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tables/table1.xml" ContentType="application/vnd.openxmlformats-officedocument.spreadsheetml.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REQUE-ESTADISTICA\Desktop\"/>
    </mc:Choice>
  </mc:AlternateContent>
  <xr:revisionPtr revIDLastSave="0" documentId="8_{CDEF5E64-3539-4A83-B4D6-27E038823E0E}" xr6:coauthVersionLast="47" xr6:coauthVersionMax="47" xr10:uidLastSave="{00000000-0000-0000-0000-000000000000}"/>
  <bookViews>
    <workbookView xWindow="-108" yWindow="-108" windowWidth="23256" windowHeight="12720" tabRatio="656" firstSheet="1" activeTab="1" xr2:uid="{2CFC0295-88A4-4413-BADE-B18F20AE0E2F}"/>
  </bookViews>
  <sheets>
    <sheet name="DES" sheetId="23" state="hidden" r:id="rId1"/>
    <sheet name="ACUMULADO" sheetId="15" r:id="rId2"/>
    <sheet name="MENSUALES" sheetId="13" r:id="rId3"/>
    <sheet name="REDES" sheetId="10" r:id="rId4"/>
    <sheet name="DISTRITO" sheetId="9" r:id="rId5"/>
    <sheet name="DISTRITO-VPH" sheetId="18" r:id="rId6"/>
    <sheet name="NEUMO-INFLU ADULTO" sheetId="21" state="hidden" r:id="rId7"/>
    <sheet name="VACUNAS EXTRAS" sheetId="22" state="hidden" r:id="rId8"/>
    <sheet name="MESES" sheetId="6" r:id="rId9"/>
    <sheet name="DISTRITO IAR" sheetId="19" state="hidden" r:id="rId10"/>
    <sheet name="RANKING" sheetId="20" state="hidden" r:id="rId11"/>
    <sheet name="INFO-MESES" sheetId="4" state="hidden" r:id="rId12"/>
    <sheet name="INFO-ACUM" sheetId="14" state="hidden" r:id="rId13"/>
    <sheet name="DATOS" sheetId="1" state="hidden" r:id="rId14"/>
    <sheet name="Prog" sheetId="5" state="hidden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13" hidden="1">DATOS!$A$1:$AK$1639</definedName>
    <definedName name="_xlnm._FilterDatabase" localSheetId="12" hidden="1">'INFO-ACUM'!$AI$1:$AM$207</definedName>
    <definedName name="_xlnm._FilterDatabase" localSheetId="10" hidden="1">RANKING!$AH$1:$AL$207</definedName>
    <definedName name="_xlcn.WorksheetConnection_PAI2023.xlsxMATRIZ" hidden="1">MATRIZ[]</definedName>
    <definedName name="_xlcn.WorksheetConnection_PAI2023.xlsxPROG" hidden="1">PROG</definedName>
    <definedName name="_xlnm.Print_Area" localSheetId="1">ACUMULADO!$A$1:$V$69</definedName>
    <definedName name="_xlnm.Print_Area" localSheetId="2">MENSUALES!$A$1:$V$70</definedName>
  </definedNames>
  <calcPr calcId="191029"/>
  <pivotCaches>
    <pivotCache cacheId="0" r:id="rId20"/>
    <pivotCache cacheId="1" r:id="rId21"/>
    <pivotCache cacheId="2" r:id="rId22"/>
    <pivotCache cacheId="3" r:id="rId23"/>
    <pivotCache cacheId="4" r:id="rId24"/>
    <pivotCache cacheId="5" r:id="rId25"/>
    <pivotCache cacheId="6" r:id="rId2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ATRIZ" name="MATRIZ" connection="Conexión1"/>
          <x15:modelTable id="PROG" name="PROG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15" l="1"/>
  <c r="E9" i="13"/>
  <c r="B2" i="13"/>
  <c r="B50" i="15"/>
  <c r="M248" i="5"/>
  <c r="L248" i="5"/>
  <c r="K248" i="5"/>
  <c r="J248" i="5"/>
  <c r="M247" i="5"/>
  <c r="L247" i="5"/>
  <c r="K247" i="5"/>
  <c r="J247" i="5"/>
  <c r="M246" i="5"/>
  <c r="L246" i="5"/>
  <c r="K246" i="5"/>
  <c r="J246" i="5"/>
  <c r="M245" i="5"/>
  <c r="L245" i="5"/>
  <c r="K245" i="5"/>
  <c r="J245" i="5"/>
  <c r="M244" i="5"/>
  <c r="L244" i="5"/>
  <c r="K244" i="5"/>
  <c r="J244" i="5"/>
  <c r="M243" i="5"/>
  <c r="L243" i="5"/>
  <c r="K243" i="5"/>
  <c r="J243" i="5"/>
  <c r="M242" i="5"/>
  <c r="L242" i="5"/>
  <c r="K242" i="5"/>
  <c r="J242" i="5"/>
  <c r="M241" i="5"/>
  <c r="L241" i="5"/>
  <c r="K241" i="5"/>
  <c r="J241" i="5"/>
  <c r="M240" i="5"/>
  <c r="L240" i="5"/>
  <c r="K240" i="5"/>
  <c r="J240" i="5"/>
  <c r="M239" i="5"/>
  <c r="L239" i="5"/>
  <c r="K239" i="5"/>
  <c r="J239" i="5"/>
  <c r="M238" i="5"/>
  <c r="L238" i="5"/>
  <c r="K238" i="5"/>
  <c r="J238" i="5"/>
  <c r="M237" i="5"/>
  <c r="L237" i="5"/>
  <c r="K237" i="5"/>
  <c r="J237" i="5"/>
  <c r="M236" i="5"/>
  <c r="L236" i="5"/>
  <c r="K236" i="5"/>
  <c r="J236" i="5"/>
  <c r="M235" i="5"/>
  <c r="L235" i="5"/>
  <c r="K235" i="5"/>
  <c r="J235" i="5"/>
  <c r="M234" i="5"/>
  <c r="L234" i="5"/>
  <c r="K234" i="5"/>
  <c r="J234" i="5"/>
  <c r="M233" i="5"/>
  <c r="L233" i="5"/>
  <c r="K233" i="5"/>
  <c r="J233" i="5"/>
  <c r="M232" i="5"/>
  <c r="L232" i="5"/>
  <c r="K232" i="5"/>
  <c r="J232" i="5"/>
  <c r="M231" i="5"/>
  <c r="L231" i="5"/>
  <c r="K231" i="5"/>
  <c r="J231" i="5"/>
  <c r="M230" i="5"/>
  <c r="L230" i="5"/>
  <c r="K230" i="5"/>
  <c r="J230" i="5"/>
  <c r="M229" i="5"/>
  <c r="L229" i="5"/>
  <c r="K229" i="5"/>
  <c r="J229" i="5"/>
  <c r="M228" i="5"/>
  <c r="L228" i="5"/>
  <c r="K228" i="5"/>
  <c r="J228" i="5"/>
  <c r="M227" i="5"/>
  <c r="L227" i="5"/>
  <c r="K227" i="5"/>
  <c r="J227" i="5"/>
  <c r="M226" i="5"/>
  <c r="L226" i="5"/>
  <c r="K226" i="5"/>
  <c r="J226" i="5"/>
  <c r="M225" i="5"/>
  <c r="L225" i="5"/>
  <c r="K225" i="5"/>
  <c r="J225" i="5"/>
  <c r="M224" i="5"/>
  <c r="L224" i="5"/>
  <c r="K224" i="5"/>
  <c r="J224" i="5"/>
  <c r="M223" i="5"/>
  <c r="L223" i="5"/>
  <c r="K223" i="5"/>
  <c r="J223" i="5"/>
  <c r="M222" i="5"/>
  <c r="L222" i="5"/>
  <c r="K222" i="5"/>
  <c r="J222" i="5"/>
  <c r="M221" i="5"/>
  <c r="L221" i="5"/>
  <c r="K221" i="5"/>
  <c r="J221" i="5"/>
  <c r="M220" i="5"/>
  <c r="L220" i="5"/>
  <c r="K220" i="5"/>
  <c r="J220" i="5"/>
  <c r="M219" i="5"/>
  <c r="L219" i="5"/>
  <c r="K219" i="5"/>
  <c r="J219" i="5"/>
  <c r="M218" i="5"/>
  <c r="L218" i="5"/>
  <c r="K218" i="5"/>
  <c r="J218" i="5"/>
  <c r="M217" i="5"/>
  <c r="L217" i="5"/>
  <c r="K217" i="5"/>
  <c r="J217" i="5"/>
  <c r="M216" i="5"/>
  <c r="L216" i="5"/>
  <c r="K216" i="5"/>
  <c r="J216" i="5"/>
  <c r="M215" i="5"/>
  <c r="L215" i="5"/>
  <c r="K215" i="5"/>
  <c r="J215" i="5"/>
  <c r="M214" i="5"/>
  <c r="L214" i="5"/>
  <c r="K214" i="5"/>
  <c r="K213" i="5" s="1"/>
  <c r="J214" i="5"/>
  <c r="M212" i="5"/>
  <c r="L212" i="5"/>
  <c r="K212" i="5"/>
  <c r="J212" i="5"/>
  <c r="M211" i="5"/>
  <c r="L211" i="5"/>
  <c r="K211" i="5"/>
  <c r="J211" i="5"/>
  <c r="M210" i="5"/>
  <c r="L210" i="5"/>
  <c r="K210" i="5"/>
  <c r="J210" i="5"/>
  <c r="M209" i="5"/>
  <c r="L209" i="5"/>
  <c r="K209" i="5"/>
  <c r="J209" i="5"/>
  <c r="M208" i="5"/>
  <c r="L208" i="5"/>
  <c r="K208" i="5"/>
  <c r="J208" i="5"/>
  <c r="M207" i="5"/>
  <c r="L207" i="5"/>
  <c r="K207" i="5"/>
  <c r="J207" i="5"/>
  <c r="M206" i="5"/>
  <c r="L206" i="5"/>
  <c r="K206" i="5"/>
  <c r="J206" i="5"/>
  <c r="M205" i="5"/>
  <c r="L205" i="5"/>
  <c r="K205" i="5"/>
  <c r="J205" i="5"/>
  <c r="M204" i="5"/>
  <c r="L204" i="5"/>
  <c r="K204" i="5"/>
  <c r="J204" i="5"/>
  <c r="M203" i="5"/>
  <c r="L203" i="5"/>
  <c r="K203" i="5"/>
  <c r="J203" i="5"/>
  <c r="M202" i="5"/>
  <c r="L202" i="5"/>
  <c r="K202" i="5"/>
  <c r="J202" i="5"/>
  <c r="M201" i="5"/>
  <c r="L201" i="5"/>
  <c r="K201" i="5"/>
  <c r="J201" i="5"/>
  <c r="M200" i="5"/>
  <c r="L200" i="5"/>
  <c r="K200" i="5"/>
  <c r="J200" i="5"/>
  <c r="M199" i="5"/>
  <c r="L199" i="5"/>
  <c r="K199" i="5"/>
  <c r="J199" i="5"/>
  <c r="M198" i="5"/>
  <c r="L198" i="5"/>
  <c r="K198" i="5"/>
  <c r="J198" i="5"/>
  <c r="M197" i="5"/>
  <c r="L197" i="5"/>
  <c r="K197" i="5"/>
  <c r="J197" i="5"/>
  <c r="M196" i="5"/>
  <c r="L196" i="5"/>
  <c r="K196" i="5"/>
  <c r="J196" i="5"/>
  <c r="M195" i="5"/>
  <c r="L195" i="5"/>
  <c r="K195" i="5"/>
  <c r="K193" i="5" s="1"/>
  <c r="J195" i="5"/>
  <c r="M194" i="5"/>
  <c r="L194" i="5"/>
  <c r="K194" i="5"/>
  <c r="J194" i="5"/>
  <c r="M192" i="5"/>
  <c r="L192" i="5"/>
  <c r="K192" i="5"/>
  <c r="J192" i="5"/>
  <c r="M191" i="5"/>
  <c r="L191" i="5"/>
  <c r="K191" i="5"/>
  <c r="J191" i="5"/>
  <c r="M190" i="5"/>
  <c r="L190" i="5"/>
  <c r="K190" i="5"/>
  <c r="J190" i="5"/>
  <c r="M189" i="5"/>
  <c r="L189" i="5"/>
  <c r="K189" i="5"/>
  <c r="J189" i="5"/>
  <c r="M188" i="5"/>
  <c r="L188" i="5"/>
  <c r="K188" i="5"/>
  <c r="J188" i="5"/>
  <c r="M187" i="5"/>
  <c r="L187" i="5"/>
  <c r="K187" i="5"/>
  <c r="J187" i="5"/>
  <c r="M185" i="5"/>
  <c r="L185" i="5"/>
  <c r="K185" i="5"/>
  <c r="J185" i="5"/>
  <c r="M184" i="5"/>
  <c r="L184" i="5"/>
  <c r="K184" i="5"/>
  <c r="J184" i="5"/>
  <c r="M183" i="5"/>
  <c r="L183" i="5"/>
  <c r="K183" i="5"/>
  <c r="J183" i="5"/>
  <c r="M182" i="5"/>
  <c r="L182" i="5"/>
  <c r="K182" i="5"/>
  <c r="J182" i="5"/>
  <c r="M181" i="5"/>
  <c r="L181" i="5"/>
  <c r="K181" i="5"/>
  <c r="J181" i="5"/>
  <c r="M180" i="5"/>
  <c r="L180" i="5"/>
  <c r="K180" i="5"/>
  <c r="J180" i="5"/>
  <c r="M179" i="5"/>
  <c r="L179" i="5"/>
  <c r="K179" i="5"/>
  <c r="J179" i="5"/>
  <c r="M178" i="5"/>
  <c r="L178" i="5"/>
  <c r="K178" i="5"/>
  <c r="J178" i="5"/>
  <c r="M177" i="5"/>
  <c r="L177" i="5"/>
  <c r="K177" i="5"/>
  <c r="J177" i="5"/>
  <c r="M176" i="5"/>
  <c r="L176" i="5"/>
  <c r="K176" i="5"/>
  <c r="J176" i="5"/>
  <c r="M174" i="5"/>
  <c r="L174" i="5"/>
  <c r="K174" i="5"/>
  <c r="J174" i="5"/>
  <c r="M173" i="5"/>
  <c r="L173" i="5"/>
  <c r="K173" i="5"/>
  <c r="J173" i="5"/>
  <c r="M171" i="5"/>
  <c r="L171" i="5"/>
  <c r="K171" i="5"/>
  <c r="J171" i="5"/>
  <c r="M170" i="5"/>
  <c r="L170" i="5"/>
  <c r="K170" i="5"/>
  <c r="J170" i="5"/>
  <c r="M169" i="5"/>
  <c r="L169" i="5"/>
  <c r="K169" i="5"/>
  <c r="J169" i="5"/>
  <c r="M168" i="5"/>
  <c r="L168" i="5"/>
  <c r="K168" i="5"/>
  <c r="J168" i="5"/>
  <c r="M167" i="5"/>
  <c r="L167" i="5"/>
  <c r="K167" i="5"/>
  <c r="K165" i="5" s="1"/>
  <c r="J167" i="5"/>
  <c r="M166" i="5"/>
  <c r="L166" i="5"/>
  <c r="K166" i="5"/>
  <c r="J166" i="5"/>
  <c r="M164" i="5"/>
  <c r="L164" i="5"/>
  <c r="K164" i="5"/>
  <c r="J164" i="5"/>
  <c r="M163" i="5"/>
  <c r="L163" i="5"/>
  <c r="K163" i="5"/>
  <c r="J163" i="5"/>
  <c r="M162" i="5"/>
  <c r="L162" i="5"/>
  <c r="K162" i="5"/>
  <c r="J162" i="5"/>
  <c r="M161" i="5"/>
  <c r="L161" i="5"/>
  <c r="K161" i="5"/>
  <c r="J161" i="5"/>
  <c r="M160" i="5"/>
  <c r="L160" i="5"/>
  <c r="K160" i="5"/>
  <c r="K159" i="5" s="1"/>
  <c r="J160" i="5"/>
  <c r="M158" i="5"/>
  <c r="L158" i="5"/>
  <c r="K158" i="5"/>
  <c r="J158" i="5"/>
  <c r="M157" i="5"/>
  <c r="L157" i="5"/>
  <c r="K157" i="5"/>
  <c r="J157" i="5"/>
  <c r="M156" i="5"/>
  <c r="L156" i="5"/>
  <c r="K156" i="5"/>
  <c r="J156" i="5"/>
  <c r="M155" i="5"/>
  <c r="L155" i="5"/>
  <c r="K155" i="5"/>
  <c r="J155" i="5"/>
  <c r="M154" i="5"/>
  <c r="L154" i="5"/>
  <c r="K154" i="5"/>
  <c r="J154" i="5"/>
  <c r="M153" i="5"/>
  <c r="L153" i="5"/>
  <c r="K153" i="5"/>
  <c r="J153" i="5"/>
  <c r="M152" i="5"/>
  <c r="L152" i="5"/>
  <c r="K152" i="5"/>
  <c r="J152" i="5"/>
  <c r="M151" i="5"/>
  <c r="L151" i="5"/>
  <c r="K151" i="5"/>
  <c r="J151" i="5"/>
  <c r="M150" i="5"/>
  <c r="L150" i="5"/>
  <c r="K150" i="5"/>
  <c r="J150" i="5"/>
  <c r="M149" i="5"/>
  <c r="L149" i="5"/>
  <c r="K149" i="5"/>
  <c r="J149" i="5"/>
  <c r="M148" i="5"/>
  <c r="L148" i="5"/>
  <c r="K148" i="5"/>
  <c r="J148" i="5"/>
  <c r="M147" i="5"/>
  <c r="L147" i="5"/>
  <c r="K147" i="5"/>
  <c r="J147" i="5"/>
  <c r="M146" i="5"/>
  <c r="L146" i="5"/>
  <c r="K146" i="5"/>
  <c r="J146" i="5"/>
  <c r="M145" i="5"/>
  <c r="L145" i="5"/>
  <c r="K145" i="5"/>
  <c r="J145" i="5"/>
  <c r="M144" i="5"/>
  <c r="L144" i="5"/>
  <c r="K144" i="5"/>
  <c r="J144" i="5"/>
  <c r="M143" i="5"/>
  <c r="L143" i="5"/>
  <c r="K143" i="5"/>
  <c r="J143" i="5"/>
  <c r="M142" i="5"/>
  <c r="L142" i="5"/>
  <c r="K142" i="5"/>
  <c r="J142" i="5"/>
  <c r="M141" i="5"/>
  <c r="L141" i="5"/>
  <c r="K141" i="5"/>
  <c r="J141" i="5"/>
  <c r="M140" i="5"/>
  <c r="L140" i="5"/>
  <c r="K140" i="5"/>
  <c r="J140" i="5"/>
  <c r="M139" i="5"/>
  <c r="L139" i="5"/>
  <c r="K139" i="5"/>
  <c r="K137" i="5" s="1"/>
  <c r="J139" i="5"/>
  <c r="M138" i="5"/>
  <c r="L138" i="5"/>
  <c r="K138" i="5"/>
  <c r="J138" i="5"/>
  <c r="M136" i="5"/>
  <c r="L136" i="5"/>
  <c r="K136" i="5"/>
  <c r="J136" i="5"/>
  <c r="M135" i="5"/>
  <c r="L135" i="5"/>
  <c r="K135" i="5"/>
  <c r="J135" i="5"/>
  <c r="M134" i="5"/>
  <c r="L134" i="5"/>
  <c r="K134" i="5"/>
  <c r="K132" i="5" s="1"/>
  <c r="J134" i="5"/>
  <c r="M133" i="5"/>
  <c r="L133" i="5"/>
  <c r="K133" i="5"/>
  <c r="J133" i="5"/>
  <c r="M131" i="5"/>
  <c r="L131" i="5"/>
  <c r="K131" i="5"/>
  <c r="J131" i="5"/>
  <c r="M130" i="5"/>
  <c r="L130" i="5"/>
  <c r="K130" i="5"/>
  <c r="J130" i="5"/>
  <c r="M129" i="5"/>
  <c r="L129" i="5"/>
  <c r="K129" i="5"/>
  <c r="J129" i="5"/>
  <c r="M128" i="5"/>
  <c r="L128" i="5"/>
  <c r="K128" i="5"/>
  <c r="J128" i="5"/>
  <c r="M127" i="5"/>
  <c r="L127" i="5"/>
  <c r="K127" i="5"/>
  <c r="K126" i="5" s="1"/>
  <c r="J127" i="5"/>
  <c r="M124" i="5"/>
  <c r="L124" i="5"/>
  <c r="K124" i="5"/>
  <c r="J124" i="5"/>
  <c r="M123" i="5"/>
  <c r="L123" i="5"/>
  <c r="K123" i="5"/>
  <c r="J123" i="5"/>
  <c r="M122" i="5"/>
  <c r="L122" i="5"/>
  <c r="K122" i="5"/>
  <c r="J122" i="5"/>
  <c r="M121" i="5"/>
  <c r="L121" i="5"/>
  <c r="K121" i="5"/>
  <c r="J121" i="5"/>
  <c r="M120" i="5"/>
  <c r="L120" i="5"/>
  <c r="K120" i="5"/>
  <c r="J120" i="5"/>
  <c r="M119" i="5"/>
  <c r="L119" i="5"/>
  <c r="K119" i="5"/>
  <c r="J119" i="5"/>
  <c r="M118" i="5"/>
  <c r="L118" i="5"/>
  <c r="K118" i="5"/>
  <c r="J118" i="5"/>
  <c r="M117" i="5"/>
  <c r="L117" i="5"/>
  <c r="K117" i="5"/>
  <c r="J117" i="5"/>
  <c r="M116" i="5"/>
  <c r="L116" i="5"/>
  <c r="K116" i="5"/>
  <c r="J116" i="5"/>
  <c r="M115" i="5"/>
  <c r="L115" i="5"/>
  <c r="K115" i="5"/>
  <c r="J115" i="5"/>
  <c r="M114" i="5"/>
  <c r="L114" i="5"/>
  <c r="K114" i="5"/>
  <c r="J114" i="5"/>
  <c r="M113" i="5"/>
  <c r="L113" i="5"/>
  <c r="K113" i="5"/>
  <c r="J113" i="5"/>
  <c r="M112" i="5"/>
  <c r="L112" i="5"/>
  <c r="K112" i="5"/>
  <c r="J112" i="5"/>
  <c r="M111" i="5"/>
  <c r="L111" i="5"/>
  <c r="K111" i="5"/>
  <c r="K110" i="5" s="1"/>
  <c r="J111" i="5"/>
  <c r="M109" i="5"/>
  <c r="L109" i="5"/>
  <c r="K109" i="5"/>
  <c r="J109" i="5"/>
  <c r="M108" i="5"/>
  <c r="L108" i="5"/>
  <c r="K108" i="5"/>
  <c r="J108" i="5"/>
  <c r="M107" i="5"/>
  <c r="L107" i="5"/>
  <c r="K107" i="5"/>
  <c r="J107" i="5"/>
  <c r="M106" i="5"/>
  <c r="L106" i="5"/>
  <c r="K106" i="5"/>
  <c r="J106" i="5"/>
  <c r="M105" i="5"/>
  <c r="L105" i="5"/>
  <c r="K105" i="5"/>
  <c r="J105" i="5"/>
  <c r="M104" i="5"/>
  <c r="L104" i="5"/>
  <c r="K104" i="5"/>
  <c r="J104" i="5"/>
  <c r="M103" i="5"/>
  <c r="L103" i="5"/>
  <c r="K103" i="5"/>
  <c r="J103" i="5"/>
  <c r="M102" i="5"/>
  <c r="L102" i="5"/>
  <c r="K102" i="5"/>
  <c r="J102" i="5"/>
  <c r="M101" i="5"/>
  <c r="L101" i="5"/>
  <c r="K101" i="5"/>
  <c r="J101" i="5"/>
  <c r="M100" i="5"/>
  <c r="L100" i="5"/>
  <c r="K100" i="5"/>
  <c r="K99" i="5" s="1"/>
  <c r="J100" i="5"/>
  <c r="M98" i="5"/>
  <c r="L98" i="5"/>
  <c r="K98" i="5"/>
  <c r="J98" i="5"/>
  <c r="M97" i="5"/>
  <c r="L97" i="5"/>
  <c r="K97" i="5"/>
  <c r="J97" i="5"/>
  <c r="M96" i="5"/>
  <c r="L96" i="5"/>
  <c r="K96" i="5"/>
  <c r="J96" i="5"/>
  <c r="M95" i="5"/>
  <c r="L95" i="5"/>
  <c r="K95" i="5"/>
  <c r="K94" i="5" s="1"/>
  <c r="J95" i="5"/>
  <c r="M93" i="5"/>
  <c r="L93" i="5"/>
  <c r="K93" i="5"/>
  <c r="J93" i="5"/>
  <c r="M91" i="5"/>
  <c r="L91" i="5"/>
  <c r="K91" i="5"/>
  <c r="J91" i="5"/>
  <c r="M90" i="5"/>
  <c r="L90" i="5"/>
  <c r="K90" i="5"/>
  <c r="J90" i="5"/>
  <c r="M89" i="5"/>
  <c r="L89" i="5"/>
  <c r="K89" i="5"/>
  <c r="K87" i="5" s="1"/>
  <c r="J89" i="5"/>
  <c r="M88" i="5"/>
  <c r="L88" i="5"/>
  <c r="L87" i="5" s="1"/>
  <c r="K88" i="5"/>
  <c r="J88" i="5"/>
  <c r="M86" i="5"/>
  <c r="L86" i="5"/>
  <c r="K86" i="5"/>
  <c r="J86" i="5"/>
  <c r="M85" i="5"/>
  <c r="L85" i="5"/>
  <c r="K85" i="5"/>
  <c r="J85" i="5"/>
  <c r="M84" i="5"/>
  <c r="L84" i="5"/>
  <c r="K84" i="5"/>
  <c r="J84" i="5"/>
  <c r="M83" i="5"/>
  <c r="L83" i="5"/>
  <c r="K83" i="5"/>
  <c r="J83" i="5"/>
  <c r="M82" i="5"/>
  <c r="L82" i="5"/>
  <c r="K82" i="5"/>
  <c r="K80" i="5" s="1"/>
  <c r="J82" i="5"/>
  <c r="M81" i="5"/>
  <c r="L81" i="5"/>
  <c r="K81" i="5"/>
  <c r="J81" i="5"/>
  <c r="M79" i="5"/>
  <c r="L79" i="5"/>
  <c r="K79" i="5"/>
  <c r="K77" i="5" s="1"/>
  <c r="J79" i="5"/>
  <c r="M78" i="5"/>
  <c r="L78" i="5"/>
  <c r="K78" i="5"/>
  <c r="J78" i="5"/>
  <c r="M76" i="5"/>
  <c r="L76" i="5"/>
  <c r="K76" i="5"/>
  <c r="J76" i="5"/>
  <c r="M75" i="5"/>
  <c r="L75" i="5"/>
  <c r="K75" i="5"/>
  <c r="J75" i="5"/>
  <c r="M74" i="5"/>
  <c r="L74" i="5"/>
  <c r="K74" i="5"/>
  <c r="J74" i="5"/>
  <c r="M73" i="5"/>
  <c r="L73" i="5"/>
  <c r="K73" i="5"/>
  <c r="J73" i="5"/>
  <c r="M72" i="5"/>
  <c r="L72" i="5"/>
  <c r="K72" i="5"/>
  <c r="J72" i="5"/>
  <c r="M71" i="5"/>
  <c r="L71" i="5"/>
  <c r="K71" i="5"/>
  <c r="J71" i="5"/>
  <c r="M70" i="5"/>
  <c r="L70" i="5"/>
  <c r="K70" i="5"/>
  <c r="K69" i="5" s="1"/>
  <c r="J70" i="5"/>
  <c r="M68" i="5"/>
  <c r="L68" i="5"/>
  <c r="K68" i="5"/>
  <c r="J68" i="5"/>
  <c r="M67" i="5"/>
  <c r="L67" i="5"/>
  <c r="K67" i="5"/>
  <c r="J67" i="5"/>
  <c r="M66" i="5"/>
  <c r="L66" i="5"/>
  <c r="K66" i="5"/>
  <c r="J66" i="5"/>
  <c r="M65" i="5"/>
  <c r="L65" i="5"/>
  <c r="K65" i="5"/>
  <c r="J65" i="5"/>
  <c r="M64" i="5"/>
  <c r="L64" i="5"/>
  <c r="K64" i="5"/>
  <c r="J64" i="5"/>
  <c r="M63" i="5"/>
  <c r="L63" i="5"/>
  <c r="K63" i="5"/>
  <c r="J63" i="5"/>
  <c r="M62" i="5"/>
  <c r="L62" i="5"/>
  <c r="L60" i="5" s="1"/>
  <c r="K62" i="5"/>
  <c r="J62" i="5"/>
  <c r="M61" i="5"/>
  <c r="M60" i="5" s="1"/>
  <c r="L61" i="5"/>
  <c r="K61" i="5"/>
  <c r="K60" i="5" s="1"/>
  <c r="J61" i="5"/>
  <c r="M59" i="5"/>
  <c r="L59" i="5"/>
  <c r="K59" i="5"/>
  <c r="J59" i="5"/>
  <c r="M58" i="5"/>
  <c r="L58" i="5"/>
  <c r="K58" i="5"/>
  <c r="J58" i="5"/>
  <c r="M57" i="5"/>
  <c r="L57" i="5"/>
  <c r="K57" i="5"/>
  <c r="J57" i="5"/>
  <c r="M56" i="5"/>
  <c r="L56" i="5"/>
  <c r="K56" i="5"/>
  <c r="J56" i="5"/>
  <c r="M55" i="5"/>
  <c r="L55" i="5"/>
  <c r="K55" i="5"/>
  <c r="J55" i="5"/>
  <c r="M54" i="5"/>
  <c r="L54" i="5"/>
  <c r="K54" i="5"/>
  <c r="J54" i="5"/>
  <c r="M53" i="5"/>
  <c r="L53" i="5"/>
  <c r="L52" i="5" s="1"/>
  <c r="K53" i="5"/>
  <c r="J53" i="5"/>
  <c r="M51" i="5"/>
  <c r="L51" i="5"/>
  <c r="K51" i="5"/>
  <c r="J51" i="5"/>
  <c r="M50" i="5"/>
  <c r="L50" i="5"/>
  <c r="K50" i="5"/>
  <c r="J50" i="5"/>
  <c r="M49" i="5"/>
  <c r="L49" i="5"/>
  <c r="K49" i="5"/>
  <c r="K48" i="5" s="1"/>
  <c r="J49" i="5"/>
  <c r="M47" i="5"/>
  <c r="L47" i="5"/>
  <c r="K47" i="5"/>
  <c r="J47" i="5"/>
  <c r="M46" i="5"/>
  <c r="L46" i="5"/>
  <c r="K46" i="5"/>
  <c r="K45" i="5" s="1"/>
  <c r="J46" i="5"/>
  <c r="M44" i="5"/>
  <c r="L44" i="5"/>
  <c r="K44" i="5"/>
  <c r="J44" i="5"/>
  <c r="M43" i="5"/>
  <c r="L43" i="5"/>
  <c r="K43" i="5"/>
  <c r="J43" i="5"/>
  <c r="M42" i="5"/>
  <c r="L42" i="5"/>
  <c r="K42" i="5"/>
  <c r="J42" i="5"/>
  <c r="M41" i="5"/>
  <c r="L41" i="5"/>
  <c r="K41" i="5"/>
  <c r="K39" i="5" s="1"/>
  <c r="J41" i="5"/>
  <c r="M40" i="5"/>
  <c r="L40" i="5"/>
  <c r="L39" i="5" s="1"/>
  <c r="K40" i="5"/>
  <c r="J40" i="5"/>
  <c r="M38" i="5"/>
  <c r="L38" i="5"/>
  <c r="K38" i="5"/>
  <c r="J38" i="5"/>
  <c r="M37" i="5"/>
  <c r="L37" i="5"/>
  <c r="K37" i="5"/>
  <c r="J37" i="5"/>
  <c r="M36" i="5"/>
  <c r="L36" i="5"/>
  <c r="K36" i="5"/>
  <c r="K34" i="5" s="1"/>
  <c r="J36" i="5"/>
  <c r="M35" i="5"/>
  <c r="L35" i="5"/>
  <c r="D47" i="13" s="1"/>
  <c r="K35" i="5"/>
  <c r="D48" i="13" s="1"/>
  <c r="J35" i="5"/>
  <c r="M33" i="5"/>
  <c r="L33" i="5"/>
  <c r="K33" i="5"/>
  <c r="J33" i="5"/>
  <c r="M32" i="5"/>
  <c r="L32" i="5"/>
  <c r="K32" i="5"/>
  <c r="J32" i="5"/>
  <c r="M31" i="5"/>
  <c r="L31" i="5"/>
  <c r="K31" i="5"/>
  <c r="K29" i="5" s="1"/>
  <c r="J31" i="5"/>
  <c r="M30" i="5"/>
  <c r="L30" i="5"/>
  <c r="K30" i="5"/>
  <c r="J30" i="5"/>
  <c r="M28" i="5"/>
  <c r="L28" i="5"/>
  <c r="K28" i="5"/>
  <c r="J28" i="5"/>
  <c r="M27" i="5"/>
  <c r="L27" i="5"/>
  <c r="K27" i="5"/>
  <c r="J27" i="5"/>
  <c r="M26" i="5"/>
  <c r="L26" i="5"/>
  <c r="K26" i="5"/>
  <c r="J26" i="5"/>
  <c r="M25" i="5"/>
  <c r="L25" i="5"/>
  <c r="K25" i="5"/>
  <c r="J25" i="5"/>
  <c r="M24" i="5"/>
  <c r="L24" i="5"/>
  <c r="K24" i="5"/>
  <c r="K22" i="5" s="1"/>
  <c r="J24" i="5"/>
  <c r="M23" i="5"/>
  <c r="L23" i="5"/>
  <c r="K23" i="5"/>
  <c r="J23" i="5"/>
  <c r="M21" i="5"/>
  <c r="L21" i="5"/>
  <c r="K21" i="5"/>
  <c r="J21" i="5"/>
  <c r="M20" i="5"/>
  <c r="L20" i="5"/>
  <c r="K20" i="5"/>
  <c r="J20" i="5"/>
  <c r="M19" i="5"/>
  <c r="L19" i="5"/>
  <c r="K19" i="5"/>
  <c r="J19" i="5"/>
  <c r="M18" i="5"/>
  <c r="L18" i="5"/>
  <c r="K18" i="5"/>
  <c r="J18" i="5"/>
  <c r="M17" i="5"/>
  <c r="L17" i="5"/>
  <c r="K17" i="5"/>
  <c r="J17" i="5"/>
  <c r="M16" i="5"/>
  <c r="L16" i="5"/>
  <c r="K16" i="5"/>
  <c r="J16" i="5"/>
  <c r="M15" i="5"/>
  <c r="M14" i="5" s="1"/>
  <c r="L15" i="5"/>
  <c r="K15" i="5"/>
  <c r="K14" i="5" s="1"/>
  <c r="J15" i="5"/>
  <c r="M22" i="5"/>
  <c r="L29" i="5"/>
  <c r="M29" i="5"/>
  <c r="L34" i="5"/>
  <c r="M34" i="5"/>
  <c r="L45" i="5"/>
  <c r="M45" i="5"/>
  <c r="M48" i="5"/>
  <c r="L69" i="5"/>
  <c r="M69" i="5"/>
  <c r="M77" i="5"/>
  <c r="L80" i="5"/>
  <c r="M80" i="5"/>
  <c r="M87" i="5"/>
  <c r="L94" i="5"/>
  <c r="M94" i="5"/>
  <c r="L99" i="5"/>
  <c r="M99" i="5"/>
  <c r="M110" i="5"/>
  <c r="M126" i="5"/>
  <c r="L132" i="5"/>
  <c r="M132" i="5"/>
  <c r="M137" i="5"/>
  <c r="L159" i="5"/>
  <c r="M159" i="5"/>
  <c r="L165" i="5"/>
  <c r="M165" i="5"/>
  <c r="L172" i="5"/>
  <c r="M172" i="5"/>
  <c r="L175" i="5"/>
  <c r="M175" i="5"/>
  <c r="K186" i="5"/>
  <c r="L186" i="5"/>
  <c r="M186" i="5"/>
  <c r="L193" i="5"/>
  <c r="M193" i="5"/>
  <c r="M213" i="5"/>
  <c r="L22" i="5" l="1"/>
  <c r="L48" i="5"/>
  <c r="L77" i="5"/>
  <c r="K52" i="5"/>
  <c r="K172" i="5"/>
  <c r="K175" i="5"/>
  <c r="L110" i="5"/>
  <c r="L92" i="5" s="1"/>
  <c r="L12" i="5" s="1"/>
  <c r="L126" i="5"/>
  <c r="L125" i="5" s="1"/>
  <c r="L11" i="5" s="1"/>
  <c r="L137" i="5"/>
  <c r="L213" i="5"/>
  <c r="M39" i="5"/>
  <c r="M52" i="5"/>
  <c r="M125" i="5"/>
  <c r="M11" i="5" s="1"/>
  <c r="K125" i="5"/>
  <c r="K11" i="5" s="1"/>
  <c r="M92" i="5"/>
  <c r="M12" i="5" s="1"/>
  <c r="K92" i="5"/>
  <c r="K12" i="5" s="1"/>
  <c r="K13" i="5"/>
  <c r="K10" i="5" s="1"/>
  <c r="L14" i="5"/>
  <c r="L13" i="5" s="1"/>
  <c r="M13" i="5"/>
  <c r="M10" i="5" s="1"/>
  <c r="M8" i="5" l="1"/>
  <c r="L9" i="5"/>
  <c r="K8" i="5"/>
  <c r="D47" i="15" s="1"/>
  <c r="K9" i="5"/>
  <c r="L10" i="5"/>
  <c r="L8" i="5" s="1"/>
  <c r="D46" i="15" s="1"/>
  <c r="M9" i="5"/>
  <c r="R248" i="5" l="1"/>
  <c r="Q248" i="5"/>
  <c r="P248" i="5"/>
  <c r="O248" i="5"/>
  <c r="N248" i="5"/>
  <c r="R247" i="5"/>
  <c r="Q247" i="5"/>
  <c r="P247" i="5"/>
  <c r="O247" i="5"/>
  <c r="N247" i="5"/>
  <c r="R246" i="5"/>
  <c r="Q246" i="5"/>
  <c r="P246" i="5"/>
  <c r="O246" i="5"/>
  <c r="N246" i="5"/>
  <c r="R245" i="5"/>
  <c r="Q245" i="5"/>
  <c r="P245" i="5"/>
  <c r="O245" i="5"/>
  <c r="N245" i="5"/>
  <c r="R244" i="5"/>
  <c r="Q244" i="5"/>
  <c r="P244" i="5"/>
  <c r="O244" i="5"/>
  <c r="N244" i="5"/>
  <c r="R243" i="5"/>
  <c r="Q243" i="5"/>
  <c r="P243" i="5"/>
  <c r="O243" i="5"/>
  <c r="N243" i="5"/>
  <c r="R242" i="5"/>
  <c r="Q242" i="5"/>
  <c r="P242" i="5"/>
  <c r="O242" i="5"/>
  <c r="N242" i="5"/>
  <c r="R241" i="5"/>
  <c r="Q241" i="5"/>
  <c r="P241" i="5"/>
  <c r="O241" i="5"/>
  <c r="N241" i="5"/>
  <c r="R240" i="5"/>
  <c r="Q240" i="5"/>
  <c r="P240" i="5"/>
  <c r="O240" i="5"/>
  <c r="N240" i="5"/>
  <c r="R239" i="5"/>
  <c r="Q239" i="5"/>
  <c r="P239" i="5"/>
  <c r="O239" i="5"/>
  <c r="N239" i="5"/>
  <c r="R238" i="5"/>
  <c r="Q238" i="5"/>
  <c r="P238" i="5"/>
  <c r="O238" i="5"/>
  <c r="N238" i="5"/>
  <c r="R237" i="5"/>
  <c r="Q237" i="5"/>
  <c r="P237" i="5"/>
  <c r="O237" i="5"/>
  <c r="N237" i="5"/>
  <c r="R236" i="5"/>
  <c r="Q236" i="5"/>
  <c r="P236" i="5"/>
  <c r="O236" i="5"/>
  <c r="N236" i="5"/>
  <c r="R235" i="5"/>
  <c r="Q235" i="5"/>
  <c r="P235" i="5"/>
  <c r="O235" i="5"/>
  <c r="N235" i="5"/>
  <c r="R234" i="5"/>
  <c r="Q234" i="5"/>
  <c r="P234" i="5"/>
  <c r="O234" i="5"/>
  <c r="N234" i="5"/>
  <c r="R233" i="5"/>
  <c r="Q233" i="5"/>
  <c r="P233" i="5"/>
  <c r="O233" i="5"/>
  <c r="N233" i="5"/>
  <c r="R232" i="5"/>
  <c r="Q232" i="5"/>
  <c r="P232" i="5"/>
  <c r="O232" i="5"/>
  <c r="N232" i="5"/>
  <c r="R231" i="5"/>
  <c r="Q231" i="5"/>
  <c r="P231" i="5"/>
  <c r="O231" i="5"/>
  <c r="N231" i="5"/>
  <c r="R230" i="5"/>
  <c r="Q230" i="5"/>
  <c r="P230" i="5"/>
  <c r="O230" i="5"/>
  <c r="N230" i="5"/>
  <c r="R229" i="5"/>
  <c r="Q229" i="5"/>
  <c r="P229" i="5"/>
  <c r="O229" i="5"/>
  <c r="N229" i="5"/>
  <c r="R228" i="5"/>
  <c r="Q228" i="5"/>
  <c r="P228" i="5"/>
  <c r="O228" i="5"/>
  <c r="N228" i="5"/>
  <c r="R227" i="5"/>
  <c r="Q227" i="5"/>
  <c r="P227" i="5"/>
  <c r="O227" i="5"/>
  <c r="N227" i="5"/>
  <c r="R226" i="5"/>
  <c r="Q226" i="5"/>
  <c r="P226" i="5"/>
  <c r="O226" i="5"/>
  <c r="N226" i="5"/>
  <c r="R225" i="5"/>
  <c r="Q225" i="5"/>
  <c r="P225" i="5"/>
  <c r="O225" i="5"/>
  <c r="N225" i="5"/>
  <c r="R224" i="5"/>
  <c r="Q224" i="5"/>
  <c r="P224" i="5"/>
  <c r="O224" i="5"/>
  <c r="N224" i="5"/>
  <c r="R223" i="5"/>
  <c r="Q223" i="5"/>
  <c r="P223" i="5"/>
  <c r="O223" i="5"/>
  <c r="N223" i="5"/>
  <c r="R222" i="5"/>
  <c r="Q222" i="5"/>
  <c r="P222" i="5"/>
  <c r="O222" i="5"/>
  <c r="N222" i="5"/>
  <c r="R221" i="5"/>
  <c r="Q221" i="5"/>
  <c r="P221" i="5"/>
  <c r="O221" i="5"/>
  <c r="N221" i="5"/>
  <c r="R220" i="5"/>
  <c r="Q220" i="5"/>
  <c r="P220" i="5"/>
  <c r="O220" i="5"/>
  <c r="N220" i="5"/>
  <c r="R219" i="5"/>
  <c r="Q219" i="5"/>
  <c r="P219" i="5"/>
  <c r="O219" i="5"/>
  <c r="N219" i="5"/>
  <c r="R218" i="5"/>
  <c r="Q218" i="5"/>
  <c r="P218" i="5"/>
  <c r="O218" i="5"/>
  <c r="N218" i="5"/>
  <c r="R217" i="5"/>
  <c r="Q217" i="5"/>
  <c r="P217" i="5"/>
  <c r="O217" i="5"/>
  <c r="N217" i="5"/>
  <c r="R216" i="5"/>
  <c r="Q216" i="5"/>
  <c r="P216" i="5"/>
  <c r="O216" i="5"/>
  <c r="N216" i="5"/>
  <c r="R215" i="5"/>
  <c r="Q215" i="5"/>
  <c r="P215" i="5"/>
  <c r="O215" i="5"/>
  <c r="N215" i="5"/>
  <c r="R214" i="5"/>
  <c r="Q214" i="5"/>
  <c r="P214" i="5"/>
  <c r="O214" i="5"/>
  <c r="N214" i="5"/>
  <c r="R212" i="5"/>
  <c r="Q212" i="5"/>
  <c r="P212" i="5"/>
  <c r="O212" i="5"/>
  <c r="N212" i="5"/>
  <c r="R211" i="5"/>
  <c r="Q211" i="5"/>
  <c r="P211" i="5"/>
  <c r="O211" i="5"/>
  <c r="N211" i="5"/>
  <c r="R210" i="5"/>
  <c r="Q210" i="5"/>
  <c r="P210" i="5"/>
  <c r="O210" i="5"/>
  <c r="N210" i="5"/>
  <c r="R209" i="5"/>
  <c r="Q209" i="5"/>
  <c r="P209" i="5"/>
  <c r="O209" i="5"/>
  <c r="N209" i="5"/>
  <c r="R208" i="5"/>
  <c r="Q208" i="5"/>
  <c r="P208" i="5"/>
  <c r="O208" i="5"/>
  <c r="N208" i="5"/>
  <c r="R207" i="5"/>
  <c r="Q207" i="5"/>
  <c r="P207" i="5"/>
  <c r="O207" i="5"/>
  <c r="N207" i="5"/>
  <c r="R206" i="5"/>
  <c r="Q206" i="5"/>
  <c r="P206" i="5"/>
  <c r="O206" i="5"/>
  <c r="N206" i="5"/>
  <c r="R205" i="5"/>
  <c r="Q205" i="5"/>
  <c r="P205" i="5"/>
  <c r="O205" i="5"/>
  <c r="N205" i="5"/>
  <c r="R204" i="5"/>
  <c r="Q204" i="5"/>
  <c r="P204" i="5"/>
  <c r="O204" i="5"/>
  <c r="N204" i="5"/>
  <c r="R203" i="5"/>
  <c r="Q203" i="5"/>
  <c r="P203" i="5"/>
  <c r="O203" i="5"/>
  <c r="N203" i="5"/>
  <c r="R202" i="5"/>
  <c r="Q202" i="5"/>
  <c r="P202" i="5"/>
  <c r="O202" i="5"/>
  <c r="N202" i="5"/>
  <c r="R201" i="5"/>
  <c r="Q201" i="5"/>
  <c r="P201" i="5"/>
  <c r="O201" i="5"/>
  <c r="N201" i="5"/>
  <c r="R200" i="5"/>
  <c r="Q200" i="5"/>
  <c r="P200" i="5"/>
  <c r="O200" i="5"/>
  <c r="N200" i="5"/>
  <c r="R199" i="5"/>
  <c r="Q199" i="5"/>
  <c r="P199" i="5"/>
  <c r="O199" i="5"/>
  <c r="N199" i="5"/>
  <c r="R198" i="5"/>
  <c r="Q198" i="5"/>
  <c r="P198" i="5"/>
  <c r="O198" i="5"/>
  <c r="N198" i="5"/>
  <c r="R197" i="5"/>
  <c r="Q197" i="5"/>
  <c r="P197" i="5"/>
  <c r="O197" i="5"/>
  <c r="N197" i="5"/>
  <c r="R196" i="5"/>
  <c r="Q196" i="5"/>
  <c r="P196" i="5"/>
  <c r="O196" i="5"/>
  <c r="N196" i="5"/>
  <c r="R195" i="5"/>
  <c r="Q195" i="5"/>
  <c r="P195" i="5"/>
  <c r="O195" i="5"/>
  <c r="N195" i="5"/>
  <c r="R194" i="5"/>
  <c r="Q194" i="5"/>
  <c r="P194" i="5"/>
  <c r="O194" i="5"/>
  <c r="N194" i="5"/>
  <c r="R192" i="5"/>
  <c r="Q192" i="5"/>
  <c r="P192" i="5"/>
  <c r="O192" i="5"/>
  <c r="N192" i="5"/>
  <c r="R191" i="5"/>
  <c r="Q191" i="5"/>
  <c r="P191" i="5"/>
  <c r="O191" i="5"/>
  <c r="N191" i="5"/>
  <c r="R190" i="5"/>
  <c r="Q190" i="5"/>
  <c r="P190" i="5"/>
  <c r="O190" i="5"/>
  <c r="N190" i="5"/>
  <c r="R189" i="5"/>
  <c r="Q189" i="5"/>
  <c r="P189" i="5"/>
  <c r="O189" i="5"/>
  <c r="N189" i="5"/>
  <c r="R188" i="5"/>
  <c r="Q188" i="5"/>
  <c r="P188" i="5"/>
  <c r="O188" i="5"/>
  <c r="N188" i="5"/>
  <c r="R187" i="5"/>
  <c r="Q187" i="5"/>
  <c r="P187" i="5"/>
  <c r="O187" i="5"/>
  <c r="N187" i="5"/>
  <c r="R185" i="5"/>
  <c r="Q185" i="5"/>
  <c r="P185" i="5"/>
  <c r="O185" i="5"/>
  <c r="N185" i="5"/>
  <c r="R184" i="5"/>
  <c r="Q184" i="5"/>
  <c r="P184" i="5"/>
  <c r="O184" i="5"/>
  <c r="N184" i="5"/>
  <c r="R183" i="5"/>
  <c r="Q183" i="5"/>
  <c r="P183" i="5"/>
  <c r="O183" i="5"/>
  <c r="N183" i="5"/>
  <c r="R182" i="5"/>
  <c r="Q182" i="5"/>
  <c r="P182" i="5"/>
  <c r="O182" i="5"/>
  <c r="N182" i="5"/>
  <c r="R181" i="5"/>
  <c r="Q181" i="5"/>
  <c r="P181" i="5"/>
  <c r="O181" i="5"/>
  <c r="N181" i="5"/>
  <c r="R180" i="5"/>
  <c r="Q180" i="5"/>
  <c r="P180" i="5"/>
  <c r="O180" i="5"/>
  <c r="N180" i="5"/>
  <c r="R179" i="5"/>
  <c r="Q179" i="5"/>
  <c r="P179" i="5"/>
  <c r="O179" i="5"/>
  <c r="N179" i="5"/>
  <c r="R178" i="5"/>
  <c r="Q178" i="5"/>
  <c r="P178" i="5"/>
  <c r="O178" i="5"/>
  <c r="N178" i="5"/>
  <c r="R177" i="5"/>
  <c r="Q177" i="5"/>
  <c r="P177" i="5"/>
  <c r="O177" i="5"/>
  <c r="N177" i="5"/>
  <c r="R176" i="5"/>
  <c r="Q176" i="5"/>
  <c r="P176" i="5"/>
  <c r="O176" i="5"/>
  <c r="N176" i="5"/>
  <c r="R174" i="5"/>
  <c r="Q174" i="5"/>
  <c r="P174" i="5"/>
  <c r="O174" i="5"/>
  <c r="O172" i="5" s="1"/>
  <c r="N174" i="5"/>
  <c r="R173" i="5"/>
  <c r="Q173" i="5"/>
  <c r="P173" i="5"/>
  <c r="O173" i="5"/>
  <c r="N173" i="5"/>
  <c r="R171" i="5"/>
  <c r="Q171" i="5"/>
  <c r="P171" i="5"/>
  <c r="O171" i="5"/>
  <c r="N171" i="5"/>
  <c r="R170" i="5"/>
  <c r="Q170" i="5"/>
  <c r="P170" i="5"/>
  <c r="O170" i="5"/>
  <c r="N170" i="5"/>
  <c r="R169" i="5"/>
  <c r="Q169" i="5"/>
  <c r="P169" i="5"/>
  <c r="O169" i="5"/>
  <c r="N169" i="5"/>
  <c r="R168" i="5"/>
  <c r="Q168" i="5"/>
  <c r="P168" i="5"/>
  <c r="O168" i="5"/>
  <c r="N168" i="5"/>
  <c r="R167" i="5"/>
  <c r="Q167" i="5"/>
  <c r="P167" i="5"/>
  <c r="O167" i="5"/>
  <c r="N167" i="5"/>
  <c r="R166" i="5"/>
  <c r="Q166" i="5"/>
  <c r="P166" i="5"/>
  <c r="O166" i="5"/>
  <c r="N166" i="5"/>
  <c r="R164" i="5"/>
  <c r="Q164" i="5"/>
  <c r="P164" i="5"/>
  <c r="O164" i="5"/>
  <c r="N164" i="5"/>
  <c r="R163" i="5"/>
  <c r="Q163" i="5"/>
  <c r="P163" i="5"/>
  <c r="O163" i="5"/>
  <c r="N163" i="5"/>
  <c r="R162" i="5"/>
  <c r="Q162" i="5"/>
  <c r="P162" i="5"/>
  <c r="O162" i="5"/>
  <c r="N162" i="5"/>
  <c r="R161" i="5"/>
  <c r="Q161" i="5"/>
  <c r="P161" i="5"/>
  <c r="O161" i="5"/>
  <c r="N161" i="5"/>
  <c r="R160" i="5"/>
  <c r="Q160" i="5"/>
  <c r="P160" i="5"/>
  <c r="O160" i="5"/>
  <c r="N160" i="5"/>
  <c r="R158" i="5"/>
  <c r="Q158" i="5"/>
  <c r="P158" i="5"/>
  <c r="O158" i="5"/>
  <c r="N158" i="5"/>
  <c r="R157" i="5"/>
  <c r="Q157" i="5"/>
  <c r="P157" i="5"/>
  <c r="O157" i="5"/>
  <c r="N157" i="5"/>
  <c r="R156" i="5"/>
  <c r="Q156" i="5"/>
  <c r="P156" i="5"/>
  <c r="O156" i="5"/>
  <c r="N156" i="5"/>
  <c r="R155" i="5"/>
  <c r="Q155" i="5"/>
  <c r="P155" i="5"/>
  <c r="O155" i="5"/>
  <c r="N155" i="5"/>
  <c r="R154" i="5"/>
  <c r="Q154" i="5"/>
  <c r="P154" i="5"/>
  <c r="O154" i="5"/>
  <c r="N154" i="5"/>
  <c r="R153" i="5"/>
  <c r="Q153" i="5"/>
  <c r="P153" i="5"/>
  <c r="O153" i="5"/>
  <c r="N153" i="5"/>
  <c r="R152" i="5"/>
  <c r="Q152" i="5"/>
  <c r="P152" i="5"/>
  <c r="O152" i="5"/>
  <c r="N152" i="5"/>
  <c r="R151" i="5"/>
  <c r="Q151" i="5"/>
  <c r="P151" i="5"/>
  <c r="O151" i="5"/>
  <c r="N151" i="5"/>
  <c r="R150" i="5"/>
  <c r="Q150" i="5"/>
  <c r="P150" i="5"/>
  <c r="O150" i="5"/>
  <c r="N150" i="5"/>
  <c r="R149" i="5"/>
  <c r="Q149" i="5"/>
  <c r="P149" i="5"/>
  <c r="O149" i="5"/>
  <c r="N149" i="5"/>
  <c r="R148" i="5"/>
  <c r="Q148" i="5"/>
  <c r="P148" i="5"/>
  <c r="O148" i="5"/>
  <c r="N148" i="5"/>
  <c r="R147" i="5"/>
  <c r="Q147" i="5"/>
  <c r="P147" i="5"/>
  <c r="O147" i="5"/>
  <c r="N147" i="5"/>
  <c r="R146" i="5"/>
  <c r="Q146" i="5"/>
  <c r="P146" i="5"/>
  <c r="O146" i="5"/>
  <c r="N146" i="5"/>
  <c r="R145" i="5"/>
  <c r="Q145" i="5"/>
  <c r="P145" i="5"/>
  <c r="O145" i="5"/>
  <c r="N145" i="5"/>
  <c r="R144" i="5"/>
  <c r="Q144" i="5"/>
  <c r="P144" i="5"/>
  <c r="O144" i="5"/>
  <c r="N144" i="5"/>
  <c r="R143" i="5"/>
  <c r="Q143" i="5"/>
  <c r="P143" i="5"/>
  <c r="O143" i="5"/>
  <c r="N143" i="5"/>
  <c r="R142" i="5"/>
  <c r="Q142" i="5"/>
  <c r="P142" i="5"/>
  <c r="O142" i="5"/>
  <c r="N142" i="5"/>
  <c r="R141" i="5"/>
  <c r="Q141" i="5"/>
  <c r="P141" i="5"/>
  <c r="O141" i="5"/>
  <c r="N141" i="5"/>
  <c r="R140" i="5"/>
  <c r="Q140" i="5"/>
  <c r="P140" i="5"/>
  <c r="O140" i="5"/>
  <c r="N140" i="5"/>
  <c r="R139" i="5"/>
  <c r="Q139" i="5"/>
  <c r="P139" i="5"/>
  <c r="O139" i="5"/>
  <c r="N139" i="5"/>
  <c r="R138" i="5"/>
  <c r="Q138" i="5"/>
  <c r="P138" i="5"/>
  <c r="O138" i="5"/>
  <c r="N138" i="5"/>
  <c r="R136" i="5"/>
  <c r="Q136" i="5"/>
  <c r="P136" i="5"/>
  <c r="O136" i="5"/>
  <c r="N136" i="5"/>
  <c r="R135" i="5"/>
  <c r="Q135" i="5"/>
  <c r="P135" i="5"/>
  <c r="O135" i="5"/>
  <c r="N135" i="5"/>
  <c r="R134" i="5"/>
  <c r="Q134" i="5"/>
  <c r="P134" i="5"/>
  <c r="O134" i="5"/>
  <c r="N134" i="5"/>
  <c r="R133" i="5"/>
  <c r="Q133" i="5"/>
  <c r="P133" i="5"/>
  <c r="O133" i="5"/>
  <c r="N133" i="5"/>
  <c r="R131" i="5"/>
  <c r="Q131" i="5"/>
  <c r="P131" i="5"/>
  <c r="O131" i="5"/>
  <c r="N131" i="5"/>
  <c r="R130" i="5"/>
  <c r="Q130" i="5"/>
  <c r="P130" i="5"/>
  <c r="O130" i="5"/>
  <c r="N130" i="5"/>
  <c r="R129" i="5"/>
  <c r="Q129" i="5"/>
  <c r="P129" i="5"/>
  <c r="O129" i="5"/>
  <c r="N129" i="5"/>
  <c r="R128" i="5"/>
  <c r="Q128" i="5"/>
  <c r="P128" i="5"/>
  <c r="O128" i="5"/>
  <c r="N128" i="5"/>
  <c r="R127" i="5"/>
  <c r="Q127" i="5"/>
  <c r="P127" i="5"/>
  <c r="O127" i="5"/>
  <c r="N127" i="5"/>
  <c r="R124" i="5"/>
  <c r="Q124" i="5"/>
  <c r="P124" i="5"/>
  <c r="O124" i="5"/>
  <c r="N124" i="5"/>
  <c r="R123" i="5"/>
  <c r="Q123" i="5"/>
  <c r="P123" i="5"/>
  <c r="O123" i="5"/>
  <c r="N123" i="5"/>
  <c r="R122" i="5"/>
  <c r="Q122" i="5"/>
  <c r="P122" i="5"/>
  <c r="O122" i="5"/>
  <c r="N122" i="5"/>
  <c r="R121" i="5"/>
  <c r="Q121" i="5"/>
  <c r="P121" i="5"/>
  <c r="O121" i="5"/>
  <c r="N121" i="5"/>
  <c r="R120" i="5"/>
  <c r="Q120" i="5"/>
  <c r="P120" i="5"/>
  <c r="O120" i="5"/>
  <c r="N120" i="5"/>
  <c r="R119" i="5"/>
  <c r="Q119" i="5"/>
  <c r="P119" i="5"/>
  <c r="O119" i="5"/>
  <c r="N119" i="5"/>
  <c r="R118" i="5"/>
  <c r="Q118" i="5"/>
  <c r="P118" i="5"/>
  <c r="O118" i="5"/>
  <c r="N118" i="5"/>
  <c r="R117" i="5"/>
  <c r="Q117" i="5"/>
  <c r="P117" i="5"/>
  <c r="O117" i="5"/>
  <c r="N117" i="5"/>
  <c r="R116" i="5"/>
  <c r="Q116" i="5"/>
  <c r="P116" i="5"/>
  <c r="O116" i="5"/>
  <c r="N116" i="5"/>
  <c r="R115" i="5"/>
  <c r="Q115" i="5"/>
  <c r="P115" i="5"/>
  <c r="O115" i="5"/>
  <c r="N115" i="5"/>
  <c r="R114" i="5"/>
  <c r="Q114" i="5"/>
  <c r="P114" i="5"/>
  <c r="O114" i="5"/>
  <c r="N114" i="5"/>
  <c r="R113" i="5"/>
  <c r="Q113" i="5"/>
  <c r="P113" i="5"/>
  <c r="O113" i="5"/>
  <c r="N113" i="5"/>
  <c r="R112" i="5"/>
  <c r="Q112" i="5"/>
  <c r="P112" i="5"/>
  <c r="O112" i="5"/>
  <c r="N112" i="5"/>
  <c r="R111" i="5"/>
  <c r="Q111" i="5"/>
  <c r="P111" i="5"/>
  <c r="O111" i="5"/>
  <c r="N111" i="5"/>
  <c r="R109" i="5"/>
  <c r="Q109" i="5"/>
  <c r="P109" i="5"/>
  <c r="O109" i="5"/>
  <c r="N109" i="5"/>
  <c r="R108" i="5"/>
  <c r="Q108" i="5"/>
  <c r="P108" i="5"/>
  <c r="O108" i="5"/>
  <c r="N108" i="5"/>
  <c r="R107" i="5"/>
  <c r="Q107" i="5"/>
  <c r="P107" i="5"/>
  <c r="O107" i="5"/>
  <c r="N107" i="5"/>
  <c r="R106" i="5"/>
  <c r="Q106" i="5"/>
  <c r="P106" i="5"/>
  <c r="O106" i="5"/>
  <c r="N106" i="5"/>
  <c r="R105" i="5"/>
  <c r="Q105" i="5"/>
  <c r="P105" i="5"/>
  <c r="O105" i="5"/>
  <c r="N105" i="5"/>
  <c r="R104" i="5"/>
  <c r="Q104" i="5"/>
  <c r="P104" i="5"/>
  <c r="O104" i="5"/>
  <c r="N104" i="5"/>
  <c r="R103" i="5"/>
  <c r="Q103" i="5"/>
  <c r="P103" i="5"/>
  <c r="O103" i="5"/>
  <c r="N103" i="5"/>
  <c r="R102" i="5"/>
  <c r="Q102" i="5"/>
  <c r="P102" i="5"/>
  <c r="O102" i="5"/>
  <c r="N102" i="5"/>
  <c r="R101" i="5"/>
  <c r="Q101" i="5"/>
  <c r="P101" i="5"/>
  <c r="O101" i="5"/>
  <c r="N101" i="5"/>
  <c r="R100" i="5"/>
  <c r="Q100" i="5"/>
  <c r="P100" i="5"/>
  <c r="O100" i="5"/>
  <c r="N100" i="5"/>
  <c r="R98" i="5"/>
  <c r="Q98" i="5"/>
  <c r="P98" i="5"/>
  <c r="O98" i="5"/>
  <c r="N98" i="5"/>
  <c r="R97" i="5"/>
  <c r="Q97" i="5"/>
  <c r="P97" i="5"/>
  <c r="O97" i="5"/>
  <c r="N97" i="5"/>
  <c r="R96" i="5"/>
  <c r="Q96" i="5"/>
  <c r="P96" i="5"/>
  <c r="O96" i="5"/>
  <c r="N96" i="5"/>
  <c r="R95" i="5"/>
  <c r="Q95" i="5"/>
  <c r="P95" i="5"/>
  <c r="O95" i="5"/>
  <c r="N95" i="5"/>
  <c r="R93" i="5"/>
  <c r="Q93" i="5"/>
  <c r="P93" i="5"/>
  <c r="O93" i="5"/>
  <c r="N93" i="5"/>
  <c r="R91" i="5"/>
  <c r="Q91" i="5"/>
  <c r="P91" i="5"/>
  <c r="O91" i="5"/>
  <c r="N91" i="5"/>
  <c r="R90" i="5"/>
  <c r="Q90" i="5"/>
  <c r="P90" i="5"/>
  <c r="O90" i="5"/>
  <c r="N90" i="5"/>
  <c r="R89" i="5"/>
  <c r="Q89" i="5"/>
  <c r="P89" i="5"/>
  <c r="O89" i="5"/>
  <c r="N89" i="5"/>
  <c r="R88" i="5"/>
  <c r="Q88" i="5"/>
  <c r="P88" i="5"/>
  <c r="O88" i="5"/>
  <c r="N88" i="5"/>
  <c r="R86" i="5"/>
  <c r="Q86" i="5"/>
  <c r="P86" i="5"/>
  <c r="O86" i="5"/>
  <c r="N86" i="5"/>
  <c r="R85" i="5"/>
  <c r="Q85" i="5"/>
  <c r="P85" i="5"/>
  <c r="O85" i="5"/>
  <c r="N85" i="5"/>
  <c r="R84" i="5"/>
  <c r="Q84" i="5"/>
  <c r="P84" i="5"/>
  <c r="O84" i="5"/>
  <c r="N84" i="5"/>
  <c r="R83" i="5"/>
  <c r="Q83" i="5"/>
  <c r="P83" i="5"/>
  <c r="O83" i="5"/>
  <c r="N83" i="5"/>
  <c r="R82" i="5"/>
  <c r="Q82" i="5"/>
  <c r="P82" i="5"/>
  <c r="O82" i="5"/>
  <c r="N82" i="5"/>
  <c r="R81" i="5"/>
  <c r="Q81" i="5"/>
  <c r="P81" i="5"/>
  <c r="O81" i="5"/>
  <c r="N81" i="5"/>
  <c r="R79" i="5"/>
  <c r="Q79" i="5"/>
  <c r="Q77" i="5" s="1"/>
  <c r="P79" i="5"/>
  <c r="O79" i="5"/>
  <c r="N79" i="5"/>
  <c r="R78" i="5"/>
  <c r="Q78" i="5"/>
  <c r="P78" i="5"/>
  <c r="O78" i="5"/>
  <c r="N78" i="5"/>
  <c r="R76" i="5"/>
  <c r="Q76" i="5"/>
  <c r="P76" i="5"/>
  <c r="O76" i="5"/>
  <c r="N76" i="5"/>
  <c r="R75" i="5"/>
  <c r="Q75" i="5"/>
  <c r="P75" i="5"/>
  <c r="O75" i="5"/>
  <c r="N75" i="5"/>
  <c r="R74" i="5"/>
  <c r="Q74" i="5"/>
  <c r="P74" i="5"/>
  <c r="O74" i="5"/>
  <c r="N74" i="5"/>
  <c r="R73" i="5"/>
  <c r="Q73" i="5"/>
  <c r="P73" i="5"/>
  <c r="O73" i="5"/>
  <c r="N73" i="5"/>
  <c r="R72" i="5"/>
  <c r="Q72" i="5"/>
  <c r="P72" i="5"/>
  <c r="O72" i="5"/>
  <c r="N72" i="5"/>
  <c r="R71" i="5"/>
  <c r="Q71" i="5"/>
  <c r="P71" i="5"/>
  <c r="O71" i="5"/>
  <c r="N71" i="5"/>
  <c r="R70" i="5"/>
  <c r="Q70" i="5"/>
  <c r="P70" i="5"/>
  <c r="O70" i="5"/>
  <c r="N70" i="5"/>
  <c r="R68" i="5"/>
  <c r="Q68" i="5"/>
  <c r="P68" i="5"/>
  <c r="O68" i="5"/>
  <c r="N68" i="5"/>
  <c r="R67" i="5"/>
  <c r="Q67" i="5"/>
  <c r="P67" i="5"/>
  <c r="O67" i="5"/>
  <c r="N67" i="5"/>
  <c r="R66" i="5"/>
  <c r="Q66" i="5"/>
  <c r="P66" i="5"/>
  <c r="O66" i="5"/>
  <c r="N66" i="5"/>
  <c r="R65" i="5"/>
  <c r="Q65" i="5"/>
  <c r="P65" i="5"/>
  <c r="O65" i="5"/>
  <c r="N65" i="5"/>
  <c r="R64" i="5"/>
  <c r="Q64" i="5"/>
  <c r="P64" i="5"/>
  <c r="O64" i="5"/>
  <c r="N64" i="5"/>
  <c r="R63" i="5"/>
  <c r="Q63" i="5"/>
  <c r="P63" i="5"/>
  <c r="O63" i="5"/>
  <c r="N63" i="5"/>
  <c r="R62" i="5"/>
  <c r="Q62" i="5"/>
  <c r="P62" i="5"/>
  <c r="O62" i="5"/>
  <c r="N62" i="5"/>
  <c r="R61" i="5"/>
  <c r="Q61" i="5"/>
  <c r="P61" i="5"/>
  <c r="O61" i="5"/>
  <c r="N61" i="5"/>
  <c r="R59" i="5"/>
  <c r="Q59" i="5"/>
  <c r="P59" i="5"/>
  <c r="O59" i="5"/>
  <c r="N59" i="5"/>
  <c r="R58" i="5"/>
  <c r="Q58" i="5"/>
  <c r="P58" i="5"/>
  <c r="O58" i="5"/>
  <c r="N58" i="5"/>
  <c r="R57" i="5"/>
  <c r="Q57" i="5"/>
  <c r="P57" i="5"/>
  <c r="O57" i="5"/>
  <c r="N57" i="5"/>
  <c r="R56" i="5"/>
  <c r="Q56" i="5"/>
  <c r="P56" i="5"/>
  <c r="O56" i="5"/>
  <c r="N56" i="5"/>
  <c r="R55" i="5"/>
  <c r="Q55" i="5"/>
  <c r="P55" i="5"/>
  <c r="O55" i="5"/>
  <c r="N55" i="5"/>
  <c r="R54" i="5"/>
  <c r="Q54" i="5"/>
  <c r="P54" i="5"/>
  <c r="O54" i="5"/>
  <c r="N54" i="5"/>
  <c r="R53" i="5"/>
  <c r="Q53" i="5"/>
  <c r="P53" i="5"/>
  <c r="O53" i="5"/>
  <c r="N53" i="5"/>
  <c r="R51" i="5"/>
  <c r="Q51" i="5"/>
  <c r="P51" i="5"/>
  <c r="O51" i="5"/>
  <c r="N51" i="5"/>
  <c r="R50" i="5"/>
  <c r="Q50" i="5"/>
  <c r="P50" i="5"/>
  <c r="O50" i="5"/>
  <c r="N50" i="5"/>
  <c r="R49" i="5"/>
  <c r="Q49" i="5"/>
  <c r="P49" i="5"/>
  <c r="O49" i="5"/>
  <c r="N49" i="5"/>
  <c r="R47" i="5"/>
  <c r="Q47" i="5"/>
  <c r="P47" i="5"/>
  <c r="O47" i="5"/>
  <c r="N47" i="5"/>
  <c r="R46" i="5"/>
  <c r="Q46" i="5"/>
  <c r="P46" i="5"/>
  <c r="O46" i="5"/>
  <c r="N46" i="5"/>
  <c r="R44" i="5"/>
  <c r="Q44" i="5"/>
  <c r="P44" i="5"/>
  <c r="O44" i="5"/>
  <c r="N44" i="5"/>
  <c r="R43" i="5"/>
  <c r="Q43" i="5"/>
  <c r="P43" i="5"/>
  <c r="O43" i="5"/>
  <c r="N43" i="5"/>
  <c r="R42" i="5"/>
  <c r="Q42" i="5"/>
  <c r="P42" i="5"/>
  <c r="O42" i="5"/>
  <c r="N42" i="5"/>
  <c r="R41" i="5"/>
  <c r="Q41" i="5"/>
  <c r="P41" i="5"/>
  <c r="O41" i="5"/>
  <c r="N41" i="5"/>
  <c r="R40" i="5"/>
  <c r="Q40" i="5"/>
  <c r="P40" i="5"/>
  <c r="O40" i="5"/>
  <c r="N40" i="5"/>
  <c r="R38" i="5"/>
  <c r="Q38" i="5"/>
  <c r="P38" i="5"/>
  <c r="O38" i="5"/>
  <c r="N38" i="5"/>
  <c r="R37" i="5"/>
  <c r="Q37" i="5"/>
  <c r="P37" i="5"/>
  <c r="O37" i="5"/>
  <c r="N37" i="5"/>
  <c r="R36" i="5"/>
  <c r="Q36" i="5"/>
  <c r="P36" i="5"/>
  <c r="O36" i="5"/>
  <c r="N36" i="5"/>
  <c r="R35" i="5"/>
  <c r="Q35" i="5"/>
  <c r="P35" i="5"/>
  <c r="O35" i="5"/>
  <c r="N35" i="5"/>
  <c r="R33" i="5"/>
  <c r="Q33" i="5"/>
  <c r="P33" i="5"/>
  <c r="O33" i="5"/>
  <c r="N33" i="5"/>
  <c r="R32" i="5"/>
  <c r="Q32" i="5"/>
  <c r="P32" i="5"/>
  <c r="O32" i="5"/>
  <c r="N32" i="5"/>
  <c r="R31" i="5"/>
  <c r="Q31" i="5"/>
  <c r="P31" i="5"/>
  <c r="O31" i="5"/>
  <c r="N31" i="5"/>
  <c r="R30" i="5"/>
  <c r="Q30" i="5"/>
  <c r="P30" i="5"/>
  <c r="O30" i="5"/>
  <c r="N30" i="5"/>
  <c r="R28" i="5"/>
  <c r="Q28" i="5"/>
  <c r="P28" i="5"/>
  <c r="O28" i="5"/>
  <c r="N28" i="5"/>
  <c r="R27" i="5"/>
  <c r="Q27" i="5"/>
  <c r="P27" i="5"/>
  <c r="O27" i="5"/>
  <c r="N27" i="5"/>
  <c r="R26" i="5"/>
  <c r="Q26" i="5"/>
  <c r="P26" i="5"/>
  <c r="O26" i="5"/>
  <c r="N26" i="5"/>
  <c r="R25" i="5"/>
  <c r="Q25" i="5"/>
  <c r="P25" i="5"/>
  <c r="O25" i="5"/>
  <c r="N25" i="5"/>
  <c r="R24" i="5"/>
  <c r="Q24" i="5"/>
  <c r="P24" i="5"/>
  <c r="O24" i="5"/>
  <c r="N24" i="5"/>
  <c r="R23" i="5"/>
  <c r="Q23" i="5"/>
  <c r="P23" i="5"/>
  <c r="O23" i="5"/>
  <c r="N23" i="5"/>
  <c r="R21" i="5"/>
  <c r="Q21" i="5"/>
  <c r="P21" i="5"/>
  <c r="O21" i="5"/>
  <c r="N21" i="5"/>
  <c r="R20" i="5"/>
  <c r="Q20" i="5"/>
  <c r="P20" i="5"/>
  <c r="O20" i="5"/>
  <c r="N20" i="5"/>
  <c r="R19" i="5"/>
  <c r="Q19" i="5"/>
  <c r="P19" i="5"/>
  <c r="O19" i="5"/>
  <c r="N19" i="5"/>
  <c r="R18" i="5"/>
  <c r="Q18" i="5"/>
  <c r="P18" i="5"/>
  <c r="O18" i="5"/>
  <c r="N18" i="5"/>
  <c r="R17" i="5"/>
  <c r="Q17" i="5"/>
  <c r="P17" i="5"/>
  <c r="O17" i="5"/>
  <c r="N17" i="5"/>
  <c r="R16" i="5"/>
  <c r="Q16" i="5"/>
  <c r="P16" i="5"/>
  <c r="O16" i="5"/>
  <c r="N16" i="5"/>
  <c r="R15" i="5"/>
  <c r="Q15" i="5"/>
  <c r="P15" i="5"/>
  <c r="O15" i="5"/>
  <c r="N15" i="5"/>
  <c r="N77" i="5" l="1"/>
  <c r="P80" i="5"/>
  <c r="Q172" i="5"/>
  <c r="N34" i="5"/>
  <c r="N45" i="5"/>
  <c r="Q45" i="5"/>
  <c r="O48" i="5"/>
  <c r="R77" i="5"/>
  <c r="O77" i="5"/>
  <c r="N94" i="5"/>
  <c r="Q94" i="5"/>
  <c r="N165" i="5"/>
  <c r="Q29" i="5"/>
  <c r="P34" i="5"/>
  <c r="Q34" i="5"/>
  <c r="N39" i="5"/>
  <c r="O45" i="5"/>
  <c r="P60" i="5"/>
  <c r="Q80" i="5"/>
  <c r="O94" i="5"/>
  <c r="P99" i="5"/>
  <c r="N99" i="5"/>
  <c r="N110" i="5"/>
  <c r="Q110" i="5"/>
  <c r="N126" i="5"/>
  <c r="Q126" i="5"/>
  <c r="O132" i="5"/>
  <c r="R159" i="5"/>
  <c r="Q165" i="5"/>
  <c r="N172" i="5"/>
  <c r="P172" i="5"/>
  <c r="Q39" i="5"/>
  <c r="O60" i="5"/>
  <c r="R99" i="5"/>
  <c r="N159" i="5"/>
  <c r="Q213" i="5"/>
  <c r="P52" i="5"/>
  <c r="O87" i="5"/>
  <c r="O126" i="5"/>
  <c r="R126" i="5"/>
  <c r="Q159" i="5"/>
  <c r="R172" i="5"/>
  <c r="N22" i="5"/>
  <c r="P45" i="5"/>
  <c r="R87" i="5"/>
  <c r="O159" i="5"/>
  <c r="R45" i="5"/>
  <c r="P94" i="5"/>
  <c r="O22" i="5"/>
  <c r="R34" i="5"/>
  <c r="Q69" i="5"/>
  <c r="O69" i="5"/>
  <c r="R69" i="5"/>
  <c r="P69" i="5"/>
  <c r="O80" i="5"/>
  <c r="Q99" i="5"/>
  <c r="O99" i="5"/>
  <c r="P132" i="5"/>
  <c r="N132" i="5"/>
  <c r="Q132" i="5"/>
  <c r="R175" i="5"/>
  <c r="R22" i="5"/>
  <c r="P22" i="5"/>
  <c r="Q22" i="5"/>
  <c r="O29" i="5"/>
  <c r="R29" i="5"/>
  <c r="O39" i="5"/>
  <c r="R39" i="5"/>
  <c r="P39" i="5"/>
  <c r="Q14" i="5"/>
  <c r="P29" i="5"/>
  <c r="N29" i="5"/>
  <c r="O34" i="5"/>
  <c r="P48" i="5"/>
  <c r="N69" i="5"/>
  <c r="P77" i="5"/>
  <c r="R132" i="5"/>
  <c r="O165" i="5"/>
  <c r="R165" i="5"/>
  <c r="P165" i="5"/>
  <c r="R186" i="5"/>
  <c r="P186" i="5"/>
  <c r="N186" i="5"/>
  <c r="Q186" i="5"/>
  <c r="N48" i="5"/>
  <c r="Q48" i="5"/>
  <c r="O137" i="5"/>
  <c r="R137" i="5"/>
  <c r="P137" i="5"/>
  <c r="N137" i="5"/>
  <c r="Q137" i="5"/>
  <c r="P193" i="5"/>
  <c r="N193" i="5"/>
  <c r="Q193" i="5"/>
  <c r="O193" i="5"/>
  <c r="R193" i="5"/>
  <c r="R48" i="5"/>
  <c r="P87" i="5"/>
  <c r="O186" i="5"/>
  <c r="Q52" i="5"/>
  <c r="O52" i="5"/>
  <c r="N60" i="5"/>
  <c r="Q60" i="5"/>
  <c r="R60" i="5"/>
  <c r="N87" i="5"/>
  <c r="Q87" i="5"/>
  <c r="R94" i="5"/>
  <c r="O110" i="5"/>
  <c r="R110" i="5"/>
  <c r="P110" i="5"/>
  <c r="P159" i="5"/>
  <c r="P213" i="5"/>
  <c r="N213" i="5"/>
  <c r="O213" i="5"/>
  <c r="R213" i="5"/>
  <c r="R52" i="5"/>
  <c r="N52" i="5"/>
  <c r="R80" i="5"/>
  <c r="N80" i="5"/>
  <c r="P126" i="5"/>
  <c r="P175" i="5"/>
  <c r="N175" i="5"/>
  <c r="Q175" i="5"/>
  <c r="O175" i="5"/>
  <c r="R14" i="5"/>
  <c r="N14" i="5"/>
  <c r="O14" i="5"/>
  <c r="P14" i="5"/>
  <c r="Q92" i="5" l="1"/>
  <c r="Q12" i="5" s="1"/>
  <c r="N92" i="5"/>
  <c r="N12" i="5" s="1"/>
  <c r="P92" i="5"/>
  <c r="P12" i="5" s="1"/>
  <c r="R92" i="5"/>
  <c r="R12" i="5" s="1"/>
  <c r="Q125" i="5"/>
  <c r="Q11" i="5" s="1"/>
  <c r="N13" i="5"/>
  <c r="N10" i="5" s="1"/>
  <c r="R125" i="5"/>
  <c r="R11" i="5" s="1"/>
  <c r="N125" i="5"/>
  <c r="N11" i="5" s="1"/>
  <c r="O92" i="5"/>
  <c r="O12" i="5" s="1"/>
  <c r="P125" i="5"/>
  <c r="P11" i="5" s="1"/>
  <c r="Q13" i="5"/>
  <c r="Q10" i="5" s="1"/>
  <c r="P13" i="5"/>
  <c r="P10" i="5" s="1"/>
  <c r="O125" i="5"/>
  <c r="O11" i="5" s="1"/>
  <c r="O13" i="5"/>
  <c r="O10" i="5" s="1"/>
  <c r="R13" i="5"/>
  <c r="Q9" i="5" l="1"/>
  <c r="N8" i="5"/>
  <c r="P8" i="5"/>
  <c r="Q8" i="5"/>
  <c r="R9" i="5"/>
  <c r="P9" i="5"/>
  <c r="N9" i="5"/>
  <c r="O8" i="5"/>
  <c r="O9" i="5"/>
  <c r="R10" i="5"/>
  <c r="R8" i="5" s="1"/>
  <c r="T248" i="5" l="1"/>
  <c r="S248" i="5"/>
  <c r="T247" i="5"/>
  <c r="S247" i="5"/>
  <c r="T246" i="5"/>
  <c r="S246" i="5"/>
  <c r="T245" i="5"/>
  <c r="S245" i="5"/>
  <c r="T244" i="5"/>
  <c r="S244" i="5"/>
  <c r="T243" i="5"/>
  <c r="S243" i="5"/>
  <c r="T242" i="5"/>
  <c r="S242" i="5"/>
  <c r="T241" i="5"/>
  <c r="S241" i="5"/>
  <c r="T240" i="5"/>
  <c r="S240" i="5"/>
  <c r="T239" i="5"/>
  <c r="S239" i="5"/>
  <c r="T238" i="5"/>
  <c r="S238" i="5"/>
  <c r="T237" i="5"/>
  <c r="S237" i="5"/>
  <c r="T236" i="5"/>
  <c r="S236" i="5"/>
  <c r="T235" i="5"/>
  <c r="S235" i="5"/>
  <c r="T234" i="5"/>
  <c r="S234" i="5"/>
  <c r="T233" i="5"/>
  <c r="S233" i="5"/>
  <c r="T232" i="5"/>
  <c r="S232" i="5"/>
  <c r="T231" i="5"/>
  <c r="S231" i="5"/>
  <c r="T230" i="5"/>
  <c r="S230" i="5"/>
  <c r="T229" i="5"/>
  <c r="S229" i="5"/>
  <c r="T228" i="5"/>
  <c r="S228" i="5"/>
  <c r="T227" i="5"/>
  <c r="S227" i="5"/>
  <c r="T226" i="5"/>
  <c r="S226" i="5"/>
  <c r="T225" i="5"/>
  <c r="S225" i="5"/>
  <c r="T224" i="5"/>
  <c r="S224" i="5"/>
  <c r="T223" i="5"/>
  <c r="S223" i="5"/>
  <c r="T222" i="5"/>
  <c r="S222" i="5"/>
  <c r="T221" i="5"/>
  <c r="S221" i="5"/>
  <c r="T220" i="5"/>
  <c r="S220" i="5"/>
  <c r="T219" i="5"/>
  <c r="S219" i="5"/>
  <c r="T218" i="5"/>
  <c r="S218" i="5"/>
  <c r="T217" i="5"/>
  <c r="S217" i="5"/>
  <c r="T216" i="5"/>
  <c r="S216" i="5"/>
  <c r="T215" i="5"/>
  <c r="S215" i="5"/>
  <c r="T214" i="5"/>
  <c r="S214" i="5"/>
  <c r="T212" i="5"/>
  <c r="S212" i="5"/>
  <c r="T211" i="5"/>
  <c r="S211" i="5"/>
  <c r="T210" i="5"/>
  <c r="S210" i="5"/>
  <c r="T209" i="5"/>
  <c r="S209" i="5"/>
  <c r="T208" i="5"/>
  <c r="S208" i="5"/>
  <c r="T207" i="5"/>
  <c r="S207" i="5"/>
  <c r="T206" i="5"/>
  <c r="S206" i="5"/>
  <c r="T205" i="5"/>
  <c r="S205" i="5"/>
  <c r="T204" i="5"/>
  <c r="S204" i="5"/>
  <c r="T203" i="5"/>
  <c r="S203" i="5"/>
  <c r="T202" i="5"/>
  <c r="S202" i="5"/>
  <c r="T201" i="5"/>
  <c r="S201" i="5"/>
  <c r="T200" i="5"/>
  <c r="S200" i="5"/>
  <c r="T199" i="5"/>
  <c r="S199" i="5"/>
  <c r="T198" i="5"/>
  <c r="S198" i="5"/>
  <c r="T197" i="5"/>
  <c r="S197" i="5"/>
  <c r="T196" i="5"/>
  <c r="S196" i="5"/>
  <c r="T195" i="5"/>
  <c r="S195" i="5"/>
  <c r="T194" i="5"/>
  <c r="S194" i="5"/>
  <c r="T192" i="5"/>
  <c r="S192" i="5"/>
  <c r="T191" i="5"/>
  <c r="S191" i="5"/>
  <c r="T190" i="5"/>
  <c r="S190" i="5"/>
  <c r="T189" i="5"/>
  <c r="S189" i="5"/>
  <c r="T188" i="5"/>
  <c r="S188" i="5"/>
  <c r="T187" i="5"/>
  <c r="S187" i="5"/>
  <c r="T185" i="5"/>
  <c r="S185" i="5"/>
  <c r="T184" i="5"/>
  <c r="S184" i="5"/>
  <c r="T183" i="5"/>
  <c r="S183" i="5"/>
  <c r="T182" i="5"/>
  <c r="S182" i="5"/>
  <c r="T181" i="5"/>
  <c r="S181" i="5"/>
  <c r="T180" i="5"/>
  <c r="S180" i="5"/>
  <c r="T179" i="5"/>
  <c r="S179" i="5"/>
  <c r="T178" i="5"/>
  <c r="S178" i="5"/>
  <c r="T177" i="5"/>
  <c r="S177" i="5"/>
  <c r="T176" i="5"/>
  <c r="S176" i="5"/>
  <c r="T174" i="5"/>
  <c r="S174" i="5"/>
  <c r="T173" i="5"/>
  <c r="S173" i="5"/>
  <c r="T171" i="5"/>
  <c r="S171" i="5"/>
  <c r="T170" i="5"/>
  <c r="S170" i="5"/>
  <c r="T169" i="5"/>
  <c r="S169" i="5"/>
  <c r="T168" i="5"/>
  <c r="S168" i="5"/>
  <c r="T167" i="5"/>
  <c r="S167" i="5"/>
  <c r="T166" i="5"/>
  <c r="S166" i="5"/>
  <c r="T164" i="5"/>
  <c r="S164" i="5"/>
  <c r="T163" i="5"/>
  <c r="S163" i="5"/>
  <c r="T162" i="5"/>
  <c r="S162" i="5"/>
  <c r="T161" i="5"/>
  <c r="S161" i="5"/>
  <c r="T160" i="5"/>
  <c r="S160" i="5"/>
  <c r="T158" i="5"/>
  <c r="S158" i="5"/>
  <c r="T157" i="5"/>
  <c r="S157" i="5"/>
  <c r="T156" i="5"/>
  <c r="S156" i="5"/>
  <c r="T155" i="5"/>
  <c r="S155" i="5"/>
  <c r="T154" i="5"/>
  <c r="S154" i="5"/>
  <c r="T153" i="5"/>
  <c r="S153" i="5"/>
  <c r="T152" i="5"/>
  <c r="S152" i="5"/>
  <c r="T151" i="5"/>
  <c r="S151" i="5"/>
  <c r="T150" i="5"/>
  <c r="S150" i="5"/>
  <c r="T149" i="5"/>
  <c r="S149" i="5"/>
  <c r="T148" i="5"/>
  <c r="S148" i="5"/>
  <c r="T147" i="5"/>
  <c r="S147" i="5"/>
  <c r="T146" i="5"/>
  <c r="S146" i="5"/>
  <c r="T145" i="5"/>
  <c r="S145" i="5"/>
  <c r="T144" i="5"/>
  <c r="S144" i="5"/>
  <c r="T143" i="5"/>
  <c r="S143" i="5"/>
  <c r="T142" i="5"/>
  <c r="S142" i="5"/>
  <c r="T141" i="5"/>
  <c r="S141" i="5"/>
  <c r="T140" i="5"/>
  <c r="S140" i="5"/>
  <c r="T139" i="5"/>
  <c r="S139" i="5"/>
  <c r="T138" i="5"/>
  <c r="S138" i="5"/>
  <c r="T136" i="5"/>
  <c r="S136" i="5"/>
  <c r="T135" i="5"/>
  <c r="S135" i="5"/>
  <c r="T134" i="5"/>
  <c r="S134" i="5"/>
  <c r="T133" i="5"/>
  <c r="S133" i="5"/>
  <c r="T131" i="5"/>
  <c r="S131" i="5"/>
  <c r="T130" i="5"/>
  <c r="S130" i="5"/>
  <c r="T129" i="5"/>
  <c r="S129" i="5"/>
  <c r="T128" i="5"/>
  <c r="S128" i="5"/>
  <c r="T127" i="5"/>
  <c r="S127" i="5"/>
  <c r="T124" i="5"/>
  <c r="S124" i="5"/>
  <c r="T123" i="5"/>
  <c r="S123" i="5"/>
  <c r="T122" i="5"/>
  <c r="S122" i="5"/>
  <c r="T121" i="5"/>
  <c r="S121" i="5"/>
  <c r="T120" i="5"/>
  <c r="S120" i="5"/>
  <c r="T119" i="5"/>
  <c r="S119" i="5"/>
  <c r="T118" i="5"/>
  <c r="S118" i="5"/>
  <c r="T117" i="5"/>
  <c r="S117" i="5"/>
  <c r="T116" i="5"/>
  <c r="S116" i="5"/>
  <c r="T115" i="5"/>
  <c r="S115" i="5"/>
  <c r="T114" i="5"/>
  <c r="S114" i="5"/>
  <c r="T113" i="5"/>
  <c r="S113" i="5"/>
  <c r="T112" i="5"/>
  <c r="S112" i="5"/>
  <c r="T111" i="5"/>
  <c r="S111" i="5"/>
  <c r="T109" i="5"/>
  <c r="S109" i="5"/>
  <c r="T108" i="5"/>
  <c r="S108" i="5"/>
  <c r="T107" i="5"/>
  <c r="S107" i="5"/>
  <c r="T106" i="5"/>
  <c r="S106" i="5"/>
  <c r="T105" i="5"/>
  <c r="S105" i="5"/>
  <c r="T104" i="5"/>
  <c r="S104" i="5"/>
  <c r="T103" i="5"/>
  <c r="S103" i="5"/>
  <c r="T102" i="5"/>
  <c r="S102" i="5"/>
  <c r="T101" i="5"/>
  <c r="S101" i="5"/>
  <c r="T100" i="5"/>
  <c r="S100" i="5"/>
  <c r="T98" i="5"/>
  <c r="S98" i="5"/>
  <c r="T97" i="5"/>
  <c r="S97" i="5"/>
  <c r="T96" i="5"/>
  <c r="S96" i="5"/>
  <c r="T95" i="5"/>
  <c r="S95" i="5"/>
  <c r="T93" i="5"/>
  <c r="S93" i="5"/>
  <c r="T91" i="5"/>
  <c r="S91" i="5"/>
  <c r="T90" i="5"/>
  <c r="S90" i="5"/>
  <c r="T89" i="5"/>
  <c r="S89" i="5"/>
  <c r="T88" i="5"/>
  <c r="S88" i="5"/>
  <c r="T86" i="5"/>
  <c r="S86" i="5"/>
  <c r="T85" i="5"/>
  <c r="S85" i="5"/>
  <c r="T84" i="5"/>
  <c r="S84" i="5"/>
  <c r="T83" i="5"/>
  <c r="S83" i="5"/>
  <c r="T82" i="5"/>
  <c r="S82" i="5"/>
  <c r="T81" i="5"/>
  <c r="S81" i="5"/>
  <c r="T79" i="5"/>
  <c r="S79" i="5"/>
  <c r="T78" i="5"/>
  <c r="S78" i="5"/>
  <c r="T76" i="5"/>
  <c r="S76" i="5"/>
  <c r="T75" i="5"/>
  <c r="S75" i="5"/>
  <c r="T74" i="5"/>
  <c r="S74" i="5"/>
  <c r="T73" i="5"/>
  <c r="S73" i="5"/>
  <c r="T72" i="5"/>
  <c r="S72" i="5"/>
  <c r="T71" i="5"/>
  <c r="S71" i="5"/>
  <c r="T70" i="5"/>
  <c r="S70" i="5"/>
  <c r="T68" i="5"/>
  <c r="S68" i="5"/>
  <c r="T67" i="5"/>
  <c r="S67" i="5"/>
  <c r="T66" i="5"/>
  <c r="S66" i="5"/>
  <c r="T65" i="5"/>
  <c r="S65" i="5"/>
  <c r="T64" i="5"/>
  <c r="S64" i="5"/>
  <c r="T63" i="5"/>
  <c r="S63" i="5"/>
  <c r="T62" i="5"/>
  <c r="S62" i="5"/>
  <c r="T61" i="5"/>
  <c r="S61" i="5"/>
  <c r="T59" i="5"/>
  <c r="S59" i="5"/>
  <c r="T58" i="5"/>
  <c r="S58" i="5"/>
  <c r="T57" i="5"/>
  <c r="S57" i="5"/>
  <c r="T56" i="5"/>
  <c r="S56" i="5"/>
  <c r="T55" i="5"/>
  <c r="S55" i="5"/>
  <c r="T54" i="5"/>
  <c r="S54" i="5"/>
  <c r="T53" i="5"/>
  <c r="S53" i="5"/>
  <c r="T51" i="5"/>
  <c r="S51" i="5"/>
  <c r="T50" i="5"/>
  <c r="S50" i="5"/>
  <c r="T49" i="5"/>
  <c r="S49" i="5"/>
  <c r="T47" i="5"/>
  <c r="S47" i="5"/>
  <c r="T46" i="5"/>
  <c r="S46" i="5"/>
  <c r="T44" i="5"/>
  <c r="S44" i="5"/>
  <c r="T43" i="5"/>
  <c r="S43" i="5"/>
  <c r="T42" i="5"/>
  <c r="S42" i="5"/>
  <c r="T41" i="5"/>
  <c r="S41" i="5"/>
  <c r="T40" i="5"/>
  <c r="S40" i="5"/>
  <c r="T38" i="5"/>
  <c r="S38" i="5"/>
  <c r="T37" i="5"/>
  <c r="S37" i="5"/>
  <c r="T36" i="5"/>
  <c r="S36" i="5"/>
  <c r="T35" i="5"/>
  <c r="D44" i="13" s="1"/>
  <c r="S35" i="5"/>
  <c r="D43" i="13" s="1"/>
  <c r="T33" i="5"/>
  <c r="S33" i="5"/>
  <c r="T32" i="5"/>
  <c r="S32" i="5"/>
  <c r="T31" i="5"/>
  <c r="S31" i="5"/>
  <c r="T30" i="5"/>
  <c r="S30" i="5"/>
  <c r="T28" i="5"/>
  <c r="S28" i="5"/>
  <c r="T27" i="5"/>
  <c r="S27" i="5"/>
  <c r="T26" i="5"/>
  <c r="S26" i="5"/>
  <c r="T25" i="5"/>
  <c r="S25" i="5"/>
  <c r="T24" i="5"/>
  <c r="S24" i="5"/>
  <c r="T23" i="5"/>
  <c r="S23" i="5"/>
  <c r="T21" i="5"/>
  <c r="S21" i="5"/>
  <c r="T20" i="5"/>
  <c r="S20" i="5"/>
  <c r="T19" i="5"/>
  <c r="S19" i="5"/>
  <c r="T18" i="5"/>
  <c r="S18" i="5"/>
  <c r="T17" i="5"/>
  <c r="S17" i="5"/>
  <c r="T16" i="5"/>
  <c r="S16" i="5"/>
  <c r="T15" i="5"/>
  <c r="S15" i="5"/>
  <c r="S213" i="5" l="1"/>
  <c r="S193" i="5"/>
  <c r="S186" i="5"/>
  <c r="S175" i="5"/>
  <c r="S172" i="5"/>
  <c r="S165" i="5"/>
  <c r="S159" i="5"/>
  <c r="S137" i="5"/>
  <c r="S132" i="5"/>
  <c r="S126" i="5"/>
  <c r="S110" i="5"/>
  <c r="S99" i="5"/>
  <c r="S94" i="5"/>
  <c r="S87" i="5"/>
  <c r="S80" i="5"/>
  <c r="S77" i="5"/>
  <c r="S69" i="5"/>
  <c r="S60" i="5"/>
  <c r="S52" i="5"/>
  <c r="S48" i="5"/>
  <c r="S45" i="5"/>
  <c r="S39" i="5"/>
  <c r="S34" i="5"/>
  <c r="S29" i="5"/>
  <c r="S22" i="5"/>
  <c r="S14" i="5"/>
  <c r="S125" i="5" l="1"/>
  <c r="S11" i="5" s="1"/>
  <c r="S92" i="5"/>
  <c r="S12" i="5" s="1"/>
  <c r="S13" i="5"/>
  <c r="S9" i="5" l="1"/>
  <c r="S10" i="5"/>
  <c r="S8" i="5" s="1"/>
  <c r="D42" i="15" s="1"/>
  <c r="D99" i="5" l="1"/>
  <c r="E99" i="5"/>
  <c r="F99" i="5"/>
  <c r="G99" i="5"/>
  <c r="H99" i="5"/>
  <c r="U209" i="20"/>
  <c r="T209" i="20"/>
  <c r="S209" i="20"/>
  <c r="R209" i="20"/>
  <c r="V209" i="20" l="1"/>
  <c r="W209" i="20" s="1"/>
  <c r="U3" i="20"/>
  <c r="U4" i="20"/>
  <c r="U5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" i="20"/>
  <c r="S3" i="20"/>
  <c r="T3" i="20"/>
  <c r="S4" i="20"/>
  <c r="T4" i="20"/>
  <c r="S5" i="20"/>
  <c r="T5" i="20"/>
  <c r="S6" i="20"/>
  <c r="T6" i="20"/>
  <c r="S7" i="20"/>
  <c r="T7" i="20"/>
  <c r="S8" i="20"/>
  <c r="T8" i="20"/>
  <c r="S9" i="20"/>
  <c r="T9" i="20"/>
  <c r="S10" i="20"/>
  <c r="T10" i="20"/>
  <c r="S11" i="20"/>
  <c r="T11" i="20"/>
  <c r="S12" i="20"/>
  <c r="T12" i="20"/>
  <c r="S13" i="20"/>
  <c r="T13" i="20"/>
  <c r="S14" i="20"/>
  <c r="T14" i="20"/>
  <c r="S15" i="20"/>
  <c r="T15" i="20"/>
  <c r="S16" i="20"/>
  <c r="T16" i="20"/>
  <c r="S17" i="20"/>
  <c r="T17" i="20"/>
  <c r="S18" i="20"/>
  <c r="T18" i="20"/>
  <c r="S19" i="20"/>
  <c r="T19" i="20"/>
  <c r="S20" i="20"/>
  <c r="T20" i="20"/>
  <c r="S21" i="20"/>
  <c r="T21" i="20"/>
  <c r="S22" i="20"/>
  <c r="T22" i="20"/>
  <c r="S23" i="20"/>
  <c r="T23" i="20"/>
  <c r="S24" i="20"/>
  <c r="T24" i="20"/>
  <c r="S25" i="20"/>
  <c r="T25" i="20"/>
  <c r="S26" i="20"/>
  <c r="T26" i="20"/>
  <c r="S27" i="20"/>
  <c r="T27" i="20"/>
  <c r="S28" i="20"/>
  <c r="T28" i="20"/>
  <c r="S29" i="20"/>
  <c r="T29" i="20"/>
  <c r="S30" i="20"/>
  <c r="T30" i="20"/>
  <c r="S31" i="20"/>
  <c r="T31" i="20"/>
  <c r="S32" i="20"/>
  <c r="T32" i="20"/>
  <c r="S33" i="20"/>
  <c r="T33" i="20"/>
  <c r="S34" i="20"/>
  <c r="T34" i="20"/>
  <c r="S35" i="20"/>
  <c r="T35" i="20"/>
  <c r="S36" i="20"/>
  <c r="T36" i="20"/>
  <c r="S37" i="20"/>
  <c r="T37" i="20"/>
  <c r="S38" i="20"/>
  <c r="T38" i="20"/>
  <c r="S39" i="20"/>
  <c r="T39" i="20"/>
  <c r="S40" i="20"/>
  <c r="T40" i="20"/>
  <c r="S41" i="20"/>
  <c r="T41" i="20"/>
  <c r="S42" i="20"/>
  <c r="T42" i="20"/>
  <c r="S43" i="20"/>
  <c r="T43" i="20"/>
  <c r="S44" i="20"/>
  <c r="T44" i="20"/>
  <c r="S45" i="20"/>
  <c r="T45" i="20"/>
  <c r="S46" i="20"/>
  <c r="T46" i="20"/>
  <c r="S47" i="20"/>
  <c r="T47" i="20"/>
  <c r="S48" i="20"/>
  <c r="T48" i="20"/>
  <c r="S49" i="20"/>
  <c r="T49" i="20"/>
  <c r="S50" i="20"/>
  <c r="T50" i="20"/>
  <c r="S51" i="20"/>
  <c r="T51" i="20"/>
  <c r="S52" i="20"/>
  <c r="T52" i="20"/>
  <c r="S53" i="20"/>
  <c r="T53" i="20"/>
  <c r="S54" i="20"/>
  <c r="T54" i="20"/>
  <c r="S55" i="20"/>
  <c r="T55" i="20"/>
  <c r="S56" i="20"/>
  <c r="T56" i="20"/>
  <c r="S57" i="20"/>
  <c r="T57" i="20"/>
  <c r="S58" i="20"/>
  <c r="T58" i="20"/>
  <c r="S59" i="20"/>
  <c r="T59" i="20"/>
  <c r="S60" i="20"/>
  <c r="T60" i="20"/>
  <c r="S61" i="20"/>
  <c r="T61" i="20"/>
  <c r="S62" i="20"/>
  <c r="T62" i="20"/>
  <c r="S63" i="20"/>
  <c r="T63" i="20"/>
  <c r="S64" i="20"/>
  <c r="T64" i="20"/>
  <c r="S65" i="20"/>
  <c r="T65" i="20"/>
  <c r="S66" i="20"/>
  <c r="T66" i="20"/>
  <c r="S67" i="20"/>
  <c r="T67" i="20"/>
  <c r="S68" i="20"/>
  <c r="T68" i="20"/>
  <c r="S69" i="20"/>
  <c r="T69" i="20"/>
  <c r="S70" i="20"/>
  <c r="T70" i="20"/>
  <c r="S71" i="20"/>
  <c r="T71" i="20"/>
  <c r="S72" i="20"/>
  <c r="T72" i="20"/>
  <c r="S73" i="20"/>
  <c r="T73" i="20"/>
  <c r="S74" i="20"/>
  <c r="T74" i="20"/>
  <c r="S75" i="20"/>
  <c r="T75" i="20"/>
  <c r="S76" i="20"/>
  <c r="T76" i="20"/>
  <c r="S77" i="20"/>
  <c r="T77" i="20"/>
  <c r="S78" i="20"/>
  <c r="T78" i="20"/>
  <c r="S79" i="20"/>
  <c r="T79" i="20"/>
  <c r="S80" i="20"/>
  <c r="T80" i="20"/>
  <c r="S81" i="20"/>
  <c r="T81" i="20"/>
  <c r="S82" i="20"/>
  <c r="T82" i="20"/>
  <c r="S83" i="20"/>
  <c r="T83" i="20"/>
  <c r="S84" i="20"/>
  <c r="T84" i="20"/>
  <c r="S85" i="20"/>
  <c r="T85" i="20"/>
  <c r="S86" i="20"/>
  <c r="T86" i="20"/>
  <c r="S87" i="20"/>
  <c r="T87" i="20"/>
  <c r="S88" i="20"/>
  <c r="T88" i="20"/>
  <c r="S89" i="20"/>
  <c r="T89" i="20"/>
  <c r="S90" i="20"/>
  <c r="T90" i="20"/>
  <c r="S91" i="20"/>
  <c r="T91" i="20"/>
  <c r="S92" i="20"/>
  <c r="T92" i="20"/>
  <c r="S93" i="20"/>
  <c r="T93" i="20"/>
  <c r="S94" i="20"/>
  <c r="T94" i="20"/>
  <c r="S95" i="20"/>
  <c r="T95" i="20"/>
  <c r="S96" i="20"/>
  <c r="T96" i="20"/>
  <c r="S97" i="20"/>
  <c r="T97" i="20"/>
  <c r="S98" i="20"/>
  <c r="T98" i="20"/>
  <c r="S99" i="20"/>
  <c r="T99" i="20"/>
  <c r="S100" i="20"/>
  <c r="T100" i="20"/>
  <c r="S101" i="20"/>
  <c r="T101" i="20"/>
  <c r="S102" i="20"/>
  <c r="T102" i="20"/>
  <c r="S103" i="20"/>
  <c r="T103" i="20"/>
  <c r="S104" i="20"/>
  <c r="T104" i="20"/>
  <c r="S105" i="20"/>
  <c r="T105" i="20"/>
  <c r="S106" i="20"/>
  <c r="T106" i="20"/>
  <c r="S107" i="20"/>
  <c r="T107" i="20"/>
  <c r="S108" i="20"/>
  <c r="T108" i="20"/>
  <c r="S109" i="20"/>
  <c r="T109" i="20"/>
  <c r="S110" i="20"/>
  <c r="T110" i="20"/>
  <c r="S111" i="20"/>
  <c r="T111" i="20"/>
  <c r="S112" i="20"/>
  <c r="T112" i="20"/>
  <c r="S113" i="20"/>
  <c r="T113" i="20"/>
  <c r="S114" i="20"/>
  <c r="T114" i="20"/>
  <c r="S115" i="20"/>
  <c r="T115" i="20"/>
  <c r="S116" i="20"/>
  <c r="T116" i="20"/>
  <c r="S117" i="20"/>
  <c r="T117" i="20"/>
  <c r="S118" i="20"/>
  <c r="T118" i="20"/>
  <c r="S119" i="20"/>
  <c r="T119" i="20"/>
  <c r="S120" i="20"/>
  <c r="T120" i="20"/>
  <c r="S121" i="20"/>
  <c r="T121" i="20"/>
  <c r="S122" i="20"/>
  <c r="T122" i="20"/>
  <c r="S123" i="20"/>
  <c r="T123" i="20"/>
  <c r="S124" i="20"/>
  <c r="T124" i="20"/>
  <c r="S125" i="20"/>
  <c r="T125" i="20"/>
  <c r="S126" i="20"/>
  <c r="T126" i="20"/>
  <c r="S127" i="20"/>
  <c r="T127" i="20"/>
  <c r="S128" i="20"/>
  <c r="T128" i="20"/>
  <c r="S129" i="20"/>
  <c r="T129" i="20"/>
  <c r="S130" i="20"/>
  <c r="T130" i="20"/>
  <c r="S131" i="20"/>
  <c r="T131" i="20"/>
  <c r="S132" i="20"/>
  <c r="T132" i="20"/>
  <c r="S133" i="20"/>
  <c r="T133" i="20"/>
  <c r="S134" i="20"/>
  <c r="T134" i="20"/>
  <c r="S135" i="20"/>
  <c r="T135" i="20"/>
  <c r="S136" i="20"/>
  <c r="T136" i="20"/>
  <c r="S137" i="20"/>
  <c r="T137" i="20"/>
  <c r="S138" i="20"/>
  <c r="T138" i="20"/>
  <c r="S139" i="20"/>
  <c r="T139" i="20"/>
  <c r="S140" i="20"/>
  <c r="T140" i="20"/>
  <c r="S141" i="20"/>
  <c r="T141" i="20"/>
  <c r="S142" i="20"/>
  <c r="T142" i="20"/>
  <c r="S143" i="20"/>
  <c r="T143" i="20"/>
  <c r="S144" i="20"/>
  <c r="T144" i="20"/>
  <c r="S145" i="20"/>
  <c r="T145" i="20"/>
  <c r="S146" i="20"/>
  <c r="T146" i="20"/>
  <c r="S147" i="20"/>
  <c r="T147" i="20"/>
  <c r="S148" i="20"/>
  <c r="T148" i="20"/>
  <c r="S149" i="20"/>
  <c r="T149" i="20"/>
  <c r="S150" i="20"/>
  <c r="T150" i="20"/>
  <c r="S151" i="20"/>
  <c r="T151" i="20"/>
  <c r="S152" i="20"/>
  <c r="T152" i="20"/>
  <c r="S153" i="20"/>
  <c r="T153" i="20"/>
  <c r="S154" i="20"/>
  <c r="T154" i="20"/>
  <c r="S155" i="20"/>
  <c r="T155" i="20"/>
  <c r="S156" i="20"/>
  <c r="T156" i="20"/>
  <c r="S157" i="20"/>
  <c r="T157" i="20"/>
  <c r="S158" i="20"/>
  <c r="T158" i="20"/>
  <c r="S159" i="20"/>
  <c r="T159" i="20"/>
  <c r="S160" i="20"/>
  <c r="T160" i="20"/>
  <c r="S161" i="20"/>
  <c r="T161" i="20"/>
  <c r="S162" i="20"/>
  <c r="T162" i="20"/>
  <c r="S163" i="20"/>
  <c r="T163" i="20"/>
  <c r="S164" i="20"/>
  <c r="T164" i="20"/>
  <c r="S165" i="20"/>
  <c r="T165" i="20"/>
  <c r="S166" i="20"/>
  <c r="T166" i="20"/>
  <c r="S167" i="20"/>
  <c r="T167" i="20"/>
  <c r="S168" i="20"/>
  <c r="T168" i="20"/>
  <c r="S169" i="20"/>
  <c r="T169" i="20"/>
  <c r="S170" i="20"/>
  <c r="T170" i="20"/>
  <c r="S171" i="20"/>
  <c r="T171" i="20"/>
  <c r="S172" i="20"/>
  <c r="T172" i="20"/>
  <c r="S173" i="20"/>
  <c r="T173" i="20"/>
  <c r="S174" i="20"/>
  <c r="T174" i="20"/>
  <c r="S175" i="20"/>
  <c r="T175" i="20"/>
  <c r="S176" i="20"/>
  <c r="T176" i="20"/>
  <c r="S177" i="20"/>
  <c r="T177" i="20"/>
  <c r="S178" i="20"/>
  <c r="T178" i="20"/>
  <c r="S179" i="20"/>
  <c r="T179" i="20"/>
  <c r="S180" i="20"/>
  <c r="T180" i="20"/>
  <c r="S181" i="20"/>
  <c r="T181" i="20"/>
  <c r="S182" i="20"/>
  <c r="T182" i="20"/>
  <c r="S183" i="20"/>
  <c r="T183" i="20"/>
  <c r="S184" i="20"/>
  <c r="T184" i="20"/>
  <c r="S185" i="20"/>
  <c r="T185" i="20"/>
  <c r="S186" i="20"/>
  <c r="T186" i="20"/>
  <c r="S187" i="20"/>
  <c r="T187" i="20"/>
  <c r="S188" i="20"/>
  <c r="T188" i="20"/>
  <c r="S189" i="20"/>
  <c r="T189" i="20"/>
  <c r="S190" i="20"/>
  <c r="T190" i="20"/>
  <c r="S191" i="20"/>
  <c r="T191" i="20"/>
  <c r="S192" i="20"/>
  <c r="T192" i="20"/>
  <c r="S193" i="20"/>
  <c r="T193" i="20"/>
  <c r="S194" i="20"/>
  <c r="T194" i="20"/>
  <c r="S195" i="20"/>
  <c r="T195" i="20"/>
  <c r="S196" i="20"/>
  <c r="T196" i="20"/>
  <c r="S197" i="20"/>
  <c r="T197" i="20"/>
  <c r="S198" i="20"/>
  <c r="T198" i="20"/>
  <c r="S199" i="20"/>
  <c r="T199" i="20"/>
  <c r="S200" i="20"/>
  <c r="T200" i="20"/>
  <c r="S201" i="20"/>
  <c r="T201" i="20"/>
  <c r="S202" i="20"/>
  <c r="T202" i="20"/>
  <c r="S203" i="20"/>
  <c r="T203" i="20"/>
  <c r="S204" i="20"/>
  <c r="T204" i="20"/>
  <c r="S205" i="20"/>
  <c r="T205" i="20"/>
  <c r="S206" i="20"/>
  <c r="T206" i="20"/>
  <c r="S207" i="20"/>
  <c r="T207" i="20"/>
  <c r="S208" i="20"/>
  <c r="T208" i="20"/>
  <c r="T2" i="20"/>
  <c r="S2" i="20"/>
  <c r="R3" i="20"/>
  <c r="R4" i="20"/>
  <c r="R5" i="20"/>
  <c r="R6" i="20"/>
  <c r="R7" i="20"/>
  <c r="R8" i="20"/>
  <c r="R9" i="20"/>
  <c r="R10" i="20"/>
  <c r="R11" i="20"/>
  <c r="R12" i="20"/>
  <c r="R13" i="20"/>
  <c r="R14" i="20"/>
  <c r="R15" i="20"/>
  <c r="R16" i="20"/>
  <c r="R17" i="20"/>
  <c r="R18" i="20"/>
  <c r="R19" i="20"/>
  <c r="R20" i="20"/>
  <c r="R21" i="20"/>
  <c r="R22" i="20"/>
  <c r="R23" i="20"/>
  <c r="R24" i="20"/>
  <c r="R25" i="20"/>
  <c r="R26" i="20"/>
  <c r="R27" i="20"/>
  <c r="R28" i="20"/>
  <c r="R29" i="20"/>
  <c r="R30" i="20"/>
  <c r="R31" i="20"/>
  <c r="R32" i="20"/>
  <c r="R33" i="20"/>
  <c r="R34" i="20"/>
  <c r="R35" i="20"/>
  <c r="R36" i="20"/>
  <c r="R37" i="20"/>
  <c r="R38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5" i="20"/>
  <c r="R66" i="20"/>
  <c r="R67" i="20"/>
  <c r="R68" i="20"/>
  <c r="R69" i="20"/>
  <c r="R70" i="20"/>
  <c r="R71" i="20"/>
  <c r="R72" i="20"/>
  <c r="R73" i="20"/>
  <c r="R74" i="20"/>
  <c r="R75" i="20"/>
  <c r="R76" i="20"/>
  <c r="R77" i="20"/>
  <c r="R78" i="20"/>
  <c r="R79" i="20"/>
  <c r="R80" i="20"/>
  <c r="R81" i="20"/>
  <c r="R82" i="20"/>
  <c r="R83" i="20"/>
  <c r="R84" i="20"/>
  <c r="R85" i="20"/>
  <c r="R86" i="20"/>
  <c r="R87" i="20"/>
  <c r="R88" i="20"/>
  <c r="R89" i="20"/>
  <c r="R90" i="20"/>
  <c r="R91" i="20"/>
  <c r="R92" i="20"/>
  <c r="R93" i="20"/>
  <c r="R94" i="20"/>
  <c r="R95" i="20"/>
  <c r="R96" i="20"/>
  <c r="R97" i="20"/>
  <c r="R98" i="20"/>
  <c r="R99" i="20"/>
  <c r="R100" i="20"/>
  <c r="R101" i="20"/>
  <c r="R102" i="20"/>
  <c r="R103" i="20"/>
  <c r="R104" i="20"/>
  <c r="R105" i="20"/>
  <c r="R106" i="20"/>
  <c r="R107" i="20"/>
  <c r="R108" i="20"/>
  <c r="R109" i="20"/>
  <c r="R110" i="20"/>
  <c r="R111" i="20"/>
  <c r="R112" i="20"/>
  <c r="R113" i="20"/>
  <c r="R114" i="20"/>
  <c r="R115" i="20"/>
  <c r="R116" i="20"/>
  <c r="R117" i="20"/>
  <c r="R118" i="20"/>
  <c r="R119" i="20"/>
  <c r="R120" i="20"/>
  <c r="R121" i="20"/>
  <c r="R122" i="20"/>
  <c r="R123" i="20"/>
  <c r="R124" i="20"/>
  <c r="R125" i="20"/>
  <c r="R126" i="20"/>
  <c r="R127" i="20"/>
  <c r="R128" i="20"/>
  <c r="R129" i="20"/>
  <c r="R130" i="20"/>
  <c r="R131" i="20"/>
  <c r="R132" i="20"/>
  <c r="R133" i="20"/>
  <c r="R134" i="20"/>
  <c r="R135" i="20"/>
  <c r="R136" i="20"/>
  <c r="R137" i="20"/>
  <c r="R138" i="20"/>
  <c r="R139" i="20"/>
  <c r="R140" i="20"/>
  <c r="R141" i="20"/>
  <c r="R142" i="20"/>
  <c r="R143" i="20"/>
  <c r="R144" i="20"/>
  <c r="R145" i="20"/>
  <c r="R146" i="20"/>
  <c r="R147" i="20"/>
  <c r="R148" i="20"/>
  <c r="R149" i="20"/>
  <c r="R150" i="20"/>
  <c r="R151" i="20"/>
  <c r="R152" i="20"/>
  <c r="R153" i="20"/>
  <c r="R154" i="20"/>
  <c r="R155" i="20"/>
  <c r="R156" i="20"/>
  <c r="R157" i="20"/>
  <c r="R158" i="20"/>
  <c r="R159" i="20"/>
  <c r="R160" i="20"/>
  <c r="R161" i="20"/>
  <c r="R162" i="20"/>
  <c r="R163" i="20"/>
  <c r="R164" i="20"/>
  <c r="R165" i="20"/>
  <c r="R166" i="20"/>
  <c r="R167" i="20"/>
  <c r="R168" i="20"/>
  <c r="R169" i="20"/>
  <c r="R170" i="20"/>
  <c r="R171" i="20"/>
  <c r="R172" i="20"/>
  <c r="R173" i="20"/>
  <c r="R174" i="20"/>
  <c r="R175" i="20"/>
  <c r="R176" i="20"/>
  <c r="R177" i="20"/>
  <c r="R178" i="20"/>
  <c r="R179" i="20"/>
  <c r="R180" i="20"/>
  <c r="R181" i="20"/>
  <c r="R182" i="20"/>
  <c r="R183" i="20"/>
  <c r="R184" i="20"/>
  <c r="R185" i="20"/>
  <c r="R186" i="20"/>
  <c r="R187" i="20"/>
  <c r="R188" i="20"/>
  <c r="R189" i="20"/>
  <c r="R190" i="20"/>
  <c r="R191" i="20"/>
  <c r="R192" i="20"/>
  <c r="R193" i="20"/>
  <c r="R194" i="20"/>
  <c r="R195" i="20"/>
  <c r="R196" i="20"/>
  <c r="R197" i="20"/>
  <c r="R198" i="20"/>
  <c r="R199" i="20"/>
  <c r="R200" i="20"/>
  <c r="R201" i="20"/>
  <c r="R202" i="20"/>
  <c r="R203" i="20"/>
  <c r="R204" i="20"/>
  <c r="R205" i="20"/>
  <c r="R206" i="20"/>
  <c r="R207" i="20"/>
  <c r="R208" i="20"/>
  <c r="R2" i="20"/>
  <c r="AL209" i="20"/>
  <c r="AH209" i="20"/>
  <c r="AL208" i="20"/>
  <c r="AH208" i="20"/>
  <c r="AL207" i="20"/>
  <c r="AH207" i="20"/>
  <c r="AL206" i="20"/>
  <c r="AH206" i="20"/>
  <c r="AL205" i="20"/>
  <c r="AH205" i="20"/>
  <c r="AL204" i="20"/>
  <c r="AH204" i="20"/>
  <c r="AL203" i="20"/>
  <c r="AH203" i="20"/>
  <c r="AL202" i="20"/>
  <c r="AH202" i="20"/>
  <c r="AL201" i="20"/>
  <c r="AH201" i="20"/>
  <c r="AL200" i="20"/>
  <c r="AH200" i="20"/>
  <c r="AL199" i="20"/>
  <c r="AH199" i="20"/>
  <c r="AL198" i="20"/>
  <c r="AH198" i="20"/>
  <c r="AL197" i="20"/>
  <c r="AH197" i="20"/>
  <c r="AL196" i="20"/>
  <c r="AH196" i="20"/>
  <c r="AL195" i="20"/>
  <c r="AH195" i="20"/>
  <c r="AL194" i="20"/>
  <c r="AH194" i="20"/>
  <c r="AL193" i="20"/>
  <c r="AH193" i="20"/>
  <c r="AL192" i="20"/>
  <c r="AH192" i="20"/>
  <c r="AL191" i="20"/>
  <c r="AH191" i="20"/>
  <c r="AL190" i="20"/>
  <c r="AH190" i="20"/>
  <c r="AL189" i="20"/>
  <c r="AH189" i="20"/>
  <c r="AL188" i="20"/>
  <c r="AH188" i="20"/>
  <c r="AL187" i="20"/>
  <c r="AH187" i="20"/>
  <c r="AL186" i="20"/>
  <c r="AH186" i="20"/>
  <c r="AL185" i="20"/>
  <c r="AH185" i="20"/>
  <c r="AL184" i="20"/>
  <c r="AH184" i="20"/>
  <c r="AL183" i="20"/>
  <c r="AH183" i="20"/>
  <c r="AL182" i="20"/>
  <c r="AH182" i="20"/>
  <c r="AL181" i="20"/>
  <c r="AH181" i="20"/>
  <c r="AL180" i="20"/>
  <c r="AH180" i="20"/>
  <c r="AL179" i="20"/>
  <c r="AH179" i="20"/>
  <c r="AL178" i="20"/>
  <c r="AH178" i="20"/>
  <c r="AL177" i="20"/>
  <c r="AH177" i="20"/>
  <c r="AL176" i="20"/>
  <c r="AH176" i="20"/>
  <c r="AL175" i="20"/>
  <c r="AH175" i="20"/>
  <c r="AL174" i="20"/>
  <c r="AH174" i="20"/>
  <c r="AL173" i="20"/>
  <c r="AH173" i="20"/>
  <c r="AL172" i="20"/>
  <c r="AH172" i="20"/>
  <c r="AL171" i="20"/>
  <c r="AH171" i="20"/>
  <c r="AL170" i="20"/>
  <c r="AH170" i="20"/>
  <c r="AL169" i="20"/>
  <c r="AH169" i="20"/>
  <c r="AL168" i="20"/>
  <c r="AH168" i="20"/>
  <c r="AL167" i="20"/>
  <c r="AH167" i="20"/>
  <c r="AL166" i="20"/>
  <c r="AH166" i="20"/>
  <c r="AL165" i="20"/>
  <c r="AH165" i="20"/>
  <c r="AL164" i="20"/>
  <c r="AH164" i="20"/>
  <c r="AL163" i="20"/>
  <c r="AH163" i="20"/>
  <c r="AL162" i="20"/>
  <c r="AH162" i="20"/>
  <c r="AL161" i="20"/>
  <c r="AH161" i="20"/>
  <c r="AL160" i="20"/>
  <c r="AH160" i="20"/>
  <c r="AL159" i="20"/>
  <c r="AH159" i="20"/>
  <c r="AL158" i="20"/>
  <c r="AH158" i="20"/>
  <c r="AL157" i="20"/>
  <c r="AH157" i="20"/>
  <c r="AL156" i="20"/>
  <c r="AH156" i="20"/>
  <c r="AL155" i="20"/>
  <c r="AH155" i="20"/>
  <c r="AL154" i="20"/>
  <c r="AH154" i="20"/>
  <c r="AL153" i="20"/>
  <c r="AH153" i="20"/>
  <c r="AL152" i="20"/>
  <c r="AH152" i="20"/>
  <c r="AL151" i="20"/>
  <c r="AH151" i="20"/>
  <c r="AL150" i="20"/>
  <c r="AH150" i="20"/>
  <c r="AL149" i="20"/>
  <c r="AH149" i="20"/>
  <c r="AL148" i="20"/>
  <c r="AH148" i="20"/>
  <c r="AL147" i="20"/>
  <c r="AH147" i="20"/>
  <c r="AL146" i="20"/>
  <c r="AH146" i="20"/>
  <c r="AL145" i="20"/>
  <c r="AH145" i="20"/>
  <c r="AL144" i="20"/>
  <c r="AH144" i="20"/>
  <c r="AL143" i="20"/>
  <c r="AH143" i="20"/>
  <c r="AL142" i="20"/>
  <c r="AH142" i="20"/>
  <c r="AL141" i="20"/>
  <c r="AH141" i="20"/>
  <c r="AL140" i="20"/>
  <c r="AH140" i="20"/>
  <c r="AL139" i="20"/>
  <c r="AH139" i="20"/>
  <c r="AL138" i="20"/>
  <c r="AH138" i="20"/>
  <c r="AL137" i="20"/>
  <c r="AH137" i="20"/>
  <c r="AL136" i="20"/>
  <c r="AH136" i="20"/>
  <c r="AL135" i="20"/>
  <c r="AH135" i="20"/>
  <c r="AL134" i="20"/>
  <c r="AH134" i="20"/>
  <c r="AL133" i="20"/>
  <c r="AH133" i="20"/>
  <c r="AL132" i="20"/>
  <c r="AH132" i="20"/>
  <c r="AL131" i="20"/>
  <c r="AH131" i="20"/>
  <c r="AL130" i="20"/>
  <c r="AH130" i="20"/>
  <c r="AL129" i="20"/>
  <c r="AH129" i="20"/>
  <c r="AL128" i="20"/>
  <c r="AH128" i="20"/>
  <c r="AL127" i="20"/>
  <c r="AH127" i="20"/>
  <c r="AL126" i="20"/>
  <c r="AH126" i="20"/>
  <c r="AL125" i="20"/>
  <c r="AH125" i="20"/>
  <c r="AL124" i="20"/>
  <c r="AH124" i="20"/>
  <c r="AL123" i="20"/>
  <c r="AH123" i="20"/>
  <c r="AL122" i="20"/>
  <c r="AH122" i="20"/>
  <c r="AL121" i="20"/>
  <c r="AH121" i="20"/>
  <c r="AL120" i="20"/>
  <c r="AH120" i="20"/>
  <c r="AL119" i="20"/>
  <c r="AH119" i="20"/>
  <c r="AL118" i="20"/>
  <c r="AH118" i="20"/>
  <c r="AL117" i="20"/>
  <c r="AH117" i="20"/>
  <c r="AL116" i="20"/>
  <c r="AH116" i="20"/>
  <c r="AL115" i="20"/>
  <c r="AH115" i="20"/>
  <c r="AL114" i="20"/>
  <c r="AH114" i="20"/>
  <c r="AL113" i="20"/>
  <c r="AH113" i="20"/>
  <c r="AL112" i="20"/>
  <c r="AH112" i="20"/>
  <c r="AL111" i="20"/>
  <c r="AH111" i="20"/>
  <c r="AL110" i="20"/>
  <c r="AH110" i="20"/>
  <c r="AL109" i="20"/>
  <c r="AH109" i="20"/>
  <c r="AL108" i="20"/>
  <c r="AH108" i="20"/>
  <c r="AL107" i="20"/>
  <c r="AH107" i="20"/>
  <c r="AL106" i="20"/>
  <c r="AH106" i="20"/>
  <c r="AL105" i="20"/>
  <c r="AH105" i="20"/>
  <c r="AL104" i="20"/>
  <c r="AH104" i="20"/>
  <c r="AL103" i="20"/>
  <c r="AH103" i="20"/>
  <c r="AL102" i="20"/>
  <c r="AH102" i="20"/>
  <c r="AL101" i="20"/>
  <c r="AH101" i="20"/>
  <c r="AL100" i="20"/>
  <c r="AH100" i="20"/>
  <c r="AL99" i="20"/>
  <c r="AH99" i="20"/>
  <c r="AL98" i="20"/>
  <c r="AH98" i="20"/>
  <c r="AL97" i="20"/>
  <c r="AH97" i="20"/>
  <c r="AL96" i="20"/>
  <c r="AH96" i="20"/>
  <c r="AL95" i="20"/>
  <c r="AH95" i="20"/>
  <c r="AL94" i="20"/>
  <c r="AH94" i="20"/>
  <c r="AL93" i="20"/>
  <c r="AH93" i="20"/>
  <c r="AL92" i="20"/>
  <c r="AH92" i="20"/>
  <c r="AL91" i="20"/>
  <c r="AH91" i="20"/>
  <c r="AL90" i="20"/>
  <c r="AH90" i="20"/>
  <c r="AL89" i="20"/>
  <c r="AH89" i="20"/>
  <c r="AL88" i="20"/>
  <c r="AH88" i="20"/>
  <c r="AL87" i="20"/>
  <c r="AH87" i="20"/>
  <c r="AL86" i="20"/>
  <c r="AH86" i="20"/>
  <c r="AL85" i="20"/>
  <c r="AH85" i="20"/>
  <c r="AL84" i="20"/>
  <c r="AH84" i="20"/>
  <c r="AL83" i="20"/>
  <c r="AH83" i="20"/>
  <c r="AL82" i="20"/>
  <c r="AH82" i="20"/>
  <c r="AL81" i="20"/>
  <c r="AH81" i="20"/>
  <c r="AL80" i="20"/>
  <c r="AH80" i="20"/>
  <c r="AL79" i="20"/>
  <c r="AH79" i="20"/>
  <c r="AL78" i="20"/>
  <c r="AH78" i="20"/>
  <c r="AL77" i="20"/>
  <c r="AH77" i="20"/>
  <c r="AL76" i="20"/>
  <c r="AH76" i="20"/>
  <c r="AL75" i="20"/>
  <c r="AH75" i="20"/>
  <c r="AL74" i="20"/>
  <c r="AH74" i="20"/>
  <c r="AL73" i="20"/>
  <c r="AH73" i="20"/>
  <c r="AL72" i="20"/>
  <c r="AH72" i="20"/>
  <c r="AL71" i="20"/>
  <c r="AH71" i="20"/>
  <c r="AL70" i="20"/>
  <c r="AH70" i="20"/>
  <c r="AL69" i="20"/>
  <c r="AH69" i="20"/>
  <c r="AL68" i="20"/>
  <c r="AH68" i="20"/>
  <c r="AL67" i="20"/>
  <c r="AH67" i="20"/>
  <c r="AL66" i="20"/>
  <c r="AH66" i="20"/>
  <c r="AL65" i="20"/>
  <c r="AH65" i="20"/>
  <c r="AL64" i="20"/>
  <c r="AH64" i="20"/>
  <c r="AL63" i="20"/>
  <c r="AH63" i="20"/>
  <c r="AL62" i="20"/>
  <c r="AH62" i="20"/>
  <c r="AL61" i="20"/>
  <c r="AH61" i="20"/>
  <c r="AL60" i="20"/>
  <c r="AH60" i="20"/>
  <c r="AL59" i="20"/>
  <c r="AH59" i="20"/>
  <c r="AL58" i="20"/>
  <c r="AH58" i="20"/>
  <c r="AL57" i="20"/>
  <c r="AH57" i="20"/>
  <c r="AL56" i="20"/>
  <c r="AH56" i="20"/>
  <c r="AL55" i="20"/>
  <c r="AH55" i="20"/>
  <c r="AL54" i="20"/>
  <c r="AH54" i="20"/>
  <c r="AL53" i="20"/>
  <c r="AH53" i="20"/>
  <c r="AL52" i="20"/>
  <c r="AH52" i="20"/>
  <c r="AL51" i="20"/>
  <c r="AH51" i="20"/>
  <c r="AL50" i="20"/>
  <c r="AH50" i="20"/>
  <c r="AL49" i="20"/>
  <c r="AH49" i="20"/>
  <c r="AL48" i="20"/>
  <c r="AH48" i="20"/>
  <c r="AL47" i="20"/>
  <c r="AH47" i="20"/>
  <c r="AL46" i="20"/>
  <c r="AH46" i="20"/>
  <c r="AL45" i="20"/>
  <c r="AH45" i="20"/>
  <c r="AL44" i="20"/>
  <c r="AH44" i="20"/>
  <c r="AL43" i="20"/>
  <c r="AH43" i="20"/>
  <c r="AL42" i="20"/>
  <c r="AH42" i="20"/>
  <c r="AL41" i="20"/>
  <c r="AH41" i="20"/>
  <c r="AL40" i="20"/>
  <c r="AH40" i="20"/>
  <c r="AL39" i="20"/>
  <c r="AH39" i="20"/>
  <c r="AL38" i="20"/>
  <c r="AH38" i="20"/>
  <c r="AL37" i="20"/>
  <c r="AH37" i="20"/>
  <c r="AL36" i="20"/>
  <c r="AH36" i="20"/>
  <c r="AL35" i="20"/>
  <c r="AH35" i="20"/>
  <c r="AL34" i="20"/>
  <c r="AH34" i="20"/>
  <c r="AL33" i="20"/>
  <c r="AH33" i="20"/>
  <c r="AL32" i="20"/>
  <c r="AH32" i="20"/>
  <c r="AL31" i="20"/>
  <c r="AH31" i="20"/>
  <c r="AL30" i="20"/>
  <c r="AH30" i="20"/>
  <c r="AL29" i="20"/>
  <c r="AH29" i="20"/>
  <c r="AL28" i="20"/>
  <c r="AH28" i="20"/>
  <c r="AL27" i="20"/>
  <c r="AH27" i="20"/>
  <c r="AL26" i="20"/>
  <c r="AH26" i="20"/>
  <c r="AL25" i="20"/>
  <c r="AH25" i="20"/>
  <c r="AL24" i="20"/>
  <c r="AH24" i="20"/>
  <c r="AL23" i="20"/>
  <c r="AH23" i="20"/>
  <c r="AL22" i="20"/>
  <c r="AH22" i="20"/>
  <c r="AL21" i="20"/>
  <c r="AH21" i="20"/>
  <c r="AL20" i="20"/>
  <c r="AH20" i="20"/>
  <c r="AL19" i="20"/>
  <c r="AH19" i="20"/>
  <c r="AL18" i="20"/>
  <c r="AH18" i="20"/>
  <c r="AL17" i="20"/>
  <c r="AH17" i="20"/>
  <c r="AL16" i="20"/>
  <c r="AH16" i="20"/>
  <c r="AL15" i="20"/>
  <c r="AH15" i="20"/>
  <c r="AL14" i="20"/>
  <c r="AH14" i="20"/>
  <c r="AL13" i="20"/>
  <c r="AH13" i="20"/>
  <c r="AL12" i="20"/>
  <c r="AH12" i="20"/>
  <c r="AL11" i="20"/>
  <c r="AH11" i="20"/>
  <c r="AL10" i="20"/>
  <c r="AH10" i="20"/>
  <c r="AL9" i="20"/>
  <c r="AH9" i="20"/>
  <c r="AL8" i="20"/>
  <c r="AH8" i="20"/>
  <c r="AL7" i="20"/>
  <c r="AH7" i="20"/>
  <c r="AL6" i="20"/>
  <c r="AH6" i="20"/>
  <c r="AL5" i="20"/>
  <c r="AH5" i="20"/>
  <c r="AL4" i="20"/>
  <c r="AH4" i="20"/>
  <c r="AL3" i="20"/>
  <c r="AH3" i="20"/>
  <c r="AL2" i="20"/>
  <c r="AH2" i="20"/>
  <c r="S210" i="20" l="1"/>
  <c r="U210" i="20"/>
  <c r="R210" i="20"/>
  <c r="T210" i="20"/>
  <c r="V204" i="20"/>
  <c r="W204" i="20" s="1"/>
  <c r="V196" i="20"/>
  <c r="W196" i="20" s="1"/>
  <c r="V188" i="20"/>
  <c r="W188" i="20" s="1"/>
  <c r="V180" i="20"/>
  <c r="W180" i="20" s="1"/>
  <c r="V172" i="20"/>
  <c r="W172" i="20" s="1"/>
  <c r="V164" i="20"/>
  <c r="W164" i="20" s="1"/>
  <c r="V156" i="20"/>
  <c r="W156" i="20" s="1"/>
  <c r="V148" i="20"/>
  <c r="W148" i="20" s="1"/>
  <c r="V140" i="20"/>
  <c r="W140" i="20" s="1"/>
  <c r="V132" i="20"/>
  <c r="W132" i="20" s="1"/>
  <c r="V124" i="20"/>
  <c r="W124" i="20" s="1"/>
  <c r="V116" i="20"/>
  <c r="W116" i="20" s="1"/>
  <c r="V108" i="20"/>
  <c r="W108" i="20" s="1"/>
  <c r="V100" i="20"/>
  <c r="W100" i="20" s="1"/>
  <c r="V92" i="20"/>
  <c r="W92" i="20" s="1"/>
  <c r="V84" i="20"/>
  <c r="W84" i="20" s="1"/>
  <c r="V76" i="20"/>
  <c r="W76" i="20" s="1"/>
  <c r="V68" i="20"/>
  <c r="W68" i="20" s="1"/>
  <c r="V60" i="20"/>
  <c r="W60" i="20" s="1"/>
  <c r="V52" i="20"/>
  <c r="W52" i="20" s="1"/>
  <c r="V44" i="20"/>
  <c r="W44" i="20" s="1"/>
  <c r="V36" i="20"/>
  <c r="W36" i="20" s="1"/>
  <c r="V28" i="20"/>
  <c r="W28" i="20" s="1"/>
  <c r="V20" i="20"/>
  <c r="W20" i="20" s="1"/>
  <c r="V12" i="20"/>
  <c r="W12" i="20" s="1"/>
  <c r="V4" i="20"/>
  <c r="W4" i="20" s="1"/>
  <c r="V27" i="20"/>
  <c r="W27" i="20" s="1"/>
  <c r="V19" i="20"/>
  <c r="W19" i="20" s="1"/>
  <c r="V11" i="20"/>
  <c r="W11" i="20" s="1"/>
  <c r="V3" i="20"/>
  <c r="W3" i="20" s="1"/>
  <c r="V187" i="20"/>
  <c r="W187" i="20" s="1"/>
  <c r="V179" i="20"/>
  <c r="W179" i="20" s="1"/>
  <c r="V171" i="20"/>
  <c r="W171" i="20" s="1"/>
  <c r="V163" i="20"/>
  <c r="W163" i="20" s="1"/>
  <c r="V155" i="20"/>
  <c r="W155" i="20" s="1"/>
  <c r="V147" i="20"/>
  <c r="W147" i="20" s="1"/>
  <c r="V139" i="20"/>
  <c r="W139" i="20" s="1"/>
  <c r="V131" i="20"/>
  <c r="W131" i="20" s="1"/>
  <c r="V123" i="20"/>
  <c r="W123" i="20" s="1"/>
  <c r="V115" i="20"/>
  <c r="W115" i="20" s="1"/>
  <c r="V107" i="20"/>
  <c r="W107" i="20" s="1"/>
  <c r="V99" i="20"/>
  <c r="W99" i="20" s="1"/>
  <c r="V91" i="20"/>
  <c r="W91" i="20" s="1"/>
  <c r="V83" i="20"/>
  <c r="W83" i="20" s="1"/>
  <c r="V75" i="20"/>
  <c r="W75" i="20" s="1"/>
  <c r="V67" i="20"/>
  <c r="W67" i="20" s="1"/>
  <c r="V59" i="20"/>
  <c r="W59" i="20" s="1"/>
  <c r="V51" i="20"/>
  <c r="W51" i="20" s="1"/>
  <c r="V43" i="20"/>
  <c r="W43" i="20" s="1"/>
  <c r="V35" i="20"/>
  <c r="W35" i="20" s="1"/>
  <c r="V191" i="20"/>
  <c r="W191" i="20" s="1"/>
  <c r="V183" i="20"/>
  <c r="W183" i="20" s="1"/>
  <c r="V175" i="20"/>
  <c r="W175" i="20" s="1"/>
  <c r="V167" i="20"/>
  <c r="W167" i="20" s="1"/>
  <c r="V159" i="20"/>
  <c r="W159" i="20" s="1"/>
  <c r="V151" i="20"/>
  <c r="W151" i="20" s="1"/>
  <c r="V143" i="20"/>
  <c r="W143" i="20" s="1"/>
  <c r="V135" i="20"/>
  <c r="W135" i="20" s="1"/>
  <c r="V127" i="20"/>
  <c r="W127" i="20" s="1"/>
  <c r="V119" i="20"/>
  <c r="W119" i="20" s="1"/>
  <c r="V111" i="20"/>
  <c r="W111" i="20" s="1"/>
  <c r="V103" i="20"/>
  <c r="W103" i="20" s="1"/>
  <c r="V95" i="20"/>
  <c r="W95" i="20" s="1"/>
  <c r="V87" i="20"/>
  <c r="W87" i="20" s="1"/>
  <c r="V79" i="20"/>
  <c r="W79" i="20" s="1"/>
  <c r="V71" i="20"/>
  <c r="W71" i="20" s="1"/>
  <c r="V63" i="20"/>
  <c r="W63" i="20" s="1"/>
  <c r="V55" i="20"/>
  <c r="W55" i="20" s="1"/>
  <c r="V47" i="20"/>
  <c r="W47" i="20" s="1"/>
  <c r="V39" i="20"/>
  <c r="W39" i="20" s="1"/>
  <c r="V31" i="20"/>
  <c r="W31" i="20" s="1"/>
  <c r="V23" i="20"/>
  <c r="W23" i="20" s="1"/>
  <c r="V15" i="20"/>
  <c r="W15" i="20" s="1"/>
  <c r="V7" i="20"/>
  <c r="W7" i="20" s="1"/>
  <c r="V203" i="20"/>
  <c r="W203" i="20" s="1"/>
  <c r="V195" i="20"/>
  <c r="W195" i="20" s="1"/>
  <c r="V207" i="20"/>
  <c r="W207" i="20" s="1"/>
  <c r="V199" i="20"/>
  <c r="W199" i="20" s="1"/>
  <c r="V2" i="20"/>
  <c r="V201" i="20"/>
  <c r="W201" i="20" s="1"/>
  <c r="V193" i="20"/>
  <c r="W193" i="20" s="1"/>
  <c r="V185" i="20"/>
  <c r="W185" i="20" s="1"/>
  <c r="V177" i="20"/>
  <c r="W177" i="20" s="1"/>
  <c r="V169" i="20"/>
  <c r="W169" i="20" s="1"/>
  <c r="V161" i="20"/>
  <c r="W161" i="20" s="1"/>
  <c r="V153" i="20"/>
  <c r="W153" i="20" s="1"/>
  <c r="V145" i="20"/>
  <c r="W145" i="20" s="1"/>
  <c r="V137" i="20"/>
  <c r="W137" i="20" s="1"/>
  <c r="V129" i="20"/>
  <c r="W129" i="20" s="1"/>
  <c r="V121" i="20"/>
  <c r="W121" i="20" s="1"/>
  <c r="V113" i="20"/>
  <c r="W113" i="20" s="1"/>
  <c r="V105" i="20"/>
  <c r="W105" i="20" s="1"/>
  <c r="V97" i="20"/>
  <c r="W97" i="20" s="1"/>
  <c r="V89" i="20"/>
  <c r="W89" i="20" s="1"/>
  <c r="V81" i="20"/>
  <c r="W81" i="20" s="1"/>
  <c r="V73" i="20"/>
  <c r="W73" i="20" s="1"/>
  <c r="V65" i="20"/>
  <c r="W65" i="20" s="1"/>
  <c r="V57" i="20"/>
  <c r="W57" i="20" s="1"/>
  <c r="V49" i="20"/>
  <c r="W49" i="20" s="1"/>
  <c r="V41" i="20"/>
  <c r="W41" i="20" s="1"/>
  <c r="V33" i="20"/>
  <c r="W33" i="20" s="1"/>
  <c r="V25" i="20"/>
  <c r="W25" i="20" s="1"/>
  <c r="V17" i="20"/>
  <c r="W17" i="20" s="1"/>
  <c r="V9" i="20"/>
  <c r="W9" i="20" s="1"/>
  <c r="V208" i="20"/>
  <c r="W208" i="20" s="1"/>
  <c r="V200" i="20"/>
  <c r="W200" i="20" s="1"/>
  <c r="V192" i="20"/>
  <c r="W192" i="20" s="1"/>
  <c r="V184" i="20"/>
  <c r="W184" i="20" s="1"/>
  <c r="V176" i="20"/>
  <c r="W176" i="20" s="1"/>
  <c r="V168" i="20"/>
  <c r="W168" i="20" s="1"/>
  <c r="V160" i="20"/>
  <c r="W160" i="20" s="1"/>
  <c r="V152" i="20"/>
  <c r="W152" i="20" s="1"/>
  <c r="V144" i="20"/>
  <c r="W144" i="20" s="1"/>
  <c r="V136" i="20"/>
  <c r="W136" i="20" s="1"/>
  <c r="V128" i="20"/>
  <c r="W128" i="20" s="1"/>
  <c r="V120" i="20"/>
  <c r="W120" i="20" s="1"/>
  <c r="V112" i="20"/>
  <c r="W112" i="20" s="1"/>
  <c r="V104" i="20"/>
  <c r="W104" i="20" s="1"/>
  <c r="V96" i="20"/>
  <c r="W96" i="20" s="1"/>
  <c r="V88" i="20"/>
  <c r="W88" i="20" s="1"/>
  <c r="V80" i="20"/>
  <c r="W80" i="20" s="1"/>
  <c r="V72" i="20"/>
  <c r="W72" i="20" s="1"/>
  <c r="V64" i="20"/>
  <c r="W64" i="20" s="1"/>
  <c r="V56" i="20"/>
  <c r="W56" i="20" s="1"/>
  <c r="V48" i="20"/>
  <c r="W48" i="20" s="1"/>
  <c r="V40" i="20"/>
  <c r="W40" i="20" s="1"/>
  <c r="V32" i="20"/>
  <c r="W32" i="20" s="1"/>
  <c r="V24" i="20"/>
  <c r="W24" i="20" s="1"/>
  <c r="V16" i="20"/>
  <c r="W16" i="20" s="1"/>
  <c r="V8" i="20"/>
  <c r="W8" i="20" s="1"/>
  <c r="V205" i="20"/>
  <c r="W205" i="20" s="1"/>
  <c r="V197" i="20"/>
  <c r="W197" i="20" s="1"/>
  <c r="V189" i="20"/>
  <c r="W189" i="20" s="1"/>
  <c r="V181" i="20"/>
  <c r="W181" i="20" s="1"/>
  <c r="V173" i="20"/>
  <c r="W173" i="20" s="1"/>
  <c r="V165" i="20"/>
  <c r="W165" i="20" s="1"/>
  <c r="V157" i="20"/>
  <c r="W157" i="20" s="1"/>
  <c r="V149" i="20"/>
  <c r="W149" i="20" s="1"/>
  <c r="V141" i="20"/>
  <c r="W141" i="20" s="1"/>
  <c r="V133" i="20"/>
  <c r="W133" i="20" s="1"/>
  <c r="V125" i="20"/>
  <c r="W125" i="20" s="1"/>
  <c r="V117" i="20"/>
  <c r="W117" i="20" s="1"/>
  <c r="V109" i="20"/>
  <c r="W109" i="20" s="1"/>
  <c r="V101" i="20"/>
  <c r="W101" i="20" s="1"/>
  <c r="V93" i="20"/>
  <c r="W93" i="20" s="1"/>
  <c r="V85" i="20"/>
  <c r="W85" i="20" s="1"/>
  <c r="V77" i="20"/>
  <c r="W77" i="20" s="1"/>
  <c r="V69" i="20"/>
  <c r="W69" i="20" s="1"/>
  <c r="V61" i="20"/>
  <c r="W61" i="20" s="1"/>
  <c r="V53" i="20"/>
  <c r="W53" i="20" s="1"/>
  <c r="V45" i="20"/>
  <c r="W45" i="20" s="1"/>
  <c r="V37" i="20"/>
  <c r="W37" i="20" s="1"/>
  <c r="V29" i="20"/>
  <c r="W29" i="20" s="1"/>
  <c r="V21" i="20"/>
  <c r="W21" i="20" s="1"/>
  <c r="V13" i="20"/>
  <c r="W13" i="20" s="1"/>
  <c r="V5" i="20"/>
  <c r="W5" i="20" s="1"/>
  <c r="V202" i="20"/>
  <c r="W202" i="20" s="1"/>
  <c r="V194" i="20"/>
  <c r="W194" i="20" s="1"/>
  <c r="V186" i="20"/>
  <c r="W186" i="20" s="1"/>
  <c r="V178" i="20"/>
  <c r="W178" i="20" s="1"/>
  <c r="V170" i="20"/>
  <c r="W170" i="20" s="1"/>
  <c r="V162" i="20"/>
  <c r="W162" i="20" s="1"/>
  <c r="V154" i="20"/>
  <c r="W154" i="20" s="1"/>
  <c r="V146" i="20"/>
  <c r="W146" i="20" s="1"/>
  <c r="V138" i="20"/>
  <c r="W138" i="20" s="1"/>
  <c r="V130" i="20"/>
  <c r="W130" i="20" s="1"/>
  <c r="V122" i="20"/>
  <c r="W122" i="20" s="1"/>
  <c r="V114" i="20"/>
  <c r="W114" i="20" s="1"/>
  <c r="V106" i="20"/>
  <c r="W106" i="20" s="1"/>
  <c r="V98" i="20"/>
  <c r="W98" i="20" s="1"/>
  <c r="V90" i="20"/>
  <c r="W90" i="20" s="1"/>
  <c r="V82" i="20"/>
  <c r="W82" i="20" s="1"/>
  <c r="V74" i="20"/>
  <c r="W74" i="20" s="1"/>
  <c r="V66" i="20"/>
  <c r="W66" i="20" s="1"/>
  <c r="V58" i="20"/>
  <c r="W58" i="20" s="1"/>
  <c r="V50" i="20"/>
  <c r="W50" i="20" s="1"/>
  <c r="V42" i="20"/>
  <c r="W42" i="20" s="1"/>
  <c r="V34" i="20"/>
  <c r="W34" i="20" s="1"/>
  <c r="V26" i="20"/>
  <c r="W26" i="20" s="1"/>
  <c r="V18" i="20"/>
  <c r="W18" i="20" s="1"/>
  <c r="V10" i="20"/>
  <c r="W10" i="20" s="1"/>
  <c r="V206" i="20"/>
  <c r="W206" i="20" s="1"/>
  <c r="V198" i="20"/>
  <c r="W198" i="20" s="1"/>
  <c r="V190" i="20"/>
  <c r="W190" i="20" s="1"/>
  <c r="V182" i="20"/>
  <c r="W182" i="20" s="1"/>
  <c r="V174" i="20"/>
  <c r="W174" i="20" s="1"/>
  <c r="V166" i="20"/>
  <c r="W166" i="20" s="1"/>
  <c r="V158" i="20"/>
  <c r="W158" i="20" s="1"/>
  <c r="V150" i="20"/>
  <c r="W150" i="20" s="1"/>
  <c r="V142" i="20"/>
  <c r="W142" i="20" s="1"/>
  <c r="V134" i="20"/>
  <c r="W134" i="20" s="1"/>
  <c r="V126" i="20"/>
  <c r="W126" i="20" s="1"/>
  <c r="V118" i="20"/>
  <c r="W118" i="20" s="1"/>
  <c r="V110" i="20"/>
  <c r="W110" i="20" s="1"/>
  <c r="V102" i="20"/>
  <c r="W102" i="20" s="1"/>
  <c r="V94" i="20"/>
  <c r="W94" i="20" s="1"/>
  <c r="V86" i="20"/>
  <c r="W86" i="20" s="1"/>
  <c r="V78" i="20"/>
  <c r="W78" i="20" s="1"/>
  <c r="V70" i="20"/>
  <c r="W70" i="20" s="1"/>
  <c r="V62" i="20"/>
  <c r="W62" i="20" s="1"/>
  <c r="V54" i="20"/>
  <c r="W54" i="20" s="1"/>
  <c r="V46" i="20"/>
  <c r="W46" i="20" s="1"/>
  <c r="V38" i="20"/>
  <c r="W38" i="20" s="1"/>
  <c r="V30" i="20"/>
  <c r="W30" i="20" s="1"/>
  <c r="V22" i="20"/>
  <c r="W22" i="20" s="1"/>
  <c r="V14" i="20"/>
  <c r="W14" i="20" s="1"/>
  <c r="V6" i="20"/>
  <c r="W6" i="20" s="1"/>
  <c r="W2" i="20" l="1"/>
  <c r="V210" i="20"/>
  <c r="W210" i="20" s="1"/>
  <c r="U246" i="5"/>
  <c r="U243" i="5"/>
  <c r="U242" i="5"/>
  <c r="U241" i="5"/>
  <c r="U240" i="5"/>
  <c r="U239" i="5"/>
  <c r="U238" i="5"/>
  <c r="U237" i="5"/>
  <c r="U236" i="5"/>
  <c r="U235" i="5"/>
  <c r="U234" i="5"/>
  <c r="U233" i="5"/>
  <c r="U232" i="5"/>
  <c r="U231" i="5"/>
  <c r="U230" i="5"/>
  <c r="U229" i="5"/>
  <c r="U228" i="5"/>
  <c r="U227" i="5"/>
  <c r="U226" i="5"/>
  <c r="U225" i="5"/>
  <c r="U224" i="5"/>
  <c r="U223" i="5"/>
  <c r="U222" i="5"/>
  <c r="U221" i="5"/>
  <c r="U220" i="5"/>
  <c r="U219" i="5"/>
  <c r="U218" i="5"/>
  <c r="U217" i="5"/>
  <c r="U216" i="5"/>
  <c r="U215" i="5"/>
  <c r="U214" i="5"/>
  <c r="U212" i="5"/>
  <c r="U211" i="5"/>
  <c r="U210" i="5"/>
  <c r="U209" i="5"/>
  <c r="U208" i="5"/>
  <c r="U207" i="5"/>
  <c r="U206" i="5"/>
  <c r="U205" i="5"/>
  <c r="U204" i="5"/>
  <c r="U203" i="5"/>
  <c r="U202" i="5"/>
  <c r="U201" i="5"/>
  <c r="U200" i="5"/>
  <c r="U199" i="5"/>
  <c r="U198" i="5"/>
  <c r="U197" i="5"/>
  <c r="U196" i="5"/>
  <c r="U195" i="5"/>
  <c r="U194" i="5"/>
  <c r="U192" i="5"/>
  <c r="U191" i="5"/>
  <c r="U190" i="5"/>
  <c r="U189" i="5"/>
  <c r="U188" i="5"/>
  <c r="U187" i="5"/>
  <c r="U185" i="5"/>
  <c r="U184" i="5"/>
  <c r="U183" i="5"/>
  <c r="U182" i="5"/>
  <c r="U181" i="5"/>
  <c r="U180" i="5"/>
  <c r="U179" i="5"/>
  <c r="U178" i="5"/>
  <c r="U177" i="5"/>
  <c r="U176" i="5"/>
  <c r="U174" i="5"/>
  <c r="U173" i="5"/>
  <c r="U171" i="5"/>
  <c r="U170" i="5"/>
  <c r="U169" i="5"/>
  <c r="U168" i="5"/>
  <c r="U167" i="5"/>
  <c r="U166" i="5"/>
  <c r="U164" i="5"/>
  <c r="U163" i="5"/>
  <c r="U162" i="5"/>
  <c r="U161" i="5"/>
  <c r="U160" i="5"/>
  <c r="U158" i="5"/>
  <c r="U157" i="5"/>
  <c r="U156" i="5"/>
  <c r="U155" i="5"/>
  <c r="U154" i="5"/>
  <c r="U153" i="5"/>
  <c r="U152" i="5"/>
  <c r="U151" i="5"/>
  <c r="U150" i="5"/>
  <c r="U149" i="5"/>
  <c r="U148" i="5"/>
  <c r="U147" i="5"/>
  <c r="U146" i="5"/>
  <c r="U145" i="5"/>
  <c r="U144" i="5"/>
  <c r="U143" i="5"/>
  <c r="U142" i="5"/>
  <c r="U141" i="5"/>
  <c r="U140" i="5"/>
  <c r="U139" i="5"/>
  <c r="U138" i="5"/>
  <c r="U136" i="5"/>
  <c r="U135" i="5"/>
  <c r="U134" i="5"/>
  <c r="U133" i="5"/>
  <c r="U131" i="5"/>
  <c r="U130" i="5"/>
  <c r="U129" i="5"/>
  <c r="U128" i="5"/>
  <c r="U127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09" i="5"/>
  <c r="U108" i="5"/>
  <c r="U107" i="5"/>
  <c r="U106" i="5"/>
  <c r="U105" i="5"/>
  <c r="U104" i="5"/>
  <c r="U103" i="5"/>
  <c r="U102" i="5"/>
  <c r="U101" i="5"/>
  <c r="U100" i="5"/>
  <c r="U98" i="5"/>
  <c r="U97" i="5"/>
  <c r="U96" i="5"/>
  <c r="U95" i="5"/>
  <c r="U93" i="5"/>
  <c r="U91" i="5"/>
  <c r="U90" i="5"/>
  <c r="U89" i="5"/>
  <c r="U88" i="5"/>
  <c r="U86" i="5"/>
  <c r="U85" i="5"/>
  <c r="U84" i="5"/>
  <c r="U83" i="5"/>
  <c r="U82" i="5"/>
  <c r="U81" i="5"/>
  <c r="U79" i="5"/>
  <c r="U78" i="5"/>
  <c r="U76" i="5"/>
  <c r="U75" i="5"/>
  <c r="U74" i="5"/>
  <c r="U73" i="5"/>
  <c r="U72" i="5"/>
  <c r="U71" i="5"/>
  <c r="U70" i="5"/>
  <c r="U68" i="5"/>
  <c r="U67" i="5"/>
  <c r="U66" i="5"/>
  <c r="U65" i="5"/>
  <c r="U64" i="5"/>
  <c r="U63" i="5"/>
  <c r="U62" i="5"/>
  <c r="U61" i="5"/>
  <c r="U59" i="5"/>
  <c r="U58" i="5"/>
  <c r="U57" i="5"/>
  <c r="U56" i="5"/>
  <c r="U55" i="5"/>
  <c r="U54" i="5"/>
  <c r="U53" i="5"/>
  <c r="U51" i="5"/>
  <c r="U50" i="5"/>
  <c r="U49" i="5"/>
  <c r="U47" i="5"/>
  <c r="U46" i="5"/>
  <c r="U44" i="5"/>
  <c r="U43" i="5"/>
  <c r="U42" i="5"/>
  <c r="U41" i="5"/>
  <c r="U40" i="5"/>
  <c r="U38" i="5"/>
  <c r="U37" i="5"/>
  <c r="U36" i="5"/>
  <c r="U35" i="5"/>
  <c r="U33" i="5"/>
  <c r="U32" i="5"/>
  <c r="U31" i="5"/>
  <c r="U30" i="5"/>
  <c r="U28" i="5"/>
  <c r="U27" i="5"/>
  <c r="U26" i="5"/>
  <c r="U25" i="5"/>
  <c r="U24" i="5"/>
  <c r="U23" i="5"/>
  <c r="U21" i="5"/>
  <c r="U20" i="5"/>
  <c r="U19" i="5"/>
  <c r="U18" i="5"/>
  <c r="U17" i="5"/>
  <c r="U16" i="5"/>
  <c r="U15" i="5"/>
  <c r="U14" i="5"/>
  <c r="U13" i="5"/>
  <c r="U12" i="5"/>
  <c r="U11" i="5"/>
  <c r="U10" i="5"/>
  <c r="U9" i="5"/>
  <c r="U8" i="5"/>
  <c r="J213" i="5" l="1"/>
  <c r="J193" i="5"/>
  <c r="J186" i="5"/>
  <c r="J175" i="5"/>
  <c r="J172" i="5"/>
  <c r="J165" i="5"/>
  <c r="J159" i="5"/>
  <c r="J137" i="5"/>
  <c r="J132" i="5"/>
  <c r="J126" i="5"/>
  <c r="J110" i="5"/>
  <c r="J99" i="5"/>
  <c r="J94" i="5"/>
  <c r="J87" i="5"/>
  <c r="J80" i="5"/>
  <c r="J77" i="5"/>
  <c r="J69" i="5"/>
  <c r="J60" i="5"/>
  <c r="J52" i="5"/>
  <c r="J48" i="5"/>
  <c r="J45" i="5"/>
  <c r="J39" i="5"/>
  <c r="J34" i="5"/>
  <c r="J29" i="5"/>
  <c r="J22" i="5"/>
  <c r="J14" i="5"/>
  <c r="J92" i="5" l="1"/>
  <c r="J12" i="5" s="1"/>
  <c r="J125" i="5"/>
  <c r="J11" i="5" s="1"/>
  <c r="J13" i="5"/>
  <c r="J9" i="5" l="1"/>
  <c r="J10" i="5"/>
  <c r="J8" i="5" s="1"/>
  <c r="T213" i="5" l="1"/>
  <c r="I213" i="5"/>
  <c r="T193" i="5"/>
  <c r="I193" i="5"/>
  <c r="T186" i="5"/>
  <c r="I186" i="5"/>
  <c r="T175" i="5"/>
  <c r="I175" i="5"/>
  <c r="T172" i="5"/>
  <c r="I172" i="5"/>
  <c r="T165" i="5"/>
  <c r="I165" i="5"/>
  <c r="T159" i="5"/>
  <c r="I159" i="5"/>
  <c r="T137" i="5"/>
  <c r="I137" i="5"/>
  <c r="T132" i="5"/>
  <c r="I132" i="5"/>
  <c r="T126" i="5"/>
  <c r="I126" i="5"/>
  <c r="T110" i="5"/>
  <c r="I110" i="5"/>
  <c r="T99" i="5"/>
  <c r="I99" i="5"/>
  <c r="T94" i="5"/>
  <c r="I94" i="5"/>
  <c r="T87" i="5"/>
  <c r="I87" i="5"/>
  <c r="T80" i="5"/>
  <c r="I80" i="5"/>
  <c r="T77" i="5"/>
  <c r="I77" i="5"/>
  <c r="T69" i="5"/>
  <c r="I69" i="5"/>
  <c r="T60" i="5"/>
  <c r="I60" i="5"/>
  <c r="T52" i="5"/>
  <c r="I52" i="5"/>
  <c r="T48" i="5"/>
  <c r="I48" i="5"/>
  <c r="T45" i="5"/>
  <c r="I45" i="5"/>
  <c r="T39" i="5"/>
  <c r="I39" i="5"/>
  <c r="T34" i="5"/>
  <c r="I34" i="5"/>
  <c r="T29" i="5"/>
  <c r="I29" i="5"/>
  <c r="T22" i="5"/>
  <c r="I22" i="5"/>
  <c r="T14" i="5"/>
  <c r="I14" i="5"/>
  <c r="I92" i="5" l="1"/>
  <c r="I125" i="5"/>
  <c r="T125" i="5"/>
  <c r="T92" i="5"/>
  <c r="O45" i="19" l="1"/>
  <c r="Z45" i="19" s="1"/>
  <c r="N45" i="19"/>
  <c r="X45" i="19" s="1"/>
  <c r="M45" i="19"/>
  <c r="P45" i="19" s="1"/>
  <c r="O44" i="19"/>
  <c r="Z44" i="19" s="1"/>
  <c r="N44" i="19"/>
  <c r="V44" i="19" s="1"/>
  <c r="M44" i="19"/>
  <c r="U44" i="19" s="1"/>
  <c r="O43" i="19"/>
  <c r="Z43" i="19" s="1"/>
  <c r="N43" i="19"/>
  <c r="W43" i="19" s="1"/>
  <c r="M43" i="19"/>
  <c r="T43" i="19" s="1"/>
  <c r="O42" i="19"/>
  <c r="Z42" i="19" s="1"/>
  <c r="N42" i="19"/>
  <c r="X42" i="19" s="1"/>
  <c r="M42" i="19"/>
  <c r="P42" i="19" s="1"/>
  <c r="O41" i="19"/>
  <c r="Z41" i="19" s="1"/>
  <c r="N41" i="19"/>
  <c r="V41" i="19" s="1"/>
  <c r="M41" i="19"/>
  <c r="P41" i="19" s="1"/>
  <c r="O40" i="19"/>
  <c r="Z40" i="19" s="1"/>
  <c r="N40" i="19"/>
  <c r="V40" i="19" s="1"/>
  <c r="M40" i="19"/>
  <c r="U40" i="19" s="1"/>
  <c r="O39" i="19"/>
  <c r="Z39" i="19" s="1"/>
  <c r="N39" i="19"/>
  <c r="W39" i="19" s="1"/>
  <c r="M39" i="19"/>
  <c r="T39" i="19" s="1"/>
  <c r="O38" i="19"/>
  <c r="Z38" i="19" s="1"/>
  <c r="N38" i="19"/>
  <c r="X38" i="19" s="1"/>
  <c r="M38" i="19"/>
  <c r="P38" i="19" s="1"/>
  <c r="O37" i="19"/>
  <c r="Z37" i="19" s="1"/>
  <c r="N37" i="19"/>
  <c r="X37" i="19" s="1"/>
  <c r="M37" i="19"/>
  <c r="P37" i="19" s="1"/>
  <c r="O36" i="19"/>
  <c r="Z36" i="19" s="1"/>
  <c r="N36" i="19"/>
  <c r="V36" i="19" s="1"/>
  <c r="M36" i="19"/>
  <c r="U36" i="19" s="1"/>
  <c r="O35" i="19"/>
  <c r="Z35" i="19" s="1"/>
  <c r="N35" i="19"/>
  <c r="W35" i="19" s="1"/>
  <c r="M35" i="19"/>
  <c r="T35" i="19" s="1"/>
  <c r="O34" i="19"/>
  <c r="Z34" i="19" s="1"/>
  <c r="N34" i="19"/>
  <c r="X34" i="19" s="1"/>
  <c r="M34" i="19"/>
  <c r="R34" i="19" s="1"/>
  <c r="O33" i="19"/>
  <c r="Z33" i="19" s="1"/>
  <c r="N33" i="19"/>
  <c r="X33" i="19" s="1"/>
  <c r="M33" i="19"/>
  <c r="P33" i="19" s="1"/>
  <c r="O32" i="19"/>
  <c r="Z32" i="19" s="1"/>
  <c r="N32" i="19"/>
  <c r="V32" i="19" s="1"/>
  <c r="M32" i="19"/>
  <c r="U32" i="19" s="1"/>
  <c r="O31" i="19"/>
  <c r="Z31" i="19" s="1"/>
  <c r="N31" i="19"/>
  <c r="W31" i="19" s="1"/>
  <c r="M31" i="19"/>
  <c r="T31" i="19" s="1"/>
  <c r="O30" i="19"/>
  <c r="Z30" i="19" s="1"/>
  <c r="N30" i="19"/>
  <c r="X30" i="19" s="1"/>
  <c r="M30" i="19"/>
  <c r="R30" i="19" s="1"/>
  <c r="O29" i="19"/>
  <c r="Z29" i="19" s="1"/>
  <c r="N29" i="19"/>
  <c r="X29" i="19" s="1"/>
  <c r="M29" i="19"/>
  <c r="P29" i="19" s="1"/>
  <c r="O28" i="19"/>
  <c r="Z28" i="19" s="1"/>
  <c r="N28" i="19"/>
  <c r="V28" i="19" s="1"/>
  <c r="M28" i="19"/>
  <c r="U28" i="19" s="1"/>
  <c r="O27" i="19"/>
  <c r="Z27" i="19" s="1"/>
  <c r="N27" i="19"/>
  <c r="W27" i="19" s="1"/>
  <c r="M27" i="19"/>
  <c r="T27" i="19" s="1"/>
  <c r="O26" i="19"/>
  <c r="Z26" i="19" s="1"/>
  <c r="N26" i="19"/>
  <c r="X26" i="19" s="1"/>
  <c r="M26" i="19"/>
  <c r="R26" i="19" s="1"/>
  <c r="O25" i="19"/>
  <c r="Z25" i="19" s="1"/>
  <c r="N25" i="19"/>
  <c r="X25" i="19" s="1"/>
  <c r="M25" i="19"/>
  <c r="P25" i="19" s="1"/>
  <c r="O24" i="19"/>
  <c r="Z24" i="19" s="1"/>
  <c r="N24" i="19"/>
  <c r="V24" i="19" s="1"/>
  <c r="M24" i="19"/>
  <c r="U24" i="19" s="1"/>
  <c r="O23" i="19"/>
  <c r="Z23" i="19" s="1"/>
  <c r="N23" i="19"/>
  <c r="V23" i="19" s="1"/>
  <c r="M23" i="19"/>
  <c r="T23" i="19" s="1"/>
  <c r="O22" i="19"/>
  <c r="Z22" i="19" s="1"/>
  <c r="N22" i="19"/>
  <c r="X22" i="19" s="1"/>
  <c r="M22" i="19"/>
  <c r="R22" i="19" s="1"/>
  <c r="O21" i="19"/>
  <c r="Z21" i="19" s="1"/>
  <c r="N21" i="19"/>
  <c r="X21" i="19" s="1"/>
  <c r="M21" i="19"/>
  <c r="P21" i="19" s="1"/>
  <c r="O20" i="19"/>
  <c r="Z20" i="19" s="1"/>
  <c r="N20" i="19"/>
  <c r="V20" i="19" s="1"/>
  <c r="M20" i="19"/>
  <c r="U20" i="19" s="1"/>
  <c r="O19" i="19"/>
  <c r="Z19" i="19" s="1"/>
  <c r="N19" i="19"/>
  <c r="V19" i="19" s="1"/>
  <c r="M19" i="19"/>
  <c r="T19" i="19" s="1"/>
  <c r="O18" i="19"/>
  <c r="Z18" i="19" s="1"/>
  <c r="N18" i="19"/>
  <c r="X18" i="19" s="1"/>
  <c r="M18" i="19"/>
  <c r="R18" i="19" s="1"/>
  <c r="O17" i="19"/>
  <c r="Z17" i="19" s="1"/>
  <c r="N17" i="19"/>
  <c r="X17" i="19" s="1"/>
  <c r="M17" i="19"/>
  <c r="P17" i="19" s="1"/>
  <c r="O16" i="19"/>
  <c r="Z16" i="19" s="1"/>
  <c r="N16" i="19"/>
  <c r="V16" i="19" s="1"/>
  <c r="M16" i="19"/>
  <c r="U16" i="19" s="1"/>
  <c r="O15" i="19"/>
  <c r="Z15" i="19" s="1"/>
  <c r="N15" i="19"/>
  <c r="V15" i="19" s="1"/>
  <c r="M15" i="19"/>
  <c r="T15" i="19" s="1"/>
  <c r="O14" i="19"/>
  <c r="Z14" i="19" s="1"/>
  <c r="N14" i="19"/>
  <c r="X14" i="19" s="1"/>
  <c r="M14" i="19"/>
  <c r="R14" i="19" s="1"/>
  <c r="O13" i="19"/>
  <c r="Z13" i="19" s="1"/>
  <c r="N13" i="19"/>
  <c r="X13" i="19" s="1"/>
  <c r="M13" i="19"/>
  <c r="P13" i="19" s="1"/>
  <c r="O12" i="19"/>
  <c r="Z12" i="19" s="1"/>
  <c r="N12" i="19"/>
  <c r="V12" i="19" s="1"/>
  <c r="M12" i="19"/>
  <c r="U12" i="19" s="1"/>
  <c r="O11" i="19"/>
  <c r="Z11" i="19" s="1"/>
  <c r="N11" i="19"/>
  <c r="V11" i="19" s="1"/>
  <c r="M11" i="19"/>
  <c r="T11" i="19" s="1"/>
  <c r="O10" i="19"/>
  <c r="Z10" i="19" s="1"/>
  <c r="N10" i="19"/>
  <c r="X10" i="19" s="1"/>
  <c r="M10" i="19"/>
  <c r="R10" i="19" s="1"/>
  <c r="O9" i="19"/>
  <c r="Z9" i="19" s="1"/>
  <c r="N9" i="19"/>
  <c r="X9" i="19" s="1"/>
  <c r="M9" i="19"/>
  <c r="P9" i="19" s="1"/>
  <c r="O8" i="19"/>
  <c r="Z8" i="19" s="1"/>
  <c r="N8" i="19"/>
  <c r="V8" i="19" s="1"/>
  <c r="M8" i="19"/>
  <c r="T8" i="19" s="1"/>
  <c r="E47" i="15" l="1"/>
  <c r="E46" i="15"/>
  <c r="E39" i="15"/>
  <c r="E43" i="15"/>
  <c r="E7" i="15"/>
  <c r="E17" i="15"/>
  <c r="E9" i="15"/>
  <c r="E27" i="15"/>
  <c r="E42" i="15"/>
  <c r="E19" i="15"/>
  <c r="E14" i="15"/>
  <c r="E35" i="15"/>
  <c r="E29" i="15"/>
  <c r="E24" i="15"/>
  <c r="E13" i="15"/>
  <c r="E34" i="15"/>
  <c r="E10" i="15"/>
  <c r="E21" i="15"/>
  <c r="E18" i="15"/>
  <c r="E12" i="15"/>
  <c r="E31" i="15"/>
  <c r="E16" i="15"/>
  <c r="E28" i="15"/>
  <c r="E20" i="15"/>
  <c r="E8" i="15"/>
  <c r="E38" i="15"/>
  <c r="E30" i="15"/>
  <c r="E26" i="15"/>
  <c r="E15" i="15"/>
  <c r="E11" i="15"/>
  <c r="E25" i="15"/>
  <c r="L6" i="10"/>
  <c r="U6" i="10"/>
  <c r="M6" i="10"/>
  <c r="R6" i="10"/>
  <c r="V6" i="10"/>
  <c r="O6" i="10"/>
  <c r="J6" i="10"/>
  <c r="C6" i="10"/>
  <c r="S6" i="10"/>
  <c r="F6" i="10"/>
  <c r="P6" i="10"/>
  <c r="N6" i="10"/>
  <c r="D6" i="10"/>
  <c r="G6" i="10"/>
  <c r="H6" i="10"/>
  <c r="E6" i="10"/>
  <c r="I6" i="10"/>
  <c r="Y11" i="19"/>
  <c r="X35" i="19"/>
  <c r="Y15" i="19"/>
  <c r="Y25" i="19"/>
  <c r="Q14" i="19"/>
  <c r="X15" i="19"/>
  <c r="Q10" i="19"/>
  <c r="W19" i="19"/>
  <c r="Q21" i="19"/>
  <c r="X19" i="19"/>
  <c r="Q38" i="19"/>
  <c r="W29" i="19"/>
  <c r="Q25" i="19"/>
  <c r="T25" i="19"/>
  <c r="W12" i="19"/>
  <c r="Q18" i="19"/>
  <c r="Q22" i="19"/>
  <c r="Y29" i="19"/>
  <c r="W16" i="19"/>
  <c r="S22" i="19"/>
  <c r="W11" i="19"/>
  <c r="Y22" i="19"/>
  <c r="S26" i="19"/>
  <c r="R28" i="19"/>
  <c r="W32" i="19"/>
  <c r="X39" i="19"/>
  <c r="R44" i="19"/>
  <c r="X11" i="19"/>
  <c r="W15" i="19"/>
  <c r="Y26" i="19"/>
  <c r="W28" i="19"/>
  <c r="W44" i="19"/>
  <c r="Q9" i="19"/>
  <c r="S10" i="19"/>
  <c r="Q13" i="19"/>
  <c r="S14" i="19"/>
  <c r="Q17" i="19"/>
  <c r="S18" i="19"/>
  <c r="T21" i="19"/>
  <c r="W25" i="19"/>
  <c r="Q37" i="19"/>
  <c r="R38" i="19"/>
  <c r="Q41" i="19"/>
  <c r="Q42" i="19"/>
  <c r="X43" i="19"/>
  <c r="T9" i="19"/>
  <c r="Y10" i="19"/>
  <c r="T13" i="19"/>
  <c r="Y14" i="19"/>
  <c r="T17" i="19"/>
  <c r="Y18" i="19"/>
  <c r="W21" i="19"/>
  <c r="R24" i="19"/>
  <c r="X31" i="19"/>
  <c r="Q34" i="19"/>
  <c r="T37" i="19"/>
  <c r="S38" i="19"/>
  <c r="T41" i="19"/>
  <c r="R42" i="19"/>
  <c r="Y43" i="19"/>
  <c r="R8" i="19"/>
  <c r="W9" i="19"/>
  <c r="W13" i="19"/>
  <c r="W17" i="19"/>
  <c r="R20" i="19"/>
  <c r="Y21" i="19"/>
  <c r="W24" i="19"/>
  <c r="Q33" i="19"/>
  <c r="S34" i="19"/>
  <c r="W37" i="19"/>
  <c r="Y38" i="19"/>
  <c r="W41" i="19"/>
  <c r="S42" i="19"/>
  <c r="U8" i="19"/>
  <c r="Y9" i="19"/>
  <c r="R12" i="19"/>
  <c r="Y13" i="19"/>
  <c r="R16" i="19"/>
  <c r="Y17" i="19"/>
  <c r="W20" i="19"/>
  <c r="X27" i="19"/>
  <c r="Q30" i="19"/>
  <c r="T33" i="19"/>
  <c r="Y34" i="19"/>
  <c r="R36" i="19"/>
  <c r="Y37" i="19"/>
  <c r="R40" i="19"/>
  <c r="X41" i="19"/>
  <c r="Y42" i="19"/>
  <c r="Q45" i="19"/>
  <c r="W8" i="19"/>
  <c r="W23" i="19"/>
  <c r="Q29" i="19"/>
  <c r="S30" i="19"/>
  <c r="W33" i="19"/>
  <c r="W36" i="19"/>
  <c r="W40" i="19"/>
  <c r="Y41" i="19"/>
  <c r="T45" i="19"/>
  <c r="X23" i="19"/>
  <c r="Q26" i="19"/>
  <c r="T29" i="19"/>
  <c r="Y30" i="19"/>
  <c r="R32" i="19"/>
  <c r="Y33" i="19"/>
  <c r="Y45" i="19"/>
  <c r="U11" i="19"/>
  <c r="U27" i="19"/>
  <c r="U39" i="19"/>
  <c r="U43" i="19"/>
  <c r="P8" i="19"/>
  <c r="X8" i="19"/>
  <c r="R9" i="19"/>
  <c r="T10" i="19"/>
  <c r="P12" i="19"/>
  <c r="X12" i="19"/>
  <c r="R13" i="19"/>
  <c r="T14" i="19"/>
  <c r="P16" i="19"/>
  <c r="X16" i="19"/>
  <c r="R17" i="19"/>
  <c r="T18" i="19"/>
  <c r="P20" i="19"/>
  <c r="X20" i="19"/>
  <c r="R21" i="19"/>
  <c r="T22" i="19"/>
  <c r="P24" i="19"/>
  <c r="X24" i="19"/>
  <c r="R25" i="19"/>
  <c r="T26" i="19"/>
  <c r="V27" i="19"/>
  <c r="P28" i="19"/>
  <c r="X28" i="19"/>
  <c r="R29" i="19"/>
  <c r="T30" i="19"/>
  <c r="V31" i="19"/>
  <c r="P32" i="19"/>
  <c r="X32" i="19"/>
  <c r="R33" i="19"/>
  <c r="T34" i="19"/>
  <c r="V35" i="19"/>
  <c r="P36" i="19"/>
  <c r="X36" i="19"/>
  <c r="R37" i="19"/>
  <c r="T38" i="19"/>
  <c r="V39" i="19"/>
  <c r="P40" i="19"/>
  <c r="X40" i="19"/>
  <c r="R41" i="19"/>
  <c r="T42" i="19"/>
  <c r="V43" i="19"/>
  <c r="P44" i="19"/>
  <c r="X44" i="19"/>
  <c r="R45" i="19"/>
  <c r="U31" i="19"/>
  <c r="U35" i="19"/>
  <c r="Q8" i="19"/>
  <c r="Y8" i="19"/>
  <c r="S9" i="19"/>
  <c r="U10" i="19"/>
  <c r="Q12" i="19"/>
  <c r="Y12" i="19"/>
  <c r="S13" i="19"/>
  <c r="U14" i="19"/>
  <c r="Q16" i="19"/>
  <c r="Y16" i="19"/>
  <c r="S17" i="19"/>
  <c r="U18" i="19"/>
  <c r="Q20" i="19"/>
  <c r="Y20" i="19"/>
  <c r="S21" i="19"/>
  <c r="U22" i="19"/>
  <c r="Q24" i="19"/>
  <c r="Y24" i="19"/>
  <c r="S25" i="19"/>
  <c r="U26" i="19"/>
  <c r="Q28" i="19"/>
  <c r="Y28" i="19"/>
  <c r="S29" i="19"/>
  <c r="U30" i="19"/>
  <c r="Q32" i="19"/>
  <c r="Y32" i="19"/>
  <c r="S33" i="19"/>
  <c r="U34" i="19"/>
  <c r="Q36" i="19"/>
  <c r="Y36" i="19"/>
  <c r="S37" i="19"/>
  <c r="U38" i="19"/>
  <c r="Q40" i="19"/>
  <c r="Y40" i="19"/>
  <c r="S41" i="19"/>
  <c r="U42" i="19"/>
  <c r="Q44" i="19"/>
  <c r="Y44" i="19"/>
  <c r="S45" i="19"/>
  <c r="M46" i="19"/>
  <c r="U19" i="19"/>
  <c r="V10" i="19"/>
  <c r="V22" i="19"/>
  <c r="P23" i="19"/>
  <c r="V26" i="19"/>
  <c r="P35" i="19"/>
  <c r="V38" i="19"/>
  <c r="P39" i="19"/>
  <c r="V42" i="19"/>
  <c r="N46" i="19"/>
  <c r="S8" i="19"/>
  <c r="U9" i="19"/>
  <c r="W10" i="19"/>
  <c r="Q11" i="19"/>
  <c r="S12" i="19"/>
  <c r="U13" i="19"/>
  <c r="W14" i="19"/>
  <c r="Q15" i="19"/>
  <c r="S16" i="19"/>
  <c r="U17" i="19"/>
  <c r="W18" i="19"/>
  <c r="Q19" i="19"/>
  <c r="Y19" i="19"/>
  <c r="S20" i="19"/>
  <c r="U21" i="19"/>
  <c r="W22" i="19"/>
  <c r="Q23" i="19"/>
  <c r="Y23" i="19"/>
  <c r="S24" i="19"/>
  <c r="U25" i="19"/>
  <c r="W26" i="19"/>
  <c r="Q27" i="19"/>
  <c r="Y27" i="19"/>
  <c r="S28" i="19"/>
  <c r="U29" i="19"/>
  <c r="W30" i="19"/>
  <c r="Q31" i="19"/>
  <c r="Y31" i="19"/>
  <c r="S32" i="19"/>
  <c r="U33" i="19"/>
  <c r="W34" i="19"/>
  <c r="Q35" i="19"/>
  <c r="Y35" i="19"/>
  <c r="S36" i="19"/>
  <c r="U37" i="19"/>
  <c r="W38" i="19"/>
  <c r="Q39" i="19"/>
  <c r="Y39" i="19"/>
  <c r="S40" i="19"/>
  <c r="U41" i="19"/>
  <c r="W42" i="19"/>
  <c r="Q43" i="19"/>
  <c r="S44" i="19"/>
  <c r="U45" i="19"/>
  <c r="O46" i="19"/>
  <c r="U15" i="19"/>
  <c r="U23" i="19"/>
  <c r="V14" i="19"/>
  <c r="P15" i="19"/>
  <c r="V18" i="19"/>
  <c r="P19" i="19"/>
  <c r="V30" i="19"/>
  <c r="P31" i="19"/>
  <c r="V34" i="19"/>
  <c r="P43" i="19"/>
  <c r="V9" i="19"/>
  <c r="P10" i="19"/>
  <c r="R11" i="19"/>
  <c r="T12" i="19"/>
  <c r="V13" i="19"/>
  <c r="P14" i="19"/>
  <c r="R15" i="19"/>
  <c r="T16" i="19"/>
  <c r="V17" i="19"/>
  <c r="P18" i="19"/>
  <c r="R19" i="19"/>
  <c r="T20" i="19"/>
  <c r="V21" i="19"/>
  <c r="P22" i="19"/>
  <c r="R23" i="19"/>
  <c r="T24" i="19"/>
  <c r="V25" i="19"/>
  <c r="P26" i="19"/>
  <c r="R27" i="19"/>
  <c r="T28" i="19"/>
  <c r="V29" i="19"/>
  <c r="P30" i="19"/>
  <c r="R31" i="19"/>
  <c r="T32" i="19"/>
  <c r="V33" i="19"/>
  <c r="P34" i="19"/>
  <c r="R35" i="19"/>
  <c r="T36" i="19"/>
  <c r="V37" i="19"/>
  <c r="R39" i="19"/>
  <c r="T40" i="19"/>
  <c r="R43" i="19"/>
  <c r="T44" i="19"/>
  <c r="V45" i="19"/>
  <c r="S11" i="19"/>
  <c r="S15" i="19"/>
  <c r="S19" i="19"/>
  <c r="S23" i="19"/>
  <c r="S27" i="19"/>
  <c r="S31" i="19"/>
  <c r="S35" i="19"/>
  <c r="S39" i="19"/>
  <c r="S43" i="19"/>
  <c r="W45" i="19"/>
  <c r="P11" i="19"/>
  <c r="P27" i="19"/>
  <c r="I7" i="10"/>
  <c r="G46" i="15" l="1"/>
  <c r="F46" i="15"/>
  <c r="H46" i="15" s="1"/>
  <c r="G47" i="15"/>
  <c r="F47" i="15"/>
  <c r="H47" i="15" s="1"/>
  <c r="X46" i="19"/>
  <c r="W46" i="19"/>
  <c r="V46" i="19"/>
  <c r="R46" i="19"/>
  <c r="Q46" i="19"/>
  <c r="P46" i="19"/>
  <c r="U46" i="19"/>
  <c r="T46" i="19"/>
  <c r="S46" i="19"/>
  <c r="Z46" i="19"/>
  <c r="Y46" i="19"/>
  <c r="L51" i="15" l="1"/>
  <c r="L2" i="15" l="1"/>
  <c r="L3" i="15"/>
  <c r="D39" i="13" l="1"/>
  <c r="D35" i="13"/>
  <c r="D36" i="13" s="1"/>
  <c r="D25" i="13"/>
  <c r="F61" i="13" s="1"/>
  <c r="F62" i="13" s="1"/>
  <c r="F63" i="13" s="1"/>
  <c r="F64" i="13" s="1"/>
  <c r="F65" i="13" s="1"/>
  <c r="F66" i="13" s="1"/>
  <c r="D8" i="13"/>
  <c r="D16" i="13" s="1"/>
  <c r="B51" i="13"/>
  <c r="L4" i="13"/>
  <c r="I11" i="5"/>
  <c r="T11" i="5"/>
  <c r="I12" i="5"/>
  <c r="T12" i="5"/>
  <c r="I13" i="5"/>
  <c r="I9" i="5" s="1"/>
  <c r="T13" i="5"/>
  <c r="E48" i="13" l="1"/>
  <c r="E36" i="13"/>
  <c r="F36" i="13" s="1"/>
  <c r="H36" i="13" s="1"/>
  <c r="E26" i="13"/>
  <c r="E16" i="13"/>
  <c r="E8" i="13"/>
  <c r="G54" i="13" s="1"/>
  <c r="E47" i="13"/>
  <c r="E35" i="13"/>
  <c r="G67" i="13" s="1"/>
  <c r="E25" i="13"/>
  <c r="G61" i="13" s="1"/>
  <c r="H61" i="13" s="1"/>
  <c r="E15" i="13"/>
  <c r="E44" i="13"/>
  <c r="E32" i="13"/>
  <c r="E22" i="13"/>
  <c r="E14" i="13"/>
  <c r="E43" i="13"/>
  <c r="E31" i="13"/>
  <c r="G65" i="13" s="1"/>
  <c r="H65" i="13" s="1"/>
  <c r="E21" i="13"/>
  <c r="E13" i="13"/>
  <c r="E40" i="13"/>
  <c r="E30" i="13"/>
  <c r="E20" i="13"/>
  <c r="E12" i="13"/>
  <c r="E39" i="13"/>
  <c r="F39" i="13" s="1"/>
  <c r="H39" i="13" s="1"/>
  <c r="E29" i="13"/>
  <c r="E19" i="13"/>
  <c r="G60" i="13" s="1"/>
  <c r="E11" i="13"/>
  <c r="E28" i="13"/>
  <c r="E18" i="13"/>
  <c r="E10" i="13"/>
  <c r="G55" i="13" s="1"/>
  <c r="E27" i="13"/>
  <c r="G63" i="13" s="1"/>
  <c r="H63" i="13" s="1"/>
  <c r="E17" i="13"/>
  <c r="G58" i="13" s="1"/>
  <c r="G42" i="15"/>
  <c r="F42" i="15"/>
  <c r="H42" i="15" s="1"/>
  <c r="G43" i="15"/>
  <c r="F43" i="15"/>
  <c r="H43" i="15" s="1"/>
  <c r="G64" i="13"/>
  <c r="H64" i="13" s="1"/>
  <c r="G59" i="13"/>
  <c r="G62" i="13"/>
  <c r="H62" i="13" s="1"/>
  <c r="G16" i="13"/>
  <c r="G66" i="13"/>
  <c r="H66" i="13" s="1"/>
  <c r="J3" i="10"/>
  <c r="P3" i="10"/>
  <c r="G4" i="10"/>
  <c r="I5" i="10"/>
  <c r="N5" i="10"/>
  <c r="V5" i="10"/>
  <c r="C4" i="10"/>
  <c r="E3" i="10"/>
  <c r="L3" i="10"/>
  <c r="R3" i="10"/>
  <c r="D4" i="10"/>
  <c r="O5" i="10"/>
  <c r="C3" i="10"/>
  <c r="F3" i="10"/>
  <c r="M3" i="10"/>
  <c r="S3" i="10"/>
  <c r="H4" i="10"/>
  <c r="U4" i="10"/>
  <c r="J5" i="10"/>
  <c r="P5" i="10"/>
  <c r="G3" i="10"/>
  <c r="I4" i="10"/>
  <c r="N4" i="10"/>
  <c r="V4" i="10"/>
  <c r="E5" i="10"/>
  <c r="L5" i="10"/>
  <c r="R5" i="10"/>
  <c r="D3" i="10"/>
  <c r="O4" i="10"/>
  <c r="F5" i="10"/>
  <c r="M5" i="10"/>
  <c r="S5" i="10"/>
  <c r="H3" i="10"/>
  <c r="U3" i="10"/>
  <c r="J4" i="10"/>
  <c r="P4" i="10"/>
  <c r="G5" i="10"/>
  <c r="I3" i="10"/>
  <c r="N3" i="10"/>
  <c r="V3" i="10"/>
  <c r="E4" i="10"/>
  <c r="L4" i="10"/>
  <c r="R4" i="10"/>
  <c r="D5" i="10"/>
  <c r="O3" i="10"/>
  <c r="F4" i="10"/>
  <c r="M4" i="10"/>
  <c r="S4" i="10"/>
  <c r="H5" i="10"/>
  <c r="U5" i="10"/>
  <c r="C5" i="10"/>
  <c r="G65" i="15"/>
  <c r="G53" i="15"/>
  <c r="G55" i="15"/>
  <c r="G60" i="15"/>
  <c r="G66" i="15"/>
  <c r="G56" i="15"/>
  <c r="G61" i="15"/>
  <c r="G67" i="15"/>
  <c r="G57" i="15"/>
  <c r="G62" i="15"/>
  <c r="G54" i="15"/>
  <c r="G59" i="15"/>
  <c r="G58" i="15"/>
  <c r="G63" i="15"/>
  <c r="G64" i="15"/>
  <c r="D15" i="13"/>
  <c r="D13" i="13"/>
  <c r="D21" i="13"/>
  <c r="D31" i="13"/>
  <c r="D17" i="13"/>
  <c r="D27" i="13"/>
  <c r="D9" i="13"/>
  <c r="G9" i="13" s="1"/>
  <c r="D10" i="13"/>
  <c r="D18" i="13"/>
  <c r="D28" i="13"/>
  <c r="D40" i="13"/>
  <c r="L52" i="13"/>
  <c r="F67" i="13"/>
  <c r="F54" i="13"/>
  <c r="F55" i="13" s="1"/>
  <c r="F56" i="13" s="1"/>
  <c r="F57" i="13" s="1"/>
  <c r="F58" i="13" s="1"/>
  <c r="F59" i="13" s="1"/>
  <c r="F60" i="13" s="1"/>
  <c r="D12" i="13"/>
  <c r="D20" i="13"/>
  <c r="D30" i="13"/>
  <c r="F68" i="13"/>
  <c r="L2" i="13"/>
  <c r="D14" i="13"/>
  <c r="D22" i="13"/>
  <c r="D32" i="13"/>
  <c r="D11" i="13"/>
  <c r="D19" i="13"/>
  <c r="D29" i="13"/>
  <c r="D26" i="13"/>
  <c r="H14" i="10"/>
  <c r="T10" i="5"/>
  <c r="T8" i="5" s="1"/>
  <c r="D43" i="15" s="1"/>
  <c r="T9" i="5"/>
  <c r="I10" i="5"/>
  <c r="E110" i="5"/>
  <c r="F110" i="5"/>
  <c r="G110" i="5"/>
  <c r="H110" i="5"/>
  <c r="D110" i="5"/>
  <c r="U124" i="5"/>
  <c r="G47" i="13" l="1"/>
  <c r="F47" i="13"/>
  <c r="H47" i="13" s="1"/>
  <c r="F48" i="13"/>
  <c r="H48" i="13" s="1"/>
  <c r="G48" i="13"/>
  <c r="F44" i="13"/>
  <c r="H44" i="13" s="1"/>
  <c r="G44" i="13"/>
  <c r="G43" i="13"/>
  <c r="F43" i="13"/>
  <c r="H43" i="13" s="1"/>
  <c r="I8" i="5"/>
  <c r="D38" i="15" s="1"/>
  <c r="D39" i="15" s="1"/>
  <c r="F39" i="15" s="1"/>
  <c r="H39" i="15" s="1"/>
  <c r="G17" i="13"/>
  <c r="G15" i="13"/>
  <c r="F19" i="13"/>
  <c r="H19" i="13" s="1"/>
  <c r="F17" i="13"/>
  <c r="H17" i="13" s="1"/>
  <c r="G10" i="13"/>
  <c r="G36" i="13"/>
  <c r="F11" i="13"/>
  <c r="H11" i="13" s="1"/>
  <c r="F12" i="13"/>
  <c r="H12" i="13" s="1"/>
  <c r="F14" i="13"/>
  <c r="H14" i="13" s="1"/>
  <c r="F8" i="13"/>
  <c r="H8" i="13" s="1"/>
  <c r="G40" i="13"/>
  <c r="G30" i="13"/>
  <c r="G68" i="13"/>
  <c r="H68" i="13" s="1"/>
  <c r="G35" i="13"/>
  <c r="G56" i="13"/>
  <c r="H56" i="13" s="1"/>
  <c r="F35" i="13"/>
  <c r="H35" i="13" s="1"/>
  <c r="G39" i="13"/>
  <c r="F29" i="13"/>
  <c r="H29" i="13" s="1"/>
  <c r="G20" i="13"/>
  <c r="G32" i="13"/>
  <c r="G18" i="13"/>
  <c r="G12" i="13"/>
  <c r="G28" i="13"/>
  <c r="G22" i="13"/>
  <c r="H60" i="13"/>
  <c r="G31" i="13"/>
  <c r="G26" i="13"/>
  <c r="G14" i="13"/>
  <c r="G8" i="13"/>
  <c r="F16" i="13"/>
  <c r="H16" i="13" s="1"/>
  <c r="G57" i="13"/>
  <c r="G25" i="13"/>
  <c r="F25" i="13"/>
  <c r="H25" i="13" s="1"/>
  <c r="G27" i="13"/>
  <c r="F27" i="13"/>
  <c r="H27" i="13" s="1"/>
  <c r="F32" i="13"/>
  <c r="H32" i="13" s="1"/>
  <c r="F22" i="13"/>
  <c r="H22" i="13" s="1"/>
  <c r="F30" i="13"/>
  <c r="H30" i="13" s="1"/>
  <c r="F40" i="13"/>
  <c r="H40" i="13" s="1"/>
  <c r="F26" i="13"/>
  <c r="H26" i="13" s="1"/>
  <c r="F28" i="13"/>
  <c r="H28" i="13" s="1"/>
  <c r="G21" i="13"/>
  <c r="F21" i="13"/>
  <c r="H21" i="13" s="1"/>
  <c r="F10" i="13"/>
  <c r="H10" i="13" s="1"/>
  <c r="F20" i="13"/>
  <c r="H20" i="13" s="1"/>
  <c r="F18" i="13"/>
  <c r="H18" i="13" s="1"/>
  <c r="G13" i="13"/>
  <c r="F13" i="13"/>
  <c r="H13" i="13" s="1"/>
  <c r="F31" i="13"/>
  <c r="H31" i="13" s="1"/>
  <c r="F15" i="13"/>
  <c r="H15" i="13" s="1"/>
  <c r="F9" i="13"/>
  <c r="H9" i="13" s="1"/>
  <c r="H59" i="13"/>
  <c r="H55" i="13"/>
  <c r="H67" i="13"/>
  <c r="H54" i="13"/>
  <c r="G19" i="13"/>
  <c r="H58" i="13"/>
  <c r="G29" i="13"/>
  <c r="G11" i="13"/>
  <c r="G39" i="15" l="1"/>
  <c r="G38" i="15"/>
  <c r="F38" i="15"/>
  <c r="H38" i="15" s="1"/>
  <c r="H69" i="13"/>
  <c r="H57" i="13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6" i="9"/>
  <c r="N7" i="9"/>
  <c r="X7" i="9" s="1"/>
  <c r="N8" i="9"/>
  <c r="X8" i="9" s="1"/>
  <c r="N9" i="9"/>
  <c r="X9" i="9" s="1"/>
  <c r="N10" i="9"/>
  <c r="X10" i="9" s="1"/>
  <c r="N11" i="9"/>
  <c r="X11" i="9" s="1"/>
  <c r="N12" i="9"/>
  <c r="X12" i="9" s="1"/>
  <c r="N13" i="9"/>
  <c r="X13" i="9" s="1"/>
  <c r="N14" i="9"/>
  <c r="X14" i="9" s="1"/>
  <c r="N15" i="9"/>
  <c r="X15" i="9" s="1"/>
  <c r="N16" i="9"/>
  <c r="X16" i="9" s="1"/>
  <c r="N17" i="9"/>
  <c r="X17" i="9" s="1"/>
  <c r="N18" i="9"/>
  <c r="X18" i="9" s="1"/>
  <c r="N19" i="9"/>
  <c r="X19" i="9" s="1"/>
  <c r="N20" i="9"/>
  <c r="X20" i="9" s="1"/>
  <c r="N21" i="9"/>
  <c r="X21" i="9" s="1"/>
  <c r="N22" i="9"/>
  <c r="X22" i="9" s="1"/>
  <c r="N23" i="9"/>
  <c r="X23" i="9" s="1"/>
  <c r="N24" i="9"/>
  <c r="X24" i="9" s="1"/>
  <c r="N25" i="9"/>
  <c r="X25" i="9" s="1"/>
  <c r="N26" i="9"/>
  <c r="X26" i="9" s="1"/>
  <c r="N27" i="9"/>
  <c r="X27" i="9" s="1"/>
  <c r="N28" i="9"/>
  <c r="X28" i="9" s="1"/>
  <c r="N29" i="9"/>
  <c r="X29" i="9" s="1"/>
  <c r="N30" i="9"/>
  <c r="X30" i="9" s="1"/>
  <c r="N31" i="9"/>
  <c r="X31" i="9" s="1"/>
  <c r="N32" i="9"/>
  <c r="X32" i="9" s="1"/>
  <c r="N33" i="9"/>
  <c r="X33" i="9" s="1"/>
  <c r="N34" i="9"/>
  <c r="X34" i="9" s="1"/>
  <c r="N35" i="9"/>
  <c r="X35" i="9" s="1"/>
  <c r="N36" i="9"/>
  <c r="X36" i="9" s="1"/>
  <c r="N37" i="9"/>
  <c r="X37" i="9" s="1"/>
  <c r="N38" i="9"/>
  <c r="X38" i="9" s="1"/>
  <c r="N39" i="9"/>
  <c r="X39" i="9" s="1"/>
  <c r="N40" i="9"/>
  <c r="X40" i="9" s="1"/>
  <c r="N41" i="9"/>
  <c r="X41" i="9" s="1"/>
  <c r="N42" i="9"/>
  <c r="X42" i="9" s="1"/>
  <c r="N43" i="9"/>
  <c r="X43" i="9" s="1"/>
  <c r="N6" i="9"/>
  <c r="X6" i="9" s="1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6" i="9"/>
  <c r="Z6" i="9" l="1"/>
  <c r="Y6" i="9"/>
  <c r="Y36" i="9"/>
  <c r="Z36" i="9"/>
  <c r="Y28" i="9"/>
  <c r="Z28" i="9"/>
  <c r="Y20" i="9"/>
  <c r="Z20" i="9"/>
  <c r="Y12" i="9"/>
  <c r="Z12" i="9"/>
  <c r="Y43" i="9"/>
  <c r="Z43" i="9"/>
  <c r="Y35" i="9"/>
  <c r="Z35" i="9"/>
  <c r="Y27" i="9"/>
  <c r="Z27" i="9"/>
  <c r="Y19" i="9"/>
  <c r="Z19" i="9"/>
  <c r="Y11" i="9"/>
  <c r="Z11" i="9"/>
  <c r="Y42" i="9"/>
  <c r="Z42" i="9"/>
  <c r="Z34" i="9"/>
  <c r="Y34" i="9"/>
  <c r="Y26" i="9"/>
  <c r="Z26" i="9"/>
  <c r="Y18" i="9"/>
  <c r="Z18" i="9"/>
  <c r="Y10" i="9"/>
  <c r="Z10" i="9"/>
  <c r="Y41" i="9"/>
  <c r="Z41" i="9"/>
  <c r="Z33" i="9"/>
  <c r="Y33" i="9"/>
  <c r="Y25" i="9"/>
  <c r="Z25" i="9"/>
  <c r="Y17" i="9"/>
  <c r="Z17" i="9"/>
  <c r="Y9" i="9"/>
  <c r="Z9" i="9"/>
  <c r="Y40" i="9"/>
  <c r="Z40" i="9"/>
  <c r="Y32" i="9"/>
  <c r="Z32" i="9"/>
  <c r="Y24" i="9"/>
  <c r="Z24" i="9"/>
  <c r="Y16" i="9"/>
  <c r="Z16" i="9"/>
  <c r="Y8" i="9"/>
  <c r="Z8" i="9"/>
  <c r="Y39" i="9"/>
  <c r="Z39" i="9"/>
  <c r="Y31" i="9"/>
  <c r="Z31" i="9"/>
  <c r="Y23" i="9"/>
  <c r="Z23" i="9"/>
  <c r="Y15" i="9"/>
  <c r="Z15" i="9"/>
  <c r="Y7" i="9"/>
  <c r="Z7" i="9"/>
  <c r="Y38" i="9"/>
  <c r="Z38" i="9"/>
  <c r="Y30" i="9"/>
  <c r="Z30" i="9"/>
  <c r="Y22" i="9"/>
  <c r="Z22" i="9"/>
  <c r="Y14" i="9"/>
  <c r="Z14" i="9"/>
  <c r="Y37" i="9"/>
  <c r="Z37" i="9"/>
  <c r="Y29" i="9"/>
  <c r="Z29" i="9"/>
  <c r="Z21" i="9"/>
  <c r="Y21" i="9"/>
  <c r="Y13" i="9"/>
  <c r="Z13" i="9"/>
  <c r="S43" i="9"/>
  <c r="R43" i="9"/>
  <c r="Q43" i="9"/>
  <c r="P43" i="9"/>
  <c r="U43" i="9"/>
  <c r="T43" i="9"/>
  <c r="S35" i="9"/>
  <c r="R35" i="9"/>
  <c r="Q35" i="9"/>
  <c r="P35" i="9"/>
  <c r="U35" i="9"/>
  <c r="T35" i="9"/>
  <c r="S27" i="9"/>
  <c r="R27" i="9"/>
  <c r="Q27" i="9"/>
  <c r="P27" i="9"/>
  <c r="U27" i="9"/>
  <c r="T27" i="9"/>
  <c r="S19" i="9"/>
  <c r="R19" i="9"/>
  <c r="Q19" i="9"/>
  <c r="P19" i="9"/>
  <c r="U19" i="9"/>
  <c r="T19" i="9"/>
  <c r="S11" i="9"/>
  <c r="R11" i="9"/>
  <c r="Q11" i="9"/>
  <c r="P11" i="9"/>
  <c r="U11" i="9"/>
  <c r="T11" i="9"/>
  <c r="W41" i="9"/>
  <c r="V41" i="9"/>
  <c r="W33" i="9"/>
  <c r="V33" i="9"/>
  <c r="W25" i="9"/>
  <c r="V25" i="9"/>
  <c r="W17" i="9"/>
  <c r="V17" i="9"/>
  <c r="W9" i="9"/>
  <c r="V9" i="9"/>
  <c r="U42" i="9"/>
  <c r="T42" i="9"/>
  <c r="S42" i="9"/>
  <c r="R42" i="9"/>
  <c r="P42" i="9"/>
  <c r="Q42" i="9"/>
  <c r="U34" i="9"/>
  <c r="T34" i="9"/>
  <c r="S34" i="9"/>
  <c r="R34" i="9"/>
  <c r="P34" i="9"/>
  <c r="Q34" i="9"/>
  <c r="U26" i="9"/>
  <c r="T26" i="9"/>
  <c r="S26" i="9"/>
  <c r="R26" i="9"/>
  <c r="P26" i="9"/>
  <c r="Q26" i="9"/>
  <c r="U18" i="9"/>
  <c r="T18" i="9"/>
  <c r="S18" i="9"/>
  <c r="R18" i="9"/>
  <c r="P18" i="9"/>
  <c r="Q18" i="9"/>
  <c r="U10" i="9"/>
  <c r="T10" i="9"/>
  <c r="S10" i="9"/>
  <c r="R10" i="9"/>
  <c r="P10" i="9"/>
  <c r="Q10" i="9"/>
  <c r="W40" i="9"/>
  <c r="V40" i="9"/>
  <c r="W32" i="9"/>
  <c r="V32" i="9"/>
  <c r="W24" i="9"/>
  <c r="V24" i="9"/>
  <c r="W16" i="9"/>
  <c r="V16" i="9"/>
  <c r="W8" i="9"/>
  <c r="V8" i="9"/>
  <c r="U41" i="9"/>
  <c r="T41" i="9"/>
  <c r="R41" i="9"/>
  <c r="Q41" i="9"/>
  <c r="P41" i="9"/>
  <c r="S41" i="9"/>
  <c r="U33" i="9"/>
  <c r="T33" i="9"/>
  <c r="R33" i="9"/>
  <c r="Q33" i="9"/>
  <c r="P33" i="9"/>
  <c r="S33" i="9"/>
  <c r="U25" i="9"/>
  <c r="T25" i="9"/>
  <c r="R25" i="9"/>
  <c r="Q25" i="9"/>
  <c r="P25" i="9"/>
  <c r="S25" i="9"/>
  <c r="U17" i="9"/>
  <c r="T17" i="9"/>
  <c r="R17" i="9"/>
  <c r="Q17" i="9"/>
  <c r="P17" i="9"/>
  <c r="S17" i="9"/>
  <c r="U9" i="9"/>
  <c r="T9" i="9"/>
  <c r="R9" i="9"/>
  <c r="Q9" i="9"/>
  <c r="P9" i="9"/>
  <c r="S9" i="9"/>
  <c r="V39" i="9"/>
  <c r="W39" i="9"/>
  <c r="V31" i="9"/>
  <c r="W31" i="9"/>
  <c r="V23" i="9"/>
  <c r="W23" i="9"/>
  <c r="V15" i="9"/>
  <c r="W15" i="9"/>
  <c r="V7" i="9"/>
  <c r="W7" i="9"/>
  <c r="Q40" i="9"/>
  <c r="P40" i="9"/>
  <c r="T40" i="9"/>
  <c r="S40" i="9"/>
  <c r="R40" i="9"/>
  <c r="U40" i="9"/>
  <c r="Q32" i="9"/>
  <c r="P32" i="9"/>
  <c r="T32" i="9"/>
  <c r="S32" i="9"/>
  <c r="R32" i="9"/>
  <c r="U32" i="9"/>
  <c r="Q24" i="9"/>
  <c r="P24" i="9"/>
  <c r="T24" i="9"/>
  <c r="S24" i="9"/>
  <c r="R24" i="9"/>
  <c r="U24" i="9"/>
  <c r="Q16" i="9"/>
  <c r="P16" i="9"/>
  <c r="T16" i="9"/>
  <c r="S16" i="9"/>
  <c r="R16" i="9"/>
  <c r="U16" i="9"/>
  <c r="Q8" i="9"/>
  <c r="P8" i="9"/>
  <c r="T8" i="9"/>
  <c r="S8" i="9"/>
  <c r="R8" i="9"/>
  <c r="U8" i="9"/>
  <c r="W38" i="9"/>
  <c r="V38" i="9"/>
  <c r="W30" i="9"/>
  <c r="V30" i="9"/>
  <c r="W22" i="9"/>
  <c r="V22" i="9"/>
  <c r="W14" i="9"/>
  <c r="V14" i="9"/>
  <c r="S39" i="9"/>
  <c r="R39" i="9"/>
  <c r="Q39" i="9"/>
  <c r="P39" i="9"/>
  <c r="U39" i="9"/>
  <c r="T39" i="9"/>
  <c r="S31" i="9"/>
  <c r="R31" i="9"/>
  <c r="Q31" i="9"/>
  <c r="P31" i="9"/>
  <c r="U31" i="9"/>
  <c r="T31" i="9"/>
  <c r="S23" i="9"/>
  <c r="R23" i="9"/>
  <c r="Q23" i="9"/>
  <c r="P23" i="9"/>
  <c r="U23" i="9"/>
  <c r="T23" i="9"/>
  <c r="S15" i="9"/>
  <c r="R15" i="9"/>
  <c r="Q15" i="9"/>
  <c r="P15" i="9"/>
  <c r="U15" i="9"/>
  <c r="T15" i="9"/>
  <c r="S7" i="9"/>
  <c r="R7" i="9"/>
  <c r="Q7" i="9"/>
  <c r="P7" i="9"/>
  <c r="U7" i="9"/>
  <c r="T7" i="9"/>
  <c r="W37" i="9"/>
  <c r="V37" i="9"/>
  <c r="W29" i="9"/>
  <c r="V29" i="9"/>
  <c r="W21" i="9"/>
  <c r="V21" i="9"/>
  <c r="W13" i="9"/>
  <c r="V13" i="9"/>
  <c r="U38" i="9"/>
  <c r="T38" i="9"/>
  <c r="S38" i="9"/>
  <c r="R38" i="9"/>
  <c r="P38" i="9"/>
  <c r="Q38" i="9"/>
  <c r="U30" i="9"/>
  <c r="T30" i="9"/>
  <c r="S30" i="9"/>
  <c r="R30" i="9"/>
  <c r="P30" i="9"/>
  <c r="Q30" i="9"/>
  <c r="U22" i="9"/>
  <c r="T22" i="9"/>
  <c r="S22" i="9"/>
  <c r="R22" i="9"/>
  <c r="P22" i="9"/>
  <c r="Q22" i="9"/>
  <c r="U14" i="9"/>
  <c r="T14" i="9"/>
  <c r="S14" i="9"/>
  <c r="R14" i="9"/>
  <c r="P14" i="9"/>
  <c r="Q14" i="9"/>
  <c r="W6" i="9"/>
  <c r="V6" i="9"/>
  <c r="W36" i="9"/>
  <c r="V36" i="9"/>
  <c r="W28" i="9"/>
  <c r="V28" i="9"/>
  <c r="W20" i="9"/>
  <c r="V20" i="9"/>
  <c r="W12" i="9"/>
  <c r="V12" i="9"/>
  <c r="U37" i="9"/>
  <c r="T37" i="9"/>
  <c r="R37" i="9"/>
  <c r="Q37" i="9"/>
  <c r="P37" i="9"/>
  <c r="S37" i="9"/>
  <c r="U29" i="9"/>
  <c r="T29" i="9"/>
  <c r="R29" i="9"/>
  <c r="Q29" i="9"/>
  <c r="P29" i="9"/>
  <c r="S29" i="9"/>
  <c r="U21" i="9"/>
  <c r="T21" i="9"/>
  <c r="R21" i="9"/>
  <c r="Q21" i="9"/>
  <c r="P21" i="9"/>
  <c r="S21" i="9"/>
  <c r="U13" i="9"/>
  <c r="T13" i="9"/>
  <c r="R13" i="9"/>
  <c r="Q13" i="9"/>
  <c r="P13" i="9"/>
  <c r="S13" i="9"/>
  <c r="V43" i="9"/>
  <c r="W43" i="9"/>
  <c r="V35" i="9"/>
  <c r="W35" i="9"/>
  <c r="V27" i="9"/>
  <c r="W27" i="9"/>
  <c r="V19" i="9"/>
  <c r="W19" i="9"/>
  <c r="V11" i="9"/>
  <c r="W11" i="9"/>
  <c r="R6" i="9"/>
  <c r="U6" i="9"/>
  <c r="T6" i="9"/>
  <c r="S6" i="9"/>
  <c r="Q36" i="9"/>
  <c r="P36" i="9"/>
  <c r="T36" i="9"/>
  <c r="S36" i="9"/>
  <c r="R36" i="9"/>
  <c r="U36" i="9"/>
  <c r="Q28" i="9"/>
  <c r="P28" i="9"/>
  <c r="T28" i="9"/>
  <c r="S28" i="9"/>
  <c r="R28" i="9"/>
  <c r="U28" i="9"/>
  <c r="Q20" i="9"/>
  <c r="P20" i="9"/>
  <c r="T20" i="9"/>
  <c r="S20" i="9"/>
  <c r="R20" i="9"/>
  <c r="U20" i="9"/>
  <c r="Q12" i="9"/>
  <c r="P12" i="9"/>
  <c r="T12" i="9"/>
  <c r="S12" i="9"/>
  <c r="R12" i="9"/>
  <c r="U12" i="9"/>
  <c r="W42" i="9"/>
  <c r="V42" i="9"/>
  <c r="W34" i="9"/>
  <c r="V34" i="9"/>
  <c r="W26" i="9"/>
  <c r="V26" i="9"/>
  <c r="W18" i="9"/>
  <c r="V18" i="9"/>
  <c r="W10" i="9"/>
  <c r="V10" i="9"/>
  <c r="M44" i="9"/>
  <c r="Q6" i="9"/>
  <c r="P6" i="9"/>
  <c r="O44" i="9"/>
  <c r="N44" i="9"/>
  <c r="X44" i="9" s="1"/>
  <c r="Y44" i="9" l="1"/>
  <c r="Z44" i="9"/>
  <c r="T4" i="10"/>
  <c r="T3" i="10"/>
  <c r="W44" i="9"/>
  <c r="V44" i="9"/>
  <c r="Q44" i="9"/>
  <c r="P44" i="9"/>
  <c r="U44" i="9"/>
  <c r="T44" i="9"/>
  <c r="S44" i="9"/>
  <c r="R44" i="9"/>
  <c r="T5" i="10"/>
  <c r="D27" i="10" l="1"/>
  <c r="D26" i="10"/>
  <c r="E26" i="10"/>
  <c r="E27" i="10"/>
  <c r="C27" i="10"/>
  <c r="C26" i="10"/>
  <c r="T2" i="10"/>
  <c r="H213" i="5" l="1"/>
  <c r="G213" i="5"/>
  <c r="F213" i="5"/>
  <c r="E213" i="5"/>
  <c r="D213" i="5"/>
  <c r="H193" i="5"/>
  <c r="G193" i="5"/>
  <c r="F193" i="5"/>
  <c r="E193" i="5"/>
  <c r="D193" i="5"/>
  <c r="H186" i="5"/>
  <c r="G186" i="5"/>
  <c r="F186" i="5"/>
  <c r="E186" i="5"/>
  <c r="D186" i="5"/>
  <c r="H175" i="5"/>
  <c r="G175" i="5"/>
  <c r="F175" i="5"/>
  <c r="E175" i="5"/>
  <c r="D175" i="5"/>
  <c r="H172" i="5"/>
  <c r="G172" i="5"/>
  <c r="F172" i="5"/>
  <c r="E172" i="5"/>
  <c r="D172" i="5"/>
  <c r="H165" i="5"/>
  <c r="G165" i="5"/>
  <c r="F165" i="5"/>
  <c r="E165" i="5"/>
  <c r="D165" i="5"/>
  <c r="H159" i="5"/>
  <c r="G159" i="5"/>
  <c r="F159" i="5"/>
  <c r="E159" i="5"/>
  <c r="D159" i="5"/>
  <c r="H137" i="5"/>
  <c r="G137" i="5"/>
  <c r="F137" i="5"/>
  <c r="E137" i="5"/>
  <c r="D137" i="5"/>
  <c r="H132" i="5"/>
  <c r="G132" i="5"/>
  <c r="F132" i="5"/>
  <c r="E132" i="5"/>
  <c r="D132" i="5"/>
  <c r="H126" i="5"/>
  <c r="G126" i="5"/>
  <c r="F126" i="5"/>
  <c r="E126" i="5"/>
  <c r="D126" i="5"/>
  <c r="H94" i="5"/>
  <c r="G94" i="5"/>
  <c r="F94" i="5"/>
  <c r="E94" i="5"/>
  <c r="D94" i="5"/>
  <c r="H87" i="5"/>
  <c r="G87" i="5"/>
  <c r="F87" i="5"/>
  <c r="E87" i="5"/>
  <c r="D87" i="5"/>
  <c r="H80" i="5"/>
  <c r="G80" i="5"/>
  <c r="F80" i="5"/>
  <c r="E80" i="5"/>
  <c r="D80" i="5"/>
  <c r="H77" i="5"/>
  <c r="G77" i="5"/>
  <c r="F77" i="5"/>
  <c r="E77" i="5"/>
  <c r="D77" i="5"/>
  <c r="H69" i="5"/>
  <c r="G69" i="5"/>
  <c r="F69" i="5"/>
  <c r="E69" i="5"/>
  <c r="D69" i="5"/>
  <c r="H60" i="5"/>
  <c r="G60" i="5"/>
  <c r="F60" i="5"/>
  <c r="E60" i="5"/>
  <c r="D60" i="5"/>
  <c r="H52" i="5"/>
  <c r="G52" i="5"/>
  <c r="F52" i="5"/>
  <c r="E52" i="5"/>
  <c r="D52" i="5"/>
  <c r="H48" i="5"/>
  <c r="G48" i="5"/>
  <c r="F48" i="5"/>
  <c r="E48" i="5"/>
  <c r="D48" i="5"/>
  <c r="H45" i="5"/>
  <c r="G45" i="5"/>
  <c r="F45" i="5"/>
  <c r="E45" i="5"/>
  <c r="D45" i="5"/>
  <c r="H39" i="5"/>
  <c r="G39" i="5"/>
  <c r="F39" i="5"/>
  <c r="E39" i="5"/>
  <c r="D39" i="5"/>
  <c r="H34" i="5"/>
  <c r="G34" i="5"/>
  <c r="F34" i="5"/>
  <c r="E34" i="5"/>
  <c r="D34" i="5"/>
  <c r="H29" i="5"/>
  <c r="G29" i="5"/>
  <c r="F29" i="5"/>
  <c r="E29" i="5"/>
  <c r="D29" i="5"/>
  <c r="H22" i="5"/>
  <c r="G22" i="5"/>
  <c r="F22" i="5"/>
  <c r="E22" i="5"/>
  <c r="D22" i="5"/>
  <c r="H14" i="5"/>
  <c r="G14" i="5"/>
  <c r="F14" i="5"/>
  <c r="E14" i="5"/>
  <c r="D14" i="5"/>
  <c r="G92" i="5" l="1"/>
  <c r="G12" i="5" s="1"/>
  <c r="G125" i="5"/>
  <c r="G11" i="5" s="1"/>
  <c r="F125" i="5"/>
  <c r="F11" i="5" s="1"/>
  <c r="D125" i="5"/>
  <c r="F92" i="5"/>
  <c r="F12" i="5" s="1"/>
  <c r="D92" i="5"/>
  <c r="D12" i="5" s="1"/>
  <c r="B5" i="10" s="1"/>
  <c r="E18" i="10" s="1"/>
  <c r="E92" i="5"/>
  <c r="H13" i="5"/>
  <c r="F13" i="5"/>
  <c r="F10" i="5" s="1"/>
  <c r="H92" i="5"/>
  <c r="E13" i="5"/>
  <c r="D13" i="5"/>
  <c r="D10" i="5" s="1"/>
  <c r="B3" i="10" s="1"/>
  <c r="C18" i="10" s="1"/>
  <c r="G13" i="5"/>
  <c r="G10" i="5" s="1"/>
  <c r="E125" i="5"/>
  <c r="H125" i="5"/>
  <c r="H11" i="5" l="1"/>
  <c r="Q4" i="10" s="1"/>
  <c r="E11" i="5"/>
  <c r="K4" i="10" s="1"/>
  <c r="D11" i="5"/>
  <c r="B4" i="10" s="1"/>
  <c r="E12" i="5"/>
  <c r="K5" i="10" s="1"/>
  <c r="H12" i="5"/>
  <c r="Q5" i="10" s="1"/>
  <c r="H10" i="5"/>
  <c r="E10" i="5"/>
  <c r="G8" i="5"/>
  <c r="F9" i="5"/>
  <c r="F8" i="5"/>
  <c r="D9" i="5"/>
  <c r="G9" i="5"/>
  <c r="E9" i="5"/>
  <c r="H9" i="5"/>
  <c r="Q3" i="10" l="1"/>
  <c r="Q2" i="10" s="1"/>
  <c r="H8" i="5"/>
  <c r="B2" i="10"/>
  <c r="D18" i="10"/>
  <c r="D8" i="5"/>
  <c r="E8" i="5"/>
  <c r="D24" i="15" s="1"/>
  <c r="F24" i="15" s="1"/>
  <c r="D34" i="15"/>
  <c r="F34" i="15" s="1"/>
  <c r="K3" i="10"/>
  <c r="K2" i="10" s="1"/>
  <c r="D7" i="15" l="1"/>
  <c r="F7" i="15" s="1"/>
  <c r="H7" i="15" s="1"/>
  <c r="D35" i="15"/>
  <c r="F35" i="15" s="1"/>
  <c r="F67" i="15"/>
  <c r="H67" i="15" s="1"/>
  <c r="F66" i="15"/>
  <c r="H66" i="15" s="1"/>
  <c r="H34" i="15"/>
  <c r="G34" i="15"/>
  <c r="F60" i="15"/>
  <c r="D28" i="15"/>
  <c r="F28" i="15" s="1"/>
  <c r="D26" i="15"/>
  <c r="F26" i="15" s="1"/>
  <c r="D25" i="15"/>
  <c r="F25" i="15" s="1"/>
  <c r="D27" i="15"/>
  <c r="F27" i="15" s="1"/>
  <c r="D31" i="15"/>
  <c r="F31" i="15" s="1"/>
  <c r="D29" i="15"/>
  <c r="F29" i="15" s="1"/>
  <c r="D30" i="15"/>
  <c r="F30" i="15" s="1"/>
  <c r="G24" i="15"/>
  <c r="H24" i="15"/>
  <c r="F22" i="10"/>
  <c r="E16" i="10"/>
  <c r="D15" i="10"/>
  <c r="C24" i="10"/>
  <c r="C19" i="10"/>
  <c r="C13" i="10"/>
  <c r="F27" i="10"/>
  <c r="F21" i="10"/>
  <c r="F17" i="10"/>
  <c r="E12" i="10"/>
  <c r="D25" i="10"/>
  <c r="D20" i="10"/>
  <c r="D14" i="10"/>
  <c r="C23" i="10"/>
  <c r="F26" i="10"/>
  <c r="F16" i="10"/>
  <c r="E15" i="10"/>
  <c r="D24" i="10"/>
  <c r="D13" i="10"/>
  <c r="D11" i="10"/>
  <c r="C22" i="10"/>
  <c r="E25" i="10"/>
  <c r="E20" i="10"/>
  <c r="E14" i="10"/>
  <c r="D23" i="10"/>
  <c r="C17" i="10"/>
  <c r="F15" i="10"/>
  <c r="E24" i="10"/>
  <c r="E13" i="10"/>
  <c r="E11" i="10"/>
  <c r="D22" i="10"/>
  <c r="C16" i="10"/>
  <c r="F25" i="10"/>
  <c r="F20" i="10"/>
  <c r="F14" i="10"/>
  <c r="E23" i="10"/>
  <c r="D21" i="10"/>
  <c r="D17" i="10"/>
  <c r="C12" i="10"/>
  <c r="F24" i="10"/>
  <c r="F19" i="10"/>
  <c r="F13" i="10"/>
  <c r="E22" i="10"/>
  <c r="D16" i="10"/>
  <c r="F23" i="10"/>
  <c r="F18" i="10"/>
  <c r="E21" i="10"/>
  <c r="E17" i="10"/>
  <c r="D12" i="10"/>
  <c r="C20" i="10"/>
  <c r="C14" i="10"/>
  <c r="D12" i="15" l="1"/>
  <c r="F12" i="15" s="1"/>
  <c r="H12" i="15" s="1"/>
  <c r="G7" i="15"/>
  <c r="D8" i="15"/>
  <c r="F8" i="15" s="1"/>
  <c r="H8" i="15" s="1"/>
  <c r="D15" i="15"/>
  <c r="F15" i="15" s="1"/>
  <c r="H15" i="15" s="1"/>
  <c r="D17" i="15"/>
  <c r="F17" i="15" s="1"/>
  <c r="H17" i="15" s="1"/>
  <c r="D21" i="15"/>
  <c r="F21" i="15" s="1"/>
  <c r="H21" i="15" s="1"/>
  <c r="D18" i="15"/>
  <c r="F18" i="15" s="1"/>
  <c r="H18" i="15" s="1"/>
  <c r="D13" i="15"/>
  <c r="F13" i="15" s="1"/>
  <c r="H13" i="15" s="1"/>
  <c r="D10" i="15"/>
  <c r="F10" i="15" s="1"/>
  <c r="H10" i="15" s="1"/>
  <c r="D19" i="15"/>
  <c r="F19" i="15" s="1"/>
  <c r="H19" i="15" s="1"/>
  <c r="D11" i="15"/>
  <c r="F11" i="15" s="1"/>
  <c r="H11" i="15" s="1"/>
  <c r="D9" i="15"/>
  <c r="F9" i="15" s="1"/>
  <c r="H9" i="15" s="1"/>
  <c r="D14" i="15"/>
  <c r="F14" i="15" s="1"/>
  <c r="H14" i="15" s="1"/>
  <c r="D20" i="15"/>
  <c r="F20" i="15" s="1"/>
  <c r="H20" i="15" s="1"/>
  <c r="D16" i="15"/>
  <c r="F16" i="15" s="1"/>
  <c r="H16" i="15" s="1"/>
  <c r="F53" i="15"/>
  <c r="H53" i="15" s="1"/>
  <c r="G26" i="15"/>
  <c r="H26" i="15"/>
  <c r="H28" i="15"/>
  <c r="G28" i="15"/>
  <c r="F61" i="15"/>
  <c r="H60" i="15"/>
  <c r="H30" i="15"/>
  <c r="G30" i="15"/>
  <c r="G29" i="15"/>
  <c r="H29" i="15"/>
  <c r="G31" i="15"/>
  <c r="H31" i="15"/>
  <c r="H27" i="15"/>
  <c r="G27" i="15"/>
  <c r="G25" i="15"/>
  <c r="H25" i="15"/>
  <c r="H35" i="15"/>
  <c r="G35" i="15"/>
  <c r="S2" i="10"/>
  <c r="B25" i="10" s="1"/>
  <c r="C25" i="10"/>
  <c r="L11" i="10"/>
  <c r="E19" i="10"/>
  <c r="N2" i="10"/>
  <c r="B21" i="10" s="1"/>
  <c r="C21" i="10"/>
  <c r="F12" i="10"/>
  <c r="F11" i="10"/>
  <c r="G2" i="10"/>
  <c r="B15" i="10" s="1"/>
  <c r="C15" i="10"/>
  <c r="K11" i="10"/>
  <c r="D19" i="10"/>
  <c r="C2" i="10"/>
  <c r="B11" i="10" s="1"/>
  <c r="C11" i="10"/>
  <c r="J11" i="10" s="1"/>
  <c r="V2" i="10"/>
  <c r="B27" i="10" s="1"/>
  <c r="P2" i="10"/>
  <c r="B23" i="10" s="1"/>
  <c r="L2" i="10"/>
  <c r="B19" i="10" s="1"/>
  <c r="D2" i="10"/>
  <c r="B12" i="10" s="1"/>
  <c r="I2" i="10"/>
  <c r="B17" i="10" s="1"/>
  <c r="M2" i="10"/>
  <c r="B20" i="10" s="1"/>
  <c r="E2" i="10"/>
  <c r="B13" i="10" s="1"/>
  <c r="R2" i="10"/>
  <c r="B24" i="10" s="1"/>
  <c r="O2" i="10"/>
  <c r="B22" i="10" s="1"/>
  <c r="F2" i="10"/>
  <c r="B14" i="10" s="1"/>
  <c r="U2" i="10"/>
  <c r="B26" i="10" s="1"/>
  <c r="H2" i="10"/>
  <c r="B16" i="10" s="1"/>
  <c r="G16" i="15" l="1"/>
  <c r="G18" i="15"/>
  <c r="G14" i="15"/>
  <c r="G9" i="15"/>
  <c r="G21" i="15"/>
  <c r="G15" i="15"/>
  <c r="G20" i="15"/>
  <c r="F54" i="15"/>
  <c r="H54" i="15" s="1"/>
  <c r="G13" i="15"/>
  <c r="G19" i="15"/>
  <c r="G11" i="15"/>
  <c r="G8" i="15"/>
  <c r="G10" i="15"/>
  <c r="G17" i="15"/>
  <c r="G12" i="15"/>
  <c r="F62" i="15"/>
  <c r="H61" i="15"/>
  <c r="J2" i="10"/>
  <c r="B18" i="10" s="1"/>
  <c r="I11" i="10" s="1"/>
  <c r="F55" i="15" l="1"/>
  <c r="F56" i="15" s="1"/>
  <c r="F63" i="15"/>
  <c r="H62" i="15"/>
  <c r="H55" i="15" l="1"/>
  <c r="F57" i="15"/>
  <c r="H56" i="15"/>
  <c r="F64" i="15"/>
  <c r="H63" i="15"/>
  <c r="F65" i="15" l="1"/>
  <c r="H65" i="15" s="1"/>
  <c r="H64" i="15"/>
  <c r="F58" i="15"/>
  <c r="H57" i="15"/>
  <c r="F59" i="15" l="1"/>
  <c r="H58" i="15"/>
  <c r="H59" i="15" l="1"/>
  <c r="H68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88ADE16-41E2-4AC5-AA5D-156526233589}" name="Conexión" type="104" refreshedVersion="0" background="1">
    <extLst>
      <ext xmlns:x15="http://schemas.microsoft.com/office/spreadsheetml/2010/11/main" uri="{DE250136-89BD-433C-8126-D09CA5730AF9}">
        <x15:connection id="PROG"/>
      </ext>
    </extLst>
  </connection>
  <connection id="2" xr16:uid="{67847D04-42CD-4066-A41E-C303A9210497}" name="Conexión1" type="104" refreshedVersion="0" background="1">
    <extLst>
      <ext xmlns:x15="http://schemas.microsoft.com/office/spreadsheetml/2010/11/main" uri="{DE250136-89BD-433C-8126-D09CA5730AF9}">
        <x15:connection id="MATRIZ"/>
      </ext>
    </extLst>
  </connection>
  <connection id="3" xr16:uid="{3F8148E3-6F52-4CD4-8776-F4AE6522A6AD}" keepAlive="1" name="Consulta - IPRESS" description="Conexión a la consulta 'IPRESS' en el libro." type="5" refreshedVersion="8" background="1" saveData="1">
    <dbPr connection="Provider=Microsoft.Mashup.OleDb.1;Data Source=$Workbook$;Location=IPRESS;Extended Properties=&quot;&quot;" command="SELECT * FROM [IPRESS]"/>
  </connection>
  <connection id="4" xr16:uid="{1849CC3A-05F2-432D-93BE-2A13113C4B50}" keepAlive="1" name="Consulta - MATRIZ" description="Conexión a la consulta 'MATRIZ' en el libro." type="5" refreshedVersion="8" background="1" saveData="1">
    <dbPr connection="Provider=Microsoft.Mashup.OleDb.1;Data Source=$Workbook$;Location=MATRIZ;Extended Properties=&quot;&quot;" command="SELECT * FROM [MATRIZ]"/>
  </connection>
  <connection id="5" xr16:uid="{BFFFEAB6-40B4-4B0A-9B02-3A51C079E736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6" xr16:uid="{BD595647-50BE-4C8C-BD36-B306A175FE87}" name="WorksheetConnection_PAI 2023.xlsx!MATRIZ" type="102" refreshedVersion="8" minRefreshableVersion="5">
    <extLst>
      <ext xmlns:x15="http://schemas.microsoft.com/office/spreadsheetml/2010/11/main" uri="{DE250136-89BD-433C-8126-D09CA5730AF9}">
        <x15:connection id="MATRIZ">
          <x15:rangePr sourceName="_xlcn.WorksheetConnection_PAI2023.xlsxMATRIZ"/>
        </x15:connection>
      </ext>
    </extLst>
  </connection>
  <connection id="7" xr16:uid="{C59407E5-18A1-4256-96B4-FBCA66CC6A43}" name="WorksheetConnection_PAI 2023.xlsx!PROG" type="102" refreshedVersion="8" minRefreshableVersion="5">
    <extLst>
      <ext xmlns:x15="http://schemas.microsoft.com/office/spreadsheetml/2010/11/main" uri="{DE250136-89BD-433C-8126-D09CA5730AF9}">
        <x15:connection id="PROG">
          <x15:rangePr sourceName="_xlcn.WorksheetConnection_PAI2023.xlsxPROG"/>
        </x15:connection>
      </ext>
    </extLst>
  </connection>
</connections>
</file>

<file path=xl/sharedStrings.xml><?xml version="1.0" encoding="utf-8"?>
<sst xmlns="http://schemas.openxmlformats.org/spreadsheetml/2006/main" count="17346" uniqueCount="1494">
  <si>
    <t>Anio</t>
  </si>
  <si>
    <t>Mes</t>
  </si>
  <si>
    <t>Id_Establecimiento</t>
  </si>
  <si>
    <t>Codigo_Unico</t>
  </si>
  <si>
    <t>Nombre_Establecimiento</t>
  </si>
  <si>
    <t>Red</t>
  </si>
  <si>
    <t>MicroRed</t>
  </si>
  <si>
    <t>RN HVB</t>
  </si>
  <si>
    <t>RN BCG</t>
  </si>
  <si>
    <t>1 HVB</t>
  </si>
  <si>
    <t>1 BCG</t>
  </si>
  <si>
    <t>1° NEUMO</t>
  </si>
  <si>
    <t>1° ROTA</t>
  </si>
  <si>
    <t>1° IPV</t>
  </si>
  <si>
    <t>1° PENTA</t>
  </si>
  <si>
    <t>2° NEUMO</t>
  </si>
  <si>
    <t>2° ROTA</t>
  </si>
  <si>
    <t>2° IPV</t>
  </si>
  <si>
    <t>2° PENTA</t>
  </si>
  <si>
    <t>3° APO</t>
  </si>
  <si>
    <t>3° PENTA</t>
  </si>
  <si>
    <t>1° INFLUENZA</t>
  </si>
  <si>
    <t>2° INFLUENZA</t>
  </si>
  <si>
    <t>3° NEUMO</t>
  </si>
  <si>
    <t>1° SPR</t>
  </si>
  <si>
    <t>DU VARICELA</t>
  </si>
  <si>
    <t>DU AMA</t>
  </si>
  <si>
    <t>2° SPR</t>
  </si>
  <si>
    <t>1° RF DPT</t>
  </si>
  <si>
    <t>1° RF APO</t>
  </si>
  <si>
    <t>2° RF DPT</t>
  </si>
  <si>
    <t>2° RF APO</t>
  </si>
  <si>
    <t>HOSPITAL REGIONAL DOCENTE LAS MERCEDES</t>
  </si>
  <si>
    <t>CHICLAYO</t>
  </si>
  <si>
    <t>NO PERTENECE A NINGUNA MICRORED</t>
  </si>
  <si>
    <t>JOSE OLAYA</t>
  </si>
  <si>
    <t>SAN ANTONIO</t>
  </si>
  <si>
    <t>JORGE CHAVEZ</t>
  </si>
  <si>
    <t>JOSE QUIÑONEZ GONZALES</t>
  </si>
  <si>
    <t>CRUZ DE LA ESPERANZA</t>
  </si>
  <si>
    <t>CERROPON</t>
  </si>
  <si>
    <t>VICTOR ENRIQUE TIRADO BONILLA-CHONGOYAPE</t>
  </si>
  <si>
    <t>CHONGOYAPE</t>
  </si>
  <si>
    <t>PAMPA GRANDE</t>
  </si>
  <si>
    <t>LA VICTORIA SECTOR  I</t>
  </si>
  <si>
    <t>LA VICTORIA</t>
  </si>
  <si>
    <t>LA VICTORIA SECTOR II - MARIA JESUS</t>
  </si>
  <si>
    <t>EL BOSQUE</t>
  </si>
  <si>
    <t>CHOSICA DEL NORTE</t>
  </si>
  <si>
    <t>JOSE LEONARDO ORTIZ</t>
  </si>
  <si>
    <t>PEDRO PABLO ATUSPARIAS</t>
  </si>
  <si>
    <t>PAUL HARRIS</t>
  </si>
  <si>
    <t>CULPON</t>
  </si>
  <si>
    <t>SANTA ANA</t>
  </si>
  <si>
    <t>POSOPE ALTO</t>
  </si>
  <si>
    <t>PAMPA LA VICTORIA</t>
  </si>
  <si>
    <t>PIMENTEL</t>
  </si>
  <si>
    <t>SAN LUIS</t>
  </si>
  <si>
    <t>POMALCA</t>
  </si>
  <si>
    <t>SAN ANTONIO (POMALCA)</t>
  </si>
  <si>
    <t>SIPAN</t>
  </si>
  <si>
    <t>CAYALTI-ZAÑA</t>
  </si>
  <si>
    <t>REQUE</t>
  </si>
  <si>
    <t>REQUE-LAGUNAS</t>
  </si>
  <si>
    <t>MONTEGRANDE</t>
  </si>
  <si>
    <t>LAS DELICIAS</t>
  </si>
  <si>
    <t>SAN JOSE</t>
  </si>
  <si>
    <t>SAN CARLOS</t>
  </si>
  <si>
    <t>BODEGONES</t>
  </si>
  <si>
    <t>CIUDAD DE DIOS - JUAN TOMIS STACK</t>
  </si>
  <si>
    <t>MONSEFU</t>
  </si>
  <si>
    <t>CIRCUITO DE PLAYA</t>
  </si>
  <si>
    <t>CALLANCA</t>
  </si>
  <si>
    <t>POMAPE</t>
  </si>
  <si>
    <t>VALLE HERMOSO</t>
  </si>
  <si>
    <t>CIUDAD ETEN</t>
  </si>
  <si>
    <t>PUERTO ETEN</t>
  </si>
  <si>
    <t>SANTA ROSA</t>
  </si>
  <si>
    <t>ZAÑA</t>
  </si>
  <si>
    <t>COLLIQUE</t>
  </si>
  <si>
    <t>MOCUPE VIEJO (TRADIC.)</t>
  </si>
  <si>
    <t>MOCUPE NUEVO</t>
  </si>
  <si>
    <t>LAGUNAS</t>
  </si>
  <si>
    <t>PUEBLO LIBRE</t>
  </si>
  <si>
    <t>NUEVA ARICA</t>
  </si>
  <si>
    <t>OYOTUN</t>
  </si>
  <si>
    <t>EL ESPINAL</t>
  </si>
  <si>
    <t>PAN DE AZUCAR</t>
  </si>
  <si>
    <t>VIRGEN DE LAS MERCEDES LA OTRA BANDA</t>
  </si>
  <si>
    <t>HOSPITAL PROVINCIAL DOCENTE BELEN-LAMBAYEQUE</t>
  </si>
  <si>
    <t>NO PERTENECE A NINGUNA RED</t>
  </si>
  <si>
    <t>JAYANCA</t>
  </si>
  <si>
    <t>LAMBAYEQUE</t>
  </si>
  <si>
    <t>SAN MARTIN</t>
  </si>
  <si>
    <t>TORIBIA CASTRO CHIRINOS</t>
  </si>
  <si>
    <t>SIALUPE HUAMANTANGA</t>
  </si>
  <si>
    <t>MUYFINCA-PUNTO 09</t>
  </si>
  <si>
    <t>ILLIMO</t>
  </si>
  <si>
    <t>CHIRIMOYO</t>
  </si>
  <si>
    <t>SAN PEDRO SASAPE</t>
  </si>
  <si>
    <t>LA VIÑA (JAYANCA)</t>
  </si>
  <si>
    <t>MOCHUMI</t>
  </si>
  <si>
    <t>MARAVILLAS</t>
  </si>
  <si>
    <t>PUNTO CUATRO</t>
  </si>
  <si>
    <t>PAREDONES MUY FINCA</t>
  </si>
  <si>
    <t>PACORA</t>
  </si>
  <si>
    <t>HUACA RIVERA</t>
  </si>
  <si>
    <t>SALAS</t>
  </si>
  <si>
    <t>PENACHI</t>
  </si>
  <si>
    <t>KERGUER</t>
  </si>
  <si>
    <t>TUCUME</t>
  </si>
  <si>
    <t>TUCUME VIEJO</t>
  </si>
  <si>
    <t>GRANJA SASAPE</t>
  </si>
  <si>
    <t>LOS BANCES</t>
  </si>
  <si>
    <t>LA RAYA</t>
  </si>
  <si>
    <t>LOS SANCHEZ</t>
  </si>
  <si>
    <t>MOTUPE</t>
  </si>
  <si>
    <t>CHOCHOPE</t>
  </si>
  <si>
    <t>KAÑARIS</t>
  </si>
  <si>
    <t>PANDACHI</t>
  </si>
  <si>
    <t>HUACAPAMPA</t>
  </si>
  <si>
    <t>CHILASQUE</t>
  </si>
  <si>
    <t>LA SUCCHA</t>
  </si>
  <si>
    <t>QUIRICHIMA</t>
  </si>
  <si>
    <t>CHIÑAMA</t>
  </si>
  <si>
    <t>TONGORRAPE</t>
  </si>
  <si>
    <t>ANCHOVIRA</t>
  </si>
  <si>
    <t>MARRIPON</t>
  </si>
  <si>
    <t>OLMOS</t>
  </si>
  <si>
    <t>LA ESTANCIA</t>
  </si>
  <si>
    <t>INSCULAS</t>
  </si>
  <si>
    <t>QUERPON</t>
  </si>
  <si>
    <t>TRES BATANES</t>
  </si>
  <si>
    <t>CAPILLA CENTRAL</t>
  </si>
  <si>
    <t>ÑAUPE</t>
  </si>
  <si>
    <t>ELVIRREY</t>
  </si>
  <si>
    <t>FICUAR</t>
  </si>
  <si>
    <t>SANTA ROSA (OLMOS)</t>
  </si>
  <si>
    <t>COLAYA</t>
  </si>
  <si>
    <t>LA RAMADA</t>
  </si>
  <si>
    <t>TALLAPAMPA</t>
  </si>
  <si>
    <t>MORROPE</t>
  </si>
  <si>
    <t>LA COLORADA</t>
  </si>
  <si>
    <t>EL ROMERO</t>
  </si>
  <si>
    <t>TRANCA FANUPE</t>
  </si>
  <si>
    <t>LAGUNAS (MORROPE)</t>
  </si>
  <si>
    <t>CHEPITO</t>
  </si>
  <si>
    <t>ARBOLSOL</t>
  </si>
  <si>
    <t>CRUZ DE PAREDONES</t>
  </si>
  <si>
    <t>LA  GARTERA</t>
  </si>
  <si>
    <t>CRUZ DEL MEDANO</t>
  </si>
  <si>
    <t>QUEMAZON</t>
  </si>
  <si>
    <t>FANUPE BARRIO NUEVO</t>
  </si>
  <si>
    <t>SANTA ISABEL</t>
  </si>
  <si>
    <t>SEQUION</t>
  </si>
  <si>
    <t>SANTA ROSA LAS PAMPAS</t>
  </si>
  <si>
    <t>ANNAPE</t>
  </si>
  <si>
    <t>CARACUCHO</t>
  </si>
  <si>
    <t>HUACA DE BARRO</t>
  </si>
  <si>
    <t>POSITOS</t>
  </si>
  <si>
    <t>CLAS PICSI</t>
  </si>
  <si>
    <t>PICSI</t>
  </si>
  <si>
    <t>HOSPITAL REFERENCIAL FERREÑAFE</t>
  </si>
  <si>
    <t>FERREÐAFE</t>
  </si>
  <si>
    <t>FERREÑAFE</t>
  </si>
  <si>
    <t>SEÑOR DE LA JUSTICIA</t>
  </si>
  <si>
    <t>PUCHACA</t>
  </si>
  <si>
    <t>INKAWASI</t>
  </si>
  <si>
    <t>MESONES MURO</t>
  </si>
  <si>
    <t>PITIPO</t>
  </si>
  <si>
    <t>LA TRAPOSA</t>
  </si>
  <si>
    <t>MOCHUMI VIEJO</t>
  </si>
  <si>
    <t>MOTUPILLO</t>
  </si>
  <si>
    <t>CACHINCHE</t>
  </si>
  <si>
    <t>PATIVILCA</t>
  </si>
  <si>
    <t>SIME</t>
  </si>
  <si>
    <t>BATANGRANDE</t>
  </si>
  <si>
    <t>C.S.PUEBLO NUEVO</t>
  </si>
  <si>
    <t>LAS LOMAS</t>
  </si>
  <si>
    <t>MOYAN</t>
  </si>
  <si>
    <t>LAQUIPAMPA</t>
  </si>
  <si>
    <t>UYURPAMPA</t>
  </si>
  <si>
    <t>CRUZ LOMA</t>
  </si>
  <si>
    <t>HUAYRUL</t>
  </si>
  <si>
    <t>MARAYHUACA</t>
  </si>
  <si>
    <t>TOTORAS</t>
  </si>
  <si>
    <t>CANCHACHALA</t>
  </si>
  <si>
    <t>LANCHIPAMPA</t>
  </si>
  <si>
    <t>KONGACHA</t>
  </si>
  <si>
    <t>LA TRANCA</t>
  </si>
  <si>
    <t>EL SAUCE</t>
  </si>
  <si>
    <t>HUMEDADES</t>
  </si>
  <si>
    <t>EL PUENTE</t>
  </si>
  <si>
    <t>CAYALTI</t>
  </si>
  <si>
    <t>TUMAN</t>
  </si>
  <si>
    <t>EL ARROZAL</t>
  </si>
  <si>
    <t>CAPOTE</t>
  </si>
  <si>
    <t>PUCALA</t>
  </si>
  <si>
    <t>HUAYABAMBA</t>
  </si>
  <si>
    <t>HIERBA BUENA</t>
  </si>
  <si>
    <t>LA ZARANDA</t>
  </si>
  <si>
    <t>LAS COLMENAS</t>
  </si>
  <si>
    <t>VILLA HERMOSA</t>
  </si>
  <si>
    <t>MONTE HERMOZO</t>
  </si>
  <si>
    <t>HUACA TRAPICHE DE BRONCE</t>
  </si>
  <si>
    <t>LAS FLORES DE LA PRADERA</t>
  </si>
  <si>
    <t>CALERA SANTA ROSA</t>
  </si>
  <si>
    <t>CASERIO PLAYA DE CASCAJAL</t>
  </si>
  <si>
    <t>SANTA CLARA</t>
  </si>
  <si>
    <t>MAMAGPAMPA</t>
  </si>
  <si>
    <t>ANTONIO RAYMONDI</t>
  </si>
  <si>
    <t>CORRAL DE PIEDRA</t>
  </si>
  <si>
    <t>EL PUEBLITO</t>
  </si>
  <si>
    <t>ANCOL CHICO</t>
  </si>
  <si>
    <t>LAS NORIAS</t>
  </si>
  <si>
    <t>LAGUNA HUANAMA</t>
  </si>
  <si>
    <t>HOSPITAL REGIONAL LAMBAYEQUE</t>
  </si>
  <si>
    <t>CORRAL DE ARENA</t>
  </si>
  <si>
    <t>SALTUR</t>
  </si>
  <si>
    <t>LA COMPUERTA</t>
  </si>
  <si>
    <t>MOCAPE</t>
  </si>
  <si>
    <t>PASABAR ASERRADERO</t>
  </si>
  <si>
    <t>CAPILLA SANTA ROSA LAMBAYEQUE</t>
  </si>
  <si>
    <t>HUACA BLANCA</t>
  </si>
  <si>
    <t>GUAYAQUIL</t>
  </si>
  <si>
    <t>LA VIÑA DE NUEVA ARICA</t>
  </si>
  <si>
    <t>MENORES DE 1 AÑO</t>
  </si>
  <si>
    <t>DE 4 AÑOS</t>
  </si>
  <si>
    <t>VACUNAS</t>
  </si>
  <si>
    <t>DOSIS</t>
  </si>
  <si>
    <t>PROGRAMADO</t>
  </si>
  <si>
    <t>COBERTURA</t>
  </si>
  <si>
    <t xml:space="preserve">
DE 1 AÑO</t>
  </si>
  <si>
    <t>ESTABLECIMIENTO:</t>
  </si>
  <si>
    <t>Total general</t>
  </si>
  <si>
    <t>Suma de RN BCG</t>
  </si>
  <si>
    <t>Suma de 1 HVB</t>
  </si>
  <si>
    <t>Suma de 1 BCG</t>
  </si>
  <si>
    <t>Suma de 1° NEUMO</t>
  </si>
  <si>
    <t>Suma de 1° ROTA</t>
  </si>
  <si>
    <t>Suma de 1° IPV</t>
  </si>
  <si>
    <t>Suma de 1° PENTA</t>
  </si>
  <si>
    <t>Suma de 2° NEUMO</t>
  </si>
  <si>
    <t>Suma de 2° ROTA</t>
  </si>
  <si>
    <t>Suma de 2° IPV</t>
  </si>
  <si>
    <t>Suma de 2° PENTA</t>
  </si>
  <si>
    <t>Suma de 3° APO</t>
  </si>
  <si>
    <t>Suma de 3° PENTA</t>
  </si>
  <si>
    <t>Suma de 1° INFLUENZA</t>
  </si>
  <si>
    <t>Suma de 2° INFLUENZA</t>
  </si>
  <si>
    <t>Suma de 3° NEUMO</t>
  </si>
  <si>
    <t>Suma de 1° SPR</t>
  </si>
  <si>
    <t>Suma de DU VARICELA</t>
  </si>
  <si>
    <t>Suma de 1° INFLUENZA2</t>
  </si>
  <si>
    <t>Suma de DU AMA</t>
  </si>
  <si>
    <t>Suma de 2° SPR</t>
  </si>
  <si>
    <t>Suma de 1° RF DPT</t>
  </si>
  <si>
    <t>Suma de 1° RF APO</t>
  </si>
  <si>
    <t>Suma de 2° RF DPT</t>
  </si>
  <si>
    <t>Suma de 2° RF APO</t>
  </si>
  <si>
    <t>TUPAC AMARU LAG</t>
  </si>
  <si>
    <t>GERESA Lambayeque</t>
  </si>
  <si>
    <t>ATENCION INTEGRAL DE SALUD - ESTRATEGIA SANITARIA DE INMUNIZACIONES -2020</t>
  </si>
  <si>
    <t>Nº</t>
  </si>
  <si>
    <t>Establecimientos</t>
  </si>
  <si>
    <t>&lt; 1 Año</t>
  </si>
  <si>
    <t>1 Año</t>
  </si>
  <si>
    <t>2 Años</t>
  </si>
  <si>
    <t>3 Años</t>
  </si>
  <si>
    <t>4 Años</t>
  </si>
  <si>
    <t>GERESA LAMBAYEQUE (C.S - P.S y HOSP)</t>
  </si>
  <si>
    <t xml:space="preserve">RED CHICLAYO                                     </t>
  </si>
  <si>
    <t xml:space="preserve">MICRORED CHICLAYO                              </t>
  </si>
  <si>
    <t>POLICLINICO OESTE</t>
  </si>
  <si>
    <t>HOSPITAL NACIONAL ALMANZOR AGUINAGA ASENJO</t>
  </si>
  <si>
    <t>HOSPITAL II LUIS HEYSEN INCHAUSTEGUI</t>
  </si>
  <si>
    <t>ESSALUD-CHONGOYAPE</t>
  </si>
  <si>
    <t>ESSALUD-CAYALTI</t>
  </si>
  <si>
    <t>ESSALUD-CIUDAD ETEN</t>
  </si>
  <si>
    <t>ESSALUD-LAGUNAS</t>
  </si>
  <si>
    <t>ESSALUD-OYOTUN</t>
  </si>
  <si>
    <t>ESSALUD-JLO</t>
  </si>
  <si>
    <t>ESSALUD-LA VICTORIA</t>
  </si>
  <si>
    <t>ESSALUD-PATAPO</t>
  </si>
  <si>
    <t>ESSALUD-LAMBAYEQUE</t>
  </si>
  <si>
    <t>ESSALUD-JAYANCA</t>
  </si>
  <si>
    <t>ESSALUD-MOTUPE</t>
  </si>
  <si>
    <t>ESSALUD-OLMOS</t>
  </si>
  <si>
    <t>ESSALUD-TUCUME</t>
  </si>
  <si>
    <t>ESSALUD-FERREÑAFE</t>
  </si>
  <si>
    <t>BRECHA</t>
  </si>
  <si>
    <t>BRECHA COBERTURA</t>
  </si>
  <si>
    <t>TOTAL GERESA</t>
  </si>
  <si>
    <t>NEUMO ADUL</t>
  </si>
  <si>
    <t>INFLU ADUL</t>
  </si>
  <si>
    <t>VPH1</t>
  </si>
  <si>
    <t>Suma de NEUMO ADUL</t>
  </si>
  <si>
    <t>Suma de INFLU ADUL</t>
  </si>
  <si>
    <t>Suma de VPH1</t>
  </si>
  <si>
    <t>VPH2</t>
  </si>
  <si>
    <t>Suma de VPH2</t>
  </si>
  <si>
    <t>ADULTO</t>
  </si>
  <si>
    <t>NEUMOCOCO</t>
  </si>
  <si>
    <t>INFLUENZA</t>
  </si>
  <si>
    <t>VPH</t>
  </si>
  <si>
    <r>
      <rPr>
        <b/>
        <sz val="8"/>
        <color rgb="FFFF0000"/>
        <rFont val="Calibri"/>
        <family val="2"/>
        <scheme val="minor"/>
      </rPr>
      <t xml:space="preserve">FUENTE: SISTEMA HIS MINSA </t>
    </r>
    <r>
      <rPr>
        <b/>
        <sz val="8"/>
        <color theme="4"/>
        <rFont val="Calibri"/>
        <family val="2"/>
        <scheme val="minor"/>
      </rPr>
      <t>| ELABORADO: ÁREA ESTADÍSTICA E INFORMÁTICA</t>
    </r>
  </si>
  <si>
    <t>TUPAC AMARU CHI</t>
  </si>
  <si>
    <t>DISTRITO</t>
  </si>
  <si>
    <t xml:space="preserve"> RN BCG</t>
  </si>
  <si>
    <t xml:space="preserve"> RN HVB</t>
  </si>
  <si>
    <t xml:space="preserve"> HVB</t>
  </si>
  <si>
    <t xml:space="preserve"> BCG</t>
  </si>
  <si>
    <t xml:space="preserve"> 1° NEUMO</t>
  </si>
  <si>
    <t xml:space="preserve"> 1° ROTA</t>
  </si>
  <si>
    <t xml:space="preserve"> 1° IPV</t>
  </si>
  <si>
    <t xml:space="preserve"> 1° PENTA</t>
  </si>
  <si>
    <t xml:space="preserve"> 2° NEUMO</t>
  </si>
  <si>
    <t xml:space="preserve"> 2° ROTA</t>
  </si>
  <si>
    <t xml:space="preserve"> 2° IPV</t>
  </si>
  <si>
    <t xml:space="preserve"> 2° PENTA</t>
  </si>
  <si>
    <t xml:space="preserve"> 3° APO</t>
  </si>
  <si>
    <t xml:space="preserve"> 3° PENTA</t>
  </si>
  <si>
    <t xml:space="preserve"> 1° INFLUENZA</t>
  </si>
  <si>
    <t xml:space="preserve"> 2° INFLUENZA</t>
  </si>
  <si>
    <t xml:space="preserve"> 3° NEUMO</t>
  </si>
  <si>
    <t xml:space="preserve"> 1° SPR</t>
  </si>
  <si>
    <t xml:space="preserve"> DU VARICELA</t>
  </si>
  <si>
    <t xml:space="preserve"> 1° INFLUENZA2</t>
  </si>
  <si>
    <t xml:space="preserve"> DU AMA</t>
  </si>
  <si>
    <t xml:space="preserve"> 2° SPR</t>
  </si>
  <si>
    <t xml:space="preserve"> 1° RF DPT</t>
  </si>
  <si>
    <t xml:space="preserve"> 1° RF APO</t>
  </si>
  <si>
    <t xml:space="preserve"> 2° RF DPT</t>
  </si>
  <si>
    <t xml:space="preserve"> 2° RF APO</t>
  </si>
  <si>
    <t xml:space="preserve"> NEUMO ADUL</t>
  </si>
  <si>
    <t xml:space="preserve"> INFLU ADUL</t>
  </si>
  <si>
    <t xml:space="preserve"> VPH 1°</t>
  </si>
  <si>
    <t xml:space="preserve"> VPH 2°</t>
  </si>
  <si>
    <t>ENE</t>
  </si>
  <si>
    <t>Total JAYANCA</t>
  </si>
  <si>
    <t>Total ILLIMO</t>
  </si>
  <si>
    <t>Total MOCHUMI</t>
  </si>
  <si>
    <t>Total PACORA</t>
  </si>
  <si>
    <t>Total SALAS</t>
  </si>
  <si>
    <t>Total TUCUME</t>
  </si>
  <si>
    <t>Total MOTUPE</t>
  </si>
  <si>
    <t>Total CHOCHOPE</t>
  </si>
  <si>
    <t>Total OLMOS</t>
  </si>
  <si>
    <t>Total MORROPE</t>
  </si>
  <si>
    <r>
      <t xml:space="preserve">ELABORADO: </t>
    </r>
    <r>
      <rPr>
        <b/>
        <sz val="8"/>
        <color rgb="FF0070C0"/>
        <rFont val="Calibri"/>
        <family val="2"/>
        <scheme val="minor"/>
      </rPr>
      <t>ÁREA DE ESTADÍSTICA E INFORMÁTICA</t>
    </r>
    <r>
      <rPr>
        <b/>
        <sz val="8"/>
        <color theme="1"/>
        <rFont val="Calibri"/>
        <family val="2"/>
        <scheme val="minor"/>
      </rPr>
      <t xml:space="preserve"> -  </t>
    </r>
    <r>
      <rPr>
        <b/>
        <sz val="8"/>
        <color theme="4" tint="-0.249977111117893"/>
        <rFont val="Calibri"/>
        <family val="2"/>
        <scheme val="minor"/>
      </rPr>
      <t>GERESA LAMBAYEQUE</t>
    </r>
  </si>
  <si>
    <r>
      <t xml:space="preserve">REPORTE DE DOSIS ADMINISTRADAS EN </t>
    </r>
    <r>
      <rPr>
        <b/>
        <sz val="12"/>
        <color rgb="FF0070C0"/>
        <rFont val="Calibri"/>
        <family val="2"/>
        <scheme val="minor"/>
      </rPr>
      <t>ESTRATEGIA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2"/>
        <color rgb="FF0070C0"/>
        <rFont val="Calibri"/>
        <family val="2"/>
        <scheme val="minor"/>
      </rPr>
      <t>INMUNIZACIONES</t>
    </r>
    <r>
      <rPr>
        <b/>
        <sz val="12"/>
        <color theme="1"/>
        <rFont val="Calibri"/>
        <family val="2"/>
        <scheme val="minor"/>
      </rPr>
      <t xml:space="preserve"> - GERESA LAMBAYEQUE</t>
    </r>
  </si>
  <si>
    <t>&lt; 1 AÑO</t>
  </si>
  <si>
    <t>1 AÑO</t>
  </si>
  <si>
    <t xml:space="preserve">HOSPITAL REGIONAL DOCENTE LAS MERCEDES       </t>
  </si>
  <si>
    <t>HOSPITAL DE LA PNP</t>
  </si>
  <si>
    <t>HOSPITAL DE LA FAP</t>
  </si>
  <si>
    <t>HOSPITAL BELEN</t>
  </si>
  <si>
    <r>
      <rPr>
        <sz val="8.5"/>
        <rFont val="Calibri"/>
        <family val="1"/>
      </rPr>
      <t>CENTRO DE ATENCIÓN PRIMARIA III CARLOS CASTAÑEDA IPARRAGUIRRE</t>
    </r>
  </si>
  <si>
    <t>VPH 1°</t>
  </si>
  <si>
    <t>Total LAMBAYEQUE</t>
  </si>
  <si>
    <t>CAÑARIS</t>
  </si>
  <si>
    <t>ETEN</t>
  </si>
  <si>
    <t>ETEN PUERTO</t>
  </si>
  <si>
    <t>INCAHUASI</t>
  </si>
  <si>
    <t>MANUEL ANTONIO MESONES MURO</t>
  </si>
  <si>
    <t>PATAPO</t>
  </si>
  <si>
    <t>PUEBLO NUEVO</t>
  </si>
  <si>
    <t>SAÑA</t>
  </si>
  <si>
    <t>DISTRITOS</t>
  </si>
  <si>
    <t>SSS</t>
  </si>
  <si>
    <t>S</t>
  </si>
  <si>
    <t>Etiquetas de fila</t>
  </si>
  <si>
    <t>EJECUTADO &lt; 1 AÑO</t>
  </si>
  <si>
    <t>EJECUTADO ADULTOS</t>
  </si>
  <si>
    <t>EJECUTADO 1 AÑO</t>
  </si>
  <si>
    <t>COBERTURA  &lt; 1 AÑO</t>
  </si>
  <si>
    <t>COBERTURA  1 AÑO</t>
  </si>
  <si>
    <t>COBERTURA  ADULTOS</t>
  </si>
  <si>
    <t>1° DOSIS</t>
  </si>
  <si>
    <t>2° DOSIS</t>
  </si>
  <si>
    <t>GERESA</t>
  </si>
  <si>
    <t>RED CHICLAYO</t>
  </si>
  <si>
    <t>RED LAMBAYEQUE</t>
  </si>
  <si>
    <t>RED FERREÑAFE</t>
  </si>
  <si>
    <t>GERESA LAMBAYEQUE</t>
  </si>
  <si>
    <t>Nombre</t>
  </si>
  <si>
    <t>PROGRMADO &lt; 1 AÑO</t>
  </si>
  <si>
    <t>PROGRMADO 1 AÑO</t>
  </si>
  <si>
    <t>PROGRMADO VPH</t>
  </si>
  <si>
    <t>VPH 2°</t>
  </si>
  <si>
    <t>BCG</t>
  </si>
  <si>
    <r>
      <t xml:space="preserve">REPORTE DE COBERTURAS EN </t>
    </r>
    <r>
      <rPr>
        <b/>
        <sz val="12"/>
        <color rgb="FF0070C0"/>
        <rFont val="Calibri"/>
        <family val="2"/>
        <scheme val="minor"/>
      </rPr>
      <t>ESTRATEGIA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2"/>
        <color rgb="FF0070C0"/>
        <rFont val="Calibri"/>
        <family val="2"/>
        <scheme val="minor"/>
      </rPr>
      <t>INMUNIZACIONES</t>
    </r>
    <r>
      <rPr>
        <b/>
        <sz val="12"/>
        <color theme="1"/>
        <rFont val="Calibri"/>
        <family val="2"/>
        <scheme val="minor"/>
      </rPr>
      <t xml:space="preserve"> - GERESA LAMBAYEQUE Y REDES DE SALUD  </t>
    </r>
  </si>
  <si>
    <t>PROGRAMADO 4 AÑO</t>
  </si>
  <si>
    <t>SIN RED</t>
  </si>
  <si>
    <t>INDICADORES</t>
  </si>
  <si>
    <t>FORMULA DE CALCULO</t>
  </si>
  <si>
    <t>EJECUTADO</t>
  </si>
  <si>
    <t>Nº de niños Menores de 1 año protegidos con vacuna  HvB en Recien Nacido.</t>
  </si>
  <si>
    <t>Nº de niños Menores de 1 año protegidos con vacuna  BcG en Recien Nacido.</t>
  </si>
  <si>
    <t>Nº de niños Menores de 1 año protegidos con vacuna  Neumococo con 2° Dosis.</t>
  </si>
  <si>
    <t>Nº de niños Menores de 1 año protegidos con vacuna  Rotavirus con 2° Dosis.</t>
  </si>
  <si>
    <t>Nº de niños Menores de 1 año protegidos con vacuna  IPV con 2° Dosis.</t>
  </si>
  <si>
    <t>Nº de niños Menores de 1 año protegidos con vacuna  Pentavalente con 3° Dosis.</t>
  </si>
  <si>
    <t>INDICADOR DE NIÑAS Y NIÑOS CON VACUNA COMPLETA.</t>
  </si>
  <si>
    <t>Nº de niños de 1 año protegidos con vacuna  Neumococo con 3° Dosis.</t>
  </si>
  <si>
    <t>Nº de niños de 1 año protegidos con vacuna  SPR con 1° Dosis.</t>
  </si>
  <si>
    <t>Nº de niños de 1 año protegidos con vacuna Varicela con Dosis Unica.</t>
  </si>
  <si>
    <t>Nº de niños de 1 año protegidos con vacuna  SPR con 2° Dosis.</t>
  </si>
  <si>
    <t>Nº de niños de 1 año protegidos con vacuna  DPT Ref con 1° Dosis.</t>
  </si>
  <si>
    <t>Nº de niños de 1 año protegidos con vacuna  APO Ref con 1° Dosis.</t>
  </si>
  <si>
    <t>Nº de niños de 4 años protegidos con vacuna DPT Ref con 2° Dosis.</t>
  </si>
  <si>
    <t>Nº de niños de 4 años protegidos con vacuna APO Ref con 2° Dosis.</t>
  </si>
  <si>
    <t>Indicadores de Vacuna Completa</t>
  </si>
  <si>
    <r>
      <rPr>
        <b/>
        <sz val="8"/>
        <color rgb="FFFF0000"/>
        <rFont val="Calibri"/>
        <family val="2"/>
        <scheme val="minor"/>
      </rPr>
      <t xml:space="preserve">FUENTE: SISTEMA HIS MINSA - SIHCE </t>
    </r>
    <r>
      <rPr>
        <b/>
        <sz val="8"/>
        <color theme="4"/>
        <rFont val="Calibri"/>
        <family val="2"/>
        <scheme val="minor"/>
      </rPr>
      <t>| ELABORADO: ÁREA ESTADÍSTICA E INFORMÁTICA GERESA LAMBAYEQUE</t>
    </r>
  </si>
  <si>
    <t>JANQUE</t>
  </si>
  <si>
    <t>MES</t>
  </si>
  <si>
    <t>RN HVB.</t>
  </si>
  <si>
    <t>TABULA</t>
  </si>
  <si>
    <t xml:space="preserve"> HVB.</t>
  </si>
  <si>
    <t>.</t>
  </si>
  <si>
    <t>1° INFLUENZA2</t>
  </si>
  <si>
    <r>
      <t xml:space="preserve">FUENTE: </t>
    </r>
    <r>
      <rPr>
        <b/>
        <sz val="8"/>
        <color rgb="FFFF0000"/>
        <rFont val="Calibri"/>
        <family val="2"/>
        <scheme val="minor"/>
      </rPr>
      <t>SISTEMA HIS</t>
    </r>
    <r>
      <rPr>
        <b/>
        <sz val="8"/>
        <color theme="1"/>
        <rFont val="Calibri"/>
        <family val="2"/>
        <scheme val="minor"/>
      </rPr>
      <t xml:space="preserve"> | SIHCE</t>
    </r>
  </si>
  <si>
    <t>HVB</t>
  </si>
  <si>
    <t>VACUNA VPH</t>
  </si>
  <si>
    <t>Total CAÑARIS</t>
  </si>
  <si>
    <t>Total CAYALTI</t>
  </si>
  <si>
    <t>Total CHICLAYO</t>
  </si>
  <si>
    <t>Total CHONGOYAPE</t>
  </si>
  <si>
    <t>Total ETEN</t>
  </si>
  <si>
    <t>Total ETEN PUERTO</t>
  </si>
  <si>
    <t>Total FERREÑAFE</t>
  </si>
  <si>
    <t>Total INCAHUASI</t>
  </si>
  <si>
    <t>Total JOSE LEONARDO ORTIZ</t>
  </si>
  <si>
    <t>Total LA VICTORIA</t>
  </si>
  <si>
    <t>Total LAGUNAS</t>
  </si>
  <si>
    <t>Total MANUEL ANTONIO MESONES MURO</t>
  </si>
  <si>
    <t>Total MONSEFU</t>
  </si>
  <si>
    <t>Total NUEVA ARICA</t>
  </si>
  <si>
    <t>Total OYOTUN</t>
  </si>
  <si>
    <t>Total PATAPO</t>
  </si>
  <si>
    <t>Total PICSI</t>
  </si>
  <si>
    <t>Total PIMENTEL</t>
  </si>
  <si>
    <t>Total PITIPO</t>
  </si>
  <si>
    <t>Total POMALCA</t>
  </si>
  <si>
    <t>Total PUCALA</t>
  </si>
  <si>
    <t>Total PUEBLO NUEVO</t>
  </si>
  <si>
    <t>Total REQUE</t>
  </si>
  <si>
    <t>Total SAN JOSE</t>
  </si>
  <si>
    <t>Total SANTA ROSA</t>
  </si>
  <si>
    <t>Total SAÑA</t>
  </si>
  <si>
    <t>Total HOSPITAL REGIONAL DOCENTE LAS MERCEDES</t>
  </si>
  <si>
    <t>Total NO PERTENECE A NINGUNA MICRORED</t>
  </si>
  <si>
    <t>Total HOSPITAL REFERENCIAL FERREÑAFE</t>
  </si>
  <si>
    <t>Total FERREÐAFE</t>
  </si>
  <si>
    <t>ESSALUD</t>
  </si>
  <si>
    <t>RED</t>
  </si>
  <si>
    <t>ESSALUD - OTROS</t>
  </si>
  <si>
    <t>3° IPV</t>
  </si>
  <si>
    <t>1° RF IPV</t>
  </si>
  <si>
    <t>(Varios elementos)</t>
  </si>
  <si>
    <t>FEB</t>
  </si>
  <si>
    <t>HOSPITAL REGIONAL POLICIAL CHICLAYO</t>
  </si>
  <si>
    <t>POSTA MEDICA DE UCUPE - ESSALUD</t>
  </si>
  <si>
    <t>HOSPITAL NAYLAMP</t>
  </si>
  <si>
    <t>CAP III CARLOS CASTAÑEDA IPARRAGUIRRE</t>
  </si>
  <si>
    <t>POSTA MEDICA DE MOTUPE - ESSALUD</t>
  </si>
  <si>
    <t>CENTRO MEDICO JUAN AITA VALLE ETEN</t>
  </si>
  <si>
    <t>POSTA MEDICA DE DE OYOTUN - ESSALUD</t>
  </si>
  <si>
    <t>CENTRO DE ATENCION PRIMARIA II JAYANCA</t>
  </si>
  <si>
    <t>CENTRO DE ATENCION PRIMARIA III MANUEL MANRRIQUE NEVADO</t>
  </si>
  <si>
    <t>POSTA MEDICA DE CHONGOYAPE - ESAALUD</t>
  </si>
  <si>
    <t>POSTA MEDICA DE TUCUME</t>
  </si>
  <si>
    <t>POLICLINICO CHICLAYO OESTE</t>
  </si>
  <si>
    <t>AGUSTIN GAVIDIA SALCEDO</t>
  </si>
  <si>
    <t>ESSALUD HOSPITAL 1 AGUSTIN ARBULU NEYRA FERREÑAFE</t>
  </si>
  <si>
    <t>POSTA MEDICA DE OLMOS</t>
  </si>
  <si>
    <t>CENTRO MEDICO CAYALTI</t>
  </si>
  <si>
    <t>CENTRO DE ATENCION PRIMARIA II PATAPO</t>
  </si>
  <si>
    <t>MAR</t>
  </si>
  <si>
    <t>Total HOSPITAL PROVINCIAL DOCENTE BELEN-LAMBAYEQUE</t>
  </si>
  <si>
    <t>Total HOSPITAL REGIONAL LAMBAYEQUE</t>
  </si>
  <si>
    <t>Total HOSPITAL NAYLAMP</t>
  </si>
  <si>
    <t>Total ESSALUD HOSPITAL 1 AGUSTIN ARBULU NEYRA FERREÑAFE</t>
  </si>
  <si>
    <t>Total HOSPITAL NACIONAL ALMANZOR AGUINAGA ASENJO</t>
  </si>
  <si>
    <t>Total HOSPITAL II LUIS HEYSEN INCHAUSTEGUI</t>
  </si>
  <si>
    <t>Total HOSPITAL REGIONAL POLICIAL CHICLAYO</t>
  </si>
  <si>
    <t>Total NO PERTENECE A NINGUNA RED</t>
  </si>
  <si>
    <t>Total COLLIQUE</t>
  </si>
  <si>
    <t>Total GUAYAQUIL</t>
  </si>
  <si>
    <t>Total SALTUR</t>
  </si>
  <si>
    <t>Total SIPAN</t>
  </si>
  <si>
    <t>Total VIRGEN DE LAS MERCEDES LA OTRA BANDA</t>
  </si>
  <si>
    <t>Total ZAÑA</t>
  </si>
  <si>
    <t>Total CAYALTI-ZAÑA</t>
  </si>
  <si>
    <t>Total CERROPON</t>
  </si>
  <si>
    <t>Total CRUZ DE LA ESPERANZA</t>
  </si>
  <si>
    <t>Total JORGE CHAVEZ</t>
  </si>
  <si>
    <t>Total JOSE OLAYA</t>
  </si>
  <si>
    <t>Total JOSE QUIÑONEZ GONZALES</t>
  </si>
  <si>
    <t>Total SAN ANTONIO</t>
  </si>
  <si>
    <t>Total HUACA BLANCA</t>
  </si>
  <si>
    <t>Total LAS COLMENAS</t>
  </si>
  <si>
    <t>Total PAMPA GRANDE</t>
  </si>
  <si>
    <t>Total VICTOR ENRIQUE TIRADO BONILLA-CHONGOYAPE</t>
  </si>
  <si>
    <t>Total CALLANCA</t>
  </si>
  <si>
    <t>Total CIUDAD ETEN</t>
  </si>
  <si>
    <t>Total POMAPE</t>
  </si>
  <si>
    <t>Total PUERTO ETEN</t>
  </si>
  <si>
    <t>Total VALLE HERMOSO</t>
  </si>
  <si>
    <t>Total CIRCUITO DE PLAYA</t>
  </si>
  <si>
    <t>Total CULPON</t>
  </si>
  <si>
    <t>Total PAUL HARRIS</t>
  </si>
  <si>
    <t>Total PEDRO PABLO ATUSPARIAS</t>
  </si>
  <si>
    <t>Total SANTA ANA</t>
  </si>
  <si>
    <t>Total VILLA HERMOSA</t>
  </si>
  <si>
    <t>Total ANTONIO RAYMONDI</t>
  </si>
  <si>
    <t>Total CHOSICA DEL NORTE</t>
  </si>
  <si>
    <t>Total EL BOSQUE</t>
  </si>
  <si>
    <t>Total LA VICTORIA SECTOR  I</t>
  </si>
  <si>
    <t>Total LA VICTORIA SECTOR II - MARIA JESUS</t>
  </si>
  <si>
    <t>Total EL ESPINAL</t>
  </si>
  <si>
    <t>Total LA COMPUERTA</t>
  </si>
  <si>
    <t>Total LA VIÑA DE NUEVA ARICA</t>
  </si>
  <si>
    <t>Total PAN DE AZUCAR</t>
  </si>
  <si>
    <t>Total CAPOTE</t>
  </si>
  <si>
    <t>Total CLAS PICSI</t>
  </si>
  <si>
    <t>Total LAS FLORES DE LA PRADERA</t>
  </si>
  <si>
    <t>Total SAN LUIS</t>
  </si>
  <si>
    <t>Total PAMPA LA VICTORIA</t>
  </si>
  <si>
    <t>Total POSOPE ALTO</t>
  </si>
  <si>
    <t>Total TUMAN</t>
  </si>
  <si>
    <t>Total LAS DELICIAS</t>
  </si>
  <si>
    <t>Total MOCUPE NUEVO</t>
  </si>
  <si>
    <t>Total MOCUPE VIEJO (TRADIC.)</t>
  </si>
  <si>
    <t>Total MONTEGRANDE</t>
  </si>
  <si>
    <t>Total PUEBLO LIBRE</t>
  </si>
  <si>
    <t>Total REQUE-LAGUNAS</t>
  </si>
  <si>
    <t>Total BODEGONES</t>
  </si>
  <si>
    <t>Total CIUDAD DE DIOS - JUAN TOMIS STACK</t>
  </si>
  <si>
    <t>Total SAN CARLOS</t>
  </si>
  <si>
    <t>Total C.S.PUEBLO NUEVO</t>
  </si>
  <si>
    <t>Total LAS LOMAS</t>
  </si>
  <si>
    <t>Total MESONES MURO</t>
  </si>
  <si>
    <t>Total SEÑOR DE LA JUSTICIA</t>
  </si>
  <si>
    <t>Total CANCHACHALA</t>
  </si>
  <si>
    <t>Total CRUZ LOMA</t>
  </si>
  <si>
    <t>Total HUAYRUL</t>
  </si>
  <si>
    <t>Total INKAWASI</t>
  </si>
  <si>
    <t>Total KONGACHA</t>
  </si>
  <si>
    <t>Total LANCHIPAMPA</t>
  </si>
  <si>
    <t>Total LAQUIPAMPA</t>
  </si>
  <si>
    <t>Total MARAYHUACA</t>
  </si>
  <si>
    <t>Total MOYAN</t>
  </si>
  <si>
    <t>Total PUCHACA</t>
  </si>
  <si>
    <t>Total TOTORAS</t>
  </si>
  <si>
    <t>Total UYURPAMPA</t>
  </si>
  <si>
    <t>Total JANQUE</t>
  </si>
  <si>
    <t>Total BATANGRANDE</t>
  </si>
  <si>
    <t>Total CACHINCHE</t>
  </si>
  <si>
    <t>Total LA TRAPOSA</t>
  </si>
  <si>
    <t>Total LA ZARANDA</t>
  </si>
  <si>
    <t>Total MOTUPILLO</t>
  </si>
  <si>
    <t>Total PATIVILCA</t>
  </si>
  <si>
    <t>Total SANTA CLARA</t>
  </si>
  <si>
    <t>Total SIME</t>
  </si>
  <si>
    <t>Total CHIRIMOYO</t>
  </si>
  <si>
    <t>Total HUACA RIVERA</t>
  </si>
  <si>
    <t>Total SAN PEDRO SASAPE</t>
  </si>
  <si>
    <t>Total LA VIÑA (JAYANCA)</t>
  </si>
  <si>
    <t>Total CHIÑAMA</t>
  </si>
  <si>
    <t>Total HIERBA BUENA</t>
  </si>
  <si>
    <t>Total HUACAPAMPA</t>
  </si>
  <si>
    <t>Total HUAYABAMBA</t>
  </si>
  <si>
    <t>Total KAÑARIS</t>
  </si>
  <si>
    <t>Total MAMAGPAMPA</t>
  </si>
  <si>
    <t>Total PANDACHI</t>
  </si>
  <si>
    <t>Total QUIRICHIMA</t>
  </si>
  <si>
    <t>Total CAPILLA SANTA ROSA LAMBAYEQUE</t>
  </si>
  <si>
    <t>Total MUYFINCA-PUNTO 09</t>
  </si>
  <si>
    <t>Total SAN MARTIN</t>
  </si>
  <si>
    <t>Total SIALUPE HUAMANTANGA</t>
  </si>
  <si>
    <t>Total TORIBIA CASTRO CHIRINOS</t>
  </si>
  <si>
    <t>Total MARAVILLAS</t>
  </si>
  <si>
    <t>Total PAREDONES MUY FINCA</t>
  </si>
  <si>
    <t>Total PUNTO CUATRO</t>
  </si>
  <si>
    <t>Total ANNAPE</t>
  </si>
  <si>
    <t>Total ARBOLSOL</t>
  </si>
  <si>
    <t>Total CARACUCHO</t>
  </si>
  <si>
    <t>Total CHEPITO</t>
  </si>
  <si>
    <t>Total CRUZ DE PAREDONES</t>
  </si>
  <si>
    <t>Total CRUZ DEL MEDANO</t>
  </si>
  <si>
    <t>Total EL ROMERO</t>
  </si>
  <si>
    <t>Total FANUPE BARRIO NUEVO</t>
  </si>
  <si>
    <t>Total HUACA TRAPICHE DE BRONCE</t>
  </si>
  <si>
    <t>Total LA  GARTERA</t>
  </si>
  <si>
    <t>Total LA COLORADA</t>
  </si>
  <si>
    <t>Total LAGUNAS (MORROPE)</t>
  </si>
  <si>
    <t>Total MONTE HERMOZO</t>
  </si>
  <si>
    <t>Total POSITOS</t>
  </si>
  <si>
    <t>Total QUEMAZON</t>
  </si>
  <si>
    <t>Total SANTA ISABEL</t>
  </si>
  <si>
    <t>Total SANTA ROSA LAS PAMPAS</t>
  </si>
  <si>
    <t>Total SEQUION</t>
  </si>
  <si>
    <t>Total TRANCA FANUPE</t>
  </si>
  <si>
    <t>Total ANCHOVIRA</t>
  </si>
  <si>
    <t>Total EL ARROZAL</t>
  </si>
  <si>
    <t>Total MARRIPON</t>
  </si>
  <si>
    <t>Total TONGORRAPE</t>
  </si>
  <si>
    <t>Total ANCOL CHICO</t>
  </si>
  <si>
    <t>Total CALERA SANTA ROSA</t>
  </si>
  <si>
    <t>Total CAPILLA CENTRAL</t>
  </si>
  <si>
    <t>Total CASERIO PLAYA DE CASCAJAL</t>
  </si>
  <si>
    <t>Total CORRAL DE ARENA</t>
  </si>
  <si>
    <t>Total EL PUEBLITO</t>
  </si>
  <si>
    <t>Total EL PUENTE</t>
  </si>
  <si>
    <t>Total ELVIRREY</t>
  </si>
  <si>
    <t>Total FICUAR</t>
  </si>
  <si>
    <t>Total INSCULAS</t>
  </si>
  <si>
    <t>Total LA ESTANCIA</t>
  </si>
  <si>
    <t>Total LAS NORIAS</t>
  </si>
  <si>
    <t>Total MOCAPE</t>
  </si>
  <si>
    <t>Total ÑAUPE</t>
  </si>
  <si>
    <t>Total PASABAR ASERRADERO</t>
  </si>
  <si>
    <t>Total QUERPON</t>
  </si>
  <si>
    <t>Total SANTA ROSA (OLMOS)</t>
  </si>
  <si>
    <t>Total TRES BATANES</t>
  </si>
  <si>
    <t>Total COLAYA</t>
  </si>
  <si>
    <t>Total CORRAL DE PIEDRA</t>
  </si>
  <si>
    <t>Total EL SAUCE</t>
  </si>
  <si>
    <t>Total KERGUER</t>
  </si>
  <si>
    <t>Total LA RAMADA</t>
  </si>
  <si>
    <t>Total LAGUNA HUANAMA</t>
  </si>
  <si>
    <t>Total PENACHI</t>
  </si>
  <si>
    <t>Total TALLAPAMPA</t>
  </si>
  <si>
    <t>Total GRANJA SASAPE</t>
  </si>
  <si>
    <t>Total LA RAYA</t>
  </si>
  <si>
    <t>Total LOS BANCES</t>
  </si>
  <si>
    <t>Total LOS SANCHEZ</t>
  </si>
  <si>
    <t>Total TUCUME VIEJO</t>
  </si>
  <si>
    <t>Total POSTA MEDICA DE UCUPE - ESSALUD</t>
  </si>
  <si>
    <t>Total CAP III CARLOS CASTAÑEDA IPARRAGUIRRE</t>
  </si>
  <si>
    <t>Total POSTA MEDICA DE MOTUPE - ESSALUD</t>
  </si>
  <si>
    <t>Total CENTRO MEDICO JUAN AITA VALLE ETEN</t>
  </si>
  <si>
    <t>Total POSTA MEDICA DE DE OYOTUN - ESSALUD</t>
  </si>
  <si>
    <t>Total CENTRO DE ATENCION PRIMARIA II JAYANCA</t>
  </si>
  <si>
    <t>Total CENTRO DE ATENCION PRIMARIA III MANUEL MANRRIQUE NEVADO</t>
  </si>
  <si>
    <t>Total POSTA MEDICA DE CHONGOYAPE - ESAALUD</t>
  </si>
  <si>
    <t>Total POSTA MEDICA DE TUCUME</t>
  </si>
  <si>
    <t>Total POLICLINICO CHICLAYO OESTE</t>
  </si>
  <si>
    <t>Total AGUSTIN GAVIDIA SALCEDO</t>
  </si>
  <si>
    <t>Total POSTA MEDICA DE OLMOS</t>
  </si>
  <si>
    <t>Total CENTRO MEDICO CAYALTI</t>
  </si>
  <si>
    <t>Total CENTRO DE ATENCION PRIMARIA II PATAPO</t>
  </si>
  <si>
    <t>(en blanco)</t>
  </si>
  <si>
    <t>Total SAN ANTONIO (POMALCA)</t>
  </si>
  <si>
    <t>Total LA SUCCHA</t>
  </si>
  <si>
    <t xml:space="preserve">HVB </t>
  </si>
  <si>
    <t xml:space="preserve"> 3° IPV</t>
  </si>
  <si>
    <t>Nº de niños Menores de 1 año protegidos con vacuna  IPV con 3° Dosis.</t>
  </si>
  <si>
    <t>Total MOCHUMI VIEJO</t>
  </si>
  <si>
    <t>PROG
4A</t>
  </si>
  <si>
    <t>PROG
1A</t>
  </si>
  <si>
    <t>PROG
&lt; 1A</t>
  </si>
  <si>
    <t>METAS</t>
  </si>
  <si>
    <t>TOTAL VACUNAS</t>
  </si>
  <si>
    <t>* A LA FECHA DEL CORTE DE INFORMACIÓN</t>
  </si>
  <si>
    <t>TUPAC AMARU</t>
  </si>
  <si>
    <t>TUPAC AMARU CH</t>
  </si>
  <si>
    <t>Total TUPAC AMARU CH</t>
  </si>
  <si>
    <t>Total LA TRANCA</t>
  </si>
  <si>
    <t>VACUNA NEUMOCOCO -  INFLUENZA</t>
  </si>
  <si>
    <t>TOTAL</t>
  </si>
  <si>
    <t>ETIQUETA</t>
  </si>
  <si>
    <t>HEPATITIS A</t>
  </si>
  <si>
    <t>VPH 9-18</t>
  </si>
  <si>
    <t>Tdap Gest</t>
  </si>
  <si>
    <t>Suma de TOTAL</t>
  </si>
  <si>
    <t>Valores</t>
  </si>
  <si>
    <t>NEUMOCOCO ADULTO</t>
  </si>
  <si>
    <t>CENTRO MEDICO MILITAR</t>
  </si>
  <si>
    <t>INFLUENZA  ADULTO</t>
  </si>
  <si>
    <t>2% POB.                      HvB Adulto</t>
  </si>
  <si>
    <t>12% POB.  Influenza adulto</t>
  </si>
  <si>
    <t>2% POB.                            AMA</t>
  </si>
  <si>
    <t>1% POB.               DT</t>
  </si>
  <si>
    <t>1%  POB.   Neumococo</t>
  </si>
  <si>
    <t>35% POB.  GESTANTES dTpa</t>
  </si>
  <si>
    <t>35% POB. GESTANTES dT Adulto</t>
  </si>
  <si>
    <t>35% POB. GESTANTES Hepatitis B Adulto</t>
  </si>
  <si>
    <t>60% POB. GESTANTES Influenza Adulto</t>
  </si>
  <si>
    <t>. &lt; 1 Año</t>
  </si>
  <si>
    <t>. 1 Año</t>
  </si>
  <si>
    <t xml:space="preserve"> 2 Años</t>
  </si>
  <si>
    <t xml:space="preserve"> 3 Años</t>
  </si>
  <si>
    <t xml:space="preserve"> 4 Años</t>
  </si>
  <si>
    <t xml:space="preserve"> 35% POB.  GESTANTES dTpa</t>
  </si>
  <si>
    <t xml:space="preserve"> 35% POB. GESTANTES dT Adulto</t>
  </si>
  <si>
    <t xml:space="preserve"> 35% POB. GESTANTES Hepatitis B Adulto</t>
  </si>
  <si>
    <t xml:space="preserve"> 60% POB. GESTANTES Influenza Adulto</t>
  </si>
  <si>
    <t xml:space="preserve"> 2% POB. HvB Adulto</t>
  </si>
  <si>
    <t>.12% POB.  Influenza adulto</t>
  </si>
  <si>
    <t xml:space="preserve"> 2% POB.   AMA</t>
  </si>
  <si>
    <t xml:space="preserve"> 1% POB   DT</t>
  </si>
  <si>
    <t xml:space="preserve"> 1%  POB.   Neumococo</t>
  </si>
  <si>
    <t>.NEUMOCOCO ADULTO</t>
  </si>
  <si>
    <t>. INFLUENZA  ADULTO</t>
  </si>
  <si>
    <t>.VPH</t>
  </si>
  <si>
    <t>ADULTO MAYOR</t>
  </si>
  <si>
    <t>DT-GEST</t>
  </si>
  <si>
    <t>Tdap--GEST</t>
  </si>
  <si>
    <t>Total CHILASQUE</t>
  </si>
  <si>
    <t>Total HUACA DE BARRO</t>
  </si>
  <si>
    <t>Total HUMEDADES</t>
  </si>
  <si>
    <t>Suma de DT-GEST</t>
  </si>
  <si>
    <t>Suma de Tdap--GEST</t>
  </si>
  <si>
    <t xml:space="preserve"> DT-GEST</t>
  </si>
  <si>
    <t xml:space="preserve"> Tdap--GEST</t>
  </si>
  <si>
    <t>GESTANTE</t>
  </si>
  <si>
    <t>TdPA--GEST</t>
  </si>
  <si>
    <t>TOTORAS PAMPAVERDE</t>
  </si>
  <si>
    <t>Total TOTORAS PAMPAVERDE</t>
  </si>
  <si>
    <t>ABR</t>
  </si>
  <si>
    <t>Total (en blanco)</t>
  </si>
  <si>
    <t>1HOSPITAL REGIONAL DOCENTE LAS MERCEDES</t>
  </si>
  <si>
    <t>1JOSE OLAYA</t>
  </si>
  <si>
    <t>1SAN ANTONIO</t>
  </si>
  <si>
    <t>1JORGE CHAVEZ</t>
  </si>
  <si>
    <t>1TUPAC AMARU</t>
  </si>
  <si>
    <t>1JOSE QUIÑONEZ GONZALES</t>
  </si>
  <si>
    <t>1CRUZ DE LA ESPERANZA</t>
  </si>
  <si>
    <t>1CERROPON</t>
  </si>
  <si>
    <t>1VICTOR ENRIQUE TIRADO BONILLA-CHONGOYAPE</t>
  </si>
  <si>
    <t>1PAMPA GRANDE</t>
  </si>
  <si>
    <t>1LA VICTORIA SECTOR  I</t>
  </si>
  <si>
    <t>1LA VICTORIA SECTOR II - MARIA JESUS</t>
  </si>
  <si>
    <t>1EL BOSQUE</t>
  </si>
  <si>
    <t>1CHOSICA DEL NORTE</t>
  </si>
  <si>
    <t>1JOSE LEONARDO ORTIZ</t>
  </si>
  <si>
    <t>1PEDRO PABLO ATUSPARIAS</t>
  </si>
  <si>
    <t>1PAUL HARRIS</t>
  </si>
  <si>
    <t>1CULPON</t>
  </si>
  <si>
    <t>1SANTA ANA</t>
  </si>
  <si>
    <t>1PAMPA LA VICTORIA</t>
  </si>
  <si>
    <t>1PIMENTEL</t>
  </si>
  <si>
    <t>1SAN LUIS</t>
  </si>
  <si>
    <t>1SAN ANTONIO (POMALCA)</t>
  </si>
  <si>
    <t>1SIPAN</t>
  </si>
  <si>
    <t>1REQUE</t>
  </si>
  <si>
    <t>1MONTEGRANDE</t>
  </si>
  <si>
    <t>1LAS DELICIAS</t>
  </si>
  <si>
    <t>1SAN JOSE</t>
  </si>
  <si>
    <t>1SAN CARLOS</t>
  </si>
  <si>
    <t>1BODEGONES</t>
  </si>
  <si>
    <t>1CIUDAD DE DIOS - JUAN TOMIS STACK</t>
  </si>
  <si>
    <t>1MONSEFU</t>
  </si>
  <si>
    <t>1CALLANCA</t>
  </si>
  <si>
    <t>1POMAPE</t>
  </si>
  <si>
    <t>1VALLE HERMOSO</t>
  </si>
  <si>
    <t>1CIUDAD ETEN</t>
  </si>
  <si>
    <t>1PUERTO ETEN</t>
  </si>
  <si>
    <t>1SANTA ROSA</t>
  </si>
  <si>
    <t>1ZAÑA</t>
  </si>
  <si>
    <t>1COLLIQUE</t>
  </si>
  <si>
    <t>1GUAYAQUIL</t>
  </si>
  <si>
    <t>1MOCUPE VIEJO (TRADIC.)</t>
  </si>
  <si>
    <t>1MOCUPE NUEVO</t>
  </si>
  <si>
    <t>1LAGUNAS</t>
  </si>
  <si>
    <t>1PUEBLO LIBRE</t>
  </si>
  <si>
    <t>1NUEVA ARICA</t>
  </si>
  <si>
    <t>1LA VIÑA DE NUEVA ARICA</t>
  </si>
  <si>
    <t>1OYOTUN</t>
  </si>
  <si>
    <t>1EL ESPINAL</t>
  </si>
  <si>
    <t>1PAN DE AZUCAR</t>
  </si>
  <si>
    <t>1VIRGEN DE LAS MERCEDES LA OTRA BANDA</t>
  </si>
  <si>
    <t>1HOSPITAL PROVINCIAL DOCENTE BELEN-LAMBAYEQUE</t>
  </si>
  <si>
    <t>1JAYANCA</t>
  </si>
  <si>
    <t>1SAN MARTIN</t>
  </si>
  <si>
    <t>1TORIBIA CASTRO CHIRINOS</t>
  </si>
  <si>
    <t>1SIALUPE HUAMANTANGA</t>
  </si>
  <si>
    <t>1MUYFINCA-PUNTO 09</t>
  </si>
  <si>
    <t>1ILLIMO</t>
  </si>
  <si>
    <t>1CHIRIMOYO</t>
  </si>
  <si>
    <t>1SAN PEDRO SASAPE</t>
  </si>
  <si>
    <t>1LA VIÑA (JAYANCA)</t>
  </si>
  <si>
    <t>1MOCHUMI</t>
  </si>
  <si>
    <t>1MARAVILLAS</t>
  </si>
  <si>
    <t>1PUNTO CUATRO</t>
  </si>
  <si>
    <t>1PAREDONES MUY FINCA</t>
  </si>
  <si>
    <t>1PACORA</t>
  </si>
  <si>
    <t>1HUACA RIVERA</t>
  </si>
  <si>
    <t>1SALAS</t>
  </si>
  <si>
    <t>1PENACHI</t>
  </si>
  <si>
    <t>1KERGUER</t>
  </si>
  <si>
    <t>1TUCUME</t>
  </si>
  <si>
    <t>1TUCUME VIEJO</t>
  </si>
  <si>
    <t>1GRANJA SASAPE</t>
  </si>
  <si>
    <t>1LOS BANCES</t>
  </si>
  <si>
    <t>1LA RAYA</t>
  </si>
  <si>
    <t>1LOS SANCHEZ</t>
  </si>
  <si>
    <t>1MOTUPE</t>
  </si>
  <si>
    <t>1CHOCHOPE</t>
  </si>
  <si>
    <t>1KAÑARIS</t>
  </si>
  <si>
    <t>1PANDACHI</t>
  </si>
  <si>
    <t>1HUACAPAMPA</t>
  </si>
  <si>
    <t>1CHILASQUE</t>
  </si>
  <si>
    <t>1LA SUCCHA</t>
  </si>
  <si>
    <t>1QUIRICHIMA</t>
  </si>
  <si>
    <t>1CHIÑAMA</t>
  </si>
  <si>
    <t>1TONGORRAPE</t>
  </si>
  <si>
    <t>1ANCHOVIRA</t>
  </si>
  <si>
    <t>1MARRIPON</t>
  </si>
  <si>
    <t>1OLMOS</t>
  </si>
  <si>
    <t>1LA ESTANCIA</t>
  </si>
  <si>
    <t>1INSCULAS</t>
  </si>
  <si>
    <t>1QUERPON</t>
  </si>
  <si>
    <t>1TRES BATANES</t>
  </si>
  <si>
    <t>1CAPILLA CENTRAL</t>
  </si>
  <si>
    <t>1ÑAUPE</t>
  </si>
  <si>
    <t>1ELVIRREY</t>
  </si>
  <si>
    <t>1FICUAR</t>
  </si>
  <si>
    <t>1SANTA ROSA (OLMOS)</t>
  </si>
  <si>
    <t>1COLAYA</t>
  </si>
  <si>
    <t>1LA RAMADA</t>
  </si>
  <si>
    <t>1TALLAPAMPA</t>
  </si>
  <si>
    <t>1MORROPE</t>
  </si>
  <si>
    <t>1LA COLORADA</t>
  </si>
  <si>
    <t>1EL ROMERO</t>
  </si>
  <si>
    <t>1TRANCA FANUPE</t>
  </si>
  <si>
    <t>1LAGUNAS (MORROPE)</t>
  </si>
  <si>
    <t>1CHEPITO</t>
  </si>
  <si>
    <t>1ARBOLSOL</t>
  </si>
  <si>
    <t>1CRUZ DE PAREDONES</t>
  </si>
  <si>
    <t>1LA  GARTERA</t>
  </si>
  <si>
    <t>1CRUZ DEL MEDANO</t>
  </si>
  <si>
    <t>1QUEMAZON</t>
  </si>
  <si>
    <t>1FANUPE BARRIO NUEVO</t>
  </si>
  <si>
    <t>1SANTA ISABEL</t>
  </si>
  <si>
    <t>1SEQUION</t>
  </si>
  <si>
    <t>1SANTA ROSA LAS PAMPAS</t>
  </si>
  <si>
    <t>1ANNAPE</t>
  </si>
  <si>
    <t>1CARACUCHO</t>
  </si>
  <si>
    <t>1HUACA DE BARRO</t>
  </si>
  <si>
    <t>1POSITOS</t>
  </si>
  <si>
    <t>1CLAS PICSI</t>
  </si>
  <si>
    <t>1HOSPITAL REFERENCIAL FERREÑAFE</t>
  </si>
  <si>
    <t>1SEÑOR DE LA JUSTICIA</t>
  </si>
  <si>
    <t>1PUCHACA</t>
  </si>
  <si>
    <t>1MESONES MURO</t>
  </si>
  <si>
    <t>1PITIPO</t>
  </si>
  <si>
    <t>1LA TRAPOSA</t>
  </si>
  <si>
    <t>1MOCHUMI VIEJO</t>
  </si>
  <si>
    <t>1MOTUPILLO</t>
  </si>
  <si>
    <t>1CACHINCHE</t>
  </si>
  <si>
    <t>1PATIVILCA</t>
  </si>
  <si>
    <t>1SIME</t>
  </si>
  <si>
    <t>1BATANGRANDE</t>
  </si>
  <si>
    <t>1C.S.PUEBLO NUEVO</t>
  </si>
  <si>
    <t>1LAS LOMAS</t>
  </si>
  <si>
    <t>1MOYAN</t>
  </si>
  <si>
    <t>1INKAWASI</t>
  </si>
  <si>
    <t>1LAQUIPAMPA</t>
  </si>
  <si>
    <t>1UYURPAMPA</t>
  </si>
  <si>
    <t>1CRUZ LOMA</t>
  </si>
  <si>
    <t>1HUAYRUL</t>
  </si>
  <si>
    <t>1MARAYHUACA</t>
  </si>
  <si>
    <t>1TOTORAS</t>
  </si>
  <si>
    <t>1CANCHACHALA</t>
  </si>
  <si>
    <t>1LANCHIPAMPA</t>
  </si>
  <si>
    <t>1KONGACHA</t>
  </si>
  <si>
    <t>1EL SAUCE</t>
  </si>
  <si>
    <t>1HUMEDADES</t>
  </si>
  <si>
    <t>1EL PUENTE</t>
  </si>
  <si>
    <t>1CAYALTI</t>
  </si>
  <si>
    <t>1TUMAN</t>
  </si>
  <si>
    <t>1EL ARROZAL</t>
  </si>
  <si>
    <t>1CAPOTE</t>
  </si>
  <si>
    <t>1PUCALA</t>
  </si>
  <si>
    <t>1HUAYABAMBA</t>
  </si>
  <si>
    <t>1HIERBA BUENA</t>
  </si>
  <si>
    <t>1LA ZARANDA</t>
  </si>
  <si>
    <t>1LAS COLMENAS</t>
  </si>
  <si>
    <t>1POMALCA</t>
  </si>
  <si>
    <t>1VILLA HERMOSA</t>
  </si>
  <si>
    <t>1MONTE HERMOZO</t>
  </si>
  <si>
    <t>1HUACA TRAPICHE DE BRONCE</t>
  </si>
  <si>
    <t>1LAS FLORES DE LA PRADERA</t>
  </si>
  <si>
    <t>1CALERA SANTA ROSA</t>
  </si>
  <si>
    <t>1CASERIO PLAYA DE CASCAJAL</t>
  </si>
  <si>
    <t>1SANTA CLARA</t>
  </si>
  <si>
    <t>1MAMAGPAMPA</t>
  </si>
  <si>
    <t>1ANTONIO RAYMONDI</t>
  </si>
  <si>
    <t>1CORRAL DE PIEDRA</t>
  </si>
  <si>
    <t>1ANCOL CHICO</t>
  </si>
  <si>
    <t>1EL PUEBLITO</t>
  </si>
  <si>
    <t>1LAGUNA HUANAMA</t>
  </si>
  <si>
    <t>1HOSPITAL REGIONAL LAMBAYEQUE</t>
  </si>
  <si>
    <t>1LAS NORIAS</t>
  </si>
  <si>
    <t>1CORRAL DE ARENA</t>
  </si>
  <si>
    <t>1SALTUR</t>
  </si>
  <si>
    <t>1LA COMPUERTA</t>
  </si>
  <si>
    <t>1PASABAR ASERRADERO</t>
  </si>
  <si>
    <t>1MOCAPE</t>
  </si>
  <si>
    <t>1CAPILLA SANTA ROSA LAMBAYEQUE</t>
  </si>
  <si>
    <t>1HUACA BLANCA</t>
  </si>
  <si>
    <t>1POSTA MEDICA DE UCUPE - ESSALUD</t>
  </si>
  <si>
    <t>1HOSPITAL NAYLAMP</t>
  </si>
  <si>
    <t>1CAP III CARLOS CASTAÑEDA IPARRAGUIRRE</t>
  </si>
  <si>
    <t>1POSTA MEDICA DE MOTUPE - ESSALUD</t>
  </si>
  <si>
    <t>1CENTRO MEDICO JUAN AITA VALLE ETEN</t>
  </si>
  <si>
    <t>1POSTA MEDICA DE DE OYOTUN - ESSALUD</t>
  </si>
  <si>
    <t>1CENTRO DE ATENCION PRIMARIA II JAYANCA</t>
  </si>
  <si>
    <t>1CENTRO DE ATENCION PRIMARIA III MANUEL MANRRIQUE NEVADO</t>
  </si>
  <si>
    <t>1POSTA MEDICA DE CHONGOYAPE - ESAALUD</t>
  </si>
  <si>
    <t>1POSTA MEDICA DE TUCUME</t>
  </si>
  <si>
    <t>1POLICLINICO CHICLAYO OESTE</t>
  </si>
  <si>
    <t>1AGUSTIN GAVIDIA SALCEDO</t>
  </si>
  <si>
    <t>1ESSALUD HOSPITAL 1 AGUSTIN ARBULU NEYRA FERREÑAFE</t>
  </si>
  <si>
    <t>1HOSPITAL NACIONAL ALMANZOR AGUINAGA ASENJO</t>
  </si>
  <si>
    <t>1POSTA MEDICA DE OLMOS</t>
  </si>
  <si>
    <t>1HOSPITAL II LUIS HEYSEN INCHAUSTEGUI</t>
  </si>
  <si>
    <t>1CENTRO MEDICO CAYALTI</t>
  </si>
  <si>
    <t>1CENTRO DE ATENCION PRIMARIA II PATAPO</t>
  </si>
  <si>
    <t>1HOSPITAL REGIONAL POLICIAL CHICLAYO</t>
  </si>
  <si>
    <t>1POSOPE ALTO</t>
  </si>
  <si>
    <t>1JANQUE</t>
  </si>
  <si>
    <t>2HOSPITAL REGIONAL DOCENTE LAS MERCEDES</t>
  </si>
  <si>
    <t>2JOSE OLAYA</t>
  </si>
  <si>
    <t>2SAN ANTONIO</t>
  </si>
  <si>
    <t>2JORGE CHAVEZ</t>
  </si>
  <si>
    <t>2TUPAC AMARU</t>
  </si>
  <si>
    <t>2JOSE QUIÑONEZ GONZALES</t>
  </si>
  <si>
    <t>2CRUZ DE LA ESPERANZA</t>
  </si>
  <si>
    <t>2CERROPON</t>
  </si>
  <si>
    <t>2VICTOR ENRIQUE TIRADO BONILLA-CHONGOYAPE</t>
  </si>
  <si>
    <t>2PAMPA GRANDE</t>
  </si>
  <si>
    <t>2LA VICTORIA SECTOR  I</t>
  </si>
  <si>
    <t>2LA VICTORIA SECTOR II - MARIA JESUS</t>
  </si>
  <si>
    <t>2EL BOSQUE</t>
  </si>
  <si>
    <t>2CHOSICA DEL NORTE</t>
  </si>
  <si>
    <t>2JOSE LEONARDO ORTIZ</t>
  </si>
  <si>
    <t>2PEDRO PABLO ATUSPARIAS</t>
  </si>
  <si>
    <t>2PAUL HARRIS</t>
  </si>
  <si>
    <t>2CULPON</t>
  </si>
  <si>
    <t>2SANTA ANA</t>
  </si>
  <si>
    <t>2PAMPA LA VICTORIA</t>
  </si>
  <si>
    <t>2PIMENTEL</t>
  </si>
  <si>
    <t>2SAN LUIS</t>
  </si>
  <si>
    <t>2SAN ANTONIO (POMALCA)</t>
  </si>
  <si>
    <t>2SIPAN</t>
  </si>
  <si>
    <t>2REQUE</t>
  </si>
  <si>
    <t>2MONTEGRANDE</t>
  </si>
  <si>
    <t>2LAS DELICIAS</t>
  </si>
  <si>
    <t>2SAN JOSE</t>
  </si>
  <si>
    <t>2SAN CARLOS</t>
  </si>
  <si>
    <t>2BODEGONES</t>
  </si>
  <si>
    <t>2CIUDAD DE DIOS - JUAN TOMIS STACK</t>
  </si>
  <si>
    <t>2MONSEFU</t>
  </si>
  <si>
    <t>2CALLANCA</t>
  </si>
  <si>
    <t>2POMAPE</t>
  </si>
  <si>
    <t>2VALLE HERMOSO</t>
  </si>
  <si>
    <t>2CIUDAD ETEN</t>
  </si>
  <si>
    <t>2PUERTO ETEN</t>
  </si>
  <si>
    <t>2SANTA ROSA</t>
  </si>
  <si>
    <t>2ZAÑA</t>
  </si>
  <si>
    <t>2COLLIQUE</t>
  </si>
  <si>
    <t>2GUAYAQUIL</t>
  </si>
  <si>
    <t>2MOCUPE VIEJO (TRADIC.)</t>
  </si>
  <si>
    <t>2MOCUPE NUEVO</t>
  </si>
  <si>
    <t>2LAGUNAS</t>
  </si>
  <si>
    <t>2PUEBLO LIBRE</t>
  </si>
  <si>
    <t>2NUEVA ARICA</t>
  </si>
  <si>
    <t>2LA VIÑA DE NUEVA ARICA</t>
  </si>
  <si>
    <t>2OYOTUN</t>
  </si>
  <si>
    <t>2EL ESPINAL</t>
  </si>
  <si>
    <t>2PAN DE AZUCAR</t>
  </si>
  <si>
    <t>2VIRGEN DE LAS MERCEDES LA OTRA BANDA</t>
  </si>
  <si>
    <t>2HOSPITAL PROVINCIAL DOCENTE BELEN-LAMBAYEQUE</t>
  </si>
  <si>
    <t>2JAYANCA</t>
  </si>
  <si>
    <t>2SAN MARTIN</t>
  </si>
  <si>
    <t>2TORIBIA CASTRO CHIRINOS</t>
  </si>
  <si>
    <t>2SIALUPE HUAMANTANGA</t>
  </si>
  <si>
    <t>2MUYFINCA-PUNTO 09</t>
  </si>
  <si>
    <t>2ILLIMO</t>
  </si>
  <si>
    <t>2CHIRIMOYO</t>
  </si>
  <si>
    <t>2SAN PEDRO SASAPE</t>
  </si>
  <si>
    <t>2LA VIÑA (JAYANCA)</t>
  </si>
  <si>
    <t>2MOCHUMI</t>
  </si>
  <si>
    <t>2MARAVILLAS</t>
  </si>
  <si>
    <t>2PUNTO CUATRO</t>
  </si>
  <si>
    <t>2PAREDONES MUY FINCA</t>
  </si>
  <si>
    <t>2PACORA</t>
  </si>
  <si>
    <t>2HUACA RIVERA</t>
  </si>
  <si>
    <t>2SALAS</t>
  </si>
  <si>
    <t>2PENACHI</t>
  </si>
  <si>
    <t>2KERGUER</t>
  </si>
  <si>
    <t>2TUCUME</t>
  </si>
  <si>
    <t>2TUCUME VIEJO</t>
  </si>
  <si>
    <t>2GRANJA SASAPE</t>
  </si>
  <si>
    <t>2LOS BANCES</t>
  </si>
  <si>
    <t>2LA RAYA</t>
  </si>
  <si>
    <t>2LOS SANCHEZ</t>
  </si>
  <si>
    <t>2MOTUPE</t>
  </si>
  <si>
    <t>2CHOCHOPE</t>
  </si>
  <si>
    <t>2KAÑARIS</t>
  </si>
  <si>
    <t>2PANDACHI</t>
  </si>
  <si>
    <t>2HUACAPAMPA</t>
  </si>
  <si>
    <t>2CHILASQUE</t>
  </si>
  <si>
    <t>2LA SUCCHA</t>
  </si>
  <si>
    <t>2QUIRICHIMA</t>
  </si>
  <si>
    <t>2CHIÑAMA</t>
  </si>
  <si>
    <t>2TONGORRAPE</t>
  </si>
  <si>
    <t>2ANCHOVIRA</t>
  </si>
  <si>
    <t>2MARRIPON</t>
  </si>
  <si>
    <t>2OLMOS</t>
  </si>
  <si>
    <t>2LA ESTANCIA</t>
  </si>
  <si>
    <t>2INSCULAS</t>
  </si>
  <si>
    <t>2QUERPON</t>
  </si>
  <si>
    <t>2TRES BATANES</t>
  </si>
  <si>
    <t>2CAPILLA CENTRAL</t>
  </si>
  <si>
    <t>2ÑAUPE</t>
  </si>
  <si>
    <t>2ELVIRREY</t>
  </si>
  <si>
    <t>2FICUAR</t>
  </si>
  <si>
    <t>2SANTA ROSA (OLMOS)</t>
  </si>
  <si>
    <t>2COLAYA</t>
  </si>
  <si>
    <t>2LA RAMADA</t>
  </si>
  <si>
    <t>2TALLAPAMPA</t>
  </si>
  <si>
    <t>2MORROPE</t>
  </si>
  <si>
    <t>2LA COLORADA</t>
  </si>
  <si>
    <t>2EL ROMERO</t>
  </si>
  <si>
    <t>2TRANCA FANUPE</t>
  </si>
  <si>
    <t>2LAGUNAS (MORROPE)</t>
  </si>
  <si>
    <t>2CHEPITO</t>
  </si>
  <si>
    <t>2ARBOLSOL</t>
  </si>
  <si>
    <t>2CRUZ DE PAREDONES</t>
  </si>
  <si>
    <t>2LA  GARTERA</t>
  </si>
  <si>
    <t>2CRUZ DEL MEDANO</t>
  </si>
  <si>
    <t>2QUEMAZON</t>
  </si>
  <si>
    <t>2FANUPE BARRIO NUEVO</t>
  </si>
  <si>
    <t>2SANTA ISABEL</t>
  </si>
  <si>
    <t>2SEQUION</t>
  </si>
  <si>
    <t>2SANTA ROSA LAS PAMPAS</t>
  </si>
  <si>
    <t>2ANNAPE</t>
  </si>
  <si>
    <t>2CARACUCHO</t>
  </si>
  <si>
    <t>2POSITOS</t>
  </si>
  <si>
    <t>2CLAS PICSI</t>
  </si>
  <si>
    <t>2HOSPITAL REFERENCIAL FERREÑAFE</t>
  </si>
  <si>
    <t>2SEÑOR DE LA JUSTICIA</t>
  </si>
  <si>
    <t>2PUCHACA</t>
  </si>
  <si>
    <t>2MESONES MURO</t>
  </si>
  <si>
    <t>2PITIPO</t>
  </si>
  <si>
    <t>2LA TRAPOSA</t>
  </si>
  <si>
    <t>2MOCHUMI VIEJO</t>
  </si>
  <si>
    <t>2MOTUPILLO</t>
  </si>
  <si>
    <t>2CACHINCHE</t>
  </si>
  <si>
    <t>2PATIVILCA</t>
  </si>
  <si>
    <t>2SIME</t>
  </si>
  <si>
    <t>2BATANGRANDE</t>
  </si>
  <si>
    <t>2C.S.PUEBLO NUEVO</t>
  </si>
  <si>
    <t>2LAS LOMAS</t>
  </si>
  <si>
    <t>2MOYAN</t>
  </si>
  <si>
    <t>2INKAWASI</t>
  </si>
  <si>
    <t>2LAQUIPAMPA</t>
  </si>
  <si>
    <t>2UYURPAMPA</t>
  </si>
  <si>
    <t>2CRUZ LOMA</t>
  </si>
  <si>
    <t>2HUAYRUL</t>
  </si>
  <si>
    <t>2TOTORAS</t>
  </si>
  <si>
    <t>2CANCHACHALA</t>
  </si>
  <si>
    <t>2LANCHIPAMPA</t>
  </si>
  <si>
    <t>2KONGACHA</t>
  </si>
  <si>
    <t>2LA TRANCA</t>
  </si>
  <si>
    <t>2EL SAUCE</t>
  </si>
  <si>
    <t>2HUMEDADES</t>
  </si>
  <si>
    <t>2EL PUENTE</t>
  </si>
  <si>
    <t>2CAYALTI</t>
  </si>
  <si>
    <t>2TUMAN</t>
  </si>
  <si>
    <t>2EL ARROZAL</t>
  </si>
  <si>
    <t>2CAPOTE</t>
  </si>
  <si>
    <t>2PUCALA</t>
  </si>
  <si>
    <t>2HUAYABAMBA</t>
  </si>
  <si>
    <t>2HIERBA BUENA</t>
  </si>
  <si>
    <t>2LA ZARANDA</t>
  </si>
  <si>
    <t>2LAS COLMENAS</t>
  </si>
  <si>
    <t>2POMALCA</t>
  </si>
  <si>
    <t>2VILLA HERMOSA</t>
  </si>
  <si>
    <t>2MONTE HERMOZO</t>
  </si>
  <si>
    <t>2HUACA TRAPICHE DE BRONCE</t>
  </si>
  <si>
    <t>2LAS FLORES DE LA PRADERA</t>
  </si>
  <si>
    <t>2CALERA SANTA ROSA</t>
  </si>
  <si>
    <t>2CASERIO PLAYA DE CASCAJAL</t>
  </si>
  <si>
    <t>2SANTA CLARA</t>
  </si>
  <si>
    <t>2MAMAGPAMPA</t>
  </si>
  <si>
    <t>2ANTONIO RAYMONDI</t>
  </si>
  <si>
    <t>2CORRAL DE PIEDRA</t>
  </si>
  <si>
    <t>2ANCOL CHICO</t>
  </si>
  <si>
    <t>2EL PUEBLITO</t>
  </si>
  <si>
    <t>2LAGUNA HUANAMA</t>
  </si>
  <si>
    <t>2HOSPITAL REGIONAL LAMBAYEQUE</t>
  </si>
  <si>
    <t>2LAS NORIAS</t>
  </si>
  <si>
    <t>2CORRAL DE ARENA</t>
  </si>
  <si>
    <t>2SALTUR</t>
  </si>
  <si>
    <t>2LA COMPUERTA</t>
  </si>
  <si>
    <t>2PASABAR ASERRADERO</t>
  </si>
  <si>
    <t>2MOCAPE</t>
  </si>
  <si>
    <t>2CAPILLA SANTA ROSA LAMBAYEQUE</t>
  </si>
  <si>
    <t>2HUACA BLANCA</t>
  </si>
  <si>
    <t>2POSTA MEDICA DE UCUPE - ESSALUD</t>
  </si>
  <si>
    <t>2HOSPITAL NAYLAMP</t>
  </si>
  <si>
    <t>2CAP III CARLOS CASTAÑEDA IPARRAGUIRRE</t>
  </si>
  <si>
    <t>2POSTA MEDICA DE MOTUPE - ESSALUD</t>
  </si>
  <si>
    <t>2CENTRO MEDICO JUAN AITA VALLE ETEN</t>
  </si>
  <si>
    <t>2POSTA MEDICA DE DE OYOTUN - ESSALUD</t>
  </si>
  <si>
    <t>2CENTRO DE ATENCION PRIMARIA II JAYANCA</t>
  </si>
  <si>
    <t>2CENTRO DE ATENCION PRIMARIA III MANUEL MANRRIQUE NEVADO</t>
  </si>
  <si>
    <t>2POSTA MEDICA DE CHONGOYAPE - ESAALUD</t>
  </si>
  <si>
    <t>2POSTA MEDICA DE TUCUME</t>
  </si>
  <si>
    <t>2POLICLINICO CHICLAYO OESTE</t>
  </si>
  <si>
    <t>2AGUSTIN GAVIDIA SALCEDO</t>
  </si>
  <si>
    <t>2ESSALUD HOSPITAL 1 AGUSTIN ARBULU NEYRA FERREÑAFE</t>
  </si>
  <si>
    <t>2HOSPITAL NACIONAL ALMANZOR AGUINAGA ASENJO</t>
  </si>
  <si>
    <t>2POSTA MEDICA DE OLMOS</t>
  </si>
  <si>
    <t>2HOSPITAL II LUIS HEYSEN INCHAUSTEGUI</t>
  </si>
  <si>
    <t>2CENTRO MEDICO CAYALTI</t>
  </si>
  <si>
    <t>2CENTRO DE ATENCION PRIMARIA II PATAPO</t>
  </si>
  <si>
    <t>2HOSPITAL REGIONAL POLICIAL CHICLAYO</t>
  </si>
  <si>
    <t>2POSOPE ALTO</t>
  </si>
  <si>
    <t>2JANQUE</t>
  </si>
  <si>
    <t>3HOSPITAL REGIONAL DOCENTE LAS MERCEDES</t>
  </si>
  <si>
    <t>3JOSE OLAYA</t>
  </si>
  <si>
    <t>3SAN ANTONIO</t>
  </si>
  <si>
    <t>3JORGE CHAVEZ</t>
  </si>
  <si>
    <t>3TUPAC AMARU</t>
  </si>
  <si>
    <t>3JOSE QUIÑONEZ GONZALES</t>
  </si>
  <si>
    <t>3CRUZ DE LA ESPERANZA</t>
  </si>
  <si>
    <t>3CERROPON</t>
  </si>
  <si>
    <t>3VICTOR ENRIQUE TIRADO BONILLA-CHONGOYAPE</t>
  </si>
  <si>
    <t>3PAMPA GRANDE</t>
  </si>
  <si>
    <t>3LA VICTORIA SECTOR  I</t>
  </si>
  <si>
    <t>3LA VICTORIA SECTOR II - MARIA JESUS</t>
  </si>
  <si>
    <t>3EL BOSQUE</t>
  </si>
  <si>
    <t>3CHOSICA DEL NORTE</t>
  </si>
  <si>
    <t>3JOSE LEONARDO ORTIZ</t>
  </si>
  <si>
    <t>3PEDRO PABLO ATUSPARIAS</t>
  </si>
  <si>
    <t>3PAUL HARRIS</t>
  </si>
  <si>
    <t>3CULPON</t>
  </si>
  <si>
    <t>3SANTA ANA</t>
  </si>
  <si>
    <t>3PAMPA LA VICTORIA</t>
  </si>
  <si>
    <t>3PIMENTEL</t>
  </si>
  <si>
    <t>3SAN LUIS</t>
  </si>
  <si>
    <t>3SAN ANTONIO (POMALCA)</t>
  </si>
  <si>
    <t>3SIPAN</t>
  </si>
  <si>
    <t>3REQUE</t>
  </si>
  <si>
    <t>3MONTEGRANDE</t>
  </si>
  <si>
    <t>3LAS DELICIAS</t>
  </si>
  <si>
    <t>3SAN JOSE</t>
  </si>
  <si>
    <t>3SAN CARLOS</t>
  </si>
  <si>
    <t>3BODEGONES</t>
  </si>
  <si>
    <t>3CIUDAD DE DIOS - JUAN TOMIS STACK</t>
  </si>
  <si>
    <t>3MONSEFU</t>
  </si>
  <si>
    <t>3CALLANCA</t>
  </si>
  <si>
    <t>3POMAPE</t>
  </si>
  <si>
    <t>3VALLE HERMOSO</t>
  </si>
  <si>
    <t>3CIUDAD ETEN</t>
  </si>
  <si>
    <t>3PUERTO ETEN</t>
  </si>
  <si>
    <t>3SANTA ROSA</t>
  </si>
  <si>
    <t>3ZAÑA</t>
  </si>
  <si>
    <t>3COLLIQUE</t>
  </si>
  <si>
    <t>3GUAYAQUIL</t>
  </si>
  <si>
    <t>3MOCUPE VIEJO (TRADIC.)</t>
  </si>
  <si>
    <t>3MOCUPE NUEVO</t>
  </si>
  <si>
    <t>3LAGUNAS</t>
  </si>
  <si>
    <t>3PUEBLO LIBRE</t>
  </si>
  <si>
    <t>3NUEVA ARICA</t>
  </si>
  <si>
    <t>3LA VIÑA DE NUEVA ARICA</t>
  </si>
  <si>
    <t>3OYOTUN</t>
  </si>
  <si>
    <t>3EL ESPINAL</t>
  </si>
  <si>
    <t>3PAN DE AZUCAR</t>
  </si>
  <si>
    <t>3VIRGEN DE LAS MERCEDES LA OTRA BANDA</t>
  </si>
  <si>
    <t>3HOSPITAL PROVINCIAL DOCENTE BELEN-LAMBAYEQUE</t>
  </si>
  <si>
    <t>3JAYANCA</t>
  </si>
  <si>
    <t>3SAN MARTIN</t>
  </si>
  <si>
    <t>3TORIBIA CASTRO CHIRINOS</t>
  </si>
  <si>
    <t>3SIALUPE HUAMANTANGA</t>
  </si>
  <si>
    <t>3MUYFINCA-PUNTO 09</t>
  </si>
  <si>
    <t>3ILLIMO</t>
  </si>
  <si>
    <t>3CHIRIMOYO</t>
  </si>
  <si>
    <t>3SAN PEDRO SASAPE</t>
  </si>
  <si>
    <t>3LA VIÑA (JAYANCA)</t>
  </si>
  <si>
    <t>3MOCHUMI</t>
  </si>
  <si>
    <t>3MARAVILLAS</t>
  </si>
  <si>
    <t>3PUNTO CUATRO</t>
  </si>
  <si>
    <t>3PAREDONES MUY FINCA</t>
  </si>
  <si>
    <t>3PACORA</t>
  </si>
  <si>
    <t>3HUACA RIVERA</t>
  </si>
  <si>
    <t>3SALAS</t>
  </si>
  <si>
    <t>3PENACHI</t>
  </si>
  <si>
    <t>3KERGUER</t>
  </si>
  <si>
    <t>3TUCUME</t>
  </si>
  <si>
    <t>3TUCUME VIEJO</t>
  </si>
  <si>
    <t>3GRANJA SASAPE</t>
  </si>
  <si>
    <t>3LOS BANCES</t>
  </si>
  <si>
    <t>3LA RAYA</t>
  </si>
  <si>
    <t>3LOS SANCHEZ</t>
  </si>
  <si>
    <t>3MOTUPE</t>
  </si>
  <si>
    <t>3CHOCHOPE</t>
  </si>
  <si>
    <t>3KAÑARIS</t>
  </si>
  <si>
    <t>3PANDACHI</t>
  </si>
  <si>
    <t>3HUACAPAMPA</t>
  </si>
  <si>
    <t>3CHILASQUE</t>
  </si>
  <si>
    <t>3LA SUCCHA</t>
  </si>
  <si>
    <t>3QUIRICHIMA</t>
  </si>
  <si>
    <t>3CHIÑAMA</t>
  </si>
  <si>
    <t>3TONGORRAPE</t>
  </si>
  <si>
    <t>3ANCHOVIRA</t>
  </si>
  <si>
    <t>3MARRIPON</t>
  </si>
  <si>
    <t>3OLMOS</t>
  </si>
  <si>
    <t>3LA ESTANCIA</t>
  </si>
  <si>
    <t>3INSCULAS</t>
  </si>
  <si>
    <t>3QUERPON</t>
  </si>
  <si>
    <t>3TRES BATANES</t>
  </si>
  <si>
    <t>3CAPILLA CENTRAL</t>
  </si>
  <si>
    <t>3ÑAUPE</t>
  </si>
  <si>
    <t>3ELVIRREY</t>
  </si>
  <si>
    <t>3FICUAR</t>
  </si>
  <si>
    <t>3SANTA ROSA (OLMOS)</t>
  </si>
  <si>
    <t>3COLAYA</t>
  </si>
  <si>
    <t>3LA RAMADA</t>
  </si>
  <si>
    <t>3TALLAPAMPA</t>
  </si>
  <si>
    <t>3MORROPE</t>
  </si>
  <si>
    <t>3LA COLORADA</t>
  </si>
  <si>
    <t>3EL ROMERO</t>
  </si>
  <si>
    <t>3TRANCA FANUPE</t>
  </si>
  <si>
    <t>3LAGUNAS (MORROPE)</t>
  </si>
  <si>
    <t>3CHEPITO</t>
  </si>
  <si>
    <t>3ARBOLSOL</t>
  </si>
  <si>
    <t>3CRUZ DE PAREDONES</t>
  </si>
  <si>
    <t>3LA  GARTERA</t>
  </si>
  <si>
    <t>3CRUZ DEL MEDANO</t>
  </si>
  <si>
    <t>3QUEMAZON</t>
  </si>
  <si>
    <t>3FANUPE BARRIO NUEVO</t>
  </si>
  <si>
    <t>3SANTA ISABEL</t>
  </si>
  <si>
    <t>3SEQUION</t>
  </si>
  <si>
    <t>3SANTA ROSA LAS PAMPAS</t>
  </si>
  <si>
    <t>3ANNAPE</t>
  </si>
  <si>
    <t>3CARACUCHO</t>
  </si>
  <si>
    <t>3POSITOS</t>
  </si>
  <si>
    <t>3CLAS PICSI</t>
  </si>
  <si>
    <t>3HOSPITAL REFERENCIAL FERREÑAFE</t>
  </si>
  <si>
    <t>3SEÑOR DE LA JUSTICIA</t>
  </si>
  <si>
    <t>3PUCHACA</t>
  </si>
  <si>
    <t>3MESONES MURO</t>
  </si>
  <si>
    <t>3PITIPO</t>
  </si>
  <si>
    <t>3LA TRAPOSA</t>
  </si>
  <si>
    <t>3MOCHUMI VIEJO</t>
  </si>
  <si>
    <t>3MOTUPILLO</t>
  </si>
  <si>
    <t>3CACHINCHE</t>
  </si>
  <si>
    <t>3PATIVILCA</t>
  </si>
  <si>
    <t>3SIME</t>
  </si>
  <si>
    <t>3BATANGRANDE</t>
  </si>
  <si>
    <t>3C.S.PUEBLO NUEVO</t>
  </si>
  <si>
    <t>3MOYAN</t>
  </si>
  <si>
    <t>3INKAWASI</t>
  </si>
  <si>
    <t>3LAQUIPAMPA</t>
  </si>
  <si>
    <t>3UYURPAMPA</t>
  </si>
  <si>
    <t>3CRUZ LOMA</t>
  </si>
  <si>
    <t>3HUAYRUL</t>
  </si>
  <si>
    <t>3CANCHACHALA</t>
  </si>
  <si>
    <t>3LANCHIPAMPA</t>
  </si>
  <si>
    <t>3KONGACHA</t>
  </si>
  <si>
    <t>3LA TRANCA</t>
  </si>
  <si>
    <t>3EL SAUCE</t>
  </si>
  <si>
    <t>3HUMEDADES</t>
  </si>
  <si>
    <t>3EL PUENTE</t>
  </si>
  <si>
    <t>3CAYALTI</t>
  </si>
  <si>
    <t>3EL ARROZAL</t>
  </si>
  <si>
    <t>3CAPOTE</t>
  </si>
  <si>
    <t>3PUCALA</t>
  </si>
  <si>
    <t>3HUAYABAMBA</t>
  </si>
  <si>
    <t>3HIERBA BUENA</t>
  </si>
  <si>
    <t>3LA ZARANDA</t>
  </si>
  <si>
    <t>3LAS COLMENAS</t>
  </si>
  <si>
    <t>3POMALCA</t>
  </si>
  <si>
    <t>3VILLA HERMOSA</t>
  </si>
  <si>
    <t>3MONTE HERMOZO</t>
  </si>
  <si>
    <t>3HUACA TRAPICHE DE BRONCE</t>
  </si>
  <si>
    <t>3LAS FLORES DE LA PRADERA</t>
  </si>
  <si>
    <t>3CALERA SANTA ROSA</t>
  </si>
  <si>
    <t>3CASERIO PLAYA DE CASCAJAL</t>
  </si>
  <si>
    <t>3SANTA CLARA</t>
  </si>
  <si>
    <t>3MAMAGPAMPA</t>
  </si>
  <si>
    <t>3ANTONIO RAYMONDI</t>
  </si>
  <si>
    <t>3CORRAL DE PIEDRA</t>
  </si>
  <si>
    <t>3ANCOL CHICO</t>
  </si>
  <si>
    <t>3EL PUEBLITO</t>
  </si>
  <si>
    <t>3LAGUNA HUANAMA</t>
  </si>
  <si>
    <t>3HOSPITAL REGIONAL LAMBAYEQUE</t>
  </si>
  <si>
    <t>3LAS NORIAS</t>
  </si>
  <si>
    <t>3CORRAL DE ARENA</t>
  </si>
  <si>
    <t>3SALTUR</t>
  </si>
  <si>
    <t>3LA COMPUERTA</t>
  </si>
  <si>
    <t>3PASABAR ASERRADERO</t>
  </si>
  <si>
    <t>3MOCAPE</t>
  </si>
  <si>
    <t>3CAPILLA SANTA ROSA LAMBAYEQUE</t>
  </si>
  <si>
    <t>3HUACA BLANCA</t>
  </si>
  <si>
    <t>3POSTA MEDICA DE UCUPE - ESSALUD</t>
  </si>
  <si>
    <t>3HOSPITAL NAYLAMP</t>
  </si>
  <si>
    <t>3CAP III CARLOS CASTAÑEDA IPARRAGUIRRE</t>
  </si>
  <si>
    <t>3POSTA MEDICA DE MOTUPE - ESSALUD</t>
  </si>
  <si>
    <t>3CENTRO MEDICO JUAN AITA VALLE ETEN</t>
  </si>
  <si>
    <t>3POSTA MEDICA DE DE OYOTUN - ESSALUD</t>
  </si>
  <si>
    <t>3CENTRO DE ATENCION PRIMARIA II JAYANCA</t>
  </si>
  <si>
    <t>3CENTRO DE ATENCION PRIMARIA III MANUEL MANRRIQUE NEVADO</t>
  </si>
  <si>
    <t>3POSTA MEDICA DE CHONGOYAPE - ESAALUD</t>
  </si>
  <si>
    <t>3POSTA MEDICA DE TUCUME</t>
  </si>
  <si>
    <t>3POLICLINICO CHICLAYO OESTE</t>
  </si>
  <si>
    <t>3AGUSTIN GAVIDIA SALCEDO</t>
  </si>
  <si>
    <t>3ESSALUD HOSPITAL 1 AGUSTIN ARBULU NEYRA FERREÑAFE</t>
  </si>
  <si>
    <t>3HOSPITAL NACIONAL ALMANZOR AGUINAGA ASENJO</t>
  </si>
  <si>
    <t>3POSTA MEDICA DE OLMOS</t>
  </si>
  <si>
    <t>3HOSPITAL II LUIS HEYSEN INCHAUSTEGUI</t>
  </si>
  <si>
    <t>3CENTRO MEDICO CAYALTI</t>
  </si>
  <si>
    <t>3CENTRO DE ATENCION PRIMARIA II PATAPO</t>
  </si>
  <si>
    <t>3TUMAN</t>
  </si>
  <si>
    <t>3HOSPITAL REGIONAL POLICIAL CHICLAYO</t>
  </si>
  <si>
    <t>3POSOPE ALTO</t>
  </si>
  <si>
    <t>3JANQUE</t>
  </si>
  <si>
    <t>4HOSPITAL REGIONAL DOCENTE LAS MERCEDES</t>
  </si>
  <si>
    <t>4JOSE OLAYA</t>
  </si>
  <si>
    <t>4SAN ANTONIO</t>
  </si>
  <si>
    <t>4JORGE CHAVEZ</t>
  </si>
  <si>
    <t>4TUPAC AMARU</t>
  </si>
  <si>
    <t>4JOSE QUIÑONEZ GONZALES</t>
  </si>
  <si>
    <t>4CRUZ DE LA ESPERANZA</t>
  </si>
  <si>
    <t>4CERROPON</t>
  </si>
  <si>
    <t>4VICTOR ENRIQUE TIRADO BONILLA-CHONGOYAPE</t>
  </si>
  <si>
    <t>4PAMPA GRANDE</t>
  </si>
  <si>
    <t>4LA VICTORIA SECTOR  I</t>
  </si>
  <si>
    <t>4LA VICTORIA SECTOR II - MARIA JESUS</t>
  </si>
  <si>
    <t>4EL BOSQUE</t>
  </si>
  <si>
    <t>4CHOSICA DEL NORTE</t>
  </si>
  <si>
    <t>4JOSE LEONARDO ORTIZ</t>
  </si>
  <si>
    <t>4PEDRO PABLO ATUSPARIAS</t>
  </si>
  <si>
    <t>4PAUL HARRIS</t>
  </si>
  <si>
    <t>4CULPON</t>
  </si>
  <si>
    <t>4SANTA ANA</t>
  </si>
  <si>
    <t>4PAMPA LA VICTORIA</t>
  </si>
  <si>
    <t>4PIMENTEL</t>
  </si>
  <si>
    <t>4SAN LUIS</t>
  </si>
  <si>
    <t>4SAN ANTONIO (POMALCA)</t>
  </si>
  <si>
    <t>4SIPAN</t>
  </si>
  <si>
    <t>4REQUE</t>
  </si>
  <si>
    <t>4MONTEGRANDE</t>
  </si>
  <si>
    <t>4LAS DELICIAS</t>
  </si>
  <si>
    <t>4SAN JOSE</t>
  </si>
  <si>
    <t>4SAN CARLOS</t>
  </si>
  <si>
    <t>4BODEGONES</t>
  </si>
  <si>
    <t>4CIUDAD DE DIOS - JUAN TOMIS STACK</t>
  </si>
  <si>
    <t>4MONSEFU</t>
  </si>
  <si>
    <t>4CALLANCA</t>
  </si>
  <si>
    <t>4POMAPE</t>
  </si>
  <si>
    <t>4VALLE HERMOSO</t>
  </si>
  <si>
    <t>4CIUDAD ETEN</t>
  </si>
  <si>
    <t>4PUERTO ETEN</t>
  </si>
  <si>
    <t>4SANTA ROSA</t>
  </si>
  <si>
    <t>4ZAÑA</t>
  </si>
  <si>
    <t>4COLLIQUE</t>
  </si>
  <si>
    <t>4GUAYAQUIL</t>
  </si>
  <si>
    <t>4MOCUPE VIEJO (TRADIC.)</t>
  </si>
  <si>
    <t>4MOCUPE NUEVO</t>
  </si>
  <si>
    <t>4LAGUNAS</t>
  </si>
  <si>
    <t>4NUEVA ARICA</t>
  </si>
  <si>
    <t>4LA VIÑA DE NUEVA ARICA</t>
  </si>
  <si>
    <t>4OYOTUN</t>
  </si>
  <si>
    <t>4VIRGEN DE LAS MERCEDES LA OTRA BANDA</t>
  </si>
  <si>
    <t>4HOSPITAL PROVINCIAL DOCENTE BELEN-LAMBAYEQUE</t>
  </si>
  <si>
    <t>4JAYANCA</t>
  </si>
  <si>
    <t>4SAN MARTIN</t>
  </si>
  <si>
    <t>4TORIBIA CASTRO CHIRINOS</t>
  </si>
  <si>
    <t>4SIALUPE HUAMANTANGA</t>
  </si>
  <si>
    <t>4MUYFINCA-PUNTO 09</t>
  </si>
  <si>
    <t>4ILLIMO</t>
  </si>
  <si>
    <t>4CHIRIMOYO</t>
  </si>
  <si>
    <t>4SAN PEDRO SASAPE</t>
  </si>
  <si>
    <t>4LA VIÑA (JAYANCA)</t>
  </si>
  <si>
    <t>4MOCHUMI</t>
  </si>
  <si>
    <t>4PUNTO CUATRO</t>
  </si>
  <si>
    <t>4PAREDONES MUY FINCA</t>
  </si>
  <si>
    <t>4PACORA</t>
  </si>
  <si>
    <t>4SALAS</t>
  </si>
  <si>
    <t>4PENACHI</t>
  </si>
  <si>
    <t>4KERGUER</t>
  </si>
  <si>
    <t>4TUCUME</t>
  </si>
  <si>
    <t>4TUCUME VIEJO</t>
  </si>
  <si>
    <t>4GRANJA SASAPE</t>
  </si>
  <si>
    <t>4LOS BANCES</t>
  </si>
  <si>
    <t>4LA RAYA</t>
  </si>
  <si>
    <t>4LOS SANCHEZ</t>
  </si>
  <si>
    <t>4MOTUPE</t>
  </si>
  <si>
    <t>4CHOCHOPE</t>
  </si>
  <si>
    <t>4KAÑARIS</t>
  </si>
  <si>
    <t>4PANDACHI</t>
  </si>
  <si>
    <t>4HUACAPAMPA</t>
  </si>
  <si>
    <t>4CHILASQUE</t>
  </si>
  <si>
    <t>4LA SUCCHA</t>
  </si>
  <si>
    <t>4QUIRICHIMA</t>
  </si>
  <si>
    <t>4CHIÑAMA</t>
  </si>
  <si>
    <t>4TONGORRAPE</t>
  </si>
  <si>
    <t>4ANCHOVIRA</t>
  </si>
  <si>
    <t>4MARRIPON</t>
  </si>
  <si>
    <t>4OLMOS</t>
  </si>
  <si>
    <t>4LA ESTANCIA</t>
  </si>
  <si>
    <t>4INSCULAS</t>
  </si>
  <si>
    <t>4QUERPON</t>
  </si>
  <si>
    <t>4TRES BATANES</t>
  </si>
  <si>
    <t>4CAPILLA CENTRAL</t>
  </si>
  <si>
    <t>4ÑAUPE</t>
  </si>
  <si>
    <t>4ELVIRREY</t>
  </si>
  <si>
    <t>4FICUAR</t>
  </si>
  <si>
    <t>4SANTA ROSA (OLMOS)</t>
  </si>
  <si>
    <t>4COLAYA</t>
  </si>
  <si>
    <t>4LA RAMADA</t>
  </si>
  <si>
    <t>4TALLAPAMPA</t>
  </si>
  <si>
    <t>4MORROPE</t>
  </si>
  <si>
    <t>4LA COLORADA</t>
  </si>
  <si>
    <t>4EL ROMERO</t>
  </si>
  <si>
    <t>4TRANCA FANUPE</t>
  </si>
  <si>
    <t>4LAGUNAS (MORROPE)</t>
  </si>
  <si>
    <t>4CHEPITO</t>
  </si>
  <si>
    <t>4ARBOLSOL</t>
  </si>
  <si>
    <t>4CRUZ DE PAREDONES</t>
  </si>
  <si>
    <t>4LA  GARTERA</t>
  </si>
  <si>
    <t>4CRUZ DEL MEDANO</t>
  </si>
  <si>
    <t>4QUEMAZON</t>
  </si>
  <si>
    <t>4FANUPE BARRIO NUEVO</t>
  </si>
  <si>
    <t>4SANTA ROSA LAS PAMPAS</t>
  </si>
  <si>
    <t>4ANNAPE</t>
  </si>
  <si>
    <t>4CARACUCHO</t>
  </si>
  <si>
    <t>4POSITOS</t>
  </si>
  <si>
    <t>4CLAS PICSI</t>
  </si>
  <si>
    <t>4SEÑOR DE LA JUSTICIA</t>
  </si>
  <si>
    <t>4PUCHACA</t>
  </si>
  <si>
    <t>4MESONES MURO</t>
  </si>
  <si>
    <t>4PITIPO</t>
  </si>
  <si>
    <t>4LA TRAPOSA</t>
  </si>
  <si>
    <t>4MOCHUMI VIEJO</t>
  </si>
  <si>
    <t>4MOTUPILLO</t>
  </si>
  <si>
    <t>4CACHINCHE</t>
  </si>
  <si>
    <t>4PATIVILCA</t>
  </si>
  <si>
    <t>4SIME</t>
  </si>
  <si>
    <t>4BATANGRANDE</t>
  </si>
  <si>
    <t>4C.S.PUEBLO NUEVO</t>
  </si>
  <si>
    <t>4MOYAN</t>
  </si>
  <si>
    <t>4INKAWASI</t>
  </si>
  <si>
    <t>4LAQUIPAMPA</t>
  </si>
  <si>
    <t>4UYURPAMPA</t>
  </si>
  <si>
    <t>4CRUZ LOMA</t>
  </si>
  <si>
    <t>4HUAYRUL</t>
  </si>
  <si>
    <t>4CANCHACHALA</t>
  </si>
  <si>
    <t>4LANCHIPAMPA</t>
  </si>
  <si>
    <t>4KONGACHA</t>
  </si>
  <si>
    <t>4LA TRANCA</t>
  </si>
  <si>
    <t>4EL SAUCE</t>
  </si>
  <si>
    <t>4HUMEDADES</t>
  </si>
  <si>
    <t>4EL PUENTE</t>
  </si>
  <si>
    <t>4CAYALTI</t>
  </si>
  <si>
    <t>4TUMAN</t>
  </si>
  <si>
    <t>4EL ARROZAL</t>
  </si>
  <si>
    <t>4PUCALA</t>
  </si>
  <si>
    <t>4HUAYABAMBA</t>
  </si>
  <si>
    <t>4HIERBA BUENA</t>
  </si>
  <si>
    <t>4LA ZARANDA</t>
  </si>
  <si>
    <t>4LAS COLMENAS</t>
  </si>
  <si>
    <t>4POMALCA</t>
  </si>
  <si>
    <t>4VILLA HERMOSA</t>
  </si>
  <si>
    <t>4MONTE HERMOZO</t>
  </si>
  <si>
    <t>4HUACA TRAPICHE DE BRONCE</t>
  </si>
  <si>
    <t>4LAS FLORES DE LA PRADERA</t>
  </si>
  <si>
    <t>4CALERA SANTA ROSA</t>
  </si>
  <si>
    <t>4CASERIO PLAYA DE CASCAJAL</t>
  </si>
  <si>
    <t>4SANTA CLARA</t>
  </si>
  <si>
    <t>4MAMAGPAMPA</t>
  </si>
  <si>
    <t>4ANTONIO RAYMONDI</t>
  </si>
  <si>
    <t>4CORRAL DE PIEDRA</t>
  </si>
  <si>
    <t>4EL PUEBLITO</t>
  </si>
  <si>
    <t>4LAGUNA HUANAMA</t>
  </si>
  <si>
    <t>4HOSPITAL REGIONAL LAMBAYEQUE</t>
  </si>
  <si>
    <t>4SALTUR</t>
  </si>
  <si>
    <t>4LA COMPUERTA</t>
  </si>
  <si>
    <t>4MOCAPE</t>
  </si>
  <si>
    <t>4CAPILLA SANTA ROSA LAMBAYEQUE</t>
  </si>
  <si>
    <t>4HUACA BLANCA</t>
  </si>
  <si>
    <t>4HOSPITAL REGIONAL POLICIAL CHICLAYO</t>
  </si>
  <si>
    <t>4POSOPE ALTO</t>
  </si>
  <si>
    <t>4JANQUE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</si>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</sst>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64" formatCode="0.0%"/>
  </numFmts>
  <fonts count="6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Aharoni"/>
      <charset val="177"/>
    </font>
    <font>
      <b/>
      <sz val="16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4"/>
      <color rgb="FF66FFFF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sz val="8"/>
      <color rgb="FFFFFF0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4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9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8"/>
      <color theme="4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.5"/>
      <name val="Calibri"/>
      <family val="1"/>
    </font>
    <font>
      <sz val="10"/>
      <name val="Arial"/>
      <family val="2"/>
      <charset val="1"/>
    </font>
    <font>
      <b/>
      <sz val="10"/>
      <color theme="0"/>
      <name val="Calibri"/>
      <family val="2"/>
      <scheme val="minor"/>
    </font>
    <font>
      <sz val="9"/>
      <color rgb="FF00206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3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CDFFC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81DEFF"/>
        <bgColor indexed="64"/>
      </patternFill>
    </fill>
    <fill>
      <patternFill patternType="solid">
        <fgColor rgb="FFFFEA8F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EEB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theme="4" tint="-0.249977111117893"/>
      </patternFill>
    </fill>
    <fill>
      <patternFill patternType="solid">
        <fgColor rgb="FFFF0000"/>
        <bgColor theme="4" tint="-0.249977111117893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theme="4" tint="-0.249977111117893"/>
      </patternFill>
    </fill>
    <fill>
      <patternFill patternType="solid">
        <fgColor rgb="FF0070C0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EBBB4"/>
        <bgColor indexed="64"/>
      </patternFill>
    </fill>
    <fill>
      <patternFill patternType="solid">
        <fgColor rgb="FF00B050"/>
        <bgColor theme="4"/>
      </patternFill>
    </fill>
    <fill>
      <patternFill patternType="solid">
        <fgColor rgb="FFFF0000"/>
        <bgColor theme="4"/>
      </patternFill>
    </fill>
    <fill>
      <patternFill patternType="solid">
        <fgColor theme="8" tint="-0.249977111117893"/>
        <bgColor theme="8" tint="-0.249977111117893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6C31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8" tint="-0.24994659260841701"/>
      </left>
      <right style="thin">
        <color theme="8" tint="0.59996337778862885"/>
      </right>
      <top style="double">
        <color theme="4" tint="0.39994506668294322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double">
        <color theme="4" tint="0.39994506668294322"/>
      </top>
      <bottom style="thin">
        <color theme="8" tint="0.59996337778862885"/>
      </bottom>
      <diagonal/>
    </border>
    <border>
      <left style="thin">
        <color theme="8" tint="0.59996337778862885"/>
      </left>
      <right style="medium">
        <color theme="8" tint="-0.24994659260841701"/>
      </right>
      <top style="double">
        <color theme="4" tint="0.39994506668294322"/>
      </top>
      <bottom style="thin">
        <color theme="8" tint="0.59996337778862885"/>
      </bottom>
      <diagonal/>
    </border>
    <border>
      <left style="medium">
        <color theme="8" tint="-0.24994659260841701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medium">
        <color theme="8" tint="-0.24994659260841701"/>
      </right>
      <top style="thin">
        <color theme="8" tint="0.59996337778862885"/>
      </top>
      <bottom style="thin">
        <color theme="8" tint="0.59996337778862885"/>
      </bottom>
      <diagonal/>
    </border>
    <border>
      <left style="medium">
        <color theme="8" tint="-0.24994659260841701"/>
      </left>
      <right style="thin">
        <color theme="8" tint="0.59996337778862885"/>
      </right>
      <top style="thin">
        <color theme="8" tint="0.59996337778862885"/>
      </top>
      <bottom style="medium">
        <color theme="8" tint="-0.24994659260841701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medium">
        <color theme="8" tint="-0.24994659260841701"/>
      </bottom>
      <diagonal/>
    </border>
    <border>
      <left style="thin">
        <color theme="8" tint="0.59996337778862885"/>
      </left>
      <right style="medium">
        <color theme="8" tint="-0.24994659260841701"/>
      </right>
      <top style="thin">
        <color theme="8" tint="0.59996337778862885"/>
      </top>
      <bottom style="medium">
        <color theme="8" tint="-0.24994659260841701"/>
      </bottom>
      <diagonal/>
    </border>
    <border>
      <left/>
      <right/>
      <top style="thin">
        <color theme="4" tint="-0.24994659260841701"/>
      </top>
      <bottom style="thin">
        <color theme="4" tint="-0.24994659260841701"/>
      </bottom>
      <diagonal/>
    </border>
    <border>
      <left/>
      <right/>
      <top/>
      <bottom style="thin">
        <color theme="4" tint="0.7999816888943144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4" tint="0.59999389629810485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4" tint="0.59999389629810485"/>
      </bottom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n">
        <color theme="4" tint="0.79998168889431442"/>
      </top>
      <bottom style="thin">
        <color theme="4" tint="-0.2499465926084170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medium">
        <color theme="4" tint="0.399914548173467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medium">
        <color theme="4" tint="0.39991454817346722"/>
      </bottom>
      <diagonal/>
    </border>
    <border>
      <left/>
      <right/>
      <top style="medium">
        <color theme="4" tint="0.39991454817346722"/>
      </top>
      <bottom style="thin">
        <color theme="4" tint="0.39997558519241921"/>
      </bottom>
      <diagonal/>
    </border>
    <border>
      <left/>
      <right/>
      <top/>
      <bottom style="medium">
        <color theme="4" tint="0.39988402966399123"/>
      </bottom>
      <diagonal/>
    </border>
    <border>
      <left/>
      <right/>
      <top style="thin">
        <color theme="4" tint="0.39994506668294322"/>
      </top>
      <bottom style="medium">
        <color theme="4" tint="0.39988402966399123"/>
      </bottom>
      <diagonal/>
    </border>
    <border>
      <left/>
      <right/>
      <top style="medium">
        <color theme="4" tint="0.39988402966399123"/>
      </top>
      <bottom style="thin">
        <color theme="4" tint="0.39997558519241921"/>
      </bottom>
      <diagonal/>
    </border>
    <border>
      <left/>
      <right/>
      <top style="medium">
        <color theme="4" tint="0.39988402966399123"/>
      </top>
      <bottom style="thin">
        <color theme="4" tint="0.39994506668294322"/>
      </bottom>
      <diagonal/>
    </border>
    <border>
      <left/>
      <right/>
      <top/>
      <bottom style="medium">
        <color theme="4" tint="0.39985351115451523"/>
      </bottom>
      <diagonal/>
    </border>
    <border>
      <left/>
      <right/>
      <top style="thin">
        <color theme="4" tint="0.39994506668294322"/>
      </top>
      <bottom style="medium">
        <color theme="4" tint="0.39985351115451523"/>
      </bottom>
      <diagonal/>
    </border>
    <border>
      <left/>
      <right/>
      <top style="medium">
        <color theme="4" tint="0.39988402966399123"/>
      </top>
      <bottom style="thin">
        <color theme="4" tint="0.39985351115451523"/>
      </bottom>
      <diagonal/>
    </border>
    <border>
      <left/>
      <right/>
      <top style="thin">
        <color theme="4" tint="0.39985351115451523"/>
      </top>
      <bottom style="thin">
        <color theme="4" tint="0.39985351115451523"/>
      </bottom>
      <diagonal/>
    </border>
    <border>
      <left/>
      <right/>
      <top style="thin">
        <color theme="4" tint="0.39985351115451523"/>
      </top>
      <bottom style="medium">
        <color theme="4" tint="0.39988402966399123"/>
      </bottom>
      <diagonal/>
    </border>
    <border>
      <left style="medium">
        <color rgb="FF0070C0"/>
      </left>
      <right/>
      <top style="medium">
        <color rgb="FF0070C0"/>
      </top>
      <bottom style="thin">
        <color rgb="FF0070C0"/>
      </bottom>
      <diagonal/>
    </border>
    <border>
      <left/>
      <right/>
      <top style="medium">
        <color rgb="FF0070C0"/>
      </top>
      <bottom style="thin">
        <color rgb="FF0070C0"/>
      </bottom>
      <diagonal/>
    </border>
    <border>
      <left/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medium">
        <color rgb="FF0070C0"/>
      </bottom>
      <diagonal/>
    </border>
    <border>
      <left/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/>
      <right/>
      <top/>
      <bottom style="thin">
        <color rgb="FF0070C0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 style="thick">
        <color rgb="FF0070C0"/>
      </left>
      <right/>
      <top style="double">
        <color theme="0"/>
      </top>
      <bottom style="double">
        <color theme="0"/>
      </bottom>
      <diagonal/>
    </border>
    <border>
      <left style="medium">
        <color rgb="FF0070C0"/>
      </left>
      <right/>
      <top style="thin">
        <color rgb="FF0070C0"/>
      </top>
      <bottom/>
      <diagonal/>
    </border>
    <border>
      <left/>
      <right/>
      <top style="thin">
        <color rgb="FF0070C0"/>
      </top>
      <bottom/>
      <diagonal/>
    </border>
    <border>
      <left/>
      <right style="medium">
        <color rgb="FF0070C0"/>
      </right>
      <top style="thin">
        <color rgb="FF0070C0"/>
      </top>
      <bottom/>
      <diagonal/>
    </border>
    <border>
      <left/>
      <right/>
      <top style="double">
        <color theme="0"/>
      </top>
      <bottom style="double">
        <color theme="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8" tint="0.59996337778862885"/>
      </left>
      <right style="thin">
        <color theme="8" tint="0.59996337778862885"/>
      </right>
      <top style="double">
        <color theme="4" tint="0.39994506668294322"/>
      </top>
      <bottom/>
      <diagonal/>
    </border>
    <border>
      <left style="thin">
        <color theme="0"/>
      </left>
      <right/>
      <top/>
      <bottom style="double">
        <color theme="0"/>
      </bottom>
      <diagonal/>
    </border>
    <border>
      <left style="medium">
        <color rgb="FF00B0F0"/>
      </left>
      <right/>
      <top style="double">
        <color theme="4" tint="0.79998168889431442"/>
      </top>
      <bottom style="double">
        <color theme="4" tint="0.79998168889431442"/>
      </bottom>
      <diagonal/>
    </border>
    <border>
      <left/>
      <right/>
      <top style="double">
        <color theme="4" tint="0.79998168889431442"/>
      </top>
      <bottom style="double">
        <color theme="4" tint="0.79998168889431442"/>
      </bottom>
      <diagonal/>
    </border>
    <border>
      <left/>
      <right style="double">
        <color theme="4" tint="0.79998168889431442"/>
      </right>
      <top style="double">
        <color theme="4" tint="0.79998168889431442"/>
      </top>
      <bottom style="double">
        <color theme="4" tint="0.7999816888943144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/>
      <diagonal/>
    </border>
    <border>
      <left style="thin">
        <color theme="4" tint="0.79998168889431442"/>
      </left>
      <right/>
      <top/>
      <bottom/>
      <diagonal/>
    </border>
    <border>
      <left style="thin">
        <color theme="4" tint="0.79998168889431442"/>
      </left>
      <right style="thin">
        <color theme="4" tint="0.79998168889431442"/>
      </right>
      <top style="medium">
        <color theme="4" tint="-0.249977111117893"/>
      </top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 tint="0.79998168889431442"/>
      </right>
      <top/>
      <bottom/>
      <diagonal/>
    </border>
    <border>
      <left/>
      <right/>
      <top style="thin">
        <color rgb="FFFF0000"/>
      </top>
      <bottom style="thin">
        <color rgb="FFFF0000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8" tint="0.59999389629810485"/>
      </bottom>
      <diagonal/>
    </border>
    <border>
      <left/>
      <right/>
      <top style="double">
        <color theme="8" tint="-0.249977111117893"/>
      </top>
      <bottom style="thin">
        <color theme="8" tint="-0.249977111117893"/>
      </bottom>
      <diagonal/>
    </border>
  </borders>
  <cellStyleXfs count="10">
    <xf numFmtId="0" fontId="0" fillId="0" borderId="0"/>
    <xf numFmtId="0" fontId="7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0" fontId="10" fillId="0" borderId="0"/>
    <xf numFmtId="0" fontId="10" fillId="0" borderId="0"/>
    <xf numFmtId="0" fontId="51" fillId="0" borderId="0"/>
    <xf numFmtId="0" fontId="1" fillId="0" borderId="0"/>
    <xf numFmtId="0" fontId="7" fillId="0" borderId="0"/>
  </cellStyleXfs>
  <cellXfs count="298">
    <xf numFmtId="0" fontId="0" fillId="0" borderId="0" xfId="0"/>
    <xf numFmtId="0" fontId="3" fillId="0" borderId="0" xfId="1" applyFont="1" applyAlignment="1" applyProtection="1">
      <alignment vertical="center"/>
      <protection hidden="1"/>
    </xf>
    <xf numFmtId="0" fontId="9" fillId="2" borderId="0" xfId="0" applyFont="1" applyFill="1"/>
    <xf numFmtId="0" fontId="0" fillId="0" borderId="0" xfId="0" pivotButton="1"/>
    <xf numFmtId="0" fontId="7" fillId="0" borderId="0" xfId="4" applyAlignment="1" applyProtection="1">
      <alignment vertical="center"/>
      <protection hidden="1"/>
    </xf>
    <xf numFmtId="0" fontId="11" fillId="0" borderId="0" xfId="4" applyFont="1" applyAlignment="1" applyProtection="1">
      <alignment vertical="center"/>
      <protection hidden="1"/>
    </xf>
    <xf numFmtId="0" fontId="11" fillId="0" borderId="0" xfId="4" applyFont="1" applyAlignment="1" applyProtection="1">
      <alignment horizontal="center" vertical="center"/>
      <protection hidden="1"/>
    </xf>
    <xf numFmtId="0" fontId="12" fillId="0" borderId="0" xfId="4" applyFont="1" applyAlignment="1" applyProtection="1">
      <alignment vertical="center"/>
      <protection hidden="1"/>
    </xf>
    <xf numFmtId="0" fontId="13" fillId="0" borderId="0" xfId="4" applyFont="1" applyAlignment="1" applyProtection="1">
      <alignment vertical="center"/>
      <protection hidden="1"/>
    </xf>
    <xf numFmtId="0" fontId="13" fillId="6" borderId="0" xfId="4" applyFont="1" applyFill="1" applyAlignment="1" applyProtection="1">
      <alignment vertical="center"/>
      <protection hidden="1"/>
    </xf>
    <xf numFmtId="0" fontId="13" fillId="6" borderId="0" xfId="4" applyFont="1" applyFill="1" applyAlignment="1" applyProtection="1">
      <alignment horizontal="center" vertical="center"/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0" fontId="22" fillId="4" borderId="1" xfId="5" applyFont="1" applyFill="1" applyBorder="1" applyAlignment="1" applyProtection="1">
      <alignment horizontal="left" vertical="center"/>
      <protection hidden="1"/>
    </xf>
    <xf numFmtId="0" fontId="22" fillId="4" borderId="1" xfId="5" applyFont="1" applyFill="1" applyBorder="1" applyAlignment="1" applyProtection="1">
      <alignment horizontal="center" vertical="center"/>
      <protection hidden="1"/>
    </xf>
    <xf numFmtId="0" fontId="23" fillId="0" borderId="0" xfId="0" applyFont="1"/>
    <xf numFmtId="0" fontId="24" fillId="0" borderId="1" xfId="0" applyFont="1" applyBorder="1" applyAlignment="1" applyProtection="1">
      <alignment horizontal="center" vertical="center"/>
      <protection hidden="1"/>
    </xf>
    <xf numFmtId="0" fontId="25" fillId="12" borderId="1" xfId="5" applyFont="1" applyFill="1" applyBorder="1" applyAlignment="1" applyProtection="1">
      <alignment horizontal="left" vertical="center"/>
      <protection hidden="1"/>
    </xf>
    <xf numFmtId="0" fontId="25" fillId="12" borderId="1" xfId="5" applyFont="1" applyFill="1" applyBorder="1" applyAlignment="1" applyProtection="1">
      <alignment horizontal="center" vertical="center"/>
      <protection hidden="1"/>
    </xf>
    <xf numFmtId="0" fontId="26" fillId="13" borderId="1" xfId="5" applyFont="1" applyFill="1" applyBorder="1" applyAlignment="1" applyProtection="1">
      <alignment horizontal="left" vertical="center"/>
      <protection hidden="1"/>
    </xf>
    <xf numFmtId="0" fontId="26" fillId="13" borderId="1" xfId="5" applyFont="1" applyFill="1" applyBorder="1" applyAlignment="1" applyProtection="1">
      <alignment horizontal="center" vertical="center"/>
      <protection hidden="1"/>
    </xf>
    <xf numFmtId="0" fontId="28" fillId="14" borderId="1" xfId="5" applyFont="1" applyFill="1" applyBorder="1" applyAlignment="1">
      <alignment vertical="center"/>
    </xf>
    <xf numFmtId="0" fontId="23" fillId="0" borderId="1" xfId="0" applyFont="1" applyBorder="1" applyAlignment="1">
      <alignment horizontal="center"/>
    </xf>
    <xf numFmtId="0" fontId="23" fillId="15" borderId="1" xfId="5" applyFont="1" applyFill="1" applyBorder="1"/>
    <xf numFmtId="0" fontId="27" fillId="15" borderId="1" xfId="5" applyFont="1" applyFill="1" applyBorder="1" applyAlignment="1" applyProtection="1">
      <alignment horizontal="center" vertical="center"/>
      <protection hidden="1"/>
    </xf>
    <xf numFmtId="0" fontId="23" fillId="0" borderId="1" xfId="5" applyFont="1" applyBorder="1"/>
    <xf numFmtId="0" fontId="23" fillId="0" borderId="1" xfId="2" applyNumberFormat="1" applyFont="1" applyBorder="1" applyAlignment="1">
      <alignment horizontal="center"/>
    </xf>
    <xf numFmtId="1" fontId="23" fillId="0" borderId="1" xfId="0" applyNumberFormat="1" applyFont="1" applyBorder="1" applyAlignment="1">
      <alignment horizontal="center"/>
    </xf>
    <xf numFmtId="0" fontId="23" fillId="0" borderId="1" xfId="0" quotePrefix="1" applyFont="1" applyBorder="1" applyAlignment="1">
      <alignment horizontal="center"/>
    </xf>
    <xf numFmtId="0" fontId="7" fillId="0" borderId="0" xfId="4" applyProtection="1">
      <protection hidden="1"/>
    </xf>
    <xf numFmtId="0" fontId="7" fillId="0" borderId="0" xfId="4" applyAlignment="1" applyProtection="1">
      <alignment horizontal="center"/>
      <protection hidden="1"/>
    </xf>
    <xf numFmtId="0" fontId="29" fillId="0" borderId="0" xfId="4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wrapText="1"/>
      <protection hidden="1"/>
    </xf>
    <xf numFmtId="0" fontId="6" fillId="0" borderId="8" xfId="0" applyFont="1" applyBorder="1" applyAlignment="1" applyProtection="1">
      <alignment horizontal="left" vertical="center"/>
      <protection hidden="1"/>
    </xf>
    <xf numFmtId="41" fontId="30" fillId="0" borderId="8" xfId="0" applyNumberFormat="1" applyFont="1" applyBorder="1" applyAlignment="1" applyProtection="1">
      <alignment horizontal="left" vertical="center"/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41" fontId="30" fillId="0" borderId="11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Protection="1">
      <protection hidden="1"/>
    </xf>
    <xf numFmtId="0" fontId="23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41" fontId="30" fillId="0" borderId="9" xfId="0" applyNumberFormat="1" applyFont="1" applyBorder="1" applyAlignment="1" applyProtection="1">
      <alignment horizontal="left" vertical="center"/>
      <protection hidden="1"/>
    </xf>
    <xf numFmtId="41" fontId="30" fillId="0" borderId="12" xfId="0" applyNumberFormat="1" applyFont="1" applyBorder="1" applyAlignment="1" applyProtection="1">
      <alignment horizontal="left" vertical="center"/>
      <protection hidden="1"/>
    </xf>
    <xf numFmtId="0" fontId="33" fillId="0" borderId="0" xfId="0" applyFont="1" applyProtection="1">
      <protection hidden="1"/>
    </xf>
    <xf numFmtId="0" fontId="35" fillId="4" borderId="0" xfId="0" applyFont="1" applyFill="1"/>
    <xf numFmtId="0" fontId="36" fillId="16" borderId="1" xfId="5" applyFont="1" applyFill="1" applyBorder="1" applyAlignment="1" applyProtection="1">
      <alignment horizontal="center" vertical="center"/>
      <protection hidden="1"/>
    </xf>
    <xf numFmtId="0" fontId="37" fillId="12" borderId="1" xfId="5" applyFont="1" applyFill="1" applyBorder="1" applyAlignment="1" applyProtection="1">
      <alignment horizontal="center" vertical="center"/>
      <protection hidden="1"/>
    </xf>
    <xf numFmtId="0" fontId="38" fillId="14" borderId="1" xfId="5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39" fillId="14" borderId="1" xfId="5" applyFont="1" applyFill="1" applyBorder="1" applyAlignment="1" applyProtection="1">
      <alignment horizontal="center" vertical="center"/>
      <protection hidden="1"/>
    </xf>
    <xf numFmtId="0" fontId="40" fillId="14" borderId="1" xfId="5" applyFont="1" applyFill="1" applyBorder="1" applyAlignment="1" applyProtection="1">
      <alignment horizontal="center" vertical="center"/>
      <protection hidden="1"/>
    </xf>
    <xf numFmtId="0" fontId="41" fillId="0" borderId="0" xfId="0" applyFont="1"/>
    <xf numFmtId="0" fontId="43" fillId="0" borderId="0" xfId="0" applyFont="1"/>
    <xf numFmtId="0" fontId="2" fillId="0" borderId="0" xfId="0" applyFont="1"/>
    <xf numFmtId="0" fontId="0" fillId="0" borderId="0" xfId="0" applyAlignment="1">
      <alignment horizontal="center" vertical="center"/>
    </xf>
    <xf numFmtId="0" fontId="45" fillId="0" borderId="0" xfId="0" applyFont="1"/>
    <xf numFmtId="0" fontId="45" fillId="0" borderId="0" xfId="0" applyFont="1" applyAlignment="1">
      <alignment horizontal="right"/>
    </xf>
    <xf numFmtId="22" fontId="45" fillId="0" borderId="0" xfId="0" applyNumberFormat="1" applyFont="1" applyAlignment="1">
      <alignment horizontal="left"/>
    </xf>
    <xf numFmtId="0" fontId="42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14" fillId="7" borderId="1" xfId="0" applyFont="1" applyFill="1" applyBorder="1" applyAlignment="1" applyProtection="1">
      <alignment vertical="center" wrapText="1"/>
      <protection hidden="1"/>
    </xf>
    <xf numFmtId="0" fontId="15" fillId="8" borderId="1" xfId="0" applyFont="1" applyFill="1" applyBorder="1" applyAlignment="1" applyProtection="1">
      <alignment vertical="center" wrapText="1"/>
      <protection hidden="1"/>
    </xf>
    <xf numFmtId="0" fontId="16" fillId="0" borderId="2" xfId="0" applyFont="1" applyBorder="1" applyAlignment="1" applyProtection="1">
      <alignment vertical="center" wrapText="1"/>
      <protection hidden="1"/>
    </xf>
    <xf numFmtId="0" fontId="16" fillId="0" borderId="3" xfId="0" applyFont="1" applyBorder="1" applyAlignment="1" applyProtection="1">
      <alignment vertical="center" wrapText="1"/>
      <protection hidden="1"/>
    </xf>
    <xf numFmtId="0" fontId="0" fillId="0" borderId="0" xfId="0" applyAlignment="1">
      <alignment horizontal="left"/>
    </xf>
    <xf numFmtId="0" fontId="36" fillId="22" borderId="18" xfId="0" applyFont="1" applyFill="1" applyBorder="1" applyAlignment="1">
      <alignment horizontal="center" vertical="center" wrapText="1"/>
    </xf>
    <xf numFmtId="0" fontId="36" fillId="4" borderId="19" xfId="0" applyFont="1" applyFill="1" applyBorder="1" applyAlignment="1">
      <alignment horizontal="center" vertical="center" wrapText="1"/>
    </xf>
    <xf numFmtId="0" fontId="36" fillId="23" borderId="19" xfId="0" applyFont="1" applyFill="1" applyBorder="1" applyAlignment="1">
      <alignment horizontal="center" vertical="center" wrapText="1"/>
    </xf>
    <xf numFmtId="0" fontId="36" fillId="24" borderId="19" xfId="0" applyFont="1" applyFill="1" applyBorder="1" applyAlignment="1">
      <alignment horizontal="center" vertical="center" wrapText="1"/>
    </xf>
    <xf numFmtId="0" fontId="36" fillId="24" borderId="20" xfId="0" applyFont="1" applyFill="1" applyBorder="1" applyAlignment="1">
      <alignment horizontal="center" vertical="center" wrapText="1"/>
    </xf>
    <xf numFmtId="1" fontId="45" fillId="0" borderId="0" xfId="0" applyNumberFormat="1" applyFont="1" applyAlignment="1">
      <alignment horizontal="center" vertical="center"/>
    </xf>
    <xf numFmtId="0" fontId="43" fillId="0" borderId="21" xfId="0" applyFont="1" applyBorder="1"/>
    <xf numFmtId="0" fontId="43" fillId="0" borderId="13" xfId="0" applyFont="1" applyBorder="1"/>
    <xf numFmtId="0" fontId="6" fillId="19" borderId="8" xfId="0" applyFont="1" applyFill="1" applyBorder="1" applyAlignment="1" applyProtection="1">
      <alignment horizontal="left" vertical="center"/>
      <protection hidden="1"/>
    </xf>
    <xf numFmtId="0" fontId="6" fillId="19" borderId="11" xfId="0" applyFont="1" applyFill="1" applyBorder="1" applyAlignment="1" applyProtection="1">
      <alignment horizontal="left" vertical="center"/>
      <protection hidden="1"/>
    </xf>
    <xf numFmtId="41" fontId="16" fillId="0" borderId="8" xfId="0" applyNumberFormat="1" applyFont="1" applyBorder="1" applyAlignment="1" applyProtection="1">
      <alignment horizontal="left" vertical="center"/>
      <protection hidden="1"/>
    </xf>
    <xf numFmtId="41" fontId="16" fillId="0" borderId="11" xfId="0" applyNumberFormat="1" applyFont="1" applyBorder="1" applyAlignment="1" applyProtection="1">
      <alignment horizontal="left" vertical="center"/>
      <protection hidden="1"/>
    </xf>
    <xf numFmtId="0" fontId="33" fillId="0" borderId="0" xfId="0" applyFont="1" applyAlignment="1">
      <alignment horizontal="left" vertical="center"/>
    </xf>
    <xf numFmtId="0" fontId="33" fillId="0" borderId="0" xfId="0" applyFont="1"/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45" fillId="25" borderId="23" xfId="0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34" fillId="20" borderId="0" xfId="0" applyFont="1" applyFill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1" fontId="34" fillId="20" borderId="0" xfId="0" applyNumberFormat="1" applyFont="1" applyFill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left" vertical="center"/>
      <protection hidden="1"/>
    </xf>
    <xf numFmtId="0" fontId="45" fillId="0" borderId="0" xfId="0" applyFont="1" applyProtection="1">
      <protection hidden="1"/>
    </xf>
    <xf numFmtId="0" fontId="45" fillId="20" borderId="0" xfId="0" applyFont="1" applyFill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horizontal="center" vertical="center"/>
      <protection hidden="1"/>
    </xf>
    <xf numFmtId="1" fontId="45" fillId="20" borderId="0" xfId="0" applyNumberFormat="1" applyFont="1" applyFill="1" applyAlignment="1" applyProtection="1">
      <alignment horizontal="center" vertical="center"/>
      <protection hidden="1"/>
    </xf>
    <xf numFmtId="0" fontId="45" fillId="0" borderId="0" xfId="0" applyFont="1" applyAlignment="1" applyProtection="1">
      <alignment horizontal="center"/>
      <protection hidden="1"/>
    </xf>
    <xf numFmtId="0" fontId="45" fillId="25" borderId="25" xfId="0" applyFont="1" applyFill="1" applyBorder="1" applyAlignment="1" applyProtection="1">
      <alignment horizontal="center" vertical="center" wrapText="1"/>
      <protection hidden="1"/>
    </xf>
    <xf numFmtId="164" fontId="45" fillId="0" borderId="25" xfId="3" applyNumberFormat="1" applyFont="1" applyBorder="1" applyAlignment="1" applyProtection="1">
      <alignment horizontal="center" vertical="center"/>
      <protection hidden="1"/>
    </xf>
    <xf numFmtId="164" fontId="2" fillId="0" borderId="25" xfId="3" applyNumberFormat="1" applyFont="1" applyFill="1" applyBorder="1" applyAlignment="1" applyProtection="1">
      <alignment horizontal="center" vertical="center"/>
      <protection hidden="1"/>
    </xf>
    <xf numFmtId="0" fontId="45" fillId="25" borderId="24" xfId="0" applyFont="1" applyFill="1" applyBorder="1" applyAlignment="1" applyProtection="1">
      <alignment horizontal="center" vertical="center" wrapText="1"/>
      <protection hidden="1"/>
    </xf>
    <xf numFmtId="164" fontId="45" fillId="0" borderId="24" xfId="3" applyNumberFormat="1" applyFont="1" applyBorder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45" fillId="25" borderId="26" xfId="0" applyFont="1" applyFill="1" applyBorder="1" applyAlignment="1" applyProtection="1">
      <alignment horizontal="center" vertical="center" wrapText="1"/>
      <protection hidden="1"/>
    </xf>
    <xf numFmtId="164" fontId="45" fillId="0" borderId="26" xfId="3" applyNumberFormat="1" applyFont="1" applyBorder="1" applyAlignment="1" applyProtection="1">
      <alignment horizontal="center" vertical="center"/>
      <protection hidden="1"/>
    </xf>
    <xf numFmtId="0" fontId="45" fillId="26" borderId="27" xfId="0" applyFont="1" applyFill="1" applyBorder="1" applyAlignment="1" applyProtection="1">
      <alignment horizontal="center" vertical="center" wrapText="1"/>
      <protection hidden="1"/>
    </xf>
    <xf numFmtId="0" fontId="45" fillId="26" borderId="23" xfId="0" applyFont="1" applyFill="1" applyBorder="1" applyAlignment="1" applyProtection="1">
      <alignment horizontal="center" vertical="center" wrapText="1"/>
      <protection hidden="1"/>
    </xf>
    <xf numFmtId="0" fontId="45" fillId="26" borderId="28" xfId="0" applyFont="1" applyFill="1" applyBorder="1" applyAlignment="1" applyProtection="1">
      <alignment horizontal="center" vertical="center" wrapText="1"/>
      <protection hidden="1"/>
    </xf>
    <xf numFmtId="164" fontId="45" fillId="0" borderId="29" xfId="3" applyNumberFormat="1" applyFont="1" applyBorder="1" applyAlignment="1" applyProtection="1">
      <alignment horizontal="center" vertical="center"/>
      <protection hidden="1"/>
    </xf>
    <xf numFmtId="0" fontId="45" fillId="27" borderId="30" xfId="0" applyFont="1" applyFill="1" applyBorder="1" applyAlignment="1" applyProtection="1">
      <alignment horizontal="center" vertical="center" wrapText="1"/>
      <protection hidden="1"/>
    </xf>
    <xf numFmtId="164" fontId="45" fillId="0" borderId="31" xfId="3" applyNumberFormat="1" applyFont="1" applyBorder="1" applyAlignment="1" applyProtection="1">
      <alignment horizontal="center" vertical="center"/>
      <protection hidden="1"/>
    </xf>
    <xf numFmtId="0" fontId="45" fillId="27" borderId="32" xfId="0" applyFont="1" applyFill="1" applyBorder="1" applyAlignment="1" applyProtection="1">
      <alignment horizontal="center" vertical="center" wrapText="1"/>
      <protection hidden="1"/>
    </xf>
    <xf numFmtId="164" fontId="45" fillId="0" borderId="33" xfId="3" applyNumberFormat="1" applyFont="1" applyBorder="1" applyAlignment="1" applyProtection="1">
      <alignment horizontal="center" vertical="center"/>
      <protection hidden="1"/>
    </xf>
    <xf numFmtId="0" fontId="4" fillId="4" borderId="25" xfId="0" applyFont="1" applyFill="1" applyBorder="1" applyAlignment="1" applyProtection="1">
      <alignment horizontal="center" vertical="center" wrapText="1"/>
      <protection locked="0"/>
    </xf>
    <xf numFmtId="164" fontId="45" fillId="0" borderId="34" xfId="3" applyNumberFormat="1" applyFont="1" applyBorder="1" applyAlignment="1" applyProtection="1">
      <alignment horizontal="center" vertical="center"/>
      <protection hidden="1"/>
    </xf>
    <xf numFmtId="164" fontId="45" fillId="0" borderId="35" xfId="3" applyNumberFormat="1" applyFont="1" applyBorder="1" applyAlignment="1" applyProtection="1">
      <alignment horizontal="center" vertical="center"/>
      <protection hidden="1"/>
    </xf>
    <xf numFmtId="0" fontId="45" fillId="25" borderId="35" xfId="0" applyFont="1" applyFill="1" applyBorder="1" applyAlignment="1" applyProtection="1">
      <alignment horizontal="center" vertical="center" wrapText="1"/>
      <protection hidden="1"/>
    </xf>
    <xf numFmtId="0" fontId="45" fillId="25" borderId="36" xfId="0" applyFont="1" applyFill="1" applyBorder="1" applyAlignment="1" applyProtection="1">
      <alignment horizontal="center" vertical="center" wrapText="1"/>
      <protection hidden="1"/>
    </xf>
    <xf numFmtId="0" fontId="45" fillId="25" borderId="34" xfId="0" applyFont="1" applyFill="1" applyBorder="1" applyAlignment="1" applyProtection="1">
      <alignment horizontal="center" vertical="center" wrapText="1"/>
      <protection hidden="1"/>
    </xf>
    <xf numFmtId="164" fontId="45" fillId="20" borderId="25" xfId="3" applyNumberFormat="1" applyFont="1" applyFill="1" applyBorder="1" applyAlignment="1" applyProtection="1">
      <alignment horizontal="center" vertical="center"/>
      <protection hidden="1"/>
    </xf>
    <xf numFmtId="164" fontId="45" fillId="20" borderId="24" xfId="3" applyNumberFormat="1" applyFont="1" applyFill="1" applyBorder="1" applyAlignment="1" applyProtection="1">
      <alignment horizontal="center" vertical="center"/>
      <protection hidden="1"/>
    </xf>
    <xf numFmtId="164" fontId="45" fillId="20" borderId="26" xfId="3" applyNumberFormat="1" applyFont="1" applyFill="1" applyBorder="1" applyAlignment="1" applyProtection="1">
      <alignment horizontal="center" vertical="center"/>
      <protection hidden="1"/>
    </xf>
    <xf numFmtId="164" fontId="45" fillId="20" borderId="29" xfId="3" applyNumberFormat="1" applyFont="1" applyFill="1" applyBorder="1" applyAlignment="1" applyProtection="1">
      <alignment horizontal="center" vertical="center"/>
      <protection hidden="1"/>
    </xf>
    <xf numFmtId="164" fontId="45" fillId="20" borderId="34" xfId="3" applyNumberFormat="1" applyFont="1" applyFill="1" applyBorder="1" applyAlignment="1" applyProtection="1">
      <alignment horizontal="center" vertical="center"/>
      <protection hidden="1"/>
    </xf>
    <xf numFmtId="164" fontId="45" fillId="20" borderId="35" xfId="3" applyNumberFormat="1" applyFont="1" applyFill="1" applyBorder="1" applyAlignment="1" applyProtection="1">
      <alignment horizontal="center" vertical="center"/>
      <protection hidden="1"/>
    </xf>
    <xf numFmtId="164" fontId="45" fillId="20" borderId="31" xfId="3" applyNumberFormat="1" applyFont="1" applyFill="1" applyBorder="1" applyAlignment="1" applyProtection="1">
      <alignment horizontal="center" vertical="center"/>
      <protection hidden="1"/>
    </xf>
    <xf numFmtId="164" fontId="45" fillId="20" borderId="33" xfId="3" applyNumberFormat="1" applyFont="1" applyFill="1" applyBorder="1" applyAlignment="1" applyProtection="1">
      <alignment horizontal="center" vertical="center"/>
      <protection hidden="1"/>
    </xf>
    <xf numFmtId="0" fontId="23" fillId="4" borderId="0" xfId="0" applyFont="1" applyFill="1" applyAlignment="1">
      <alignment horizontal="center" vertical="center"/>
    </xf>
    <xf numFmtId="0" fontId="32" fillId="0" borderId="0" xfId="0" applyFont="1" applyProtection="1"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53" fillId="3" borderId="43" xfId="0" applyFont="1" applyFill="1" applyBorder="1" applyAlignment="1" applyProtection="1">
      <alignment horizontal="left" vertical="center"/>
      <protection hidden="1"/>
    </xf>
    <xf numFmtId="41" fontId="53" fillId="3" borderId="41" xfId="0" applyNumberFormat="1" applyFont="1" applyFill="1" applyBorder="1" applyAlignment="1" applyProtection="1">
      <alignment horizontal="center" vertical="center"/>
      <protection hidden="1"/>
    </xf>
    <xf numFmtId="41" fontId="53" fillId="19" borderId="38" xfId="0" applyNumberFormat="1" applyFont="1" applyFill="1" applyBorder="1" applyAlignment="1" applyProtection="1">
      <alignment horizontal="center" vertical="center"/>
      <protection hidden="1"/>
    </xf>
    <xf numFmtId="41" fontId="53" fillId="19" borderId="41" xfId="0" applyNumberFormat="1" applyFont="1" applyFill="1" applyBorder="1" applyAlignment="1" applyProtection="1">
      <alignment horizontal="center" vertical="center"/>
      <protection hidden="1"/>
    </xf>
    <xf numFmtId="41" fontId="53" fillId="19" borderId="43" xfId="0" applyNumberFormat="1" applyFont="1" applyFill="1" applyBorder="1" applyAlignment="1" applyProtection="1">
      <alignment horizontal="center" vertical="center"/>
      <protection hidden="1"/>
    </xf>
    <xf numFmtId="41" fontId="53" fillId="28" borderId="45" xfId="0" applyNumberFormat="1" applyFont="1" applyFill="1" applyBorder="1" applyAlignment="1" applyProtection="1">
      <alignment horizontal="center" vertical="center"/>
      <protection hidden="1"/>
    </xf>
    <xf numFmtId="41" fontId="53" fillId="3" borderId="42" xfId="0" applyNumberFormat="1" applyFont="1" applyFill="1" applyBorder="1" applyAlignment="1" applyProtection="1">
      <alignment horizontal="center" vertical="center"/>
      <protection hidden="1"/>
    </xf>
    <xf numFmtId="41" fontId="53" fillId="3" borderId="44" xfId="0" applyNumberFormat="1" applyFont="1" applyFill="1" applyBorder="1" applyAlignment="1" applyProtection="1">
      <alignment horizontal="center" vertical="center"/>
      <protection hidden="1"/>
    </xf>
    <xf numFmtId="41" fontId="53" fillId="19" borderId="39" xfId="0" applyNumberFormat="1" applyFont="1" applyFill="1" applyBorder="1" applyAlignment="1" applyProtection="1">
      <alignment horizontal="center" vertical="center"/>
      <protection hidden="1"/>
    </xf>
    <xf numFmtId="41" fontId="53" fillId="19" borderId="42" xfId="0" applyNumberFormat="1" applyFont="1" applyFill="1" applyBorder="1" applyAlignment="1" applyProtection="1">
      <alignment horizontal="center" vertical="center"/>
      <protection hidden="1"/>
    </xf>
    <xf numFmtId="41" fontId="53" fillId="19" borderId="44" xfId="0" applyNumberFormat="1" applyFont="1" applyFill="1" applyBorder="1" applyAlignment="1" applyProtection="1">
      <alignment horizontal="center" vertical="center"/>
      <protection hidden="1"/>
    </xf>
    <xf numFmtId="41" fontId="53" fillId="28" borderId="46" xfId="0" applyNumberFormat="1" applyFont="1" applyFill="1" applyBorder="1" applyAlignment="1" applyProtection="1">
      <alignment horizontal="center" vertical="center"/>
      <protection hidden="1"/>
    </xf>
    <xf numFmtId="41" fontId="53" fillId="28" borderId="49" xfId="0" applyNumberFormat="1" applyFont="1" applyFill="1" applyBorder="1" applyAlignment="1" applyProtection="1">
      <alignment horizontal="center" vertical="center"/>
      <protection hidden="1"/>
    </xf>
    <xf numFmtId="41" fontId="53" fillId="28" borderId="50" xfId="0" applyNumberFormat="1" applyFont="1" applyFill="1" applyBorder="1" applyAlignment="1" applyProtection="1">
      <alignment horizontal="center" vertical="center"/>
      <protection hidden="1"/>
    </xf>
    <xf numFmtId="164" fontId="19" fillId="4" borderId="54" xfId="3" applyNumberFormat="1" applyFont="1" applyFill="1" applyBorder="1" applyAlignment="1" applyProtection="1">
      <alignment horizontal="center" vertical="center"/>
      <protection hidden="1"/>
    </xf>
    <xf numFmtId="9" fontId="48" fillId="29" borderId="52" xfId="3" applyFont="1" applyFill="1" applyBorder="1" applyAlignment="1" applyProtection="1">
      <alignment horizontal="center"/>
      <protection hidden="1"/>
    </xf>
    <xf numFmtId="0" fontId="45" fillId="0" borderId="0" xfId="0" pivotButton="1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6" fillId="20" borderId="8" xfId="0" applyFont="1" applyFill="1" applyBorder="1" applyAlignment="1" applyProtection="1">
      <alignment horizontal="left" vertical="center"/>
      <protection hidden="1"/>
    </xf>
    <xf numFmtId="0" fontId="6" fillId="20" borderId="11" xfId="0" applyFont="1" applyFill="1" applyBorder="1" applyAlignment="1" applyProtection="1">
      <alignment horizontal="left" vertical="center"/>
      <protection hidden="1"/>
    </xf>
    <xf numFmtId="0" fontId="22" fillId="22" borderId="0" xfId="0" applyFont="1" applyFill="1" applyAlignment="1" applyProtection="1">
      <alignment horizontal="center"/>
      <protection hidden="1"/>
    </xf>
    <xf numFmtId="1" fontId="37" fillId="13" borderId="1" xfId="5" applyNumberFormat="1" applyFont="1" applyFill="1" applyBorder="1" applyAlignment="1" applyProtection="1">
      <alignment horizontal="center" vertical="center"/>
      <protection hidden="1"/>
    </xf>
    <xf numFmtId="1" fontId="27" fillId="15" borderId="1" xfId="5" applyNumberFormat="1" applyFont="1" applyFill="1" applyBorder="1" applyAlignment="1" applyProtection="1">
      <alignment horizontal="center" vertical="center"/>
      <protection hidden="1"/>
    </xf>
    <xf numFmtId="0" fontId="55" fillId="0" borderId="0" xfId="0" applyFont="1" applyProtection="1">
      <protection hidden="1"/>
    </xf>
    <xf numFmtId="0" fontId="48" fillId="0" borderId="0" xfId="0" applyFont="1" applyProtection="1">
      <protection hidden="1"/>
    </xf>
    <xf numFmtId="0" fontId="49" fillId="0" borderId="0" xfId="0" applyFont="1" applyProtection="1">
      <protection hidden="1"/>
    </xf>
    <xf numFmtId="0" fontId="2" fillId="33" borderId="0" xfId="0" applyFont="1" applyFill="1" applyAlignment="1" applyProtection="1">
      <alignment horizontal="center" vertical="center"/>
      <protection locked="0"/>
    </xf>
    <xf numFmtId="0" fontId="3" fillId="0" borderId="0" xfId="1" applyFont="1" applyAlignment="1" applyProtection="1">
      <alignment horizontal="center" vertical="center"/>
      <protection hidden="1"/>
    </xf>
    <xf numFmtId="164" fontId="57" fillId="0" borderId="25" xfId="3" applyNumberFormat="1" applyFont="1" applyBorder="1" applyAlignment="1" applyProtection="1">
      <alignment horizontal="center" vertical="center"/>
      <protection hidden="1"/>
    </xf>
    <xf numFmtId="164" fontId="57" fillId="0" borderId="24" xfId="3" applyNumberFormat="1" applyFont="1" applyBorder="1" applyAlignment="1" applyProtection="1">
      <alignment horizontal="center" vertical="center"/>
      <protection hidden="1"/>
    </xf>
    <xf numFmtId="164" fontId="57" fillId="0" borderId="29" xfId="3" applyNumberFormat="1" applyFont="1" applyBorder="1" applyAlignment="1" applyProtection="1">
      <alignment horizontal="center" vertical="center"/>
      <protection hidden="1"/>
    </xf>
    <xf numFmtId="164" fontId="57" fillId="0" borderId="34" xfId="3" applyNumberFormat="1" applyFont="1" applyBorder="1" applyAlignment="1" applyProtection="1">
      <alignment horizontal="center" vertical="center"/>
      <protection hidden="1"/>
    </xf>
    <xf numFmtId="164" fontId="57" fillId="0" borderId="35" xfId="3" applyNumberFormat="1" applyFont="1" applyBorder="1" applyAlignment="1" applyProtection="1">
      <alignment horizontal="center" vertical="center"/>
      <protection hidden="1"/>
    </xf>
    <xf numFmtId="164" fontId="57" fillId="0" borderId="31" xfId="3" applyNumberFormat="1" applyFont="1" applyBorder="1" applyAlignment="1" applyProtection="1">
      <alignment horizontal="center" vertical="center"/>
      <protection hidden="1"/>
    </xf>
    <xf numFmtId="164" fontId="57" fillId="0" borderId="33" xfId="3" applyNumberFormat="1" applyFont="1" applyBorder="1" applyAlignment="1" applyProtection="1">
      <alignment horizontal="center" vertical="center"/>
      <protection hidden="1"/>
    </xf>
    <xf numFmtId="0" fontId="53" fillId="19" borderId="41" xfId="0" applyFont="1" applyFill="1" applyBorder="1" applyAlignment="1" applyProtection="1">
      <alignment vertical="center"/>
      <protection hidden="1"/>
    </xf>
    <xf numFmtId="0" fontId="53" fillId="19" borderId="43" xfId="0" applyFont="1" applyFill="1" applyBorder="1" applyAlignment="1" applyProtection="1">
      <alignment vertical="center"/>
      <protection hidden="1"/>
    </xf>
    <xf numFmtId="0" fontId="53" fillId="28" borderId="45" xfId="0" applyFont="1" applyFill="1" applyBorder="1" applyAlignment="1" applyProtection="1">
      <alignment vertical="center"/>
      <protection hidden="1"/>
    </xf>
    <xf numFmtId="0" fontId="53" fillId="3" borderId="41" xfId="0" applyFont="1" applyFill="1" applyBorder="1" applyAlignment="1" applyProtection="1">
      <alignment vertical="center"/>
      <protection hidden="1"/>
    </xf>
    <xf numFmtId="0" fontId="53" fillId="19" borderId="38" xfId="0" applyFont="1" applyFill="1" applyBorder="1" applyAlignment="1" applyProtection="1">
      <alignment vertical="center"/>
      <protection hidden="1"/>
    </xf>
    <xf numFmtId="0" fontId="53" fillId="28" borderId="49" xfId="0" applyFont="1" applyFill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164" fontId="45" fillId="34" borderId="22" xfId="3" applyNumberFormat="1" applyFont="1" applyFill="1" applyBorder="1" applyAlignment="1">
      <alignment horizontal="center" vertical="center"/>
    </xf>
    <xf numFmtId="164" fontId="45" fillId="34" borderId="13" xfId="3" applyNumberFormat="1" applyFont="1" applyFill="1" applyBorder="1" applyAlignment="1">
      <alignment horizontal="center" vertical="center"/>
    </xf>
    <xf numFmtId="164" fontId="45" fillId="34" borderId="14" xfId="3" applyNumberFormat="1" applyFont="1" applyFill="1" applyBorder="1" applyAlignment="1">
      <alignment horizontal="center" vertical="center"/>
    </xf>
    <xf numFmtId="0" fontId="45" fillId="20" borderId="13" xfId="0" applyFont="1" applyFill="1" applyBorder="1" applyAlignment="1">
      <alignment horizontal="center" vertical="center"/>
    </xf>
    <xf numFmtId="1" fontId="45" fillId="20" borderId="13" xfId="0" applyNumberFormat="1" applyFont="1" applyFill="1" applyBorder="1" applyAlignment="1">
      <alignment horizontal="center" vertical="center"/>
    </xf>
    <xf numFmtId="0" fontId="48" fillId="5" borderId="0" xfId="0" applyFont="1" applyFill="1" applyAlignment="1">
      <alignment horizontal="center" vertical="center" wrapText="1"/>
    </xf>
    <xf numFmtId="0" fontId="48" fillId="5" borderId="59" xfId="0" applyFont="1" applyFill="1" applyBorder="1" applyAlignment="1">
      <alignment horizontal="center" vertical="center" wrapText="1"/>
    </xf>
    <xf numFmtId="0" fontId="48" fillId="5" borderId="60" xfId="0" applyFont="1" applyFill="1" applyBorder="1" applyAlignment="1">
      <alignment horizontal="center" vertical="center" wrapText="1"/>
    </xf>
    <xf numFmtId="0" fontId="56" fillId="32" borderId="60" xfId="0" applyFont="1" applyFill="1" applyBorder="1" applyAlignment="1">
      <alignment horizontal="center" vertical="center" wrapText="1"/>
    </xf>
    <xf numFmtId="0" fontId="56" fillId="32" borderId="61" xfId="0" applyFont="1" applyFill="1" applyBorder="1" applyAlignment="1">
      <alignment horizontal="center" vertical="center" wrapText="1"/>
    </xf>
    <xf numFmtId="0" fontId="56" fillId="32" borderId="0" xfId="0" applyFont="1" applyFill="1" applyAlignment="1">
      <alignment horizontal="center" vertical="center" wrapText="1"/>
    </xf>
    <xf numFmtId="0" fontId="56" fillId="20" borderId="59" xfId="0" applyFont="1" applyFill="1" applyBorder="1" applyAlignment="1">
      <alignment horizontal="center" vertical="center" wrapText="1"/>
    </xf>
    <xf numFmtId="0" fontId="56" fillId="20" borderId="61" xfId="0" applyFont="1" applyFill="1" applyBorder="1" applyAlignment="1">
      <alignment horizontal="center" vertical="center" wrapText="1"/>
    </xf>
    <xf numFmtId="0" fontId="55" fillId="0" borderId="0" xfId="0" pivotButton="1" applyFont="1" applyAlignment="1">
      <alignment horizontal="center" vertical="center" wrapText="1"/>
    </xf>
    <xf numFmtId="0" fontId="58" fillId="2" borderId="0" xfId="0" applyFont="1" applyFill="1" applyAlignment="1">
      <alignment horizontal="center"/>
    </xf>
    <xf numFmtId="0" fontId="42" fillId="0" borderId="0" xfId="0" pivotButton="1" applyFont="1" applyAlignment="1">
      <alignment horizontal="center" vertical="center"/>
    </xf>
    <xf numFmtId="0" fontId="23" fillId="5" borderId="0" xfId="0" applyFont="1" applyFill="1"/>
    <xf numFmtId="0" fontId="45" fillId="20" borderId="0" xfId="0" applyFont="1" applyFill="1"/>
    <xf numFmtId="0" fontId="4" fillId="4" borderId="0" xfId="0" applyFont="1" applyFill="1" applyAlignment="1">
      <alignment horizontal="right"/>
    </xf>
    <xf numFmtId="0" fontId="48" fillId="0" borderId="0" xfId="0" applyFont="1" applyAlignment="1">
      <alignment horizontal="center" vertical="center"/>
    </xf>
    <xf numFmtId="0" fontId="23" fillId="0" borderId="0" xfId="0" applyFont="1" applyAlignment="1" applyProtection="1">
      <alignment horizontal="center"/>
      <protection hidden="1"/>
    </xf>
    <xf numFmtId="41" fontId="41" fillId="0" borderId="0" xfId="0" applyNumberFormat="1" applyFont="1" applyAlignment="1" applyProtection="1">
      <alignment horizontal="left"/>
      <protection hidden="1"/>
    </xf>
    <xf numFmtId="0" fontId="24" fillId="2" borderId="1" xfId="0" applyFont="1" applyFill="1" applyBorder="1" applyAlignment="1" applyProtection="1">
      <alignment horizontal="center" vertical="center"/>
      <protection hidden="1"/>
    </xf>
    <xf numFmtId="0" fontId="23" fillId="20" borderId="1" xfId="5" applyFont="1" applyFill="1" applyBorder="1"/>
    <xf numFmtId="0" fontId="24" fillId="20" borderId="1" xfId="0" applyFont="1" applyFill="1" applyBorder="1" applyAlignment="1" applyProtection="1">
      <alignment horizontal="center" vertical="center"/>
      <protection hidden="1"/>
    </xf>
    <xf numFmtId="0" fontId="23" fillId="20" borderId="1" xfId="0" applyFont="1" applyFill="1" applyBorder="1" applyAlignment="1">
      <alignment horizontal="center"/>
    </xf>
    <xf numFmtId="0" fontId="8" fillId="20" borderId="1" xfId="0" applyFont="1" applyFill="1" applyBorder="1" applyAlignment="1" applyProtection="1">
      <alignment horizontal="center" vertical="center"/>
      <protection hidden="1"/>
    </xf>
    <xf numFmtId="0" fontId="41" fillId="20" borderId="0" xfId="0" applyFont="1" applyFill="1"/>
    <xf numFmtId="0" fontId="8" fillId="20" borderId="1" xfId="0" applyFont="1" applyFill="1" applyBorder="1" applyAlignment="1">
      <alignment horizontal="center"/>
    </xf>
    <xf numFmtId="0" fontId="17" fillId="9" borderId="1" xfId="4" applyFont="1" applyFill="1" applyBorder="1" applyAlignment="1" applyProtection="1">
      <alignment horizontal="center" vertical="center" wrapText="1"/>
      <protection hidden="1"/>
    </xf>
    <xf numFmtId="0" fontId="17" fillId="10" borderId="1" xfId="4" applyFont="1" applyFill="1" applyBorder="1" applyAlignment="1" applyProtection="1">
      <alignment horizontal="center" vertical="center" wrapText="1"/>
      <protection hidden="1"/>
    </xf>
    <xf numFmtId="0" fontId="18" fillId="11" borderId="1" xfId="4" applyFont="1" applyFill="1" applyBorder="1" applyAlignment="1" applyProtection="1">
      <alignment horizontal="center" vertical="center" wrapText="1"/>
      <protection hidden="1"/>
    </xf>
    <xf numFmtId="0" fontId="19" fillId="8" borderId="1" xfId="4" applyFont="1" applyFill="1" applyBorder="1" applyAlignment="1" applyProtection="1">
      <alignment horizontal="center" vertical="center" wrapText="1"/>
      <protection hidden="1"/>
    </xf>
    <xf numFmtId="0" fontId="20" fillId="2" borderId="1" xfId="4" applyFont="1" applyFill="1" applyBorder="1" applyAlignment="1" applyProtection="1">
      <alignment horizontal="center" vertical="center" wrapText="1"/>
      <protection hidden="1"/>
    </xf>
    <xf numFmtId="0" fontId="4" fillId="8" borderId="1" xfId="0" applyFont="1" applyFill="1" applyBorder="1" applyAlignment="1" applyProtection="1">
      <alignment horizontal="center" vertical="center" wrapText="1"/>
      <protection hidden="1"/>
    </xf>
    <xf numFmtId="0" fontId="49" fillId="8" borderId="1" xfId="0" applyFont="1" applyFill="1" applyBorder="1" applyAlignment="1" applyProtection="1">
      <alignment horizontal="center" vertical="center" wrapText="1"/>
      <protection hidden="1"/>
    </xf>
    <xf numFmtId="0" fontId="36" fillId="31" borderId="1" xfId="0" applyFont="1" applyFill="1" applyBorder="1" applyAlignment="1" applyProtection="1">
      <alignment horizontal="center" vertical="center" wrapText="1"/>
      <protection hidden="1"/>
    </xf>
    <xf numFmtId="0" fontId="45" fillId="20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0" fontId="45" fillId="0" borderId="0" xfId="0" pivotButton="1" applyFont="1" applyAlignment="1">
      <alignment vertical="center"/>
    </xf>
    <xf numFmtId="0" fontId="48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60" fillId="3" borderId="63" xfId="0" applyFont="1" applyFill="1" applyBorder="1" applyAlignment="1">
      <alignment horizontal="center" vertical="center" wrapText="1"/>
    </xf>
    <xf numFmtId="0" fontId="60" fillId="3" borderId="64" xfId="0" applyFont="1" applyFill="1" applyBorder="1" applyAlignment="1">
      <alignment horizontal="center" vertical="center" wrapText="1"/>
    </xf>
    <xf numFmtId="0" fontId="60" fillId="3" borderId="66" xfId="0" applyFont="1" applyFill="1" applyBorder="1" applyAlignment="1">
      <alignment horizontal="center" vertical="center" wrapText="1"/>
    </xf>
    <xf numFmtId="0" fontId="60" fillId="3" borderId="67" xfId="0" applyFont="1" applyFill="1" applyBorder="1" applyAlignment="1">
      <alignment horizontal="center" vertical="center" wrapText="1"/>
    </xf>
    <xf numFmtId="0" fontId="60" fillId="3" borderId="68" xfId="0" applyFont="1" applyFill="1" applyBorder="1" applyAlignment="1">
      <alignment horizontal="center" vertical="center" wrapText="1"/>
    </xf>
    <xf numFmtId="0" fontId="43" fillId="0" borderId="62" xfId="0" applyFont="1" applyBorder="1" applyAlignment="1">
      <alignment horizontal="center" vertical="center"/>
    </xf>
    <xf numFmtId="0" fontId="36" fillId="35" borderId="65" xfId="0" applyFont="1" applyFill="1" applyBorder="1" applyAlignment="1">
      <alignment horizontal="center" vertical="center" wrapText="1"/>
    </xf>
    <xf numFmtId="0" fontId="36" fillId="36" borderId="65" xfId="0" applyFont="1" applyFill="1" applyBorder="1" applyAlignment="1">
      <alignment horizontal="center" vertical="center" wrapText="1"/>
    </xf>
    <xf numFmtId="164" fontId="48" fillId="0" borderId="69" xfId="3" applyNumberFormat="1" applyFont="1" applyBorder="1" applyAlignment="1">
      <alignment horizontal="center" vertical="center"/>
    </xf>
    <xf numFmtId="0" fontId="61" fillId="37" borderId="70" xfId="0" applyFont="1" applyFill="1" applyBorder="1" applyAlignment="1">
      <alignment horizontal="center" vertical="center" wrapText="1"/>
    </xf>
    <xf numFmtId="0" fontId="34" fillId="0" borderId="0" xfId="0" applyFont="1" applyProtection="1">
      <protection hidden="1"/>
    </xf>
    <xf numFmtId="0" fontId="32" fillId="0" borderId="0" xfId="0" applyFont="1"/>
    <xf numFmtId="0" fontId="32" fillId="0" borderId="0" xfId="0" applyFont="1" applyAlignment="1">
      <alignment horizontal="center"/>
    </xf>
    <xf numFmtId="0" fontId="32" fillId="0" borderId="0" xfId="0" pivotButton="1" applyFont="1"/>
    <xf numFmtId="0" fontId="32" fillId="0" borderId="0" xfId="0" pivotButton="1" applyFont="1" applyAlignment="1">
      <alignment horizontal="center"/>
    </xf>
    <xf numFmtId="0" fontId="4" fillId="21" borderId="0" xfId="0" applyFont="1" applyFill="1" applyAlignment="1">
      <alignment vertical="center" wrapText="1"/>
    </xf>
    <xf numFmtId="0" fontId="4" fillId="17" borderId="0" xfId="0" applyFont="1" applyFill="1" applyAlignment="1">
      <alignment vertical="center" wrapText="1"/>
    </xf>
    <xf numFmtId="0" fontId="48" fillId="0" borderId="71" xfId="0" applyFont="1" applyBorder="1" applyAlignment="1">
      <alignment horizontal="center" vertical="center"/>
    </xf>
    <xf numFmtId="0" fontId="23" fillId="4" borderId="0" xfId="0" applyFont="1" applyFill="1"/>
    <xf numFmtId="0" fontId="23" fillId="5" borderId="0" xfId="0" applyFont="1" applyFill="1" applyAlignment="1">
      <alignment horizontal="left"/>
    </xf>
    <xf numFmtId="0" fontId="62" fillId="38" borderId="1" xfId="0" applyFont="1" applyFill="1" applyBorder="1" applyAlignment="1" applyProtection="1">
      <alignment horizontal="center" vertical="center" wrapText="1"/>
      <protection hidden="1"/>
    </xf>
    <xf numFmtId="0" fontId="63" fillId="34" borderId="1" xfId="0" applyFont="1" applyFill="1" applyBorder="1" applyAlignment="1" applyProtection="1">
      <alignment horizontal="center" vertical="center" wrapText="1"/>
      <protection hidden="1"/>
    </xf>
    <xf numFmtId="1" fontId="43" fillId="29" borderId="1" xfId="0" applyNumberFormat="1" applyFont="1" applyFill="1" applyBorder="1" applyAlignment="1">
      <alignment horizontal="center" vertical="center"/>
    </xf>
    <xf numFmtId="0" fontId="8" fillId="39" borderId="1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wrapText="1"/>
    </xf>
    <xf numFmtId="0" fontId="32" fillId="0" borderId="0" xfId="0" applyFont="1" applyAlignment="1">
      <alignment horizontal="center" vertical="center" wrapText="1"/>
    </xf>
    <xf numFmtId="0" fontId="32" fillId="0" borderId="0" xfId="0" pivotButton="1" applyFont="1" applyAlignment="1">
      <alignment horizontal="center" vertical="center"/>
    </xf>
    <xf numFmtId="0" fontId="64" fillId="33" borderId="5" xfId="0" applyFont="1" applyFill="1" applyBorder="1" applyAlignment="1" applyProtection="1">
      <alignment horizontal="center" vertical="center" wrapText="1"/>
      <protection hidden="1"/>
    </xf>
    <xf numFmtId="0" fontId="64" fillId="33" borderId="6" xfId="0" applyFont="1" applyFill="1" applyBorder="1" applyAlignment="1" applyProtection="1">
      <alignment horizontal="center" vertical="center" wrapText="1"/>
      <protection hidden="1"/>
    </xf>
    <xf numFmtId="164" fontId="4" fillId="24" borderId="9" xfId="3" applyNumberFormat="1" applyFont="1" applyFill="1" applyBorder="1" applyAlignment="1" applyProtection="1">
      <alignment horizontal="center" vertical="center"/>
      <protection hidden="1"/>
    </xf>
    <xf numFmtId="164" fontId="4" fillId="24" borderId="12" xfId="3" applyNumberFormat="1" applyFont="1" applyFill="1" applyBorder="1" applyAlignment="1" applyProtection="1">
      <alignment horizontal="center" vertical="center"/>
      <protection hidden="1"/>
    </xf>
    <xf numFmtId="164" fontId="4" fillId="40" borderId="8" xfId="3" applyNumberFormat="1" applyFont="1" applyFill="1" applyBorder="1" applyAlignment="1" applyProtection="1">
      <alignment horizontal="center" vertical="center"/>
      <protection hidden="1"/>
    </xf>
    <xf numFmtId="164" fontId="4" fillId="40" borderId="11" xfId="3" applyNumberFormat="1" applyFont="1" applyFill="1" applyBorder="1" applyAlignment="1" applyProtection="1">
      <alignment horizontal="center" vertical="center"/>
      <protection hidden="1"/>
    </xf>
    <xf numFmtId="164" fontId="4" fillId="31" borderId="9" xfId="3" applyNumberFormat="1" applyFont="1" applyFill="1" applyBorder="1" applyAlignment="1" applyProtection="1">
      <alignment horizontal="center" vertical="center"/>
      <protection hidden="1"/>
    </xf>
    <xf numFmtId="164" fontId="4" fillId="31" borderId="12" xfId="3" applyNumberFormat="1" applyFont="1" applyFill="1" applyBorder="1" applyAlignment="1" applyProtection="1">
      <alignment horizontal="center" vertical="center"/>
      <protection hidden="1"/>
    </xf>
    <xf numFmtId="0" fontId="47" fillId="33" borderId="37" xfId="0" applyFont="1" applyFill="1" applyBorder="1" applyAlignment="1" applyProtection="1">
      <alignment horizontal="center" vertical="center" wrapText="1" readingOrder="1"/>
      <protection hidden="1"/>
    </xf>
    <xf numFmtId="0" fontId="47" fillId="33" borderId="38" xfId="0" applyFont="1" applyFill="1" applyBorder="1" applyAlignment="1" applyProtection="1">
      <alignment horizontal="center" vertical="center" wrapText="1" readingOrder="1"/>
      <protection hidden="1"/>
    </xf>
    <xf numFmtId="0" fontId="47" fillId="33" borderId="39" xfId="0" applyFont="1" applyFill="1" applyBorder="1" applyAlignment="1" applyProtection="1">
      <alignment horizontal="center" vertical="center" wrapText="1" readingOrder="1"/>
      <protection hidden="1"/>
    </xf>
    <xf numFmtId="0" fontId="65" fillId="33" borderId="53" xfId="0" applyFont="1" applyFill="1" applyBorder="1" applyAlignment="1" applyProtection="1">
      <alignment horizontal="center" vertical="center"/>
      <protection hidden="1"/>
    </xf>
    <xf numFmtId="0" fontId="43" fillId="0" borderId="0" xfId="0" applyFont="1" applyAlignment="1">
      <alignment horizontal="center" vertical="center"/>
    </xf>
    <xf numFmtId="0" fontId="43" fillId="0" borderId="0" xfId="0" pivotButton="1" applyFont="1" applyAlignment="1">
      <alignment horizontal="center" vertical="center" wrapText="1"/>
    </xf>
    <xf numFmtId="0" fontId="43" fillId="0" borderId="63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64" fillId="33" borderId="4" xfId="0" applyFont="1" applyFill="1" applyBorder="1" applyAlignment="1" applyProtection="1">
      <alignment horizontal="center" vertical="center" wrapText="1"/>
      <protection hidden="1"/>
    </xf>
    <xf numFmtId="0" fontId="64" fillId="33" borderId="5" xfId="0" applyFont="1" applyFill="1" applyBorder="1" applyAlignment="1" applyProtection="1">
      <alignment horizontal="center" vertical="center" wrapText="1"/>
      <protection hidden="1"/>
    </xf>
    <xf numFmtId="0" fontId="64" fillId="0" borderId="7" xfId="0" applyFont="1" applyBorder="1" applyAlignment="1" applyProtection="1">
      <alignment horizontal="center" vertical="top" wrapText="1"/>
      <protection hidden="1"/>
    </xf>
    <xf numFmtId="0" fontId="64" fillId="0" borderId="7" xfId="0" applyFont="1" applyBorder="1" applyAlignment="1" applyProtection="1">
      <alignment horizontal="center" vertical="top"/>
      <protection hidden="1"/>
    </xf>
    <xf numFmtId="0" fontId="64" fillId="0" borderId="10" xfId="0" applyFont="1" applyBorder="1" applyAlignment="1" applyProtection="1">
      <alignment horizontal="center" vertical="top"/>
      <protection hidden="1"/>
    </xf>
    <xf numFmtId="0" fontId="31" fillId="0" borderId="7" xfId="0" applyFont="1" applyBorder="1" applyAlignment="1" applyProtection="1">
      <alignment horizontal="center" vertical="center"/>
      <protection hidden="1"/>
    </xf>
    <xf numFmtId="0" fontId="31" fillId="0" borderId="10" xfId="0" applyFont="1" applyBorder="1" applyAlignment="1" applyProtection="1">
      <alignment horizontal="center" vertical="center"/>
      <protection hidden="1"/>
    </xf>
    <xf numFmtId="0" fontId="64" fillId="33" borderId="55" xfId="0" applyFont="1" applyFill="1" applyBorder="1" applyAlignment="1" applyProtection="1">
      <alignment horizontal="center" vertical="center" wrapText="1"/>
      <protection locked="0"/>
    </xf>
    <xf numFmtId="0" fontId="64" fillId="33" borderId="56" xfId="0" applyFont="1" applyFill="1" applyBorder="1" applyAlignment="1" applyProtection="1">
      <alignment horizontal="center" vertical="center" wrapText="1"/>
      <protection locked="0"/>
    </xf>
    <xf numFmtId="0" fontId="64" fillId="33" borderId="57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 wrapText="1"/>
      <protection hidden="1"/>
    </xf>
    <xf numFmtId="0" fontId="3" fillId="0" borderId="10" xfId="0" applyFont="1" applyBorder="1" applyAlignment="1" applyProtection="1">
      <alignment horizontal="center" vertical="center" wrapText="1"/>
      <protection hidden="1"/>
    </xf>
    <xf numFmtId="0" fontId="52" fillId="4" borderId="47" xfId="1" applyFont="1" applyFill="1" applyBorder="1" applyAlignment="1" applyProtection="1">
      <alignment horizontal="center" vertical="center"/>
      <protection hidden="1"/>
    </xf>
    <xf numFmtId="0" fontId="52" fillId="4" borderId="51" xfId="1" applyFont="1" applyFill="1" applyBorder="1" applyAlignment="1" applyProtection="1">
      <alignment horizontal="center" vertical="center"/>
      <protection hidden="1"/>
    </xf>
    <xf numFmtId="0" fontId="64" fillId="33" borderId="0" xfId="1" applyFont="1" applyFill="1" applyAlignment="1" applyProtection="1">
      <alignment horizontal="center" vertical="center"/>
      <protection hidden="1"/>
    </xf>
    <xf numFmtId="0" fontId="47" fillId="33" borderId="38" xfId="0" applyFont="1" applyFill="1" applyBorder="1" applyAlignment="1" applyProtection="1">
      <alignment horizontal="center" vertical="center"/>
      <protection hidden="1"/>
    </xf>
    <xf numFmtId="0" fontId="54" fillId="0" borderId="40" xfId="0" applyFont="1" applyBorder="1" applyAlignment="1" applyProtection="1">
      <alignment horizontal="center" vertical="center" wrapText="1" readingOrder="1"/>
      <protection hidden="1"/>
    </xf>
    <xf numFmtId="0" fontId="54" fillId="0" borderId="48" xfId="0" applyFont="1" applyBorder="1" applyAlignment="1" applyProtection="1">
      <alignment horizontal="center" vertical="center" wrapText="1" readingOrder="1"/>
      <protection hidden="1"/>
    </xf>
    <xf numFmtId="0" fontId="4" fillId="22" borderId="55" xfId="0" applyFont="1" applyFill="1" applyBorder="1" applyAlignment="1" applyProtection="1">
      <alignment horizontal="center" vertical="center" wrapText="1"/>
      <protection locked="0"/>
    </xf>
    <xf numFmtId="0" fontId="4" fillId="22" borderId="56" xfId="0" applyFont="1" applyFill="1" applyBorder="1" applyAlignment="1" applyProtection="1">
      <alignment horizontal="center" vertical="center" wrapText="1"/>
      <protection locked="0"/>
    </xf>
    <xf numFmtId="0" fontId="4" fillId="22" borderId="57" xfId="0" applyFont="1" applyFill="1" applyBorder="1" applyAlignment="1" applyProtection="1">
      <alignment horizontal="center" vertical="center" wrapText="1"/>
      <protection locked="0"/>
    </xf>
    <xf numFmtId="0" fontId="2" fillId="30" borderId="0" xfId="0" applyFont="1" applyFill="1" applyAlignment="1" applyProtection="1">
      <alignment horizontal="center" vertical="center"/>
      <protection locked="0"/>
    </xf>
    <xf numFmtId="0" fontId="64" fillId="33" borderId="4" xfId="0" applyFont="1" applyFill="1" applyBorder="1" applyAlignment="1" applyProtection="1">
      <alignment horizontal="center" vertical="center"/>
      <protection hidden="1"/>
    </xf>
    <xf numFmtId="0" fontId="64" fillId="33" borderId="5" xfId="0" applyFont="1" applyFill="1" applyBorder="1" applyAlignment="1" applyProtection="1">
      <alignment horizontal="center" vertical="center"/>
      <protection hidden="1"/>
    </xf>
    <xf numFmtId="0" fontId="53" fillId="3" borderId="41" xfId="0" applyFont="1" applyFill="1" applyBorder="1" applyAlignment="1" applyProtection="1">
      <alignment horizontal="left" vertical="center"/>
      <protection hidden="1"/>
    </xf>
    <xf numFmtId="0" fontId="53" fillId="19" borderId="38" xfId="0" applyFont="1" applyFill="1" applyBorder="1" applyAlignment="1" applyProtection="1">
      <alignment horizontal="left" vertical="center"/>
      <protection hidden="1"/>
    </xf>
    <xf numFmtId="0" fontId="53" fillId="28" borderId="49" xfId="0" applyFont="1" applyFill="1" applyBorder="1" applyAlignment="1" applyProtection="1">
      <alignment horizontal="left" vertical="center"/>
      <protection hidden="1"/>
    </xf>
    <xf numFmtId="0" fontId="53" fillId="19" borderId="41" xfId="0" applyFont="1" applyFill="1" applyBorder="1" applyAlignment="1" applyProtection="1">
      <alignment horizontal="left" vertical="center"/>
      <protection hidden="1"/>
    </xf>
    <xf numFmtId="0" fontId="53" fillId="19" borderId="43" xfId="0" applyFont="1" applyFill="1" applyBorder="1" applyAlignment="1" applyProtection="1">
      <alignment horizontal="left" vertical="center"/>
      <protection hidden="1"/>
    </xf>
    <xf numFmtId="0" fontId="53" fillId="28" borderId="45" xfId="0" applyFont="1" applyFill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right"/>
      <protection hidden="1"/>
    </xf>
    <xf numFmtId="0" fontId="22" fillId="18" borderId="16" xfId="0" applyFont="1" applyFill="1" applyBorder="1" applyAlignment="1">
      <alignment horizontal="center" vertical="center" wrapText="1"/>
    </xf>
    <xf numFmtId="0" fontId="22" fillId="18" borderId="17" xfId="0" applyFont="1" applyFill="1" applyBorder="1" applyAlignment="1">
      <alignment horizontal="center" vertical="center" wrapText="1"/>
    </xf>
    <xf numFmtId="0" fontId="22" fillId="17" borderId="15" xfId="0" applyFont="1" applyFill="1" applyBorder="1" applyAlignment="1">
      <alignment horizontal="center" vertical="center" wrapText="1"/>
    </xf>
    <xf numFmtId="0" fontId="22" fillId="17" borderId="16" xfId="0" applyFont="1" applyFill="1" applyBorder="1" applyAlignment="1">
      <alignment horizontal="center" vertical="center" wrapText="1"/>
    </xf>
    <xf numFmtId="0" fontId="52" fillId="21" borderId="16" xfId="0" applyFont="1" applyFill="1" applyBorder="1" applyAlignment="1">
      <alignment horizontal="center" vertical="center" wrapText="1"/>
    </xf>
    <xf numFmtId="0" fontId="22" fillId="18" borderId="58" xfId="0" applyFont="1" applyFill="1" applyBorder="1" applyAlignment="1">
      <alignment horizontal="center" vertical="center" wrapText="1"/>
    </xf>
    <xf numFmtId="0" fontId="22" fillId="18" borderId="1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10">
    <cellStyle name="Millares" xfId="2" builtinId="3"/>
    <cellStyle name="Normal" xfId="0" builtinId="0"/>
    <cellStyle name="Normal 15" xfId="4" xr:uid="{7DACED15-C878-4DD4-9C41-EDA1233431D0}"/>
    <cellStyle name="Normal 2" xfId="1" xr:uid="{9770FA4A-8236-4D2F-9348-C8C936182623}"/>
    <cellStyle name="Normal 3" xfId="8" xr:uid="{8FE595F4-13E5-4A95-8C37-08495FBE4B03}"/>
    <cellStyle name="Normal 4" xfId="7" xr:uid="{5A69DC18-2555-4C20-9EC3-0DB6E0D7BCCF}"/>
    <cellStyle name="Normal 6" xfId="5" xr:uid="{8067F0E4-2ACF-4067-83B2-2285A8ADB568}"/>
    <cellStyle name="Normal 6 2" xfId="6" xr:uid="{8507B94A-1E77-4FE0-AF9B-6F797FAA61D6}"/>
    <cellStyle name="Normal 6 3" xfId="9" xr:uid="{5E90A913-8C71-40FB-ACD3-23570E8CBA6C}"/>
    <cellStyle name="Porcentaje" xfId="3" builtinId="5"/>
  </cellStyles>
  <dxfs count="1694"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horizontal="center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libri"/>
        <family val="2"/>
        <scheme val="minor"/>
      </font>
      <numFmt numFmtId="0" formatCode="General"/>
    </dxf>
    <dxf>
      <border>
        <vertical style="thin">
          <color theme="4"/>
        </vertical>
      </border>
    </dxf>
    <dxf>
      <font>
        <color theme="3"/>
      </font>
    </dxf>
    <dxf>
      <fill>
        <patternFill patternType="solid">
          <bgColor theme="8" tint="0.79998168889431442"/>
        </patternFill>
      </fill>
    </dxf>
    <dxf>
      <font>
        <color theme="3"/>
      </font>
    </dxf>
    <dxf>
      <fill>
        <patternFill patternType="solid">
          <bgColor theme="8" tint="0.79998168889431442"/>
        </patternFill>
      </fill>
    </dxf>
    <dxf>
      <border>
        <vertical style="thin">
          <color theme="4" tint="0.79998168889431442"/>
        </vertical>
      </border>
    </dxf>
    <dxf>
      <border>
        <vertical style="thin">
          <color theme="4" tint="0.79998168889431442"/>
        </vertical>
      </border>
    </dxf>
    <dxf>
      <border>
        <vertical style="thin">
          <color theme="4" tint="0.79998168889431442"/>
        </vertical>
      </border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ill>
        <patternFill patternType="none">
          <fgColor indexed="64"/>
          <bgColor indexed="65"/>
        </patternFill>
      </fill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right"/>
    </dxf>
    <dxf>
      <font>
        <sz val="12"/>
      </font>
    </dxf>
    <dxf>
      <font>
        <b/>
      </font>
    </dxf>
    <dxf>
      <font>
        <color theme="0"/>
      </font>
    </dxf>
    <dxf>
      <fill>
        <patternFill patternType="solid">
          <bgColor rgb="FFFF0000"/>
        </patternFill>
      </fill>
    </dxf>
    <dxf>
      <font>
        <sz val="9"/>
      </font>
    </dxf>
    <dxf>
      <font>
        <sz val="8"/>
      </font>
    </dxf>
    <dxf>
      <font>
        <color theme="3"/>
      </font>
    </dxf>
    <dxf>
      <fill>
        <patternFill>
          <bgColor theme="4" tint="0.79998168889431442"/>
        </patternFill>
      </fill>
    </dxf>
    <dxf>
      <font>
        <b/>
        <sz val="9"/>
      </font>
      <fill>
        <patternFill patternType="solid">
          <fgColor indexed="64"/>
          <bgColor rgb="FF00B050"/>
        </patternFill>
      </fill>
      <alignment horizontal="center" vertical="center" wrapText="1"/>
    </dxf>
    <dxf>
      <font>
        <sz val="8"/>
      </font>
    </dxf>
    <dxf>
      <font>
        <color theme="3"/>
      </font>
    </dxf>
    <dxf>
      <fill>
        <patternFill>
          <bgColor theme="7" tint="0.39997558519241921"/>
        </patternFill>
      </fill>
    </dxf>
    <dxf>
      <font>
        <b/>
        <sz val="9"/>
      </font>
      <fill>
        <patternFill patternType="solid">
          <fgColor indexed="64"/>
          <bgColor theme="9" tint="0.39997558519241921"/>
        </patternFill>
      </fill>
      <alignment horizontal="center" vertical="center" wrapText="1"/>
    </dxf>
    <dxf>
      <border>
        <bottom style="thin">
          <color theme="4" tint="-0.24994659260841701"/>
        </bottom>
        <horizontal style="thin">
          <color theme="4" tint="-0.24994659260841701"/>
        </horizontal>
      </border>
    </dxf>
    <dxf>
      <border>
        <bottom style="thin">
          <color theme="4" tint="-0.24994659260841701"/>
        </bottom>
        <horizontal style="thin">
          <color theme="4" tint="-0.24994659260841701"/>
        </horizontal>
      </border>
    </dxf>
    <dxf>
      <border>
        <vertical style="thin">
          <color theme="0" tint="-4.9989318521683403E-2"/>
        </vertical>
        <horizontal style="thin">
          <color theme="0" tint="-4.9989318521683403E-2"/>
        </horizontal>
      </border>
    </dxf>
    <dxf>
      <alignment vertical="center"/>
    </dxf>
    <dxf>
      <alignment vertical="center"/>
    </dxf>
    <dxf>
      <alignment horizontal="center"/>
    </dxf>
    <dxf>
      <alignment horizontal="center"/>
    </dxf>
    <dxf>
      <fill>
        <patternFill>
          <bgColor theme="9" tint="0.39997558519241921"/>
        </patternFill>
      </fill>
    </dxf>
    <dxf>
      <font>
        <b/>
        <sz val="9"/>
      </font>
      <fill>
        <patternFill patternType="solid">
          <fgColor indexed="64"/>
          <bgColor rgb="FF00B050"/>
        </patternFill>
      </fill>
      <alignment horizontal="center" vertical="center" wrapText="1"/>
    </dxf>
    <dxf>
      <font>
        <b/>
        <sz val="9"/>
      </font>
      <fill>
        <patternFill patternType="solid">
          <fgColor indexed="64"/>
          <bgColor rgb="FF00B050"/>
        </patternFill>
      </fill>
      <alignment horizontal="center" vertical="center" wrapText="1"/>
    </dxf>
    <dxf>
      <font>
        <b/>
        <sz val="9"/>
      </font>
      <fill>
        <patternFill patternType="solid">
          <fgColor indexed="64"/>
          <bgColor rgb="FF00B050"/>
        </patternFill>
      </fill>
      <alignment horizontal="center" vertical="center" wrapText="1"/>
    </dxf>
    <dxf>
      <font>
        <sz val="8"/>
      </font>
    </dxf>
    <dxf>
      <font>
        <sz val="8"/>
      </font>
    </dxf>
    <dxf>
      <font>
        <sz val="9"/>
      </font>
    </dxf>
    <dxf>
      <font>
        <sz val="9"/>
      </font>
    </dxf>
    <dxf>
      <fill>
        <patternFill patternType="solid">
          <bgColor rgb="FF00B050"/>
        </patternFill>
      </fill>
    </dxf>
    <dxf>
      <font>
        <sz val="10"/>
      </font>
    </dxf>
    <dxf>
      <font>
        <b/>
      </font>
    </dxf>
    <dxf>
      <fill>
        <patternFill patternType="solid">
          <bgColor rgb="FFFF0000"/>
        </patternFill>
      </fill>
    </dxf>
    <dxf>
      <alignment vertical="center"/>
    </dxf>
    <dxf>
      <alignment horizontal="center"/>
    </dxf>
    <dxf>
      <alignment wrapText="1"/>
    </dxf>
    <dxf>
      <alignment wrapText="1"/>
    </dxf>
    <dxf>
      <alignment vertical="center"/>
    </dxf>
    <dxf>
      <alignment horizontal="center"/>
    </dxf>
    <dxf>
      <font>
        <sz val="8"/>
      </font>
    </dxf>
    <dxf>
      <font>
        <sz val="8"/>
      </font>
    </dxf>
    <dxf>
      <font>
        <b/>
      </font>
    </dxf>
    <dxf>
      <alignment vertical="center"/>
    </dxf>
    <dxf>
      <alignment horizontal="center"/>
    </dxf>
    <dxf>
      <font>
        <sz val="10"/>
      </font>
    </dxf>
    <dxf>
      <font>
        <b/>
      </font>
      <alignment horizontal="center" vertic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general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left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left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ill>
        <patternFill patternType="solid">
          <bgColor rgb="FF00B050"/>
        </patternFill>
      </fill>
    </dxf>
    <dxf>
      <fill>
        <patternFill patternType="solid">
          <bgColor rgb="FFFF000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ill>
        <patternFill>
          <bgColor theme="4" tint="-0.249977111117893"/>
        </patternFill>
      </fill>
    </dxf>
    <dxf>
      <fill>
        <patternFill patternType="solid">
          <bgColor rgb="FF002060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</font>
    </dxf>
    <dxf>
      <alignment vertical="center"/>
    </dxf>
    <dxf>
      <alignment horizontal="center"/>
    </dxf>
    <dxf>
      <alignment wrapText="1"/>
    </dxf>
    <dxf>
      <alignment vertical="center"/>
    </dxf>
    <dxf>
      <font>
        <sz val="8"/>
      </font>
    </dxf>
    <dxf>
      <font>
        <sz val="8"/>
      </font>
    </dxf>
    <dxf>
      <font>
        <b/>
      </font>
    </dxf>
    <dxf>
      <alignment vertical="center"/>
    </dxf>
    <dxf>
      <alignment horizontal="center"/>
    </dxf>
    <dxf>
      <font>
        <sz val="10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/>
    </dxf>
    <dxf>
      <font>
        <b/>
      </font>
    </dxf>
    <dxf>
      <font>
        <color theme="3"/>
      </font>
    </dxf>
    <dxf>
      <fill>
        <patternFill patternType="solid">
          <bgColor rgb="FFFFFF00"/>
        </patternFill>
      </fill>
    </dxf>
    <dxf>
      <font>
        <b/>
      </font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font>
        <sz val="8"/>
      </font>
    </dxf>
    <dxf>
      <font>
        <sz val="8"/>
      </font>
    </dxf>
    <dxf>
      <font>
        <b/>
      </font>
    </dxf>
    <dxf>
      <alignment vertical="center"/>
    </dxf>
    <dxf>
      <alignment horizontal="center"/>
    </dxf>
    <dxf>
      <font>
        <sz val="10"/>
      </font>
    </dxf>
    <dxf>
      <border>
        <right style="thin">
          <color theme="0" tint="-4.9989318521683403E-2"/>
        </right>
      </border>
    </dxf>
    <dxf>
      <border>
        <left style="thin">
          <color theme="0" tint="-4.9989318521683403E-2"/>
        </left>
      </border>
    </dxf>
    <dxf>
      <alignment vertical="center"/>
    </dxf>
    <dxf>
      <font>
        <sz val="9"/>
      </font>
    </dxf>
    <dxf>
      <font>
        <sz val="8"/>
      </font>
    </dxf>
    <dxf>
      <font>
        <color theme="3"/>
      </font>
    </dxf>
    <dxf>
      <fill>
        <patternFill>
          <bgColor theme="4" tint="0.79998168889431442"/>
        </patternFill>
      </fill>
    </dxf>
    <dxf>
      <font>
        <b/>
        <sz val="9"/>
      </font>
      <fill>
        <patternFill patternType="solid">
          <fgColor indexed="64"/>
          <bgColor rgb="FF00B050"/>
        </patternFill>
      </fill>
      <alignment horizontal="center" vertical="center" wrapText="1"/>
    </dxf>
    <dxf>
      <font>
        <sz val="8"/>
      </font>
    </dxf>
    <dxf>
      <font>
        <color theme="3"/>
      </font>
    </dxf>
    <dxf>
      <fill>
        <patternFill>
          <bgColor theme="7" tint="0.39997558519241921"/>
        </patternFill>
      </fill>
    </dxf>
    <dxf>
      <font>
        <b/>
        <sz val="9"/>
      </font>
      <fill>
        <patternFill patternType="solid">
          <fgColor indexed="64"/>
          <bgColor theme="9" tint="0.39997558519241921"/>
        </patternFill>
      </fill>
      <alignment horizontal="center" vertical="center" wrapText="1"/>
    </dxf>
    <dxf>
      <border>
        <bottom style="thin">
          <color theme="4" tint="-0.24994659260841701"/>
        </bottom>
        <horizontal style="thin">
          <color theme="4" tint="-0.24994659260841701"/>
        </horizontal>
      </border>
    </dxf>
    <dxf>
      <border>
        <bottom style="thin">
          <color theme="4" tint="-0.24994659260841701"/>
        </bottom>
        <horizontal style="thin">
          <color theme="4" tint="-0.24994659260841701"/>
        </horizontal>
      </border>
    </dxf>
    <dxf>
      <border>
        <vertical style="thin">
          <color theme="0" tint="-4.9989318521683403E-2"/>
        </vertical>
        <horizontal style="thin">
          <color theme="0" tint="-4.9989318521683403E-2"/>
        </horizontal>
      </border>
    </dxf>
    <dxf>
      <alignment vertical="center"/>
    </dxf>
    <dxf>
      <alignment vertical="center"/>
    </dxf>
    <dxf>
      <alignment horizontal="center"/>
    </dxf>
    <dxf>
      <alignment horizontal="center"/>
    </dxf>
    <dxf>
      <fill>
        <patternFill>
          <bgColor theme="9" tint="0.39997558519241921"/>
        </patternFill>
      </fill>
    </dxf>
    <dxf>
      <font>
        <b/>
        <sz val="9"/>
      </font>
      <fill>
        <patternFill patternType="solid">
          <fgColor indexed="64"/>
          <bgColor rgb="FF00B050"/>
        </patternFill>
      </fill>
      <alignment horizontal="center" vertical="center" wrapText="1"/>
    </dxf>
    <dxf>
      <font>
        <b/>
        <sz val="9"/>
      </font>
      <fill>
        <patternFill patternType="solid">
          <fgColor indexed="64"/>
          <bgColor rgb="FF00B050"/>
        </patternFill>
      </fill>
      <alignment horizontal="center" vertical="center" wrapText="1"/>
    </dxf>
    <dxf>
      <font>
        <b/>
        <sz val="9"/>
      </font>
      <fill>
        <patternFill patternType="solid">
          <fgColor indexed="64"/>
          <bgColor rgb="FF00B050"/>
        </patternFill>
      </fill>
      <alignment horizontal="center" vertical="center" wrapText="1"/>
    </dxf>
    <dxf>
      <font>
        <sz val="8"/>
      </font>
    </dxf>
    <dxf>
      <font>
        <sz val="8"/>
      </font>
    </dxf>
    <dxf>
      <font>
        <sz val="9"/>
      </font>
    </dxf>
    <dxf>
      <font>
        <sz val="9"/>
      </font>
    </dxf>
    <dxf>
      <fill>
        <patternFill patternType="solid">
          <bgColor rgb="FF00B050"/>
        </patternFill>
      </fill>
    </dxf>
    <dxf>
      <font>
        <sz val="10"/>
      </font>
    </dxf>
    <dxf>
      <font>
        <b/>
      </font>
    </dxf>
    <dxf>
      <fill>
        <patternFill patternType="solid">
          <bgColor rgb="FFFF0000"/>
        </patternFill>
      </fill>
    </dxf>
    <dxf>
      <alignment vertical="center"/>
    </dxf>
    <dxf>
      <alignment horizontal="center"/>
    </dxf>
    <dxf>
      <alignment wrapText="1"/>
    </dxf>
    <dxf>
      <alignment wrapText="1"/>
    </dxf>
    <dxf>
      <alignment vertical="center"/>
    </dxf>
    <dxf>
      <alignment horizontal="center"/>
    </dxf>
    <dxf>
      <font>
        <sz val="8"/>
      </font>
    </dxf>
    <dxf>
      <font>
        <sz val="8"/>
      </font>
    </dxf>
    <dxf>
      <font>
        <b/>
      </font>
    </dxf>
    <dxf>
      <alignment vertical="center"/>
    </dxf>
    <dxf>
      <alignment horizontal="center"/>
    </dxf>
    <dxf>
      <font>
        <sz val="10"/>
      </font>
    </dxf>
  </dxfs>
  <tableStyles count="0" defaultTableStyle="TableStyleMedium2" defaultPivotStyle="PivotStyleLight16"/>
  <colors>
    <mruColors>
      <color rgb="FFFEBBB4"/>
      <color rgb="FF006C31"/>
      <color rgb="FFCC0000"/>
      <color rgb="FFFF6565"/>
      <color rgb="FFEF29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pivotCacheDefinition" Target="pivotCache/pivotCacheDefinition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pivotCacheDefinition" Target="pivotCache/pivotCacheDefinition1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ACUMULADO!$L$51</c:f>
          <c:strCache>
            <c:ptCount val="1"/>
            <c:pt idx="0">
              <c:v>GERESA LAMBAYEQUE ESTRATEGIA  DE INMUNIZACIONES  ACUMULADO AL MES DE ABRIL* 2025 EN: TOTAL GERESA   DE 4 AÑOS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cap="all" spc="120" normalizeH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62-48CE-80D1-4D75F0F0109B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62-48CE-80D1-4D75F0F010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ACUMULADO!$C$34:$C$35</c:f>
              <c:strCache>
                <c:ptCount val="2"/>
                <c:pt idx="0">
                  <c:v>2° RF DPT</c:v>
                </c:pt>
                <c:pt idx="1">
                  <c:v>2° RF APO</c:v>
                </c:pt>
              </c:strCache>
            </c:strRef>
          </c:cat>
          <c:val>
            <c:numRef>
              <c:f>ACUMULADO!$F$34:$F$35</c:f>
              <c:numCache>
                <c:formatCode>0.0%</c:formatCode>
                <c:ptCount val="2"/>
                <c:pt idx="0">
                  <c:v>0.14608604590278385</c:v>
                </c:pt>
                <c:pt idx="1">
                  <c:v>0.11558600226895889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62-48CE-80D1-4D75F0F01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21519663"/>
        <c:axId val="1021526735"/>
      </c:barChart>
      <c:catAx>
        <c:axId val="10215196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21526735"/>
        <c:crosses val="autoZero"/>
        <c:auto val="1"/>
        <c:lblAlgn val="ctr"/>
        <c:lblOffset val="100"/>
        <c:noMultiLvlLbl val="0"/>
      </c:catAx>
      <c:valAx>
        <c:axId val="1021526735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1021519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ACUMULADO!$L$2</c:f>
          <c:strCache>
            <c:ptCount val="1"/>
            <c:pt idx="0">
              <c:v>GERESA LAMBAYEQUE ESTRATEGIA  DE INMUNIZACIONES  ACUMULADO AL MES DE ABRIL* 2025 EN: TOTAL GERESA  MENORES DE 1 AÑO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41-4688-9C71-FB62A74A6884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41-4688-9C71-FB62A74A6884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41-4688-9C71-FB62A74A6884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41-4688-9C71-FB62A74A6884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41-4688-9C71-FB62A74A6884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41-4688-9C71-FB62A74A6884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841-4688-9C71-FB62A74A688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841-4688-9C71-FB62A74A6884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841-4688-9C71-FB62A74A6884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841-4688-9C71-FB62A74A6884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841-4688-9C71-FB62A74A6884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841-4688-9C71-FB62A74A68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ACUMULADO!$C$7:$C$21</c:f>
              <c:strCache>
                <c:ptCount val="14"/>
                <c:pt idx="0">
                  <c:v>RN HVB</c:v>
                </c:pt>
                <c:pt idx="1">
                  <c:v>RN BCG</c:v>
                </c:pt>
                <c:pt idx="2">
                  <c:v>1° NEUMO</c:v>
                </c:pt>
                <c:pt idx="3">
                  <c:v>1° ROTA</c:v>
                </c:pt>
                <c:pt idx="4">
                  <c:v>1° IPV</c:v>
                </c:pt>
                <c:pt idx="5">
                  <c:v>1° PENTA</c:v>
                </c:pt>
                <c:pt idx="6">
                  <c:v>2° NEUMO</c:v>
                </c:pt>
                <c:pt idx="7">
                  <c:v>2° ROTA</c:v>
                </c:pt>
                <c:pt idx="8">
                  <c:v>2° IPV</c:v>
                </c:pt>
                <c:pt idx="9">
                  <c:v>2° PENTA</c:v>
                </c:pt>
                <c:pt idx="10">
                  <c:v>3° IPV</c:v>
                </c:pt>
                <c:pt idx="11">
                  <c:v>3° PENTA</c:v>
                </c:pt>
                <c:pt idx="12">
                  <c:v>1° INFLUENZA</c:v>
                </c:pt>
                <c:pt idx="13">
                  <c:v>2° INFLUENZA</c:v>
                </c:pt>
              </c:strCache>
            </c:strRef>
          </c:cat>
          <c:val>
            <c:numRef>
              <c:f>ACUMULADO!$F$7:$F$21</c:f>
              <c:numCache>
                <c:formatCode>0.0%</c:formatCode>
                <c:ptCount val="14"/>
                <c:pt idx="0">
                  <c:v>0.25386033648306061</c:v>
                </c:pt>
                <c:pt idx="1">
                  <c:v>0.27834754551740032</c:v>
                </c:pt>
                <c:pt idx="2">
                  <c:v>0.24314358147038487</c:v>
                </c:pt>
                <c:pt idx="3">
                  <c:v>0.24406545286932474</c:v>
                </c:pt>
                <c:pt idx="4">
                  <c:v>0.24239456095874626</c:v>
                </c:pt>
                <c:pt idx="5">
                  <c:v>0.24106937082277022</c:v>
                </c:pt>
                <c:pt idx="6">
                  <c:v>0.26745793961742337</c:v>
                </c:pt>
                <c:pt idx="7">
                  <c:v>0.2629638165475916</c:v>
                </c:pt>
                <c:pt idx="8">
                  <c:v>0.26745793961742337</c:v>
                </c:pt>
                <c:pt idx="9">
                  <c:v>0.26884074671583313</c:v>
                </c:pt>
                <c:pt idx="10">
                  <c:v>0.27419912422217102</c:v>
                </c:pt>
                <c:pt idx="11">
                  <c:v>0.27408389029730351</c:v>
                </c:pt>
                <c:pt idx="12">
                  <c:v>1.9589767227471766E-3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841-4688-9C71-FB62A74A6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548310255"/>
        <c:axId val="548312751"/>
      </c:barChart>
      <c:catAx>
        <c:axId val="54831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48312751"/>
        <c:crosses val="autoZero"/>
        <c:auto val="1"/>
        <c:lblAlgn val="ctr"/>
        <c:lblOffset val="100"/>
        <c:noMultiLvlLbl val="0"/>
      </c:catAx>
      <c:valAx>
        <c:axId val="548312751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548310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ACUMULADO!$L$3</c:f>
          <c:strCache>
            <c:ptCount val="1"/>
            <c:pt idx="0">
              <c:v>GERESA LAMBAYEQUE ESTRATEGIA  DE INMUNIZACIONES  ACUMULADO AL MES DE ABRIL* 2025 EN: TOTAL GERESA   DE 1 AÑO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D5-41F8-9530-E5CDA3147647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D5-41F8-9530-E5CDA314764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AD5-41F8-9530-E5CDA314764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D5-41F8-9530-E5CDA3147647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D5-41F8-9530-E5CDA314764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AD5-41F8-9530-E5CDA3147647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AD5-41F8-9530-E5CDA31476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ACUMULADO!$C$24:$C$31</c:f>
              <c:strCache>
                <c:ptCount val="8"/>
                <c:pt idx="0">
                  <c:v>3° NEUMO</c:v>
                </c:pt>
                <c:pt idx="1">
                  <c:v>1° SPR</c:v>
                </c:pt>
                <c:pt idx="2">
                  <c:v>DU VARICELA</c:v>
                </c:pt>
                <c:pt idx="3">
                  <c:v>1° INFLUENZA</c:v>
                </c:pt>
                <c:pt idx="4">
                  <c:v>DU AMA</c:v>
                </c:pt>
                <c:pt idx="5">
                  <c:v>2° SPR</c:v>
                </c:pt>
                <c:pt idx="6">
                  <c:v>1° RF DPT</c:v>
                </c:pt>
                <c:pt idx="7">
                  <c:v>1° RF IPV</c:v>
                </c:pt>
              </c:strCache>
            </c:strRef>
          </c:cat>
          <c:val>
            <c:numRef>
              <c:f>ACUMULADO!$F$24:$F$31</c:f>
              <c:numCache>
                <c:formatCode>0.0%</c:formatCode>
                <c:ptCount val="8"/>
                <c:pt idx="0">
                  <c:v>0.22719785876055179</c:v>
                </c:pt>
                <c:pt idx="1">
                  <c:v>0.23460984146592548</c:v>
                </c:pt>
                <c:pt idx="2">
                  <c:v>0.19250566193123328</c:v>
                </c:pt>
                <c:pt idx="3">
                  <c:v>5.1472102120650604E-5</c:v>
                </c:pt>
                <c:pt idx="4">
                  <c:v>0.22246242536545194</c:v>
                </c:pt>
                <c:pt idx="5">
                  <c:v>0.17675519868231418</c:v>
                </c:pt>
                <c:pt idx="6">
                  <c:v>0.20671196211653284</c:v>
                </c:pt>
                <c:pt idx="7">
                  <c:v>0.20408688490837965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AD5-41F8-9530-E5CDA3147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548310255"/>
        <c:axId val="548312751"/>
      </c:barChart>
      <c:catAx>
        <c:axId val="54831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48312751"/>
        <c:crosses val="autoZero"/>
        <c:auto val="1"/>
        <c:lblAlgn val="ctr"/>
        <c:lblOffset val="100"/>
        <c:noMultiLvlLbl val="0"/>
      </c:catAx>
      <c:valAx>
        <c:axId val="548312751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548310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ACUMULADO!$B$50</c:f>
          <c:strCache>
            <c:ptCount val="1"/>
            <c:pt idx="0">
              <c:v>INDICADOR DE NIÑAS Y NIÑOS CON VACUNA COMPLETA -TOTAL GERESA EN EL AÑO 2025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75-434D-A1A1-53E452C06FF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75-434D-A1A1-53E452C06FF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F75-434D-A1A1-53E452C06FF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75-434D-A1A1-53E452C06FF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75-434D-A1A1-53E452C06FF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F75-434D-A1A1-53E452C06FF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75-434D-A1A1-53E452C06FF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F75-434D-A1A1-53E452C06FF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75-434D-A1A1-53E452C06FF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75-434D-A1A1-53E452C06FF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75-434D-A1A1-53E452C06FF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F75-434D-A1A1-53E452C06FF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75-434D-A1A1-53E452C06FF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75-434D-A1A1-53E452C06FF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F75-434D-A1A1-53E452C06F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ACUMULADO!$C$53:$C$67</c:f>
              <c:strCache>
                <c:ptCount val="15"/>
                <c:pt idx="0">
                  <c:v>Nº de niños Menores de 1 año protegidos con vacuna  HvB en Recien Nacido.</c:v>
                </c:pt>
                <c:pt idx="1">
                  <c:v>Nº de niños Menores de 1 año protegidos con vacuna  BcG en Recien Nacido.</c:v>
                </c:pt>
                <c:pt idx="2">
                  <c:v>Nº de niños Menores de 1 año protegidos con vacuna  Neumococo con 2° Dosis.</c:v>
                </c:pt>
                <c:pt idx="3">
                  <c:v>Nº de niños Menores de 1 año protegidos con vacuna  Rotavirus con 2° Dosis.</c:v>
                </c:pt>
                <c:pt idx="4">
                  <c:v>Nº de niños Menores de 1 año protegidos con vacuna  IPV con 2° Dosis.</c:v>
                </c:pt>
                <c:pt idx="5">
                  <c:v>Nº de niños Menores de 1 año protegidos con vacuna  Pentavalente con 3° Dosis.</c:v>
                </c:pt>
                <c:pt idx="6">
                  <c:v>Nº de niños Menores de 1 año protegidos con vacuna  IPV con 3° Dosis.</c:v>
                </c:pt>
                <c:pt idx="7">
                  <c:v>Nº de niños de 1 año protegidos con vacuna  Neumococo con 3° Dosis.</c:v>
                </c:pt>
                <c:pt idx="8">
                  <c:v>Nº de niños de 1 año protegidos con vacuna  SPR con 1° Dosis.</c:v>
                </c:pt>
                <c:pt idx="9">
                  <c:v>Nº de niños de 1 año protegidos con vacuna Varicela con Dosis Unica.</c:v>
                </c:pt>
                <c:pt idx="10">
                  <c:v>Nº de niños de 1 año protegidos con vacuna  SPR con 2° Dosis.</c:v>
                </c:pt>
                <c:pt idx="11">
                  <c:v>Nº de niños de 1 año protegidos con vacuna  DPT Ref con 1° Dosis.</c:v>
                </c:pt>
                <c:pt idx="12">
                  <c:v>Nº de niños de 1 año protegidos con vacuna  APO Ref con 1° Dosis.</c:v>
                </c:pt>
                <c:pt idx="13">
                  <c:v>Nº de niños de 4 años protegidos con vacuna DPT Ref con 2° Dosis.</c:v>
                </c:pt>
                <c:pt idx="14">
                  <c:v>Nº de niños de 4 años protegidos con vacuna APO Ref con 2° Dosis.</c:v>
                </c:pt>
              </c:strCache>
            </c:strRef>
          </c:cat>
          <c:val>
            <c:numRef>
              <c:f>ACUMULADO!$H$53:$H$67</c:f>
              <c:numCache>
                <c:formatCode>0%</c:formatCode>
                <c:ptCount val="15"/>
                <c:pt idx="0">
                  <c:v>0.25386033648306061</c:v>
                </c:pt>
                <c:pt idx="1">
                  <c:v>0.27834754551740032</c:v>
                </c:pt>
                <c:pt idx="2">
                  <c:v>0.26745793961742337</c:v>
                </c:pt>
                <c:pt idx="3">
                  <c:v>0.2629638165475916</c:v>
                </c:pt>
                <c:pt idx="4">
                  <c:v>0.26745793961742337</c:v>
                </c:pt>
                <c:pt idx="5">
                  <c:v>0.27408389029730351</c:v>
                </c:pt>
                <c:pt idx="6">
                  <c:v>0.27419912422217102</c:v>
                </c:pt>
                <c:pt idx="7">
                  <c:v>0.22719785876055179</c:v>
                </c:pt>
                <c:pt idx="8">
                  <c:v>0.23460984146592548</c:v>
                </c:pt>
                <c:pt idx="9">
                  <c:v>0.19250566193123328</c:v>
                </c:pt>
                <c:pt idx="10">
                  <c:v>0.17675519868231418</c:v>
                </c:pt>
                <c:pt idx="11">
                  <c:v>0.20671196211653284</c:v>
                </c:pt>
                <c:pt idx="12">
                  <c:v>0.20408688490837965</c:v>
                </c:pt>
                <c:pt idx="13">
                  <c:v>0.14608604590278385</c:v>
                </c:pt>
                <c:pt idx="14">
                  <c:v>0.11558600226895889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34D-A1A1-53E452C06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37705248"/>
        <c:axId val="345192416"/>
      </c:barChart>
      <c:catAx>
        <c:axId val="337705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45192416"/>
        <c:crosses val="autoZero"/>
        <c:auto val="1"/>
        <c:lblAlgn val="l"/>
        <c:lblOffset val="100"/>
        <c:noMultiLvlLbl val="0"/>
      </c:catAx>
      <c:valAx>
        <c:axId val="345192416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7705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MENSUALES!$L$52</c:f>
          <c:strCache>
            <c:ptCount val="1"/>
            <c:pt idx="0">
              <c:v>GERESA LAMBAYEQUE ESTRATEGIA  DE INMUNIZACIONES  ACUMULADO DEL AÑO 2025 EN: POSOPE ALTO   DE 4 AÑOS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cap="all" spc="120" normalizeH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02-49EB-8BAB-164BDE7D6FB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02-49EB-8BAB-164BDE7D6F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MENSUALES!$C$35:$C$36</c:f>
              <c:strCache>
                <c:ptCount val="2"/>
                <c:pt idx="0">
                  <c:v>2° RF DPT</c:v>
                </c:pt>
                <c:pt idx="1">
                  <c:v>2° RF APO</c:v>
                </c:pt>
              </c:strCache>
            </c:strRef>
          </c:cat>
          <c:val>
            <c:numRef>
              <c:f>MENSUALES!$F$35:$F$36</c:f>
              <c:numCache>
                <c:formatCode>0.0%</c:formatCode>
                <c:ptCount val="2"/>
                <c:pt idx="0">
                  <c:v>2.0689655172413793E-2</c:v>
                </c:pt>
                <c:pt idx="1">
                  <c:v>2.0689655172413793E-2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02-49EB-8BAB-164BDE7D6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21519663"/>
        <c:axId val="1021526735"/>
      </c:barChart>
      <c:catAx>
        <c:axId val="10215196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21526735"/>
        <c:crosses val="autoZero"/>
        <c:auto val="1"/>
        <c:lblAlgn val="ctr"/>
        <c:lblOffset val="100"/>
        <c:noMultiLvlLbl val="0"/>
      </c:catAx>
      <c:valAx>
        <c:axId val="1021526735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1021519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MENSUALES!$L$2</c:f>
          <c:strCache>
            <c:ptCount val="1"/>
            <c:pt idx="0">
              <c:v>GERESA LAMBAYEQUE ESTRATEGIA  DE INMUNIZACIONES  ACUMULADO DEL AÑO 2025 EN: POSOPE ALTO  MENORES DE 1 AÑO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7D-455E-8205-F73655067EA1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7D-455E-8205-F73655067EA1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57D-455E-8205-F73655067EA1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7D-455E-8205-F73655067EA1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7D-455E-8205-F73655067EA1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57D-455E-8205-F73655067EA1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57D-455E-8205-F73655067EA1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57D-455E-8205-F73655067EA1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57D-455E-8205-F73655067EA1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57D-455E-8205-F73655067EA1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57D-455E-8205-F73655067EA1}"/>
              </c:ext>
            </c:extLst>
          </c:dPt>
          <c:dPt>
            <c:idx val="13"/>
            <c:invertIfNegative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57D-455E-8205-F73655067E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MENSUALES!$C$8:$C$22</c:f>
              <c:strCache>
                <c:ptCount val="14"/>
                <c:pt idx="0">
                  <c:v>RN HVB.</c:v>
                </c:pt>
                <c:pt idx="1">
                  <c:v>RN BCG</c:v>
                </c:pt>
                <c:pt idx="2">
                  <c:v>1° NEUMO</c:v>
                </c:pt>
                <c:pt idx="3">
                  <c:v>1° ROTA</c:v>
                </c:pt>
                <c:pt idx="4">
                  <c:v>1° IPV</c:v>
                </c:pt>
                <c:pt idx="5">
                  <c:v>1° PENTA</c:v>
                </c:pt>
                <c:pt idx="6">
                  <c:v>2° NEUMO</c:v>
                </c:pt>
                <c:pt idx="7">
                  <c:v>2° ROTA</c:v>
                </c:pt>
                <c:pt idx="8">
                  <c:v>2° IPV</c:v>
                </c:pt>
                <c:pt idx="9">
                  <c:v>2° PENTA</c:v>
                </c:pt>
                <c:pt idx="10">
                  <c:v>3° IPV</c:v>
                </c:pt>
                <c:pt idx="11">
                  <c:v>3° PENTA</c:v>
                </c:pt>
                <c:pt idx="12">
                  <c:v>1° INFLUENZA</c:v>
                </c:pt>
                <c:pt idx="13">
                  <c:v>2° INFLUENZA</c:v>
                </c:pt>
              </c:strCache>
            </c:strRef>
          </c:cat>
          <c:val>
            <c:numRef>
              <c:f>MENSUALES!$F$8:$F$22</c:f>
              <c:numCache>
                <c:formatCode>0.0%</c:formatCode>
                <c:ptCount val="14"/>
                <c:pt idx="0">
                  <c:v>6.6666666666666666E-2</c:v>
                </c:pt>
                <c:pt idx="1">
                  <c:v>7.179487179487179E-2</c:v>
                </c:pt>
                <c:pt idx="2">
                  <c:v>7.6923076923076927E-2</c:v>
                </c:pt>
                <c:pt idx="3">
                  <c:v>7.6923076923076927E-2</c:v>
                </c:pt>
                <c:pt idx="4">
                  <c:v>7.6923076923076927E-2</c:v>
                </c:pt>
                <c:pt idx="5">
                  <c:v>7.6923076923076927E-2</c:v>
                </c:pt>
                <c:pt idx="6">
                  <c:v>6.1538461538461542E-2</c:v>
                </c:pt>
                <c:pt idx="7">
                  <c:v>6.1538461538461542E-2</c:v>
                </c:pt>
                <c:pt idx="8">
                  <c:v>6.1538461538461542E-2</c:v>
                </c:pt>
                <c:pt idx="9">
                  <c:v>6.1538461538461542E-2</c:v>
                </c:pt>
                <c:pt idx="10">
                  <c:v>6.1538461538461542E-2</c:v>
                </c:pt>
                <c:pt idx="11">
                  <c:v>6.1538461538461542E-2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57D-455E-8205-F7365506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548310255"/>
        <c:axId val="548312751"/>
      </c:barChart>
      <c:catAx>
        <c:axId val="54831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48312751"/>
        <c:crosses val="autoZero"/>
        <c:auto val="1"/>
        <c:lblAlgn val="ctr"/>
        <c:lblOffset val="100"/>
        <c:noMultiLvlLbl val="0"/>
      </c:catAx>
      <c:valAx>
        <c:axId val="548312751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548310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MENSUALES!$L$4</c:f>
          <c:strCache>
            <c:ptCount val="1"/>
            <c:pt idx="0">
              <c:v>GERESA LAMBAYEQUE ESTRATEGIA  DE INMUNIZACIONES  ACUMULADO DEL AÑO 2025 EN: POSOPE ALTO   DE 1 AÑO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51-4B87-9708-2FBCFBCFEFA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51-4B87-9708-2FBCFBCFEF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551-4B87-9708-2FBCFBCFEFA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51-4B87-9708-2FBCFBCFEFA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51-4B87-9708-2FBCFBCFEFA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551-4B87-9708-2FBCFBCFEFAF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51-4B87-9708-2FBCFBCFEF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MENSUALES!$C$25:$C$32</c:f>
              <c:strCache>
                <c:ptCount val="8"/>
                <c:pt idx="0">
                  <c:v>3° NEUMO</c:v>
                </c:pt>
                <c:pt idx="1">
                  <c:v>1° SPR</c:v>
                </c:pt>
                <c:pt idx="2">
                  <c:v>DU VARICELA</c:v>
                </c:pt>
                <c:pt idx="3">
                  <c:v>1° INFLUENZA</c:v>
                </c:pt>
                <c:pt idx="4">
                  <c:v>DU AMA</c:v>
                </c:pt>
                <c:pt idx="5">
                  <c:v>2° SPR</c:v>
                </c:pt>
                <c:pt idx="6">
                  <c:v>1° RF DPT</c:v>
                </c:pt>
                <c:pt idx="7">
                  <c:v>1° RF APO</c:v>
                </c:pt>
              </c:strCache>
            </c:strRef>
          </c:cat>
          <c:val>
            <c:numRef>
              <c:f>MENSUALES!$F$25:$F$32</c:f>
              <c:numCache>
                <c:formatCode>0.0%</c:formatCode>
                <c:ptCount val="8"/>
                <c:pt idx="0">
                  <c:v>6.9565217391304349E-2</c:v>
                </c:pt>
                <c:pt idx="1">
                  <c:v>6.9565217391304349E-2</c:v>
                </c:pt>
                <c:pt idx="2">
                  <c:v>7.3913043478260873E-2</c:v>
                </c:pt>
                <c:pt idx="3">
                  <c:v>0</c:v>
                </c:pt>
                <c:pt idx="4">
                  <c:v>4.7826086956521741E-2</c:v>
                </c:pt>
                <c:pt idx="5">
                  <c:v>4.7826086956521741E-2</c:v>
                </c:pt>
                <c:pt idx="6">
                  <c:v>4.7826086956521741E-2</c:v>
                </c:pt>
                <c:pt idx="7">
                  <c:v>5.2173913043478258E-2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51-4B87-9708-2FBCFBCFE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548310255"/>
        <c:axId val="548312751"/>
      </c:barChart>
      <c:catAx>
        <c:axId val="54831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48312751"/>
        <c:crosses val="autoZero"/>
        <c:auto val="1"/>
        <c:lblAlgn val="ctr"/>
        <c:lblOffset val="100"/>
        <c:noMultiLvlLbl val="0"/>
      </c:catAx>
      <c:valAx>
        <c:axId val="548312751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548310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317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REDES!$H$14</c:f>
          <c:strCache>
            <c:ptCount val="1"/>
            <c:pt idx="0">
              <c:v>GRAFICO COMPARATIVO DE COBERTURAS GERESA Y REDES -  VACUNA: 2° NEUMO - E Y REDE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REDES!$H$11</c:f>
              <c:strCache>
                <c:ptCount val="1"/>
                <c:pt idx="0">
                  <c:v>2° NEUMO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A7-4B1E-9A91-928DECEF6C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REDES!$I$10:$L$10</c:f>
              <c:strCache>
                <c:ptCount val="4"/>
                <c:pt idx="0">
                  <c:v>GERESA</c:v>
                </c:pt>
                <c:pt idx="1">
                  <c:v>CHICLAYO</c:v>
                </c:pt>
                <c:pt idx="2">
                  <c:v>LAMBAYEQUE</c:v>
                </c:pt>
                <c:pt idx="3">
                  <c:v>FERREÑAFE</c:v>
                </c:pt>
              </c:strCache>
            </c:strRef>
          </c:cat>
          <c:val>
            <c:numRef>
              <c:f>REDES!$I$11:$L$11</c:f>
              <c:numCache>
                <c:formatCode>0.0%</c:formatCode>
                <c:ptCount val="4"/>
                <c:pt idx="0">
                  <c:v>0.26745793961742337</c:v>
                </c:pt>
                <c:pt idx="1">
                  <c:v>0.21296296296296297</c:v>
                </c:pt>
                <c:pt idx="2">
                  <c:v>0.23412099882688117</c:v>
                </c:pt>
                <c:pt idx="3">
                  <c:v>0.19270474879559532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7-4B1E-9A91-928DECEF6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30351776"/>
        <c:axId val="1930353024"/>
      </c:barChart>
      <c:catAx>
        <c:axId val="1930351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930353024"/>
        <c:crosses val="autoZero"/>
        <c:auto val="1"/>
        <c:lblAlgn val="ctr"/>
        <c:lblOffset val="100"/>
        <c:noMultiLvlLbl val="0"/>
      </c:catAx>
      <c:valAx>
        <c:axId val="1930353024"/>
        <c:scaling>
          <c:orientation val="minMax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930351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13" Type="http://schemas.openxmlformats.org/officeDocument/2006/relationships/image" Target="../media/image8.png"/><Relationship Id="rId3" Type="http://schemas.openxmlformats.org/officeDocument/2006/relationships/image" Target="../media/image2.jpeg"/><Relationship Id="rId7" Type="http://schemas.openxmlformats.org/officeDocument/2006/relationships/chart" Target="../charts/chart2.xml"/><Relationship Id="rId12" Type="http://schemas.openxmlformats.org/officeDocument/2006/relationships/image" Target="../media/image7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11" Type="http://schemas.openxmlformats.org/officeDocument/2006/relationships/image" Target="../media/image6.png"/><Relationship Id="rId5" Type="http://schemas.openxmlformats.org/officeDocument/2006/relationships/image" Target="../media/image4.jpeg"/><Relationship Id="rId10" Type="http://schemas.openxmlformats.org/officeDocument/2006/relationships/image" Target="../media/image5.png"/><Relationship Id="rId4" Type="http://schemas.openxmlformats.org/officeDocument/2006/relationships/image" Target="../media/image3.jpeg"/><Relationship Id="rId9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chart" Target="../charts/chart6.xml"/><Relationship Id="rId7" Type="http://schemas.microsoft.com/office/2007/relationships/hdphoto" Target="../media/hdphoto1.wdp"/><Relationship Id="rId12" Type="http://schemas.openxmlformats.org/officeDocument/2006/relationships/image" Target="../media/image8.png"/><Relationship Id="rId2" Type="http://schemas.openxmlformats.org/officeDocument/2006/relationships/chart" Target="../charts/chart5.xml"/><Relationship Id="rId1" Type="http://schemas.openxmlformats.org/officeDocument/2006/relationships/image" Target="../media/image9.jpeg"/><Relationship Id="rId6" Type="http://schemas.openxmlformats.org/officeDocument/2006/relationships/image" Target="../media/image1.png"/><Relationship Id="rId11" Type="http://schemas.openxmlformats.org/officeDocument/2006/relationships/image" Target="../media/image7.png"/><Relationship Id="rId5" Type="http://schemas.openxmlformats.org/officeDocument/2006/relationships/image" Target="../media/image5.png"/><Relationship Id="rId10" Type="http://schemas.openxmlformats.org/officeDocument/2006/relationships/image" Target="../media/image6.png"/><Relationship Id="rId4" Type="http://schemas.openxmlformats.org/officeDocument/2006/relationships/chart" Target="../charts/chart7.xml"/><Relationship Id="rId9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227059</xdr:colOff>
      <xdr:row>8</xdr:row>
      <xdr:rowOff>125896</xdr:rowOff>
    </xdr:from>
    <xdr:to>
      <xdr:col>1</xdr:col>
      <xdr:colOff>1149910</xdr:colOff>
      <xdr:row>13</xdr:row>
      <xdr:rowOff>29305</xdr:rowOff>
    </xdr:to>
    <xdr:pic>
      <xdr:nvPicPr>
        <xdr:cNvPr id="2" name="Imagen 1" descr="Infantil, La Ducha Del Bebé, Niño imagen png - imagen transparente descarga  gratuita">
          <a:extLst>
            <a:ext uri="{FF2B5EF4-FFF2-40B4-BE49-F238E27FC236}">
              <a16:creationId xmlns:a16="http://schemas.microsoft.com/office/drawing/2014/main" id="{46E1C1B7-06D3-4976-BBCD-286DAE332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5980" b="92843" l="8000" r="94000">
                      <a14:foregroundMark x1="48889" y1="93333" x2="48889" y2="93333"/>
                      <a14:foregroundMark x1="8111" y1="73824" x2="8111" y2="73824"/>
                      <a14:foregroundMark x1="50333" y1="7941" x2="50333" y2="7941"/>
                      <a14:foregroundMark x1="91000" y1="65392" x2="91000" y2="65392"/>
                      <a14:foregroundMark x1="94111" y1="68137" x2="94111" y2="68137"/>
                      <a14:foregroundMark x1="47000" y1="5980" x2="47000" y2="598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494" y="1828800"/>
          <a:ext cx="922851" cy="106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310432</xdr:colOff>
      <xdr:row>25</xdr:row>
      <xdr:rowOff>152038</xdr:rowOff>
    </xdr:from>
    <xdr:to>
      <xdr:col>1</xdr:col>
      <xdr:colOff>993251</xdr:colOff>
      <xdr:row>29</xdr:row>
      <xdr:rowOff>132841</xdr:rowOff>
    </xdr:to>
    <xdr:pic>
      <xdr:nvPicPr>
        <xdr:cNvPr id="7" name="Imagen 6" descr="Vector Premium | Dibujos animados lindo bebé feliz">
          <a:extLst>
            <a:ext uri="{FF2B5EF4-FFF2-40B4-BE49-F238E27FC236}">
              <a16:creationId xmlns:a16="http://schemas.microsoft.com/office/drawing/2014/main" id="{22333FD8-8272-4D36-8C3D-07DF1FE5C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867" y="5969742"/>
          <a:ext cx="682819" cy="90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16904</xdr:colOff>
      <xdr:row>33</xdr:row>
      <xdr:rowOff>28014</xdr:rowOff>
    </xdr:from>
    <xdr:to>
      <xdr:col>1</xdr:col>
      <xdr:colOff>332291</xdr:colOff>
      <xdr:row>34</xdr:row>
      <xdr:rowOff>172279</xdr:rowOff>
    </xdr:to>
    <xdr:pic>
      <xdr:nvPicPr>
        <xdr:cNvPr id="8" name="Imagen 7" descr="Sararoom | Freepik">
          <a:extLst>
            <a:ext uri="{FF2B5EF4-FFF2-40B4-BE49-F238E27FC236}">
              <a16:creationId xmlns:a16="http://schemas.microsoft.com/office/drawing/2014/main" id="{2D3BFFFE-ED94-4481-9EB9-514976590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339" y="7873301"/>
          <a:ext cx="315387" cy="376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202676</xdr:colOff>
      <xdr:row>15</xdr:row>
      <xdr:rowOff>40750</xdr:rowOff>
    </xdr:from>
    <xdr:to>
      <xdr:col>1</xdr:col>
      <xdr:colOff>964693</xdr:colOff>
      <xdr:row>19</xdr:row>
      <xdr:rowOff>124570</xdr:rowOff>
    </xdr:to>
    <xdr:pic>
      <xdr:nvPicPr>
        <xdr:cNvPr id="10" name="Imagen 9" descr="Pin de De todo un poco em GESTANTE | Ilustração de bebê, Imagens fofas de  desenhos animados, Cartoon cartoon">
          <a:extLst>
            <a:ext uri="{FF2B5EF4-FFF2-40B4-BE49-F238E27FC236}">
              <a16:creationId xmlns:a16="http://schemas.microsoft.com/office/drawing/2014/main" id="{D154CD5B-0891-43D5-8114-36FC59C1C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111" y="3367046"/>
          <a:ext cx="762017" cy="1011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723265</xdr:colOff>
      <xdr:row>49</xdr:row>
      <xdr:rowOff>122236</xdr:rowOff>
    </xdr:from>
    <xdr:to>
      <xdr:col>20</xdr:col>
      <xdr:colOff>99060</xdr:colOff>
      <xdr:row>65</xdr:row>
      <xdr:rowOff>129540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E16F305-7721-4F54-9555-BDADE2427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297180</xdr:colOff>
      <xdr:row>2</xdr:row>
      <xdr:rowOff>99060</xdr:rowOff>
    </xdr:from>
    <xdr:to>
      <xdr:col>5</xdr:col>
      <xdr:colOff>618914</xdr:colOff>
      <xdr:row>4</xdr:row>
      <xdr:rowOff>42334</xdr:rowOff>
    </xdr:to>
    <xdr:sp macro="" textlink="">
      <xdr:nvSpPr>
        <xdr:cNvPr id="12" name="Flecha: a la derecha 11">
          <a:extLst>
            <a:ext uri="{FF2B5EF4-FFF2-40B4-BE49-F238E27FC236}">
              <a16:creationId xmlns:a16="http://schemas.microsoft.com/office/drawing/2014/main" id="{E3893ECC-0549-43AA-B1AD-381383FAD167}"/>
            </a:ext>
          </a:extLst>
        </xdr:cNvPr>
        <xdr:cNvSpPr/>
      </xdr:nvSpPr>
      <xdr:spPr>
        <a:xfrm rot="10800000">
          <a:off x="5974080" y="579120"/>
          <a:ext cx="321734" cy="331894"/>
        </a:xfrm>
        <a:prstGeom prst="rightArrow">
          <a:avLst/>
        </a:prstGeom>
        <a:solidFill>
          <a:srgbClr val="FF00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365760</xdr:colOff>
      <xdr:row>0</xdr:row>
      <xdr:rowOff>144780</xdr:rowOff>
    </xdr:from>
    <xdr:to>
      <xdr:col>20</xdr:col>
      <xdr:colOff>220980</xdr:colOff>
      <xdr:row>17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0224CC7-545E-4E0E-B54D-A0F340B3E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373380</xdr:colOff>
      <xdr:row>18</xdr:row>
      <xdr:rowOff>106680</xdr:rowOff>
    </xdr:from>
    <xdr:to>
      <xdr:col>20</xdr:col>
      <xdr:colOff>228600</xdr:colOff>
      <xdr:row>33</xdr:row>
      <xdr:rowOff>83820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B57FA6E-76D1-40D6-B693-6BEA3E9D3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129540</xdr:colOff>
      <xdr:row>69</xdr:row>
      <xdr:rowOff>49530</xdr:rowOff>
    </xdr:from>
    <xdr:to>
      <xdr:col>7</xdr:col>
      <xdr:colOff>1028700</xdr:colOff>
      <xdr:row>98</xdr:row>
      <xdr:rowOff>68580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DCC45925-795A-FE75-4FAA-E18BEB4CD3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636104</xdr:colOff>
      <xdr:row>0</xdr:row>
      <xdr:rowOff>0</xdr:rowOff>
    </xdr:from>
    <xdr:to>
      <xdr:col>9</xdr:col>
      <xdr:colOff>222382</xdr:colOff>
      <xdr:row>5</xdr:row>
      <xdr:rowOff>393076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89EE4D3A-0B62-9E35-2E71-665A19B27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0904" y="0"/>
          <a:ext cx="1494591" cy="1459876"/>
        </a:xfrm>
        <a:prstGeom prst="rect">
          <a:avLst/>
        </a:prstGeom>
      </xdr:spPr>
    </xdr:pic>
    <xdr:clientData/>
  </xdr:twoCellAnchor>
  <xdr:twoCellAnchor editAs="oneCell">
    <xdr:from>
      <xdr:col>7</xdr:col>
      <xdr:colOff>907775</xdr:colOff>
      <xdr:row>50</xdr:row>
      <xdr:rowOff>39755</xdr:rowOff>
    </xdr:from>
    <xdr:to>
      <xdr:col>8</xdr:col>
      <xdr:colOff>719672</xdr:colOff>
      <xdr:row>55</xdr:row>
      <xdr:rowOff>28639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45A2D5-5352-4DC2-ABBD-76DCA4C2F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2575" y="10694503"/>
          <a:ext cx="938332" cy="916537"/>
        </a:xfrm>
        <a:prstGeom prst="rect">
          <a:avLst/>
        </a:prstGeom>
      </xdr:spPr>
    </xdr:pic>
    <xdr:clientData/>
  </xdr:twoCellAnchor>
  <xdr:twoCellAnchor editAs="oneCell">
    <xdr:from>
      <xdr:col>2</xdr:col>
      <xdr:colOff>980660</xdr:colOff>
      <xdr:row>40</xdr:row>
      <xdr:rowOff>404190</xdr:rowOff>
    </xdr:from>
    <xdr:to>
      <xdr:col>3</xdr:col>
      <xdr:colOff>191545</xdr:colOff>
      <xdr:row>43</xdr:row>
      <xdr:rowOff>178293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6AFD2D3-6C69-65CC-9ED1-0457CCA26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069" y="9905999"/>
          <a:ext cx="582485" cy="582485"/>
        </a:xfrm>
        <a:prstGeom prst="rect">
          <a:avLst/>
        </a:prstGeom>
      </xdr:spPr>
    </xdr:pic>
    <xdr:clientData/>
  </xdr:twoCellAnchor>
  <xdr:twoCellAnchor editAs="oneCell">
    <xdr:from>
      <xdr:col>2</xdr:col>
      <xdr:colOff>795131</xdr:colOff>
      <xdr:row>44</xdr:row>
      <xdr:rowOff>112642</xdr:rowOff>
    </xdr:from>
    <xdr:to>
      <xdr:col>3</xdr:col>
      <xdr:colOff>78905</xdr:colOff>
      <xdr:row>46</xdr:row>
      <xdr:rowOff>165042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0DE1170-968D-AFBE-01D4-1C6A75871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540" y="10654746"/>
          <a:ext cx="655374" cy="655374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0.87056</cdr:x>
      <cdr:y>0.01526</cdr:y>
    </cdr:from>
    <cdr:to>
      <cdr:x>0.98884</cdr:x>
      <cdr:y>0.19626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89EE4D3A-0B62-9E35-2E71-665A19B276F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364564" y="82391"/>
          <a:ext cx="1000539" cy="977299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29825</xdr:colOff>
      <xdr:row>34</xdr:row>
      <xdr:rowOff>91440</xdr:rowOff>
    </xdr:from>
    <xdr:to>
      <xdr:col>1</xdr:col>
      <xdr:colOff>298363</xdr:colOff>
      <xdr:row>35</xdr:row>
      <xdr:rowOff>182879</xdr:rowOff>
    </xdr:to>
    <xdr:pic>
      <xdr:nvPicPr>
        <xdr:cNvPr id="8" name="Imagen 7" descr="Sararoom | Freepik">
          <a:extLst>
            <a:ext uri="{FF2B5EF4-FFF2-40B4-BE49-F238E27FC236}">
              <a16:creationId xmlns:a16="http://schemas.microsoft.com/office/drawing/2014/main" id="{1C80213E-3BC3-40C0-ACAF-7D64666EB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585" y="7962900"/>
          <a:ext cx="268538" cy="32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723265</xdr:colOff>
      <xdr:row>50</xdr:row>
      <xdr:rowOff>122236</xdr:rowOff>
    </xdr:from>
    <xdr:to>
      <xdr:col>20</xdr:col>
      <xdr:colOff>99060</xdr:colOff>
      <xdr:row>66</xdr:row>
      <xdr:rowOff>129540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0DB63F7-D5C9-4D6B-8EDC-01FCB7E5E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1318260</xdr:colOff>
      <xdr:row>3</xdr:row>
      <xdr:rowOff>106680</xdr:rowOff>
    </xdr:from>
    <xdr:to>
      <xdr:col>2</xdr:col>
      <xdr:colOff>276014</xdr:colOff>
      <xdr:row>5</xdr:row>
      <xdr:rowOff>49954</xdr:rowOff>
    </xdr:to>
    <xdr:sp macro="" textlink="">
      <xdr:nvSpPr>
        <xdr:cNvPr id="12" name="Flecha: a la derecha 11">
          <a:extLst>
            <a:ext uri="{FF2B5EF4-FFF2-40B4-BE49-F238E27FC236}">
              <a16:creationId xmlns:a16="http://schemas.microsoft.com/office/drawing/2014/main" id="{D5DF54FB-6E73-40C2-990E-B6C354ECD055}"/>
            </a:ext>
          </a:extLst>
        </xdr:cNvPr>
        <xdr:cNvSpPr/>
      </xdr:nvSpPr>
      <xdr:spPr>
        <a:xfrm>
          <a:off x="1684020" y="784860"/>
          <a:ext cx="321734" cy="248074"/>
        </a:xfrm>
        <a:prstGeom prst="rightArrow">
          <a:avLst/>
        </a:prstGeom>
        <a:solidFill>
          <a:srgbClr val="FF00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365760</xdr:colOff>
      <xdr:row>0</xdr:row>
      <xdr:rowOff>144780</xdr:rowOff>
    </xdr:from>
    <xdr:to>
      <xdr:col>20</xdr:col>
      <xdr:colOff>220980</xdr:colOff>
      <xdr:row>18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3D9E29D-900C-44D4-B65A-F9D43CFCB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373380</xdr:colOff>
      <xdr:row>19</xdr:row>
      <xdr:rowOff>106680</xdr:rowOff>
    </xdr:from>
    <xdr:to>
      <xdr:col>20</xdr:col>
      <xdr:colOff>228600</xdr:colOff>
      <xdr:row>34</xdr:row>
      <xdr:rowOff>83820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61A8197-ED41-44EB-8D0A-093DBA8BC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1104900</xdr:colOff>
      <xdr:row>2</xdr:row>
      <xdr:rowOff>0</xdr:rowOff>
    </xdr:from>
    <xdr:to>
      <xdr:col>2</xdr:col>
      <xdr:colOff>62654</xdr:colOff>
      <xdr:row>3</xdr:row>
      <xdr:rowOff>19474</xdr:rowOff>
    </xdr:to>
    <xdr:sp macro="" textlink="">
      <xdr:nvSpPr>
        <xdr:cNvPr id="17" name="Flecha: a la derecha 16">
          <a:extLst>
            <a:ext uri="{FF2B5EF4-FFF2-40B4-BE49-F238E27FC236}">
              <a16:creationId xmlns:a16="http://schemas.microsoft.com/office/drawing/2014/main" id="{4A17860C-427F-40E0-87B9-B6E6AB9F4F0E}"/>
            </a:ext>
          </a:extLst>
        </xdr:cNvPr>
        <xdr:cNvSpPr/>
      </xdr:nvSpPr>
      <xdr:spPr>
        <a:xfrm>
          <a:off x="1470660" y="480060"/>
          <a:ext cx="321734" cy="248074"/>
        </a:xfrm>
        <a:prstGeom prst="rightArrow">
          <a:avLst/>
        </a:prstGeom>
        <a:solidFill>
          <a:srgbClr val="FF0000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7</xdr:col>
      <xdr:colOff>868680</xdr:colOff>
      <xdr:row>0</xdr:row>
      <xdr:rowOff>83820</xdr:rowOff>
    </xdr:from>
    <xdr:to>
      <xdr:col>9</xdr:col>
      <xdr:colOff>450651</xdr:colOff>
      <xdr:row>6</xdr:row>
      <xdr:rowOff>370216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95ECD9BF-EDD0-4FE8-8A7F-37BBB5BB6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83820"/>
          <a:ext cx="1494591" cy="1459876"/>
        </a:xfrm>
        <a:prstGeom prst="rect">
          <a:avLst/>
        </a:prstGeom>
      </xdr:spPr>
    </xdr:pic>
    <xdr:clientData/>
  </xdr:twoCellAnchor>
  <xdr:twoCellAnchor editAs="oneCell">
    <xdr:from>
      <xdr:col>1</xdr:col>
      <xdr:colOff>313943</xdr:colOff>
      <xdr:row>9</xdr:row>
      <xdr:rowOff>68580</xdr:rowOff>
    </xdr:from>
    <xdr:to>
      <xdr:col>1</xdr:col>
      <xdr:colOff>1236794</xdr:colOff>
      <xdr:row>13</xdr:row>
      <xdr:rowOff>217155</xdr:rowOff>
    </xdr:to>
    <xdr:pic>
      <xdr:nvPicPr>
        <xdr:cNvPr id="19" name="Imagen 18" descr="Infantil, La Ducha Del Bebé, Niño imagen png - imagen transparente descarga  gratuita">
          <a:extLst>
            <a:ext uri="{FF2B5EF4-FFF2-40B4-BE49-F238E27FC236}">
              <a16:creationId xmlns:a16="http://schemas.microsoft.com/office/drawing/2014/main" id="{33E35C5A-62DC-45FD-9B72-A53A1EE41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980" b="92843" l="8000" r="94000">
                      <a14:foregroundMark x1="48889" y1="93333" x2="48889" y2="93333"/>
                      <a14:foregroundMark x1="8111" y1="73824" x2="8111" y2="73824"/>
                      <a14:foregroundMark x1="50333" y1="7941" x2="50333" y2="7941"/>
                      <a14:foregroundMark x1="91000" y1="65392" x2="91000" y2="65392"/>
                      <a14:foregroundMark x1="94111" y1="68137" x2="94111" y2="68137"/>
                      <a14:foregroundMark x1="47000" y1="5980" x2="47000" y2="598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703" y="1874520"/>
          <a:ext cx="922851" cy="106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289560</xdr:colOff>
      <xdr:row>16</xdr:row>
      <xdr:rowOff>6626</xdr:rowOff>
    </xdr:from>
    <xdr:to>
      <xdr:col>1</xdr:col>
      <xdr:colOff>1051577</xdr:colOff>
      <xdr:row>20</xdr:row>
      <xdr:rowOff>103698</xdr:rowOff>
    </xdr:to>
    <xdr:pic>
      <xdr:nvPicPr>
        <xdr:cNvPr id="20" name="Imagen 19" descr="Pin de De todo un poco em GESTANTE | Ilustração de bebê, Imagens fofas de  desenhos animados, Cartoon cartoon">
          <a:extLst>
            <a:ext uri="{FF2B5EF4-FFF2-40B4-BE49-F238E27FC236}">
              <a16:creationId xmlns:a16="http://schemas.microsoft.com/office/drawing/2014/main" id="{49CC4277-A51E-4B6D-B2B7-D1ED0C91B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3412766"/>
          <a:ext cx="762017" cy="1011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388620</xdr:colOff>
      <xdr:row>26</xdr:row>
      <xdr:rowOff>129540</xdr:rowOff>
    </xdr:from>
    <xdr:to>
      <xdr:col>1</xdr:col>
      <xdr:colOff>1071439</xdr:colOff>
      <xdr:row>30</xdr:row>
      <xdr:rowOff>123596</xdr:rowOff>
    </xdr:to>
    <xdr:pic>
      <xdr:nvPicPr>
        <xdr:cNvPr id="21" name="Imagen 20" descr="Vector Premium | Dibujos animados lindo bebé feliz">
          <a:extLst>
            <a:ext uri="{FF2B5EF4-FFF2-40B4-BE49-F238E27FC236}">
              <a16:creationId xmlns:a16="http://schemas.microsoft.com/office/drawing/2014/main" id="{901A070D-6A85-43A5-85AE-0DD991C6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" y="5996940"/>
          <a:ext cx="682819" cy="90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975360</xdr:colOff>
      <xdr:row>51</xdr:row>
      <xdr:rowOff>53340</xdr:rowOff>
    </xdr:from>
    <xdr:to>
      <xdr:col>9</xdr:col>
      <xdr:colOff>1072</xdr:colOff>
      <xdr:row>56</xdr:row>
      <xdr:rowOff>40237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C666AE1-2EF9-4343-90AE-19E72DD11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7780" y="10713720"/>
          <a:ext cx="938332" cy="916537"/>
        </a:xfrm>
        <a:prstGeom prst="rect">
          <a:avLst/>
        </a:prstGeom>
      </xdr:spPr>
    </xdr:pic>
    <xdr:clientData/>
  </xdr:twoCellAnchor>
  <xdr:twoCellAnchor editAs="oneCell">
    <xdr:from>
      <xdr:col>2</xdr:col>
      <xdr:colOff>1073425</xdr:colOff>
      <xdr:row>42</xdr:row>
      <xdr:rowOff>6626</xdr:rowOff>
    </xdr:from>
    <xdr:to>
      <xdr:col>3</xdr:col>
      <xdr:colOff>284310</xdr:colOff>
      <xdr:row>44</xdr:row>
      <xdr:rowOff>184920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5A17EF-1962-449F-8F22-77CA4C62D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834" y="10031896"/>
          <a:ext cx="582485" cy="582485"/>
        </a:xfrm>
        <a:prstGeom prst="rect">
          <a:avLst/>
        </a:prstGeom>
      </xdr:spPr>
    </xdr:pic>
    <xdr:clientData/>
  </xdr:twoCellAnchor>
  <xdr:twoCellAnchor editAs="oneCell">
    <xdr:from>
      <xdr:col>2</xdr:col>
      <xdr:colOff>887896</xdr:colOff>
      <xdr:row>45</xdr:row>
      <xdr:rowOff>159026</xdr:rowOff>
    </xdr:from>
    <xdr:to>
      <xdr:col>3</xdr:col>
      <xdr:colOff>171670</xdr:colOff>
      <xdr:row>48</xdr:row>
      <xdr:rowOff>6017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1DE12D-0700-414E-8A5D-1B370B7B0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7305" y="10780643"/>
          <a:ext cx="655374" cy="6553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558799</xdr:colOff>
      <xdr:row>11</xdr:row>
      <xdr:rowOff>203202</xdr:rowOff>
    </xdr:from>
    <xdr:to>
      <xdr:col>16</xdr:col>
      <xdr:colOff>321734</xdr:colOff>
      <xdr:row>25</xdr:row>
      <xdr:rowOff>16935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33B0201-657F-9D38-80EC-1CF2B012BC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389466</xdr:colOff>
      <xdr:row>9</xdr:row>
      <xdr:rowOff>152400</xdr:rowOff>
    </xdr:from>
    <xdr:to>
      <xdr:col>6</xdr:col>
      <xdr:colOff>711200</xdr:colOff>
      <xdr:row>11</xdr:row>
      <xdr:rowOff>42334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9D1A33F4-30CD-6794-18EC-0459D7B2E036}"/>
            </a:ext>
          </a:extLst>
        </xdr:cNvPr>
        <xdr:cNvSpPr/>
      </xdr:nvSpPr>
      <xdr:spPr>
        <a:xfrm>
          <a:off x="4766733" y="719667"/>
          <a:ext cx="321734" cy="330200"/>
        </a:xfrm>
        <a:prstGeom prst="rightArrow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REQUE-ESTADISTICA\Dropbox\TABLA%20ESTABLECIMIENTO.xlsx" TargetMode="External"/><Relationship Id="rId1" Type="http://schemas.openxmlformats.org/officeDocument/2006/relationships/externalLinkPath" Target="/Users/LREQUE-ESTADISTICA/Dropbox/TABLA%20ESTABLECIMIENT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REQUE-ESTADISTICA\Desktop\INMUN\PROGRAMACI&#211;N%20DE%20GESTANTES%20Y%20PARTOS.xlsx" TargetMode="External"/><Relationship Id="rId1" Type="http://schemas.openxmlformats.org/officeDocument/2006/relationships/externalLinkPath" Target="INMUN/PROGRAMACI&#211;N%20DE%20GESTANTES%20Y%20PARTOS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REQUE-ESTADISTICA\Desktop\INMUN\PROGRAMACI&#211;N%205%20-%2059%20A&#209;OS.xlsx" TargetMode="External"/><Relationship Id="rId1" Type="http://schemas.openxmlformats.org/officeDocument/2006/relationships/externalLinkPath" Target="INMUN/PROGRAMACI&#211;N%205%20-%2059%20A&#209;OS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REQUE-ESTADISTICA\Desktop\INMUN\PROGRAMACI&#211;N%20ADULTOS%20MAYORES.xlsx" TargetMode="External"/><Relationship Id="rId1" Type="http://schemas.openxmlformats.org/officeDocument/2006/relationships/externalLinkPath" Target="INMUN/PROGRAMACI&#211;N%20ADULTOS%20MAY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S"/>
      <sheetName val="dedede"/>
      <sheetName val="Hoja2"/>
      <sheetName val="Hoja3"/>
      <sheetName val="EESS"/>
      <sheetName val="ups"/>
      <sheetName val="4"/>
      <sheetName val="Hoja1"/>
      <sheetName val="RENAES"/>
      <sheetName val="Prof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>
            <v>4317</v>
          </cell>
          <cell r="B2" t="str">
            <v>CHICLAYO</v>
          </cell>
          <cell r="C2" t="str">
            <v>CHICLAYO</v>
          </cell>
          <cell r="D2" t="str">
            <v>CHICLAYO</v>
          </cell>
          <cell r="E2" t="str">
            <v>ESTABLECIMIENTO QUE NO PERTENECE A NINGUNA MICRORED</v>
          </cell>
          <cell r="F2" t="str">
            <v>HOSPITAL REGIONAL DOCENTE LAS MERCEDES</v>
          </cell>
        </row>
        <row r="3">
          <cell r="A3">
            <v>4318</v>
          </cell>
          <cell r="B3" t="str">
            <v>CHICLAYO</v>
          </cell>
          <cell r="C3" t="str">
            <v>CHICLAYO</v>
          </cell>
          <cell r="D3" t="str">
            <v>CHICLAYO</v>
          </cell>
          <cell r="E3" t="str">
            <v>CHICLAYO</v>
          </cell>
          <cell r="F3" t="str">
            <v>JOSE OLAYA</v>
          </cell>
        </row>
        <row r="4">
          <cell r="A4">
            <v>4319</v>
          </cell>
          <cell r="B4" t="str">
            <v>CHICLAYO</v>
          </cell>
          <cell r="C4" t="str">
            <v>CHICLAYO</v>
          </cell>
          <cell r="D4" t="str">
            <v>CHICLAYO</v>
          </cell>
          <cell r="E4" t="str">
            <v>CHICLAYO</v>
          </cell>
          <cell r="F4" t="str">
            <v>SAN ANTONIO</v>
          </cell>
        </row>
        <row r="5">
          <cell r="A5">
            <v>4320</v>
          </cell>
          <cell r="B5" t="str">
            <v>CHICLAYO</v>
          </cell>
          <cell r="C5" t="str">
            <v>CHICLAYO</v>
          </cell>
          <cell r="D5" t="str">
            <v>CHICLAYO</v>
          </cell>
          <cell r="E5" t="str">
            <v>CHICLAYO</v>
          </cell>
          <cell r="F5" t="str">
            <v>JORGE CHAVEZ</v>
          </cell>
        </row>
        <row r="6">
          <cell r="A6">
            <v>4321</v>
          </cell>
          <cell r="B6" t="str">
            <v>CHICLAYO</v>
          </cell>
          <cell r="C6" t="str">
            <v>CHICLAYO</v>
          </cell>
          <cell r="D6" t="str">
            <v>CHICLAYO</v>
          </cell>
          <cell r="E6" t="str">
            <v>CHICLAYO</v>
          </cell>
          <cell r="F6" t="str">
            <v>TUPAC AMARU</v>
          </cell>
        </row>
        <row r="7">
          <cell r="A7">
            <v>4322</v>
          </cell>
          <cell r="B7" t="str">
            <v>CHICLAYO</v>
          </cell>
          <cell r="C7" t="str">
            <v>CHICLAYO</v>
          </cell>
          <cell r="D7" t="str">
            <v>CHICLAYO</v>
          </cell>
          <cell r="E7" t="str">
            <v>CHICLAYO</v>
          </cell>
          <cell r="F7" t="str">
            <v>JOSE QUIÑONEZ GONZALES</v>
          </cell>
        </row>
        <row r="8">
          <cell r="A8">
            <v>4323</v>
          </cell>
          <cell r="B8" t="str">
            <v>CHICLAYO</v>
          </cell>
          <cell r="C8" t="str">
            <v>CHICLAYO</v>
          </cell>
          <cell r="D8" t="str">
            <v>CHICLAYO</v>
          </cell>
          <cell r="E8" t="str">
            <v>CHICLAYO</v>
          </cell>
          <cell r="F8" t="str">
            <v>CRUZ DE LA ESPERANZA</v>
          </cell>
        </row>
        <row r="9">
          <cell r="A9">
            <v>4324</v>
          </cell>
          <cell r="B9" t="str">
            <v>CHICLAYO</v>
          </cell>
          <cell r="C9" t="str">
            <v>CHICLAYO</v>
          </cell>
          <cell r="D9" t="str">
            <v>CHICLAYO</v>
          </cell>
          <cell r="E9" t="str">
            <v>CHICLAYO</v>
          </cell>
          <cell r="F9" t="str">
            <v>CERROPON</v>
          </cell>
        </row>
        <row r="10">
          <cell r="A10">
            <v>4325</v>
          </cell>
          <cell r="B10" t="str">
            <v>CHICLAYO</v>
          </cell>
          <cell r="C10" t="str">
            <v>CHONGOYAPE</v>
          </cell>
          <cell r="D10" t="str">
            <v>CHICLAYO</v>
          </cell>
          <cell r="E10" t="str">
            <v>CHONGOYAPE</v>
          </cell>
          <cell r="F10" t="str">
            <v>VICTOR ENRIQUE TIRADO BONILLA</v>
          </cell>
        </row>
        <row r="11">
          <cell r="A11">
            <v>4326</v>
          </cell>
          <cell r="B11" t="str">
            <v>CHICLAYO</v>
          </cell>
          <cell r="C11" t="str">
            <v>CHONGOYAPE</v>
          </cell>
          <cell r="D11" t="str">
            <v>CHICLAYO</v>
          </cell>
          <cell r="E11" t="str">
            <v>CHONGOYAPE</v>
          </cell>
          <cell r="F11" t="str">
            <v>PAMPA GRANDE</v>
          </cell>
        </row>
        <row r="12">
          <cell r="A12">
            <v>4327</v>
          </cell>
          <cell r="B12" t="str">
            <v>CHICLAYO</v>
          </cell>
          <cell r="C12" t="str">
            <v>LA VICTORIA</v>
          </cell>
          <cell r="D12" t="str">
            <v>CHICLAYO</v>
          </cell>
          <cell r="E12" t="str">
            <v>LA VICTORIA</v>
          </cell>
          <cell r="F12" t="str">
            <v>LA VICTORIA SECTOR I</v>
          </cell>
        </row>
        <row r="13">
          <cell r="A13">
            <v>4328</v>
          </cell>
          <cell r="B13" t="str">
            <v>CHICLAYO</v>
          </cell>
          <cell r="C13" t="str">
            <v>LA VICTORIA</v>
          </cell>
          <cell r="D13" t="str">
            <v>CHICLAYO</v>
          </cell>
          <cell r="E13" t="str">
            <v>LA VICTORIA</v>
          </cell>
          <cell r="F13" t="str">
            <v>LA VICTORIA SECTOR II - MARIA JESUS</v>
          </cell>
        </row>
        <row r="14">
          <cell r="A14">
            <v>4329</v>
          </cell>
          <cell r="B14" t="str">
            <v>CHICLAYO</v>
          </cell>
          <cell r="C14" t="str">
            <v>LA VICTORIA</v>
          </cell>
          <cell r="D14" t="str">
            <v>CHICLAYO</v>
          </cell>
          <cell r="E14" t="str">
            <v>LA VICTORIA</v>
          </cell>
          <cell r="F14" t="str">
            <v>FERNANDO CARBAJAL SEGURA - EL BOSQUE</v>
          </cell>
        </row>
        <row r="15">
          <cell r="A15">
            <v>4330</v>
          </cell>
          <cell r="B15" t="str">
            <v>CHICLAYO</v>
          </cell>
          <cell r="C15" t="str">
            <v>LA VICTORIA</v>
          </cell>
          <cell r="D15" t="str">
            <v>CHICLAYO</v>
          </cell>
          <cell r="E15" t="str">
            <v>LA VICTORIA</v>
          </cell>
          <cell r="F15" t="str">
            <v>CHOSICA DEL NORTE</v>
          </cell>
        </row>
        <row r="16">
          <cell r="A16">
            <v>4331</v>
          </cell>
          <cell r="B16" t="str">
            <v>CHICLAYO</v>
          </cell>
          <cell r="C16" t="str">
            <v>JOSE LEONARDO ORTIZ</v>
          </cell>
          <cell r="D16" t="str">
            <v>CHICLAYO</v>
          </cell>
          <cell r="E16" t="str">
            <v>JOSE LEONARDO ORTIZ</v>
          </cell>
          <cell r="F16" t="str">
            <v>JOSE LEONARDO ORTIZ</v>
          </cell>
        </row>
        <row r="17">
          <cell r="A17">
            <v>4332</v>
          </cell>
          <cell r="B17" t="str">
            <v>CHICLAYO</v>
          </cell>
          <cell r="C17" t="str">
            <v>JOSE LEONARDO ORTIZ</v>
          </cell>
          <cell r="D17" t="str">
            <v>CHICLAYO</v>
          </cell>
          <cell r="E17" t="str">
            <v>JOSE LEONARDO ORTIZ</v>
          </cell>
          <cell r="F17" t="str">
            <v>PEDRO PABLO ATUSPARIAS</v>
          </cell>
        </row>
        <row r="18">
          <cell r="A18">
            <v>4333</v>
          </cell>
          <cell r="B18" t="str">
            <v>CHICLAYO</v>
          </cell>
          <cell r="C18" t="str">
            <v>JOSE LEONARDO ORTIZ</v>
          </cell>
          <cell r="D18" t="str">
            <v>CHICLAYO</v>
          </cell>
          <cell r="E18" t="str">
            <v>JOSE LEONARDO ORTIZ</v>
          </cell>
          <cell r="F18" t="str">
            <v>PAUL HARRIS</v>
          </cell>
        </row>
        <row r="19">
          <cell r="A19">
            <v>4334</v>
          </cell>
          <cell r="B19" t="str">
            <v>CHICLAYO</v>
          </cell>
          <cell r="C19" t="str">
            <v>JOSE LEONARDO ORTIZ</v>
          </cell>
          <cell r="D19" t="str">
            <v>CHICLAYO</v>
          </cell>
          <cell r="E19" t="str">
            <v>JOSE LEONARDO ORTIZ</v>
          </cell>
          <cell r="F19" t="str">
            <v>CULPON</v>
          </cell>
        </row>
        <row r="20">
          <cell r="A20">
            <v>4335</v>
          </cell>
          <cell r="B20" t="str">
            <v>CHICLAYO</v>
          </cell>
          <cell r="C20" t="str">
            <v>JOSE LEONARDO ORTIZ</v>
          </cell>
          <cell r="D20" t="str">
            <v>CHICLAYO</v>
          </cell>
          <cell r="E20" t="str">
            <v>JOSE LEONARDO ORTIZ</v>
          </cell>
          <cell r="F20" t="str">
            <v>SANTA ANA</v>
          </cell>
        </row>
        <row r="21">
          <cell r="A21">
            <v>4336</v>
          </cell>
          <cell r="B21" t="str">
            <v>CHICLAYO</v>
          </cell>
          <cell r="C21" t="str">
            <v>PATAPO</v>
          </cell>
          <cell r="D21" t="str">
            <v>CHICLAYO</v>
          </cell>
          <cell r="E21" t="str">
            <v>POSOPE ALTO</v>
          </cell>
          <cell r="F21" t="str">
            <v>POSOPE ALTO</v>
          </cell>
        </row>
        <row r="22">
          <cell r="A22">
            <v>4337</v>
          </cell>
          <cell r="B22" t="str">
            <v>CHICLAYO</v>
          </cell>
          <cell r="C22" t="str">
            <v>PATAPO</v>
          </cell>
          <cell r="D22" t="str">
            <v>CHICLAYO</v>
          </cell>
          <cell r="E22" t="str">
            <v>POSOPE ALTO</v>
          </cell>
          <cell r="F22" t="str">
            <v>PAMPA LA VICTORIA</v>
          </cell>
        </row>
        <row r="23">
          <cell r="A23">
            <v>4338</v>
          </cell>
          <cell r="B23" t="str">
            <v>CHICLAYO</v>
          </cell>
          <cell r="C23" t="str">
            <v>PIMENTEL</v>
          </cell>
          <cell r="D23" t="str">
            <v>CHICLAYO</v>
          </cell>
          <cell r="E23" t="str">
            <v>PIMENTEL</v>
          </cell>
          <cell r="F23" t="str">
            <v>PIMENTEL</v>
          </cell>
        </row>
        <row r="24">
          <cell r="A24">
            <v>4339</v>
          </cell>
          <cell r="B24" t="str">
            <v>CHICLAYO</v>
          </cell>
          <cell r="C24" t="str">
            <v>POMALCA</v>
          </cell>
          <cell r="D24" t="str">
            <v>CHICLAYO</v>
          </cell>
          <cell r="E24" t="str">
            <v>POMALCA</v>
          </cell>
          <cell r="F24" t="str">
            <v>SAN LUIS</v>
          </cell>
        </row>
        <row r="25">
          <cell r="A25">
            <v>4340</v>
          </cell>
          <cell r="B25" t="str">
            <v>CHICLAYO</v>
          </cell>
          <cell r="C25" t="str">
            <v>POMALCA</v>
          </cell>
          <cell r="D25" t="str">
            <v>CHICLAYO</v>
          </cell>
          <cell r="E25" t="str">
            <v>POMALCA</v>
          </cell>
          <cell r="F25" t="str">
            <v>SAN ANTONIO (POMALCA)</v>
          </cell>
        </row>
        <row r="26">
          <cell r="A26">
            <v>4341</v>
          </cell>
          <cell r="B26" t="str">
            <v>CHICLAYO</v>
          </cell>
          <cell r="C26" t="str">
            <v>SAÑA</v>
          </cell>
          <cell r="D26" t="str">
            <v>CHICLAYO</v>
          </cell>
          <cell r="E26" t="str">
            <v>CAYALTI-ZAÑA</v>
          </cell>
          <cell r="F26" t="str">
            <v>SIPAN</v>
          </cell>
        </row>
        <row r="27">
          <cell r="A27">
            <v>4342</v>
          </cell>
          <cell r="B27" t="str">
            <v>CHICLAYO</v>
          </cell>
          <cell r="C27" t="str">
            <v>REQUE</v>
          </cell>
          <cell r="D27" t="str">
            <v>CHICLAYO</v>
          </cell>
          <cell r="E27" t="str">
            <v>REQUE-LAGUNAS</v>
          </cell>
          <cell r="F27" t="str">
            <v>REQUE</v>
          </cell>
        </row>
        <row r="28">
          <cell r="A28">
            <v>4343</v>
          </cell>
          <cell r="B28" t="str">
            <v>CHICLAYO</v>
          </cell>
          <cell r="C28" t="str">
            <v>REQUE</v>
          </cell>
          <cell r="D28" t="str">
            <v>CHICLAYO</v>
          </cell>
          <cell r="E28" t="str">
            <v>REQUE-LAGUNAS</v>
          </cell>
          <cell r="F28" t="str">
            <v>MONTEGRANDE</v>
          </cell>
        </row>
        <row r="29">
          <cell r="A29">
            <v>4344</v>
          </cell>
          <cell r="B29" t="str">
            <v>CHICLAYO</v>
          </cell>
          <cell r="C29" t="str">
            <v>REQUE</v>
          </cell>
          <cell r="D29" t="str">
            <v>CHICLAYO</v>
          </cell>
          <cell r="E29" t="str">
            <v>REQUE-LAGUNAS</v>
          </cell>
          <cell r="F29" t="str">
            <v>LAS DELICIAS - JUAN AITA VALLE</v>
          </cell>
        </row>
        <row r="30">
          <cell r="A30">
            <v>4345</v>
          </cell>
          <cell r="B30" t="str">
            <v>LAMBAYEQUE</v>
          </cell>
          <cell r="C30" t="str">
            <v>SAN JOSE</v>
          </cell>
          <cell r="D30" t="str">
            <v>CHICLAYO</v>
          </cell>
          <cell r="E30" t="str">
            <v>SAN JOSE</v>
          </cell>
          <cell r="F30" t="str">
            <v>SAN JOSE</v>
          </cell>
        </row>
        <row r="31">
          <cell r="A31">
            <v>4346</v>
          </cell>
          <cell r="B31" t="str">
            <v>LAMBAYEQUE</v>
          </cell>
          <cell r="C31" t="str">
            <v>SAN JOSE</v>
          </cell>
          <cell r="D31" t="str">
            <v>CHICLAYO</v>
          </cell>
          <cell r="E31" t="str">
            <v>SAN JOSE</v>
          </cell>
          <cell r="F31" t="str">
            <v>SAN CARLOS</v>
          </cell>
        </row>
        <row r="32">
          <cell r="A32">
            <v>4347</v>
          </cell>
          <cell r="B32" t="str">
            <v>LAMBAYEQUE</v>
          </cell>
          <cell r="C32" t="str">
            <v>SAN JOSE</v>
          </cell>
          <cell r="D32" t="str">
            <v>CHICLAYO</v>
          </cell>
          <cell r="E32" t="str">
            <v>SAN JOSE</v>
          </cell>
          <cell r="F32" t="str">
            <v>BODEGONES</v>
          </cell>
        </row>
        <row r="33">
          <cell r="A33">
            <v>4348</v>
          </cell>
          <cell r="B33" t="str">
            <v>LAMBAYEQUE</v>
          </cell>
          <cell r="C33" t="str">
            <v>SAN JOSE</v>
          </cell>
          <cell r="D33" t="str">
            <v>CHICLAYO</v>
          </cell>
          <cell r="E33" t="str">
            <v>SAN JOSE</v>
          </cell>
          <cell r="F33" t="str">
            <v>CIUDAD DE DIOS - JUAN TOMIS STACK</v>
          </cell>
        </row>
        <row r="34">
          <cell r="A34">
            <v>4349</v>
          </cell>
          <cell r="B34" t="str">
            <v>CHICLAYO</v>
          </cell>
          <cell r="C34" t="str">
            <v>MONSEFU</v>
          </cell>
          <cell r="D34" t="str">
            <v>CHICLAYO</v>
          </cell>
          <cell r="E34" t="str">
            <v>CIRCUITO DE PLAYA</v>
          </cell>
          <cell r="F34" t="str">
            <v>MONSEFU</v>
          </cell>
        </row>
        <row r="35">
          <cell r="A35">
            <v>4350</v>
          </cell>
          <cell r="B35" t="str">
            <v>CHICLAYO</v>
          </cell>
          <cell r="C35" t="str">
            <v>MONSEFU</v>
          </cell>
          <cell r="D35" t="str">
            <v>CHICLAYO</v>
          </cell>
          <cell r="E35" t="str">
            <v>CIRCUITO DE PLAYA</v>
          </cell>
          <cell r="F35" t="str">
            <v>CALLANCA</v>
          </cell>
        </row>
        <row r="36">
          <cell r="A36">
            <v>4351</v>
          </cell>
          <cell r="B36" t="str">
            <v>CHICLAYO</v>
          </cell>
          <cell r="C36" t="str">
            <v>MONSEFU</v>
          </cell>
          <cell r="D36" t="str">
            <v>CHICLAYO</v>
          </cell>
          <cell r="E36" t="str">
            <v>CIRCUITO DE PLAYA</v>
          </cell>
          <cell r="F36" t="str">
            <v>POMAPE</v>
          </cell>
        </row>
        <row r="37">
          <cell r="A37">
            <v>4352</v>
          </cell>
          <cell r="B37" t="str">
            <v>CHICLAYO</v>
          </cell>
          <cell r="C37" t="str">
            <v>MONSEFU</v>
          </cell>
          <cell r="D37" t="str">
            <v>CHICLAYO</v>
          </cell>
          <cell r="E37" t="str">
            <v>CIRCUITO DE PLAYA</v>
          </cell>
          <cell r="F37" t="str">
            <v>VALLE HERMOSO</v>
          </cell>
        </row>
        <row r="38">
          <cell r="A38">
            <v>4353</v>
          </cell>
          <cell r="B38" t="str">
            <v>CHICLAYO</v>
          </cell>
          <cell r="C38" t="str">
            <v>ETEN</v>
          </cell>
          <cell r="D38" t="str">
            <v>CHICLAYO</v>
          </cell>
          <cell r="E38" t="str">
            <v>CIRCUITO DE PLAYA</v>
          </cell>
          <cell r="F38" t="str">
            <v>CIUDAD ETEN</v>
          </cell>
        </row>
        <row r="39">
          <cell r="A39">
            <v>4354</v>
          </cell>
          <cell r="B39" t="str">
            <v>CHICLAYO</v>
          </cell>
          <cell r="C39" t="str">
            <v>ETEN PUERTO</v>
          </cell>
          <cell r="D39" t="str">
            <v>CHICLAYO</v>
          </cell>
          <cell r="E39" t="str">
            <v>CIRCUITO DE PLAYA</v>
          </cell>
          <cell r="F39" t="str">
            <v>PUERTO ETEN</v>
          </cell>
        </row>
        <row r="40">
          <cell r="A40">
            <v>4355</v>
          </cell>
          <cell r="B40" t="str">
            <v>CHICLAYO</v>
          </cell>
          <cell r="C40" t="str">
            <v>SANTA ROSA</v>
          </cell>
          <cell r="D40" t="str">
            <v>CHICLAYO</v>
          </cell>
          <cell r="E40" t="str">
            <v>CIRCUITO DE PLAYA</v>
          </cell>
          <cell r="F40" t="str">
            <v>SANTA ROSA</v>
          </cell>
        </row>
        <row r="41">
          <cell r="A41">
            <v>4356</v>
          </cell>
          <cell r="B41" t="str">
            <v>CHICLAYO</v>
          </cell>
          <cell r="C41" t="str">
            <v>SAÑA</v>
          </cell>
          <cell r="D41" t="str">
            <v>CHICLAYO</v>
          </cell>
          <cell r="E41" t="str">
            <v>CAYALTI-ZAÑA</v>
          </cell>
          <cell r="F41" t="str">
            <v>ZAÑA</v>
          </cell>
        </row>
        <row r="42">
          <cell r="A42">
            <v>4357</v>
          </cell>
          <cell r="B42" t="str">
            <v>CHICLAYO</v>
          </cell>
          <cell r="C42" t="str">
            <v>SAÑA</v>
          </cell>
          <cell r="D42" t="str">
            <v>CHICLAYO</v>
          </cell>
          <cell r="E42" t="str">
            <v>CAYALTI-ZAÑA</v>
          </cell>
          <cell r="F42" t="str">
            <v>COLLIQUE</v>
          </cell>
        </row>
        <row r="43">
          <cell r="A43">
            <v>4358</v>
          </cell>
          <cell r="B43" t="str">
            <v>CHICLAYO</v>
          </cell>
          <cell r="C43" t="str">
            <v>CAYALTI</v>
          </cell>
          <cell r="D43" t="str">
            <v>CHICLAYO</v>
          </cell>
          <cell r="E43" t="str">
            <v>CAYALTI-ZAÑA</v>
          </cell>
          <cell r="F43" t="str">
            <v>GUAYAQUIL</v>
          </cell>
        </row>
        <row r="44">
          <cell r="A44">
            <v>4359</v>
          </cell>
          <cell r="B44" t="str">
            <v>CHICLAYO</v>
          </cell>
          <cell r="C44" t="str">
            <v>LAGUNAS</v>
          </cell>
          <cell r="D44" t="str">
            <v>CHICLAYO</v>
          </cell>
          <cell r="E44" t="str">
            <v>REQUE-LAGUNAS</v>
          </cell>
          <cell r="F44" t="str">
            <v>MOCUPE TRADICIONAL</v>
          </cell>
        </row>
        <row r="45">
          <cell r="A45">
            <v>4360</v>
          </cell>
          <cell r="B45" t="str">
            <v>CHICLAYO</v>
          </cell>
          <cell r="C45" t="str">
            <v>LAGUNAS</v>
          </cell>
          <cell r="D45" t="str">
            <v>CHICLAYO</v>
          </cell>
          <cell r="E45" t="str">
            <v>REQUE-LAGUNAS</v>
          </cell>
          <cell r="F45" t="str">
            <v>MOCUPE NUEVO</v>
          </cell>
        </row>
        <row r="46">
          <cell r="A46">
            <v>4361</v>
          </cell>
          <cell r="B46" t="str">
            <v>CHICLAYO</v>
          </cell>
          <cell r="C46" t="str">
            <v>LAGUNAS</v>
          </cell>
          <cell r="D46" t="str">
            <v>CHICLAYO</v>
          </cell>
          <cell r="E46" t="str">
            <v>REQUE-LAGUNAS</v>
          </cell>
          <cell r="F46" t="str">
            <v>LAGUNAS</v>
          </cell>
        </row>
        <row r="47">
          <cell r="A47">
            <v>4362</v>
          </cell>
          <cell r="B47" t="str">
            <v>CHICLAYO</v>
          </cell>
          <cell r="C47" t="str">
            <v>LAGUNAS</v>
          </cell>
          <cell r="D47" t="str">
            <v>CHICLAYO</v>
          </cell>
          <cell r="E47" t="str">
            <v>REQUE-LAGUNAS</v>
          </cell>
          <cell r="F47" t="str">
            <v>TUPAC AMARU</v>
          </cell>
        </row>
        <row r="48">
          <cell r="A48">
            <v>4363</v>
          </cell>
          <cell r="B48" t="str">
            <v>CHICLAYO</v>
          </cell>
          <cell r="C48" t="str">
            <v>LAGUNAS</v>
          </cell>
          <cell r="D48" t="str">
            <v>CHICLAYO</v>
          </cell>
          <cell r="E48" t="str">
            <v>REQUE-LAGUNAS</v>
          </cell>
          <cell r="F48" t="str">
            <v>PUEBLO LIBRE</v>
          </cell>
        </row>
        <row r="49">
          <cell r="A49">
            <v>4364</v>
          </cell>
          <cell r="B49" t="str">
            <v>CHICLAYO</v>
          </cell>
          <cell r="C49" t="str">
            <v>NUEVA ARICA</v>
          </cell>
          <cell r="D49" t="str">
            <v>CHICLAYO</v>
          </cell>
          <cell r="E49" t="str">
            <v>OYOTUN</v>
          </cell>
          <cell r="F49" t="str">
            <v>NUEVA ARICA</v>
          </cell>
        </row>
        <row r="50">
          <cell r="A50">
            <v>4365</v>
          </cell>
          <cell r="B50" t="str">
            <v>CHICLAYO</v>
          </cell>
          <cell r="C50" t="str">
            <v>NUEVA ARICA</v>
          </cell>
          <cell r="D50" t="str">
            <v>CHICLAYO</v>
          </cell>
          <cell r="E50" t="str">
            <v>OYOTUN</v>
          </cell>
          <cell r="F50" t="str">
            <v>LA VIÑA DE NUEVA ARICA</v>
          </cell>
        </row>
        <row r="51">
          <cell r="A51">
            <v>4366</v>
          </cell>
          <cell r="B51" t="str">
            <v>CHICLAYO</v>
          </cell>
          <cell r="C51" t="str">
            <v>OYOTUN</v>
          </cell>
          <cell r="D51" t="str">
            <v>CHICLAYO</v>
          </cell>
          <cell r="E51" t="str">
            <v>OYOTUN</v>
          </cell>
          <cell r="F51" t="str">
            <v>OYOTUN</v>
          </cell>
        </row>
        <row r="52">
          <cell r="A52">
            <v>4367</v>
          </cell>
          <cell r="B52" t="str">
            <v>CHICLAYO</v>
          </cell>
          <cell r="C52" t="str">
            <v>OYOTUN</v>
          </cell>
          <cell r="D52" t="str">
            <v>CHICLAYO</v>
          </cell>
          <cell r="E52" t="str">
            <v>OYOTUN</v>
          </cell>
          <cell r="F52" t="str">
            <v>EL ESPINAL</v>
          </cell>
        </row>
        <row r="53">
          <cell r="A53">
            <v>4368</v>
          </cell>
          <cell r="B53" t="str">
            <v>CHICLAYO</v>
          </cell>
          <cell r="C53" t="str">
            <v>OYOTUN</v>
          </cell>
          <cell r="D53" t="str">
            <v>CHICLAYO</v>
          </cell>
          <cell r="E53" t="str">
            <v>OYOTUN</v>
          </cell>
          <cell r="F53" t="str">
            <v>PAN DE AZUCAR</v>
          </cell>
        </row>
        <row r="54">
          <cell r="A54">
            <v>4369</v>
          </cell>
          <cell r="B54" t="str">
            <v>CHICLAYO</v>
          </cell>
          <cell r="C54" t="str">
            <v>SAÑA</v>
          </cell>
          <cell r="D54" t="str">
            <v>CHICLAYO</v>
          </cell>
          <cell r="E54" t="str">
            <v>CAYALTI-ZAÑA</v>
          </cell>
          <cell r="F54" t="str">
            <v>VIRGEN DE LAS MERCEDES LA OTRA BANDA</v>
          </cell>
        </row>
        <row r="55">
          <cell r="A55">
            <v>4370</v>
          </cell>
          <cell r="B55" t="str">
            <v>LAMBAYEQUE</v>
          </cell>
          <cell r="C55" t="str">
            <v>LAMBAYEQUE</v>
          </cell>
          <cell r="D55" t="str">
            <v>LAMBAYEQUE</v>
          </cell>
          <cell r="E55" t="str">
            <v>ESTABLECIMIENTO QUE NO PERTENECE A NINGUNA MICRORED</v>
          </cell>
          <cell r="F55" t="str">
            <v>HOSPITAL PROVINCIAL DOCENTE BELEN-LAMBAYEQUE</v>
          </cell>
        </row>
        <row r="56">
          <cell r="A56">
            <v>4371</v>
          </cell>
          <cell r="B56" t="str">
            <v>LAMBAYEQUE</v>
          </cell>
          <cell r="C56" t="str">
            <v>JAYANCA</v>
          </cell>
          <cell r="D56" t="str">
            <v>LAMBAYEQUE</v>
          </cell>
          <cell r="E56" t="str">
            <v>JAYANCA</v>
          </cell>
          <cell r="F56" t="str">
            <v>JAYANCA</v>
          </cell>
        </row>
        <row r="57">
          <cell r="A57">
            <v>4372</v>
          </cell>
          <cell r="B57" t="str">
            <v>LAMBAYEQUE</v>
          </cell>
          <cell r="C57" t="str">
            <v>LAMBAYEQUE</v>
          </cell>
          <cell r="D57" t="str">
            <v>LAMBAYEQUE</v>
          </cell>
          <cell r="E57" t="str">
            <v>LAMBAYEQUE</v>
          </cell>
          <cell r="F57" t="str">
            <v>SAN MARTIN</v>
          </cell>
        </row>
        <row r="58">
          <cell r="A58">
            <v>4373</v>
          </cell>
          <cell r="B58" t="str">
            <v>LAMBAYEQUE</v>
          </cell>
          <cell r="C58" t="str">
            <v>LAMBAYEQUE</v>
          </cell>
          <cell r="D58" t="str">
            <v>LAMBAYEQUE</v>
          </cell>
          <cell r="E58" t="str">
            <v>LAMBAYEQUE</v>
          </cell>
          <cell r="F58" t="str">
            <v>TORIBIA CASTRO CHIRINOS</v>
          </cell>
        </row>
        <row r="59">
          <cell r="A59">
            <v>4374</v>
          </cell>
          <cell r="B59" t="str">
            <v>LAMBAYEQUE</v>
          </cell>
          <cell r="C59" t="str">
            <v>LAMBAYEQUE</v>
          </cell>
          <cell r="D59" t="str">
            <v>LAMBAYEQUE</v>
          </cell>
          <cell r="E59" t="str">
            <v>LAMBAYEQUE</v>
          </cell>
          <cell r="F59" t="str">
            <v>SIALUPE HUAMANTANGA</v>
          </cell>
        </row>
        <row r="60">
          <cell r="A60">
            <v>4375</v>
          </cell>
          <cell r="B60" t="str">
            <v>LAMBAYEQUE</v>
          </cell>
          <cell r="C60" t="str">
            <v>LAMBAYEQUE</v>
          </cell>
          <cell r="D60" t="str">
            <v>LAMBAYEQUE</v>
          </cell>
          <cell r="E60" t="str">
            <v>LAMBAYEQUE</v>
          </cell>
          <cell r="F60" t="str">
            <v>MUYFINCA-PUNTO 09</v>
          </cell>
        </row>
        <row r="61">
          <cell r="A61">
            <v>4376</v>
          </cell>
          <cell r="B61" t="str">
            <v>LAMBAYEQUE</v>
          </cell>
          <cell r="C61" t="str">
            <v>ILLIMO</v>
          </cell>
          <cell r="D61" t="str">
            <v>LAMBAYEQUE</v>
          </cell>
          <cell r="E61" t="str">
            <v>ILLIMO</v>
          </cell>
          <cell r="F61" t="str">
            <v>ILLIMO</v>
          </cell>
        </row>
        <row r="62">
          <cell r="A62">
            <v>4377</v>
          </cell>
          <cell r="B62" t="str">
            <v>LAMBAYEQUE</v>
          </cell>
          <cell r="C62" t="str">
            <v>ILLIMO</v>
          </cell>
          <cell r="D62" t="str">
            <v>LAMBAYEQUE</v>
          </cell>
          <cell r="E62" t="str">
            <v>ILLIMO</v>
          </cell>
          <cell r="F62" t="str">
            <v>CHIRIMOYO</v>
          </cell>
        </row>
        <row r="63">
          <cell r="A63">
            <v>4378</v>
          </cell>
          <cell r="B63" t="str">
            <v>LAMBAYEQUE</v>
          </cell>
          <cell r="C63" t="str">
            <v>ILLIMO</v>
          </cell>
          <cell r="D63" t="str">
            <v>LAMBAYEQUE</v>
          </cell>
          <cell r="E63" t="str">
            <v>ILLIMO</v>
          </cell>
          <cell r="F63" t="str">
            <v>SAN PEDRO SASAPE</v>
          </cell>
        </row>
        <row r="64">
          <cell r="A64">
            <v>4379</v>
          </cell>
          <cell r="B64" t="str">
            <v>LAMBAYEQUE</v>
          </cell>
          <cell r="C64" t="str">
            <v>JAYANCA</v>
          </cell>
          <cell r="D64" t="str">
            <v>LAMBAYEQUE</v>
          </cell>
          <cell r="E64" t="str">
            <v>JAYANCA</v>
          </cell>
          <cell r="F64" t="str">
            <v>LA VIÑA (JAYANCA)</v>
          </cell>
        </row>
        <row r="65">
          <cell r="A65">
            <v>4380</v>
          </cell>
          <cell r="B65" t="str">
            <v>LAMBAYEQUE</v>
          </cell>
          <cell r="C65" t="str">
            <v>MOCHUMI</v>
          </cell>
          <cell r="D65" t="str">
            <v>LAMBAYEQUE</v>
          </cell>
          <cell r="E65" t="str">
            <v>MOCHUMI</v>
          </cell>
          <cell r="F65" t="str">
            <v>MOCHUMI</v>
          </cell>
        </row>
        <row r="66">
          <cell r="A66">
            <v>4381</v>
          </cell>
          <cell r="B66" t="str">
            <v>LAMBAYEQUE</v>
          </cell>
          <cell r="C66" t="str">
            <v>MOCHUMI</v>
          </cell>
          <cell r="D66" t="str">
            <v>LAMBAYEQUE</v>
          </cell>
          <cell r="E66" t="str">
            <v>MOCHUMI</v>
          </cell>
          <cell r="F66" t="str">
            <v>MARAVILLAS</v>
          </cell>
        </row>
        <row r="67">
          <cell r="A67">
            <v>4382</v>
          </cell>
          <cell r="B67" t="str">
            <v>LAMBAYEQUE</v>
          </cell>
          <cell r="C67" t="str">
            <v>MOCHUMI</v>
          </cell>
          <cell r="D67" t="str">
            <v>LAMBAYEQUE</v>
          </cell>
          <cell r="E67" t="str">
            <v>MOCHUMI</v>
          </cell>
          <cell r="F67" t="str">
            <v>PUNTO CUATRO</v>
          </cell>
        </row>
        <row r="68">
          <cell r="A68">
            <v>4383</v>
          </cell>
          <cell r="B68" t="str">
            <v>LAMBAYEQUE</v>
          </cell>
          <cell r="C68" t="str">
            <v>MOCHUMI</v>
          </cell>
          <cell r="D68" t="str">
            <v>LAMBAYEQUE</v>
          </cell>
          <cell r="E68" t="str">
            <v>MOCHUMI</v>
          </cell>
          <cell r="F68" t="str">
            <v>PAREDONES MUY FINCA</v>
          </cell>
        </row>
        <row r="69">
          <cell r="A69">
            <v>4384</v>
          </cell>
          <cell r="B69" t="str">
            <v>LAMBAYEQUE</v>
          </cell>
          <cell r="C69" t="str">
            <v>PACORA</v>
          </cell>
          <cell r="D69" t="str">
            <v>LAMBAYEQUE</v>
          </cell>
          <cell r="E69" t="str">
            <v>ILLIMO</v>
          </cell>
          <cell r="F69" t="str">
            <v>PACORA</v>
          </cell>
        </row>
        <row r="70">
          <cell r="A70">
            <v>4385</v>
          </cell>
          <cell r="B70" t="str">
            <v>LAMBAYEQUE</v>
          </cell>
          <cell r="C70" t="str">
            <v>PACORA</v>
          </cell>
          <cell r="D70" t="str">
            <v>LAMBAYEQUE</v>
          </cell>
          <cell r="E70" t="str">
            <v>ILLIMO</v>
          </cell>
          <cell r="F70" t="str">
            <v>HUACA RIVERA</v>
          </cell>
        </row>
        <row r="71">
          <cell r="A71">
            <v>4386</v>
          </cell>
          <cell r="B71" t="str">
            <v>LAMBAYEQUE</v>
          </cell>
          <cell r="C71" t="str">
            <v>SALAS</v>
          </cell>
          <cell r="D71" t="str">
            <v>LAMBAYEQUE</v>
          </cell>
          <cell r="E71" t="str">
            <v>SALAS</v>
          </cell>
          <cell r="F71" t="str">
            <v>SALAS</v>
          </cell>
        </row>
        <row r="72">
          <cell r="A72">
            <v>4387</v>
          </cell>
          <cell r="B72" t="str">
            <v>LAMBAYEQUE</v>
          </cell>
          <cell r="C72" t="str">
            <v>SALAS</v>
          </cell>
          <cell r="D72" t="str">
            <v>LAMBAYEQUE</v>
          </cell>
          <cell r="E72" t="str">
            <v>SALAS</v>
          </cell>
          <cell r="F72" t="str">
            <v>PENACHI</v>
          </cell>
        </row>
        <row r="73">
          <cell r="A73">
            <v>4388</v>
          </cell>
          <cell r="B73" t="str">
            <v>LAMBAYEQUE</v>
          </cell>
          <cell r="C73" t="str">
            <v>SALAS</v>
          </cell>
          <cell r="D73" t="str">
            <v>LAMBAYEQUE</v>
          </cell>
          <cell r="E73" t="str">
            <v>SALAS</v>
          </cell>
          <cell r="F73" t="str">
            <v>KERGUER</v>
          </cell>
        </row>
        <row r="74">
          <cell r="A74">
            <v>4389</v>
          </cell>
          <cell r="B74" t="str">
            <v>LAMBAYEQUE</v>
          </cell>
          <cell r="C74" t="str">
            <v>TUCUME</v>
          </cell>
          <cell r="D74" t="str">
            <v>LAMBAYEQUE</v>
          </cell>
          <cell r="E74" t="str">
            <v>TUCUME</v>
          </cell>
          <cell r="F74" t="str">
            <v>TUCUME</v>
          </cell>
        </row>
        <row r="75">
          <cell r="A75">
            <v>4390</v>
          </cell>
          <cell r="B75" t="str">
            <v>LAMBAYEQUE</v>
          </cell>
          <cell r="C75" t="str">
            <v>TUCUME</v>
          </cell>
          <cell r="D75" t="str">
            <v>LAMBAYEQUE</v>
          </cell>
          <cell r="E75" t="str">
            <v>TUCUME</v>
          </cell>
          <cell r="F75" t="str">
            <v>TUCUME VIEJO</v>
          </cell>
        </row>
        <row r="76">
          <cell r="A76">
            <v>4391</v>
          </cell>
          <cell r="B76" t="str">
            <v>LAMBAYEQUE</v>
          </cell>
          <cell r="C76" t="str">
            <v>TUCUME</v>
          </cell>
          <cell r="D76" t="str">
            <v>LAMBAYEQUE</v>
          </cell>
          <cell r="E76" t="str">
            <v>TUCUME</v>
          </cell>
          <cell r="F76" t="str">
            <v>GRANJA SASAPE</v>
          </cell>
        </row>
        <row r="77">
          <cell r="A77">
            <v>4393</v>
          </cell>
          <cell r="B77" t="str">
            <v>LAMBAYEQUE</v>
          </cell>
          <cell r="C77" t="str">
            <v>TUCUME</v>
          </cell>
          <cell r="D77" t="str">
            <v>LAMBAYEQUE</v>
          </cell>
          <cell r="E77" t="str">
            <v>TUCUME</v>
          </cell>
          <cell r="F77" t="str">
            <v>LA RAYA</v>
          </cell>
        </row>
        <row r="78">
          <cell r="A78">
            <v>4394</v>
          </cell>
          <cell r="B78" t="str">
            <v>LAMBAYEQUE</v>
          </cell>
          <cell r="C78" t="str">
            <v>TUCUME</v>
          </cell>
          <cell r="D78" t="str">
            <v>LAMBAYEQUE</v>
          </cell>
          <cell r="E78" t="str">
            <v>TUCUME</v>
          </cell>
          <cell r="F78" t="str">
            <v>LOS SANCHEZ</v>
          </cell>
        </row>
        <row r="79">
          <cell r="A79">
            <v>4392</v>
          </cell>
          <cell r="B79" t="str">
            <v>LAMBAYEQUE</v>
          </cell>
          <cell r="C79" t="str">
            <v>TUCUME</v>
          </cell>
          <cell r="D79" t="str">
            <v>LAMBAYEQUE</v>
          </cell>
          <cell r="E79" t="str">
            <v>TUCUME</v>
          </cell>
          <cell r="F79" t="str">
            <v>LOS BANCES</v>
          </cell>
        </row>
        <row r="80">
          <cell r="A80">
            <v>4395</v>
          </cell>
          <cell r="B80" t="str">
            <v>LAMBAYEQUE</v>
          </cell>
          <cell r="C80" t="str">
            <v>MOTUPE</v>
          </cell>
          <cell r="D80" t="str">
            <v>LAMBAYEQUE</v>
          </cell>
          <cell r="E80" t="str">
            <v>MOTUPE</v>
          </cell>
          <cell r="F80" t="str">
            <v>MOTUPE</v>
          </cell>
        </row>
        <row r="81">
          <cell r="A81">
            <v>4396</v>
          </cell>
          <cell r="B81" t="str">
            <v>LAMBAYEQUE</v>
          </cell>
          <cell r="C81" t="str">
            <v>CHOCHOPE</v>
          </cell>
          <cell r="D81" t="str">
            <v>LAMBAYEQUE</v>
          </cell>
          <cell r="E81" t="str">
            <v>MOTUPE</v>
          </cell>
          <cell r="F81" t="str">
            <v>CHOCHOPE</v>
          </cell>
        </row>
        <row r="82">
          <cell r="A82">
            <v>4397</v>
          </cell>
          <cell r="B82" t="str">
            <v>FERREÑAFE</v>
          </cell>
          <cell r="C82" t="str">
            <v>CAÑARIS</v>
          </cell>
          <cell r="D82" t="str">
            <v>LAMBAYEQUE</v>
          </cell>
          <cell r="E82" t="str">
            <v>KAÑARIS</v>
          </cell>
          <cell r="F82" t="str">
            <v>KAÑARIS</v>
          </cell>
        </row>
        <row r="83">
          <cell r="A83">
            <v>4398</v>
          </cell>
          <cell r="B83" t="str">
            <v>FERREÑAFE</v>
          </cell>
          <cell r="C83" t="str">
            <v>CAÑARIS</v>
          </cell>
          <cell r="D83" t="str">
            <v>LAMBAYEQUE</v>
          </cell>
          <cell r="E83" t="str">
            <v>KAÑARIS</v>
          </cell>
          <cell r="F83" t="str">
            <v>PANDACHI</v>
          </cell>
        </row>
        <row r="84">
          <cell r="A84">
            <v>4399</v>
          </cell>
          <cell r="B84" t="str">
            <v>FERREÑAFE</v>
          </cell>
          <cell r="C84" t="str">
            <v>CAÑARIS</v>
          </cell>
          <cell r="D84" t="str">
            <v>LAMBAYEQUE</v>
          </cell>
          <cell r="E84" t="str">
            <v>KAÑARIS</v>
          </cell>
          <cell r="F84" t="str">
            <v>HUACAPAMPA</v>
          </cell>
        </row>
        <row r="85">
          <cell r="A85">
            <v>4400</v>
          </cell>
          <cell r="B85" t="str">
            <v>FERREÑAFE</v>
          </cell>
          <cell r="C85" t="str">
            <v>CAÑARIS</v>
          </cell>
          <cell r="D85" t="str">
            <v>LAMBAYEQUE</v>
          </cell>
          <cell r="E85" t="str">
            <v>KAÑARIS</v>
          </cell>
          <cell r="F85" t="str">
            <v>CHILASQUE</v>
          </cell>
        </row>
        <row r="86">
          <cell r="A86">
            <v>4401</v>
          </cell>
          <cell r="B86" t="str">
            <v>FERREÑAFE</v>
          </cell>
          <cell r="C86" t="str">
            <v>CAÑARIS</v>
          </cell>
          <cell r="D86" t="str">
            <v>LAMBAYEQUE</v>
          </cell>
          <cell r="E86" t="str">
            <v>KAÑARIS</v>
          </cell>
          <cell r="F86" t="str">
            <v>LA SUCCHA</v>
          </cell>
        </row>
        <row r="87">
          <cell r="A87">
            <v>4402</v>
          </cell>
          <cell r="B87" t="str">
            <v>FERREÑAFE</v>
          </cell>
          <cell r="C87" t="str">
            <v>CAÑARIS</v>
          </cell>
          <cell r="D87" t="str">
            <v>LAMBAYEQUE</v>
          </cell>
          <cell r="E87" t="str">
            <v>KAÑARIS</v>
          </cell>
          <cell r="F87" t="str">
            <v>QUIRICHIMA</v>
          </cell>
        </row>
        <row r="88">
          <cell r="A88">
            <v>4403</v>
          </cell>
          <cell r="B88" t="str">
            <v>FERREÑAFE</v>
          </cell>
          <cell r="C88" t="str">
            <v>CAÑARIS</v>
          </cell>
          <cell r="D88" t="str">
            <v>LAMBAYEQUE</v>
          </cell>
          <cell r="E88" t="str">
            <v>KAÑARIS</v>
          </cell>
          <cell r="F88" t="str">
            <v>CHIÑAMA</v>
          </cell>
        </row>
        <row r="89">
          <cell r="A89">
            <v>4404</v>
          </cell>
          <cell r="B89" t="str">
            <v>LAMBAYEQUE</v>
          </cell>
          <cell r="C89" t="str">
            <v>MOTUPE</v>
          </cell>
          <cell r="D89" t="str">
            <v>LAMBAYEQUE</v>
          </cell>
          <cell r="E89" t="str">
            <v>MOTUPE</v>
          </cell>
          <cell r="F89" t="str">
            <v>TONGORRAPE</v>
          </cell>
        </row>
        <row r="90">
          <cell r="A90">
            <v>4405</v>
          </cell>
          <cell r="B90" t="str">
            <v>LAMBAYEQUE</v>
          </cell>
          <cell r="C90" t="str">
            <v>MOTUPE</v>
          </cell>
          <cell r="D90" t="str">
            <v>LAMBAYEQUE</v>
          </cell>
          <cell r="E90" t="str">
            <v>MOTUPE</v>
          </cell>
          <cell r="F90" t="str">
            <v>ANCHOVIRA</v>
          </cell>
        </row>
        <row r="91">
          <cell r="A91">
            <v>4406</v>
          </cell>
          <cell r="B91" t="str">
            <v>LAMBAYEQUE</v>
          </cell>
          <cell r="C91" t="str">
            <v>MOTUPE</v>
          </cell>
          <cell r="D91" t="str">
            <v>LAMBAYEQUE</v>
          </cell>
          <cell r="E91" t="str">
            <v>MOTUPE</v>
          </cell>
          <cell r="F91" t="str">
            <v>MARRIPON</v>
          </cell>
        </row>
        <row r="92">
          <cell r="A92">
            <v>4407</v>
          </cell>
          <cell r="B92" t="str">
            <v>LAMBAYEQUE</v>
          </cell>
          <cell r="C92" t="str">
            <v>OLMOS</v>
          </cell>
          <cell r="D92" t="str">
            <v>LAMBAYEQUE</v>
          </cell>
          <cell r="E92" t="str">
            <v>OLMOS</v>
          </cell>
          <cell r="F92" t="str">
            <v>OLMOS</v>
          </cell>
        </row>
        <row r="93">
          <cell r="A93">
            <v>4408</v>
          </cell>
          <cell r="B93" t="str">
            <v>LAMBAYEQUE</v>
          </cell>
          <cell r="C93" t="str">
            <v>OLMOS</v>
          </cell>
          <cell r="D93" t="str">
            <v>LAMBAYEQUE</v>
          </cell>
          <cell r="E93" t="str">
            <v>OLMOS</v>
          </cell>
          <cell r="F93" t="str">
            <v>LA ESTANCIA</v>
          </cell>
        </row>
        <row r="94">
          <cell r="A94">
            <v>4409</v>
          </cell>
          <cell r="B94" t="str">
            <v>LAMBAYEQUE</v>
          </cell>
          <cell r="C94" t="str">
            <v>OLMOS</v>
          </cell>
          <cell r="D94" t="str">
            <v>LAMBAYEQUE</v>
          </cell>
          <cell r="E94" t="str">
            <v>OLMOS</v>
          </cell>
          <cell r="F94" t="str">
            <v>INSCULAS</v>
          </cell>
        </row>
        <row r="95">
          <cell r="A95">
            <v>4410</v>
          </cell>
          <cell r="B95" t="str">
            <v>LAMBAYEQUE</v>
          </cell>
          <cell r="C95" t="str">
            <v>OLMOS</v>
          </cell>
          <cell r="D95" t="str">
            <v>LAMBAYEQUE</v>
          </cell>
          <cell r="E95" t="str">
            <v>OLMOS</v>
          </cell>
          <cell r="F95" t="str">
            <v>QUERPON</v>
          </cell>
        </row>
        <row r="96">
          <cell r="A96">
            <v>4411</v>
          </cell>
          <cell r="B96" t="str">
            <v>LAMBAYEQUE</v>
          </cell>
          <cell r="C96" t="str">
            <v>OLMOS</v>
          </cell>
          <cell r="D96" t="str">
            <v>LAMBAYEQUE</v>
          </cell>
          <cell r="E96" t="str">
            <v>OLMOS</v>
          </cell>
          <cell r="F96" t="str">
            <v>TRES BATANES</v>
          </cell>
        </row>
        <row r="97">
          <cell r="A97">
            <v>4412</v>
          </cell>
          <cell r="B97" t="str">
            <v>LAMBAYEQUE</v>
          </cell>
          <cell r="C97" t="str">
            <v>OLMOS</v>
          </cell>
          <cell r="D97" t="str">
            <v>LAMBAYEQUE</v>
          </cell>
          <cell r="E97" t="str">
            <v>OLMOS</v>
          </cell>
          <cell r="F97" t="str">
            <v>CAPILLA CENTRAL</v>
          </cell>
        </row>
        <row r="98">
          <cell r="A98">
            <v>4413</v>
          </cell>
          <cell r="B98" t="str">
            <v>LAMBAYEQUE</v>
          </cell>
          <cell r="C98" t="str">
            <v>OLMOS</v>
          </cell>
          <cell r="D98" t="str">
            <v>LAMBAYEQUE</v>
          </cell>
          <cell r="E98" t="str">
            <v>OLMOS</v>
          </cell>
          <cell r="F98" t="str">
            <v>ÑAUPE</v>
          </cell>
        </row>
        <row r="99">
          <cell r="A99">
            <v>4414</v>
          </cell>
          <cell r="B99" t="str">
            <v>LAMBAYEQUE</v>
          </cell>
          <cell r="C99" t="str">
            <v>OLMOS</v>
          </cell>
          <cell r="D99" t="str">
            <v>LAMBAYEQUE</v>
          </cell>
          <cell r="E99" t="str">
            <v>OLMOS</v>
          </cell>
          <cell r="F99" t="str">
            <v>ELVIRREY</v>
          </cell>
        </row>
        <row r="100">
          <cell r="A100">
            <v>4415</v>
          </cell>
          <cell r="B100" t="str">
            <v>LAMBAYEQUE</v>
          </cell>
          <cell r="C100" t="str">
            <v>OLMOS</v>
          </cell>
          <cell r="D100" t="str">
            <v>LAMBAYEQUE</v>
          </cell>
          <cell r="E100" t="str">
            <v>OLMOS</v>
          </cell>
          <cell r="F100" t="str">
            <v>FICUAR</v>
          </cell>
        </row>
        <row r="101">
          <cell r="A101">
            <v>4416</v>
          </cell>
          <cell r="B101" t="str">
            <v>LAMBAYEQUE</v>
          </cell>
          <cell r="C101" t="str">
            <v>OLMOS</v>
          </cell>
          <cell r="D101" t="str">
            <v>LAMBAYEQUE</v>
          </cell>
          <cell r="E101" t="str">
            <v>OLMOS</v>
          </cell>
          <cell r="F101" t="str">
            <v>SANTA ROSA (OLMOS)</v>
          </cell>
        </row>
        <row r="102">
          <cell r="A102">
            <v>4417</v>
          </cell>
          <cell r="B102" t="str">
            <v>LAMBAYEQUE</v>
          </cell>
          <cell r="C102" t="str">
            <v>SALAS</v>
          </cell>
          <cell r="D102" t="str">
            <v>LAMBAYEQUE</v>
          </cell>
          <cell r="E102" t="str">
            <v>SALAS</v>
          </cell>
          <cell r="F102" t="str">
            <v>COLAYA</v>
          </cell>
        </row>
        <row r="103">
          <cell r="A103">
            <v>4418</v>
          </cell>
          <cell r="B103" t="str">
            <v>LAMBAYEQUE</v>
          </cell>
          <cell r="C103" t="str">
            <v>SALAS</v>
          </cell>
          <cell r="D103" t="str">
            <v>LAMBAYEQUE</v>
          </cell>
          <cell r="E103" t="str">
            <v>SALAS</v>
          </cell>
          <cell r="F103" t="str">
            <v>LA RAMADA</v>
          </cell>
        </row>
        <row r="104">
          <cell r="A104">
            <v>4419</v>
          </cell>
          <cell r="B104" t="str">
            <v>LAMBAYEQUE</v>
          </cell>
          <cell r="C104" t="str">
            <v>SALAS</v>
          </cell>
          <cell r="D104" t="str">
            <v>LAMBAYEQUE</v>
          </cell>
          <cell r="E104" t="str">
            <v>SALAS</v>
          </cell>
          <cell r="F104" t="str">
            <v>TALLAPAMPA</v>
          </cell>
        </row>
        <row r="105">
          <cell r="A105">
            <v>4420</v>
          </cell>
          <cell r="B105" t="str">
            <v>LAMBAYEQUE</v>
          </cell>
          <cell r="C105" t="str">
            <v>MORROPE</v>
          </cell>
          <cell r="D105" t="str">
            <v>LAMBAYEQUE</v>
          </cell>
          <cell r="E105" t="str">
            <v>MORROPE</v>
          </cell>
          <cell r="F105" t="str">
            <v>MORROPE</v>
          </cell>
        </row>
        <row r="106">
          <cell r="A106">
            <v>4421</v>
          </cell>
          <cell r="B106" t="str">
            <v>LAMBAYEQUE</v>
          </cell>
          <cell r="C106" t="str">
            <v>MORROPE</v>
          </cell>
          <cell r="D106" t="str">
            <v>LAMBAYEQUE</v>
          </cell>
          <cell r="E106" t="str">
            <v>MORROPE</v>
          </cell>
          <cell r="F106" t="str">
            <v>LA COLORADA</v>
          </cell>
        </row>
        <row r="107">
          <cell r="A107">
            <v>4422</v>
          </cell>
          <cell r="B107" t="str">
            <v>LAMBAYEQUE</v>
          </cell>
          <cell r="C107" t="str">
            <v>MORROPE</v>
          </cell>
          <cell r="D107" t="str">
            <v>LAMBAYEQUE</v>
          </cell>
          <cell r="E107" t="str">
            <v>MORROPE</v>
          </cell>
          <cell r="F107" t="str">
            <v>EL ROMERO</v>
          </cell>
        </row>
        <row r="108">
          <cell r="A108">
            <v>4423</v>
          </cell>
          <cell r="B108" t="str">
            <v>LAMBAYEQUE</v>
          </cell>
          <cell r="C108" t="str">
            <v>MORROPE</v>
          </cell>
          <cell r="D108" t="str">
            <v>LAMBAYEQUE</v>
          </cell>
          <cell r="E108" t="str">
            <v>MORROPE</v>
          </cell>
          <cell r="F108" t="str">
            <v>TRANCA FANUPE</v>
          </cell>
        </row>
        <row r="109">
          <cell r="A109">
            <v>4424</v>
          </cell>
          <cell r="B109" t="str">
            <v>LAMBAYEQUE</v>
          </cell>
          <cell r="C109" t="str">
            <v>MORROPE</v>
          </cell>
          <cell r="D109" t="str">
            <v>LAMBAYEQUE</v>
          </cell>
          <cell r="E109" t="str">
            <v>MORROPE</v>
          </cell>
          <cell r="F109" t="str">
            <v>LAGUNAS (MORROPE)</v>
          </cell>
        </row>
        <row r="110">
          <cell r="A110">
            <v>4425</v>
          </cell>
          <cell r="B110" t="str">
            <v>LAMBAYEQUE</v>
          </cell>
          <cell r="C110" t="str">
            <v>MORROPE</v>
          </cell>
          <cell r="D110" t="str">
            <v>LAMBAYEQUE</v>
          </cell>
          <cell r="E110" t="str">
            <v>MORROPE</v>
          </cell>
          <cell r="F110" t="str">
            <v>CHEPITO</v>
          </cell>
        </row>
        <row r="111">
          <cell r="A111">
            <v>4426</v>
          </cell>
          <cell r="B111" t="str">
            <v>LAMBAYEQUE</v>
          </cell>
          <cell r="C111" t="str">
            <v>MORROPE</v>
          </cell>
          <cell r="D111" t="str">
            <v>LAMBAYEQUE</v>
          </cell>
          <cell r="E111" t="str">
            <v>MORROPE</v>
          </cell>
          <cell r="F111" t="str">
            <v>ARBOLSOL</v>
          </cell>
        </row>
        <row r="112">
          <cell r="A112">
            <v>4427</v>
          </cell>
          <cell r="B112" t="str">
            <v>LAMBAYEQUE</v>
          </cell>
          <cell r="C112" t="str">
            <v>MORROPE</v>
          </cell>
          <cell r="D112" t="str">
            <v>LAMBAYEQUE</v>
          </cell>
          <cell r="E112" t="str">
            <v>MORROPE</v>
          </cell>
          <cell r="F112" t="str">
            <v>CRUZ DE PAREDONES</v>
          </cell>
        </row>
        <row r="113">
          <cell r="A113">
            <v>4428</v>
          </cell>
          <cell r="B113" t="str">
            <v>LAMBAYEQUE</v>
          </cell>
          <cell r="C113" t="str">
            <v>MORROPE</v>
          </cell>
          <cell r="D113" t="str">
            <v>LAMBAYEQUE</v>
          </cell>
          <cell r="E113" t="str">
            <v>MORROPE</v>
          </cell>
          <cell r="F113" t="str">
            <v>LA  GARTERA</v>
          </cell>
        </row>
        <row r="114">
          <cell r="A114">
            <v>4429</v>
          </cell>
          <cell r="B114" t="str">
            <v>LAMBAYEQUE</v>
          </cell>
          <cell r="C114" t="str">
            <v>MORROPE</v>
          </cell>
          <cell r="D114" t="str">
            <v>LAMBAYEQUE</v>
          </cell>
          <cell r="E114" t="str">
            <v>MORROPE</v>
          </cell>
          <cell r="F114" t="str">
            <v>CRUZ DEL MEDANO</v>
          </cell>
        </row>
        <row r="115">
          <cell r="A115">
            <v>4430</v>
          </cell>
          <cell r="B115" t="str">
            <v>LAMBAYEQUE</v>
          </cell>
          <cell r="C115" t="str">
            <v>MORROPE</v>
          </cell>
          <cell r="D115" t="str">
            <v>LAMBAYEQUE</v>
          </cell>
          <cell r="E115" t="str">
            <v>MORROPE</v>
          </cell>
          <cell r="F115" t="str">
            <v>QUEMAZON</v>
          </cell>
        </row>
        <row r="116">
          <cell r="A116">
            <v>4431</v>
          </cell>
          <cell r="B116" t="str">
            <v>LAMBAYEQUE</v>
          </cell>
          <cell r="C116" t="str">
            <v>MORROPE</v>
          </cell>
          <cell r="D116" t="str">
            <v>LAMBAYEQUE</v>
          </cell>
          <cell r="E116" t="str">
            <v>MORROPE</v>
          </cell>
          <cell r="F116" t="str">
            <v>FANUPE BARRIO NUEVO</v>
          </cell>
        </row>
        <row r="117">
          <cell r="A117">
            <v>4432</v>
          </cell>
          <cell r="B117" t="str">
            <v>LAMBAYEQUE</v>
          </cell>
          <cell r="C117" t="str">
            <v>MORROPE</v>
          </cell>
          <cell r="D117" t="str">
            <v>LAMBAYEQUE</v>
          </cell>
          <cell r="E117" t="str">
            <v>MORROPE</v>
          </cell>
          <cell r="F117" t="str">
            <v>SANTA ISABEL</v>
          </cell>
        </row>
        <row r="118">
          <cell r="A118">
            <v>4433</v>
          </cell>
          <cell r="B118" t="str">
            <v>LAMBAYEQUE</v>
          </cell>
          <cell r="C118" t="str">
            <v>MORROPE</v>
          </cell>
          <cell r="D118" t="str">
            <v>LAMBAYEQUE</v>
          </cell>
          <cell r="E118" t="str">
            <v>MORROPE</v>
          </cell>
          <cell r="F118" t="str">
            <v>SEQUION</v>
          </cell>
        </row>
        <row r="119">
          <cell r="A119">
            <v>4434</v>
          </cell>
          <cell r="B119" t="str">
            <v>LAMBAYEQUE</v>
          </cell>
          <cell r="C119" t="str">
            <v>MORROPE</v>
          </cell>
          <cell r="D119" t="str">
            <v>LAMBAYEQUE</v>
          </cell>
          <cell r="E119" t="str">
            <v>MORROPE</v>
          </cell>
          <cell r="F119" t="str">
            <v>LAS PAMPAS</v>
          </cell>
        </row>
        <row r="120">
          <cell r="A120">
            <v>4435</v>
          </cell>
          <cell r="B120" t="str">
            <v>LAMBAYEQUE</v>
          </cell>
          <cell r="C120" t="str">
            <v>MORROPE</v>
          </cell>
          <cell r="D120" t="str">
            <v>LAMBAYEQUE</v>
          </cell>
          <cell r="E120" t="str">
            <v>MORROPE</v>
          </cell>
          <cell r="F120" t="str">
            <v>ANNAPE</v>
          </cell>
        </row>
        <row r="121">
          <cell r="A121">
            <v>4436</v>
          </cell>
          <cell r="B121" t="str">
            <v>LAMBAYEQUE</v>
          </cell>
          <cell r="C121" t="str">
            <v>MORROPE</v>
          </cell>
          <cell r="D121" t="str">
            <v>LAMBAYEQUE</v>
          </cell>
          <cell r="E121" t="str">
            <v>MORROPE</v>
          </cell>
          <cell r="F121" t="str">
            <v>CARACUCHO</v>
          </cell>
        </row>
        <row r="122">
          <cell r="A122">
            <v>4437</v>
          </cell>
          <cell r="B122" t="str">
            <v>LAMBAYEQUE</v>
          </cell>
          <cell r="C122" t="str">
            <v>MORROPE</v>
          </cell>
          <cell r="D122" t="str">
            <v>LAMBAYEQUE</v>
          </cell>
          <cell r="E122" t="str">
            <v>MORROPE</v>
          </cell>
          <cell r="F122" t="str">
            <v>HUACA DE BARRO</v>
          </cell>
        </row>
        <row r="123">
          <cell r="A123">
            <v>4438</v>
          </cell>
          <cell r="B123" t="str">
            <v>LAMBAYEQUE</v>
          </cell>
          <cell r="C123" t="str">
            <v>MORROPE</v>
          </cell>
          <cell r="D123" t="str">
            <v>LAMBAYEQUE</v>
          </cell>
          <cell r="E123" t="str">
            <v>MORROPE</v>
          </cell>
          <cell r="F123" t="str">
            <v>POSITOS</v>
          </cell>
        </row>
        <row r="124">
          <cell r="A124">
            <v>4439</v>
          </cell>
          <cell r="B124" t="str">
            <v>CHICLAYO</v>
          </cell>
          <cell r="C124" t="str">
            <v>PICSI</v>
          </cell>
          <cell r="D124" t="str">
            <v>CHICLAYO</v>
          </cell>
          <cell r="E124" t="str">
            <v>PICSI</v>
          </cell>
          <cell r="F124" t="str">
            <v>PICSI</v>
          </cell>
        </row>
        <row r="125">
          <cell r="A125">
            <v>4440</v>
          </cell>
          <cell r="B125" t="str">
            <v>FERREÑAFE</v>
          </cell>
          <cell r="C125" t="str">
            <v>FERREÑAFE</v>
          </cell>
          <cell r="D125" t="str">
            <v>FERREÑAFE</v>
          </cell>
          <cell r="E125" t="str">
            <v>FERREÑAFE</v>
          </cell>
          <cell r="F125" t="str">
            <v>HOSPITAL REFERENCIAL FERREÑAFE</v>
          </cell>
        </row>
        <row r="126">
          <cell r="A126">
            <v>4441</v>
          </cell>
          <cell r="B126" t="str">
            <v>FERREÑAFE</v>
          </cell>
          <cell r="C126" t="str">
            <v>FERREÑAFE</v>
          </cell>
          <cell r="D126" t="str">
            <v>FERREÑAFE</v>
          </cell>
          <cell r="E126" t="str">
            <v>FERREÑAFE</v>
          </cell>
          <cell r="F126" t="str">
            <v>SEÑOR DE LA JUSTICIA</v>
          </cell>
        </row>
        <row r="127">
          <cell r="A127">
            <v>4442</v>
          </cell>
          <cell r="B127" t="str">
            <v>FERREÑAFE</v>
          </cell>
          <cell r="C127" t="str">
            <v>INCAHUASI</v>
          </cell>
          <cell r="D127" t="str">
            <v>FERREÑAFE</v>
          </cell>
          <cell r="E127" t="str">
            <v>INKAWASI</v>
          </cell>
          <cell r="F127" t="str">
            <v>PUCHACA</v>
          </cell>
        </row>
        <row r="128">
          <cell r="A128">
            <v>4443</v>
          </cell>
          <cell r="B128" t="str">
            <v>FERREÑAFE</v>
          </cell>
          <cell r="C128" t="str">
            <v>MANUEL ANTONIO MESONES MURO</v>
          </cell>
          <cell r="D128" t="str">
            <v>FERREÑAFE</v>
          </cell>
          <cell r="E128" t="str">
            <v>FERREÑAFE</v>
          </cell>
          <cell r="F128" t="str">
            <v>MESONES MURO</v>
          </cell>
        </row>
        <row r="129">
          <cell r="A129">
            <v>4444</v>
          </cell>
          <cell r="B129" t="str">
            <v>FERREÑAFE</v>
          </cell>
          <cell r="C129" t="str">
            <v>PITIPO</v>
          </cell>
          <cell r="D129" t="str">
            <v>FERREÑAFE</v>
          </cell>
          <cell r="E129" t="str">
            <v>PITIPO</v>
          </cell>
          <cell r="F129" t="str">
            <v>PITIPO</v>
          </cell>
        </row>
        <row r="130">
          <cell r="A130">
            <v>4445</v>
          </cell>
          <cell r="B130" t="str">
            <v>FERREÑAFE</v>
          </cell>
          <cell r="C130" t="str">
            <v>PITIPO</v>
          </cell>
          <cell r="D130" t="str">
            <v>FERREÑAFE</v>
          </cell>
          <cell r="E130" t="str">
            <v>PITIPO</v>
          </cell>
          <cell r="F130" t="str">
            <v>LA TRAPOSA</v>
          </cell>
        </row>
        <row r="131">
          <cell r="A131">
            <v>4446</v>
          </cell>
          <cell r="B131" t="str">
            <v>FERREÑAFE</v>
          </cell>
          <cell r="C131" t="str">
            <v>PITIPO</v>
          </cell>
          <cell r="D131" t="str">
            <v>FERREÑAFE</v>
          </cell>
          <cell r="E131" t="str">
            <v>PITIPO</v>
          </cell>
          <cell r="F131" t="str">
            <v>MOCHUMI VIEJO</v>
          </cell>
        </row>
        <row r="132">
          <cell r="A132">
            <v>4447</v>
          </cell>
          <cell r="B132" t="str">
            <v>FERREÑAFE</v>
          </cell>
          <cell r="C132" t="str">
            <v>PITIPO</v>
          </cell>
          <cell r="D132" t="str">
            <v>FERREÑAFE</v>
          </cell>
          <cell r="E132" t="str">
            <v>PITIPO</v>
          </cell>
          <cell r="F132" t="str">
            <v>MOTUPILLO</v>
          </cell>
        </row>
        <row r="133">
          <cell r="A133">
            <v>4448</v>
          </cell>
          <cell r="B133" t="str">
            <v>FERREÑAFE</v>
          </cell>
          <cell r="C133" t="str">
            <v>PITIPO</v>
          </cell>
          <cell r="D133" t="str">
            <v>FERREÑAFE</v>
          </cell>
          <cell r="E133" t="str">
            <v>PITIPO</v>
          </cell>
          <cell r="F133" t="str">
            <v>CACHINCHE</v>
          </cell>
        </row>
        <row r="134">
          <cell r="A134">
            <v>4449</v>
          </cell>
          <cell r="B134" t="str">
            <v>FERREÑAFE</v>
          </cell>
          <cell r="C134" t="str">
            <v>PITIPO</v>
          </cell>
          <cell r="D134" t="str">
            <v>FERREÑAFE</v>
          </cell>
          <cell r="E134" t="str">
            <v>PITIPO</v>
          </cell>
          <cell r="F134" t="str">
            <v>PATIVILCA</v>
          </cell>
        </row>
        <row r="135">
          <cell r="A135">
            <v>4450</v>
          </cell>
          <cell r="B135" t="str">
            <v>FERREÑAFE</v>
          </cell>
          <cell r="C135" t="str">
            <v>PITIPO</v>
          </cell>
          <cell r="D135" t="str">
            <v>FERREÑAFE</v>
          </cell>
          <cell r="E135" t="str">
            <v>PITIPO</v>
          </cell>
          <cell r="F135" t="str">
            <v>SIME</v>
          </cell>
        </row>
        <row r="136">
          <cell r="A136">
            <v>4451</v>
          </cell>
          <cell r="B136" t="str">
            <v>FERREÑAFE</v>
          </cell>
          <cell r="C136" t="str">
            <v>PITIPO</v>
          </cell>
          <cell r="D136" t="str">
            <v>FERREÑAFE</v>
          </cell>
          <cell r="E136" t="str">
            <v>PITIPO</v>
          </cell>
          <cell r="F136" t="str">
            <v>BATANGRANDE</v>
          </cell>
        </row>
        <row r="137">
          <cell r="A137">
            <v>4452</v>
          </cell>
          <cell r="B137" t="str">
            <v>FERREÑAFE</v>
          </cell>
          <cell r="C137" t="str">
            <v>PUEBLO NUEVO</v>
          </cell>
          <cell r="D137" t="str">
            <v>FERREÑAFE</v>
          </cell>
          <cell r="E137" t="str">
            <v>FERREÑAFE</v>
          </cell>
          <cell r="F137" t="str">
            <v>FRANCISCO MURO PACHECO-PUEBLO NUEVO</v>
          </cell>
        </row>
        <row r="138">
          <cell r="A138">
            <v>4453</v>
          </cell>
          <cell r="B138" t="str">
            <v>FERREÑAFE</v>
          </cell>
          <cell r="C138" t="str">
            <v>PUEBLO NUEVO</v>
          </cell>
          <cell r="D138" t="str">
            <v>FERREÑAFE</v>
          </cell>
          <cell r="E138" t="str">
            <v>FERREÑAFE</v>
          </cell>
          <cell r="F138" t="str">
            <v>LAS LOMAS</v>
          </cell>
        </row>
        <row r="139">
          <cell r="A139">
            <v>4454</v>
          </cell>
          <cell r="B139" t="str">
            <v>FERREÑAFE</v>
          </cell>
          <cell r="C139" t="str">
            <v>INCAHUASI</v>
          </cell>
          <cell r="D139" t="str">
            <v>FERREÑAFE</v>
          </cell>
          <cell r="E139" t="str">
            <v>INKAWASI</v>
          </cell>
          <cell r="F139" t="str">
            <v>MOYAN</v>
          </cell>
        </row>
        <row r="140">
          <cell r="A140">
            <v>4455</v>
          </cell>
          <cell r="B140" t="str">
            <v>FERREÑAFE</v>
          </cell>
          <cell r="C140" t="str">
            <v>INCAHUASI</v>
          </cell>
          <cell r="D140" t="str">
            <v>FERREÑAFE</v>
          </cell>
          <cell r="E140" t="str">
            <v>INKAWASI</v>
          </cell>
          <cell r="F140" t="str">
            <v>INKAWASI</v>
          </cell>
        </row>
        <row r="141">
          <cell r="A141">
            <v>4456</v>
          </cell>
          <cell r="B141" t="str">
            <v>FERREÑAFE</v>
          </cell>
          <cell r="C141" t="str">
            <v>INCAHUASI</v>
          </cell>
          <cell r="D141" t="str">
            <v>FERREÑAFE</v>
          </cell>
          <cell r="E141" t="str">
            <v>INKAWASI</v>
          </cell>
          <cell r="F141" t="str">
            <v>LAQUIPAMPA</v>
          </cell>
        </row>
        <row r="142">
          <cell r="A142">
            <v>4457</v>
          </cell>
          <cell r="B142" t="str">
            <v>FERREÑAFE</v>
          </cell>
          <cell r="C142" t="str">
            <v>INCAHUASI</v>
          </cell>
          <cell r="D142" t="str">
            <v>FERREÑAFE</v>
          </cell>
          <cell r="E142" t="str">
            <v>INKAWASI</v>
          </cell>
          <cell r="F142" t="str">
            <v>UYURPAMPA</v>
          </cell>
        </row>
        <row r="143">
          <cell r="A143">
            <v>4458</v>
          </cell>
          <cell r="B143" t="str">
            <v>FERREÑAFE</v>
          </cell>
          <cell r="C143" t="str">
            <v>INCAHUASI</v>
          </cell>
          <cell r="D143" t="str">
            <v>FERREÑAFE</v>
          </cell>
          <cell r="E143" t="str">
            <v>INKAWASI</v>
          </cell>
          <cell r="F143" t="str">
            <v>CRUZ LOMA</v>
          </cell>
        </row>
        <row r="144">
          <cell r="A144">
            <v>4459</v>
          </cell>
          <cell r="B144" t="str">
            <v>FERREÑAFE</v>
          </cell>
          <cell r="C144" t="str">
            <v>INCAHUASI</v>
          </cell>
          <cell r="D144" t="str">
            <v>FERREÑAFE</v>
          </cell>
          <cell r="E144" t="str">
            <v>INKAWASI</v>
          </cell>
          <cell r="F144" t="str">
            <v>HUAYRUL</v>
          </cell>
        </row>
        <row r="145">
          <cell r="A145">
            <v>4460</v>
          </cell>
          <cell r="B145" t="str">
            <v>FERREÑAFE</v>
          </cell>
          <cell r="C145" t="str">
            <v>INCAHUASI</v>
          </cell>
          <cell r="D145" t="str">
            <v>FERREÑAFE</v>
          </cell>
          <cell r="E145" t="str">
            <v>INKAWASI</v>
          </cell>
          <cell r="F145" t="str">
            <v>MARAYHUACA</v>
          </cell>
        </row>
        <row r="146">
          <cell r="A146">
            <v>4461</v>
          </cell>
          <cell r="B146" t="str">
            <v>FERREÑAFE</v>
          </cell>
          <cell r="C146" t="str">
            <v>INCAHUASI</v>
          </cell>
          <cell r="D146" t="str">
            <v>FERREÑAFE</v>
          </cell>
          <cell r="E146" t="str">
            <v>INKAWASI</v>
          </cell>
          <cell r="F146" t="str">
            <v>TOTORAS</v>
          </cell>
        </row>
        <row r="147">
          <cell r="A147">
            <v>4462</v>
          </cell>
          <cell r="B147" t="str">
            <v>FERREÑAFE</v>
          </cell>
          <cell r="C147" t="str">
            <v>INCAHUASI</v>
          </cell>
          <cell r="D147" t="str">
            <v>FERREÑAFE</v>
          </cell>
          <cell r="E147" t="str">
            <v>INKAWASI</v>
          </cell>
          <cell r="F147" t="str">
            <v>CANCHACHALA</v>
          </cell>
        </row>
        <row r="148">
          <cell r="A148">
            <v>4463</v>
          </cell>
          <cell r="B148" t="str">
            <v>FERREÑAFE</v>
          </cell>
          <cell r="C148" t="str">
            <v>INCAHUASI</v>
          </cell>
          <cell r="D148" t="str">
            <v>FERREÑAFE</v>
          </cell>
          <cell r="E148" t="str">
            <v>INKAWASI</v>
          </cell>
          <cell r="F148" t="str">
            <v>LANCHIPAMPA</v>
          </cell>
        </row>
        <row r="149">
          <cell r="A149">
            <v>4464</v>
          </cell>
          <cell r="B149" t="str">
            <v>FERREÑAFE</v>
          </cell>
          <cell r="C149" t="str">
            <v>INCAHUASI</v>
          </cell>
          <cell r="D149" t="str">
            <v>FERREÑAFE</v>
          </cell>
          <cell r="E149" t="str">
            <v>INKAWASI</v>
          </cell>
          <cell r="F149" t="str">
            <v>KONGACHA</v>
          </cell>
        </row>
        <row r="150">
          <cell r="A150">
            <v>4465</v>
          </cell>
          <cell r="B150" t="str">
            <v>FERREÑAFE</v>
          </cell>
          <cell r="C150" t="str">
            <v>INCAHUASI</v>
          </cell>
          <cell r="D150" t="str">
            <v>FERREÑAFE</v>
          </cell>
          <cell r="E150" t="str">
            <v>INKAWASI</v>
          </cell>
          <cell r="F150" t="str">
            <v>LA TRANCA</v>
          </cell>
        </row>
        <row r="151">
          <cell r="A151">
            <v>6681</v>
          </cell>
          <cell r="B151" t="str">
            <v>LAMBAYEQUE</v>
          </cell>
          <cell r="C151" t="str">
            <v>SALAS</v>
          </cell>
          <cell r="D151" t="str">
            <v>LAMBAYEQUE</v>
          </cell>
          <cell r="E151" t="str">
            <v>SALAS</v>
          </cell>
          <cell r="F151" t="str">
            <v>EL SAUCE</v>
          </cell>
        </row>
        <row r="152">
          <cell r="A152">
            <v>6682</v>
          </cell>
          <cell r="B152" t="str">
            <v>LAMBAYEQUE</v>
          </cell>
          <cell r="C152" t="str">
            <v>SALAS</v>
          </cell>
          <cell r="D152" t="str">
            <v>LAMBAYEQUE</v>
          </cell>
          <cell r="E152" t="str">
            <v>SALAS</v>
          </cell>
          <cell r="F152" t="str">
            <v>HUMEDADES</v>
          </cell>
        </row>
        <row r="153">
          <cell r="A153">
            <v>6683</v>
          </cell>
          <cell r="B153" t="str">
            <v>LAMBAYEQUE</v>
          </cell>
          <cell r="C153" t="str">
            <v>OLMOS</v>
          </cell>
          <cell r="D153" t="str">
            <v>LAMBAYEQUE</v>
          </cell>
          <cell r="E153" t="str">
            <v>OLMOS</v>
          </cell>
          <cell r="F153" t="str">
            <v>EL PUENTE</v>
          </cell>
        </row>
        <row r="154">
          <cell r="A154">
            <v>6722</v>
          </cell>
          <cell r="B154" t="str">
            <v>CHICLAYO</v>
          </cell>
          <cell r="C154" t="str">
            <v>CAYALTI</v>
          </cell>
          <cell r="D154" t="str">
            <v>CHICLAYO</v>
          </cell>
          <cell r="E154" t="str">
            <v>CAYALTI-ZAÑA</v>
          </cell>
          <cell r="F154" t="str">
            <v>CAYALTI</v>
          </cell>
        </row>
        <row r="155">
          <cell r="A155">
            <v>6723</v>
          </cell>
          <cell r="B155" t="str">
            <v>CHICLAYO</v>
          </cell>
          <cell r="C155" t="str">
            <v>TUMAN</v>
          </cell>
          <cell r="D155" t="str">
            <v>CHICLAYO</v>
          </cell>
          <cell r="E155" t="str">
            <v>POSOPE ALTO</v>
          </cell>
          <cell r="F155" t="str">
            <v>TUMAN</v>
          </cell>
        </row>
        <row r="156">
          <cell r="A156">
            <v>6953</v>
          </cell>
          <cell r="B156" t="str">
            <v>LAMBAYEQUE</v>
          </cell>
          <cell r="C156" t="str">
            <v>MOTUPE</v>
          </cell>
          <cell r="D156" t="str">
            <v>LAMBAYEQUE</v>
          </cell>
          <cell r="E156" t="str">
            <v>MOTUPE</v>
          </cell>
          <cell r="F156" t="str">
            <v>EL ARROZAL</v>
          </cell>
        </row>
        <row r="157">
          <cell r="A157">
            <v>6954</v>
          </cell>
          <cell r="B157" t="str">
            <v>CHICLAYO</v>
          </cell>
          <cell r="C157" t="str">
            <v>PICSI</v>
          </cell>
          <cell r="D157" t="str">
            <v>CHICLAYO</v>
          </cell>
          <cell r="E157" t="str">
            <v>PICSI</v>
          </cell>
          <cell r="F157" t="str">
            <v>CAPOTE</v>
          </cell>
        </row>
        <row r="158">
          <cell r="A158">
            <v>6997</v>
          </cell>
          <cell r="B158" t="str">
            <v>CHICLAYO</v>
          </cell>
          <cell r="C158" t="str">
            <v>PUCALA</v>
          </cell>
          <cell r="D158" t="str">
            <v>CHICLAYO</v>
          </cell>
          <cell r="E158" t="str">
            <v>POSOPE ALTO</v>
          </cell>
          <cell r="F158" t="str">
            <v>PUCALA</v>
          </cell>
        </row>
        <row r="159">
          <cell r="A159">
            <v>7020</v>
          </cell>
          <cell r="B159" t="str">
            <v>FERREÑAFE</v>
          </cell>
          <cell r="C159" t="str">
            <v>CAÑARIS</v>
          </cell>
          <cell r="D159" t="str">
            <v>LAMBAYEQUE</v>
          </cell>
          <cell r="E159" t="str">
            <v>KAÑARIS</v>
          </cell>
          <cell r="F159" t="str">
            <v>HUAYABAMBA</v>
          </cell>
        </row>
        <row r="160">
          <cell r="A160">
            <v>7021</v>
          </cell>
          <cell r="B160" t="str">
            <v>FERREÑAFE</v>
          </cell>
          <cell r="C160" t="str">
            <v>CAÑARIS</v>
          </cell>
          <cell r="D160" t="str">
            <v>LAMBAYEQUE</v>
          </cell>
          <cell r="E160" t="str">
            <v>KAÑARIS</v>
          </cell>
          <cell r="F160" t="str">
            <v>HIERBA BUENA</v>
          </cell>
        </row>
        <row r="161">
          <cell r="A161">
            <v>7022</v>
          </cell>
          <cell r="B161" t="str">
            <v>FERREÑAFE</v>
          </cell>
          <cell r="C161" t="str">
            <v>PITIPO</v>
          </cell>
          <cell r="D161" t="str">
            <v>FERREÑAFE</v>
          </cell>
          <cell r="E161" t="str">
            <v>PITIPO</v>
          </cell>
          <cell r="F161" t="str">
            <v>LA ZARANDA</v>
          </cell>
        </row>
        <row r="162">
          <cell r="A162">
            <v>7023</v>
          </cell>
          <cell r="B162" t="str">
            <v>CHICLAYO</v>
          </cell>
          <cell r="C162" t="str">
            <v>CHONGOYAPE</v>
          </cell>
          <cell r="D162" t="str">
            <v>CHICLAYO</v>
          </cell>
          <cell r="E162" t="str">
            <v>CHONGOYAPE</v>
          </cell>
          <cell r="F162" t="str">
            <v>LAS COLMENAS</v>
          </cell>
        </row>
        <row r="163">
          <cell r="A163">
            <v>7107</v>
          </cell>
          <cell r="B163" t="str">
            <v>CHICLAYO</v>
          </cell>
          <cell r="C163" t="str">
            <v>POMALCA</v>
          </cell>
          <cell r="D163" t="str">
            <v>CHICLAYO</v>
          </cell>
          <cell r="E163" t="str">
            <v>POMALCA</v>
          </cell>
          <cell r="F163" t="str">
            <v>POMALCA</v>
          </cell>
        </row>
        <row r="164">
          <cell r="A164">
            <v>7183</v>
          </cell>
          <cell r="B164" t="str">
            <v>CHICLAYO</v>
          </cell>
          <cell r="C164" t="str">
            <v>JOSE LEONARDO ORTIZ</v>
          </cell>
          <cell r="D164" t="str">
            <v>CHICLAYO</v>
          </cell>
          <cell r="E164" t="str">
            <v>JOSE LEONARDO ORTIZ</v>
          </cell>
          <cell r="F164" t="str">
            <v>VILLA HERMOSA</v>
          </cell>
        </row>
        <row r="165">
          <cell r="A165">
            <v>7222</v>
          </cell>
          <cell r="B165" t="str">
            <v>LAMBAYEQUE</v>
          </cell>
          <cell r="C165" t="str">
            <v>MORROPE</v>
          </cell>
          <cell r="D165" t="str">
            <v>LAMBAYEQUE</v>
          </cell>
          <cell r="E165" t="str">
            <v>MORROPE</v>
          </cell>
          <cell r="F165" t="str">
            <v>MONTE HERMOZO</v>
          </cell>
        </row>
        <row r="166">
          <cell r="A166">
            <v>7223</v>
          </cell>
          <cell r="B166" t="str">
            <v>LAMBAYEQUE</v>
          </cell>
          <cell r="C166" t="str">
            <v>MORROPE</v>
          </cell>
          <cell r="D166" t="str">
            <v>LAMBAYEQUE</v>
          </cell>
          <cell r="E166" t="str">
            <v>MORROPE</v>
          </cell>
          <cell r="F166" t="str">
            <v>HUACA TRAPICHE DE BRONCE</v>
          </cell>
        </row>
        <row r="167">
          <cell r="A167">
            <v>7306</v>
          </cell>
          <cell r="B167" t="str">
            <v>CHICLAYO</v>
          </cell>
          <cell r="C167" t="str">
            <v>PIMENTEL</v>
          </cell>
          <cell r="D167" t="str">
            <v>CHICLAYO</v>
          </cell>
          <cell r="E167" t="str">
            <v>PIMENTEL</v>
          </cell>
          <cell r="F167" t="str">
            <v>LAS FLORES DE LA PRADERA</v>
          </cell>
        </row>
        <row r="168">
          <cell r="A168">
            <v>7315</v>
          </cell>
          <cell r="B168" t="str">
            <v>LAMBAYEQUE</v>
          </cell>
          <cell r="C168" t="str">
            <v>OLMOS</v>
          </cell>
          <cell r="D168" t="str">
            <v>LAMBAYEQUE</v>
          </cell>
          <cell r="E168" t="str">
            <v>OLMOS</v>
          </cell>
          <cell r="F168" t="str">
            <v>CALERA SANTA ROSA</v>
          </cell>
        </row>
        <row r="169">
          <cell r="A169">
            <v>7316</v>
          </cell>
          <cell r="B169" t="str">
            <v>LAMBAYEQUE</v>
          </cell>
          <cell r="C169" t="str">
            <v>OLMOS</v>
          </cell>
          <cell r="D169" t="str">
            <v>LAMBAYEQUE</v>
          </cell>
          <cell r="E169" t="str">
            <v>OLMOS</v>
          </cell>
          <cell r="F169" t="str">
            <v>CASERIO PLAYA DE CASCAJAL</v>
          </cell>
        </row>
        <row r="170">
          <cell r="A170">
            <v>7317</v>
          </cell>
          <cell r="B170" t="str">
            <v>FERREÑAFE</v>
          </cell>
          <cell r="C170" t="str">
            <v>PITIPO</v>
          </cell>
          <cell r="D170" t="str">
            <v>FERREÑAFE</v>
          </cell>
          <cell r="E170" t="str">
            <v>PITIPO</v>
          </cell>
          <cell r="F170" t="str">
            <v>SANTA CLARA</v>
          </cell>
        </row>
        <row r="171">
          <cell r="A171">
            <v>7318</v>
          </cell>
          <cell r="B171" t="str">
            <v>FERREÑAFE</v>
          </cell>
          <cell r="C171" t="str">
            <v>CAÑARIS</v>
          </cell>
          <cell r="D171" t="str">
            <v>LAMBAYEQUE</v>
          </cell>
          <cell r="E171" t="str">
            <v>KAÑARIS</v>
          </cell>
          <cell r="F171" t="str">
            <v>MAMAGPAMPA</v>
          </cell>
        </row>
        <row r="172">
          <cell r="A172">
            <v>7410</v>
          </cell>
          <cell r="B172" t="str">
            <v>CHICLAYO</v>
          </cell>
          <cell r="C172" t="str">
            <v>LA VICTORIA</v>
          </cell>
          <cell r="D172" t="str">
            <v>CHICLAYO</v>
          </cell>
          <cell r="E172" t="str">
            <v>LA VICTORIA</v>
          </cell>
          <cell r="F172" t="str">
            <v>ANTONIO RAYMONDI</v>
          </cell>
        </row>
        <row r="173">
          <cell r="A173">
            <v>8349</v>
          </cell>
          <cell r="B173" t="str">
            <v>CHICLAYO</v>
          </cell>
          <cell r="C173" t="str">
            <v>CHONGOYAPE</v>
          </cell>
          <cell r="D173" t="str">
            <v>ESSALUD</v>
          </cell>
          <cell r="E173" t="str">
            <v>SIN RED</v>
          </cell>
          <cell r="F173" t="str">
            <v>ESSALUD-CHONGOYAPE</v>
          </cell>
        </row>
        <row r="174">
          <cell r="A174">
            <v>8577</v>
          </cell>
          <cell r="B174" t="str">
            <v>CHICLAYO</v>
          </cell>
          <cell r="C174" t="str">
            <v>CHICLAYO</v>
          </cell>
          <cell r="D174" t="str">
            <v>ESSALUD</v>
          </cell>
          <cell r="E174" t="str">
            <v>SIN RED</v>
          </cell>
          <cell r="F174" t="str">
            <v>HOSPITAL NACIONAL ALMANZOR AGUINAGA ASENJO</v>
          </cell>
        </row>
        <row r="175">
          <cell r="A175">
            <v>8608</v>
          </cell>
          <cell r="B175" t="str">
            <v>LAMBAYEQUE</v>
          </cell>
          <cell r="C175" t="str">
            <v>TUCUME</v>
          </cell>
          <cell r="D175" t="str">
            <v>ESSALUD</v>
          </cell>
          <cell r="E175" t="str">
            <v>SIN RED</v>
          </cell>
          <cell r="F175" t="str">
            <v>ESSALUD-TUCUME</v>
          </cell>
        </row>
        <row r="176">
          <cell r="A176">
            <v>8830</v>
          </cell>
          <cell r="B176" t="str">
            <v>LAMBAYEQUE</v>
          </cell>
          <cell r="C176" t="str">
            <v>OLMOS</v>
          </cell>
          <cell r="D176" t="str">
            <v>ESSALUD</v>
          </cell>
          <cell r="E176" t="str">
            <v>SIN RED</v>
          </cell>
          <cell r="F176" t="str">
            <v>ESSALUD-OLMOS</v>
          </cell>
        </row>
        <row r="177">
          <cell r="A177">
            <v>8831</v>
          </cell>
          <cell r="B177" t="str">
            <v>CHICLAYO</v>
          </cell>
          <cell r="C177" t="str">
            <v>JOSE LEONARDO ORTIZ</v>
          </cell>
          <cell r="D177" t="str">
            <v>ESSALUD</v>
          </cell>
          <cell r="E177" t="str">
            <v>SIN RED</v>
          </cell>
          <cell r="F177" t="str">
            <v>ESSALUD-JLO</v>
          </cell>
        </row>
        <row r="178">
          <cell r="A178">
            <v>8832</v>
          </cell>
          <cell r="B178" t="str">
            <v>CHICLAYO</v>
          </cell>
          <cell r="C178" t="str">
            <v>LAGUNAS</v>
          </cell>
          <cell r="D178" t="str">
            <v>ESSALUD</v>
          </cell>
          <cell r="E178" t="str">
            <v>SIN RED</v>
          </cell>
          <cell r="F178" t="str">
            <v>ESSALUD-LAGUNAS</v>
          </cell>
        </row>
        <row r="179">
          <cell r="A179">
            <v>8833</v>
          </cell>
          <cell r="B179" t="str">
            <v>CHICLAYO</v>
          </cell>
          <cell r="C179" t="str">
            <v>LA VICTORIA</v>
          </cell>
          <cell r="D179" t="str">
            <v>ESSALUD</v>
          </cell>
          <cell r="E179" t="str">
            <v>SIN RED</v>
          </cell>
          <cell r="F179" t="str">
            <v>ESSALUD-LA VICTORIA</v>
          </cell>
        </row>
        <row r="180">
          <cell r="A180">
            <v>8835</v>
          </cell>
          <cell r="B180" t="str">
            <v>CHICLAYO</v>
          </cell>
          <cell r="C180" t="str">
            <v>CHICLAYO</v>
          </cell>
          <cell r="D180" t="str">
            <v>ESSALUD</v>
          </cell>
          <cell r="E180" t="str">
            <v>SIN RED</v>
          </cell>
          <cell r="F180" t="str">
            <v>HOSPITAL I NAYLAMP</v>
          </cell>
        </row>
        <row r="181">
          <cell r="A181">
            <v>8836</v>
          </cell>
          <cell r="B181" t="str">
            <v>CHICLAYO</v>
          </cell>
          <cell r="C181" t="str">
            <v>CHICLAYO</v>
          </cell>
          <cell r="D181" t="str">
            <v>ESSALUD</v>
          </cell>
          <cell r="E181" t="str">
            <v>SIN RED</v>
          </cell>
          <cell r="F181" t="str">
            <v>POLICLINICO OESTE</v>
          </cell>
        </row>
        <row r="182">
          <cell r="A182">
            <v>8836</v>
          </cell>
          <cell r="B182" t="str">
            <v>LAMBAYEQUE</v>
          </cell>
          <cell r="C182" t="str">
            <v>CHICLAYO</v>
          </cell>
          <cell r="D182" t="str">
            <v>ESSALUD</v>
          </cell>
          <cell r="E182" t="str">
            <v>SIN RED</v>
          </cell>
          <cell r="F182" t="str">
            <v>POLICLINICO CHICLAYO OESTE</v>
          </cell>
        </row>
        <row r="183">
          <cell r="A183">
            <v>8838</v>
          </cell>
          <cell r="B183" t="str">
            <v>CHICLAYO</v>
          </cell>
          <cell r="C183" t="str">
            <v>ETEN</v>
          </cell>
          <cell r="D183" t="str">
            <v>ESSALUD</v>
          </cell>
          <cell r="E183" t="str">
            <v>SIN RED</v>
          </cell>
          <cell r="F183" t="str">
            <v>ESSALUD-CIUDAD ETEN</v>
          </cell>
        </row>
        <row r="184">
          <cell r="A184">
            <v>8839</v>
          </cell>
          <cell r="B184" t="str">
            <v>LAMBAYEQUE</v>
          </cell>
          <cell r="C184" t="str">
            <v>MOTUPE</v>
          </cell>
          <cell r="D184" t="str">
            <v>ESSALUD</v>
          </cell>
          <cell r="E184" t="str">
            <v>SIN RED</v>
          </cell>
          <cell r="F184" t="str">
            <v>ESSALUD-MOTUPE</v>
          </cell>
        </row>
        <row r="185">
          <cell r="A185">
            <v>8891</v>
          </cell>
          <cell r="B185" t="str">
            <v>LAMBAYEQUE</v>
          </cell>
          <cell r="C185" t="str">
            <v>JAYANCA</v>
          </cell>
          <cell r="D185" t="str">
            <v>ESSALUD</v>
          </cell>
          <cell r="E185" t="str">
            <v>SIN RED</v>
          </cell>
          <cell r="F185" t="str">
            <v>ESSALUD-JAYANCA</v>
          </cell>
        </row>
        <row r="186">
          <cell r="A186">
            <v>8892</v>
          </cell>
          <cell r="B186" t="str">
            <v>CHICLAYO</v>
          </cell>
          <cell r="C186" t="str">
            <v>OYOTUN</v>
          </cell>
          <cell r="D186" t="str">
            <v>ESSALUD</v>
          </cell>
          <cell r="E186" t="str">
            <v>SIN RED</v>
          </cell>
          <cell r="F186" t="str">
            <v>ESSALUD-OYOTUN</v>
          </cell>
        </row>
        <row r="187">
          <cell r="A187">
            <v>8901</v>
          </cell>
          <cell r="B187" t="str">
            <v>FERREÑAFE</v>
          </cell>
          <cell r="C187" t="str">
            <v>FERREÑAFE</v>
          </cell>
          <cell r="D187" t="str">
            <v>ESSALUD</v>
          </cell>
          <cell r="E187" t="str">
            <v>SIN RED</v>
          </cell>
          <cell r="F187" t="str">
            <v>ESSALUD-FERREÑAFE</v>
          </cell>
        </row>
        <row r="188">
          <cell r="A188">
            <v>9468</v>
          </cell>
          <cell r="B188" t="str">
            <v>LAMBAYEQUE</v>
          </cell>
          <cell r="C188" t="str">
            <v>SALAS</v>
          </cell>
          <cell r="D188" t="str">
            <v>LAMBAYEQUE</v>
          </cell>
          <cell r="E188" t="str">
            <v>SALAS</v>
          </cell>
          <cell r="F188" t="str">
            <v>CORRAL DE PIEDRA</v>
          </cell>
        </row>
        <row r="189">
          <cell r="A189">
            <v>10095</v>
          </cell>
          <cell r="B189" t="str">
            <v>LAMBAYEQUE</v>
          </cell>
          <cell r="C189" t="str">
            <v>OLMOS</v>
          </cell>
          <cell r="D189" t="str">
            <v>LAMBAYEQUE</v>
          </cell>
          <cell r="E189" t="str">
            <v>OLMOS</v>
          </cell>
          <cell r="F189" t="str">
            <v>ANCOL CHICO</v>
          </cell>
        </row>
        <row r="190">
          <cell r="A190">
            <v>10096</v>
          </cell>
          <cell r="B190" t="str">
            <v>LAMBAYEQUE</v>
          </cell>
          <cell r="C190" t="str">
            <v>OLMOS</v>
          </cell>
          <cell r="D190" t="str">
            <v>LAMBAYEQUE</v>
          </cell>
          <cell r="E190" t="str">
            <v>OLMOS</v>
          </cell>
          <cell r="F190" t="str">
            <v>EL PUEBLITO</v>
          </cell>
        </row>
        <row r="191">
          <cell r="A191">
            <v>11020</v>
          </cell>
          <cell r="B191" t="str">
            <v>CHICLAYO</v>
          </cell>
          <cell r="C191" t="str">
            <v>PIMENTEL</v>
          </cell>
          <cell r="D191" t="str">
            <v>ESSALUD</v>
          </cell>
          <cell r="E191" t="str">
            <v>SIN RED</v>
          </cell>
          <cell r="F191" t="str">
            <v>HOSPITAL II LUIS HEYSEN INCHAUSTEGUI</v>
          </cell>
        </row>
        <row r="192">
          <cell r="A192">
            <v>11452</v>
          </cell>
          <cell r="B192" t="str">
            <v>LAMBAYEQUE</v>
          </cell>
          <cell r="C192" t="str">
            <v>SALAS</v>
          </cell>
          <cell r="D192" t="str">
            <v>LAMBAYEQUE</v>
          </cell>
          <cell r="E192" t="str">
            <v>SALAS</v>
          </cell>
          <cell r="F192" t="str">
            <v>LAGUNA HUANAMA</v>
          </cell>
        </row>
        <row r="193">
          <cell r="A193">
            <v>11470</v>
          </cell>
          <cell r="B193" t="str">
            <v>CHICLAYO</v>
          </cell>
          <cell r="C193" t="str">
            <v>CHICLAYO</v>
          </cell>
          <cell r="D193" t="str">
            <v>CHICLAYO</v>
          </cell>
          <cell r="E193" t="str">
            <v>ESTABLECIMIENTO QUE NO PERTENECE A NINGUNA MICRORED</v>
          </cell>
          <cell r="F193" t="str">
            <v>HOSPITAL REGIONAL LAMBAYEQUE</v>
          </cell>
        </row>
        <row r="194">
          <cell r="A194">
            <v>11688</v>
          </cell>
          <cell r="B194" t="str">
            <v>LAMBAYEQUE</v>
          </cell>
          <cell r="C194" t="str">
            <v>OLMOS</v>
          </cell>
          <cell r="D194" t="str">
            <v>LAMBAYEQUE</v>
          </cell>
          <cell r="E194" t="str">
            <v>OLMOS</v>
          </cell>
          <cell r="F194" t="str">
            <v>LAS NORIAS</v>
          </cell>
        </row>
        <row r="195">
          <cell r="A195">
            <v>11841</v>
          </cell>
          <cell r="B195" t="str">
            <v>CHICLAYO</v>
          </cell>
          <cell r="C195" t="str">
            <v>CAYALTI</v>
          </cell>
          <cell r="D195" t="str">
            <v>ESSALUD</v>
          </cell>
          <cell r="E195" t="str">
            <v>SIN RED</v>
          </cell>
          <cell r="F195" t="str">
            <v>ESSALUD-CAYALTI</v>
          </cell>
        </row>
        <row r="196">
          <cell r="A196">
            <v>12241</v>
          </cell>
          <cell r="B196" t="str">
            <v>LAMBAYEQUE</v>
          </cell>
          <cell r="C196" t="str">
            <v>LAMBAYEQUE</v>
          </cell>
          <cell r="D196" t="str">
            <v>ESSALUD</v>
          </cell>
          <cell r="E196" t="str">
            <v>SIN RED</v>
          </cell>
          <cell r="F196" t="str">
            <v>ESSALUD-LAMBAYEQUE</v>
          </cell>
        </row>
        <row r="197">
          <cell r="A197">
            <v>16699</v>
          </cell>
          <cell r="B197" t="str">
            <v>CHICLAYO</v>
          </cell>
          <cell r="C197" t="str">
            <v>PATAPO</v>
          </cell>
          <cell r="D197" t="str">
            <v>ESSALUD</v>
          </cell>
          <cell r="E197" t="str">
            <v>SIN RED</v>
          </cell>
          <cell r="F197" t="str">
            <v>ESSALUD-PATAPO</v>
          </cell>
        </row>
        <row r="198">
          <cell r="A198">
            <v>17605</v>
          </cell>
          <cell r="B198" t="str">
            <v>LAMBAYEQUE</v>
          </cell>
          <cell r="C198" t="str">
            <v>OLMOS</v>
          </cell>
          <cell r="D198" t="str">
            <v>LAMBAYEQUE</v>
          </cell>
          <cell r="E198" t="str">
            <v>OLMOS</v>
          </cell>
          <cell r="F198" t="str">
            <v>CORRAL DE ARENA</v>
          </cell>
        </row>
        <row r="199">
          <cell r="A199">
            <v>17874</v>
          </cell>
          <cell r="B199" t="str">
            <v>CHICLAYO</v>
          </cell>
          <cell r="C199" t="str">
            <v>SAÑA</v>
          </cell>
          <cell r="D199" t="str">
            <v>CHICLAYO</v>
          </cell>
          <cell r="E199" t="str">
            <v>CAYALTI-ZAÑA</v>
          </cell>
          <cell r="F199" t="str">
            <v>SALTUR</v>
          </cell>
        </row>
        <row r="200">
          <cell r="A200">
            <v>17875</v>
          </cell>
          <cell r="B200" t="str">
            <v>CHICLAYO</v>
          </cell>
          <cell r="C200" t="str">
            <v>OYOTUN</v>
          </cell>
          <cell r="D200" t="str">
            <v>CHICLAYO</v>
          </cell>
          <cell r="E200" t="str">
            <v>OYOTUN</v>
          </cell>
          <cell r="F200" t="str">
            <v>LA COMPUERTA</v>
          </cell>
        </row>
        <row r="201">
          <cell r="A201">
            <v>18872</v>
          </cell>
          <cell r="B201" t="str">
            <v>LAMBAYEQUE</v>
          </cell>
          <cell r="C201" t="str">
            <v>OLMOS</v>
          </cell>
          <cell r="D201" t="str">
            <v>LAMBAYEQUE</v>
          </cell>
          <cell r="E201" t="str">
            <v>OLMOS</v>
          </cell>
          <cell r="F201" t="str">
            <v>PASABAR ASERRADERO</v>
          </cell>
        </row>
        <row r="202">
          <cell r="A202">
            <v>18916</v>
          </cell>
          <cell r="B202" t="str">
            <v>LAMBAYEQUE</v>
          </cell>
          <cell r="C202" t="str">
            <v>OLMOS</v>
          </cell>
          <cell r="D202" t="str">
            <v>LAMBAYEQUE</v>
          </cell>
          <cell r="E202" t="str">
            <v>OLMOS</v>
          </cell>
          <cell r="F202" t="str">
            <v>MOCAPE</v>
          </cell>
        </row>
        <row r="203">
          <cell r="A203">
            <v>24497</v>
          </cell>
          <cell r="B203" t="str">
            <v>CHICLAYO</v>
          </cell>
          <cell r="C203" t="str">
            <v>CHICLAYO</v>
          </cell>
          <cell r="D203" t="str">
            <v>CHICLAYO</v>
          </cell>
          <cell r="E203" t="str">
            <v>CHICLAYO</v>
          </cell>
          <cell r="F203" t="str">
            <v>CENTRO ESPECIALIZADO DE SALUD MENTAL COMUNITARIA - "CHICLAYO"</v>
          </cell>
        </row>
        <row r="204">
          <cell r="A204">
            <v>9999040</v>
          </cell>
          <cell r="B204" t="str">
            <v>CHICLAYO</v>
          </cell>
          <cell r="C204" t="str">
            <v>REQUE</v>
          </cell>
          <cell r="D204" t="str">
            <v>CHICLAYO</v>
          </cell>
          <cell r="E204" t="str">
            <v>CIRCUITO DE PLAYA</v>
          </cell>
          <cell r="F204" t="str">
            <v>CENTRO ESPECIALIZADO DE SALUD MENTAL COMUNITARIA - "REQUE"</v>
          </cell>
        </row>
        <row r="205">
          <cell r="A205">
            <v>26094</v>
          </cell>
          <cell r="B205" t="str">
            <v>LAMBAYEQUE</v>
          </cell>
          <cell r="C205" t="str">
            <v>LAMBAYEQUE</v>
          </cell>
          <cell r="D205" t="str">
            <v>LAMBAYEQUE</v>
          </cell>
          <cell r="E205" t="str">
            <v>LAMBAYEQUE</v>
          </cell>
          <cell r="F205" t="str">
            <v>CAPILLA SANTA ROSA LAMBAYEQUE</v>
          </cell>
        </row>
        <row r="206">
          <cell r="A206">
            <v>26269</v>
          </cell>
          <cell r="B206" t="str">
            <v>CHICLAYO</v>
          </cell>
          <cell r="C206" t="str">
            <v>CHONGOYAPE</v>
          </cell>
          <cell r="D206" t="str">
            <v>CHICLAYO</v>
          </cell>
          <cell r="E206" t="str">
            <v>CHONGOYAPE</v>
          </cell>
          <cell r="F206" t="str">
            <v>HUACA BLANCA</v>
          </cell>
        </row>
        <row r="207">
          <cell r="A207">
            <v>31139</v>
          </cell>
          <cell r="B207" t="str">
            <v>FERREÑAFE</v>
          </cell>
          <cell r="C207" t="str">
            <v>INCAHUASI</v>
          </cell>
          <cell r="D207" t="str">
            <v>FERREÑAFE</v>
          </cell>
          <cell r="E207" t="str">
            <v>INKAWASI</v>
          </cell>
          <cell r="F207" t="str">
            <v>JANQUE</v>
          </cell>
        </row>
        <row r="208">
          <cell r="A208">
            <v>31449</v>
          </cell>
          <cell r="B208" t="str">
            <v>CHICLAYO</v>
          </cell>
          <cell r="C208" t="str">
            <v>TUMAN</v>
          </cell>
          <cell r="D208" t="str">
            <v>CHICLAYO</v>
          </cell>
          <cell r="E208" t="str">
            <v>POSOPE ALTO</v>
          </cell>
          <cell r="F208" t="str">
            <v>TUMAN</v>
          </cell>
        </row>
        <row r="209">
          <cell r="A209">
            <v>32743</v>
          </cell>
          <cell r="B209" t="str">
            <v>CHICLAYO</v>
          </cell>
          <cell r="C209" t="str">
            <v>PATAPO</v>
          </cell>
          <cell r="D209" t="str">
            <v>CHICLAYO</v>
          </cell>
          <cell r="E209" t="str">
            <v>POSOPE ALTO</v>
          </cell>
          <cell r="F209" t="str">
            <v>POSOPE ALTO</v>
          </cell>
        </row>
        <row r="210">
          <cell r="A210">
            <v>8083</v>
          </cell>
          <cell r="B210" t="str">
            <v>CHICLAYO</v>
          </cell>
          <cell r="C210" t="str">
            <v>CHICLAYO</v>
          </cell>
          <cell r="D210" t="str">
            <v>SIN RED</v>
          </cell>
          <cell r="E210" t="str">
            <v>SIN RED</v>
          </cell>
          <cell r="F210" t="str">
            <v>ESTABLECIMIENTO DE SALUD FAP HOREN CHICLAYO</v>
          </cell>
        </row>
        <row r="211">
          <cell r="A211">
            <v>11833</v>
          </cell>
          <cell r="B211" t="str">
            <v>CHICLAYO</v>
          </cell>
          <cell r="C211" t="str">
            <v>CHICLAYO</v>
          </cell>
          <cell r="D211" t="str">
            <v>SIN RED</v>
          </cell>
          <cell r="E211" t="str">
            <v>SIN RED</v>
          </cell>
          <cell r="F211" t="str">
            <v>HOSPITAL REGIONAL PNP CHICLAYO</v>
          </cell>
        </row>
        <row r="212">
          <cell r="A212">
            <v>11129</v>
          </cell>
          <cell r="B212" t="str">
            <v>CHICLAYO</v>
          </cell>
          <cell r="C212" t="str">
            <v>CHICLAYO</v>
          </cell>
          <cell r="D212" t="str">
            <v>SIN RED</v>
          </cell>
          <cell r="E212" t="str">
            <v>SIN RED</v>
          </cell>
          <cell r="F212" t="str">
            <v>MAX SALUD AVISAL S.A.</v>
          </cell>
        </row>
        <row r="213">
          <cell r="A213">
            <v>30057</v>
          </cell>
          <cell r="B213" t="str">
            <v>CHICLAYO</v>
          </cell>
          <cell r="C213" t="str">
            <v>CHICLAYO</v>
          </cell>
          <cell r="D213" t="str">
            <v>SIN RED</v>
          </cell>
          <cell r="E213" t="str">
            <v>SIN RED</v>
          </cell>
          <cell r="F213" t="str">
            <v>CLINICA AUNA SEDE CHICLAYO</v>
          </cell>
        </row>
      </sheetData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STANTES"/>
      <sheetName val="PARTOS INSTITUCIONALES"/>
    </sheetNames>
    <sheetDataSet>
      <sheetData sheetId="0">
        <row r="10">
          <cell r="B10">
            <v>4318</v>
          </cell>
          <cell r="C10" t="str">
            <v>JOSE OLAYA</v>
          </cell>
          <cell r="D10">
            <v>309</v>
          </cell>
          <cell r="E10">
            <v>333.72</v>
          </cell>
          <cell r="F10">
            <v>333.72</v>
          </cell>
          <cell r="G10">
            <v>116.80200000000001</v>
          </cell>
          <cell r="H10">
            <v>116.80200000000001</v>
          </cell>
          <cell r="I10">
            <v>116.80200000000001</v>
          </cell>
          <cell r="J10">
            <v>200.232</v>
          </cell>
        </row>
        <row r="11">
          <cell r="B11">
            <v>4321</v>
          </cell>
          <cell r="C11" t="str">
            <v>TUPAC AMARU</v>
          </cell>
          <cell r="D11">
            <v>194</v>
          </cell>
          <cell r="E11">
            <v>209.52</v>
          </cell>
          <cell r="F11">
            <v>209.52</v>
          </cell>
          <cell r="G11">
            <v>73.332000000000008</v>
          </cell>
          <cell r="H11">
            <v>73.332000000000008</v>
          </cell>
          <cell r="I11">
            <v>73.332000000000008</v>
          </cell>
          <cell r="J11">
            <v>125.712</v>
          </cell>
        </row>
        <row r="12">
          <cell r="B12">
            <v>4320</v>
          </cell>
          <cell r="C12" t="str">
            <v>JORGE CHAVEZ</v>
          </cell>
          <cell r="D12">
            <v>148</v>
          </cell>
          <cell r="E12">
            <v>159.84</v>
          </cell>
          <cell r="F12">
            <v>159.84</v>
          </cell>
          <cell r="G12">
            <v>55.944000000000003</v>
          </cell>
          <cell r="H12">
            <v>55.944000000000003</v>
          </cell>
          <cell r="I12">
            <v>55.944000000000003</v>
          </cell>
          <cell r="J12">
            <v>95.903999999999996</v>
          </cell>
        </row>
        <row r="13">
          <cell r="B13">
            <v>4319</v>
          </cell>
          <cell r="C13" t="str">
            <v>SAN ANTONIO</v>
          </cell>
          <cell r="D13">
            <v>294</v>
          </cell>
          <cell r="E13">
            <v>317.52</v>
          </cell>
          <cell r="F13">
            <v>317.52</v>
          </cell>
          <cell r="G13">
            <v>111.13199999999999</v>
          </cell>
          <cell r="H13">
            <v>111.13199999999999</v>
          </cell>
          <cell r="I13">
            <v>111.13199999999999</v>
          </cell>
          <cell r="J13">
            <v>190.51199999999997</v>
          </cell>
        </row>
        <row r="14">
          <cell r="B14">
            <v>4324</v>
          </cell>
          <cell r="C14" t="str">
            <v>CERROPON</v>
          </cell>
          <cell r="D14">
            <v>231</v>
          </cell>
          <cell r="E14">
            <v>249.48</v>
          </cell>
          <cell r="F14">
            <v>249.48</v>
          </cell>
          <cell r="G14">
            <v>87.317999999999998</v>
          </cell>
          <cell r="H14">
            <v>87.317999999999998</v>
          </cell>
          <cell r="I14">
            <v>87.317999999999998</v>
          </cell>
          <cell r="J14">
            <v>149.68799999999999</v>
          </cell>
        </row>
        <row r="15">
          <cell r="B15">
            <v>4322</v>
          </cell>
          <cell r="C15" t="str">
            <v>JOSE QUIÑONEZ GONZALES</v>
          </cell>
          <cell r="D15">
            <v>88</v>
          </cell>
          <cell r="E15">
            <v>95.04</v>
          </cell>
          <cell r="F15">
            <v>95.04</v>
          </cell>
          <cell r="G15">
            <v>33.264000000000003</v>
          </cell>
          <cell r="H15">
            <v>33.264000000000003</v>
          </cell>
          <cell r="I15">
            <v>33.264000000000003</v>
          </cell>
          <cell r="J15">
            <v>57.024000000000008</v>
          </cell>
        </row>
        <row r="16">
          <cell r="B16">
            <v>4323</v>
          </cell>
          <cell r="C16" t="str">
            <v>CRUZ DE LA ESPERANZA</v>
          </cell>
          <cell r="D16">
            <v>130</v>
          </cell>
          <cell r="E16">
            <v>140.4</v>
          </cell>
          <cell r="F16">
            <v>140.4</v>
          </cell>
          <cell r="G16">
            <v>49.14</v>
          </cell>
          <cell r="H16">
            <v>49.14</v>
          </cell>
          <cell r="I16">
            <v>49.14</v>
          </cell>
          <cell r="J16">
            <v>84.24</v>
          </cell>
        </row>
        <row r="17">
          <cell r="B17"/>
          <cell r="C17" t="str">
            <v>MICRORED  JOSE L. ORTÍZ</v>
          </cell>
          <cell r="D17">
            <v>1779</v>
          </cell>
          <cell r="E17">
            <v>1921.32</v>
          </cell>
          <cell r="F17">
            <v>1921.32</v>
          </cell>
          <cell r="G17">
            <v>672.46199999999999</v>
          </cell>
          <cell r="H17">
            <v>672.46199999999999</v>
          </cell>
          <cell r="I17">
            <v>672.46199999999999</v>
          </cell>
          <cell r="J17">
            <v>1152.7919999999999</v>
          </cell>
        </row>
        <row r="18">
          <cell r="B18">
            <v>4331</v>
          </cell>
          <cell r="C18" t="str">
            <v>JOSE LEONARDO ORTIZ</v>
          </cell>
          <cell r="D18">
            <v>461</v>
          </cell>
          <cell r="E18">
            <v>497.88</v>
          </cell>
          <cell r="F18">
            <v>497.88</v>
          </cell>
          <cell r="G18">
            <v>174.25799999999998</v>
          </cell>
          <cell r="H18">
            <v>174.25799999999998</v>
          </cell>
          <cell r="I18">
            <v>174.25799999999998</v>
          </cell>
          <cell r="J18">
            <v>298.72800000000001</v>
          </cell>
        </row>
        <row r="19">
          <cell r="B19">
            <v>4332</v>
          </cell>
          <cell r="C19" t="str">
            <v>PEDRO PABLO ATUSPARIAS</v>
          </cell>
          <cell r="D19">
            <v>324</v>
          </cell>
          <cell r="E19">
            <v>349.92</v>
          </cell>
          <cell r="F19">
            <v>349.92</v>
          </cell>
          <cell r="G19">
            <v>122.47200000000001</v>
          </cell>
          <cell r="H19">
            <v>122.47200000000001</v>
          </cell>
          <cell r="I19">
            <v>122.47200000000001</v>
          </cell>
          <cell r="J19">
            <v>209.952</v>
          </cell>
        </row>
        <row r="20">
          <cell r="B20">
            <v>4333</v>
          </cell>
          <cell r="C20" t="str">
            <v>PAUL HARRIS</v>
          </cell>
          <cell r="D20">
            <v>372</v>
          </cell>
          <cell r="E20">
            <v>401.76</v>
          </cell>
          <cell r="F20">
            <v>401.76</v>
          </cell>
          <cell r="G20">
            <v>140.61600000000001</v>
          </cell>
          <cell r="H20">
            <v>140.61600000000001</v>
          </cell>
          <cell r="I20">
            <v>140.61600000000001</v>
          </cell>
          <cell r="J20">
            <v>241.05599999999998</v>
          </cell>
        </row>
        <row r="21">
          <cell r="B21">
            <v>4334</v>
          </cell>
          <cell r="C21" t="str">
            <v>CULPON</v>
          </cell>
          <cell r="D21">
            <v>134</v>
          </cell>
          <cell r="E21">
            <v>144.72</v>
          </cell>
          <cell r="F21">
            <v>144.72</v>
          </cell>
          <cell r="G21">
            <v>50.652000000000001</v>
          </cell>
          <cell r="H21">
            <v>50.652000000000001</v>
          </cell>
          <cell r="I21">
            <v>50.652000000000001</v>
          </cell>
          <cell r="J21">
            <v>86.832000000000008</v>
          </cell>
        </row>
        <row r="22">
          <cell r="B22">
            <v>4335</v>
          </cell>
          <cell r="C22" t="str">
            <v>SANTA ANA</v>
          </cell>
          <cell r="D22">
            <v>126</v>
          </cell>
          <cell r="E22">
            <v>136.08000000000001</v>
          </cell>
          <cell r="F22">
            <v>136.08000000000001</v>
          </cell>
          <cell r="G22">
            <v>47.628</v>
          </cell>
          <cell r="H22">
            <v>47.628</v>
          </cell>
          <cell r="I22">
            <v>47.628</v>
          </cell>
          <cell r="J22">
            <v>81.64800000000001</v>
          </cell>
        </row>
        <row r="23">
          <cell r="B23">
            <v>7183</v>
          </cell>
          <cell r="C23" t="str">
            <v>VILLA HERMOSA</v>
          </cell>
          <cell r="D23">
            <v>362</v>
          </cell>
          <cell r="E23">
            <v>390.96</v>
          </cell>
          <cell r="F23">
            <v>390.96</v>
          </cell>
          <cell r="G23">
            <v>136.83599999999998</v>
          </cell>
          <cell r="H23">
            <v>136.83599999999998</v>
          </cell>
          <cell r="I23">
            <v>136.83599999999998</v>
          </cell>
          <cell r="J23">
            <v>234.57599999999999</v>
          </cell>
        </row>
        <row r="24">
          <cell r="B24"/>
          <cell r="C24" t="str">
            <v>MICRORED PIMENTEL</v>
          </cell>
          <cell r="D24">
            <v>349</v>
          </cell>
          <cell r="E24">
            <v>376.91999999999996</v>
          </cell>
          <cell r="F24">
            <v>376.91999999999996</v>
          </cell>
          <cell r="G24">
            <v>131.922</v>
          </cell>
          <cell r="H24">
            <v>131.922</v>
          </cell>
          <cell r="I24">
            <v>131.922</v>
          </cell>
          <cell r="J24">
            <v>226.15199999999996</v>
          </cell>
        </row>
        <row r="25">
          <cell r="B25">
            <v>4338</v>
          </cell>
          <cell r="C25" t="str">
            <v>PIMENTEL</v>
          </cell>
          <cell r="D25">
            <v>241</v>
          </cell>
          <cell r="E25">
            <v>260.27999999999997</v>
          </cell>
          <cell r="F25">
            <v>260.27999999999997</v>
          </cell>
          <cell r="G25">
            <v>91.097999999999999</v>
          </cell>
          <cell r="H25">
            <v>91.097999999999999</v>
          </cell>
          <cell r="I25">
            <v>91.097999999999999</v>
          </cell>
          <cell r="J25">
            <v>156.16800000000001</v>
          </cell>
        </row>
        <row r="26">
          <cell r="B26">
            <v>7306</v>
          </cell>
          <cell r="C26" t="str">
            <v>LAS FLORES DE LA PRADERA</v>
          </cell>
          <cell r="D26">
            <v>108</v>
          </cell>
          <cell r="E26">
            <v>116.64</v>
          </cell>
          <cell r="F26">
            <v>116.64</v>
          </cell>
          <cell r="G26">
            <v>40.823999999999998</v>
          </cell>
          <cell r="H26">
            <v>40.823999999999998</v>
          </cell>
          <cell r="I26">
            <v>40.823999999999998</v>
          </cell>
          <cell r="J26">
            <v>69.983999999999995</v>
          </cell>
        </row>
        <row r="27">
          <cell r="B27"/>
          <cell r="C27" t="str">
            <v>MICRORED SAN JOSE</v>
          </cell>
          <cell r="D27">
            <v>336</v>
          </cell>
          <cell r="E27">
            <v>362.88</v>
          </cell>
          <cell r="F27">
            <v>362.88</v>
          </cell>
          <cell r="G27">
            <v>127.008</v>
          </cell>
          <cell r="H27">
            <v>127.008</v>
          </cell>
          <cell r="I27">
            <v>127.008</v>
          </cell>
          <cell r="J27">
            <v>217.72799999999998</v>
          </cell>
        </row>
        <row r="28">
          <cell r="B28">
            <v>4345</v>
          </cell>
          <cell r="C28" t="str">
            <v>SAN JOSE</v>
          </cell>
          <cell r="D28">
            <v>209</v>
          </cell>
          <cell r="E28">
            <v>225.72</v>
          </cell>
          <cell r="F28">
            <v>225.72</v>
          </cell>
          <cell r="G28">
            <v>79.001999999999995</v>
          </cell>
          <cell r="H28">
            <v>79.001999999999995</v>
          </cell>
          <cell r="I28">
            <v>79.001999999999995</v>
          </cell>
          <cell r="J28">
            <v>135.43200000000002</v>
          </cell>
        </row>
        <row r="29">
          <cell r="B29">
            <v>4346</v>
          </cell>
          <cell r="C29" t="str">
            <v>SAN CARLOS</v>
          </cell>
          <cell r="D29">
            <v>58</v>
          </cell>
          <cell r="E29">
            <v>62.64</v>
          </cell>
          <cell r="F29">
            <v>62.64</v>
          </cell>
          <cell r="G29">
            <v>21.923999999999999</v>
          </cell>
          <cell r="H29">
            <v>21.923999999999999</v>
          </cell>
          <cell r="I29">
            <v>21.923999999999999</v>
          </cell>
          <cell r="J29">
            <v>37.584000000000003</v>
          </cell>
        </row>
        <row r="30">
          <cell r="B30">
            <v>4347</v>
          </cell>
          <cell r="C30" t="str">
            <v>BODEGONES</v>
          </cell>
          <cell r="D30">
            <v>1</v>
          </cell>
          <cell r="E30">
            <v>1.08</v>
          </cell>
          <cell r="F30">
            <v>1.08</v>
          </cell>
          <cell r="G30">
            <v>1</v>
          </cell>
          <cell r="H30">
            <v>1</v>
          </cell>
          <cell r="I30">
            <v>1</v>
          </cell>
          <cell r="J30">
            <v>0.64800000000000013</v>
          </cell>
        </row>
        <row r="31">
          <cell r="B31">
            <v>4348</v>
          </cell>
          <cell r="C31" t="str">
            <v>CIUDAD DE DIOS - JUAN TOMIS STACK</v>
          </cell>
          <cell r="D31">
            <v>68</v>
          </cell>
          <cell r="E31">
            <v>73.44</v>
          </cell>
          <cell r="F31">
            <v>73.44</v>
          </cell>
          <cell r="G31">
            <v>25.704000000000001</v>
          </cell>
          <cell r="H31">
            <v>25.704000000000001</v>
          </cell>
          <cell r="I31">
            <v>25.704000000000001</v>
          </cell>
          <cell r="J31">
            <v>44.063999999999993</v>
          </cell>
        </row>
        <row r="32">
          <cell r="B32"/>
          <cell r="C32" t="str">
            <v>MICRORED   LA VICTORIA</v>
          </cell>
          <cell r="D32">
            <v>788</v>
          </cell>
          <cell r="E32">
            <v>851.04</v>
          </cell>
          <cell r="F32">
            <v>851.04</v>
          </cell>
          <cell r="G32">
            <v>297.86399999999998</v>
          </cell>
          <cell r="H32">
            <v>297.86399999999998</v>
          </cell>
          <cell r="I32">
            <v>297.86399999999998</v>
          </cell>
          <cell r="J32">
            <v>510.62399999999997</v>
          </cell>
        </row>
        <row r="33">
          <cell r="B33">
            <v>4327</v>
          </cell>
          <cell r="C33" t="str">
            <v>LA VICTORIA SECTOR I</v>
          </cell>
          <cell r="D33">
            <v>218</v>
          </cell>
          <cell r="E33">
            <v>235.44</v>
          </cell>
          <cell r="F33">
            <v>235.44</v>
          </cell>
          <cell r="G33">
            <v>82.403999999999996</v>
          </cell>
          <cell r="H33">
            <v>82.403999999999996</v>
          </cell>
          <cell r="I33">
            <v>82.403999999999996</v>
          </cell>
          <cell r="J33">
            <v>141.26400000000001</v>
          </cell>
        </row>
        <row r="34">
          <cell r="B34">
            <v>4328</v>
          </cell>
          <cell r="C34" t="str">
            <v>LA VICTORIA SECTOR II - MARIA JESUS</v>
          </cell>
          <cell r="D34">
            <v>143</v>
          </cell>
          <cell r="E34">
            <v>154.44</v>
          </cell>
          <cell r="F34">
            <v>154.44</v>
          </cell>
          <cell r="G34">
            <v>54.053999999999995</v>
          </cell>
          <cell r="H34">
            <v>54.053999999999995</v>
          </cell>
          <cell r="I34">
            <v>54.053999999999995</v>
          </cell>
          <cell r="J34">
            <v>92.664000000000001</v>
          </cell>
        </row>
        <row r="35">
          <cell r="B35">
            <v>4329</v>
          </cell>
          <cell r="C35" t="str">
            <v>FERNANDO CARBAJAL SEGURA - EL BOSQUE</v>
          </cell>
          <cell r="D35">
            <v>237</v>
          </cell>
          <cell r="E35">
            <v>255.96</v>
          </cell>
          <cell r="F35">
            <v>255.96</v>
          </cell>
          <cell r="G35">
            <v>89.585999999999999</v>
          </cell>
          <cell r="H35">
            <v>89.585999999999999</v>
          </cell>
          <cell r="I35">
            <v>89.585999999999999</v>
          </cell>
          <cell r="J35">
            <v>153.57599999999999</v>
          </cell>
        </row>
        <row r="36">
          <cell r="B36">
            <v>4330</v>
          </cell>
          <cell r="C36" t="str">
            <v>CHOSICA DEL NORTE</v>
          </cell>
          <cell r="D36">
            <v>30</v>
          </cell>
          <cell r="E36">
            <v>32.4</v>
          </cell>
          <cell r="F36">
            <v>32.4</v>
          </cell>
          <cell r="G36">
            <v>11.34</v>
          </cell>
          <cell r="H36">
            <v>11.34</v>
          </cell>
          <cell r="I36">
            <v>11.34</v>
          </cell>
          <cell r="J36">
            <v>19.440000000000001</v>
          </cell>
        </row>
        <row r="37">
          <cell r="B37">
            <v>7410</v>
          </cell>
          <cell r="C37" t="str">
            <v>ANTONIO RAYMONDI</v>
          </cell>
          <cell r="D37">
            <v>160</v>
          </cell>
          <cell r="E37">
            <v>172.8</v>
          </cell>
          <cell r="F37">
            <v>172.8</v>
          </cell>
          <cell r="G37">
            <v>60.48</v>
          </cell>
          <cell r="H37">
            <v>60.48</v>
          </cell>
          <cell r="I37">
            <v>60.48</v>
          </cell>
          <cell r="J37">
            <v>103.68</v>
          </cell>
        </row>
        <row r="38">
          <cell r="B38"/>
          <cell r="C38" t="str">
            <v>MICRORED  CAYALTI- ZAÑA</v>
          </cell>
          <cell r="D38">
            <v>309</v>
          </cell>
          <cell r="E38">
            <v>333.72</v>
          </cell>
          <cell r="F38">
            <v>333.72</v>
          </cell>
          <cell r="G38">
            <v>116.80200000000001</v>
          </cell>
          <cell r="H38">
            <v>116.80200000000001</v>
          </cell>
          <cell r="I38">
            <v>116.80200000000001</v>
          </cell>
          <cell r="J38">
            <v>200.232</v>
          </cell>
        </row>
        <row r="39">
          <cell r="B39">
            <v>4356</v>
          </cell>
          <cell r="C39" t="str">
            <v>ZAÑA</v>
          </cell>
          <cell r="D39">
            <v>80</v>
          </cell>
          <cell r="E39">
            <v>86.4</v>
          </cell>
          <cell r="F39">
            <v>86.4</v>
          </cell>
          <cell r="G39">
            <v>30.24</v>
          </cell>
          <cell r="H39">
            <v>30.24</v>
          </cell>
          <cell r="I39">
            <v>30.24</v>
          </cell>
          <cell r="J39">
            <v>51.84</v>
          </cell>
        </row>
        <row r="40">
          <cell r="B40">
            <v>6722</v>
          </cell>
          <cell r="C40" t="str">
            <v>CAYALTI</v>
          </cell>
          <cell r="D40">
            <v>168</v>
          </cell>
          <cell r="E40">
            <v>181.44</v>
          </cell>
          <cell r="F40">
            <v>181.44</v>
          </cell>
          <cell r="G40">
            <v>63.503999999999998</v>
          </cell>
          <cell r="H40">
            <v>63.503999999999998</v>
          </cell>
          <cell r="I40">
            <v>63.503999999999998</v>
          </cell>
          <cell r="J40">
            <v>108.86399999999999</v>
          </cell>
        </row>
        <row r="41">
          <cell r="B41">
            <v>4357</v>
          </cell>
          <cell r="C41" t="str">
            <v>COLLIQUE</v>
          </cell>
          <cell r="D41">
            <v>4</v>
          </cell>
          <cell r="E41">
            <v>4.32</v>
          </cell>
          <cell r="F41">
            <v>4.32</v>
          </cell>
          <cell r="G41">
            <v>1.5120000000000002</v>
          </cell>
          <cell r="H41">
            <v>1.5120000000000002</v>
          </cell>
          <cell r="I41">
            <v>1.5120000000000002</v>
          </cell>
          <cell r="J41">
            <v>2.5920000000000005</v>
          </cell>
        </row>
        <row r="42">
          <cell r="B42">
            <v>4358</v>
          </cell>
          <cell r="C42" t="str">
            <v>GUAYAQUIL</v>
          </cell>
          <cell r="D42">
            <v>5</v>
          </cell>
          <cell r="E42">
            <v>5.4</v>
          </cell>
          <cell r="F42">
            <v>5.4</v>
          </cell>
          <cell r="G42">
            <v>1.89</v>
          </cell>
          <cell r="H42">
            <v>1.89</v>
          </cell>
          <cell r="I42">
            <v>1.89</v>
          </cell>
          <cell r="J42">
            <v>3.24</v>
          </cell>
        </row>
        <row r="43">
          <cell r="B43">
            <v>4341</v>
          </cell>
          <cell r="C43" t="str">
            <v>SIPAN</v>
          </cell>
          <cell r="D43">
            <v>13</v>
          </cell>
          <cell r="E43">
            <v>14.04</v>
          </cell>
          <cell r="F43">
            <v>14.04</v>
          </cell>
          <cell r="G43">
            <v>4.9139999999999997</v>
          </cell>
          <cell r="H43">
            <v>4.9139999999999997</v>
          </cell>
          <cell r="I43">
            <v>4.9139999999999997</v>
          </cell>
          <cell r="J43">
            <v>8.4239999999999995</v>
          </cell>
        </row>
        <row r="44">
          <cell r="B44">
            <v>17874</v>
          </cell>
          <cell r="C44" t="str">
            <v>SALTUR</v>
          </cell>
          <cell r="D44">
            <v>26</v>
          </cell>
          <cell r="E44">
            <v>28.08</v>
          </cell>
          <cell r="F44">
            <v>28.08</v>
          </cell>
          <cell r="G44">
            <v>9.8279999999999994</v>
          </cell>
          <cell r="H44">
            <v>9.8279999999999994</v>
          </cell>
          <cell r="I44">
            <v>9.8279999999999994</v>
          </cell>
          <cell r="J44">
            <v>16.847999999999999</v>
          </cell>
        </row>
        <row r="45">
          <cell r="B45">
            <v>4369</v>
          </cell>
          <cell r="C45" t="str">
            <v>VIRGEN DE LAS MERCEDES LA OTRA BANDA</v>
          </cell>
          <cell r="D45">
            <v>13</v>
          </cell>
          <cell r="E45">
            <v>14.04</v>
          </cell>
          <cell r="F45">
            <v>14.04</v>
          </cell>
          <cell r="G45">
            <v>4.9139999999999997</v>
          </cell>
          <cell r="H45">
            <v>4.9139999999999997</v>
          </cell>
          <cell r="I45">
            <v>4.9139999999999997</v>
          </cell>
          <cell r="J45">
            <v>8.4239999999999995</v>
          </cell>
        </row>
        <row r="46">
          <cell r="B46"/>
          <cell r="C46" t="str">
            <v>MICRORED POSOPE</v>
          </cell>
          <cell r="D46">
            <v>537</v>
          </cell>
          <cell r="E46">
            <v>579.96</v>
          </cell>
          <cell r="F46">
            <v>579.96</v>
          </cell>
          <cell r="G46">
            <v>202.98600000000002</v>
          </cell>
          <cell r="H46">
            <v>202.98600000000002</v>
          </cell>
          <cell r="I46">
            <v>202.98600000000002</v>
          </cell>
          <cell r="J46">
            <v>347.97600000000006</v>
          </cell>
        </row>
        <row r="47">
          <cell r="B47">
            <v>32743</v>
          </cell>
          <cell r="C47" t="str">
            <v>POSOPE ALTO</v>
          </cell>
          <cell r="D47">
            <v>198</v>
          </cell>
          <cell r="E47">
            <v>213.84</v>
          </cell>
          <cell r="F47">
            <v>213.84</v>
          </cell>
          <cell r="G47">
            <v>74.844000000000008</v>
          </cell>
          <cell r="H47">
            <v>74.844000000000008</v>
          </cell>
          <cell r="I47">
            <v>74.844000000000008</v>
          </cell>
          <cell r="J47">
            <v>128.304</v>
          </cell>
        </row>
        <row r="48">
          <cell r="B48">
            <v>31449</v>
          </cell>
          <cell r="C48" t="str">
            <v>TUMAN</v>
          </cell>
          <cell r="D48">
            <v>257</v>
          </cell>
          <cell r="E48">
            <v>277.56</v>
          </cell>
          <cell r="F48">
            <v>277.56</v>
          </cell>
          <cell r="G48">
            <v>97.146000000000001</v>
          </cell>
          <cell r="H48">
            <v>97.146000000000001</v>
          </cell>
          <cell r="I48">
            <v>97.146000000000001</v>
          </cell>
          <cell r="J48">
            <v>166.53599999999997</v>
          </cell>
        </row>
        <row r="49">
          <cell r="B49">
            <v>4337</v>
          </cell>
          <cell r="C49" t="str">
            <v>PAMPA LA VICTORIA</v>
          </cell>
          <cell r="D49">
            <v>34</v>
          </cell>
          <cell r="E49">
            <v>36.72</v>
          </cell>
          <cell r="F49">
            <v>36.72</v>
          </cell>
          <cell r="G49">
            <v>12.852</v>
          </cell>
          <cell r="H49">
            <v>12.852</v>
          </cell>
          <cell r="I49">
            <v>12.852</v>
          </cell>
          <cell r="J49">
            <v>22.031999999999996</v>
          </cell>
        </row>
        <row r="50">
          <cell r="B50">
            <v>6997</v>
          </cell>
          <cell r="C50" t="str">
            <v>PUCALA</v>
          </cell>
          <cell r="D50">
            <v>48</v>
          </cell>
          <cell r="E50">
            <v>51.84</v>
          </cell>
          <cell r="F50">
            <v>51.84</v>
          </cell>
          <cell r="G50">
            <v>18.144000000000002</v>
          </cell>
          <cell r="H50">
            <v>18.144000000000002</v>
          </cell>
          <cell r="I50">
            <v>18.144000000000002</v>
          </cell>
          <cell r="J50">
            <v>31.103999999999999</v>
          </cell>
        </row>
        <row r="51">
          <cell r="B51"/>
          <cell r="C51" t="str">
            <v>MICRORED POMALCA</v>
          </cell>
          <cell r="D51">
            <v>268</v>
          </cell>
          <cell r="E51">
            <v>289.44</v>
          </cell>
          <cell r="F51">
            <v>289.44</v>
          </cell>
          <cell r="G51">
            <v>101.304</v>
          </cell>
          <cell r="H51">
            <v>101.304</v>
          </cell>
          <cell r="I51">
            <v>101.304</v>
          </cell>
          <cell r="J51">
            <v>173.66400000000002</v>
          </cell>
        </row>
        <row r="52">
          <cell r="B52">
            <v>4340</v>
          </cell>
          <cell r="C52" t="str">
            <v>SAN ANTONIO (POMALCA)</v>
          </cell>
          <cell r="D52">
            <v>17</v>
          </cell>
          <cell r="E52">
            <v>18.36</v>
          </cell>
          <cell r="F52">
            <v>18.36</v>
          </cell>
          <cell r="G52">
            <v>6.4260000000000002</v>
          </cell>
          <cell r="H52">
            <v>6.4260000000000002</v>
          </cell>
          <cell r="I52">
            <v>6.4260000000000002</v>
          </cell>
          <cell r="J52">
            <v>11.015999999999998</v>
          </cell>
        </row>
        <row r="53">
          <cell r="B53">
            <v>4339</v>
          </cell>
          <cell r="C53" t="str">
            <v>SAN LUIS</v>
          </cell>
          <cell r="D53">
            <v>1</v>
          </cell>
          <cell r="E53">
            <v>1.08</v>
          </cell>
          <cell r="F53">
            <v>1.08</v>
          </cell>
          <cell r="G53">
            <v>1</v>
          </cell>
          <cell r="H53">
            <v>1</v>
          </cell>
          <cell r="I53">
            <v>1</v>
          </cell>
          <cell r="J53">
            <v>0.64800000000000013</v>
          </cell>
        </row>
        <row r="54">
          <cell r="B54">
            <v>7107</v>
          </cell>
          <cell r="C54" t="str">
            <v>POMALCA</v>
          </cell>
          <cell r="D54">
            <v>250</v>
          </cell>
          <cell r="E54">
            <v>270</v>
          </cell>
          <cell r="F54">
            <v>270</v>
          </cell>
          <cell r="G54">
            <v>94.5</v>
          </cell>
          <cell r="H54">
            <v>94.5</v>
          </cell>
          <cell r="I54">
            <v>94.5</v>
          </cell>
          <cell r="J54">
            <v>162</v>
          </cell>
        </row>
        <row r="55">
          <cell r="B55"/>
          <cell r="C55" t="str">
            <v>MICRORED  REQUE-LAGUNAS</v>
          </cell>
          <cell r="D55">
            <v>424</v>
          </cell>
          <cell r="E55">
            <v>457.92000000000007</v>
          </cell>
          <cell r="F55">
            <v>457.92000000000007</v>
          </cell>
          <cell r="G55">
            <v>160.27200000000002</v>
          </cell>
          <cell r="H55">
            <v>160.27200000000002</v>
          </cell>
          <cell r="I55">
            <v>160.27200000000002</v>
          </cell>
          <cell r="J55">
            <v>274.75200000000007</v>
          </cell>
        </row>
        <row r="56">
          <cell r="B56">
            <v>4342</v>
          </cell>
          <cell r="C56" t="str">
            <v>REQUE</v>
          </cell>
          <cell r="D56">
            <v>216</v>
          </cell>
          <cell r="E56">
            <v>233.28</v>
          </cell>
          <cell r="F56">
            <v>233.28</v>
          </cell>
          <cell r="G56">
            <v>81.647999999999996</v>
          </cell>
          <cell r="H56">
            <v>81.647999999999996</v>
          </cell>
          <cell r="I56">
            <v>81.647999999999996</v>
          </cell>
          <cell r="J56">
            <v>139.96799999999999</v>
          </cell>
        </row>
        <row r="57">
          <cell r="B57">
            <v>4343</v>
          </cell>
          <cell r="C57" t="str">
            <v>MONTEGRANDE</v>
          </cell>
          <cell r="D57">
            <v>12</v>
          </cell>
          <cell r="E57">
            <v>12.96</v>
          </cell>
          <cell r="F57">
            <v>12.96</v>
          </cell>
          <cell r="G57">
            <v>4.5360000000000005</v>
          </cell>
          <cell r="H57">
            <v>4.5360000000000005</v>
          </cell>
          <cell r="I57">
            <v>4.5360000000000005</v>
          </cell>
          <cell r="J57">
            <v>7.7759999999999998</v>
          </cell>
        </row>
        <row r="58">
          <cell r="B58">
            <v>4344</v>
          </cell>
          <cell r="C58" t="str">
            <v>LAS DELICIAS - JUAN AITA VALLE</v>
          </cell>
          <cell r="D58">
            <v>10</v>
          </cell>
          <cell r="E58">
            <v>10.8</v>
          </cell>
          <cell r="F58">
            <v>10.8</v>
          </cell>
          <cell r="G58">
            <v>3.78</v>
          </cell>
          <cell r="H58">
            <v>3.78</v>
          </cell>
          <cell r="I58">
            <v>3.78</v>
          </cell>
          <cell r="J58">
            <v>6.48</v>
          </cell>
        </row>
        <row r="59">
          <cell r="B59">
            <v>4359</v>
          </cell>
          <cell r="C59" t="str">
            <v>MOCUPE TRADICIONAL</v>
          </cell>
          <cell r="D59">
            <v>81</v>
          </cell>
          <cell r="E59">
            <v>87.48</v>
          </cell>
          <cell r="F59">
            <v>87.48</v>
          </cell>
          <cell r="G59">
            <v>30.618000000000002</v>
          </cell>
          <cell r="H59">
            <v>30.618000000000002</v>
          </cell>
          <cell r="I59">
            <v>30.618000000000002</v>
          </cell>
          <cell r="J59">
            <v>52.488</v>
          </cell>
        </row>
        <row r="60">
          <cell r="B60">
            <v>4360</v>
          </cell>
          <cell r="C60" t="str">
            <v>MOCUPE NUEVO</v>
          </cell>
          <cell r="D60">
            <v>49</v>
          </cell>
          <cell r="E60">
            <v>52.92</v>
          </cell>
          <cell r="F60">
            <v>52.92</v>
          </cell>
          <cell r="G60">
            <v>18.522000000000002</v>
          </cell>
          <cell r="H60">
            <v>18.522000000000002</v>
          </cell>
          <cell r="I60">
            <v>18.522000000000002</v>
          </cell>
          <cell r="J60">
            <v>31.752000000000002</v>
          </cell>
        </row>
        <row r="61">
          <cell r="B61">
            <v>4361</v>
          </cell>
          <cell r="C61" t="str">
            <v>LAGUNAS</v>
          </cell>
          <cell r="D61">
            <v>10</v>
          </cell>
          <cell r="E61">
            <v>10.8</v>
          </cell>
          <cell r="F61">
            <v>10.8</v>
          </cell>
          <cell r="G61">
            <v>3.78</v>
          </cell>
          <cell r="H61">
            <v>3.78</v>
          </cell>
          <cell r="I61">
            <v>3.78</v>
          </cell>
          <cell r="J61">
            <v>6.48</v>
          </cell>
        </row>
        <row r="62">
          <cell r="B62">
            <v>4362</v>
          </cell>
          <cell r="C62" t="str">
            <v>TUPAC AMARU - LAGUNAS</v>
          </cell>
          <cell r="D62">
            <v>39</v>
          </cell>
          <cell r="E62">
            <v>42.12</v>
          </cell>
          <cell r="F62">
            <v>42.12</v>
          </cell>
          <cell r="G62">
            <v>14.741999999999997</v>
          </cell>
          <cell r="H62">
            <v>14.741999999999997</v>
          </cell>
          <cell r="I62">
            <v>14.741999999999997</v>
          </cell>
          <cell r="J62">
            <v>25.271999999999998</v>
          </cell>
        </row>
        <row r="63">
          <cell r="B63">
            <v>4363</v>
          </cell>
          <cell r="C63" t="str">
            <v>PUEBLO LIBRE</v>
          </cell>
          <cell r="D63">
            <v>7</v>
          </cell>
          <cell r="E63">
            <v>7.5600000000000005</v>
          </cell>
          <cell r="F63">
            <v>7.5600000000000005</v>
          </cell>
          <cell r="G63">
            <v>2.6460000000000004</v>
          </cell>
          <cell r="H63">
            <v>2.6460000000000004</v>
          </cell>
          <cell r="I63">
            <v>2.6460000000000004</v>
          </cell>
          <cell r="J63">
            <v>4.5360000000000005</v>
          </cell>
        </row>
        <row r="64">
          <cell r="B64"/>
          <cell r="C64" t="str">
            <v>MICRORED CIRCUITO DE PLAYA</v>
          </cell>
          <cell r="D64">
            <v>952</v>
          </cell>
          <cell r="E64">
            <v>1028.1600000000001</v>
          </cell>
          <cell r="F64">
            <v>1028.1600000000001</v>
          </cell>
          <cell r="G64">
            <v>359.85600000000005</v>
          </cell>
          <cell r="H64">
            <v>359.85600000000005</v>
          </cell>
          <cell r="I64">
            <v>359.85600000000005</v>
          </cell>
          <cell r="J64">
            <v>616.89600000000007</v>
          </cell>
        </row>
        <row r="65">
          <cell r="B65">
            <v>4349</v>
          </cell>
          <cell r="C65" t="str">
            <v>MONSEFU</v>
          </cell>
          <cell r="D65">
            <v>447</v>
          </cell>
          <cell r="E65">
            <v>482.76</v>
          </cell>
          <cell r="F65">
            <v>482.76</v>
          </cell>
          <cell r="G65">
            <v>168.96599999999998</v>
          </cell>
          <cell r="H65">
            <v>168.96599999999998</v>
          </cell>
          <cell r="I65">
            <v>168.96599999999998</v>
          </cell>
          <cell r="J65">
            <v>289.65600000000001</v>
          </cell>
        </row>
        <row r="66">
          <cell r="B66">
            <v>4350</v>
          </cell>
          <cell r="C66" t="str">
            <v>CALLANCA</v>
          </cell>
          <cell r="D66">
            <v>54</v>
          </cell>
          <cell r="E66">
            <v>58.32</v>
          </cell>
          <cell r="F66">
            <v>58.32</v>
          </cell>
          <cell r="G66">
            <v>20.411999999999999</v>
          </cell>
          <cell r="H66">
            <v>20.411999999999999</v>
          </cell>
          <cell r="I66">
            <v>20.411999999999999</v>
          </cell>
          <cell r="J66">
            <v>34.991999999999997</v>
          </cell>
        </row>
        <row r="67">
          <cell r="B67">
            <v>4351</v>
          </cell>
          <cell r="C67" t="str">
            <v>POMAPE</v>
          </cell>
          <cell r="D67">
            <v>32</v>
          </cell>
          <cell r="E67">
            <v>34.56</v>
          </cell>
          <cell r="F67">
            <v>34.56</v>
          </cell>
          <cell r="G67">
            <v>12.096000000000002</v>
          </cell>
          <cell r="H67">
            <v>12.096000000000002</v>
          </cell>
          <cell r="I67">
            <v>12.096000000000002</v>
          </cell>
          <cell r="J67">
            <v>20.736000000000004</v>
          </cell>
        </row>
        <row r="68">
          <cell r="B68">
            <v>4352</v>
          </cell>
          <cell r="C68" t="str">
            <v>VALLE HERMOSO</v>
          </cell>
          <cell r="D68">
            <v>24</v>
          </cell>
          <cell r="E68">
            <v>25.92</v>
          </cell>
          <cell r="F68">
            <v>25.92</v>
          </cell>
          <cell r="G68">
            <v>9.072000000000001</v>
          </cell>
          <cell r="H68">
            <v>9.072000000000001</v>
          </cell>
          <cell r="I68">
            <v>9.072000000000001</v>
          </cell>
          <cell r="J68">
            <v>15.552</v>
          </cell>
        </row>
        <row r="69">
          <cell r="B69">
            <v>4353</v>
          </cell>
          <cell r="C69" t="str">
            <v>CIUDAD ETEN</v>
          </cell>
          <cell r="D69">
            <v>170</v>
          </cell>
          <cell r="E69">
            <v>183.6</v>
          </cell>
          <cell r="F69">
            <v>183.6</v>
          </cell>
          <cell r="G69">
            <v>64.260000000000005</v>
          </cell>
          <cell r="H69">
            <v>64.260000000000005</v>
          </cell>
          <cell r="I69">
            <v>64.260000000000005</v>
          </cell>
          <cell r="J69">
            <v>110.16</v>
          </cell>
        </row>
        <row r="70">
          <cell r="B70">
            <v>4354</v>
          </cell>
          <cell r="C70" t="str">
            <v>PUERTO ETEN</v>
          </cell>
          <cell r="D70">
            <v>19</v>
          </cell>
          <cell r="E70">
            <v>20.52</v>
          </cell>
          <cell r="F70">
            <v>20.52</v>
          </cell>
          <cell r="G70">
            <v>7.1819999999999995</v>
          </cell>
          <cell r="H70">
            <v>7.1819999999999995</v>
          </cell>
          <cell r="I70">
            <v>7.1819999999999995</v>
          </cell>
          <cell r="J70">
            <v>12.312000000000001</v>
          </cell>
        </row>
        <row r="71">
          <cell r="B71">
            <v>4355</v>
          </cell>
          <cell r="C71" t="str">
            <v>SANTA ROSA</v>
          </cell>
          <cell r="D71">
            <v>206</v>
          </cell>
          <cell r="E71">
            <v>222.48</v>
          </cell>
          <cell r="F71">
            <v>222.48</v>
          </cell>
          <cell r="G71">
            <v>77.867999999999995</v>
          </cell>
          <cell r="H71">
            <v>77.867999999999995</v>
          </cell>
          <cell r="I71">
            <v>77.867999999999995</v>
          </cell>
          <cell r="J71">
            <v>133.488</v>
          </cell>
        </row>
        <row r="72">
          <cell r="B72"/>
          <cell r="C72" t="str">
            <v>MICRORED  OYOTUN</v>
          </cell>
          <cell r="D72">
            <v>131</v>
          </cell>
          <cell r="E72">
            <v>141.47999999999999</v>
          </cell>
          <cell r="F72">
            <v>141.47999999999999</v>
          </cell>
          <cell r="G72">
            <v>49.517999999999994</v>
          </cell>
          <cell r="H72">
            <v>49.517999999999994</v>
          </cell>
          <cell r="I72">
            <v>49.517999999999994</v>
          </cell>
          <cell r="J72">
            <v>84.887999999999991</v>
          </cell>
        </row>
        <row r="73">
          <cell r="B73">
            <v>4366</v>
          </cell>
          <cell r="C73" t="str">
            <v>OYOTUN</v>
          </cell>
          <cell r="D73">
            <v>83</v>
          </cell>
          <cell r="E73">
            <v>89.64</v>
          </cell>
          <cell r="F73">
            <v>89.64</v>
          </cell>
          <cell r="G73">
            <v>31.374000000000002</v>
          </cell>
          <cell r="H73">
            <v>31.374000000000002</v>
          </cell>
          <cell r="I73">
            <v>31.374000000000002</v>
          </cell>
          <cell r="J73">
            <v>53.783999999999999</v>
          </cell>
        </row>
        <row r="74">
          <cell r="B74">
            <v>4367</v>
          </cell>
          <cell r="C74" t="str">
            <v>EL ESPINAL</v>
          </cell>
          <cell r="D74">
            <v>5</v>
          </cell>
          <cell r="E74">
            <v>5.4</v>
          </cell>
          <cell r="F74">
            <v>5.4</v>
          </cell>
          <cell r="G74">
            <v>1.89</v>
          </cell>
          <cell r="H74">
            <v>1.89</v>
          </cell>
          <cell r="I74">
            <v>1.89</v>
          </cell>
          <cell r="J74">
            <v>3.24</v>
          </cell>
        </row>
        <row r="75">
          <cell r="B75">
            <v>4368</v>
          </cell>
          <cell r="C75" t="str">
            <v>PAN DE AZUCAR</v>
          </cell>
          <cell r="D75">
            <v>3</v>
          </cell>
          <cell r="E75">
            <v>3.24</v>
          </cell>
          <cell r="F75">
            <v>3.24</v>
          </cell>
          <cell r="G75">
            <v>1.1340000000000001</v>
          </cell>
          <cell r="H75">
            <v>1.1340000000000001</v>
          </cell>
          <cell r="I75">
            <v>1.1340000000000001</v>
          </cell>
          <cell r="J75">
            <v>1.944</v>
          </cell>
        </row>
        <row r="76">
          <cell r="B76">
            <v>4364</v>
          </cell>
          <cell r="C76" t="str">
            <v>NUEVA ARICA</v>
          </cell>
          <cell r="D76">
            <v>31</v>
          </cell>
          <cell r="E76">
            <v>33.479999999999997</v>
          </cell>
          <cell r="F76">
            <v>33.479999999999997</v>
          </cell>
          <cell r="G76">
            <v>11.718</v>
          </cell>
          <cell r="H76">
            <v>11.718</v>
          </cell>
          <cell r="I76">
            <v>11.718</v>
          </cell>
          <cell r="J76">
            <v>20.087999999999997</v>
          </cell>
        </row>
        <row r="77">
          <cell r="B77">
            <v>4365</v>
          </cell>
          <cell r="C77" t="str">
            <v>LA VIÑA DE NUEVA ARICA</v>
          </cell>
          <cell r="D77">
            <v>3</v>
          </cell>
          <cell r="E77">
            <v>3.24</v>
          </cell>
          <cell r="F77">
            <v>3.24</v>
          </cell>
          <cell r="G77">
            <v>1.1340000000000001</v>
          </cell>
          <cell r="H77">
            <v>1.1340000000000001</v>
          </cell>
          <cell r="I77">
            <v>1.1340000000000001</v>
          </cell>
          <cell r="J77">
            <v>1.944</v>
          </cell>
        </row>
        <row r="78">
          <cell r="B78">
            <v>17875</v>
          </cell>
          <cell r="C78" t="str">
            <v>LA COMPUERTA</v>
          </cell>
          <cell r="D78">
            <v>6</v>
          </cell>
          <cell r="E78">
            <v>6.48</v>
          </cell>
          <cell r="F78">
            <v>6.48</v>
          </cell>
          <cell r="G78">
            <v>2.2680000000000002</v>
          </cell>
          <cell r="H78">
            <v>2.2680000000000002</v>
          </cell>
          <cell r="I78">
            <v>2.2680000000000002</v>
          </cell>
          <cell r="J78">
            <v>3.8879999999999999</v>
          </cell>
        </row>
        <row r="79">
          <cell r="B79"/>
          <cell r="C79" t="str">
            <v>MICRORED  CHONGOYAPE</v>
          </cell>
          <cell r="D79">
            <v>171</v>
          </cell>
          <cell r="E79">
            <v>184.67999999999998</v>
          </cell>
          <cell r="F79">
            <v>184.67999999999998</v>
          </cell>
          <cell r="G79">
            <v>64.637999999999991</v>
          </cell>
          <cell r="H79">
            <v>64.637999999999991</v>
          </cell>
          <cell r="I79">
            <v>64.637999999999991</v>
          </cell>
          <cell r="J79">
            <v>110.80799999999999</v>
          </cell>
        </row>
        <row r="80">
          <cell r="B80">
            <v>4325</v>
          </cell>
          <cell r="C80" t="str">
            <v>VICTOR ENRIQUE TIRADO BONILLA</v>
          </cell>
          <cell r="D80">
            <v>124</v>
          </cell>
          <cell r="E80">
            <v>133.91999999999999</v>
          </cell>
          <cell r="F80">
            <v>133.91999999999999</v>
          </cell>
          <cell r="G80">
            <v>46.872</v>
          </cell>
          <cell r="H80">
            <v>46.872</v>
          </cell>
          <cell r="I80">
            <v>46.872</v>
          </cell>
          <cell r="J80">
            <v>80.35199999999999</v>
          </cell>
        </row>
        <row r="81">
          <cell r="B81">
            <v>4326</v>
          </cell>
          <cell r="C81" t="str">
            <v>PAMPA GRANDE</v>
          </cell>
          <cell r="D81">
            <v>23</v>
          </cell>
          <cell r="E81">
            <v>24.84</v>
          </cell>
          <cell r="F81">
            <v>24.84</v>
          </cell>
          <cell r="G81">
            <v>8.6939999999999991</v>
          </cell>
          <cell r="H81">
            <v>8.6939999999999991</v>
          </cell>
          <cell r="I81">
            <v>8.6939999999999991</v>
          </cell>
          <cell r="J81">
            <v>14.904000000000002</v>
          </cell>
        </row>
        <row r="82">
          <cell r="B82">
            <v>7023</v>
          </cell>
          <cell r="C82" t="str">
            <v>LAS COLMENAS</v>
          </cell>
          <cell r="D82">
            <v>18</v>
          </cell>
          <cell r="E82">
            <v>19.440000000000001</v>
          </cell>
          <cell r="F82">
            <v>19.440000000000001</v>
          </cell>
          <cell r="G82">
            <v>6.8040000000000012</v>
          </cell>
          <cell r="H82">
            <v>6.8040000000000012</v>
          </cell>
          <cell r="I82">
            <v>6.8040000000000012</v>
          </cell>
          <cell r="J82">
            <v>11.664000000000001</v>
          </cell>
        </row>
        <row r="83">
          <cell r="B83">
            <v>26269</v>
          </cell>
          <cell r="C83" t="str">
            <v>HUACA BLANCA</v>
          </cell>
          <cell r="D83">
            <v>6</v>
          </cell>
          <cell r="E83">
            <v>6.48</v>
          </cell>
          <cell r="F83">
            <v>6.48</v>
          </cell>
          <cell r="G83">
            <v>2.2680000000000002</v>
          </cell>
          <cell r="H83">
            <v>2.2680000000000002</v>
          </cell>
          <cell r="I83">
            <v>2.2680000000000002</v>
          </cell>
          <cell r="J83">
            <v>3.8879999999999999</v>
          </cell>
        </row>
        <row r="84">
          <cell r="B84"/>
          <cell r="C84" t="str">
            <v>MICRORED  PICSI</v>
          </cell>
          <cell r="D84">
            <v>97</v>
          </cell>
          <cell r="E84">
            <v>104.76</v>
          </cell>
          <cell r="F84">
            <v>104.76</v>
          </cell>
          <cell r="G84">
            <v>36.666000000000004</v>
          </cell>
          <cell r="H84">
            <v>36.666000000000004</v>
          </cell>
          <cell r="I84">
            <v>36.666000000000004</v>
          </cell>
          <cell r="J84">
            <v>62.856000000000002</v>
          </cell>
        </row>
        <row r="85">
          <cell r="B85">
            <v>4439</v>
          </cell>
          <cell r="C85" t="str">
            <v>PICSI</v>
          </cell>
          <cell r="D85">
            <v>65</v>
          </cell>
          <cell r="E85">
            <v>70.2</v>
          </cell>
          <cell r="F85">
            <v>70.2</v>
          </cell>
          <cell r="G85">
            <v>24.57</v>
          </cell>
          <cell r="H85">
            <v>24.57</v>
          </cell>
          <cell r="I85">
            <v>24.57</v>
          </cell>
          <cell r="J85">
            <v>42.12</v>
          </cell>
        </row>
        <row r="86">
          <cell r="B86">
            <v>6954</v>
          </cell>
          <cell r="C86" t="str">
            <v>CAPOTE</v>
          </cell>
          <cell r="D86">
            <v>32</v>
          </cell>
          <cell r="E86">
            <v>34.56</v>
          </cell>
          <cell r="F86">
            <v>34.56</v>
          </cell>
          <cell r="G86">
            <v>12.096000000000002</v>
          </cell>
          <cell r="H86">
            <v>12.096000000000002</v>
          </cell>
          <cell r="I86">
            <v>12.096000000000002</v>
          </cell>
          <cell r="J86">
            <v>20.736000000000004</v>
          </cell>
        </row>
        <row r="87">
          <cell r="B87"/>
          <cell r="C87" t="str">
            <v>RED LAMBAYEQUE</v>
          </cell>
          <cell r="D87">
            <v>5756</v>
          </cell>
          <cell r="E87">
            <v>6510.24</v>
          </cell>
          <cell r="F87">
            <v>6510.24</v>
          </cell>
          <cell r="G87">
            <v>2278.5839999999998</v>
          </cell>
          <cell r="H87">
            <v>2278.5839999999998</v>
          </cell>
          <cell r="I87">
            <v>2278.5839999999998</v>
          </cell>
          <cell r="J87">
            <v>3906.1439999999998</v>
          </cell>
        </row>
        <row r="88">
          <cell r="B88"/>
          <cell r="C88" t="str">
            <v>MICRORED LAMBAYEQUE</v>
          </cell>
          <cell r="D88">
            <v>1081</v>
          </cell>
          <cell r="E88">
            <v>915.84</v>
          </cell>
          <cell r="F88">
            <v>915.84</v>
          </cell>
          <cell r="G88">
            <v>320.54400000000004</v>
          </cell>
          <cell r="H88">
            <v>320.54400000000004</v>
          </cell>
          <cell r="I88">
            <v>320.54400000000004</v>
          </cell>
          <cell r="J88">
            <v>549.50400000000002</v>
          </cell>
        </row>
        <row r="89">
          <cell r="B89">
            <v>4373</v>
          </cell>
          <cell r="C89" t="str">
            <v>TORIBIA CASTRO</v>
          </cell>
          <cell r="D89">
            <v>518</v>
          </cell>
          <cell r="E89">
            <v>459</v>
          </cell>
          <cell r="F89">
            <v>459</v>
          </cell>
          <cell r="G89">
            <v>160.65</v>
          </cell>
          <cell r="H89">
            <v>160.65</v>
          </cell>
          <cell r="I89">
            <v>160.65</v>
          </cell>
          <cell r="J89">
            <v>275.39999999999998</v>
          </cell>
        </row>
        <row r="90">
          <cell r="B90">
            <v>4372</v>
          </cell>
          <cell r="C90" t="str">
            <v>SAN MARTIN</v>
          </cell>
          <cell r="D90">
            <v>417</v>
          </cell>
          <cell r="E90">
            <v>304.56</v>
          </cell>
          <cell r="F90">
            <v>304.56</v>
          </cell>
          <cell r="G90">
            <v>106.596</v>
          </cell>
          <cell r="H90">
            <v>106.596</v>
          </cell>
          <cell r="I90">
            <v>106.596</v>
          </cell>
          <cell r="J90">
            <v>182.73599999999999</v>
          </cell>
        </row>
        <row r="91">
          <cell r="B91">
            <v>4375</v>
          </cell>
          <cell r="C91" t="str">
            <v>MUYFINCA-PUNTO 09</v>
          </cell>
          <cell r="D91">
            <v>39</v>
          </cell>
          <cell r="E91">
            <v>42.12</v>
          </cell>
          <cell r="F91">
            <v>42.12</v>
          </cell>
          <cell r="G91">
            <v>14.741999999999997</v>
          </cell>
          <cell r="H91">
            <v>14.741999999999997</v>
          </cell>
          <cell r="I91">
            <v>14.741999999999997</v>
          </cell>
          <cell r="J91">
            <v>25.271999999999998</v>
          </cell>
        </row>
        <row r="92">
          <cell r="B92">
            <v>26094</v>
          </cell>
          <cell r="C92" t="str">
            <v>CAPILLA SANTA ROSA LAMBAYEQUE</v>
          </cell>
          <cell r="D92">
            <v>88</v>
          </cell>
          <cell r="E92">
            <v>90.72</v>
          </cell>
          <cell r="F92">
            <v>90.72</v>
          </cell>
          <cell r="G92">
            <v>31.751999999999999</v>
          </cell>
          <cell r="H92">
            <v>31.751999999999999</v>
          </cell>
          <cell r="I92">
            <v>31.751999999999999</v>
          </cell>
          <cell r="J92">
            <v>54.431999999999995</v>
          </cell>
        </row>
        <row r="93">
          <cell r="B93">
            <v>4374</v>
          </cell>
          <cell r="C93" t="str">
            <v>SIALUPE HUAMANTANGA</v>
          </cell>
          <cell r="D93">
            <v>19</v>
          </cell>
          <cell r="E93">
            <v>19.440000000000001</v>
          </cell>
          <cell r="F93">
            <v>19.440000000000001</v>
          </cell>
          <cell r="G93">
            <v>6.8040000000000012</v>
          </cell>
          <cell r="H93">
            <v>6.8040000000000012</v>
          </cell>
          <cell r="I93">
            <v>6.8040000000000012</v>
          </cell>
          <cell r="J93">
            <v>11.664000000000001</v>
          </cell>
        </row>
        <row r="94">
          <cell r="B94"/>
          <cell r="C94" t="str">
            <v>MICRORED   MOCHUMÍ</v>
          </cell>
          <cell r="D94">
            <v>282</v>
          </cell>
          <cell r="E94">
            <v>440.64</v>
          </cell>
          <cell r="F94">
            <v>440.64</v>
          </cell>
          <cell r="G94">
            <v>154.22399999999999</v>
          </cell>
          <cell r="H94">
            <v>154.22399999999999</v>
          </cell>
          <cell r="I94">
            <v>154.22399999999999</v>
          </cell>
          <cell r="J94">
            <v>264.38399999999996</v>
          </cell>
        </row>
        <row r="95">
          <cell r="B95">
            <v>4380</v>
          </cell>
          <cell r="C95" t="str">
            <v>MOCHUMI</v>
          </cell>
          <cell r="D95">
            <v>196</v>
          </cell>
          <cell r="E95">
            <v>286.2</v>
          </cell>
          <cell r="F95">
            <v>286.2</v>
          </cell>
          <cell r="G95">
            <v>100.17</v>
          </cell>
          <cell r="H95">
            <v>100.17</v>
          </cell>
          <cell r="I95">
            <v>100.17</v>
          </cell>
          <cell r="J95">
            <v>171.72</v>
          </cell>
        </row>
        <row r="96">
          <cell r="B96">
            <v>4381</v>
          </cell>
          <cell r="C96" t="str">
            <v>MARAVILLAS</v>
          </cell>
          <cell r="D96">
            <v>19</v>
          </cell>
          <cell r="E96">
            <v>45.36</v>
          </cell>
          <cell r="F96">
            <v>45.36</v>
          </cell>
          <cell r="G96">
            <v>15.875999999999999</v>
          </cell>
          <cell r="H96">
            <v>15.875999999999999</v>
          </cell>
          <cell r="I96">
            <v>15.875999999999999</v>
          </cell>
          <cell r="J96">
            <v>27.215999999999998</v>
          </cell>
        </row>
        <row r="97">
          <cell r="B97">
            <v>4382</v>
          </cell>
          <cell r="C97" t="str">
            <v>PUNTO CUATRO</v>
          </cell>
          <cell r="D97">
            <v>38</v>
          </cell>
          <cell r="E97">
            <v>50.76</v>
          </cell>
          <cell r="F97">
            <v>50.76</v>
          </cell>
          <cell r="G97">
            <v>17.765999999999998</v>
          </cell>
          <cell r="H97">
            <v>17.765999999999998</v>
          </cell>
          <cell r="I97">
            <v>17.765999999999998</v>
          </cell>
          <cell r="J97">
            <v>30.456</v>
          </cell>
        </row>
        <row r="98">
          <cell r="B98">
            <v>4383</v>
          </cell>
          <cell r="C98" t="str">
            <v>PAREDONES MUY FINCA</v>
          </cell>
          <cell r="D98">
            <v>29</v>
          </cell>
          <cell r="E98">
            <v>58.32</v>
          </cell>
          <cell r="F98">
            <v>58.32</v>
          </cell>
          <cell r="G98">
            <v>20.411999999999999</v>
          </cell>
          <cell r="H98">
            <v>20.411999999999999</v>
          </cell>
          <cell r="I98">
            <v>20.411999999999999</v>
          </cell>
          <cell r="J98">
            <v>34.991999999999997</v>
          </cell>
        </row>
        <row r="99">
          <cell r="B99"/>
          <cell r="C99" t="str">
            <v>MICRORED   TUCUME</v>
          </cell>
          <cell r="D99">
            <v>391</v>
          </cell>
          <cell r="E99">
            <v>511.91999999999996</v>
          </cell>
          <cell r="F99">
            <v>511.91999999999996</v>
          </cell>
          <cell r="G99">
            <v>179.17199999999997</v>
          </cell>
          <cell r="H99">
            <v>179.17199999999997</v>
          </cell>
          <cell r="I99">
            <v>179.17199999999997</v>
          </cell>
          <cell r="J99">
            <v>307.15199999999999</v>
          </cell>
        </row>
        <row r="100">
          <cell r="B100">
            <v>4389</v>
          </cell>
          <cell r="C100" t="str">
            <v>TUCUME</v>
          </cell>
          <cell r="D100">
            <v>207</v>
          </cell>
          <cell r="E100">
            <v>258.12</v>
          </cell>
          <cell r="F100">
            <v>258.12</v>
          </cell>
          <cell r="G100">
            <v>90.342000000000013</v>
          </cell>
          <cell r="H100">
            <v>90.342000000000013</v>
          </cell>
          <cell r="I100">
            <v>90.342000000000013</v>
          </cell>
          <cell r="J100">
            <v>154.87200000000001</v>
          </cell>
        </row>
        <row r="101">
          <cell r="B101">
            <v>4390</v>
          </cell>
          <cell r="C101" t="str">
            <v>TUCUME VIEJO</v>
          </cell>
          <cell r="D101">
            <v>14</v>
          </cell>
          <cell r="E101">
            <v>18.36</v>
          </cell>
          <cell r="F101">
            <v>18.36</v>
          </cell>
          <cell r="G101">
            <v>6.4260000000000002</v>
          </cell>
          <cell r="H101">
            <v>6.4260000000000002</v>
          </cell>
          <cell r="I101">
            <v>6.4260000000000002</v>
          </cell>
          <cell r="J101">
            <v>11.015999999999998</v>
          </cell>
        </row>
        <row r="102">
          <cell r="B102">
            <v>4391</v>
          </cell>
          <cell r="C102" t="str">
            <v>GRANJA SASAPE</v>
          </cell>
          <cell r="D102">
            <v>42</v>
          </cell>
          <cell r="E102">
            <v>55.08</v>
          </cell>
          <cell r="F102">
            <v>55.08</v>
          </cell>
          <cell r="G102">
            <v>19.277999999999999</v>
          </cell>
          <cell r="H102">
            <v>19.277999999999999</v>
          </cell>
          <cell r="I102">
            <v>19.277999999999999</v>
          </cell>
          <cell r="J102">
            <v>33.047999999999995</v>
          </cell>
        </row>
        <row r="103">
          <cell r="B103">
            <v>4392</v>
          </cell>
          <cell r="C103" t="str">
            <v>LOS BANCES</v>
          </cell>
          <cell r="D103">
            <v>64</v>
          </cell>
          <cell r="E103">
            <v>102.6</v>
          </cell>
          <cell r="F103">
            <v>102.6</v>
          </cell>
          <cell r="G103">
            <v>35.909999999999997</v>
          </cell>
          <cell r="H103">
            <v>35.909999999999997</v>
          </cell>
          <cell r="I103">
            <v>35.909999999999997</v>
          </cell>
          <cell r="J103">
            <v>61.56</v>
          </cell>
        </row>
        <row r="104">
          <cell r="B104">
            <v>4393</v>
          </cell>
          <cell r="C104" t="str">
            <v>LA RAYA</v>
          </cell>
          <cell r="D104">
            <v>32</v>
          </cell>
          <cell r="E104">
            <v>34.56</v>
          </cell>
          <cell r="F104">
            <v>34.56</v>
          </cell>
          <cell r="G104">
            <v>12.096000000000002</v>
          </cell>
          <cell r="H104">
            <v>12.096000000000002</v>
          </cell>
          <cell r="I104">
            <v>12.096000000000002</v>
          </cell>
          <cell r="J104">
            <v>20.736000000000004</v>
          </cell>
        </row>
        <row r="105">
          <cell r="B105">
            <v>4394</v>
          </cell>
          <cell r="C105" t="str">
            <v>LOS SANCHEZ</v>
          </cell>
          <cell r="D105">
            <v>32</v>
          </cell>
          <cell r="E105">
            <v>43.2</v>
          </cell>
          <cell r="F105">
            <v>43.2</v>
          </cell>
          <cell r="G105">
            <v>15.12</v>
          </cell>
          <cell r="H105">
            <v>15.12</v>
          </cell>
          <cell r="I105">
            <v>15.12</v>
          </cell>
          <cell r="J105">
            <v>25.92</v>
          </cell>
        </row>
        <row r="106">
          <cell r="B106"/>
          <cell r="C106" t="str">
            <v>MICRORED ILLIMO</v>
          </cell>
          <cell r="D106">
            <v>355</v>
          </cell>
          <cell r="E106">
            <v>444.96</v>
          </cell>
          <cell r="F106">
            <v>444.96</v>
          </cell>
          <cell r="G106">
            <v>155.73599999999999</v>
          </cell>
          <cell r="H106">
            <v>155.73599999999999</v>
          </cell>
          <cell r="I106">
            <v>155.73599999999999</v>
          </cell>
          <cell r="J106">
            <v>266.976</v>
          </cell>
        </row>
        <row r="107">
          <cell r="B107">
            <v>4376</v>
          </cell>
          <cell r="C107" t="str">
            <v>ILLIMO</v>
          </cell>
          <cell r="D107">
            <v>146</v>
          </cell>
          <cell r="E107">
            <v>205.2</v>
          </cell>
          <cell r="F107">
            <v>205.2</v>
          </cell>
          <cell r="G107">
            <v>71.819999999999993</v>
          </cell>
          <cell r="H107">
            <v>71.819999999999993</v>
          </cell>
          <cell r="I107">
            <v>71.819999999999993</v>
          </cell>
          <cell r="J107">
            <v>123.12</v>
          </cell>
        </row>
        <row r="108">
          <cell r="B108">
            <v>4377</v>
          </cell>
          <cell r="C108" t="str">
            <v>CHIRIMOYO</v>
          </cell>
          <cell r="D108">
            <v>24</v>
          </cell>
          <cell r="E108">
            <v>34.56</v>
          </cell>
          <cell r="F108">
            <v>34.56</v>
          </cell>
          <cell r="G108">
            <v>12.096000000000002</v>
          </cell>
          <cell r="H108">
            <v>12.096000000000002</v>
          </cell>
          <cell r="I108">
            <v>12.096000000000002</v>
          </cell>
          <cell r="J108">
            <v>20.736000000000004</v>
          </cell>
        </row>
        <row r="109">
          <cell r="B109">
            <v>4378</v>
          </cell>
          <cell r="C109" t="str">
            <v>SAN PEDRO SASAPE</v>
          </cell>
          <cell r="D109">
            <v>20</v>
          </cell>
          <cell r="E109">
            <v>38.880000000000003</v>
          </cell>
          <cell r="F109">
            <v>38.880000000000003</v>
          </cell>
          <cell r="G109">
            <v>13.608000000000002</v>
          </cell>
          <cell r="H109">
            <v>13.608000000000002</v>
          </cell>
          <cell r="I109">
            <v>13.608000000000002</v>
          </cell>
          <cell r="J109">
            <v>23.328000000000003</v>
          </cell>
        </row>
        <row r="110">
          <cell r="B110">
            <v>4384</v>
          </cell>
          <cell r="C110" t="str">
            <v>PACORA</v>
          </cell>
          <cell r="D110">
            <v>140</v>
          </cell>
          <cell r="E110">
            <v>151.19999999999999</v>
          </cell>
          <cell r="F110">
            <v>151.19999999999999</v>
          </cell>
          <cell r="G110">
            <v>52.92</v>
          </cell>
          <cell r="H110">
            <v>52.92</v>
          </cell>
          <cell r="I110">
            <v>52.92</v>
          </cell>
          <cell r="J110">
            <v>90.72</v>
          </cell>
        </row>
        <row r="111">
          <cell r="B111">
            <v>4385</v>
          </cell>
          <cell r="C111" t="str">
            <v>HUACA RIVERA</v>
          </cell>
          <cell r="D111">
            <v>25</v>
          </cell>
          <cell r="E111">
            <v>15.120000000000001</v>
          </cell>
          <cell r="F111">
            <v>15.120000000000001</v>
          </cell>
          <cell r="G111">
            <v>5.2920000000000007</v>
          </cell>
          <cell r="H111">
            <v>5.2920000000000007</v>
          </cell>
          <cell r="I111">
            <v>5.2920000000000007</v>
          </cell>
          <cell r="J111">
            <v>9.072000000000001</v>
          </cell>
        </row>
        <row r="112">
          <cell r="B112"/>
          <cell r="C112" t="str">
            <v>MICRORED JAYANCA</v>
          </cell>
          <cell r="D112">
            <v>351</v>
          </cell>
          <cell r="E112">
            <v>355.32</v>
          </cell>
          <cell r="F112">
            <v>355.32</v>
          </cell>
          <cell r="G112">
            <v>124.36199999999999</v>
          </cell>
          <cell r="H112">
            <v>124.36199999999999</v>
          </cell>
          <cell r="I112">
            <v>124.36199999999999</v>
          </cell>
          <cell r="J112">
            <v>213.19200000000001</v>
          </cell>
        </row>
        <row r="113">
          <cell r="B113">
            <v>4371</v>
          </cell>
          <cell r="C113" t="str">
            <v>JAYANCA</v>
          </cell>
          <cell r="D113">
            <v>323</v>
          </cell>
          <cell r="E113">
            <v>332.64</v>
          </cell>
          <cell r="F113">
            <v>332.64</v>
          </cell>
          <cell r="G113">
            <v>116.42399999999999</v>
          </cell>
          <cell r="H113">
            <v>116.42399999999999</v>
          </cell>
          <cell r="I113">
            <v>116.42399999999999</v>
          </cell>
          <cell r="J113">
            <v>199.58399999999997</v>
          </cell>
        </row>
        <row r="114">
          <cell r="B114">
            <v>4379</v>
          </cell>
          <cell r="C114" t="str">
            <v>LA VIÑA (JAYANCA)</v>
          </cell>
          <cell r="D114">
            <v>28</v>
          </cell>
          <cell r="E114">
            <v>22.68</v>
          </cell>
          <cell r="F114">
            <v>22.68</v>
          </cell>
          <cell r="G114">
            <v>7.9379999999999997</v>
          </cell>
          <cell r="H114">
            <v>7.9379999999999997</v>
          </cell>
          <cell r="I114">
            <v>7.9379999999999997</v>
          </cell>
          <cell r="J114">
            <v>13.607999999999999</v>
          </cell>
        </row>
        <row r="115">
          <cell r="B115"/>
          <cell r="C115" t="str">
            <v>MICRO RED - MOTUPE</v>
          </cell>
          <cell r="D115">
            <v>532</v>
          </cell>
          <cell r="E115">
            <v>628.55999999999995</v>
          </cell>
          <cell r="F115">
            <v>628.55999999999995</v>
          </cell>
          <cell r="G115">
            <v>219.99599999999998</v>
          </cell>
          <cell r="H115">
            <v>219.99599999999998</v>
          </cell>
          <cell r="I115">
            <v>219.99599999999998</v>
          </cell>
          <cell r="J115">
            <v>377.13599999999997</v>
          </cell>
        </row>
        <row r="116">
          <cell r="B116">
            <v>4395</v>
          </cell>
          <cell r="C116" t="str">
            <v>MOTUPE</v>
          </cell>
          <cell r="D116">
            <v>410</v>
          </cell>
          <cell r="E116">
            <v>487.08</v>
          </cell>
          <cell r="F116">
            <v>487.08</v>
          </cell>
          <cell r="G116">
            <v>170.47799999999998</v>
          </cell>
          <cell r="H116">
            <v>170.47799999999998</v>
          </cell>
          <cell r="I116">
            <v>170.47799999999998</v>
          </cell>
          <cell r="J116">
            <v>292.24799999999999</v>
          </cell>
        </row>
        <row r="117">
          <cell r="B117">
            <v>4404</v>
          </cell>
          <cell r="C117" t="str">
            <v>TONGORRAPE</v>
          </cell>
          <cell r="D117">
            <v>50</v>
          </cell>
          <cell r="E117">
            <v>50.76</v>
          </cell>
          <cell r="F117">
            <v>50.76</v>
          </cell>
          <cell r="G117">
            <v>17.765999999999998</v>
          </cell>
          <cell r="H117">
            <v>17.765999999999998</v>
          </cell>
          <cell r="I117">
            <v>17.765999999999998</v>
          </cell>
          <cell r="J117">
            <v>30.456</v>
          </cell>
        </row>
        <row r="118">
          <cell r="B118">
            <v>4405</v>
          </cell>
          <cell r="C118" t="str">
            <v>ANCHOVIRA</v>
          </cell>
          <cell r="D118">
            <v>14</v>
          </cell>
          <cell r="E118">
            <v>30.240000000000002</v>
          </cell>
          <cell r="F118">
            <v>30.240000000000002</v>
          </cell>
          <cell r="G118">
            <v>10.584000000000001</v>
          </cell>
          <cell r="H118">
            <v>10.584000000000001</v>
          </cell>
          <cell r="I118">
            <v>10.584000000000001</v>
          </cell>
          <cell r="J118">
            <v>18.144000000000002</v>
          </cell>
        </row>
        <row r="119">
          <cell r="B119">
            <v>4406</v>
          </cell>
          <cell r="C119" t="str">
            <v>MARRIPON</v>
          </cell>
          <cell r="D119">
            <v>13</v>
          </cell>
          <cell r="E119">
            <v>14.04</v>
          </cell>
          <cell r="F119">
            <v>14.04</v>
          </cell>
          <cell r="G119">
            <v>4.9139999999999997</v>
          </cell>
          <cell r="H119">
            <v>4.9139999999999997</v>
          </cell>
          <cell r="I119">
            <v>4.9139999999999997</v>
          </cell>
          <cell r="J119">
            <v>8.4239999999999995</v>
          </cell>
        </row>
        <row r="120">
          <cell r="B120">
            <v>6953</v>
          </cell>
          <cell r="C120" t="str">
            <v>EL ARROZAL</v>
          </cell>
          <cell r="D120">
            <v>12</v>
          </cell>
          <cell r="E120">
            <v>20.52</v>
          </cell>
          <cell r="F120">
            <v>20.52</v>
          </cell>
          <cell r="G120">
            <v>7.1819999999999995</v>
          </cell>
          <cell r="H120">
            <v>7.1819999999999995</v>
          </cell>
          <cell r="I120">
            <v>7.1819999999999995</v>
          </cell>
          <cell r="J120">
            <v>12.312000000000001</v>
          </cell>
        </row>
        <row r="121">
          <cell r="B121">
            <v>4396</v>
          </cell>
          <cell r="C121" t="str">
            <v>CHOCHOPE</v>
          </cell>
          <cell r="D121">
            <v>33</v>
          </cell>
          <cell r="E121">
            <v>25.92</v>
          </cell>
          <cell r="F121">
            <v>25.92</v>
          </cell>
          <cell r="G121">
            <v>9.072000000000001</v>
          </cell>
          <cell r="H121">
            <v>9.072000000000001</v>
          </cell>
          <cell r="I121">
            <v>9.072000000000001</v>
          </cell>
          <cell r="J121">
            <v>15.552</v>
          </cell>
        </row>
        <row r="122">
          <cell r="B122"/>
          <cell r="C122" t="str">
            <v>MICRO RED - MORROPE</v>
          </cell>
          <cell r="D122">
            <v>1346</v>
          </cell>
          <cell r="E122">
            <v>1577.8799999999999</v>
          </cell>
          <cell r="F122">
            <v>1577.8799999999999</v>
          </cell>
          <cell r="G122">
            <v>552.25799999999992</v>
          </cell>
          <cell r="H122">
            <v>552.25799999999992</v>
          </cell>
          <cell r="I122">
            <v>552.25799999999992</v>
          </cell>
          <cell r="J122">
            <v>946.72799999999984</v>
          </cell>
        </row>
        <row r="123">
          <cell r="B123">
            <v>4420</v>
          </cell>
          <cell r="C123" t="str">
            <v>MORROPE</v>
          </cell>
          <cell r="D123">
            <v>297</v>
          </cell>
          <cell r="E123">
            <v>354.24</v>
          </cell>
          <cell r="F123">
            <v>354.24</v>
          </cell>
          <cell r="G123">
            <v>123.98399999999999</v>
          </cell>
          <cell r="H123">
            <v>123.98399999999999</v>
          </cell>
          <cell r="I123">
            <v>123.98399999999999</v>
          </cell>
          <cell r="J123">
            <v>212.54400000000001</v>
          </cell>
        </row>
        <row r="124">
          <cell r="B124">
            <v>4422</v>
          </cell>
          <cell r="C124" t="str">
            <v>EL ROMERO</v>
          </cell>
          <cell r="D124">
            <v>54</v>
          </cell>
          <cell r="E124">
            <v>55.08</v>
          </cell>
          <cell r="F124">
            <v>55.08</v>
          </cell>
          <cell r="G124">
            <v>19.277999999999999</v>
          </cell>
          <cell r="H124">
            <v>19.277999999999999</v>
          </cell>
          <cell r="I124">
            <v>19.277999999999999</v>
          </cell>
          <cell r="J124">
            <v>33.047999999999995</v>
          </cell>
        </row>
        <row r="125">
          <cell r="B125">
            <v>4427</v>
          </cell>
          <cell r="C125" t="str">
            <v>CRUZ DE PAREDONES</v>
          </cell>
          <cell r="D125">
            <v>29</v>
          </cell>
          <cell r="E125">
            <v>33.479999999999997</v>
          </cell>
          <cell r="F125">
            <v>33.479999999999997</v>
          </cell>
          <cell r="G125">
            <v>11.718</v>
          </cell>
          <cell r="H125">
            <v>11.718</v>
          </cell>
          <cell r="I125">
            <v>11.718</v>
          </cell>
          <cell r="J125">
            <v>20.087999999999997</v>
          </cell>
        </row>
        <row r="126">
          <cell r="B126">
            <v>4435</v>
          </cell>
          <cell r="C126" t="str">
            <v>ANNAPE</v>
          </cell>
          <cell r="D126">
            <v>29</v>
          </cell>
          <cell r="E126">
            <v>36.72</v>
          </cell>
          <cell r="F126">
            <v>36.72</v>
          </cell>
          <cell r="G126">
            <v>12.852</v>
          </cell>
          <cell r="H126">
            <v>12.852</v>
          </cell>
          <cell r="I126">
            <v>12.852</v>
          </cell>
          <cell r="J126">
            <v>22.031999999999996</v>
          </cell>
        </row>
        <row r="127">
          <cell r="B127">
            <v>4421</v>
          </cell>
          <cell r="C127" t="str">
            <v>LA COLORADA</v>
          </cell>
          <cell r="D127">
            <v>26</v>
          </cell>
          <cell r="E127">
            <v>96.12</v>
          </cell>
          <cell r="F127">
            <v>96.12</v>
          </cell>
          <cell r="G127">
            <v>33.642000000000003</v>
          </cell>
          <cell r="H127">
            <v>33.642000000000003</v>
          </cell>
          <cell r="I127">
            <v>33.642000000000003</v>
          </cell>
          <cell r="J127">
            <v>57.672000000000004</v>
          </cell>
        </row>
        <row r="128">
          <cell r="B128">
            <v>4436</v>
          </cell>
          <cell r="C128" t="str">
            <v>CARACUCHO</v>
          </cell>
          <cell r="D128">
            <v>20</v>
          </cell>
          <cell r="E128">
            <v>30.240000000000002</v>
          </cell>
          <cell r="F128">
            <v>30.240000000000002</v>
          </cell>
          <cell r="G128">
            <v>10.584000000000001</v>
          </cell>
          <cell r="H128">
            <v>10.584000000000001</v>
          </cell>
          <cell r="I128">
            <v>10.584000000000001</v>
          </cell>
          <cell r="J128">
            <v>18.144000000000002</v>
          </cell>
        </row>
        <row r="129">
          <cell r="B129">
            <v>4433</v>
          </cell>
          <cell r="C129" t="str">
            <v>SEQUION</v>
          </cell>
          <cell r="D129">
            <v>25</v>
          </cell>
          <cell r="E129">
            <v>23.76</v>
          </cell>
          <cell r="F129">
            <v>23.76</v>
          </cell>
          <cell r="G129">
            <v>8.3160000000000007</v>
          </cell>
          <cell r="H129">
            <v>8.3160000000000007</v>
          </cell>
          <cell r="I129">
            <v>8.3160000000000007</v>
          </cell>
          <cell r="J129">
            <v>14.256000000000002</v>
          </cell>
        </row>
        <row r="130">
          <cell r="B130">
            <v>4432</v>
          </cell>
          <cell r="C130" t="str">
            <v>SANTA ISABEL</v>
          </cell>
          <cell r="D130">
            <v>31</v>
          </cell>
          <cell r="E130">
            <v>32.4</v>
          </cell>
          <cell r="F130">
            <v>32.4</v>
          </cell>
          <cell r="G130">
            <v>11.34</v>
          </cell>
          <cell r="H130">
            <v>11.34</v>
          </cell>
          <cell r="I130">
            <v>11.34</v>
          </cell>
          <cell r="J130">
            <v>19.440000000000001</v>
          </cell>
        </row>
        <row r="131">
          <cell r="B131">
            <v>7222</v>
          </cell>
          <cell r="C131" t="str">
            <v>MONTE HERMOZO</v>
          </cell>
          <cell r="D131">
            <v>22</v>
          </cell>
          <cell r="E131">
            <v>35.64</v>
          </cell>
          <cell r="F131">
            <v>35.64</v>
          </cell>
          <cell r="G131">
            <v>12.474</v>
          </cell>
          <cell r="H131">
            <v>12.474</v>
          </cell>
          <cell r="I131">
            <v>12.474</v>
          </cell>
          <cell r="J131">
            <v>21.384</v>
          </cell>
        </row>
        <row r="132">
          <cell r="B132">
            <v>7223</v>
          </cell>
          <cell r="C132" t="str">
            <v>HUACA TRAPICHE DE BRONCE</v>
          </cell>
          <cell r="D132">
            <v>18</v>
          </cell>
          <cell r="E132">
            <v>14.04</v>
          </cell>
          <cell r="F132">
            <v>14.04</v>
          </cell>
          <cell r="G132">
            <v>4.9139999999999997</v>
          </cell>
          <cell r="H132">
            <v>4.9139999999999997</v>
          </cell>
          <cell r="I132">
            <v>4.9139999999999997</v>
          </cell>
          <cell r="J132">
            <v>8.4239999999999995</v>
          </cell>
        </row>
        <row r="133">
          <cell r="B133">
            <v>4429</v>
          </cell>
          <cell r="C133" t="str">
            <v>CRUZ DEL MEDANO</v>
          </cell>
          <cell r="D133">
            <v>206</v>
          </cell>
          <cell r="E133">
            <v>162</v>
          </cell>
          <cell r="F133">
            <v>162</v>
          </cell>
          <cell r="G133">
            <v>56.7</v>
          </cell>
          <cell r="H133">
            <v>56.7</v>
          </cell>
          <cell r="I133">
            <v>56.7</v>
          </cell>
          <cell r="J133">
            <v>97.2</v>
          </cell>
        </row>
        <row r="134">
          <cell r="B134">
            <v>4430</v>
          </cell>
          <cell r="C134" t="str">
            <v>QUEMAZON</v>
          </cell>
          <cell r="D134">
            <v>44</v>
          </cell>
          <cell r="E134">
            <v>35.64</v>
          </cell>
          <cell r="F134">
            <v>35.64</v>
          </cell>
          <cell r="G134">
            <v>12.474</v>
          </cell>
          <cell r="H134">
            <v>12.474</v>
          </cell>
          <cell r="I134">
            <v>12.474</v>
          </cell>
          <cell r="J134">
            <v>21.384</v>
          </cell>
        </row>
        <row r="135">
          <cell r="B135">
            <v>4437</v>
          </cell>
          <cell r="C135" t="str">
            <v>HUACA DE BARRO</v>
          </cell>
          <cell r="D135">
            <v>98</v>
          </cell>
          <cell r="E135">
            <v>105.84</v>
          </cell>
          <cell r="F135">
            <v>105.84</v>
          </cell>
          <cell r="G135">
            <v>37.044000000000004</v>
          </cell>
          <cell r="H135">
            <v>37.044000000000004</v>
          </cell>
          <cell r="I135">
            <v>37.044000000000004</v>
          </cell>
          <cell r="J135">
            <v>63.504000000000005</v>
          </cell>
        </row>
        <row r="136">
          <cell r="B136">
            <v>4434</v>
          </cell>
          <cell r="C136" t="str">
            <v>LAS PAMPAS</v>
          </cell>
          <cell r="D136">
            <v>59</v>
          </cell>
          <cell r="E136">
            <v>55.08</v>
          </cell>
          <cell r="F136">
            <v>55.08</v>
          </cell>
          <cell r="G136">
            <v>19.277999999999999</v>
          </cell>
          <cell r="H136">
            <v>19.277999999999999</v>
          </cell>
          <cell r="I136">
            <v>19.277999999999999</v>
          </cell>
          <cell r="J136">
            <v>33.047999999999995</v>
          </cell>
        </row>
        <row r="137">
          <cell r="B137">
            <v>4426</v>
          </cell>
          <cell r="C137" t="str">
            <v>ARBOLSOL</v>
          </cell>
          <cell r="D137">
            <v>86</v>
          </cell>
          <cell r="E137">
            <v>92.88</v>
          </cell>
          <cell r="F137">
            <v>92.88</v>
          </cell>
          <cell r="G137">
            <v>32.507999999999996</v>
          </cell>
          <cell r="H137">
            <v>32.507999999999996</v>
          </cell>
          <cell r="I137">
            <v>32.507999999999996</v>
          </cell>
          <cell r="J137">
            <v>55.727999999999994</v>
          </cell>
        </row>
        <row r="138">
          <cell r="B138">
            <v>4424</v>
          </cell>
          <cell r="C138" t="str">
            <v>LAGUNAS (MORROPE)</v>
          </cell>
          <cell r="D138">
            <v>71</v>
          </cell>
          <cell r="E138">
            <v>76.680000000000007</v>
          </cell>
          <cell r="F138">
            <v>76.680000000000007</v>
          </cell>
          <cell r="G138">
            <v>26.838000000000001</v>
          </cell>
          <cell r="H138">
            <v>26.838000000000001</v>
          </cell>
          <cell r="I138">
            <v>26.838000000000001</v>
          </cell>
          <cell r="J138">
            <v>46.008000000000003</v>
          </cell>
        </row>
        <row r="139">
          <cell r="B139">
            <v>4425</v>
          </cell>
          <cell r="C139" t="str">
            <v>CHEPITO</v>
          </cell>
          <cell r="D139">
            <v>50</v>
          </cell>
          <cell r="E139">
            <v>54</v>
          </cell>
          <cell r="F139">
            <v>54</v>
          </cell>
          <cell r="G139">
            <v>18.899999999999999</v>
          </cell>
          <cell r="H139">
            <v>18.899999999999999</v>
          </cell>
          <cell r="I139">
            <v>18.899999999999999</v>
          </cell>
          <cell r="J139">
            <v>32.4</v>
          </cell>
        </row>
        <row r="140">
          <cell r="B140">
            <v>4438</v>
          </cell>
          <cell r="C140" t="str">
            <v>POSITOS</v>
          </cell>
          <cell r="D140">
            <v>35</v>
          </cell>
          <cell r="E140">
            <v>37.799999999999997</v>
          </cell>
          <cell r="F140">
            <v>37.799999999999997</v>
          </cell>
          <cell r="G140">
            <v>13.23</v>
          </cell>
          <cell r="H140">
            <v>13.23</v>
          </cell>
          <cell r="I140">
            <v>13.23</v>
          </cell>
          <cell r="J140">
            <v>22.68</v>
          </cell>
        </row>
        <row r="141">
          <cell r="B141">
            <v>4423</v>
          </cell>
          <cell r="C141" t="str">
            <v>TRANCA FANUPE</v>
          </cell>
          <cell r="D141">
            <v>84</v>
          </cell>
          <cell r="E141">
            <v>113.4</v>
          </cell>
          <cell r="F141">
            <v>113.4</v>
          </cell>
          <cell r="G141">
            <v>39.69</v>
          </cell>
          <cell r="H141">
            <v>39.69</v>
          </cell>
          <cell r="I141">
            <v>39.69</v>
          </cell>
          <cell r="J141">
            <v>68.040000000000006</v>
          </cell>
        </row>
        <row r="142">
          <cell r="B142">
            <v>4428</v>
          </cell>
          <cell r="C142" t="str">
            <v>LA GARTERA</v>
          </cell>
          <cell r="D142">
            <v>47</v>
          </cell>
          <cell r="E142">
            <v>101.52</v>
          </cell>
          <cell r="F142">
            <v>101.52</v>
          </cell>
          <cell r="G142">
            <v>35.531999999999996</v>
          </cell>
          <cell r="H142">
            <v>35.531999999999996</v>
          </cell>
          <cell r="I142">
            <v>35.531999999999996</v>
          </cell>
          <cell r="J142">
            <v>60.911999999999999</v>
          </cell>
        </row>
        <row r="143">
          <cell r="B143">
            <v>4431</v>
          </cell>
          <cell r="C143" t="str">
            <v>FANUPE BARRIO NUEVO</v>
          </cell>
          <cell r="D143">
            <v>15</v>
          </cell>
          <cell r="E143">
            <v>31.32</v>
          </cell>
          <cell r="F143">
            <v>31.32</v>
          </cell>
          <cell r="G143">
            <v>10.962</v>
          </cell>
          <cell r="H143">
            <v>10.962</v>
          </cell>
          <cell r="I143">
            <v>10.962</v>
          </cell>
          <cell r="J143">
            <v>18.792000000000002</v>
          </cell>
        </row>
        <row r="144">
          <cell r="B144"/>
          <cell r="C144" t="str">
            <v>MICRORED SALAS</v>
          </cell>
          <cell r="D144">
            <v>214</v>
          </cell>
          <cell r="E144">
            <v>255.95999999999998</v>
          </cell>
          <cell r="F144">
            <v>255.95999999999998</v>
          </cell>
          <cell r="G144">
            <v>89.585999999999984</v>
          </cell>
          <cell r="H144">
            <v>89.585999999999984</v>
          </cell>
          <cell r="I144">
            <v>89.585999999999984</v>
          </cell>
          <cell r="J144">
            <v>153.57599999999999</v>
          </cell>
        </row>
        <row r="145">
          <cell r="B145">
            <v>4386</v>
          </cell>
          <cell r="C145" t="str">
            <v>SALAS</v>
          </cell>
          <cell r="D145">
            <v>92</v>
          </cell>
          <cell r="E145">
            <v>115.56</v>
          </cell>
          <cell r="F145">
            <v>115.56</v>
          </cell>
          <cell r="G145">
            <v>40.445999999999998</v>
          </cell>
          <cell r="H145">
            <v>40.445999999999998</v>
          </cell>
          <cell r="I145">
            <v>40.445999999999998</v>
          </cell>
          <cell r="J145">
            <v>69.335999999999999</v>
          </cell>
        </row>
        <row r="146">
          <cell r="B146">
            <v>4387</v>
          </cell>
          <cell r="C146" t="str">
            <v>PENACHI</v>
          </cell>
          <cell r="D146">
            <v>15</v>
          </cell>
          <cell r="E146">
            <v>27</v>
          </cell>
          <cell r="F146">
            <v>27</v>
          </cell>
          <cell r="G146">
            <v>9.4499999999999993</v>
          </cell>
          <cell r="H146">
            <v>9.4499999999999993</v>
          </cell>
          <cell r="I146">
            <v>9.4499999999999993</v>
          </cell>
          <cell r="J146">
            <v>16.2</v>
          </cell>
        </row>
        <row r="147">
          <cell r="B147">
            <v>4388</v>
          </cell>
          <cell r="C147" t="str">
            <v>KERGUER</v>
          </cell>
          <cell r="D147">
            <v>6</v>
          </cell>
          <cell r="E147">
            <v>7.5600000000000005</v>
          </cell>
          <cell r="F147">
            <v>7.5600000000000005</v>
          </cell>
          <cell r="G147">
            <v>2.6460000000000004</v>
          </cell>
          <cell r="H147">
            <v>2.6460000000000004</v>
          </cell>
          <cell r="I147">
            <v>2.6460000000000004</v>
          </cell>
          <cell r="J147">
            <v>4.5360000000000005</v>
          </cell>
        </row>
        <row r="148">
          <cell r="B148">
            <v>6681</v>
          </cell>
          <cell r="C148" t="str">
            <v>EL SAUCE</v>
          </cell>
          <cell r="D148">
            <v>22</v>
          </cell>
          <cell r="E148">
            <v>27</v>
          </cell>
          <cell r="F148">
            <v>27</v>
          </cell>
          <cell r="G148">
            <v>9.4499999999999993</v>
          </cell>
          <cell r="H148">
            <v>9.4499999999999993</v>
          </cell>
          <cell r="I148">
            <v>9.4499999999999993</v>
          </cell>
          <cell r="J148">
            <v>16.2</v>
          </cell>
        </row>
        <row r="149">
          <cell r="B149">
            <v>4417</v>
          </cell>
          <cell r="C149" t="str">
            <v>COLAYA</v>
          </cell>
          <cell r="D149">
            <v>23</v>
          </cell>
          <cell r="E149">
            <v>19.440000000000001</v>
          </cell>
          <cell r="F149">
            <v>19.440000000000001</v>
          </cell>
          <cell r="G149">
            <v>6.8040000000000012</v>
          </cell>
          <cell r="H149">
            <v>6.8040000000000012</v>
          </cell>
          <cell r="I149">
            <v>6.8040000000000012</v>
          </cell>
          <cell r="J149">
            <v>11.664000000000001</v>
          </cell>
        </row>
        <row r="150">
          <cell r="B150">
            <v>6682</v>
          </cell>
          <cell r="C150" t="str">
            <v>HUMEDADES</v>
          </cell>
          <cell r="D150">
            <v>16</v>
          </cell>
          <cell r="E150">
            <v>14.04</v>
          </cell>
          <cell r="F150">
            <v>14.04</v>
          </cell>
          <cell r="G150">
            <v>4.9139999999999997</v>
          </cell>
          <cell r="H150">
            <v>4.9139999999999997</v>
          </cell>
          <cell r="I150">
            <v>4.9139999999999997</v>
          </cell>
          <cell r="J150">
            <v>8.4239999999999995</v>
          </cell>
        </row>
        <row r="151">
          <cell r="B151">
            <v>4419</v>
          </cell>
          <cell r="C151" t="str">
            <v>TALLAPAMPA</v>
          </cell>
          <cell r="D151">
            <v>9</v>
          </cell>
          <cell r="E151">
            <v>17.28</v>
          </cell>
          <cell r="F151">
            <v>17.28</v>
          </cell>
          <cell r="G151">
            <v>6.0480000000000009</v>
          </cell>
          <cell r="H151">
            <v>6.0480000000000009</v>
          </cell>
          <cell r="I151">
            <v>6.0480000000000009</v>
          </cell>
          <cell r="J151">
            <v>10.368000000000002</v>
          </cell>
        </row>
        <row r="152">
          <cell r="B152">
            <v>4418</v>
          </cell>
          <cell r="C152" t="str">
            <v>LA RAMADA</v>
          </cell>
          <cell r="D152">
            <v>8</v>
          </cell>
          <cell r="E152">
            <v>7.5600000000000005</v>
          </cell>
          <cell r="F152">
            <v>7.5600000000000005</v>
          </cell>
          <cell r="G152">
            <v>2.6460000000000004</v>
          </cell>
          <cell r="H152">
            <v>2.6460000000000004</v>
          </cell>
          <cell r="I152">
            <v>2.6460000000000004</v>
          </cell>
          <cell r="J152">
            <v>4.5360000000000005</v>
          </cell>
        </row>
        <row r="153">
          <cell r="B153">
            <v>9468</v>
          </cell>
          <cell r="C153" t="str">
            <v>CORRAL DE PIEDRA</v>
          </cell>
          <cell r="D153">
            <v>13</v>
          </cell>
          <cell r="E153">
            <v>11.88</v>
          </cell>
          <cell r="F153">
            <v>11.88</v>
          </cell>
          <cell r="G153">
            <v>4.1580000000000004</v>
          </cell>
          <cell r="H153">
            <v>4.1580000000000004</v>
          </cell>
          <cell r="I153">
            <v>4.1580000000000004</v>
          </cell>
          <cell r="J153">
            <v>7.128000000000001</v>
          </cell>
        </row>
        <row r="154">
          <cell r="B154">
            <v>11452</v>
          </cell>
          <cell r="C154" t="str">
            <v>LAGUNA HUANAMA</v>
          </cell>
          <cell r="D154">
            <v>10</v>
          </cell>
          <cell r="E154">
            <v>8.64</v>
          </cell>
          <cell r="F154">
            <v>8.64</v>
          </cell>
          <cell r="G154">
            <v>3.0240000000000005</v>
          </cell>
          <cell r="H154">
            <v>3.0240000000000005</v>
          </cell>
          <cell r="I154">
            <v>3.0240000000000005</v>
          </cell>
          <cell r="J154">
            <v>5.1840000000000011</v>
          </cell>
        </row>
        <row r="155">
          <cell r="B155"/>
          <cell r="C155" t="str">
            <v>MICRORED OLMOS</v>
          </cell>
          <cell r="D155">
            <v>940</v>
          </cell>
          <cell r="E155">
            <v>1105.92</v>
          </cell>
          <cell r="F155">
            <v>1105.92</v>
          </cell>
          <cell r="G155">
            <v>387.07200000000006</v>
          </cell>
          <cell r="H155">
            <v>387.07200000000006</v>
          </cell>
          <cell r="I155">
            <v>387.07200000000006</v>
          </cell>
          <cell r="J155">
            <v>663.55200000000013</v>
          </cell>
        </row>
        <row r="156">
          <cell r="B156">
            <v>4407</v>
          </cell>
          <cell r="C156" t="str">
            <v>OLMOS</v>
          </cell>
          <cell r="D156">
            <v>500</v>
          </cell>
          <cell r="E156">
            <v>596.16</v>
          </cell>
          <cell r="F156">
            <v>596.16</v>
          </cell>
          <cell r="G156">
            <v>208.65599999999998</v>
          </cell>
          <cell r="H156">
            <v>208.65599999999998</v>
          </cell>
          <cell r="I156">
            <v>208.65599999999998</v>
          </cell>
          <cell r="J156">
            <v>357.69599999999997</v>
          </cell>
        </row>
        <row r="157">
          <cell r="B157">
            <v>4408</v>
          </cell>
          <cell r="C157" t="str">
            <v>LA ESTANCIA</v>
          </cell>
          <cell r="D157">
            <v>36</v>
          </cell>
          <cell r="E157">
            <v>38.880000000000003</v>
          </cell>
          <cell r="F157">
            <v>38.880000000000003</v>
          </cell>
          <cell r="G157">
            <v>13.608000000000002</v>
          </cell>
          <cell r="H157">
            <v>13.608000000000002</v>
          </cell>
          <cell r="I157">
            <v>13.608000000000002</v>
          </cell>
          <cell r="J157">
            <v>23.328000000000003</v>
          </cell>
        </row>
        <row r="158">
          <cell r="B158">
            <v>4415</v>
          </cell>
          <cell r="C158" t="str">
            <v>FICUAR</v>
          </cell>
          <cell r="D158">
            <v>31</v>
          </cell>
          <cell r="E158">
            <v>42.12</v>
          </cell>
          <cell r="F158">
            <v>42.12</v>
          </cell>
          <cell r="G158">
            <v>14.741999999999997</v>
          </cell>
          <cell r="H158">
            <v>14.741999999999997</v>
          </cell>
          <cell r="I158">
            <v>14.741999999999997</v>
          </cell>
          <cell r="J158">
            <v>25.271999999999998</v>
          </cell>
        </row>
        <row r="159">
          <cell r="B159">
            <v>4416</v>
          </cell>
          <cell r="C159" t="str">
            <v>SANTA ROSA (OLMOS)</v>
          </cell>
          <cell r="D159">
            <v>9</v>
          </cell>
          <cell r="E159">
            <v>8.64</v>
          </cell>
          <cell r="F159">
            <v>8.64</v>
          </cell>
          <cell r="G159">
            <v>3.0240000000000005</v>
          </cell>
          <cell r="H159">
            <v>3.0240000000000005</v>
          </cell>
          <cell r="I159">
            <v>3.0240000000000005</v>
          </cell>
          <cell r="J159">
            <v>5.1840000000000011</v>
          </cell>
        </row>
        <row r="160">
          <cell r="B160">
            <v>7315</v>
          </cell>
          <cell r="C160" t="str">
            <v>CALERA SANTA ROSA</v>
          </cell>
          <cell r="D160">
            <v>12</v>
          </cell>
          <cell r="E160">
            <v>23.76</v>
          </cell>
          <cell r="F160">
            <v>23.76</v>
          </cell>
          <cell r="G160">
            <v>8.3160000000000007</v>
          </cell>
          <cell r="H160">
            <v>8.3160000000000007</v>
          </cell>
          <cell r="I160">
            <v>8.3160000000000007</v>
          </cell>
          <cell r="J160">
            <v>14.256000000000002</v>
          </cell>
        </row>
        <row r="161">
          <cell r="B161">
            <v>6683</v>
          </cell>
          <cell r="C161" t="str">
            <v>EL PUENTE</v>
          </cell>
          <cell r="D161">
            <v>60</v>
          </cell>
          <cell r="E161">
            <v>89.64</v>
          </cell>
          <cell r="F161">
            <v>89.64</v>
          </cell>
          <cell r="G161">
            <v>31.374000000000002</v>
          </cell>
          <cell r="H161">
            <v>31.374000000000002</v>
          </cell>
          <cell r="I161">
            <v>31.374000000000002</v>
          </cell>
          <cell r="J161">
            <v>53.783999999999999</v>
          </cell>
        </row>
        <row r="162">
          <cell r="B162">
            <v>7316</v>
          </cell>
          <cell r="C162" t="str">
            <v>CASERIO PLAYA DE CASCAJAL</v>
          </cell>
          <cell r="D162">
            <v>39</v>
          </cell>
          <cell r="E162">
            <v>42.12</v>
          </cell>
          <cell r="F162">
            <v>42.12</v>
          </cell>
          <cell r="G162">
            <v>14.741999999999997</v>
          </cell>
          <cell r="H162">
            <v>14.741999999999997</v>
          </cell>
          <cell r="I162">
            <v>14.741999999999997</v>
          </cell>
          <cell r="J162">
            <v>25.271999999999998</v>
          </cell>
        </row>
        <row r="163">
          <cell r="B163">
            <v>10096</v>
          </cell>
          <cell r="C163" t="str">
            <v>EL PUEBLITO</v>
          </cell>
          <cell r="D163">
            <v>10</v>
          </cell>
          <cell r="E163">
            <v>19.440000000000001</v>
          </cell>
          <cell r="F163">
            <v>19.440000000000001</v>
          </cell>
          <cell r="G163">
            <v>6.8040000000000012</v>
          </cell>
          <cell r="H163">
            <v>6.8040000000000012</v>
          </cell>
          <cell r="I163">
            <v>6.8040000000000012</v>
          </cell>
          <cell r="J163">
            <v>11.664000000000001</v>
          </cell>
        </row>
        <row r="164">
          <cell r="B164">
            <v>10095</v>
          </cell>
          <cell r="C164" t="str">
            <v>ANCOL CHICO</v>
          </cell>
          <cell r="D164">
            <v>30</v>
          </cell>
          <cell r="E164">
            <v>24.84</v>
          </cell>
          <cell r="F164">
            <v>24.84</v>
          </cell>
          <cell r="G164">
            <v>8.6939999999999991</v>
          </cell>
          <cell r="H164">
            <v>8.6939999999999991</v>
          </cell>
          <cell r="I164">
            <v>8.6939999999999991</v>
          </cell>
          <cell r="J164">
            <v>14.904000000000002</v>
          </cell>
        </row>
        <row r="165">
          <cell r="B165">
            <v>4409</v>
          </cell>
          <cell r="C165" t="str">
            <v>INSCULAS</v>
          </cell>
          <cell r="D165">
            <v>71</v>
          </cell>
          <cell r="E165">
            <v>84.24</v>
          </cell>
          <cell r="F165">
            <v>84.24</v>
          </cell>
          <cell r="G165">
            <v>29.483999999999995</v>
          </cell>
          <cell r="H165">
            <v>29.483999999999995</v>
          </cell>
          <cell r="I165">
            <v>29.483999999999995</v>
          </cell>
          <cell r="J165">
            <v>50.543999999999997</v>
          </cell>
        </row>
        <row r="166">
          <cell r="B166">
            <v>4410</v>
          </cell>
          <cell r="C166" t="str">
            <v>QUERPON</v>
          </cell>
          <cell r="D166">
            <v>26</v>
          </cell>
          <cell r="E166">
            <v>30.240000000000002</v>
          </cell>
          <cell r="F166">
            <v>30.240000000000002</v>
          </cell>
          <cell r="G166">
            <v>10.584000000000001</v>
          </cell>
          <cell r="H166">
            <v>10.584000000000001</v>
          </cell>
          <cell r="I166">
            <v>10.584000000000001</v>
          </cell>
          <cell r="J166">
            <v>18.144000000000002</v>
          </cell>
        </row>
        <row r="167">
          <cell r="B167">
            <v>4411</v>
          </cell>
          <cell r="C167" t="str">
            <v>TRES BATANES</v>
          </cell>
          <cell r="D167">
            <v>15</v>
          </cell>
          <cell r="E167">
            <v>16.2</v>
          </cell>
          <cell r="F167">
            <v>16.2</v>
          </cell>
          <cell r="G167">
            <v>5.67</v>
          </cell>
          <cell r="H167">
            <v>5.67</v>
          </cell>
          <cell r="I167">
            <v>5.67</v>
          </cell>
          <cell r="J167">
            <v>9.7200000000000006</v>
          </cell>
        </row>
        <row r="168">
          <cell r="B168">
            <v>4412</v>
          </cell>
          <cell r="C168" t="str">
            <v>CAPILLA CENTRAL</v>
          </cell>
          <cell r="D168">
            <v>6</v>
          </cell>
          <cell r="E168">
            <v>4.32</v>
          </cell>
          <cell r="F168">
            <v>4.32</v>
          </cell>
          <cell r="G168">
            <v>1.5120000000000002</v>
          </cell>
          <cell r="H168">
            <v>1.5120000000000002</v>
          </cell>
          <cell r="I168">
            <v>1.5120000000000002</v>
          </cell>
          <cell r="J168">
            <v>2.5920000000000005</v>
          </cell>
        </row>
        <row r="169">
          <cell r="B169">
            <v>4413</v>
          </cell>
          <cell r="C169" t="str">
            <v>ÑAUPE</v>
          </cell>
          <cell r="D169">
            <v>6</v>
          </cell>
          <cell r="E169">
            <v>2.16</v>
          </cell>
          <cell r="F169">
            <v>2.16</v>
          </cell>
          <cell r="G169">
            <v>0.75600000000000012</v>
          </cell>
          <cell r="H169">
            <v>0.75600000000000012</v>
          </cell>
          <cell r="I169">
            <v>0.75600000000000012</v>
          </cell>
          <cell r="J169">
            <v>1.2960000000000003</v>
          </cell>
        </row>
        <row r="170">
          <cell r="B170">
            <v>4414</v>
          </cell>
          <cell r="C170" t="str">
            <v>ELVIRREY</v>
          </cell>
          <cell r="D170">
            <v>10</v>
          </cell>
          <cell r="E170">
            <v>16.2</v>
          </cell>
          <cell r="F170">
            <v>16.2</v>
          </cell>
          <cell r="G170">
            <v>5.67</v>
          </cell>
          <cell r="H170">
            <v>5.67</v>
          </cell>
          <cell r="I170">
            <v>5.67</v>
          </cell>
          <cell r="J170">
            <v>9.7200000000000006</v>
          </cell>
        </row>
        <row r="171">
          <cell r="B171">
            <v>11688</v>
          </cell>
          <cell r="C171" t="str">
            <v>LAS NORIAS</v>
          </cell>
          <cell r="D171">
            <v>23</v>
          </cell>
          <cell r="E171">
            <v>22.68</v>
          </cell>
          <cell r="F171">
            <v>22.68</v>
          </cell>
          <cell r="G171">
            <v>7.9379999999999997</v>
          </cell>
          <cell r="H171">
            <v>7.9379999999999997</v>
          </cell>
          <cell r="I171">
            <v>7.9379999999999997</v>
          </cell>
          <cell r="J171">
            <v>13.607999999999999</v>
          </cell>
        </row>
        <row r="172">
          <cell r="B172">
            <v>17605</v>
          </cell>
          <cell r="C172" t="str">
            <v>CORRAL DE ARENA</v>
          </cell>
          <cell r="D172">
            <v>34</v>
          </cell>
          <cell r="E172">
            <v>18.36</v>
          </cell>
          <cell r="F172">
            <v>18.36</v>
          </cell>
          <cell r="G172">
            <v>6.4260000000000002</v>
          </cell>
          <cell r="H172">
            <v>6.4260000000000002</v>
          </cell>
          <cell r="I172">
            <v>6.4260000000000002</v>
          </cell>
          <cell r="J172">
            <v>11.015999999999998</v>
          </cell>
        </row>
        <row r="173">
          <cell r="B173">
            <v>18872</v>
          </cell>
          <cell r="C173" t="str">
            <v>PASABAR ASERRADERO</v>
          </cell>
          <cell r="D173">
            <v>6</v>
          </cell>
          <cell r="E173">
            <v>6.48</v>
          </cell>
          <cell r="F173">
            <v>6.48</v>
          </cell>
          <cell r="G173">
            <v>2.2680000000000002</v>
          </cell>
          <cell r="H173">
            <v>2.2680000000000002</v>
          </cell>
          <cell r="I173">
            <v>2.2680000000000002</v>
          </cell>
          <cell r="J173">
            <v>3.8879999999999999</v>
          </cell>
        </row>
        <row r="174">
          <cell r="B174">
            <v>18916</v>
          </cell>
          <cell r="C174" t="str">
            <v>MOCAPE</v>
          </cell>
          <cell r="D174">
            <v>16</v>
          </cell>
          <cell r="E174">
            <v>19.440000000000001</v>
          </cell>
          <cell r="F174">
            <v>19.440000000000001</v>
          </cell>
          <cell r="G174">
            <v>6.8040000000000012</v>
          </cell>
          <cell r="H174">
            <v>6.8040000000000012</v>
          </cell>
          <cell r="I174">
            <v>6.8040000000000012</v>
          </cell>
          <cell r="J174">
            <v>11.664000000000001</v>
          </cell>
        </row>
        <row r="175">
          <cell r="B175"/>
          <cell r="C175" t="str">
            <v>MICRO RED - KAÑARIS</v>
          </cell>
          <cell r="D175">
            <v>264</v>
          </cell>
          <cell r="E175">
            <v>273.24</v>
          </cell>
          <cell r="F175">
            <v>273.24</v>
          </cell>
          <cell r="G175">
            <v>95.634</v>
          </cell>
          <cell r="H175">
            <v>95.634</v>
          </cell>
          <cell r="I175">
            <v>95.634</v>
          </cell>
          <cell r="J175">
            <v>163.94400000000002</v>
          </cell>
        </row>
        <row r="176">
          <cell r="B176">
            <v>4397</v>
          </cell>
          <cell r="C176" t="str">
            <v>KAÑARIS</v>
          </cell>
          <cell r="D176">
            <v>67</v>
          </cell>
          <cell r="E176">
            <v>84.24</v>
          </cell>
          <cell r="F176">
            <v>84.24</v>
          </cell>
          <cell r="G176">
            <v>29.483999999999995</v>
          </cell>
          <cell r="H176">
            <v>29.483999999999995</v>
          </cell>
          <cell r="I176">
            <v>29.483999999999995</v>
          </cell>
          <cell r="J176">
            <v>50.543999999999997</v>
          </cell>
        </row>
        <row r="177">
          <cell r="B177">
            <v>7318</v>
          </cell>
          <cell r="C177" t="str">
            <v>MAMAGPAMPA</v>
          </cell>
          <cell r="D177">
            <v>35</v>
          </cell>
          <cell r="E177">
            <v>35.64</v>
          </cell>
          <cell r="F177">
            <v>35.64</v>
          </cell>
          <cell r="G177">
            <v>12.474</v>
          </cell>
          <cell r="H177">
            <v>12.474</v>
          </cell>
          <cell r="I177">
            <v>12.474</v>
          </cell>
          <cell r="J177">
            <v>21.384</v>
          </cell>
        </row>
        <row r="178">
          <cell r="B178">
            <v>4398</v>
          </cell>
          <cell r="C178" t="str">
            <v>PANDACHI</v>
          </cell>
          <cell r="D178">
            <v>17</v>
          </cell>
          <cell r="E178">
            <v>12.96</v>
          </cell>
          <cell r="F178">
            <v>12.96</v>
          </cell>
          <cell r="G178">
            <v>4.5360000000000005</v>
          </cell>
          <cell r="H178">
            <v>4.5360000000000005</v>
          </cell>
          <cell r="I178">
            <v>4.5360000000000005</v>
          </cell>
          <cell r="J178">
            <v>7.7759999999999998</v>
          </cell>
        </row>
        <row r="179">
          <cell r="B179">
            <v>4399</v>
          </cell>
          <cell r="C179" t="str">
            <v>HUACAPAMPA</v>
          </cell>
          <cell r="D179">
            <v>41</v>
          </cell>
          <cell r="E179">
            <v>34.56</v>
          </cell>
          <cell r="F179">
            <v>34.56</v>
          </cell>
          <cell r="G179">
            <v>12.096000000000002</v>
          </cell>
          <cell r="H179">
            <v>12.096000000000002</v>
          </cell>
          <cell r="I179">
            <v>12.096000000000002</v>
          </cell>
          <cell r="J179">
            <v>20.736000000000004</v>
          </cell>
        </row>
        <row r="180">
          <cell r="B180">
            <v>4400</v>
          </cell>
          <cell r="C180" t="str">
            <v>CHILASQUE</v>
          </cell>
          <cell r="D180">
            <v>26</v>
          </cell>
          <cell r="E180">
            <v>23.76</v>
          </cell>
          <cell r="F180">
            <v>23.76</v>
          </cell>
          <cell r="G180">
            <v>8.3160000000000007</v>
          </cell>
          <cell r="H180">
            <v>8.3160000000000007</v>
          </cell>
          <cell r="I180">
            <v>8.3160000000000007</v>
          </cell>
          <cell r="J180">
            <v>14.256000000000002</v>
          </cell>
        </row>
        <row r="181">
          <cell r="B181">
            <v>4402</v>
          </cell>
          <cell r="C181" t="str">
            <v>QUIRICHIMA</v>
          </cell>
          <cell r="D181">
            <v>12</v>
          </cell>
          <cell r="E181">
            <v>15.120000000000001</v>
          </cell>
          <cell r="F181">
            <v>15.120000000000001</v>
          </cell>
          <cell r="G181">
            <v>5.2920000000000007</v>
          </cell>
          <cell r="H181">
            <v>5.2920000000000007</v>
          </cell>
          <cell r="I181">
            <v>5.2920000000000007</v>
          </cell>
          <cell r="J181">
            <v>9.072000000000001</v>
          </cell>
        </row>
        <row r="182">
          <cell r="B182">
            <v>4401</v>
          </cell>
          <cell r="C182" t="str">
            <v>LA SUCCHA</v>
          </cell>
          <cell r="D182">
            <v>3</v>
          </cell>
          <cell r="E182">
            <v>3.24</v>
          </cell>
          <cell r="F182">
            <v>3.24</v>
          </cell>
          <cell r="G182">
            <v>1.1340000000000001</v>
          </cell>
          <cell r="H182">
            <v>1.1340000000000001</v>
          </cell>
          <cell r="I182">
            <v>1.1340000000000001</v>
          </cell>
          <cell r="J182">
            <v>1.944</v>
          </cell>
        </row>
        <row r="183">
          <cell r="B183">
            <v>4403</v>
          </cell>
          <cell r="C183" t="str">
            <v>CHIÑAMA</v>
          </cell>
          <cell r="D183">
            <v>16</v>
          </cell>
          <cell r="E183">
            <v>19.440000000000001</v>
          </cell>
          <cell r="F183">
            <v>19.440000000000001</v>
          </cell>
          <cell r="G183">
            <v>6.8040000000000012</v>
          </cell>
          <cell r="H183">
            <v>6.8040000000000012</v>
          </cell>
          <cell r="I183">
            <v>6.8040000000000012</v>
          </cell>
          <cell r="J183">
            <v>11.664000000000001</v>
          </cell>
        </row>
        <row r="184">
          <cell r="B184">
            <v>7020</v>
          </cell>
          <cell r="C184" t="str">
            <v>HUAYABAMBA</v>
          </cell>
          <cell r="D184">
            <v>21</v>
          </cell>
          <cell r="E184">
            <v>25.92</v>
          </cell>
          <cell r="F184">
            <v>25.92</v>
          </cell>
          <cell r="G184">
            <v>9.072000000000001</v>
          </cell>
          <cell r="H184">
            <v>9.072000000000001</v>
          </cell>
          <cell r="I184">
            <v>9.072000000000001</v>
          </cell>
          <cell r="J184">
            <v>15.552</v>
          </cell>
        </row>
        <row r="185">
          <cell r="B185">
            <v>7021</v>
          </cell>
          <cell r="C185" t="str">
            <v>HIERBA BUENA</v>
          </cell>
          <cell r="D185">
            <v>26</v>
          </cell>
          <cell r="E185">
            <v>18.36</v>
          </cell>
          <cell r="F185">
            <v>18.36</v>
          </cell>
          <cell r="G185">
            <v>6.4260000000000002</v>
          </cell>
          <cell r="H185">
            <v>6.4260000000000002</v>
          </cell>
          <cell r="I185">
            <v>6.4260000000000002</v>
          </cell>
          <cell r="J185">
            <v>11.015999999999998</v>
          </cell>
        </row>
        <row r="186">
          <cell r="B186"/>
          <cell r="C186" t="str">
            <v>RED FERREÑAFE</v>
          </cell>
          <cell r="D186">
            <v>1494</v>
          </cell>
          <cell r="E186">
            <v>1621.52</v>
          </cell>
          <cell r="F186">
            <v>1621.52</v>
          </cell>
          <cell r="G186">
            <v>567.53199999999993</v>
          </cell>
          <cell r="H186">
            <v>567.53199999999993</v>
          </cell>
          <cell r="I186">
            <v>567.53199999999993</v>
          </cell>
          <cell r="J186">
            <v>972.91199999999992</v>
          </cell>
        </row>
        <row r="187">
          <cell r="B187"/>
          <cell r="C187" t="str">
            <v>MICRO RED - FERREÑAFE</v>
          </cell>
          <cell r="D187">
            <v>485</v>
          </cell>
          <cell r="E187">
            <v>498.96000000000004</v>
          </cell>
          <cell r="F187">
            <v>498.96000000000004</v>
          </cell>
          <cell r="G187">
            <v>174.63600000000002</v>
          </cell>
          <cell r="H187">
            <v>174.63600000000002</v>
          </cell>
          <cell r="I187">
            <v>174.63600000000002</v>
          </cell>
          <cell r="J187">
            <v>299.37600000000003</v>
          </cell>
        </row>
        <row r="188">
          <cell r="B188">
            <v>4452</v>
          </cell>
          <cell r="C188" t="str">
            <v>FRANCISCO MURO PACHECO-PUEBLO NUEVO</v>
          </cell>
          <cell r="D188">
            <v>222</v>
          </cell>
          <cell r="E188">
            <v>228.96</v>
          </cell>
          <cell r="F188">
            <v>228.96</v>
          </cell>
          <cell r="G188">
            <v>80.13600000000001</v>
          </cell>
          <cell r="H188">
            <v>80.13600000000001</v>
          </cell>
          <cell r="I188">
            <v>80.13600000000001</v>
          </cell>
          <cell r="J188">
            <v>137.376</v>
          </cell>
        </row>
        <row r="189">
          <cell r="B189">
            <v>4441</v>
          </cell>
          <cell r="C189" t="str">
            <v>SEÑOR DE LA JUSTICIA</v>
          </cell>
          <cell r="D189">
            <v>165</v>
          </cell>
          <cell r="E189">
            <v>153.36000000000001</v>
          </cell>
          <cell r="F189">
            <v>153.36000000000001</v>
          </cell>
          <cell r="G189">
            <v>53.676000000000002</v>
          </cell>
          <cell r="H189">
            <v>53.676000000000002</v>
          </cell>
          <cell r="I189">
            <v>53.676000000000002</v>
          </cell>
          <cell r="J189">
            <v>92.016000000000005</v>
          </cell>
        </row>
        <row r="190">
          <cell r="B190">
            <v>4453</v>
          </cell>
          <cell r="C190" t="str">
            <v>LAS LOMAS</v>
          </cell>
          <cell r="D190">
            <v>18</v>
          </cell>
          <cell r="E190">
            <v>22.68</v>
          </cell>
          <cell r="F190">
            <v>22.68</v>
          </cell>
          <cell r="G190">
            <v>7.9379999999999997</v>
          </cell>
          <cell r="H190">
            <v>7.9379999999999997</v>
          </cell>
          <cell r="I190">
            <v>7.9379999999999997</v>
          </cell>
          <cell r="J190">
            <v>13.607999999999999</v>
          </cell>
        </row>
        <row r="191">
          <cell r="B191">
            <v>4443</v>
          </cell>
          <cell r="C191" t="str">
            <v>MESONES MURO</v>
          </cell>
          <cell r="D191">
            <v>80</v>
          </cell>
          <cell r="E191">
            <v>93.96</v>
          </cell>
          <cell r="F191">
            <v>93.96</v>
          </cell>
          <cell r="G191">
            <v>32.885999999999996</v>
          </cell>
          <cell r="H191">
            <v>32.885999999999996</v>
          </cell>
          <cell r="I191">
            <v>32.885999999999996</v>
          </cell>
          <cell r="J191">
            <v>56.375999999999998</v>
          </cell>
        </row>
        <row r="192">
          <cell r="B192"/>
          <cell r="C192" t="str">
            <v>MICRORRED INKAHUASI</v>
          </cell>
          <cell r="D192">
            <v>367</v>
          </cell>
          <cell r="E192">
            <v>355.76000000000005</v>
          </cell>
          <cell r="F192">
            <v>355.76000000000005</v>
          </cell>
          <cell r="G192">
            <v>124.51600000000002</v>
          </cell>
          <cell r="H192">
            <v>124.51600000000002</v>
          </cell>
          <cell r="I192">
            <v>124.51600000000002</v>
          </cell>
          <cell r="J192">
            <v>213.45600000000002</v>
          </cell>
        </row>
        <row r="193">
          <cell r="B193">
            <v>4455</v>
          </cell>
          <cell r="C193" t="str">
            <v>INKAWASI</v>
          </cell>
          <cell r="D193">
            <v>130</v>
          </cell>
          <cell r="E193">
            <v>132.84</v>
          </cell>
          <cell r="F193">
            <v>132.84</v>
          </cell>
          <cell r="G193">
            <v>46.494000000000007</v>
          </cell>
          <cell r="H193">
            <v>46.494000000000007</v>
          </cell>
          <cell r="I193">
            <v>46.494000000000007</v>
          </cell>
          <cell r="J193">
            <v>79.704000000000008</v>
          </cell>
        </row>
        <row r="194">
          <cell r="B194">
            <v>4454</v>
          </cell>
          <cell r="C194" t="str">
            <v>MOYAN</v>
          </cell>
          <cell r="D194">
            <v>23</v>
          </cell>
          <cell r="E194">
            <v>22.68</v>
          </cell>
          <cell r="F194">
            <v>22.68</v>
          </cell>
          <cell r="G194">
            <v>7.9379999999999997</v>
          </cell>
          <cell r="H194">
            <v>7.9379999999999997</v>
          </cell>
          <cell r="I194">
            <v>7.9379999999999997</v>
          </cell>
          <cell r="J194">
            <v>13.607999999999999</v>
          </cell>
        </row>
        <row r="195">
          <cell r="B195">
            <v>4456</v>
          </cell>
          <cell r="C195" t="str">
            <v>LAQUIPAMPA</v>
          </cell>
          <cell r="D195">
            <v>3</v>
          </cell>
          <cell r="E195">
            <v>5.4</v>
          </cell>
          <cell r="F195">
            <v>5.4</v>
          </cell>
          <cell r="G195">
            <v>1.89</v>
          </cell>
          <cell r="H195">
            <v>1.89</v>
          </cell>
          <cell r="I195">
            <v>1.89</v>
          </cell>
          <cell r="J195">
            <v>3.24</v>
          </cell>
        </row>
        <row r="196">
          <cell r="B196">
            <v>4442</v>
          </cell>
          <cell r="C196" t="str">
            <v>PUCHACA</v>
          </cell>
          <cell r="D196">
            <v>8</v>
          </cell>
          <cell r="E196">
            <v>3.24</v>
          </cell>
          <cell r="F196">
            <v>3.24</v>
          </cell>
          <cell r="G196">
            <v>1.1340000000000001</v>
          </cell>
          <cell r="H196">
            <v>1.1340000000000001</v>
          </cell>
          <cell r="I196">
            <v>1.1340000000000001</v>
          </cell>
          <cell r="J196">
            <v>1.944</v>
          </cell>
        </row>
        <row r="197">
          <cell r="B197">
            <v>4458</v>
          </cell>
          <cell r="C197" t="str">
            <v>CRUZ LOMA</v>
          </cell>
          <cell r="D197">
            <v>30</v>
          </cell>
          <cell r="E197">
            <v>24.84</v>
          </cell>
          <cell r="F197">
            <v>24.84</v>
          </cell>
          <cell r="G197">
            <v>8.6939999999999991</v>
          </cell>
          <cell r="H197">
            <v>8.6939999999999991</v>
          </cell>
          <cell r="I197">
            <v>8.6939999999999991</v>
          </cell>
          <cell r="J197">
            <v>14.904000000000002</v>
          </cell>
        </row>
        <row r="198">
          <cell r="B198">
            <v>4459</v>
          </cell>
          <cell r="C198" t="str">
            <v>HUAYRUL</v>
          </cell>
          <cell r="D198">
            <v>10</v>
          </cell>
          <cell r="E198">
            <v>4.32</v>
          </cell>
          <cell r="F198">
            <v>4.32</v>
          </cell>
          <cell r="G198">
            <v>1.5120000000000002</v>
          </cell>
          <cell r="H198">
            <v>1.5120000000000002</v>
          </cell>
          <cell r="I198">
            <v>1.5120000000000002</v>
          </cell>
          <cell r="J198">
            <v>2.5920000000000005</v>
          </cell>
        </row>
        <row r="199">
          <cell r="B199">
            <v>4463</v>
          </cell>
          <cell r="C199" t="str">
            <v>LANCHIPAMPA</v>
          </cell>
          <cell r="D199">
            <v>12</v>
          </cell>
          <cell r="E199">
            <v>6.48</v>
          </cell>
          <cell r="F199">
            <v>6.48</v>
          </cell>
          <cell r="G199">
            <v>2.2680000000000002</v>
          </cell>
          <cell r="H199">
            <v>2.2680000000000002</v>
          </cell>
          <cell r="I199">
            <v>2.2680000000000002</v>
          </cell>
          <cell r="J199">
            <v>3.8879999999999999</v>
          </cell>
        </row>
        <row r="200">
          <cell r="B200">
            <v>4457</v>
          </cell>
          <cell r="C200" t="str">
            <v>UYURPAMPA</v>
          </cell>
          <cell r="D200">
            <v>45</v>
          </cell>
          <cell r="E200">
            <v>49.68</v>
          </cell>
          <cell r="F200">
            <v>49.68</v>
          </cell>
          <cell r="G200">
            <v>17.387999999999998</v>
          </cell>
          <cell r="H200">
            <v>17.387999999999998</v>
          </cell>
          <cell r="I200">
            <v>17.387999999999998</v>
          </cell>
          <cell r="J200">
            <v>29.808000000000003</v>
          </cell>
        </row>
        <row r="201">
          <cell r="B201">
            <v>4462</v>
          </cell>
          <cell r="C201" t="str">
            <v>CANCHACHALA</v>
          </cell>
          <cell r="D201">
            <v>15</v>
          </cell>
          <cell r="E201">
            <v>16.2</v>
          </cell>
          <cell r="F201">
            <v>16.2</v>
          </cell>
          <cell r="G201">
            <v>5.67</v>
          </cell>
          <cell r="H201">
            <v>5.67</v>
          </cell>
          <cell r="I201">
            <v>5.67</v>
          </cell>
          <cell r="J201">
            <v>9.7200000000000006</v>
          </cell>
        </row>
        <row r="202">
          <cell r="B202">
            <v>4464</v>
          </cell>
          <cell r="C202" t="str">
            <v>KONGACHA</v>
          </cell>
          <cell r="D202">
            <v>15</v>
          </cell>
          <cell r="E202">
            <v>18.36</v>
          </cell>
          <cell r="F202">
            <v>18.36</v>
          </cell>
          <cell r="G202">
            <v>6.4260000000000002</v>
          </cell>
          <cell r="H202">
            <v>6.4260000000000002</v>
          </cell>
          <cell r="I202">
            <v>6.4260000000000002</v>
          </cell>
          <cell r="J202">
            <v>11.015999999999998</v>
          </cell>
        </row>
        <row r="203">
          <cell r="B203">
            <v>4465</v>
          </cell>
          <cell r="C203" t="str">
            <v>LA TRANCA</v>
          </cell>
          <cell r="D203">
            <v>21</v>
          </cell>
          <cell r="E203">
            <v>22.68</v>
          </cell>
          <cell r="F203">
            <v>22.68</v>
          </cell>
          <cell r="G203">
            <v>7.9379999999999997</v>
          </cell>
          <cell r="H203">
            <v>7.9379999999999997</v>
          </cell>
          <cell r="I203">
            <v>7.9379999999999997</v>
          </cell>
          <cell r="J203">
            <v>13.607999999999999</v>
          </cell>
        </row>
        <row r="204">
          <cell r="B204">
            <v>4460</v>
          </cell>
          <cell r="C204" t="str">
            <v>MARAYHUACA</v>
          </cell>
          <cell r="D204">
            <v>20</v>
          </cell>
          <cell r="E204">
            <v>15.120000000000001</v>
          </cell>
          <cell r="F204">
            <v>15.120000000000001</v>
          </cell>
          <cell r="G204">
            <v>5.2920000000000007</v>
          </cell>
          <cell r="H204">
            <v>5.2920000000000007</v>
          </cell>
          <cell r="I204">
            <v>5.2920000000000007</v>
          </cell>
          <cell r="J204">
            <v>9.072000000000001</v>
          </cell>
        </row>
        <row r="205">
          <cell r="B205">
            <v>31139</v>
          </cell>
          <cell r="C205" t="str">
            <v>JANQUE</v>
          </cell>
          <cell r="D205">
            <v>10</v>
          </cell>
          <cell r="E205">
            <v>8</v>
          </cell>
          <cell r="F205">
            <v>8</v>
          </cell>
          <cell r="G205">
            <v>2.8</v>
          </cell>
          <cell r="H205">
            <v>2.8</v>
          </cell>
          <cell r="I205">
            <v>2.8</v>
          </cell>
          <cell r="J205">
            <v>4.8</v>
          </cell>
        </row>
        <row r="206">
          <cell r="B206">
            <v>4461</v>
          </cell>
          <cell r="C206" t="str">
            <v>TOTORAS</v>
          </cell>
          <cell r="D206">
            <v>25</v>
          </cell>
          <cell r="E206">
            <v>25.92</v>
          </cell>
          <cell r="F206">
            <v>25.92</v>
          </cell>
          <cell r="G206">
            <v>9.072000000000001</v>
          </cell>
          <cell r="H206">
            <v>9.072000000000001</v>
          </cell>
          <cell r="I206">
            <v>9.072000000000001</v>
          </cell>
          <cell r="J206">
            <v>15.552</v>
          </cell>
        </row>
        <row r="207">
          <cell r="B207"/>
          <cell r="C207" t="str">
            <v>MICRO RED - PITIPO</v>
          </cell>
          <cell r="D207">
            <v>407</v>
          </cell>
          <cell r="E207">
            <v>448.19999999999993</v>
          </cell>
          <cell r="F207">
            <v>448.19999999999993</v>
          </cell>
          <cell r="G207">
            <v>156.86999999999998</v>
          </cell>
          <cell r="H207">
            <v>156.86999999999998</v>
          </cell>
          <cell r="I207">
            <v>156.86999999999998</v>
          </cell>
          <cell r="J207">
            <v>268.91999999999996</v>
          </cell>
        </row>
        <row r="208">
          <cell r="B208">
            <v>4444</v>
          </cell>
          <cell r="C208" t="str">
            <v>PITIPO</v>
          </cell>
          <cell r="D208">
            <v>40</v>
          </cell>
          <cell r="E208">
            <v>46.44</v>
          </cell>
          <cell r="F208">
            <v>46.44</v>
          </cell>
          <cell r="G208">
            <v>16.253999999999998</v>
          </cell>
          <cell r="H208">
            <v>16.253999999999998</v>
          </cell>
          <cell r="I208">
            <v>16.253999999999998</v>
          </cell>
          <cell r="J208">
            <v>27.863999999999997</v>
          </cell>
        </row>
        <row r="209">
          <cell r="B209">
            <v>4451</v>
          </cell>
          <cell r="C209" t="str">
            <v>BATANGRANDE</v>
          </cell>
          <cell r="D209">
            <v>120</v>
          </cell>
          <cell r="E209">
            <v>185.76</v>
          </cell>
          <cell r="F209">
            <v>185.76</v>
          </cell>
          <cell r="G209">
            <v>65.015999999999991</v>
          </cell>
          <cell r="H209">
            <v>65.015999999999991</v>
          </cell>
          <cell r="I209">
            <v>65.015999999999991</v>
          </cell>
          <cell r="J209">
            <v>111.45599999999999</v>
          </cell>
        </row>
        <row r="210">
          <cell r="B210">
            <v>4448</v>
          </cell>
          <cell r="C210" t="str">
            <v>CACHINCHE</v>
          </cell>
          <cell r="D210">
            <v>20</v>
          </cell>
          <cell r="E210">
            <v>19.440000000000001</v>
          </cell>
          <cell r="F210">
            <v>19.440000000000001</v>
          </cell>
          <cell r="G210">
            <v>6.8040000000000012</v>
          </cell>
          <cell r="H210">
            <v>6.8040000000000012</v>
          </cell>
          <cell r="I210">
            <v>6.8040000000000012</v>
          </cell>
          <cell r="J210">
            <v>11.664000000000001</v>
          </cell>
        </row>
        <row r="211">
          <cell r="B211">
            <v>4449</v>
          </cell>
          <cell r="C211" t="str">
            <v>PATIVILCA</v>
          </cell>
          <cell r="D211">
            <v>20</v>
          </cell>
          <cell r="E211">
            <v>23.76</v>
          </cell>
          <cell r="F211">
            <v>23.76</v>
          </cell>
          <cell r="G211">
            <v>8.3160000000000007</v>
          </cell>
          <cell r="H211">
            <v>8.3160000000000007</v>
          </cell>
          <cell r="I211">
            <v>8.3160000000000007</v>
          </cell>
          <cell r="J211">
            <v>14.256000000000002</v>
          </cell>
        </row>
        <row r="212">
          <cell r="B212">
            <v>4445</v>
          </cell>
          <cell r="C212" t="str">
            <v>LA TRAPOSA</v>
          </cell>
          <cell r="D212">
            <v>35</v>
          </cell>
          <cell r="E212">
            <v>42.12</v>
          </cell>
          <cell r="F212">
            <v>42.12</v>
          </cell>
          <cell r="G212">
            <v>14.741999999999997</v>
          </cell>
          <cell r="H212">
            <v>14.741999999999997</v>
          </cell>
          <cell r="I212">
            <v>14.741999999999997</v>
          </cell>
          <cell r="J212">
            <v>25.271999999999998</v>
          </cell>
        </row>
        <row r="213">
          <cell r="B213">
            <v>4446</v>
          </cell>
          <cell r="C213" t="str">
            <v>MOCHUMI VIEJO</v>
          </cell>
          <cell r="D213">
            <v>15</v>
          </cell>
          <cell r="E213">
            <v>12.96</v>
          </cell>
          <cell r="F213">
            <v>12.96</v>
          </cell>
          <cell r="G213">
            <v>4.5360000000000005</v>
          </cell>
          <cell r="H213">
            <v>4.5360000000000005</v>
          </cell>
          <cell r="I213">
            <v>4.5360000000000005</v>
          </cell>
          <cell r="J213">
            <v>7.7759999999999998</v>
          </cell>
        </row>
        <row r="214">
          <cell r="B214">
            <v>4447</v>
          </cell>
          <cell r="C214" t="str">
            <v>MOTUPILLO</v>
          </cell>
          <cell r="D214">
            <v>80</v>
          </cell>
          <cell r="E214">
            <v>35.64</v>
          </cell>
          <cell r="F214">
            <v>35.64</v>
          </cell>
          <cell r="G214">
            <v>12.474</v>
          </cell>
          <cell r="H214">
            <v>12.474</v>
          </cell>
          <cell r="I214">
            <v>12.474</v>
          </cell>
          <cell r="J214">
            <v>21.384</v>
          </cell>
        </row>
        <row r="215">
          <cell r="B215">
            <v>4450</v>
          </cell>
          <cell r="C215" t="str">
            <v>SIME</v>
          </cell>
          <cell r="D215">
            <v>12</v>
          </cell>
          <cell r="E215">
            <v>11.88</v>
          </cell>
          <cell r="F215">
            <v>11.88</v>
          </cell>
          <cell r="G215">
            <v>4.1580000000000004</v>
          </cell>
          <cell r="H215">
            <v>4.1580000000000004</v>
          </cell>
          <cell r="I215">
            <v>4.1580000000000004</v>
          </cell>
          <cell r="J215">
            <v>7.128000000000001</v>
          </cell>
        </row>
        <row r="216">
          <cell r="B216">
            <v>7022</v>
          </cell>
          <cell r="C216" t="str">
            <v>LA ZARANDA</v>
          </cell>
          <cell r="D216">
            <v>40</v>
          </cell>
          <cell r="E216">
            <v>43.2</v>
          </cell>
          <cell r="F216">
            <v>43.2</v>
          </cell>
          <cell r="G216">
            <v>15.12</v>
          </cell>
          <cell r="H216">
            <v>15.12</v>
          </cell>
          <cell r="I216">
            <v>15.12</v>
          </cell>
          <cell r="J216">
            <v>25.92</v>
          </cell>
        </row>
        <row r="217">
          <cell r="B217">
            <v>7317</v>
          </cell>
          <cell r="C217" t="str">
            <v>SANTA CLARA</v>
          </cell>
          <cell r="D217">
            <v>25</v>
          </cell>
          <cell r="E217">
            <v>27</v>
          </cell>
          <cell r="F217">
            <v>27</v>
          </cell>
          <cell r="G217">
            <v>9.4499999999999993</v>
          </cell>
          <cell r="H217">
            <v>9.4499999999999993</v>
          </cell>
          <cell r="I217">
            <v>9.4499999999999993</v>
          </cell>
          <cell r="J217">
            <v>16.2</v>
          </cell>
        </row>
        <row r="218">
          <cell r="B218"/>
          <cell r="C218" t="str">
            <v>CONSOLIDADO HOSPITALES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</row>
        <row r="219">
          <cell r="B219">
            <v>4317</v>
          </cell>
          <cell r="C219" t="str">
            <v>HOSPITAL REGIONAL DOCENTE LAS MERCEDES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B220">
            <v>11470</v>
          </cell>
          <cell r="C220" t="str">
            <v>HOSPITAL REGIONAL LAMBAYEQUE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B221">
            <v>4370</v>
          </cell>
          <cell r="C221" t="str">
            <v>HOSPITAL PROVINCIAL DOCENTE BELEN-LAMBAYEQUE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B222">
            <v>4440</v>
          </cell>
          <cell r="C222" t="str">
            <v>HOSPITAL REFERENCIAL FERREÑAFE</v>
          </cell>
          <cell r="D222">
            <v>235</v>
          </cell>
          <cell r="E222">
            <v>318.60000000000002</v>
          </cell>
          <cell r="F222">
            <v>318.60000000000002</v>
          </cell>
          <cell r="G222">
            <v>111.51</v>
          </cell>
          <cell r="H222">
            <v>111.51</v>
          </cell>
          <cell r="I222">
            <v>111.51</v>
          </cell>
          <cell r="J222">
            <v>191.16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ICLAYO 5 -59"/>
      <sheetName val="FERREÑAFE"/>
      <sheetName val="FERREÑAFE 5 -59"/>
      <sheetName val="LAMBAYEQUE 5-59"/>
      <sheetName val="DISTRITAL (2)"/>
      <sheetName val="DISTRITAL"/>
    </sheetNames>
    <sheetDataSet>
      <sheetData sheetId="0">
        <row r="12">
          <cell r="B12">
            <v>4319</v>
          </cell>
          <cell r="C12" t="str">
            <v>C.S. San Antonio</v>
          </cell>
          <cell r="D12">
            <v>933.24</v>
          </cell>
          <cell r="E12">
            <v>5599.44</v>
          </cell>
          <cell r="F12">
            <v>933.24</v>
          </cell>
          <cell r="G12">
            <v>466.62</v>
          </cell>
          <cell r="H12">
            <v>466.62</v>
          </cell>
        </row>
        <row r="13">
          <cell r="B13">
            <v>4318</v>
          </cell>
          <cell r="C13" t="str">
            <v>C.S. José Olaya</v>
          </cell>
          <cell r="D13">
            <v>843.1</v>
          </cell>
          <cell r="E13">
            <v>5058.6000000000004</v>
          </cell>
          <cell r="F13">
            <v>843.1</v>
          </cell>
          <cell r="G13">
            <v>421.55</v>
          </cell>
          <cell r="H13">
            <v>421.55</v>
          </cell>
        </row>
        <row r="14">
          <cell r="B14">
            <v>4320</v>
          </cell>
          <cell r="C14" t="str">
            <v>C.S. Jorge Chávez</v>
          </cell>
          <cell r="D14">
            <v>346.88</v>
          </cell>
          <cell r="E14">
            <v>2081.2800000000002</v>
          </cell>
          <cell r="F14">
            <v>346.88</v>
          </cell>
          <cell r="G14">
            <v>173.44</v>
          </cell>
          <cell r="H14">
            <v>173.44</v>
          </cell>
        </row>
        <row r="15">
          <cell r="B15">
            <v>4321</v>
          </cell>
          <cell r="C15" t="str">
            <v>C.S. Túpac Amaru</v>
          </cell>
          <cell r="D15">
            <v>518.26</v>
          </cell>
          <cell r="E15">
            <v>3109.56</v>
          </cell>
          <cell r="F15">
            <v>518.26</v>
          </cell>
          <cell r="G15">
            <v>259.13</v>
          </cell>
          <cell r="H15">
            <v>259.13</v>
          </cell>
        </row>
        <row r="16">
          <cell r="B16">
            <v>4322</v>
          </cell>
          <cell r="C16" t="str">
            <v>C.S. Quiñones</v>
          </cell>
          <cell r="D16">
            <v>603.91999999999996</v>
          </cell>
          <cell r="E16">
            <v>3623.52</v>
          </cell>
          <cell r="F16">
            <v>603.91999999999996</v>
          </cell>
          <cell r="G16">
            <v>301.95999999999998</v>
          </cell>
          <cell r="H16">
            <v>301.95999999999998</v>
          </cell>
        </row>
        <row r="17">
          <cell r="B17">
            <v>4324</v>
          </cell>
          <cell r="C17" t="str">
            <v>C.S. Cerropón</v>
          </cell>
          <cell r="D17">
            <v>467.56</v>
          </cell>
          <cell r="E17">
            <v>2805.36</v>
          </cell>
          <cell r="F17">
            <v>467.56</v>
          </cell>
          <cell r="G17">
            <v>233.78</v>
          </cell>
          <cell r="H17">
            <v>233.78</v>
          </cell>
        </row>
        <row r="18">
          <cell r="B18">
            <v>4323</v>
          </cell>
          <cell r="C18" t="str">
            <v>C.S. Cruz Esperanza</v>
          </cell>
          <cell r="D18">
            <v>324.98</v>
          </cell>
          <cell r="E18">
            <v>1949.88</v>
          </cell>
          <cell r="F18">
            <v>324.98</v>
          </cell>
          <cell r="G18">
            <v>162.49</v>
          </cell>
          <cell r="H18">
            <v>162.49</v>
          </cell>
        </row>
        <row r="19">
          <cell r="B19">
            <v>8836</v>
          </cell>
          <cell r="C19" t="str">
            <v>Policlínico Oeste</v>
          </cell>
          <cell r="D19">
            <v>405.56</v>
          </cell>
          <cell r="E19">
            <v>2433.36</v>
          </cell>
          <cell r="F19">
            <v>405.56</v>
          </cell>
          <cell r="G19">
            <v>202.78</v>
          </cell>
          <cell r="H19">
            <v>202.78</v>
          </cell>
        </row>
        <row r="20">
          <cell r="B20"/>
          <cell r="C20"/>
          <cell r="D20">
            <v>1.5156727828746177</v>
          </cell>
          <cell r="E20">
            <v>9.0940366972477058</v>
          </cell>
          <cell r="F20">
            <v>1.5156727828746177</v>
          </cell>
          <cell r="G20">
            <v>0.75783639143730885</v>
          </cell>
          <cell r="H20">
            <v>0.75783639143730885</v>
          </cell>
        </row>
        <row r="21">
          <cell r="B21"/>
          <cell r="C21" t="str">
            <v>DISTRITO CHONGOYAPE</v>
          </cell>
          <cell r="D21">
            <v>317.2</v>
          </cell>
          <cell r="E21">
            <v>1903.2</v>
          </cell>
          <cell r="F21">
            <v>317.2</v>
          </cell>
          <cell r="G21">
            <v>158.6</v>
          </cell>
          <cell r="H21">
            <v>158.6</v>
          </cell>
        </row>
        <row r="22">
          <cell r="B22">
            <v>4325</v>
          </cell>
          <cell r="C22" t="str">
            <v>C.S. Chongoyape</v>
          </cell>
          <cell r="D22">
            <v>162.16</v>
          </cell>
          <cell r="E22">
            <v>972.96</v>
          </cell>
          <cell r="F22">
            <v>162.16</v>
          </cell>
          <cell r="G22">
            <v>81.08</v>
          </cell>
          <cell r="H22">
            <v>81.08</v>
          </cell>
        </row>
        <row r="23">
          <cell r="B23">
            <v>4326</v>
          </cell>
          <cell r="C23" t="str">
            <v>P.S. Pampagrande</v>
          </cell>
          <cell r="D23">
            <v>72.36</v>
          </cell>
          <cell r="E23">
            <v>434.16</v>
          </cell>
          <cell r="F23">
            <v>72.36</v>
          </cell>
          <cell r="G23">
            <v>36.18</v>
          </cell>
          <cell r="H23">
            <v>36.18</v>
          </cell>
        </row>
        <row r="24">
          <cell r="B24">
            <v>7023</v>
          </cell>
          <cell r="C24" t="str">
            <v>P.S. Las Colmenas</v>
          </cell>
          <cell r="D24">
            <v>17.399999999999999</v>
          </cell>
          <cell r="E24">
            <v>104.4</v>
          </cell>
          <cell r="F24">
            <v>17.399999999999999</v>
          </cell>
          <cell r="G24">
            <v>8.6999999999999993</v>
          </cell>
          <cell r="H24">
            <v>8.6999999999999993</v>
          </cell>
        </row>
        <row r="25">
          <cell r="B25">
            <v>26269</v>
          </cell>
          <cell r="C25" t="str">
            <v>P.S. Huacablanca</v>
          </cell>
          <cell r="D25">
            <v>27.62</v>
          </cell>
          <cell r="E25">
            <v>165.72</v>
          </cell>
          <cell r="F25">
            <v>27.62</v>
          </cell>
          <cell r="G25">
            <v>13.81</v>
          </cell>
          <cell r="H25">
            <v>13.81</v>
          </cell>
        </row>
        <row r="26">
          <cell r="B26">
            <v>8349</v>
          </cell>
          <cell r="C26" t="str">
            <v>ESSALUD</v>
          </cell>
          <cell r="D26">
            <v>37.659999999999997</v>
          </cell>
          <cell r="E26">
            <v>225.96</v>
          </cell>
          <cell r="F26">
            <v>37.659999999999997</v>
          </cell>
          <cell r="G26">
            <v>18.829999999999998</v>
          </cell>
          <cell r="H26">
            <v>18.829999999999998</v>
          </cell>
        </row>
        <row r="27">
          <cell r="B27"/>
          <cell r="C27"/>
          <cell r="D27">
            <v>1.5137841077346119</v>
          </cell>
          <cell r="E27">
            <v>9.0827046464076719</v>
          </cell>
          <cell r="F27">
            <v>1.5137841077346119</v>
          </cell>
          <cell r="G27">
            <v>0.75689205386730596</v>
          </cell>
          <cell r="H27">
            <v>0.75689205386730596</v>
          </cell>
        </row>
        <row r="28">
          <cell r="B28"/>
          <cell r="C28" t="str">
            <v>DISTRITO CIUDAD ETEN</v>
          </cell>
          <cell r="D28">
            <v>214.7</v>
          </cell>
          <cell r="E28">
            <v>1288.2</v>
          </cell>
          <cell r="F28">
            <v>214.7</v>
          </cell>
          <cell r="G28">
            <v>107.35</v>
          </cell>
          <cell r="H28">
            <v>107.35</v>
          </cell>
        </row>
        <row r="29">
          <cell r="B29">
            <v>4353</v>
          </cell>
          <cell r="C29" t="str">
            <v>C.S. Ciudad Eten</v>
          </cell>
          <cell r="D29">
            <v>171.78</v>
          </cell>
          <cell r="E29">
            <v>1030.68</v>
          </cell>
          <cell r="F29">
            <v>171.78</v>
          </cell>
          <cell r="G29">
            <v>85.89</v>
          </cell>
          <cell r="H29">
            <v>85.89</v>
          </cell>
        </row>
        <row r="30">
          <cell r="B30">
            <v>8838</v>
          </cell>
          <cell r="C30" t="str">
            <v>ESSALUD</v>
          </cell>
          <cell r="D30">
            <v>42.92</v>
          </cell>
          <cell r="E30">
            <v>257.52</v>
          </cell>
          <cell r="F30">
            <v>42.92</v>
          </cell>
          <cell r="G30">
            <v>21.46</v>
          </cell>
          <cell r="H30">
            <v>21.46</v>
          </cell>
        </row>
        <row r="31">
          <cell r="B31"/>
          <cell r="C31"/>
          <cell r="D31">
            <v>1.3880860063447304</v>
          </cell>
          <cell r="E31">
            <v>8.3285160380683827</v>
          </cell>
          <cell r="F31">
            <v>1.3880860063447304</v>
          </cell>
          <cell r="G31">
            <v>0.69404300317236522</v>
          </cell>
          <cell r="H31">
            <v>0.69404300317236522</v>
          </cell>
        </row>
        <row r="32">
          <cell r="B32"/>
          <cell r="C32" t="str">
            <v>DISTRITO PUERTO ETEN</v>
          </cell>
          <cell r="D32">
            <v>39.380000000000003</v>
          </cell>
          <cell r="E32">
            <v>236.28</v>
          </cell>
          <cell r="F32">
            <v>39.380000000000003</v>
          </cell>
          <cell r="G32">
            <v>19.690000000000001</v>
          </cell>
          <cell r="H32">
            <v>19.690000000000001</v>
          </cell>
        </row>
        <row r="33">
          <cell r="B33">
            <v>4354</v>
          </cell>
          <cell r="C33" t="str">
            <v>C.S. Puerto Eten</v>
          </cell>
          <cell r="D33">
            <v>39.380000000000003</v>
          </cell>
          <cell r="E33">
            <v>236.28</v>
          </cell>
          <cell r="F33">
            <v>39.380000000000003</v>
          </cell>
          <cell r="G33">
            <v>19.690000000000001</v>
          </cell>
          <cell r="H33">
            <v>19.690000000000001</v>
          </cell>
        </row>
        <row r="34">
          <cell r="B34"/>
          <cell r="C34"/>
          <cell r="D34">
            <v>1.4851907853775683</v>
          </cell>
          <cell r="E34">
            <v>8.9111447122654095</v>
          </cell>
          <cell r="F34">
            <v>1.4851907853775683</v>
          </cell>
          <cell r="G34">
            <v>0.74259539268878416</v>
          </cell>
          <cell r="H34">
            <v>0.74259539268878416</v>
          </cell>
        </row>
        <row r="35">
          <cell r="B35"/>
          <cell r="C35" t="str">
            <v>DISTRITO LAGUNAS</v>
          </cell>
          <cell r="D35">
            <v>166.98</v>
          </cell>
          <cell r="E35">
            <v>1001.88</v>
          </cell>
          <cell r="F35">
            <v>166.98</v>
          </cell>
          <cell r="G35">
            <v>83.49</v>
          </cell>
          <cell r="H35">
            <v>83.49</v>
          </cell>
        </row>
        <row r="36">
          <cell r="B36">
            <v>4359</v>
          </cell>
          <cell r="C36" t="str">
            <v>C.S. Mocupe Viejo</v>
          </cell>
          <cell r="D36">
            <v>60.1</v>
          </cell>
          <cell r="E36">
            <v>360.6</v>
          </cell>
          <cell r="F36">
            <v>60.1</v>
          </cell>
          <cell r="G36">
            <v>30.05</v>
          </cell>
          <cell r="H36">
            <v>30.05</v>
          </cell>
        </row>
        <row r="37">
          <cell r="B37">
            <v>4360</v>
          </cell>
          <cell r="C37" t="str">
            <v>P.S. Mocupe Nuevo</v>
          </cell>
          <cell r="D37">
            <v>26.72</v>
          </cell>
          <cell r="E37">
            <v>160.32</v>
          </cell>
          <cell r="F37">
            <v>26.72</v>
          </cell>
          <cell r="G37">
            <v>13.36</v>
          </cell>
          <cell r="H37">
            <v>13.36</v>
          </cell>
        </row>
        <row r="38">
          <cell r="B38">
            <v>4361</v>
          </cell>
          <cell r="C38" t="str">
            <v>P.S. Lagunas</v>
          </cell>
          <cell r="D38">
            <v>16.7</v>
          </cell>
          <cell r="E38">
            <v>100.2</v>
          </cell>
          <cell r="F38">
            <v>16.7</v>
          </cell>
          <cell r="G38">
            <v>8.35</v>
          </cell>
          <cell r="H38">
            <v>8.35</v>
          </cell>
        </row>
        <row r="39">
          <cell r="B39">
            <v>4362</v>
          </cell>
          <cell r="C39" t="str">
            <v>P.S. Túpac Amaru</v>
          </cell>
          <cell r="D39">
            <v>23.38</v>
          </cell>
          <cell r="E39">
            <v>140.28</v>
          </cell>
          <cell r="F39">
            <v>23.38</v>
          </cell>
          <cell r="G39">
            <v>11.69</v>
          </cell>
          <cell r="H39">
            <v>11.69</v>
          </cell>
        </row>
        <row r="40">
          <cell r="B40">
            <v>4363</v>
          </cell>
          <cell r="C40" t="str">
            <v>P.S. Pueblo Libre</v>
          </cell>
          <cell r="D40">
            <v>11.7</v>
          </cell>
          <cell r="E40">
            <v>70.2</v>
          </cell>
          <cell r="F40">
            <v>11.7</v>
          </cell>
          <cell r="G40">
            <v>5.85</v>
          </cell>
          <cell r="H40">
            <v>5.85</v>
          </cell>
        </row>
        <row r="41">
          <cell r="B41">
            <v>8832</v>
          </cell>
          <cell r="C41" t="str">
            <v>ESSALUD</v>
          </cell>
          <cell r="D41">
            <v>28.38</v>
          </cell>
          <cell r="E41">
            <v>170.28</v>
          </cell>
          <cell r="F41">
            <v>28.38</v>
          </cell>
          <cell r="G41">
            <v>14.19</v>
          </cell>
          <cell r="H41">
            <v>14.19</v>
          </cell>
        </row>
        <row r="42">
          <cell r="B42"/>
          <cell r="C42"/>
          <cell r="D42">
            <v>1.5497653799900968</v>
          </cell>
          <cell r="E42">
            <v>9.2985922799405802</v>
          </cell>
          <cell r="F42">
            <v>1.5497653799900968</v>
          </cell>
          <cell r="G42">
            <v>0.77488268999504839</v>
          </cell>
          <cell r="H42">
            <v>0.77488268999504839</v>
          </cell>
        </row>
        <row r="43">
          <cell r="B43"/>
          <cell r="C43" t="str">
            <v>DISTRITO MONSEFU</v>
          </cell>
          <cell r="D43">
            <v>657.24</v>
          </cell>
          <cell r="E43">
            <v>3943.44</v>
          </cell>
          <cell r="F43">
            <v>657.24</v>
          </cell>
          <cell r="G43">
            <v>328.62</v>
          </cell>
          <cell r="H43">
            <v>328.62</v>
          </cell>
        </row>
        <row r="44">
          <cell r="B44">
            <v>4349</v>
          </cell>
          <cell r="C44" t="str">
            <v>C.S. Monsefú</v>
          </cell>
          <cell r="D44">
            <v>538.94000000000005</v>
          </cell>
          <cell r="E44">
            <v>3233.64</v>
          </cell>
          <cell r="F44">
            <v>538.94000000000005</v>
          </cell>
          <cell r="G44">
            <v>269.47000000000003</v>
          </cell>
          <cell r="H44">
            <v>269.47000000000003</v>
          </cell>
        </row>
        <row r="45">
          <cell r="B45">
            <v>4350</v>
          </cell>
          <cell r="C45" t="str">
            <v>P.S. Callanca</v>
          </cell>
          <cell r="D45">
            <v>72.3</v>
          </cell>
          <cell r="E45">
            <v>433.8</v>
          </cell>
          <cell r="F45">
            <v>72.3</v>
          </cell>
          <cell r="G45">
            <v>36.15</v>
          </cell>
          <cell r="H45">
            <v>36.15</v>
          </cell>
        </row>
        <row r="46">
          <cell r="B46">
            <v>4351</v>
          </cell>
          <cell r="C46" t="str">
            <v>P.S. Pómape</v>
          </cell>
          <cell r="D46">
            <v>26.28</v>
          </cell>
          <cell r="E46">
            <v>157.68</v>
          </cell>
          <cell r="F46">
            <v>26.28</v>
          </cell>
          <cell r="G46">
            <v>13.14</v>
          </cell>
          <cell r="H46">
            <v>13.14</v>
          </cell>
        </row>
        <row r="47">
          <cell r="B47">
            <v>4352</v>
          </cell>
          <cell r="C47" t="str">
            <v>P.S. Valle Hermoso</v>
          </cell>
          <cell r="D47">
            <v>19.72</v>
          </cell>
          <cell r="E47">
            <v>118.32</v>
          </cell>
          <cell r="F47">
            <v>19.72</v>
          </cell>
          <cell r="G47">
            <v>9.86</v>
          </cell>
          <cell r="H47">
            <v>9.86</v>
          </cell>
        </row>
        <row r="48">
          <cell r="B48"/>
          <cell r="C48"/>
          <cell r="D48">
            <v>1.3710819009100101</v>
          </cell>
          <cell r="E48">
            <v>8.2264914054600595</v>
          </cell>
          <cell r="F48">
            <v>1.3710819009100101</v>
          </cell>
          <cell r="G48">
            <v>0.68554095045500507</v>
          </cell>
          <cell r="H48">
            <v>0.68554095045500507</v>
          </cell>
        </row>
        <row r="49">
          <cell r="B49"/>
          <cell r="C49" t="str">
            <v>DISTRITO NUEVA ARICA</v>
          </cell>
          <cell r="D49">
            <v>40.68</v>
          </cell>
          <cell r="E49">
            <v>244.08</v>
          </cell>
          <cell r="F49">
            <v>40.68</v>
          </cell>
          <cell r="G49">
            <v>20.34</v>
          </cell>
          <cell r="H49">
            <v>20.34</v>
          </cell>
        </row>
        <row r="50">
          <cell r="B50">
            <v>4364</v>
          </cell>
          <cell r="C50" t="str">
            <v>C.S. Nueva Arica</v>
          </cell>
          <cell r="D50">
            <v>32.119999999999997</v>
          </cell>
          <cell r="E50">
            <v>192.72</v>
          </cell>
          <cell r="F50">
            <v>32.119999999999997</v>
          </cell>
          <cell r="G50">
            <v>16.059999999999999</v>
          </cell>
          <cell r="H50">
            <v>16.059999999999999</v>
          </cell>
        </row>
        <row r="51">
          <cell r="B51">
            <v>4365</v>
          </cell>
          <cell r="C51" t="str">
            <v>C.S. La Viña de Nueva Arica</v>
          </cell>
          <cell r="D51">
            <v>8.56</v>
          </cell>
          <cell r="E51">
            <v>51.36</v>
          </cell>
          <cell r="F51">
            <v>8.56</v>
          </cell>
          <cell r="G51">
            <v>4.28</v>
          </cell>
          <cell r="H51">
            <v>4.28</v>
          </cell>
        </row>
        <row r="52">
          <cell r="B52"/>
          <cell r="C52"/>
          <cell r="D52">
            <v>1.4634538152610441</v>
          </cell>
          <cell r="E52">
            <v>8.7807228915662634</v>
          </cell>
          <cell r="F52">
            <v>1.4634538152610441</v>
          </cell>
          <cell r="G52">
            <v>0.73172690763052206</v>
          </cell>
          <cell r="H52">
            <v>0.73172690763052206</v>
          </cell>
        </row>
        <row r="53">
          <cell r="B53"/>
          <cell r="C53" t="str">
            <v>DISTRITO OYOTUN</v>
          </cell>
          <cell r="D53">
            <v>127.54</v>
          </cell>
          <cell r="E53">
            <v>765.24</v>
          </cell>
          <cell r="F53">
            <v>127.54</v>
          </cell>
          <cell r="G53">
            <v>63.77</v>
          </cell>
          <cell r="H53">
            <v>63.77</v>
          </cell>
        </row>
        <row r="54">
          <cell r="B54">
            <v>4366</v>
          </cell>
          <cell r="C54" t="str">
            <v>C.S. Oyotún</v>
          </cell>
          <cell r="D54">
            <v>61.44</v>
          </cell>
          <cell r="E54">
            <v>368.64</v>
          </cell>
          <cell r="F54">
            <v>61.44</v>
          </cell>
          <cell r="G54">
            <v>30.72</v>
          </cell>
          <cell r="H54">
            <v>30.72</v>
          </cell>
        </row>
        <row r="55">
          <cell r="B55">
            <v>4367</v>
          </cell>
          <cell r="C55" t="str">
            <v>P.S. El Espinal</v>
          </cell>
          <cell r="D55">
            <v>20.88</v>
          </cell>
          <cell r="E55">
            <v>125.28</v>
          </cell>
          <cell r="F55">
            <v>20.88</v>
          </cell>
          <cell r="G55">
            <v>10.44</v>
          </cell>
          <cell r="H55">
            <v>10.44</v>
          </cell>
        </row>
        <row r="56">
          <cell r="B56">
            <v>4368</v>
          </cell>
          <cell r="C56" t="str">
            <v>P.S. Pan de Azúcar</v>
          </cell>
          <cell r="D56">
            <v>10.4</v>
          </cell>
          <cell r="E56">
            <v>62.4</v>
          </cell>
          <cell r="F56">
            <v>10.4</v>
          </cell>
          <cell r="G56">
            <v>5.2</v>
          </cell>
          <cell r="H56">
            <v>5.2</v>
          </cell>
        </row>
        <row r="57">
          <cell r="B57">
            <v>17875</v>
          </cell>
          <cell r="C57" t="str">
            <v>P.S. La Compuerta</v>
          </cell>
          <cell r="D57">
            <v>11.64</v>
          </cell>
          <cell r="E57">
            <v>69.84</v>
          </cell>
          <cell r="F57">
            <v>11.64</v>
          </cell>
          <cell r="G57">
            <v>5.82</v>
          </cell>
          <cell r="H57">
            <v>5.82</v>
          </cell>
        </row>
        <row r="58">
          <cell r="B58">
            <v>8892</v>
          </cell>
          <cell r="C58" t="str">
            <v>ESSALUD</v>
          </cell>
          <cell r="D58">
            <v>23.18</v>
          </cell>
          <cell r="E58">
            <v>139.08000000000001</v>
          </cell>
          <cell r="F58">
            <v>23.18</v>
          </cell>
          <cell r="G58">
            <v>11.59</v>
          </cell>
          <cell r="H58">
            <v>11.59</v>
          </cell>
        </row>
        <row r="59">
          <cell r="B59"/>
          <cell r="C59"/>
          <cell r="D59">
            <v>1.5506472707860672</v>
          </cell>
          <cell r="E59">
            <v>9.3038836247164038</v>
          </cell>
          <cell r="F59">
            <v>1.5506472707860672</v>
          </cell>
          <cell r="G59">
            <v>0.77532363539303362</v>
          </cell>
          <cell r="H59">
            <v>0.77532363539303362</v>
          </cell>
        </row>
        <row r="60">
          <cell r="B60"/>
          <cell r="C60" t="str">
            <v>DISTRITO PICSI</v>
          </cell>
          <cell r="D60">
            <v>232.38</v>
          </cell>
          <cell r="E60">
            <v>1394.28</v>
          </cell>
          <cell r="F60">
            <v>232.38</v>
          </cell>
          <cell r="G60">
            <v>116.19</v>
          </cell>
          <cell r="H60">
            <v>116.19</v>
          </cell>
        </row>
        <row r="61">
          <cell r="B61">
            <v>4439</v>
          </cell>
          <cell r="C61" t="str">
            <v>C.S. Picsi</v>
          </cell>
          <cell r="D61">
            <v>204.5</v>
          </cell>
          <cell r="E61">
            <v>1227</v>
          </cell>
          <cell r="F61">
            <v>204.5</v>
          </cell>
          <cell r="G61">
            <v>102.25</v>
          </cell>
          <cell r="H61">
            <v>102.25</v>
          </cell>
        </row>
        <row r="62">
          <cell r="B62">
            <v>6954</v>
          </cell>
          <cell r="C62" t="str">
            <v>P.S. Capote</v>
          </cell>
          <cell r="D62">
            <v>27.88</v>
          </cell>
          <cell r="E62">
            <v>167.28</v>
          </cell>
          <cell r="F62">
            <v>27.88</v>
          </cell>
          <cell r="G62">
            <v>13.94</v>
          </cell>
          <cell r="H62">
            <v>13.94</v>
          </cell>
        </row>
        <row r="63">
          <cell r="B63"/>
          <cell r="C63"/>
          <cell r="D63">
            <v>1.5910083590631825</v>
          </cell>
          <cell r="E63">
            <v>9.5460501543790954</v>
          </cell>
          <cell r="F63">
            <v>1.5910083590631825</v>
          </cell>
          <cell r="G63">
            <v>0.79550417953159125</v>
          </cell>
          <cell r="H63">
            <v>0.79550417953159125</v>
          </cell>
        </row>
        <row r="64">
          <cell r="B64"/>
          <cell r="C64" t="str">
            <v>DISTRITO PIMENTEL</v>
          </cell>
          <cell r="D64">
            <v>845.08</v>
          </cell>
          <cell r="E64">
            <v>5070.4799999999996</v>
          </cell>
          <cell r="F64">
            <v>845.08</v>
          </cell>
          <cell r="G64">
            <v>422.54</v>
          </cell>
          <cell r="H64">
            <v>422.54</v>
          </cell>
        </row>
        <row r="65">
          <cell r="B65">
            <v>4338</v>
          </cell>
          <cell r="C65" t="str">
            <v>C.S. Pimentel</v>
          </cell>
          <cell r="D65">
            <v>549.28</v>
          </cell>
          <cell r="E65">
            <v>3295.68</v>
          </cell>
          <cell r="F65">
            <v>549.28</v>
          </cell>
          <cell r="G65">
            <v>274.64</v>
          </cell>
          <cell r="H65">
            <v>274.64</v>
          </cell>
        </row>
        <row r="66">
          <cell r="B66">
            <v>7306</v>
          </cell>
          <cell r="C66" t="str">
            <v>P.S. Las Flores de la Pradera</v>
          </cell>
          <cell r="D66">
            <v>295.8</v>
          </cell>
          <cell r="E66">
            <v>1774.8</v>
          </cell>
          <cell r="F66">
            <v>295.8</v>
          </cell>
          <cell r="G66">
            <v>147.9</v>
          </cell>
          <cell r="H66">
            <v>147.9</v>
          </cell>
        </row>
        <row r="67">
          <cell r="B67"/>
          <cell r="C67"/>
          <cell r="D67">
            <v>1.5153377599736597</v>
          </cell>
          <cell r="E67">
            <v>9.0920265598419583</v>
          </cell>
          <cell r="F67">
            <v>1.5153377599736597</v>
          </cell>
          <cell r="G67">
            <v>0.75766887998682986</v>
          </cell>
          <cell r="H67">
            <v>0.75766887998682986</v>
          </cell>
        </row>
        <row r="68">
          <cell r="B68"/>
          <cell r="C68" t="str">
            <v>DISTRITO REQUE</v>
          </cell>
          <cell r="D68">
            <v>276.14</v>
          </cell>
          <cell r="E68">
            <v>1656.84</v>
          </cell>
          <cell r="F68">
            <v>276.14</v>
          </cell>
          <cell r="G68">
            <v>138.07</v>
          </cell>
          <cell r="H68">
            <v>138.07</v>
          </cell>
        </row>
        <row r="69">
          <cell r="B69">
            <v>4342</v>
          </cell>
          <cell r="C69" t="str">
            <v>C.S. Reque</v>
          </cell>
          <cell r="D69">
            <v>218.16</v>
          </cell>
          <cell r="E69">
            <v>1308.96</v>
          </cell>
          <cell r="F69">
            <v>218.16</v>
          </cell>
          <cell r="G69">
            <v>109.08</v>
          </cell>
          <cell r="H69">
            <v>109.08</v>
          </cell>
        </row>
        <row r="70">
          <cell r="B70">
            <v>4343</v>
          </cell>
          <cell r="C70" t="str">
            <v>P.S. Montegrande</v>
          </cell>
          <cell r="D70">
            <v>19.36</v>
          </cell>
          <cell r="E70">
            <v>116.16</v>
          </cell>
          <cell r="F70">
            <v>19.36</v>
          </cell>
          <cell r="G70">
            <v>9.68</v>
          </cell>
          <cell r="H70">
            <v>9.68</v>
          </cell>
        </row>
        <row r="71">
          <cell r="B71">
            <v>4344</v>
          </cell>
          <cell r="C71" t="str">
            <v>P.S. Las Delicias</v>
          </cell>
          <cell r="D71">
            <v>38.619999999999997</v>
          </cell>
          <cell r="E71">
            <v>231.72</v>
          </cell>
          <cell r="F71">
            <v>38.619999999999997</v>
          </cell>
          <cell r="G71">
            <v>19.309999999999999</v>
          </cell>
          <cell r="H71">
            <v>19.309999999999999</v>
          </cell>
        </row>
        <row r="72">
          <cell r="B72"/>
          <cell r="C72"/>
          <cell r="D72">
            <v>1.6184327999450585</v>
          </cell>
          <cell r="E72">
            <v>9.7105967996703502</v>
          </cell>
          <cell r="F72">
            <v>1.6184327999450585</v>
          </cell>
          <cell r="G72">
            <v>0.80921639997252925</v>
          </cell>
          <cell r="H72">
            <v>0.80921639997252925</v>
          </cell>
        </row>
        <row r="73">
          <cell r="B73"/>
          <cell r="C73" t="str">
            <v>DISTRITO SANTA ROSA</v>
          </cell>
          <cell r="D73">
            <v>235.66</v>
          </cell>
          <cell r="E73">
            <v>1413.96</v>
          </cell>
          <cell r="F73">
            <v>235.66</v>
          </cell>
          <cell r="G73">
            <v>117.83</v>
          </cell>
          <cell r="H73">
            <v>117.83</v>
          </cell>
        </row>
        <row r="74">
          <cell r="B74">
            <v>4355</v>
          </cell>
          <cell r="C74" t="str">
            <v>C.S. Santa Rosa</v>
          </cell>
          <cell r="D74">
            <v>235.66</v>
          </cell>
          <cell r="E74">
            <v>1413.96</v>
          </cell>
          <cell r="F74">
            <v>235.66</v>
          </cell>
          <cell r="G74">
            <v>117.83</v>
          </cell>
          <cell r="H74">
            <v>117.83</v>
          </cell>
        </row>
        <row r="75">
          <cell r="B75"/>
          <cell r="C75"/>
          <cell r="D75">
            <v>1.4901297236322617</v>
          </cell>
          <cell r="E75">
            <v>8.9407783417935711</v>
          </cell>
          <cell r="F75">
            <v>1.4901297236322617</v>
          </cell>
          <cell r="G75">
            <v>0.74506486181613085</v>
          </cell>
          <cell r="H75">
            <v>0.74506486181613085</v>
          </cell>
        </row>
        <row r="76">
          <cell r="B76"/>
          <cell r="C76" t="str">
            <v>DISTRITO ZAÑA</v>
          </cell>
          <cell r="D76">
            <v>184.94</v>
          </cell>
          <cell r="E76">
            <v>1109.6400000000001</v>
          </cell>
          <cell r="F76">
            <v>184.94</v>
          </cell>
          <cell r="G76">
            <v>92.47</v>
          </cell>
          <cell r="H76">
            <v>92.47</v>
          </cell>
        </row>
        <row r="77">
          <cell r="B77">
            <v>4356</v>
          </cell>
          <cell r="C77" t="str">
            <v>C.S. Zaña</v>
          </cell>
          <cell r="D77">
            <v>80.36</v>
          </cell>
          <cell r="E77">
            <v>482.16</v>
          </cell>
          <cell r="F77">
            <v>80.36</v>
          </cell>
          <cell r="G77">
            <v>40.18</v>
          </cell>
          <cell r="H77">
            <v>40.18</v>
          </cell>
        </row>
        <row r="78">
          <cell r="B78">
            <v>4341</v>
          </cell>
          <cell r="C78" t="str">
            <v>P.S. Sipan</v>
          </cell>
          <cell r="D78">
            <v>61.84</v>
          </cell>
          <cell r="E78">
            <v>371.04</v>
          </cell>
          <cell r="F78">
            <v>61.84</v>
          </cell>
          <cell r="G78">
            <v>30.92</v>
          </cell>
          <cell r="H78">
            <v>30.92</v>
          </cell>
        </row>
        <row r="79">
          <cell r="B79">
            <v>4369</v>
          </cell>
          <cell r="C79" t="str">
            <v>P.S. La Otra Banda</v>
          </cell>
          <cell r="D79">
            <v>12.4</v>
          </cell>
          <cell r="E79">
            <v>74.400000000000006</v>
          </cell>
          <cell r="F79">
            <v>12.4</v>
          </cell>
          <cell r="G79">
            <v>6.2</v>
          </cell>
          <cell r="H79">
            <v>6.2</v>
          </cell>
        </row>
        <row r="80">
          <cell r="B80">
            <v>17874</v>
          </cell>
          <cell r="C80" t="str">
            <v>P.S. Saltur</v>
          </cell>
          <cell r="D80">
            <v>30.34</v>
          </cell>
          <cell r="E80">
            <v>182.04</v>
          </cell>
          <cell r="F80">
            <v>30.34</v>
          </cell>
          <cell r="G80">
            <v>15.17</v>
          </cell>
          <cell r="H80">
            <v>15.17</v>
          </cell>
        </row>
        <row r="81">
          <cell r="B81"/>
          <cell r="C81"/>
          <cell r="D81">
            <v>1.5869371230768312</v>
          </cell>
          <cell r="E81">
            <v>9.5216227384609873</v>
          </cell>
          <cell r="F81">
            <v>1.5869371230768312</v>
          </cell>
          <cell r="G81">
            <v>0.79346856153841561</v>
          </cell>
          <cell r="H81">
            <v>0.79346856153841561</v>
          </cell>
        </row>
        <row r="82">
          <cell r="B82"/>
          <cell r="C82" t="str">
            <v>DISTRITO J.L.ORTIZ</v>
          </cell>
          <cell r="D82">
            <v>2649.82</v>
          </cell>
          <cell r="E82">
            <v>15898.92</v>
          </cell>
          <cell r="F82">
            <v>2649.82</v>
          </cell>
          <cell r="G82">
            <v>1324.91</v>
          </cell>
          <cell r="H82">
            <v>1324.91</v>
          </cell>
        </row>
        <row r="83">
          <cell r="B83">
            <v>4331</v>
          </cell>
          <cell r="C83" t="str">
            <v>C.S. J.L. Ortíz</v>
          </cell>
          <cell r="D83">
            <v>768.46</v>
          </cell>
          <cell r="E83">
            <v>4610.76</v>
          </cell>
          <cell r="F83">
            <v>768.46</v>
          </cell>
          <cell r="G83">
            <v>384.23</v>
          </cell>
          <cell r="H83">
            <v>384.23</v>
          </cell>
        </row>
        <row r="84">
          <cell r="B84">
            <v>4332</v>
          </cell>
          <cell r="C84" t="str">
            <v>C.S. Atusparias</v>
          </cell>
          <cell r="D84">
            <v>715.44</v>
          </cell>
          <cell r="E84">
            <v>4292.6400000000003</v>
          </cell>
          <cell r="F84">
            <v>715.44</v>
          </cell>
          <cell r="G84">
            <v>357.72</v>
          </cell>
          <cell r="H84">
            <v>357.72</v>
          </cell>
        </row>
        <row r="85">
          <cell r="B85">
            <v>4333</v>
          </cell>
          <cell r="C85" t="str">
            <v>C.S. Paul Harris</v>
          </cell>
          <cell r="D85">
            <v>291.5</v>
          </cell>
          <cell r="E85">
            <v>1749</v>
          </cell>
          <cell r="F85">
            <v>291.5</v>
          </cell>
          <cell r="G85">
            <v>145.75</v>
          </cell>
          <cell r="H85">
            <v>145.75</v>
          </cell>
        </row>
        <row r="86">
          <cell r="B86">
            <v>4334</v>
          </cell>
          <cell r="C86" t="str">
            <v>P.S. Culpón</v>
          </cell>
          <cell r="D86">
            <v>158.97999999999999</v>
          </cell>
          <cell r="E86">
            <v>953.88</v>
          </cell>
          <cell r="F86">
            <v>158.97999999999999</v>
          </cell>
          <cell r="G86">
            <v>79.489999999999995</v>
          </cell>
          <cell r="H86">
            <v>79.489999999999995</v>
          </cell>
        </row>
        <row r="87">
          <cell r="B87">
            <v>4335</v>
          </cell>
          <cell r="C87" t="str">
            <v>P.S. Santa Ana</v>
          </cell>
          <cell r="D87">
            <v>185.48</v>
          </cell>
          <cell r="E87">
            <v>1112.8800000000001</v>
          </cell>
          <cell r="F87">
            <v>185.48</v>
          </cell>
          <cell r="G87">
            <v>92.74</v>
          </cell>
          <cell r="H87">
            <v>92.74</v>
          </cell>
        </row>
        <row r="88">
          <cell r="B88">
            <v>7183</v>
          </cell>
          <cell r="C88" t="str">
            <v>P.S. Villa Hermosa</v>
          </cell>
          <cell r="D88">
            <v>211.98</v>
          </cell>
          <cell r="E88">
            <v>1271.8800000000001</v>
          </cell>
          <cell r="F88">
            <v>211.98</v>
          </cell>
          <cell r="G88">
            <v>105.99</v>
          </cell>
          <cell r="H88">
            <v>105.99</v>
          </cell>
        </row>
        <row r="89">
          <cell r="B89">
            <v>8831</v>
          </cell>
          <cell r="C89" t="str">
            <v>ESSALUD</v>
          </cell>
          <cell r="D89">
            <v>317.98</v>
          </cell>
          <cell r="E89">
            <v>1907.88</v>
          </cell>
          <cell r="F89">
            <v>317.98</v>
          </cell>
          <cell r="G89">
            <v>158.99</v>
          </cell>
          <cell r="H89">
            <v>158.99</v>
          </cell>
        </row>
        <row r="90">
          <cell r="B90"/>
          <cell r="C90"/>
          <cell r="D90">
            <v>1.5968093971983015</v>
          </cell>
          <cell r="E90">
            <v>9.5808563831898095</v>
          </cell>
          <cell r="F90">
            <v>1.5968093971983015</v>
          </cell>
          <cell r="G90">
            <v>0.79840469859915075</v>
          </cell>
          <cell r="H90">
            <v>0.79840469859915075</v>
          </cell>
        </row>
        <row r="91">
          <cell r="B91"/>
          <cell r="C91" t="str">
            <v>DISTRITO LA VICTORIA</v>
          </cell>
          <cell r="D91">
            <v>1609.52</v>
          </cell>
          <cell r="E91">
            <v>9657.1200000000008</v>
          </cell>
          <cell r="F91">
            <v>1609.52</v>
          </cell>
          <cell r="G91">
            <v>804.76</v>
          </cell>
          <cell r="H91">
            <v>804.76</v>
          </cell>
        </row>
        <row r="92">
          <cell r="B92">
            <v>4327</v>
          </cell>
          <cell r="C92" t="str">
            <v>C.S. La Victoria Sect. I</v>
          </cell>
          <cell r="D92">
            <v>450.66</v>
          </cell>
          <cell r="E92">
            <v>2703.96</v>
          </cell>
          <cell r="F92">
            <v>450.66</v>
          </cell>
          <cell r="G92">
            <v>225.33</v>
          </cell>
          <cell r="H92">
            <v>225.33</v>
          </cell>
        </row>
        <row r="93">
          <cell r="B93">
            <v>4328</v>
          </cell>
          <cell r="C93" t="str">
            <v>C.S. La Victoria Sect. II</v>
          </cell>
          <cell r="D93">
            <v>386.3</v>
          </cell>
          <cell r="E93">
            <v>2317.8000000000002</v>
          </cell>
          <cell r="F93">
            <v>386.3</v>
          </cell>
          <cell r="G93">
            <v>193.15</v>
          </cell>
          <cell r="H93">
            <v>193.15</v>
          </cell>
        </row>
        <row r="94">
          <cell r="B94">
            <v>4329</v>
          </cell>
          <cell r="C94" t="str">
            <v>C.S. El Bosque</v>
          </cell>
          <cell r="D94">
            <v>354.08</v>
          </cell>
          <cell r="E94">
            <v>2124.48</v>
          </cell>
          <cell r="F94">
            <v>354.08</v>
          </cell>
          <cell r="G94">
            <v>177.04</v>
          </cell>
          <cell r="H94">
            <v>177.04</v>
          </cell>
        </row>
        <row r="95">
          <cell r="B95">
            <v>4330</v>
          </cell>
          <cell r="C95" t="str">
            <v>P.S. Chosica Norte</v>
          </cell>
          <cell r="D95">
            <v>64.38</v>
          </cell>
          <cell r="E95">
            <v>386.28</v>
          </cell>
          <cell r="F95">
            <v>64.38</v>
          </cell>
          <cell r="G95">
            <v>32.19</v>
          </cell>
          <cell r="H95">
            <v>32.19</v>
          </cell>
        </row>
        <row r="96">
          <cell r="B96">
            <v>7410</v>
          </cell>
          <cell r="C96" t="str">
            <v>P.S. Raymondi</v>
          </cell>
          <cell r="D96">
            <v>96.58</v>
          </cell>
          <cell r="E96">
            <v>579.48</v>
          </cell>
          <cell r="F96">
            <v>96.58</v>
          </cell>
          <cell r="G96">
            <v>48.29</v>
          </cell>
          <cell r="H96">
            <v>48.29</v>
          </cell>
        </row>
        <row r="97">
          <cell r="B97">
            <v>8833</v>
          </cell>
          <cell r="C97" t="str">
            <v>ESSALUD</v>
          </cell>
          <cell r="D97">
            <v>257.52</v>
          </cell>
          <cell r="E97">
            <v>1545.12</v>
          </cell>
          <cell r="F97">
            <v>257.52</v>
          </cell>
          <cell r="G97">
            <v>128.76</v>
          </cell>
          <cell r="H97">
            <v>128.76</v>
          </cell>
        </row>
        <row r="98">
          <cell r="B98"/>
          <cell r="C98"/>
          <cell r="D98">
            <v>1.502214406669272</v>
          </cell>
          <cell r="E98">
            <v>9.0132864400156318</v>
          </cell>
          <cell r="F98">
            <v>1.502214406669272</v>
          </cell>
          <cell r="G98">
            <v>0.75110720333463599</v>
          </cell>
          <cell r="H98">
            <v>0.75110720333463599</v>
          </cell>
        </row>
        <row r="99">
          <cell r="B99"/>
          <cell r="C99" t="str">
            <v>DISTRITO TUMAN</v>
          </cell>
          <cell r="D99">
            <v>461.3</v>
          </cell>
          <cell r="E99">
            <v>2767.8</v>
          </cell>
          <cell r="F99">
            <v>461.3</v>
          </cell>
          <cell r="G99">
            <v>230.65</v>
          </cell>
          <cell r="H99">
            <v>230.65</v>
          </cell>
        </row>
        <row r="100">
          <cell r="B100">
            <v>31449</v>
          </cell>
          <cell r="C100" t="str">
            <v>P.S. Tumán</v>
          </cell>
          <cell r="D100">
            <v>461.3</v>
          </cell>
          <cell r="E100">
            <v>2767.8</v>
          </cell>
          <cell r="F100">
            <v>461.3</v>
          </cell>
          <cell r="G100">
            <v>230.65</v>
          </cell>
          <cell r="H100">
            <v>230.65</v>
          </cell>
        </row>
        <row r="101">
          <cell r="B101"/>
          <cell r="C101"/>
          <cell r="D101">
            <v>1.4368033648790748</v>
          </cell>
          <cell r="E101">
            <v>8.6208201892744487</v>
          </cell>
          <cell r="F101">
            <v>1.4368033648790748</v>
          </cell>
          <cell r="G101">
            <v>0.71840168243953739</v>
          </cell>
          <cell r="H101">
            <v>0.71840168243953739</v>
          </cell>
        </row>
        <row r="102">
          <cell r="B102"/>
          <cell r="C102" t="str">
            <v>DISTRITO PUCALA</v>
          </cell>
          <cell r="D102">
            <v>136.63999999999999</v>
          </cell>
          <cell r="E102">
            <v>819.84</v>
          </cell>
          <cell r="F102">
            <v>136.63999999999999</v>
          </cell>
          <cell r="G102">
            <v>68.319999999999993</v>
          </cell>
          <cell r="H102">
            <v>68.319999999999993</v>
          </cell>
        </row>
        <row r="103">
          <cell r="B103">
            <v>6997</v>
          </cell>
          <cell r="C103" t="str">
            <v>P.S. Pucalá</v>
          </cell>
          <cell r="D103">
            <v>136.63999999999999</v>
          </cell>
          <cell r="E103">
            <v>819.84</v>
          </cell>
          <cell r="F103">
            <v>136.63999999999999</v>
          </cell>
          <cell r="G103">
            <v>68.319999999999993</v>
          </cell>
          <cell r="H103">
            <v>68.319999999999993</v>
          </cell>
        </row>
        <row r="104">
          <cell r="B104"/>
          <cell r="C104"/>
          <cell r="D104">
            <v>1.3988112412718567</v>
          </cell>
          <cell r="E104">
            <v>8.39286744763114</v>
          </cell>
          <cell r="F104">
            <v>1.3988112412718567</v>
          </cell>
          <cell r="G104">
            <v>0.69940562063592837</v>
          </cell>
          <cell r="H104">
            <v>0.69940562063592837</v>
          </cell>
        </row>
        <row r="105">
          <cell r="B105"/>
          <cell r="C105" t="str">
            <v>DISTRITO CAYALTI</v>
          </cell>
          <cell r="D105">
            <v>242.4</v>
          </cell>
          <cell r="E105">
            <v>1454.4</v>
          </cell>
          <cell r="F105">
            <v>242.4</v>
          </cell>
          <cell r="G105">
            <v>121.2</v>
          </cell>
          <cell r="H105">
            <v>121.2</v>
          </cell>
        </row>
        <row r="106">
          <cell r="B106">
            <v>6722</v>
          </cell>
          <cell r="C106" t="str">
            <v>P.S. Cayalti</v>
          </cell>
          <cell r="D106">
            <v>126</v>
          </cell>
          <cell r="E106">
            <v>756</v>
          </cell>
          <cell r="F106">
            <v>126</v>
          </cell>
          <cell r="G106">
            <v>63</v>
          </cell>
          <cell r="H106">
            <v>63</v>
          </cell>
        </row>
        <row r="107">
          <cell r="B107">
            <v>4358</v>
          </cell>
          <cell r="C107" t="str">
            <v>P.S. Guayaquil</v>
          </cell>
          <cell r="D107">
            <v>19.399999999999999</v>
          </cell>
          <cell r="E107">
            <v>116.4</v>
          </cell>
          <cell r="F107">
            <v>19.399999999999999</v>
          </cell>
          <cell r="G107">
            <v>9.6999999999999993</v>
          </cell>
          <cell r="H107">
            <v>9.6999999999999993</v>
          </cell>
        </row>
        <row r="108">
          <cell r="B108">
            <v>4357</v>
          </cell>
          <cell r="C108" t="str">
            <v>P.S. Collique</v>
          </cell>
          <cell r="D108">
            <v>21.82</v>
          </cell>
          <cell r="E108">
            <v>130.91999999999999</v>
          </cell>
          <cell r="F108">
            <v>21.82</v>
          </cell>
          <cell r="G108">
            <v>10.91</v>
          </cell>
          <cell r="H108">
            <v>10.91</v>
          </cell>
        </row>
        <row r="109">
          <cell r="B109">
            <v>11841</v>
          </cell>
          <cell r="C109" t="str">
            <v>ESSALUD</v>
          </cell>
          <cell r="D109">
            <v>75.180000000000007</v>
          </cell>
          <cell r="E109">
            <v>451.08</v>
          </cell>
          <cell r="F109">
            <v>75.180000000000007</v>
          </cell>
          <cell r="G109">
            <v>37.590000000000003</v>
          </cell>
          <cell r="H109">
            <v>37.590000000000003</v>
          </cell>
        </row>
        <row r="110">
          <cell r="B110"/>
          <cell r="C110"/>
          <cell r="D110">
            <v>1.5205152176171186</v>
          </cell>
          <cell r="E110">
            <v>9.1230913057027117</v>
          </cell>
          <cell r="F110">
            <v>1.5205152176171186</v>
          </cell>
          <cell r="G110">
            <v>0.7602576088085593</v>
          </cell>
          <cell r="H110">
            <v>0.7602576088085593</v>
          </cell>
        </row>
        <row r="111">
          <cell r="B111"/>
          <cell r="C111" t="str">
            <v>DISTRITO POMALCA</v>
          </cell>
          <cell r="D111">
            <v>439.14</v>
          </cell>
          <cell r="E111">
            <v>2634.84</v>
          </cell>
          <cell r="F111">
            <v>439.14</v>
          </cell>
          <cell r="G111">
            <v>219.57</v>
          </cell>
          <cell r="H111">
            <v>219.57</v>
          </cell>
        </row>
        <row r="112">
          <cell r="B112">
            <v>4339</v>
          </cell>
          <cell r="C112" t="str">
            <v>P.S. San Luis</v>
          </cell>
          <cell r="D112">
            <v>30.72</v>
          </cell>
          <cell r="E112">
            <v>184.32</v>
          </cell>
          <cell r="F112">
            <v>30.72</v>
          </cell>
          <cell r="G112">
            <v>15.36</v>
          </cell>
          <cell r="H112">
            <v>15.36</v>
          </cell>
        </row>
        <row r="113">
          <cell r="B113">
            <v>4340</v>
          </cell>
          <cell r="C113" t="str">
            <v>P.S. San Antonio</v>
          </cell>
          <cell r="D113">
            <v>153.72</v>
          </cell>
          <cell r="E113">
            <v>922.32</v>
          </cell>
          <cell r="F113">
            <v>153.72</v>
          </cell>
          <cell r="G113">
            <v>76.86</v>
          </cell>
          <cell r="H113">
            <v>76.86</v>
          </cell>
        </row>
        <row r="114">
          <cell r="B114">
            <v>7107</v>
          </cell>
          <cell r="C114" t="str">
            <v>P.S. Pomalca</v>
          </cell>
          <cell r="D114">
            <v>254.7</v>
          </cell>
          <cell r="E114">
            <v>1528.2</v>
          </cell>
          <cell r="F114">
            <v>254.7</v>
          </cell>
          <cell r="G114">
            <v>127.35</v>
          </cell>
          <cell r="H114">
            <v>127.35</v>
          </cell>
        </row>
        <row r="115">
          <cell r="B115"/>
          <cell r="C115"/>
          <cell r="D115">
            <v>1.5418802081295724</v>
          </cell>
          <cell r="E115">
            <v>9.2512812487774347</v>
          </cell>
          <cell r="F115">
            <v>1.5418802081295724</v>
          </cell>
          <cell r="G115">
            <v>0.77094010406478619</v>
          </cell>
          <cell r="H115">
            <v>0.77094010406478619</v>
          </cell>
        </row>
        <row r="116">
          <cell r="B116"/>
          <cell r="C116" t="str">
            <v>DISTRITO PATAPO</v>
          </cell>
          <cell r="D116">
            <v>394.12</v>
          </cell>
          <cell r="E116">
            <v>2364.7199999999998</v>
          </cell>
          <cell r="F116">
            <v>394.12</v>
          </cell>
          <cell r="G116">
            <v>197.06</v>
          </cell>
          <cell r="H116">
            <v>197.06</v>
          </cell>
        </row>
        <row r="117">
          <cell r="B117">
            <v>32743</v>
          </cell>
          <cell r="C117" t="str">
            <v>C.S. Pósope Alto</v>
          </cell>
          <cell r="D117">
            <v>216.8</v>
          </cell>
          <cell r="E117">
            <v>1300.8</v>
          </cell>
          <cell r="F117">
            <v>216.8</v>
          </cell>
          <cell r="G117">
            <v>108.4</v>
          </cell>
          <cell r="H117">
            <v>108.4</v>
          </cell>
        </row>
        <row r="118">
          <cell r="B118">
            <v>4337</v>
          </cell>
          <cell r="C118" t="str">
            <v>P.S. Pampa La Victoria</v>
          </cell>
          <cell r="D118">
            <v>70.92</v>
          </cell>
          <cell r="E118">
            <v>425.52</v>
          </cell>
          <cell r="F118">
            <v>70.92</v>
          </cell>
          <cell r="G118">
            <v>35.46</v>
          </cell>
          <cell r="H118">
            <v>35.46</v>
          </cell>
        </row>
        <row r="119">
          <cell r="B119">
            <v>16699</v>
          </cell>
          <cell r="C119" t="str">
            <v>ESSALUD Patapo</v>
          </cell>
          <cell r="D119">
            <v>106.4</v>
          </cell>
          <cell r="E119">
            <v>638.4</v>
          </cell>
          <cell r="F119">
            <v>106.4</v>
          </cell>
          <cell r="G119">
            <v>53.2</v>
          </cell>
          <cell r="H119">
            <v>53.2</v>
          </cell>
        </row>
        <row r="120">
          <cell r="B120"/>
          <cell r="C120"/>
        </row>
        <row r="121">
          <cell r="B121"/>
          <cell r="C121" t="str">
            <v>DISTRITO FERREÑAFE</v>
          </cell>
          <cell r="D121">
            <v>572.1</v>
          </cell>
          <cell r="E121">
            <v>3432.6</v>
          </cell>
          <cell r="F121">
            <v>572.1</v>
          </cell>
          <cell r="G121">
            <v>286.05</v>
          </cell>
          <cell r="H121">
            <v>286.05</v>
          </cell>
        </row>
        <row r="122">
          <cell r="B122">
            <v>4440</v>
          </cell>
          <cell r="C122" t="str">
            <v>Hosp. Referencial  Ferreñafe</v>
          </cell>
          <cell r="D122">
            <v>331.8</v>
          </cell>
          <cell r="E122">
            <v>1990.8</v>
          </cell>
          <cell r="F122">
            <v>331.8</v>
          </cell>
          <cell r="G122">
            <v>165.9</v>
          </cell>
          <cell r="H122">
            <v>165.9</v>
          </cell>
        </row>
        <row r="123">
          <cell r="B123">
            <v>4441</v>
          </cell>
          <cell r="C123" t="str">
            <v>C.S. Sr. Justicia</v>
          </cell>
          <cell r="D123">
            <v>131.6</v>
          </cell>
          <cell r="E123">
            <v>789.6</v>
          </cell>
          <cell r="F123">
            <v>131.6</v>
          </cell>
          <cell r="G123">
            <v>65.8</v>
          </cell>
          <cell r="H123">
            <v>65.8</v>
          </cell>
        </row>
        <row r="124">
          <cell r="B124">
            <v>8901</v>
          </cell>
          <cell r="C124" t="str">
            <v>ESSALUD</v>
          </cell>
          <cell r="D124">
            <v>108.7</v>
          </cell>
          <cell r="E124">
            <v>652.20000000000005</v>
          </cell>
          <cell r="F124">
            <v>108.7</v>
          </cell>
          <cell r="G124">
            <v>54.35</v>
          </cell>
          <cell r="H124">
            <v>54.35</v>
          </cell>
        </row>
        <row r="125">
          <cell r="B125"/>
          <cell r="C125"/>
          <cell r="D125">
            <v>1.5828064124672674</v>
          </cell>
          <cell r="E125">
            <v>9.496838474803603</v>
          </cell>
          <cell r="F125">
            <v>1.5828064124672674</v>
          </cell>
          <cell r="G125">
            <v>0.79140320623363369</v>
          </cell>
          <cell r="H125">
            <v>0.79140320623363369</v>
          </cell>
        </row>
        <row r="126">
          <cell r="B126"/>
          <cell r="C126" t="str">
            <v>DISTRITO CAÑARIS</v>
          </cell>
          <cell r="D126">
            <v>247.82</v>
          </cell>
          <cell r="E126">
            <v>1486.92</v>
          </cell>
          <cell r="F126">
            <v>247.82</v>
          </cell>
          <cell r="G126">
            <v>123.91</v>
          </cell>
          <cell r="H126">
            <v>123.91</v>
          </cell>
        </row>
        <row r="127">
          <cell r="B127">
            <v>4397</v>
          </cell>
          <cell r="C127" t="str">
            <v>P.S. Cañaris</v>
          </cell>
          <cell r="D127">
            <v>45.2</v>
          </cell>
          <cell r="E127">
            <v>271.2</v>
          </cell>
          <cell r="F127">
            <v>45.2</v>
          </cell>
          <cell r="G127">
            <v>22.6</v>
          </cell>
          <cell r="H127">
            <v>22.6</v>
          </cell>
        </row>
        <row r="128">
          <cell r="B128">
            <v>4398</v>
          </cell>
          <cell r="C128" t="str">
            <v>P.S. Pandachí</v>
          </cell>
          <cell r="D128">
            <v>15.26</v>
          </cell>
          <cell r="E128">
            <v>91.56</v>
          </cell>
          <cell r="F128">
            <v>15.26</v>
          </cell>
          <cell r="G128">
            <v>7.63</v>
          </cell>
          <cell r="H128">
            <v>7.63</v>
          </cell>
        </row>
        <row r="129">
          <cell r="B129">
            <v>4399</v>
          </cell>
          <cell r="C129" t="str">
            <v>P.S. Huacapampa</v>
          </cell>
          <cell r="D129">
            <v>38.22</v>
          </cell>
          <cell r="E129">
            <v>229.32</v>
          </cell>
          <cell r="F129">
            <v>38.22</v>
          </cell>
          <cell r="G129">
            <v>19.11</v>
          </cell>
          <cell r="H129">
            <v>19.11</v>
          </cell>
        </row>
        <row r="130">
          <cell r="B130">
            <v>4401</v>
          </cell>
          <cell r="C130" t="str">
            <v>P.S. La Succha</v>
          </cell>
          <cell r="D130">
            <v>16.86</v>
          </cell>
          <cell r="E130">
            <v>101.16</v>
          </cell>
          <cell r="F130">
            <v>16.86</v>
          </cell>
          <cell r="G130">
            <v>8.43</v>
          </cell>
          <cell r="H130">
            <v>8.43</v>
          </cell>
        </row>
        <row r="131">
          <cell r="B131">
            <v>4402</v>
          </cell>
          <cell r="C131" t="str">
            <v>P.S. Quirichima</v>
          </cell>
          <cell r="D131">
            <v>17.48</v>
          </cell>
          <cell r="E131">
            <v>104.88</v>
          </cell>
          <cell r="F131">
            <v>17.48</v>
          </cell>
          <cell r="G131">
            <v>8.74</v>
          </cell>
          <cell r="H131">
            <v>8.74</v>
          </cell>
        </row>
        <row r="132">
          <cell r="B132">
            <v>4400</v>
          </cell>
          <cell r="C132" t="str">
            <v>P.S. Chilasque</v>
          </cell>
          <cell r="D132">
            <v>24.3</v>
          </cell>
          <cell r="E132">
            <v>145.80000000000001</v>
          </cell>
          <cell r="F132">
            <v>24.3</v>
          </cell>
          <cell r="G132">
            <v>12.15</v>
          </cell>
          <cell r="H132">
            <v>12.15</v>
          </cell>
        </row>
        <row r="133">
          <cell r="B133">
            <v>4403</v>
          </cell>
          <cell r="C133" t="str">
            <v>P.S. Chiñama   *</v>
          </cell>
          <cell r="D133">
            <v>17.899999999999999</v>
          </cell>
          <cell r="E133">
            <v>107.4</v>
          </cell>
          <cell r="F133">
            <v>17.899999999999999</v>
          </cell>
          <cell r="G133">
            <v>8.9499999999999993</v>
          </cell>
          <cell r="H133">
            <v>8.9499999999999993</v>
          </cell>
        </row>
        <row r="134">
          <cell r="B134">
            <v>7020</v>
          </cell>
          <cell r="C134" t="str">
            <v>P.S. Huayabamba</v>
          </cell>
          <cell r="D134">
            <v>15.86</v>
          </cell>
          <cell r="E134">
            <v>95.16</v>
          </cell>
          <cell r="F134">
            <v>15.86</v>
          </cell>
          <cell r="G134">
            <v>7.93</v>
          </cell>
          <cell r="H134">
            <v>7.93</v>
          </cell>
        </row>
        <row r="135">
          <cell r="B135">
            <v>7021</v>
          </cell>
          <cell r="C135" t="str">
            <v>P.S. Hierbabuena</v>
          </cell>
          <cell r="D135">
            <v>15.34</v>
          </cell>
          <cell r="E135">
            <v>92.04</v>
          </cell>
          <cell r="F135">
            <v>15.34</v>
          </cell>
          <cell r="G135">
            <v>7.67</v>
          </cell>
          <cell r="H135">
            <v>7.67</v>
          </cell>
        </row>
        <row r="136">
          <cell r="B136">
            <v>7318</v>
          </cell>
          <cell r="C136" t="str">
            <v>P.S, Magmapampa</v>
          </cell>
          <cell r="D136">
            <v>18.62</v>
          </cell>
          <cell r="E136">
            <v>111.72</v>
          </cell>
          <cell r="F136">
            <v>18.62</v>
          </cell>
          <cell r="G136">
            <v>9.31</v>
          </cell>
          <cell r="H136">
            <v>9.31</v>
          </cell>
        </row>
        <row r="137">
          <cell r="B137">
            <v>34132</v>
          </cell>
          <cell r="C137" t="str">
            <v>P.S. Totoras Pampaverde</v>
          </cell>
          <cell r="D137">
            <v>22.78</v>
          </cell>
          <cell r="E137">
            <v>136.68</v>
          </cell>
          <cell r="F137">
            <v>22.78</v>
          </cell>
          <cell r="G137">
            <v>11.39</v>
          </cell>
          <cell r="H137">
            <v>11.39</v>
          </cell>
        </row>
        <row r="138">
          <cell r="B138"/>
          <cell r="C138"/>
          <cell r="D138">
            <v>1.5438258305930375</v>
          </cell>
          <cell r="E138">
            <v>9.2629549835582239</v>
          </cell>
          <cell r="F138">
            <v>1.5438258305930375</v>
          </cell>
          <cell r="G138">
            <v>0.77191291529651873</v>
          </cell>
          <cell r="H138">
            <v>0.77191291529651873</v>
          </cell>
        </row>
        <row r="139">
          <cell r="B139"/>
          <cell r="C139" t="str">
            <v>DISTRITO INKAWASI</v>
          </cell>
          <cell r="D139">
            <v>272.3</v>
          </cell>
          <cell r="E139">
            <v>1633.8</v>
          </cell>
          <cell r="F139">
            <v>272.3</v>
          </cell>
          <cell r="G139">
            <v>136.15</v>
          </cell>
          <cell r="H139">
            <v>136.15</v>
          </cell>
        </row>
        <row r="140">
          <cell r="B140">
            <v>4455</v>
          </cell>
          <cell r="C140" t="str">
            <v>P.S. Inkawasi</v>
          </cell>
          <cell r="D140">
            <v>83.48</v>
          </cell>
          <cell r="E140">
            <v>500.88</v>
          </cell>
          <cell r="F140">
            <v>83.48</v>
          </cell>
          <cell r="G140">
            <v>41.74</v>
          </cell>
          <cell r="H140">
            <v>41.74</v>
          </cell>
        </row>
        <row r="141">
          <cell r="B141">
            <v>4454</v>
          </cell>
          <cell r="C141" t="str">
            <v>P.S. Moyán</v>
          </cell>
          <cell r="D141">
            <v>20.7</v>
          </cell>
          <cell r="E141">
            <v>124.2</v>
          </cell>
          <cell r="F141">
            <v>20.7</v>
          </cell>
          <cell r="G141">
            <v>10.35</v>
          </cell>
          <cell r="H141">
            <v>10.35</v>
          </cell>
        </row>
        <row r="142">
          <cell r="B142">
            <v>4456</v>
          </cell>
          <cell r="C142" t="str">
            <v>P.S. Laquipampa</v>
          </cell>
          <cell r="D142">
            <v>10.16</v>
          </cell>
          <cell r="E142">
            <v>60.96</v>
          </cell>
          <cell r="F142">
            <v>10.16</v>
          </cell>
          <cell r="G142">
            <v>5.08</v>
          </cell>
          <cell r="H142">
            <v>5.08</v>
          </cell>
        </row>
        <row r="143">
          <cell r="B143">
            <v>4457</v>
          </cell>
          <cell r="C143" t="str">
            <v>P.S. Uyurpampa</v>
          </cell>
          <cell r="D143">
            <v>31.74</v>
          </cell>
          <cell r="E143">
            <v>190.44</v>
          </cell>
          <cell r="F143">
            <v>31.74</v>
          </cell>
          <cell r="G143">
            <v>15.87</v>
          </cell>
          <cell r="H143">
            <v>15.87</v>
          </cell>
        </row>
        <row r="144">
          <cell r="B144">
            <v>4458</v>
          </cell>
          <cell r="C144" t="str">
            <v>P.S. Cruz Loma</v>
          </cell>
          <cell r="D144">
            <v>20.100000000000001</v>
          </cell>
          <cell r="E144">
            <v>120.6</v>
          </cell>
          <cell r="F144">
            <v>20.100000000000001</v>
          </cell>
          <cell r="G144">
            <v>10.050000000000001</v>
          </cell>
          <cell r="H144">
            <v>10.050000000000001</v>
          </cell>
        </row>
        <row r="145">
          <cell r="B145">
            <v>4459</v>
          </cell>
          <cell r="C145" t="str">
            <v>P.S. Huayrul</v>
          </cell>
          <cell r="D145">
            <v>9.02</v>
          </cell>
          <cell r="E145">
            <v>54.12</v>
          </cell>
          <cell r="F145">
            <v>9.02</v>
          </cell>
          <cell r="G145">
            <v>4.51</v>
          </cell>
          <cell r="H145">
            <v>4.51</v>
          </cell>
        </row>
        <row r="146">
          <cell r="B146">
            <v>4460</v>
          </cell>
          <cell r="C146" t="str">
            <v>P.S. Marayhuaca</v>
          </cell>
          <cell r="D146">
            <v>11.86</v>
          </cell>
          <cell r="E146">
            <v>71.16</v>
          </cell>
          <cell r="F146">
            <v>11.86</v>
          </cell>
          <cell r="G146">
            <v>5.93</v>
          </cell>
          <cell r="H146">
            <v>5.93</v>
          </cell>
        </row>
        <row r="147">
          <cell r="B147">
            <v>4461</v>
          </cell>
          <cell r="C147" t="str">
            <v>P.S. Totoras</v>
          </cell>
          <cell r="D147">
            <v>12.46</v>
          </cell>
          <cell r="E147">
            <v>74.760000000000005</v>
          </cell>
          <cell r="F147">
            <v>12.46</v>
          </cell>
          <cell r="G147">
            <v>6.23</v>
          </cell>
          <cell r="H147">
            <v>6.23</v>
          </cell>
        </row>
        <row r="148">
          <cell r="B148">
            <v>4462</v>
          </cell>
          <cell r="C148" t="str">
            <v>P.S. Canchachalá</v>
          </cell>
          <cell r="D148">
            <v>11.72</v>
          </cell>
          <cell r="E148">
            <v>70.319999999999993</v>
          </cell>
          <cell r="F148">
            <v>11.72</v>
          </cell>
          <cell r="G148">
            <v>5.86</v>
          </cell>
          <cell r="H148">
            <v>5.86</v>
          </cell>
        </row>
        <row r="149">
          <cell r="B149">
            <v>4463</v>
          </cell>
          <cell r="C149" t="str">
            <v>P.S. Lanchipampa</v>
          </cell>
          <cell r="D149">
            <v>14.44</v>
          </cell>
          <cell r="E149">
            <v>86.64</v>
          </cell>
          <cell r="F149">
            <v>14.44</v>
          </cell>
          <cell r="G149">
            <v>7.22</v>
          </cell>
          <cell r="H149">
            <v>7.22</v>
          </cell>
        </row>
        <row r="150">
          <cell r="B150">
            <v>4442</v>
          </cell>
          <cell r="C150" t="str">
            <v>P.S. Puchaca</v>
          </cell>
          <cell r="D150">
            <v>10.74</v>
          </cell>
          <cell r="E150">
            <v>64.44</v>
          </cell>
          <cell r="F150">
            <v>10.74</v>
          </cell>
          <cell r="G150">
            <v>5.37</v>
          </cell>
          <cell r="H150">
            <v>5.37</v>
          </cell>
        </row>
        <row r="151">
          <cell r="B151">
            <v>4464</v>
          </cell>
          <cell r="C151" t="str">
            <v>P.S. Congacha</v>
          </cell>
          <cell r="D151">
            <v>10.74</v>
          </cell>
          <cell r="E151">
            <v>64.44</v>
          </cell>
          <cell r="F151">
            <v>10.74</v>
          </cell>
          <cell r="G151">
            <v>5.37</v>
          </cell>
          <cell r="H151">
            <v>5.37</v>
          </cell>
        </row>
        <row r="152">
          <cell r="B152">
            <v>4465</v>
          </cell>
          <cell r="C152" t="str">
            <v>P.S. La Tranca</v>
          </cell>
          <cell r="D152">
            <v>13.68</v>
          </cell>
          <cell r="E152">
            <v>82.08</v>
          </cell>
          <cell r="F152">
            <v>13.68</v>
          </cell>
          <cell r="G152">
            <v>6.84</v>
          </cell>
          <cell r="H152">
            <v>6.84</v>
          </cell>
        </row>
        <row r="153">
          <cell r="B153">
            <v>31139</v>
          </cell>
          <cell r="C153" t="str">
            <v>P.S. Janque</v>
          </cell>
          <cell r="D153">
            <v>11.46</v>
          </cell>
          <cell r="E153">
            <v>68.760000000000005</v>
          </cell>
          <cell r="F153">
            <v>11.46</v>
          </cell>
          <cell r="G153">
            <v>5.73</v>
          </cell>
          <cell r="H153">
            <v>5.73</v>
          </cell>
        </row>
        <row r="154">
          <cell r="B154"/>
          <cell r="C154"/>
          <cell r="D154">
            <v>1.5145550701310646</v>
          </cell>
          <cell r="E154">
            <v>9.0873304207863868</v>
          </cell>
          <cell r="F154">
            <v>1.5145550701310646</v>
          </cell>
          <cell r="G154">
            <v>0.7572775350655323</v>
          </cell>
          <cell r="H154">
            <v>0.7572775350655323</v>
          </cell>
        </row>
        <row r="155">
          <cell r="B155"/>
          <cell r="C155" t="str">
            <v>DISTRITO PITIPO</v>
          </cell>
          <cell r="D155">
            <v>329.34</v>
          </cell>
          <cell r="E155">
            <v>1976.04</v>
          </cell>
          <cell r="F155">
            <v>329.34</v>
          </cell>
          <cell r="G155">
            <v>164.67</v>
          </cell>
          <cell r="H155">
            <v>164.67</v>
          </cell>
        </row>
        <row r="156">
          <cell r="B156">
            <v>4444</v>
          </cell>
          <cell r="C156" t="str">
            <v>C.S. Pítipo</v>
          </cell>
          <cell r="D156">
            <v>41.12</v>
          </cell>
          <cell r="E156">
            <v>246.72</v>
          </cell>
          <cell r="F156">
            <v>41.12</v>
          </cell>
          <cell r="G156">
            <v>20.56</v>
          </cell>
          <cell r="H156">
            <v>20.56</v>
          </cell>
        </row>
        <row r="157">
          <cell r="B157">
            <v>4445</v>
          </cell>
          <cell r="C157" t="str">
            <v>P.S. La Traposa</v>
          </cell>
          <cell r="D157">
            <v>26.9</v>
          </cell>
          <cell r="E157">
            <v>161.4</v>
          </cell>
          <cell r="F157">
            <v>26.9</v>
          </cell>
          <cell r="G157">
            <v>13.45</v>
          </cell>
          <cell r="H157">
            <v>13.45</v>
          </cell>
        </row>
        <row r="158">
          <cell r="B158">
            <v>4446</v>
          </cell>
          <cell r="C158" t="str">
            <v>P.S. Mochumí Viejo</v>
          </cell>
          <cell r="D158">
            <v>11.2</v>
          </cell>
          <cell r="E158">
            <v>67.2</v>
          </cell>
          <cell r="F158">
            <v>11.2</v>
          </cell>
          <cell r="G158">
            <v>5.6</v>
          </cell>
          <cell r="H158">
            <v>5.6</v>
          </cell>
        </row>
        <row r="159">
          <cell r="B159">
            <v>4447</v>
          </cell>
          <cell r="C159" t="str">
            <v>P.S. Motupillo</v>
          </cell>
          <cell r="D159">
            <v>49.86</v>
          </cell>
          <cell r="E159">
            <v>299.16000000000003</v>
          </cell>
          <cell r="F159">
            <v>49.86</v>
          </cell>
          <cell r="G159">
            <v>24.93</v>
          </cell>
          <cell r="H159">
            <v>24.93</v>
          </cell>
        </row>
        <row r="160">
          <cell r="B160">
            <v>4448</v>
          </cell>
          <cell r="C160" t="str">
            <v>P.S. Cachinche</v>
          </cell>
          <cell r="D160">
            <v>14.46</v>
          </cell>
          <cell r="E160">
            <v>86.76</v>
          </cell>
          <cell r="F160">
            <v>14.46</v>
          </cell>
          <cell r="G160">
            <v>7.23</v>
          </cell>
          <cell r="H160">
            <v>7.23</v>
          </cell>
        </row>
        <row r="161">
          <cell r="B161">
            <v>4449</v>
          </cell>
          <cell r="C161" t="str">
            <v>P.S. Pativilca</v>
          </cell>
          <cell r="D161">
            <v>16.52</v>
          </cell>
          <cell r="E161">
            <v>99.12</v>
          </cell>
          <cell r="F161">
            <v>16.52</v>
          </cell>
          <cell r="G161">
            <v>8.26</v>
          </cell>
          <cell r="H161">
            <v>8.26</v>
          </cell>
        </row>
        <row r="162">
          <cell r="B162">
            <v>4451</v>
          </cell>
          <cell r="C162" t="str">
            <v>P.S. Batangrande</v>
          </cell>
          <cell r="D162">
            <v>96.76</v>
          </cell>
          <cell r="E162">
            <v>580.55999999999995</v>
          </cell>
          <cell r="F162">
            <v>96.76</v>
          </cell>
          <cell r="G162">
            <v>48.38</v>
          </cell>
          <cell r="H162">
            <v>48.38</v>
          </cell>
        </row>
        <row r="163">
          <cell r="B163">
            <v>7022</v>
          </cell>
          <cell r="C163" t="str">
            <v>P.S. La Zaranda</v>
          </cell>
          <cell r="D163">
            <v>28.88</v>
          </cell>
          <cell r="E163">
            <v>173.28</v>
          </cell>
          <cell r="F163">
            <v>28.88</v>
          </cell>
          <cell r="G163">
            <v>14.44</v>
          </cell>
          <cell r="H163">
            <v>14.44</v>
          </cell>
        </row>
        <row r="164">
          <cell r="B164">
            <v>7317</v>
          </cell>
          <cell r="C164" t="str">
            <v>P.S. Santa Clara</v>
          </cell>
          <cell r="D164">
            <v>22.9</v>
          </cell>
          <cell r="E164">
            <v>137.4</v>
          </cell>
          <cell r="F164">
            <v>22.9</v>
          </cell>
          <cell r="G164">
            <v>11.45</v>
          </cell>
          <cell r="H164">
            <v>11.45</v>
          </cell>
        </row>
        <row r="165">
          <cell r="B165">
            <v>4450</v>
          </cell>
          <cell r="C165" t="str">
            <v>P.S. sime</v>
          </cell>
          <cell r="D165">
            <v>20.74</v>
          </cell>
          <cell r="E165">
            <v>124.44</v>
          </cell>
          <cell r="F165">
            <v>20.74</v>
          </cell>
          <cell r="G165">
            <v>10.37</v>
          </cell>
          <cell r="H165">
            <v>10.37</v>
          </cell>
        </row>
        <row r="166">
          <cell r="B166"/>
          <cell r="C166"/>
          <cell r="D166">
            <v>1.554900326902122</v>
          </cell>
          <cell r="E166">
            <v>9.3294019614127315</v>
          </cell>
          <cell r="F166">
            <v>1.554900326902122</v>
          </cell>
          <cell r="G166">
            <v>0.77745016345106099</v>
          </cell>
          <cell r="H166">
            <v>0.77745016345106099</v>
          </cell>
        </row>
        <row r="167">
          <cell r="B167"/>
          <cell r="C167" t="str">
            <v>DISTRITO PUEBLO NUEVO</v>
          </cell>
          <cell r="D167">
            <v>242.58</v>
          </cell>
          <cell r="E167">
            <v>1455.48</v>
          </cell>
          <cell r="F167">
            <v>242.58</v>
          </cell>
          <cell r="G167">
            <v>121.29</v>
          </cell>
          <cell r="H167">
            <v>121.29</v>
          </cell>
        </row>
        <row r="168">
          <cell r="B168">
            <v>4452</v>
          </cell>
          <cell r="C168" t="str">
            <v>C.S. Pueblo Nuevo</v>
          </cell>
          <cell r="D168">
            <v>202.92</v>
          </cell>
          <cell r="E168">
            <v>1217.52</v>
          </cell>
          <cell r="F168">
            <v>202.92</v>
          </cell>
          <cell r="G168">
            <v>101.46</v>
          </cell>
          <cell r="H168">
            <v>101.46</v>
          </cell>
        </row>
        <row r="169">
          <cell r="B169">
            <v>4453</v>
          </cell>
          <cell r="C169" t="str">
            <v>P.S. Las Lomas</v>
          </cell>
          <cell r="D169">
            <v>39.659999999999997</v>
          </cell>
          <cell r="E169">
            <v>237.96</v>
          </cell>
          <cell r="F169">
            <v>39.659999999999997</v>
          </cell>
          <cell r="G169">
            <v>19.829999999999998</v>
          </cell>
          <cell r="H169">
            <v>19.829999999999998</v>
          </cell>
        </row>
        <row r="170">
          <cell r="B170"/>
          <cell r="C170"/>
          <cell r="D170">
            <v>1.5096289337717237</v>
          </cell>
          <cell r="E170">
            <v>9.057773602630343</v>
          </cell>
          <cell r="F170">
            <v>1.5096289337717237</v>
          </cell>
          <cell r="G170">
            <v>0.75481446688586185</v>
          </cell>
          <cell r="H170">
            <v>0.75481446688586185</v>
          </cell>
        </row>
        <row r="171">
          <cell r="B171"/>
          <cell r="C171" t="str">
            <v>DISTRITO MESONES MURO</v>
          </cell>
          <cell r="D171">
            <v>64.28</v>
          </cell>
          <cell r="E171">
            <v>385.68</v>
          </cell>
          <cell r="F171">
            <v>64.28</v>
          </cell>
          <cell r="G171">
            <v>32.14</v>
          </cell>
          <cell r="H171">
            <v>32.14</v>
          </cell>
        </row>
        <row r="172">
          <cell r="B172">
            <v>4443</v>
          </cell>
          <cell r="C172" t="str">
            <v>C.S. Mesones Muro</v>
          </cell>
          <cell r="D172">
            <v>64.28</v>
          </cell>
          <cell r="E172">
            <v>385.68</v>
          </cell>
          <cell r="F172">
            <v>64.28</v>
          </cell>
          <cell r="G172">
            <v>32.14</v>
          </cell>
          <cell r="H172">
            <v>32.14</v>
          </cell>
        </row>
        <row r="173">
          <cell r="B173"/>
          <cell r="C173"/>
          <cell r="D173"/>
        </row>
        <row r="174">
          <cell r="B174"/>
          <cell r="C174" t="str">
            <v>DISTRITO LAMBAYEQUE</v>
          </cell>
          <cell r="D174">
            <v>1309.56</v>
          </cell>
          <cell r="E174">
            <v>7857.36</v>
          </cell>
          <cell r="F174">
            <v>1309.56</v>
          </cell>
          <cell r="G174">
            <v>654.78</v>
          </cell>
          <cell r="H174">
            <v>654.78</v>
          </cell>
        </row>
        <row r="175">
          <cell r="B175">
            <v>4372</v>
          </cell>
          <cell r="C175" t="str">
            <v>C.S. San Martín</v>
          </cell>
          <cell r="D175">
            <v>547.76</v>
          </cell>
          <cell r="E175">
            <v>3286.56</v>
          </cell>
          <cell r="F175">
            <v>547.76</v>
          </cell>
          <cell r="G175">
            <v>273.88</v>
          </cell>
          <cell r="H175">
            <v>273.88</v>
          </cell>
        </row>
        <row r="176">
          <cell r="B176">
            <v>4373</v>
          </cell>
          <cell r="C176" t="str">
            <v>C.S. Toribia Castro</v>
          </cell>
          <cell r="D176">
            <v>450.9</v>
          </cell>
          <cell r="E176">
            <v>2705.4</v>
          </cell>
          <cell r="F176">
            <v>450.9</v>
          </cell>
          <cell r="G176">
            <v>225.45</v>
          </cell>
          <cell r="H176">
            <v>225.45</v>
          </cell>
        </row>
        <row r="177">
          <cell r="B177">
            <v>4374</v>
          </cell>
          <cell r="C177" t="str">
            <v>P.S. Los Mestas Sialupe Huamantanga</v>
          </cell>
          <cell r="D177">
            <v>49.84</v>
          </cell>
          <cell r="E177">
            <v>299.04000000000002</v>
          </cell>
          <cell r="F177">
            <v>49.84</v>
          </cell>
          <cell r="G177">
            <v>24.92</v>
          </cell>
          <cell r="H177">
            <v>24.92</v>
          </cell>
        </row>
        <row r="178">
          <cell r="B178">
            <v>4375</v>
          </cell>
          <cell r="C178" t="str">
            <v>P.S. Muy Finca Punto 9</v>
          </cell>
          <cell r="D178">
            <v>42.56</v>
          </cell>
          <cell r="E178">
            <v>255.36</v>
          </cell>
          <cell r="F178">
            <v>42.56</v>
          </cell>
          <cell r="G178">
            <v>21.28</v>
          </cell>
          <cell r="H178">
            <v>21.28</v>
          </cell>
        </row>
        <row r="179">
          <cell r="B179">
            <v>26094</v>
          </cell>
          <cell r="C179" t="str">
            <v>P.S. Capilla Santa Rosa 3030</v>
          </cell>
          <cell r="D179">
            <v>17.22</v>
          </cell>
          <cell r="E179">
            <v>103.32</v>
          </cell>
          <cell r="F179">
            <v>17.22</v>
          </cell>
          <cell r="G179">
            <v>8.61</v>
          </cell>
          <cell r="H179">
            <v>8.61</v>
          </cell>
        </row>
        <row r="180">
          <cell r="B180">
            <v>12241</v>
          </cell>
          <cell r="C180" t="str">
            <v>ESSALUD</v>
          </cell>
          <cell r="D180">
            <v>140.62</v>
          </cell>
          <cell r="E180">
            <v>843.72</v>
          </cell>
          <cell r="F180">
            <v>140.62</v>
          </cell>
          <cell r="G180">
            <v>70.31</v>
          </cell>
          <cell r="H180">
            <v>70.31</v>
          </cell>
        </row>
        <row r="181">
          <cell r="B181">
            <v>25198</v>
          </cell>
          <cell r="C181" t="str">
            <v>Centro Medico Militar</v>
          </cell>
          <cell r="D181">
            <v>60.66</v>
          </cell>
          <cell r="E181">
            <v>363.96</v>
          </cell>
          <cell r="F181">
            <v>60.66</v>
          </cell>
          <cell r="G181">
            <v>30.33</v>
          </cell>
          <cell r="H181">
            <v>30.33</v>
          </cell>
        </row>
        <row r="182">
          <cell r="B182"/>
          <cell r="C182"/>
          <cell r="D182">
            <v>1.5235546038543899</v>
          </cell>
          <cell r="E182">
            <v>9.1413276231263403</v>
          </cell>
          <cell r="F182">
            <v>1.5235546038543899</v>
          </cell>
          <cell r="G182">
            <v>0.76177730192719495</v>
          </cell>
          <cell r="H182">
            <v>0.76177730192719495</v>
          </cell>
        </row>
        <row r="183">
          <cell r="B183"/>
          <cell r="C183" t="str">
            <v>DISTRITO CHOCHOPE</v>
          </cell>
          <cell r="D183">
            <v>28.46</v>
          </cell>
          <cell r="E183">
            <v>170.76</v>
          </cell>
          <cell r="F183">
            <v>28.46</v>
          </cell>
          <cell r="G183">
            <v>14.23</v>
          </cell>
          <cell r="H183">
            <v>14.23</v>
          </cell>
        </row>
        <row r="184">
          <cell r="B184">
            <v>4396</v>
          </cell>
          <cell r="C184" t="str">
            <v>P.S. Chóchope</v>
          </cell>
          <cell r="D184">
            <v>28.46</v>
          </cell>
          <cell r="E184">
            <v>170.76</v>
          </cell>
          <cell r="F184">
            <v>28.46</v>
          </cell>
          <cell r="G184">
            <v>14.23</v>
          </cell>
          <cell r="H184">
            <v>14.23</v>
          </cell>
        </row>
        <row r="185">
          <cell r="B185"/>
          <cell r="C185"/>
          <cell r="D185">
            <v>1.4642999920044775</v>
          </cell>
          <cell r="E185">
            <v>8.7857999520268653</v>
          </cell>
          <cell r="F185">
            <v>1.4642999920044775</v>
          </cell>
          <cell r="G185">
            <v>0.73214999600223873</v>
          </cell>
          <cell r="H185">
            <v>0.73214999600223873</v>
          </cell>
        </row>
        <row r="186">
          <cell r="B186"/>
          <cell r="C186" t="str">
            <v>DISTRITO ILLIMO</v>
          </cell>
          <cell r="D186">
            <v>183.14</v>
          </cell>
          <cell r="E186">
            <v>1098.8399999999999</v>
          </cell>
          <cell r="F186">
            <v>183.14</v>
          </cell>
          <cell r="G186">
            <v>91.57</v>
          </cell>
          <cell r="H186">
            <v>91.57</v>
          </cell>
        </row>
        <row r="187">
          <cell r="B187">
            <v>4376</v>
          </cell>
          <cell r="C187" t="str">
            <v>C.S. Illimo</v>
          </cell>
          <cell r="D187">
            <v>142.94</v>
          </cell>
          <cell r="E187">
            <v>857.64</v>
          </cell>
          <cell r="F187">
            <v>142.94</v>
          </cell>
          <cell r="G187">
            <v>71.47</v>
          </cell>
          <cell r="H187">
            <v>71.47</v>
          </cell>
        </row>
        <row r="188">
          <cell r="B188">
            <v>4377</v>
          </cell>
          <cell r="C188" t="str">
            <v>P.S. Chirimoyo</v>
          </cell>
          <cell r="D188">
            <v>28.1</v>
          </cell>
          <cell r="E188">
            <v>168.6</v>
          </cell>
          <cell r="F188">
            <v>28.1</v>
          </cell>
          <cell r="G188">
            <v>14.05</v>
          </cell>
          <cell r="H188">
            <v>14.05</v>
          </cell>
        </row>
        <row r="189">
          <cell r="B189">
            <v>4378</v>
          </cell>
          <cell r="C189" t="str">
            <v>P.S. San Pedro Sasape ***</v>
          </cell>
          <cell r="D189">
            <v>12.1</v>
          </cell>
          <cell r="E189">
            <v>72.599999999999994</v>
          </cell>
          <cell r="F189">
            <v>12.1</v>
          </cell>
          <cell r="G189">
            <v>6.05</v>
          </cell>
          <cell r="H189">
            <v>6.05</v>
          </cell>
        </row>
        <row r="190">
          <cell r="B190"/>
          <cell r="C190"/>
          <cell r="D190">
            <v>1.5194226657163221</v>
          </cell>
          <cell r="E190">
            <v>9.1165359942979336</v>
          </cell>
          <cell r="F190">
            <v>1.5194226657163221</v>
          </cell>
          <cell r="G190">
            <v>0.75971133285816106</v>
          </cell>
          <cell r="H190">
            <v>0.75971133285816106</v>
          </cell>
        </row>
        <row r="191">
          <cell r="B191"/>
          <cell r="C191" t="str">
            <v>DISTRITO JAYANCA</v>
          </cell>
          <cell r="D191">
            <v>341.08</v>
          </cell>
          <cell r="E191">
            <v>2046.48</v>
          </cell>
          <cell r="F191">
            <v>341.08</v>
          </cell>
          <cell r="G191">
            <v>170.54</v>
          </cell>
          <cell r="H191">
            <v>170.54</v>
          </cell>
        </row>
        <row r="192">
          <cell r="B192">
            <v>4371</v>
          </cell>
          <cell r="C192" t="str">
            <v>C.S. Jayanca</v>
          </cell>
          <cell r="D192">
            <v>240.74</v>
          </cell>
          <cell r="E192">
            <v>1444.44</v>
          </cell>
          <cell r="F192">
            <v>240.74</v>
          </cell>
          <cell r="G192">
            <v>120.37</v>
          </cell>
          <cell r="H192">
            <v>120.37</v>
          </cell>
        </row>
        <row r="193">
          <cell r="B193">
            <v>4379</v>
          </cell>
          <cell r="C193" t="str">
            <v>P.S. La Viña</v>
          </cell>
          <cell r="D193">
            <v>46.92</v>
          </cell>
          <cell r="E193">
            <v>281.52</v>
          </cell>
          <cell r="F193">
            <v>46.92</v>
          </cell>
          <cell r="G193">
            <v>23.46</v>
          </cell>
          <cell r="H193">
            <v>23.46</v>
          </cell>
        </row>
        <row r="194">
          <cell r="B194">
            <v>8891</v>
          </cell>
          <cell r="C194" t="str">
            <v>ESSALUD</v>
          </cell>
          <cell r="D194">
            <v>53.42</v>
          </cell>
          <cell r="E194">
            <v>320.52</v>
          </cell>
          <cell r="F194">
            <v>53.42</v>
          </cell>
          <cell r="G194">
            <v>26.71</v>
          </cell>
          <cell r="H194">
            <v>26.71</v>
          </cell>
        </row>
        <row r="195">
          <cell r="B195"/>
          <cell r="C195"/>
          <cell r="D195">
            <v>1.5122905711141004</v>
          </cell>
          <cell r="E195">
            <v>9.0737434266846027</v>
          </cell>
          <cell r="F195">
            <v>1.5122905711141004</v>
          </cell>
          <cell r="G195">
            <v>0.75614528555705018</v>
          </cell>
          <cell r="H195">
            <v>0.75614528555705018</v>
          </cell>
        </row>
        <row r="196">
          <cell r="B196"/>
          <cell r="C196" t="str">
            <v>DISTRITO MOCHUMI</v>
          </cell>
          <cell r="D196">
            <v>370.98</v>
          </cell>
          <cell r="E196">
            <v>2225.88</v>
          </cell>
          <cell r="F196">
            <v>370.98</v>
          </cell>
          <cell r="G196">
            <v>185.49</v>
          </cell>
          <cell r="H196">
            <v>185.49</v>
          </cell>
        </row>
        <row r="197">
          <cell r="B197">
            <v>4380</v>
          </cell>
          <cell r="C197" t="str">
            <v>C.S. Mochumi</v>
          </cell>
          <cell r="D197">
            <v>240.9</v>
          </cell>
          <cell r="E197">
            <v>1445.4</v>
          </cell>
          <cell r="F197">
            <v>240.9</v>
          </cell>
          <cell r="G197">
            <v>120.45</v>
          </cell>
          <cell r="H197">
            <v>120.45</v>
          </cell>
        </row>
        <row r="198">
          <cell r="B198">
            <v>4381</v>
          </cell>
          <cell r="C198" t="str">
            <v>P.S. Maravillas</v>
          </cell>
          <cell r="D198">
            <v>30.68</v>
          </cell>
          <cell r="E198">
            <v>184.08</v>
          </cell>
          <cell r="F198">
            <v>30.68</v>
          </cell>
          <cell r="G198">
            <v>15.34</v>
          </cell>
          <cell r="H198">
            <v>15.34</v>
          </cell>
        </row>
        <row r="199">
          <cell r="B199">
            <v>4382</v>
          </cell>
          <cell r="C199" t="str">
            <v>P.S. Punto 4</v>
          </cell>
          <cell r="D199">
            <v>74.56</v>
          </cell>
          <cell r="E199">
            <v>447.36</v>
          </cell>
          <cell r="F199">
            <v>74.56</v>
          </cell>
          <cell r="G199">
            <v>37.28</v>
          </cell>
          <cell r="H199">
            <v>37.28</v>
          </cell>
        </row>
        <row r="200">
          <cell r="B200">
            <v>4383</v>
          </cell>
          <cell r="C200" t="str">
            <v>P.S. Paredones Muy Finca S.Antonio</v>
          </cell>
          <cell r="D200">
            <v>24.84</v>
          </cell>
          <cell r="E200">
            <v>149.04</v>
          </cell>
          <cell r="F200">
            <v>24.84</v>
          </cell>
          <cell r="G200">
            <v>12.42</v>
          </cell>
          <cell r="H200">
            <v>12.42</v>
          </cell>
        </row>
        <row r="201">
          <cell r="B201"/>
          <cell r="C201"/>
          <cell r="D201">
            <v>1.522411953041622</v>
          </cell>
          <cell r="E201">
            <v>9.134471718249733</v>
          </cell>
          <cell r="F201">
            <v>1.522411953041622</v>
          </cell>
          <cell r="G201">
            <v>0.76120597652081101</v>
          </cell>
          <cell r="H201">
            <v>0.76120597652081101</v>
          </cell>
        </row>
        <row r="202">
          <cell r="B202"/>
          <cell r="C202" t="str">
            <v>DISTRITO MOTUPE</v>
          </cell>
          <cell r="D202">
            <v>570.6</v>
          </cell>
          <cell r="E202">
            <v>3423.6</v>
          </cell>
          <cell r="F202">
            <v>570.6</v>
          </cell>
          <cell r="G202">
            <v>285.3</v>
          </cell>
          <cell r="H202">
            <v>285.3</v>
          </cell>
        </row>
        <row r="203">
          <cell r="B203">
            <v>4395</v>
          </cell>
          <cell r="C203" t="str">
            <v>C.S. Motupe</v>
          </cell>
          <cell r="D203">
            <v>396.36</v>
          </cell>
          <cell r="E203">
            <v>2378.16</v>
          </cell>
          <cell r="F203">
            <v>396.36</v>
          </cell>
          <cell r="G203">
            <v>198.18</v>
          </cell>
          <cell r="H203">
            <v>198.18</v>
          </cell>
        </row>
        <row r="204">
          <cell r="B204">
            <v>4404</v>
          </cell>
          <cell r="C204" t="str">
            <v>P.S. Tongorrape</v>
          </cell>
          <cell r="D204">
            <v>53.06</v>
          </cell>
          <cell r="E204">
            <v>318.36</v>
          </cell>
          <cell r="F204">
            <v>53.06</v>
          </cell>
          <cell r="G204">
            <v>26.53</v>
          </cell>
          <cell r="H204">
            <v>26.53</v>
          </cell>
        </row>
        <row r="205">
          <cell r="B205">
            <v>4405</v>
          </cell>
          <cell r="C205" t="str">
            <v>P.S. Anchovira</v>
          </cell>
          <cell r="D205">
            <v>29.96</v>
          </cell>
          <cell r="E205">
            <v>179.76</v>
          </cell>
          <cell r="F205">
            <v>29.96</v>
          </cell>
          <cell r="G205">
            <v>14.98</v>
          </cell>
          <cell r="H205">
            <v>14.98</v>
          </cell>
        </row>
        <row r="206">
          <cell r="B206">
            <v>4406</v>
          </cell>
          <cell r="C206" t="str">
            <v>P.S. Marripón</v>
          </cell>
          <cell r="D206">
            <v>20.079999999999998</v>
          </cell>
          <cell r="E206">
            <v>120.48</v>
          </cell>
          <cell r="F206">
            <v>20.079999999999998</v>
          </cell>
          <cell r="G206">
            <v>10.039999999999999</v>
          </cell>
          <cell r="H206">
            <v>10.039999999999999</v>
          </cell>
        </row>
        <row r="207">
          <cell r="B207">
            <v>6953</v>
          </cell>
          <cell r="C207" t="str">
            <v>P.S. El Arrozal</v>
          </cell>
          <cell r="D207">
            <v>22.3</v>
          </cell>
          <cell r="E207">
            <v>133.80000000000001</v>
          </cell>
          <cell r="F207">
            <v>22.3</v>
          </cell>
          <cell r="G207">
            <v>11.15</v>
          </cell>
          <cell r="H207">
            <v>11.15</v>
          </cell>
        </row>
        <row r="208">
          <cell r="B208">
            <v>8839</v>
          </cell>
          <cell r="C208" t="str">
            <v>ESSALUD</v>
          </cell>
          <cell r="D208">
            <v>48.84</v>
          </cell>
          <cell r="E208">
            <v>293.04000000000002</v>
          </cell>
          <cell r="F208">
            <v>48.84</v>
          </cell>
          <cell r="G208">
            <v>24.42</v>
          </cell>
          <cell r="H208">
            <v>24.42</v>
          </cell>
        </row>
        <row r="209">
          <cell r="B209"/>
          <cell r="C209"/>
          <cell r="D209">
            <v>1.5253087306145898</v>
          </cell>
          <cell r="E209">
            <v>9.1518523836875385</v>
          </cell>
          <cell r="F209">
            <v>1.5253087306145898</v>
          </cell>
          <cell r="G209">
            <v>0.76265436530729491</v>
          </cell>
          <cell r="H209">
            <v>0.76265436530729491</v>
          </cell>
        </row>
        <row r="210">
          <cell r="B210"/>
          <cell r="C210" t="str">
            <v>DISTRITO MORROPE</v>
          </cell>
          <cell r="D210">
            <v>849.78</v>
          </cell>
          <cell r="E210">
            <v>5098.68</v>
          </cell>
          <cell r="F210">
            <v>849.78</v>
          </cell>
          <cell r="G210">
            <v>424.89</v>
          </cell>
          <cell r="H210">
            <v>424.89</v>
          </cell>
        </row>
        <row r="211">
          <cell r="B211">
            <v>4420</v>
          </cell>
          <cell r="C211" t="str">
            <v>C.S. Mórrope</v>
          </cell>
          <cell r="D211">
            <v>123.78</v>
          </cell>
          <cell r="E211">
            <v>742.68</v>
          </cell>
          <cell r="F211">
            <v>123.78</v>
          </cell>
          <cell r="G211">
            <v>61.89</v>
          </cell>
          <cell r="H211">
            <v>61.89</v>
          </cell>
        </row>
        <row r="212">
          <cell r="B212">
            <v>4421</v>
          </cell>
          <cell r="C212" t="str">
            <v>P.S. La Colorada</v>
          </cell>
          <cell r="D212">
            <v>44.02</v>
          </cell>
          <cell r="E212">
            <v>264.12</v>
          </cell>
          <cell r="F212">
            <v>44.02</v>
          </cell>
          <cell r="G212">
            <v>22.01</v>
          </cell>
          <cell r="H212">
            <v>22.01</v>
          </cell>
        </row>
        <row r="213">
          <cell r="B213">
            <v>4422</v>
          </cell>
          <cell r="C213" t="str">
            <v>P.S. El Romero</v>
          </cell>
          <cell r="D213">
            <v>42.78</v>
          </cell>
          <cell r="E213">
            <v>256.68</v>
          </cell>
          <cell r="F213">
            <v>42.78</v>
          </cell>
          <cell r="G213">
            <v>21.39</v>
          </cell>
          <cell r="H213">
            <v>21.39</v>
          </cell>
        </row>
        <row r="214">
          <cell r="B214">
            <v>4423</v>
          </cell>
          <cell r="C214" t="str">
            <v>P.S. Tranca Fanupe</v>
          </cell>
          <cell r="D214">
            <v>54.24</v>
          </cell>
          <cell r="E214">
            <v>325.44</v>
          </cell>
          <cell r="F214">
            <v>54.24</v>
          </cell>
          <cell r="G214">
            <v>27.12</v>
          </cell>
          <cell r="H214">
            <v>27.12</v>
          </cell>
        </row>
        <row r="215">
          <cell r="B215">
            <v>4424</v>
          </cell>
          <cell r="C215" t="str">
            <v>P.S. Lagunas</v>
          </cell>
          <cell r="D215">
            <v>32.380000000000003</v>
          </cell>
          <cell r="E215">
            <v>194.28</v>
          </cell>
          <cell r="F215">
            <v>32.380000000000003</v>
          </cell>
          <cell r="G215">
            <v>16.190000000000001</v>
          </cell>
          <cell r="H215">
            <v>16.190000000000001</v>
          </cell>
        </row>
        <row r="216">
          <cell r="B216">
            <v>4425</v>
          </cell>
          <cell r="C216" t="str">
            <v>P.S. Chepito</v>
          </cell>
          <cell r="D216">
            <v>27.42</v>
          </cell>
          <cell r="E216">
            <v>164.52</v>
          </cell>
          <cell r="F216">
            <v>27.42</v>
          </cell>
          <cell r="G216">
            <v>13.71</v>
          </cell>
          <cell r="H216">
            <v>13.71</v>
          </cell>
        </row>
        <row r="217">
          <cell r="B217">
            <v>4426</v>
          </cell>
          <cell r="C217" t="str">
            <v>P.S. Arbolsol</v>
          </cell>
          <cell r="D217">
            <v>52.68</v>
          </cell>
          <cell r="E217">
            <v>316.08</v>
          </cell>
          <cell r="F217">
            <v>52.68</v>
          </cell>
          <cell r="G217">
            <v>26.34</v>
          </cell>
          <cell r="H217">
            <v>26.34</v>
          </cell>
        </row>
        <row r="218">
          <cell r="B218">
            <v>4438</v>
          </cell>
          <cell r="C218" t="str">
            <v>P.S. Los Positos</v>
          </cell>
          <cell r="D218">
            <v>39.32</v>
          </cell>
          <cell r="E218">
            <v>235.92</v>
          </cell>
          <cell r="F218">
            <v>39.32</v>
          </cell>
          <cell r="G218">
            <v>19.66</v>
          </cell>
          <cell r="H218">
            <v>19.66</v>
          </cell>
        </row>
        <row r="219">
          <cell r="B219">
            <v>4427</v>
          </cell>
          <cell r="C219" t="str">
            <v>P.S. Cruz de Paredones</v>
          </cell>
          <cell r="D219">
            <v>43.3</v>
          </cell>
          <cell r="E219">
            <v>259.8</v>
          </cell>
          <cell r="F219">
            <v>43.3</v>
          </cell>
          <cell r="G219">
            <v>21.65</v>
          </cell>
          <cell r="H219">
            <v>21.65</v>
          </cell>
        </row>
        <row r="220">
          <cell r="B220">
            <v>4429</v>
          </cell>
          <cell r="C220" t="str">
            <v>P.S. Cruz del Médano</v>
          </cell>
          <cell r="D220">
            <v>74.2</v>
          </cell>
          <cell r="E220">
            <v>445.2</v>
          </cell>
          <cell r="F220">
            <v>74.2</v>
          </cell>
          <cell r="G220">
            <v>37.1</v>
          </cell>
          <cell r="H220">
            <v>37.1</v>
          </cell>
        </row>
        <row r="221">
          <cell r="B221">
            <v>4433</v>
          </cell>
          <cell r="C221" t="str">
            <v>P.S. Sequión ***</v>
          </cell>
          <cell r="D221">
            <v>19.14</v>
          </cell>
          <cell r="E221">
            <v>114.84</v>
          </cell>
          <cell r="F221">
            <v>19.14</v>
          </cell>
          <cell r="G221">
            <v>9.57</v>
          </cell>
          <cell r="H221">
            <v>9.57</v>
          </cell>
        </row>
        <row r="222">
          <cell r="B222">
            <v>4437</v>
          </cell>
          <cell r="C222" t="str">
            <v>P.S. Huaca de Barro</v>
          </cell>
          <cell r="D222">
            <v>56.76</v>
          </cell>
          <cell r="E222">
            <v>340.56</v>
          </cell>
          <cell r="F222">
            <v>56.76</v>
          </cell>
          <cell r="G222">
            <v>28.38</v>
          </cell>
          <cell r="H222">
            <v>28.38</v>
          </cell>
        </row>
        <row r="223">
          <cell r="B223">
            <v>4434</v>
          </cell>
          <cell r="C223" t="str">
            <v>P.S. Las Pampas</v>
          </cell>
          <cell r="D223">
            <v>25.78</v>
          </cell>
          <cell r="E223">
            <v>154.68</v>
          </cell>
          <cell r="F223">
            <v>25.78</v>
          </cell>
          <cell r="G223">
            <v>12.89</v>
          </cell>
          <cell r="H223">
            <v>12.89</v>
          </cell>
        </row>
        <row r="224">
          <cell r="B224">
            <v>4432</v>
          </cell>
          <cell r="C224" t="str">
            <v>P.S. Santa Isabel</v>
          </cell>
          <cell r="D224">
            <v>28.48</v>
          </cell>
          <cell r="E224">
            <v>170.88</v>
          </cell>
          <cell r="F224">
            <v>28.48</v>
          </cell>
          <cell r="G224">
            <v>14.24</v>
          </cell>
          <cell r="H224">
            <v>14.24</v>
          </cell>
        </row>
        <row r="225">
          <cell r="B225">
            <v>4435</v>
          </cell>
          <cell r="C225" t="str">
            <v>P.S. Annape</v>
          </cell>
          <cell r="D225">
            <v>18.079999999999998</v>
          </cell>
          <cell r="E225">
            <v>108.48</v>
          </cell>
          <cell r="F225">
            <v>18.079999999999998</v>
          </cell>
          <cell r="G225">
            <v>9.0399999999999991</v>
          </cell>
          <cell r="H225">
            <v>9.0399999999999991</v>
          </cell>
        </row>
        <row r="226">
          <cell r="B226">
            <v>4436</v>
          </cell>
          <cell r="C226" t="str">
            <v>P.S. Caracucho</v>
          </cell>
          <cell r="D226">
            <v>29.16</v>
          </cell>
          <cell r="E226">
            <v>174.96</v>
          </cell>
          <cell r="F226">
            <v>29.16</v>
          </cell>
          <cell r="G226">
            <v>14.58</v>
          </cell>
          <cell r="H226">
            <v>14.58</v>
          </cell>
        </row>
        <row r="227">
          <cell r="B227">
            <v>4428</v>
          </cell>
          <cell r="C227" t="str">
            <v>P.S. Lagartera</v>
          </cell>
          <cell r="D227">
            <v>49.64</v>
          </cell>
          <cell r="E227">
            <v>297.83999999999997</v>
          </cell>
          <cell r="F227">
            <v>49.64</v>
          </cell>
          <cell r="G227">
            <v>24.82</v>
          </cell>
          <cell r="H227">
            <v>24.82</v>
          </cell>
        </row>
        <row r="228">
          <cell r="B228">
            <v>4430</v>
          </cell>
          <cell r="C228" t="str">
            <v>P.S. Quemazón</v>
          </cell>
          <cell r="D228">
            <v>25.62</v>
          </cell>
          <cell r="E228">
            <v>153.72</v>
          </cell>
          <cell r="F228">
            <v>25.62</v>
          </cell>
          <cell r="G228">
            <v>12.81</v>
          </cell>
          <cell r="H228">
            <v>12.81</v>
          </cell>
        </row>
        <row r="229">
          <cell r="B229">
            <v>4431</v>
          </cell>
          <cell r="C229" t="str">
            <v>P.S. Fanupe Barrio Nuevo</v>
          </cell>
          <cell r="D229">
            <v>19.64</v>
          </cell>
          <cell r="E229">
            <v>117.84</v>
          </cell>
          <cell r="F229">
            <v>19.64</v>
          </cell>
          <cell r="G229">
            <v>9.82</v>
          </cell>
          <cell r="H229">
            <v>9.82</v>
          </cell>
        </row>
        <row r="230">
          <cell r="B230">
            <v>7222</v>
          </cell>
          <cell r="C230" t="str">
            <v>P.S. Monte Hermoso</v>
          </cell>
          <cell r="D230">
            <v>24.38</v>
          </cell>
          <cell r="E230">
            <v>146.28</v>
          </cell>
          <cell r="F230">
            <v>24.38</v>
          </cell>
          <cell r="G230">
            <v>12.19</v>
          </cell>
          <cell r="H230">
            <v>12.19</v>
          </cell>
        </row>
        <row r="231">
          <cell r="B231">
            <v>7223</v>
          </cell>
          <cell r="C231" t="str">
            <v>P.S. Huaca Trapiche de Bronce</v>
          </cell>
          <cell r="D231">
            <v>18.98</v>
          </cell>
          <cell r="E231">
            <v>113.88</v>
          </cell>
          <cell r="F231">
            <v>18.98</v>
          </cell>
          <cell r="G231">
            <v>9.49</v>
          </cell>
          <cell r="H231">
            <v>9.49</v>
          </cell>
        </row>
        <row r="232">
          <cell r="B232"/>
          <cell r="C232"/>
          <cell r="D232">
            <v>1.5231128924515698</v>
          </cell>
          <cell r="E232">
            <v>9.1386773547094187</v>
          </cell>
          <cell r="F232">
            <v>1.5231128924515698</v>
          </cell>
          <cell r="G232">
            <v>0.76155644622578489</v>
          </cell>
          <cell r="H232">
            <v>0.76155644622578489</v>
          </cell>
        </row>
        <row r="233">
          <cell r="B233"/>
          <cell r="C233" t="str">
            <v>DISTRITO OLMOS</v>
          </cell>
          <cell r="D233">
            <v>912.04</v>
          </cell>
          <cell r="E233">
            <v>5472.24</v>
          </cell>
          <cell r="F233">
            <v>912.04</v>
          </cell>
          <cell r="G233">
            <v>456.02</v>
          </cell>
          <cell r="H233">
            <v>456.02</v>
          </cell>
        </row>
        <row r="234">
          <cell r="B234">
            <v>4407</v>
          </cell>
          <cell r="C234" t="str">
            <v>C.S. Olmos</v>
          </cell>
          <cell r="D234">
            <v>275.76</v>
          </cell>
          <cell r="E234">
            <v>1654.56</v>
          </cell>
          <cell r="F234">
            <v>275.76</v>
          </cell>
          <cell r="G234">
            <v>137.88</v>
          </cell>
          <cell r="H234">
            <v>137.88</v>
          </cell>
        </row>
        <row r="235">
          <cell r="B235">
            <v>4408</v>
          </cell>
          <cell r="C235" t="str">
            <v>P.S. La Estancia</v>
          </cell>
          <cell r="D235">
            <v>106.7</v>
          </cell>
          <cell r="E235">
            <v>640.20000000000005</v>
          </cell>
          <cell r="F235">
            <v>106.7</v>
          </cell>
          <cell r="G235">
            <v>53.35</v>
          </cell>
          <cell r="H235">
            <v>53.35</v>
          </cell>
        </row>
        <row r="236">
          <cell r="B236">
            <v>4409</v>
          </cell>
          <cell r="C236" t="str">
            <v>P.S. Insculás</v>
          </cell>
          <cell r="D236">
            <v>99.7</v>
          </cell>
          <cell r="E236">
            <v>598.20000000000005</v>
          </cell>
          <cell r="F236">
            <v>99.7</v>
          </cell>
          <cell r="G236">
            <v>49.85</v>
          </cell>
          <cell r="H236">
            <v>49.85</v>
          </cell>
        </row>
        <row r="237">
          <cell r="B237">
            <v>4410</v>
          </cell>
          <cell r="C237" t="str">
            <v>P.S. Querpón</v>
          </cell>
          <cell r="D237">
            <v>27.36</v>
          </cell>
          <cell r="E237">
            <v>164.16</v>
          </cell>
          <cell r="F237">
            <v>27.36</v>
          </cell>
          <cell r="G237">
            <v>13.68</v>
          </cell>
          <cell r="H237">
            <v>13.68</v>
          </cell>
        </row>
        <row r="238">
          <cell r="B238">
            <v>4412</v>
          </cell>
          <cell r="C238" t="str">
            <v>P.S. Capilla Central</v>
          </cell>
          <cell r="D238">
            <v>14.44</v>
          </cell>
          <cell r="E238">
            <v>86.64</v>
          </cell>
          <cell r="F238">
            <v>14.44</v>
          </cell>
          <cell r="G238">
            <v>7.22</v>
          </cell>
          <cell r="H238">
            <v>7.22</v>
          </cell>
        </row>
        <row r="239">
          <cell r="B239">
            <v>4413</v>
          </cell>
          <cell r="C239" t="str">
            <v>P.S. Ñaupe</v>
          </cell>
          <cell r="D239">
            <v>15.5</v>
          </cell>
          <cell r="E239">
            <v>93</v>
          </cell>
          <cell r="F239">
            <v>15.5</v>
          </cell>
          <cell r="G239">
            <v>7.75</v>
          </cell>
          <cell r="H239">
            <v>7.75</v>
          </cell>
        </row>
        <row r="240">
          <cell r="B240">
            <v>4414</v>
          </cell>
          <cell r="C240" t="str">
            <v>P.S. El Virrey</v>
          </cell>
          <cell r="D240">
            <v>21.7</v>
          </cell>
          <cell r="E240">
            <v>130.19999999999999</v>
          </cell>
          <cell r="F240">
            <v>21.7</v>
          </cell>
          <cell r="G240">
            <v>10.85</v>
          </cell>
          <cell r="H240">
            <v>10.85</v>
          </cell>
        </row>
        <row r="241">
          <cell r="B241">
            <v>4415</v>
          </cell>
          <cell r="C241" t="str">
            <v>P.S. El Ficuar</v>
          </cell>
          <cell r="D241">
            <v>21.34</v>
          </cell>
          <cell r="E241">
            <v>128.04</v>
          </cell>
          <cell r="F241">
            <v>21.34</v>
          </cell>
          <cell r="G241">
            <v>10.67</v>
          </cell>
          <cell r="H241">
            <v>10.67</v>
          </cell>
        </row>
        <row r="242">
          <cell r="B242">
            <v>4411</v>
          </cell>
          <cell r="C242" t="str">
            <v>P.S. Tres Batanes</v>
          </cell>
          <cell r="D242">
            <v>20.54</v>
          </cell>
          <cell r="E242">
            <v>123.24</v>
          </cell>
          <cell r="F242">
            <v>20.54</v>
          </cell>
          <cell r="G242">
            <v>10.27</v>
          </cell>
          <cell r="H242">
            <v>10.27</v>
          </cell>
        </row>
        <row r="243">
          <cell r="B243">
            <v>4416</v>
          </cell>
          <cell r="C243" t="str">
            <v>P.S. Santa Rosa</v>
          </cell>
          <cell r="D243">
            <v>14.6</v>
          </cell>
          <cell r="E243">
            <v>87.6</v>
          </cell>
          <cell r="F243">
            <v>14.6</v>
          </cell>
          <cell r="G243">
            <v>7.3</v>
          </cell>
          <cell r="H243">
            <v>7.3</v>
          </cell>
        </row>
        <row r="244">
          <cell r="B244">
            <v>6683</v>
          </cell>
          <cell r="C244" t="str">
            <v>P.S. El Puente - Olmos 6452</v>
          </cell>
          <cell r="D244">
            <v>56.54</v>
          </cell>
          <cell r="E244">
            <v>339.24</v>
          </cell>
          <cell r="F244">
            <v>56.54</v>
          </cell>
          <cell r="G244">
            <v>28.27</v>
          </cell>
          <cell r="H244">
            <v>28.27</v>
          </cell>
        </row>
        <row r="245">
          <cell r="B245">
            <v>7316</v>
          </cell>
          <cell r="C245" t="str">
            <v>P.S. Playa cascajal</v>
          </cell>
          <cell r="D245">
            <v>26.46</v>
          </cell>
          <cell r="E245">
            <v>158.76</v>
          </cell>
          <cell r="F245">
            <v>26.46</v>
          </cell>
          <cell r="G245">
            <v>13.23</v>
          </cell>
          <cell r="H245">
            <v>13.23</v>
          </cell>
        </row>
        <row r="246">
          <cell r="B246">
            <v>7315</v>
          </cell>
          <cell r="C246" t="str">
            <v>P.S. Calera santa Rosa</v>
          </cell>
          <cell r="D246">
            <v>23.44</v>
          </cell>
          <cell r="E246">
            <v>140.63999999999999</v>
          </cell>
          <cell r="F246">
            <v>23.44</v>
          </cell>
          <cell r="G246">
            <v>11.72</v>
          </cell>
          <cell r="H246">
            <v>11.72</v>
          </cell>
        </row>
        <row r="247">
          <cell r="B247">
            <v>10096</v>
          </cell>
          <cell r="C247" t="str">
            <v>P.S. El Pueblito</v>
          </cell>
          <cell r="D247">
            <v>25.5</v>
          </cell>
          <cell r="E247">
            <v>153</v>
          </cell>
          <cell r="F247">
            <v>25.5</v>
          </cell>
          <cell r="G247">
            <v>12.75</v>
          </cell>
          <cell r="H247">
            <v>12.75</v>
          </cell>
        </row>
        <row r="248">
          <cell r="B248">
            <v>10095</v>
          </cell>
          <cell r="C248" t="str">
            <v>P.S. Ancol Chico</v>
          </cell>
          <cell r="D248">
            <v>24.02</v>
          </cell>
          <cell r="E248">
            <v>144.12</v>
          </cell>
          <cell r="F248">
            <v>24.02</v>
          </cell>
          <cell r="G248">
            <v>12.01</v>
          </cell>
          <cell r="H248">
            <v>12.01</v>
          </cell>
        </row>
        <row r="249">
          <cell r="B249">
            <v>11688</v>
          </cell>
          <cell r="C249" t="str">
            <v>P.S. Las Norias</v>
          </cell>
          <cell r="D249">
            <v>41.04</v>
          </cell>
          <cell r="E249">
            <v>246.24</v>
          </cell>
          <cell r="F249">
            <v>41.04</v>
          </cell>
          <cell r="G249">
            <v>20.52</v>
          </cell>
          <cell r="H249">
            <v>20.52</v>
          </cell>
        </row>
        <row r="250">
          <cell r="B250">
            <v>18872</v>
          </cell>
          <cell r="C250" t="str">
            <v>P.S. Pasabar Aserradero</v>
          </cell>
          <cell r="D250">
            <v>21.98</v>
          </cell>
          <cell r="E250">
            <v>131.88</v>
          </cell>
          <cell r="F250">
            <v>21.98</v>
          </cell>
          <cell r="G250">
            <v>10.99</v>
          </cell>
          <cell r="H250">
            <v>10.99</v>
          </cell>
        </row>
        <row r="251">
          <cell r="B251">
            <v>18916</v>
          </cell>
          <cell r="C251" t="str">
            <v>P.S. Mocape</v>
          </cell>
          <cell r="D251">
            <v>25.82</v>
          </cell>
          <cell r="E251">
            <v>154.91999999999999</v>
          </cell>
          <cell r="F251">
            <v>25.82</v>
          </cell>
          <cell r="G251">
            <v>12.91</v>
          </cell>
          <cell r="H251">
            <v>12.91</v>
          </cell>
        </row>
        <row r="252">
          <cell r="B252">
            <v>17605</v>
          </cell>
          <cell r="C252" t="str">
            <v>P.S. corral de Arena</v>
          </cell>
          <cell r="D252">
            <v>21.34</v>
          </cell>
          <cell r="E252">
            <v>128.04</v>
          </cell>
          <cell r="F252">
            <v>21.34</v>
          </cell>
          <cell r="G252">
            <v>10.67</v>
          </cell>
          <cell r="H252">
            <v>10.67</v>
          </cell>
        </row>
        <row r="253">
          <cell r="B253">
            <v>8830</v>
          </cell>
          <cell r="C253" t="str">
            <v>ESSALUD</v>
          </cell>
          <cell r="D253">
            <v>28.26</v>
          </cell>
          <cell r="E253">
            <v>169.56</v>
          </cell>
          <cell r="F253">
            <v>28.26</v>
          </cell>
          <cell r="G253">
            <v>14.13</v>
          </cell>
          <cell r="H253">
            <v>14.13</v>
          </cell>
        </row>
        <row r="254">
          <cell r="B254"/>
          <cell r="C254"/>
          <cell r="D254">
            <v>1.4731043421905381</v>
          </cell>
          <cell r="E254">
            <v>8.8386260531432281</v>
          </cell>
          <cell r="F254">
            <v>1.4731043421905381</v>
          </cell>
          <cell r="G254">
            <v>0.73655217109526905</v>
          </cell>
          <cell r="H254">
            <v>0.73655217109526905</v>
          </cell>
        </row>
        <row r="255">
          <cell r="B255"/>
          <cell r="C255" t="str">
            <v>DISTRITO PACORA</v>
          </cell>
          <cell r="D255">
            <v>136.38</v>
          </cell>
          <cell r="E255">
            <v>818.28</v>
          </cell>
          <cell r="F255">
            <v>136.38</v>
          </cell>
          <cell r="G255">
            <v>68.19</v>
          </cell>
          <cell r="H255">
            <v>68.19</v>
          </cell>
        </row>
        <row r="256">
          <cell r="B256">
            <v>4384</v>
          </cell>
          <cell r="C256" t="str">
            <v>C.S. Pacora</v>
          </cell>
          <cell r="D256">
            <v>122.7</v>
          </cell>
          <cell r="E256">
            <v>736.2</v>
          </cell>
          <cell r="F256">
            <v>122.7</v>
          </cell>
          <cell r="G256">
            <v>61.35</v>
          </cell>
          <cell r="H256">
            <v>61.35</v>
          </cell>
        </row>
        <row r="257">
          <cell r="B257">
            <v>4385</v>
          </cell>
          <cell r="C257" t="str">
            <v>P.S. Huaca Rivera</v>
          </cell>
          <cell r="D257">
            <v>13.68</v>
          </cell>
          <cell r="E257">
            <v>82.08</v>
          </cell>
          <cell r="F257">
            <v>13.68</v>
          </cell>
          <cell r="G257">
            <v>6.84</v>
          </cell>
          <cell r="H257">
            <v>6.84</v>
          </cell>
        </row>
        <row r="258">
          <cell r="B258"/>
          <cell r="C258"/>
          <cell r="D258">
            <v>1.530741626794258</v>
          </cell>
          <cell r="E258">
            <v>9.1844497607655473</v>
          </cell>
          <cell r="F258">
            <v>1.530741626794258</v>
          </cell>
          <cell r="G258">
            <v>0.76537081339712898</v>
          </cell>
          <cell r="H258">
            <v>0.76537081339712898</v>
          </cell>
        </row>
        <row r="259">
          <cell r="B259"/>
          <cell r="C259" t="str">
            <v>DISTRITO SALAS</v>
          </cell>
          <cell r="D259">
            <v>255.94</v>
          </cell>
          <cell r="E259">
            <v>1535.64</v>
          </cell>
          <cell r="F259">
            <v>255.94</v>
          </cell>
          <cell r="G259">
            <v>127.97</v>
          </cell>
          <cell r="H259">
            <v>127.97</v>
          </cell>
        </row>
        <row r="260">
          <cell r="B260">
            <v>4386</v>
          </cell>
          <cell r="C260" t="str">
            <v>C.S. Salas</v>
          </cell>
          <cell r="D260">
            <v>65.48</v>
          </cell>
          <cell r="E260">
            <v>392.88</v>
          </cell>
          <cell r="F260">
            <v>65.48</v>
          </cell>
          <cell r="G260">
            <v>32.74</v>
          </cell>
          <cell r="H260">
            <v>32.74</v>
          </cell>
        </row>
        <row r="261">
          <cell r="B261">
            <v>4417</v>
          </cell>
          <cell r="C261" t="str">
            <v>P.S. Colaya</v>
          </cell>
          <cell r="D261">
            <v>44.72</v>
          </cell>
          <cell r="E261">
            <v>268.32</v>
          </cell>
          <cell r="F261">
            <v>44.72</v>
          </cell>
          <cell r="G261">
            <v>22.36</v>
          </cell>
          <cell r="H261">
            <v>22.36</v>
          </cell>
        </row>
        <row r="262">
          <cell r="B262">
            <v>4388</v>
          </cell>
          <cell r="C262" t="str">
            <v>P.S. Kerguer</v>
          </cell>
          <cell r="D262">
            <v>13.76</v>
          </cell>
          <cell r="E262">
            <v>82.56</v>
          </cell>
          <cell r="F262">
            <v>13.76</v>
          </cell>
          <cell r="G262">
            <v>6.88</v>
          </cell>
          <cell r="H262">
            <v>6.88</v>
          </cell>
        </row>
        <row r="263">
          <cell r="B263">
            <v>4387</v>
          </cell>
          <cell r="C263" t="str">
            <v>P.S. Penachí</v>
          </cell>
          <cell r="D263">
            <v>27.94</v>
          </cell>
          <cell r="E263">
            <v>167.64</v>
          </cell>
          <cell r="F263">
            <v>27.94</v>
          </cell>
          <cell r="G263">
            <v>13.97</v>
          </cell>
          <cell r="H263">
            <v>13.97</v>
          </cell>
        </row>
        <row r="264">
          <cell r="B264">
            <v>4418</v>
          </cell>
          <cell r="C264" t="str">
            <v>P.S. La Ramada</v>
          </cell>
          <cell r="D264">
            <v>16.82</v>
          </cell>
          <cell r="E264">
            <v>100.92</v>
          </cell>
          <cell r="F264">
            <v>16.82</v>
          </cell>
          <cell r="G264">
            <v>8.41</v>
          </cell>
          <cell r="H264">
            <v>8.41</v>
          </cell>
        </row>
        <row r="265">
          <cell r="B265">
            <v>4419</v>
          </cell>
          <cell r="C265" t="str">
            <v>P.S. Tallapampa</v>
          </cell>
          <cell r="D265">
            <v>13.34</v>
          </cell>
          <cell r="E265">
            <v>80.040000000000006</v>
          </cell>
          <cell r="F265">
            <v>13.34</v>
          </cell>
          <cell r="G265">
            <v>6.67</v>
          </cell>
          <cell r="H265">
            <v>6.67</v>
          </cell>
        </row>
        <row r="266">
          <cell r="B266">
            <v>6681</v>
          </cell>
          <cell r="C266" t="str">
            <v>P.S. El Sauce</v>
          </cell>
          <cell r="D266">
            <v>25.92</v>
          </cell>
          <cell r="E266">
            <v>155.52000000000001</v>
          </cell>
          <cell r="F266">
            <v>25.92</v>
          </cell>
          <cell r="G266">
            <v>12.96</v>
          </cell>
          <cell r="H266">
            <v>12.96</v>
          </cell>
        </row>
        <row r="267">
          <cell r="B267">
            <v>6682</v>
          </cell>
          <cell r="C267" t="str">
            <v>P.S. Humedades</v>
          </cell>
          <cell r="D267">
            <v>13.92</v>
          </cell>
          <cell r="E267">
            <v>83.52</v>
          </cell>
          <cell r="F267">
            <v>13.92</v>
          </cell>
          <cell r="G267">
            <v>6.96</v>
          </cell>
          <cell r="H267">
            <v>6.96</v>
          </cell>
        </row>
        <row r="268">
          <cell r="B268">
            <v>9468</v>
          </cell>
          <cell r="C268" t="str">
            <v>P.S. Corral de Piedra</v>
          </cell>
          <cell r="D268">
            <v>14.58</v>
          </cell>
          <cell r="E268">
            <v>87.48</v>
          </cell>
          <cell r="F268">
            <v>14.58</v>
          </cell>
          <cell r="G268">
            <v>7.29</v>
          </cell>
          <cell r="H268">
            <v>7.29</v>
          </cell>
        </row>
        <row r="269">
          <cell r="B269">
            <v>11452</v>
          </cell>
          <cell r="C269" t="str">
            <v>P.S. Laguna Huanama</v>
          </cell>
          <cell r="D269">
            <v>19.46</v>
          </cell>
          <cell r="E269">
            <v>116.76</v>
          </cell>
          <cell r="F269">
            <v>19.46</v>
          </cell>
          <cell r="G269">
            <v>9.73</v>
          </cell>
          <cell r="H269">
            <v>9.73</v>
          </cell>
        </row>
        <row r="270">
          <cell r="B270"/>
          <cell r="C270"/>
          <cell r="D270">
            <v>1.5623709211069805</v>
          </cell>
          <cell r="E270">
            <v>9.374225526641883</v>
          </cell>
          <cell r="F270">
            <v>1.5623709211069805</v>
          </cell>
          <cell r="G270">
            <v>0.78118546055349025</v>
          </cell>
          <cell r="H270">
            <v>0.78118546055349025</v>
          </cell>
        </row>
        <row r="271">
          <cell r="B271"/>
          <cell r="C271" t="str">
            <v>DISTRITO TUCUME</v>
          </cell>
          <cell r="D271">
            <v>453.9</v>
          </cell>
          <cell r="E271">
            <v>2723.4</v>
          </cell>
          <cell r="F271">
            <v>453.9</v>
          </cell>
          <cell r="G271">
            <v>226.95</v>
          </cell>
          <cell r="H271">
            <v>226.95</v>
          </cell>
        </row>
        <row r="272">
          <cell r="B272">
            <v>4389</v>
          </cell>
          <cell r="C272" t="str">
            <v>C.S. Túcume</v>
          </cell>
          <cell r="D272">
            <v>186.92</v>
          </cell>
          <cell r="E272">
            <v>1121.52</v>
          </cell>
          <cell r="F272">
            <v>186.92</v>
          </cell>
          <cell r="G272">
            <v>93.46</v>
          </cell>
          <cell r="H272">
            <v>93.46</v>
          </cell>
        </row>
        <row r="273">
          <cell r="B273">
            <v>4390</v>
          </cell>
          <cell r="C273" t="str">
            <v>P.S. Túcume Viejo</v>
          </cell>
          <cell r="D273">
            <v>30.3</v>
          </cell>
          <cell r="E273">
            <v>181.8</v>
          </cell>
          <cell r="F273">
            <v>30.3</v>
          </cell>
          <cell r="G273">
            <v>15.15</v>
          </cell>
          <cell r="H273">
            <v>15.15</v>
          </cell>
        </row>
        <row r="274">
          <cell r="B274">
            <v>4391</v>
          </cell>
          <cell r="C274" t="str">
            <v>P.S. Granja Sasape</v>
          </cell>
          <cell r="D274">
            <v>44.56</v>
          </cell>
          <cell r="E274">
            <v>267.36</v>
          </cell>
          <cell r="F274">
            <v>44.56</v>
          </cell>
          <cell r="G274">
            <v>22.28</v>
          </cell>
          <cell r="H274">
            <v>22.28</v>
          </cell>
        </row>
        <row r="275">
          <cell r="B275">
            <v>4392</v>
          </cell>
          <cell r="C275" t="str">
            <v>P.S. Los Bances</v>
          </cell>
          <cell r="D275">
            <v>83.08</v>
          </cell>
          <cell r="E275">
            <v>498.48</v>
          </cell>
          <cell r="F275">
            <v>83.08</v>
          </cell>
          <cell r="G275">
            <v>41.54</v>
          </cell>
          <cell r="H275">
            <v>41.54</v>
          </cell>
        </row>
        <row r="276">
          <cell r="B276">
            <v>4393</v>
          </cell>
          <cell r="C276" t="str">
            <v>P.S. La Raya</v>
          </cell>
          <cell r="D276">
            <v>33.4</v>
          </cell>
          <cell r="E276">
            <v>200.4</v>
          </cell>
          <cell r="F276">
            <v>33.4</v>
          </cell>
          <cell r="G276">
            <v>16.7</v>
          </cell>
          <cell r="H276">
            <v>16.7</v>
          </cell>
        </row>
        <row r="277">
          <cell r="B277">
            <v>4394</v>
          </cell>
          <cell r="C277" t="str">
            <v>P.S. Los Sanchez</v>
          </cell>
          <cell r="D277">
            <v>24.3</v>
          </cell>
          <cell r="E277">
            <v>145.80000000000001</v>
          </cell>
          <cell r="F277">
            <v>24.3</v>
          </cell>
          <cell r="G277">
            <v>12.15</v>
          </cell>
          <cell r="H277">
            <v>12.15</v>
          </cell>
        </row>
        <row r="278">
          <cell r="B278">
            <v>8608</v>
          </cell>
          <cell r="C278" t="str">
            <v>ESSALUD</v>
          </cell>
          <cell r="D278">
            <v>51.34</v>
          </cell>
          <cell r="E278">
            <v>308.04000000000002</v>
          </cell>
          <cell r="F278">
            <v>51.34</v>
          </cell>
          <cell r="G278">
            <v>25.67</v>
          </cell>
          <cell r="H278">
            <v>25.67</v>
          </cell>
        </row>
        <row r="279">
          <cell r="B279"/>
          <cell r="C279"/>
          <cell r="D279">
            <v>1.5864815299973805</v>
          </cell>
          <cell r="E279">
            <v>9.5188891799842832</v>
          </cell>
          <cell r="F279">
            <v>1.5864815299973805</v>
          </cell>
          <cell r="G279">
            <v>0.79324076499869023</v>
          </cell>
          <cell r="H279">
            <v>0.79324076499869023</v>
          </cell>
        </row>
        <row r="280">
          <cell r="B280"/>
          <cell r="C280" t="str">
            <v>DISTRITO SAN JOSE</v>
          </cell>
          <cell r="D280">
            <v>302.77999999999997</v>
          </cell>
          <cell r="E280">
            <v>1816.68</v>
          </cell>
          <cell r="F280">
            <v>302.77999999999997</v>
          </cell>
          <cell r="G280">
            <v>151.38999999999999</v>
          </cell>
          <cell r="H280">
            <v>151.38999999999999</v>
          </cell>
        </row>
        <row r="281">
          <cell r="B281">
            <v>4345</v>
          </cell>
          <cell r="C281" t="str">
            <v>C.S. San José</v>
          </cell>
          <cell r="D281">
            <v>216.08</v>
          </cell>
          <cell r="E281">
            <v>1296.48</v>
          </cell>
          <cell r="F281">
            <v>216.08</v>
          </cell>
          <cell r="G281">
            <v>108.04</v>
          </cell>
          <cell r="H281">
            <v>108.04</v>
          </cell>
        </row>
        <row r="282">
          <cell r="B282">
            <v>4346</v>
          </cell>
          <cell r="C282" t="str">
            <v>P.S. San Carlos</v>
          </cell>
          <cell r="D282">
            <v>17.28</v>
          </cell>
          <cell r="E282">
            <v>103.68</v>
          </cell>
          <cell r="F282">
            <v>17.28</v>
          </cell>
          <cell r="G282">
            <v>8.64</v>
          </cell>
          <cell r="H282">
            <v>8.64</v>
          </cell>
        </row>
        <row r="283">
          <cell r="B283">
            <v>4347</v>
          </cell>
          <cell r="C283" t="str">
            <v>P.S. Bodegones</v>
          </cell>
          <cell r="D283">
            <v>25.84</v>
          </cell>
          <cell r="E283">
            <v>155.04</v>
          </cell>
          <cell r="F283">
            <v>25.84</v>
          </cell>
          <cell r="G283">
            <v>12.92</v>
          </cell>
          <cell r="H283">
            <v>12.92</v>
          </cell>
        </row>
        <row r="284">
          <cell r="B284">
            <v>4348</v>
          </cell>
          <cell r="C284" t="str">
            <v>P.S. Juan Tomis S. - Ciudad de Dios</v>
          </cell>
          <cell r="D284">
            <v>43.58</v>
          </cell>
          <cell r="E284">
            <v>261.48</v>
          </cell>
          <cell r="F284">
            <v>43.58</v>
          </cell>
          <cell r="G284">
            <v>21.79</v>
          </cell>
          <cell r="H284">
            <v>21.79</v>
          </cell>
        </row>
        <row r="285">
          <cell r="B285"/>
          <cell r="C285"/>
        </row>
        <row r="286">
          <cell r="B286"/>
          <cell r="C286"/>
        </row>
        <row r="287">
          <cell r="B287"/>
          <cell r="C287"/>
        </row>
        <row r="288">
          <cell r="B288"/>
          <cell r="C288"/>
        </row>
        <row r="289">
          <cell r="B289"/>
          <cell r="C289"/>
        </row>
        <row r="290">
          <cell r="B290"/>
          <cell r="C290"/>
        </row>
        <row r="291">
          <cell r="B291"/>
          <cell r="C291"/>
        </row>
        <row r="292">
          <cell r="B292"/>
          <cell r="C292"/>
        </row>
        <row r="293">
          <cell r="B293"/>
          <cell r="C293"/>
        </row>
        <row r="294">
          <cell r="B294"/>
          <cell r="C294"/>
        </row>
        <row r="295">
          <cell r="B295"/>
          <cell r="C295"/>
        </row>
        <row r="296">
          <cell r="B296"/>
          <cell r="C296"/>
        </row>
        <row r="297">
          <cell r="B297"/>
          <cell r="C297"/>
        </row>
        <row r="298">
          <cell r="B298"/>
          <cell r="C298"/>
        </row>
        <row r="299">
          <cell r="B299"/>
          <cell r="C299"/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ICLAYO AM"/>
      <sheetName val="FERREÑAFE AM"/>
      <sheetName val="LAMBAYEQUE AM"/>
      <sheetName val="DISTRITAL (2)"/>
      <sheetName val="DISTRITAL"/>
    </sheetNames>
    <sheetDataSet>
      <sheetData sheetId="0">
        <row r="12">
          <cell r="B12">
            <v>4319</v>
          </cell>
          <cell r="C12" t="str">
            <v>C.S. San Antonio</v>
          </cell>
          <cell r="D12">
            <v>3287.1</v>
          </cell>
          <cell r="E12">
            <v>6574.2</v>
          </cell>
        </row>
        <row r="13">
          <cell r="B13">
            <v>4318</v>
          </cell>
          <cell r="C13" t="str">
            <v>C.S. José Olaya</v>
          </cell>
          <cell r="D13">
            <v>2969.7</v>
          </cell>
          <cell r="E13">
            <v>5939.4</v>
          </cell>
        </row>
        <row r="14">
          <cell r="B14">
            <v>4320</v>
          </cell>
          <cell r="C14" t="str">
            <v>C.S. Jorge Chávez</v>
          </cell>
          <cell r="D14">
            <v>1221.9000000000001</v>
          </cell>
          <cell r="E14">
            <v>2443.8000000000002</v>
          </cell>
        </row>
        <row r="15">
          <cell r="B15">
            <v>4321</v>
          </cell>
          <cell r="C15" t="str">
            <v>C.S. Túpac Amaru</v>
          </cell>
          <cell r="D15">
            <v>1825.5</v>
          </cell>
          <cell r="E15">
            <v>3651</v>
          </cell>
        </row>
        <row r="16">
          <cell r="B16">
            <v>4322</v>
          </cell>
          <cell r="C16" t="str">
            <v>C.S. Quiñones</v>
          </cell>
          <cell r="D16">
            <v>2127.3000000000002</v>
          </cell>
          <cell r="E16">
            <v>4254.6000000000004</v>
          </cell>
        </row>
        <row r="17">
          <cell r="B17">
            <v>4324</v>
          </cell>
          <cell r="C17" t="str">
            <v>C.S. Cerropón</v>
          </cell>
          <cell r="D17">
            <v>1647</v>
          </cell>
          <cell r="E17">
            <v>3294</v>
          </cell>
        </row>
        <row r="18">
          <cell r="B18">
            <v>4323</v>
          </cell>
          <cell r="C18" t="str">
            <v>C.S. Cruz Esperanza</v>
          </cell>
          <cell r="D18">
            <v>1144.2</v>
          </cell>
          <cell r="E18">
            <v>2288.4</v>
          </cell>
        </row>
        <row r="19">
          <cell r="B19">
            <v>8836</v>
          </cell>
          <cell r="C19" t="str">
            <v>Policlínico Oeste</v>
          </cell>
          <cell r="D19">
            <v>1428</v>
          </cell>
          <cell r="E19">
            <v>2856</v>
          </cell>
        </row>
        <row r="20">
          <cell r="B20"/>
          <cell r="C20"/>
          <cell r="D20">
            <v>5.5862958715596323</v>
          </cell>
          <cell r="E20">
            <v>11.172591743119265</v>
          </cell>
        </row>
        <row r="21">
          <cell r="B21"/>
          <cell r="C21" t="str">
            <v>DISTRITO CHONGOYAPE</v>
          </cell>
          <cell r="D21">
            <v>1169.0999999999999</v>
          </cell>
          <cell r="E21">
            <v>2338.1999999999998</v>
          </cell>
        </row>
        <row r="22">
          <cell r="B22">
            <v>4325</v>
          </cell>
          <cell r="C22" t="str">
            <v>C.S. Chongoyape</v>
          </cell>
          <cell r="D22">
            <v>597.6</v>
          </cell>
          <cell r="E22">
            <v>1195.2</v>
          </cell>
        </row>
        <row r="23">
          <cell r="B23">
            <v>4326</v>
          </cell>
          <cell r="C23" t="str">
            <v>P.S. Pampagrande</v>
          </cell>
          <cell r="D23">
            <v>267</v>
          </cell>
          <cell r="E23">
            <v>534</v>
          </cell>
        </row>
        <row r="24">
          <cell r="B24">
            <v>7023</v>
          </cell>
          <cell r="C24" t="str">
            <v>P.S. Las Colmenas</v>
          </cell>
          <cell r="D24">
            <v>63.9</v>
          </cell>
          <cell r="E24">
            <v>127.8</v>
          </cell>
        </row>
        <row r="25">
          <cell r="B25">
            <v>26269</v>
          </cell>
          <cell r="C25" t="str">
            <v>P.S. Huacablanca</v>
          </cell>
          <cell r="D25">
            <v>102</v>
          </cell>
          <cell r="E25">
            <v>204</v>
          </cell>
        </row>
        <row r="26">
          <cell r="B26">
            <v>8349</v>
          </cell>
          <cell r="C26" t="str">
            <v>ESSALUD</v>
          </cell>
          <cell r="D26">
            <v>138.6</v>
          </cell>
          <cell r="E26">
            <v>277.2</v>
          </cell>
        </row>
        <row r="27">
          <cell r="B27"/>
          <cell r="C27"/>
          <cell r="D27">
            <v>5.1843756610026084</v>
          </cell>
          <cell r="E27">
            <v>10.368751322005217</v>
          </cell>
        </row>
        <row r="28">
          <cell r="B28"/>
          <cell r="C28" t="str">
            <v>DISTRITO CIUDAD ETEN</v>
          </cell>
          <cell r="D28">
            <v>735.3</v>
          </cell>
          <cell r="E28">
            <v>1470.6</v>
          </cell>
        </row>
        <row r="29">
          <cell r="B29">
            <v>4353</v>
          </cell>
          <cell r="C29" t="str">
            <v>C.S. Ciudad Eten</v>
          </cell>
          <cell r="D29">
            <v>587.70000000000005</v>
          </cell>
          <cell r="E29">
            <v>1175.4000000000001</v>
          </cell>
        </row>
        <row r="30">
          <cell r="B30">
            <v>8838</v>
          </cell>
          <cell r="C30" t="str">
            <v>ESSALUD</v>
          </cell>
          <cell r="D30">
            <v>147.6</v>
          </cell>
          <cell r="E30">
            <v>295.2</v>
          </cell>
        </row>
        <row r="31">
          <cell r="B31"/>
          <cell r="C31"/>
          <cell r="D31">
            <v>7.4656327106097988</v>
          </cell>
          <cell r="E31">
            <v>14.931265421219598</v>
          </cell>
        </row>
        <row r="32">
          <cell r="B32"/>
          <cell r="C32" t="str">
            <v>DISTRITO PUERTO ETEN</v>
          </cell>
          <cell r="D32">
            <v>211.8</v>
          </cell>
          <cell r="E32">
            <v>423.6</v>
          </cell>
        </row>
        <row r="33">
          <cell r="B33">
            <v>4354</v>
          </cell>
          <cell r="C33" t="str">
            <v>C.S. Puerto Eten</v>
          </cell>
          <cell r="D33">
            <v>211.8</v>
          </cell>
          <cell r="E33">
            <v>423.6</v>
          </cell>
        </row>
        <row r="34">
          <cell r="B34"/>
          <cell r="C34"/>
          <cell r="D34">
            <v>5.3366539179934174</v>
          </cell>
          <cell r="E34">
            <v>10.673307835986835</v>
          </cell>
        </row>
        <row r="35">
          <cell r="B35"/>
          <cell r="C35" t="str">
            <v>DISTRITO LAGUNAS</v>
          </cell>
          <cell r="D35">
            <v>600</v>
          </cell>
          <cell r="E35">
            <v>1200</v>
          </cell>
        </row>
        <row r="36">
          <cell r="B36">
            <v>4359</v>
          </cell>
          <cell r="C36" t="str">
            <v>C.S. Mocupe Viejo</v>
          </cell>
          <cell r="D36">
            <v>216</v>
          </cell>
          <cell r="E36">
            <v>432</v>
          </cell>
        </row>
        <row r="37">
          <cell r="B37">
            <v>4360</v>
          </cell>
          <cell r="C37" t="str">
            <v>P.S. Mocupe Nuevo</v>
          </cell>
          <cell r="D37">
            <v>96</v>
          </cell>
          <cell r="E37">
            <v>192</v>
          </cell>
        </row>
        <row r="38">
          <cell r="B38">
            <v>4361</v>
          </cell>
          <cell r="C38" t="str">
            <v>P.S. Lagunas</v>
          </cell>
          <cell r="D38">
            <v>59.7</v>
          </cell>
          <cell r="E38">
            <v>119.4</v>
          </cell>
        </row>
        <row r="39">
          <cell r="B39">
            <v>4362</v>
          </cell>
          <cell r="C39" t="str">
            <v>P.S. Túpac Amaru</v>
          </cell>
          <cell r="D39">
            <v>84</v>
          </cell>
          <cell r="E39">
            <v>168</v>
          </cell>
        </row>
        <row r="40">
          <cell r="B40">
            <v>4363</v>
          </cell>
          <cell r="C40" t="str">
            <v>P.S. Pueblo Libre</v>
          </cell>
          <cell r="D40">
            <v>42</v>
          </cell>
          <cell r="E40">
            <v>84</v>
          </cell>
        </row>
        <row r="41">
          <cell r="B41">
            <v>8832</v>
          </cell>
          <cell r="C41" t="str">
            <v>ESSALUD</v>
          </cell>
          <cell r="D41">
            <v>102.3</v>
          </cell>
          <cell r="E41">
            <v>204.6</v>
          </cell>
        </row>
        <row r="42">
          <cell r="B42"/>
          <cell r="C42"/>
          <cell r="D42">
            <v>4.3893984767384282</v>
          </cell>
          <cell r="E42">
            <v>8.7787969534768564</v>
          </cell>
        </row>
        <row r="43">
          <cell r="B43"/>
          <cell r="C43" t="str">
            <v>DISTRITO MONSEFU</v>
          </cell>
          <cell r="D43">
            <v>1861.5</v>
          </cell>
          <cell r="E43">
            <v>3723</v>
          </cell>
        </row>
        <row r="44">
          <cell r="B44">
            <v>4349</v>
          </cell>
          <cell r="C44" t="str">
            <v>C.S. Monsefú</v>
          </cell>
          <cell r="D44">
            <v>1526.1</v>
          </cell>
          <cell r="E44">
            <v>3052.2</v>
          </cell>
        </row>
        <row r="45">
          <cell r="B45">
            <v>4350</v>
          </cell>
          <cell r="C45" t="str">
            <v>P.S. Callanca</v>
          </cell>
          <cell r="D45">
            <v>204.9</v>
          </cell>
          <cell r="E45">
            <v>409.8</v>
          </cell>
        </row>
        <row r="46">
          <cell r="B46">
            <v>4351</v>
          </cell>
          <cell r="C46" t="str">
            <v>P.S. Pómape</v>
          </cell>
          <cell r="D46">
            <v>74.400000000000006</v>
          </cell>
          <cell r="E46">
            <v>148.80000000000001</v>
          </cell>
        </row>
        <row r="47">
          <cell r="B47">
            <v>4352</v>
          </cell>
          <cell r="C47" t="str">
            <v>P.S. Valle Hermoso</v>
          </cell>
          <cell r="D47">
            <v>56.1</v>
          </cell>
          <cell r="E47">
            <v>112.2</v>
          </cell>
        </row>
        <row r="48">
          <cell r="B48"/>
          <cell r="C48"/>
          <cell r="D48">
            <v>7.1890798786653196</v>
          </cell>
          <cell r="E48">
            <v>14.378159757330639</v>
          </cell>
        </row>
        <row r="49">
          <cell r="B49"/>
          <cell r="C49" t="str">
            <v>DISTRITO NUEVA ARICA</v>
          </cell>
          <cell r="D49">
            <v>213.3</v>
          </cell>
          <cell r="E49">
            <v>426.6</v>
          </cell>
        </row>
        <row r="50">
          <cell r="B50">
            <v>4364</v>
          </cell>
          <cell r="C50" t="str">
            <v>C.S. Nueva Arica</v>
          </cell>
          <cell r="D50">
            <v>168.3</v>
          </cell>
          <cell r="E50">
            <v>336.6</v>
          </cell>
        </row>
        <row r="51">
          <cell r="B51">
            <v>4365</v>
          </cell>
          <cell r="C51" t="str">
            <v>C.S. La Viña de Nueva Arica</v>
          </cell>
          <cell r="D51">
            <v>45</v>
          </cell>
          <cell r="E51">
            <v>90</v>
          </cell>
        </row>
        <row r="52">
          <cell r="B52"/>
          <cell r="C52"/>
          <cell r="D52">
            <v>6.3132530120481922</v>
          </cell>
          <cell r="E52">
            <v>12.626506024096384</v>
          </cell>
        </row>
        <row r="53">
          <cell r="B53"/>
          <cell r="C53" t="str">
            <v>DISTRITO OYOTUN</v>
          </cell>
          <cell r="D53">
            <v>550.20000000000005</v>
          </cell>
          <cell r="E53">
            <v>1100.4000000000001</v>
          </cell>
        </row>
        <row r="54">
          <cell r="B54">
            <v>4366</v>
          </cell>
          <cell r="C54" t="str">
            <v>C.S. Oyotún</v>
          </cell>
          <cell r="D54">
            <v>264.3</v>
          </cell>
          <cell r="E54">
            <v>528.6</v>
          </cell>
        </row>
        <row r="55">
          <cell r="B55">
            <v>4367</v>
          </cell>
          <cell r="C55" t="str">
            <v>P.S. El Espinal</v>
          </cell>
          <cell r="D55">
            <v>90.3</v>
          </cell>
          <cell r="E55">
            <v>180.6</v>
          </cell>
        </row>
        <row r="56">
          <cell r="B56">
            <v>4368</v>
          </cell>
          <cell r="C56" t="str">
            <v>P.S. Pan de Azúcar</v>
          </cell>
          <cell r="D56">
            <v>45.3</v>
          </cell>
          <cell r="E56">
            <v>90.6</v>
          </cell>
        </row>
        <row r="57">
          <cell r="B57">
            <v>17875</v>
          </cell>
          <cell r="C57" t="str">
            <v>P.S. La Compuerta</v>
          </cell>
          <cell r="D57">
            <v>50.4</v>
          </cell>
          <cell r="E57">
            <v>100.8</v>
          </cell>
        </row>
        <row r="58">
          <cell r="B58">
            <v>8892</v>
          </cell>
          <cell r="C58" t="str">
            <v>ESSALUD</v>
          </cell>
          <cell r="D58">
            <v>99.9</v>
          </cell>
          <cell r="E58">
            <v>199.8</v>
          </cell>
        </row>
        <row r="59">
          <cell r="B59"/>
          <cell r="C59"/>
          <cell r="D59">
            <v>5.6472707860669971</v>
          </cell>
          <cell r="E59">
            <v>11.294541572133994</v>
          </cell>
        </row>
        <row r="60">
          <cell r="B60"/>
          <cell r="C60" t="str">
            <v>DISTRITO PICSI</v>
          </cell>
          <cell r="D60">
            <v>846.3</v>
          </cell>
          <cell r="E60">
            <v>1692.6</v>
          </cell>
        </row>
        <row r="61">
          <cell r="B61">
            <v>4439</v>
          </cell>
          <cell r="C61" t="str">
            <v>C.S. Picsi</v>
          </cell>
          <cell r="D61">
            <v>744.6</v>
          </cell>
          <cell r="E61">
            <v>1489.2</v>
          </cell>
        </row>
        <row r="62">
          <cell r="B62">
            <v>6954</v>
          </cell>
          <cell r="C62" t="str">
            <v>P.S. Capote</v>
          </cell>
          <cell r="D62">
            <v>101.7</v>
          </cell>
          <cell r="E62">
            <v>203.4</v>
          </cell>
        </row>
        <row r="63">
          <cell r="B63"/>
          <cell r="C63"/>
          <cell r="D63">
            <v>4.5658558626402588</v>
          </cell>
          <cell r="E63">
            <v>9.1317117252805176</v>
          </cell>
        </row>
        <row r="64">
          <cell r="B64"/>
          <cell r="C64" t="str">
            <v>DISTRITO PIMENTEL</v>
          </cell>
          <cell r="D64">
            <v>2425.1999999999998</v>
          </cell>
          <cell r="E64">
            <v>4850.3999999999996</v>
          </cell>
        </row>
        <row r="65">
          <cell r="B65">
            <v>4338</v>
          </cell>
          <cell r="C65" t="str">
            <v>C.S. Pimentel</v>
          </cell>
          <cell r="D65">
            <v>1576.5</v>
          </cell>
          <cell r="E65">
            <v>3153</v>
          </cell>
        </row>
        <row r="66">
          <cell r="B66">
            <v>7306</v>
          </cell>
          <cell r="C66" t="str">
            <v>P.S. Las Flores de la Pradera</v>
          </cell>
          <cell r="D66">
            <v>848.7</v>
          </cell>
          <cell r="E66">
            <v>1697.4</v>
          </cell>
        </row>
        <row r="67">
          <cell r="B67"/>
          <cell r="C67"/>
          <cell r="D67">
            <v>4.9618613839653181</v>
          </cell>
          <cell r="E67">
            <v>9.9237227679306361</v>
          </cell>
        </row>
        <row r="68">
          <cell r="B68"/>
          <cell r="C68" t="str">
            <v>DISTRITO REQUE</v>
          </cell>
          <cell r="D68">
            <v>904.2</v>
          </cell>
          <cell r="E68">
            <v>1808.4</v>
          </cell>
        </row>
        <row r="69">
          <cell r="B69">
            <v>4342</v>
          </cell>
          <cell r="C69" t="str">
            <v>C.S. Reque</v>
          </cell>
          <cell r="D69">
            <v>714</v>
          </cell>
          <cell r="E69">
            <v>1428</v>
          </cell>
        </row>
        <row r="70">
          <cell r="B70">
            <v>4343</v>
          </cell>
          <cell r="C70" t="str">
            <v>P.S. Montegrande</v>
          </cell>
          <cell r="D70">
            <v>63.3</v>
          </cell>
          <cell r="E70">
            <v>126.6</v>
          </cell>
        </row>
        <row r="71">
          <cell r="B71">
            <v>4344</v>
          </cell>
          <cell r="C71" t="str">
            <v>P.S. Las Delicias</v>
          </cell>
          <cell r="D71">
            <v>126.9</v>
          </cell>
          <cell r="E71">
            <v>253.8</v>
          </cell>
        </row>
        <row r="72">
          <cell r="B72"/>
          <cell r="C72"/>
          <cell r="D72">
            <v>3.4468786484444753</v>
          </cell>
          <cell r="E72">
            <v>6.8937572968889507</v>
          </cell>
        </row>
        <row r="73">
          <cell r="B73"/>
          <cell r="C73" t="str">
            <v>DISTRITO SANTA ROSA</v>
          </cell>
          <cell r="D73">
            <v>501.9</v>
          </cell>
          <cell r="E73">
            <v>1003.8</v>
          </cell>
        </row>
        <row r="74">
          <cell r="B74">
            <v>4355</v>
          </cell>
          <cell r="C74" t="str">
            <v>C.S. Santa Rosa</v>
          </cell>
          <cell r="D74">
            <v>501.9</v>
          </cell>
          <cell r="E74">
            <v>1003.8</v>
          </cell>
        </row>
        <row r="75">
          <cell r="B75"/>
          <cell r="C75"/>
          <cell r="D75">
            <v>5.7070340826686001</v>
          </cell>
          <cell r="E75">
            <v>11.4140681653372</v>
          </cell>
        </row>
        <row r="76">
          <cell r="B76"/>
          <cell r="C76" t="str">
            <v>DISTRITO ZAÑA</v>
          </cell>
          <cell r="D76">
            <v>708.3</v>
          </cell>
          <cell r="E76">
            <v>1416.6</v>
          </cell>
        </row>
        <row r="77">
          <cell r="B77">
            <v>4356</v>
          </cell>
          <cell r="C77" t="str">
            <v>C.S. Zaña</v>
          </cell>
          <cell r="D77">
            <v>308.39999999999998</v>
          </cell>
          <cell r="E77">
            <v>616.79999999999995</v>
          </cell>
        </row>
        <row r="78">
          <cell r="B78">
            <v>4341</v>
          </cell>
          <cell r="C78" t="str">
            <v>P.S. Sipan</v>
          </cell>
          <cell r="D78">
            <v>236.7</v>
          </cell>
          <cell r="E78">
            <v>473.4</v>
          </cell>
        </row>
        <row r="79">
          <cell r="B79">
            <v>4369</v>
          </cell>
          <cell r="C79" t="str">
            <v>P.S. La Otra Banda</v>
          </cell>
          <cell r="D79">
            <v>47.1</v>
          </cell>
          <cell r="E79">
            <v>94.2</v>
          </cell>
        </row>
        <row r="80">
          <cell r="B80">
            <v>17874</v>
          </cell>
          <cell r="C80" t="str">
            <v>P.S. Saltur</v>
          </cell>
          <cell r="D80">
            <v>116.1</v>
          </cell>
          <cell r="E80">
            <v>232.2</v>
          </cell>
        </row>
        <row r="81">
          <cell r="B81"/>
          <cell r="C81"/>
          <cell r="D81">
            <v>3.7287770171939845</v>
          </cell>
          <cell r="E81">
            <v>7.4575540343879689</v>
          </cell>
        </row>
        <row r="82">
          <cell r="B82"/>
          <cell r="C82" t="str">
            <v>DISTRITO J.L.ORTIZ</v>
          </cell>
          <cell r="D82">
            <v>6226.2</v>
          </cell>
          <cell r="E82">
            <v>12452.4</v>
          </cell>
        </row>
        <row r="83">
          <cell r="B83">
            <v>4331</v>
          </cell>
          <cell r="C83" t="str">
            <v>C.S. J.L. Ortíz</v>
          </cell>
          <cell r="D83">
            <v>1805.4</v>
          </cell>
          <cell r="E83">
            <v>3610.8</v>
          </cell>
        </row>
        <row r="84">
          <cell r="B84">
            <v>4332</v>
          </cell>
          <cell r="C84" t="str">
            <v>C.S. Atusparias</v>
          </cell>
          <cell r="D84">
            <v>1681.2</v>
          </cell>
          <cell r="E84">
            <v>3362.4</v>
          </cell>
        </row>
        <row r="85">
          <cell r="B85">
            <v>4333</v>
          </cell>
          <cell r="C85" t="str">
            <v>C.S. Paul Harris</v>
          </cell>
          <cell r="D85">
            <v>684.6</v>
          </cell>
          <cell r="E85">
            <v>1369.2</v>
          </cell>
        </row>
        <row r="86">
          <cell r="B86">
            <v>4334</v>
          </cell>
          <cell r="C86" t="str">
            <v>P.S. Culpón</v>
          </cell>
          <cell r="D86">
            <v>373.5</v>
          </cell>
          <cell r="E86">
            <v>747</v>
          </cell>
        </row>
        <row r="87">
          <cell r="B87">
            <v>4335</v>
          </cell>
          <cell r="C87" t="str">
            <v>P.S. Santa Ana</v>
          </cell>
          <cell r="D87">
            <v>435.9</v>
          </cell>
          <cell r="E87">
            <v>871.8</v>
          </cell>
        </row>
        <row r="88">
          <cell r="B88">
            <v>7183</v>
          </cell>
          <cell r="C88" t="str">
            <v>P.S. Villa Hermosa</v>
          </cell>
          <cell r="D88">
            <v>498</v>
          </cell>
          <cell r="E88">
            <v>996</v>
          </cell>
        </row>
        <row r="89">
          <cell r="B89">
            <v>8831</v>
          </cell>
          <cell r="C89" t="str">
            <v>ESSALUD</v>
          </cell>
          <cell r="D89">
            <v>747.6</v>
          </cell>
          <cell r="E89">
            <v>1495.2</v>
          </cell>
        </row>
        <row r="90">
          <cell r="B90"/>
          <cell r="C90"/>
          <cell r="D90">
            <v>4.0284336680026982</v>
          </cell>
          <cell r="E90">
            <v>8.0568673360053964</v>
          </cell>
        </row>
        <row r="91">
          <cell r="B91"/>
          <cell r="C91" t="str">
            <v>DISTRITO LA VICTORIA</v>
          </cell>
          <cell r="D91">
            <v>4060.5</v>
          </cell>
          <cell r="E91">
            <v>8121</v>
          </cell>
        </row>
        <row r="92">
          <cell r="B92">
            <v>4327</v>
          </cell>
          <cell r="C92" t="str">
            <v>C.S. La Victoria Sect. I</v>
          </cell>
          <cell r="D92">
            <v>1137.3</v>
          </cell>
          <cell r="E92">
            <v>2274.6</v>
          </cell>
        </row>
        <row r="93">
          <cell r="B93">
            <v>4328</v>
          </cell>
          <cell r="C93" t="str">
            <v>C.S. La Victoria Sect. II</v>
          </cell>
          <cell r="D93">
            <v>974.1</v>
          </cell>
          <cell r="E93">
            <v>1948.2</v>
          </cell>
        </row>
        <row r="94">
          <cell r="B94">
            <v>4329</v>
          </cell>
          <cell r="C94" t="str">
            <v>C.S. El Bosque</v>
          </cell>
          <cell r="D94">
            <v>893.4</v>
          </cell>
          <cell r="E94">
            <v>1786.8</v>
          </cell>
        </row>
        <row r="95">
          <cell r="B95">
            <v>4330</v>
          </cell>
          <cell r="C95" t="str">
            <v>P.S. Chosica Norte</v>
          </cell>
          <cell r="D95">
            <v>162.30000000000001</v>
          </cell>
          <cell r="E95">
            <v>324.60000000000002</v>
          </cell>
        </row>
        <row r="96">
          <cell r="B96">
            <v>7410</v>
          </cell>
          <cell r="C96" t="str">
            <v>P.S. Raymondi</v>
          </cell>
          <cell r="D96">
            <v>243.6</v>
          </cell>
          <cell r="E96">
            <v>487.2</v>
          </cell>
        </row>
        <row r="97">
          <cell r="B97">
            <v>8833</v>
          </cell>
          <cell r="C97" t="str">
            <v>ESSALUD</v>
          </cell>
          <cell r="D97">
            <v>649.79999999999995</v>
          </cell>
          <cell r="E97">
            <v>1299.5999999999999</v>
          </cell>
        </row>
        <row r="98">
          <cell r="B98"/>
          <cell r="C98"/>
          <cell r="D98">
            <v>5.505080109417742</v>
          </cell>
          <cell r="E98">
            <v>11.010160218835484</v>
          </cell>
        </row>
        <row r="99">
          <cell r="B99"/>
          <cell r="C99" t="str">
            <v>DISTRITO TUMAN</v>
          </cell>
          <cell r="D99">
            <v>1690.5</v>
          </cell>
          <cell r="E99">
            <v>3381</v>
          </cell>
        </row>
        <row r="100">
          <cell r="B100">
            <v>31449</v>
          </cell>
          <cell r="C100" t="str">
            <v>P.S. Tumán</v>
          </cell>
          <cell r="D100">
            <v>1690.5</v>
          </cell>
          <cell r="E100">
            <v>3381</v>
          </cell>
        </row>
        <row r="101">
          <cell r="B101"/>
          <cell r="C101"/>
          <cell r="D101">
            <v>6.9242902208201906</v>
          </cell>
          <cell r="E101">
            <v>13.848580441640381</v>
          </cell>
        </row>
        <row r="102">
          <cell r="B102"/>
          <cell r="C102" t="str">
            <v>DISTRITO PUCALA</v>
          </cell>
          <cell r="D102">
            <v>658.5</v>
          </cell>
          <cell r="E102">
            <v>1317</v>
          </cell>
        </row>
        <row r="103">
          <cell r="B103">
            <v>6997</v>
          </cell>
          <cell r="C103" t="str">
            <v>P.S. Pucalá</v>
          </cell>
          <cell r="D103">
            <v>658.5</v>
          </cell>
          <cell r="E103">
            <v>1317</v>
          </cell>
        </row>
        <row r="104">
          <cell r="B104"/>
          <cell r="C104"/>
          <cell r="D104">
            <v>6.9161521149518146</v>
          </cell>
          <cell r="E104">
            <v>13.832304229903629</v>
          </cell>
        </row>
        <row r="105">
          <cell r="B105"/>
          <cell r="C105" t="str">
            <v>DISTRITO CAYALTI</v>
          </cell>
          <cell r="D105">
            <v>1198.5</v>
          </cell>
          <cell r="E105">
            <v>2397</v>
          </cell>
        </row>
        <row r="106">
          <cell r="B106">
            <v>6722</v>
          </cell>
          <cell r="C106" t="str">
            <v>P.S. Cayalti</v>
          </cell>
          <cell r="D106">
            <v>623.70000000000005</v>
          </cell>
          <cell r="E106">
            <v>1247.4000000000001</v>
          </cell>
        </row>
        <row r="107">
          <cell r="B107">
            <v>4358</v>
          </cell>
          <cell r="C107" t="str">
            <v>P.S. Guayaquil</v>
          </cell>
          <cell r="D107">
            <v>96</v>
          </cell>
          <cell r="E107">
            <v>192</v>
          </cell>
        </row>
        <row r="108">
          <cell r="B108">
            <v>4357</v>
          </cell>
          <cell r="C108" t="str">
            <v>P.S. Collique</v>
          </cell>
          <cell r="D108">
            <v>107.7</v>
          </cell>
          <cell r="E108">
            <v>215.4</v>
          </cell>
        </row>
        <row r="109">
          <cell r="B109">
            <v>11841</v>
          </cell>
          <cell r="C109" t="str">
            <v>ESSALUD</v>
          </cell>
          <cell r="D109">
            <v>371.1</v>
          </cell>
          <cell r="E109">
            <v>742.2</v>
          </cell>
        </row>
        <row r="110">
          <cell r="B110"/>
          <cell r="C110"/>
          <cell r="D110">
            <v>5.2404695128285024</v>
          </cell>
          <cell r="E110">
            <v>10.480939025657005</v>
          </cell>
        </row>
        <row r="111">
          <cell r="B111"/>
          <cell r="C111" t="str">
            <v>DISTRITO POMALCA</v>
          </cell>
          <cell r="D111">
            <v>1513.5</v>
          </cell>
          <cell r="E111">
            <v>3027</v>
          </cell>
        </row>
        <row r="112">
          <cell r="B112">
            <v>4339</v>
          </cell>
          <cell r="C112" t="str">
            <v>P.S. San Luis</v>
          </cell>
          <cell r="D112">
            <v>106.2</v>
          </cell>
          <cell r="E112">
            <v>212.4</v>
          </cell>
        </row>
        <row r="113">
          <cell r="B113">
            <v>4340</v>
          </cell>
          <cell r="C113" t="str">
            <v>P.S. San Antonio</v>
          </cell>
          <cell r="D113">
            <v>529.79999999999995</v>
          </cell>
          <cell r="E113">
            <v>1059.5999999999999</v>
          </cell>
        </row>
        <row r="114">
          <cell r="B114">
            <v>7107</v>
          </cell>
          <cell r="C114" t="str">
            <v>P.S. Pomalca</v>
          </cell>
          <cell r="D114">
            <v>877.5</v>
          </cell>
          <cell r="E114">
            <v>1755</v>
          </cell>
        </row>
        <row r="115">
          <cell r="B115"/>
          <cell r="C115"/>
          <cell r="D115">
            <v>5.0467509095888268</v>
          </cell>
          <cell r="E115">
            <v>10.093501819177654</v>
          </cell>
        </row>
        <row r="116">
          <cell r="B116"/>
          <cell r="C116" t="str">
            <v>DISTRITO PATAPO</v>
          </cell>
          <cell r="D116">
            <v>1290</v>
          </cell>
          <cell r="E116">
            <v>2580</v>
          </cell>
        </row>
        <row r="117">
          <cell r="B117">
            <v>32743</v>
          </cell>
          <cell r="C117" t="str">
            <v>C.S. Pósope Alto</v>
          </cell>
          <cell r="D117">
            <v>709.2</v>
          </cell>
          <cell r="E117">
            <v>1418.4</v>
          </cell>
        </row>
        <row r="118">
          <cell r="B118">
            <v>4337</v>
          </cell>
          <cell r="C118" t="str">
            <v>P.S. Pampa La Victoria</v>
          </cell>
          <cell r="D118">
            <v>232.5</v>
          </cell>
          <cell r="E118">
            <v>465</v>
          </cell>
        </row>
        <row r="119">
          <cell r="B119">
            <v>16699</v>
          </cell>
          <cell r="C119" t="str">
            <v>ESSALUD Patapo</v>
          </cell>
          <cell r="D119">
            <v>348.3</v>
          </cell>
          <cell r="E119">
            <v>696.6</v>
          </cell>
        </row>
        <row r="120">
          <cell r="B120"/>
          <cell r="C120" t="str">
            <v>PROV.  FERREÑAFE</v>
          </cell>
          <cell r="D120">
            <v>5031</v>
          </cell>
          <cell r="E120">
            <v>10062</v>
          </cell>
        </row>
        <row r="121">
          <cell r="B121"/>
          <cell r="C121"/>
          <cell r="D121">
            <v>5.4559062975996646</v>
          </cell>
          <cell r="E121">
            <v>10.911812595199329</v>
          </cell>
        </row>
        <row r="122">
          <cell r="B122"/>
          <cell r="C122" t="str">
            <v>DISTRITO FERREÑAFE</v>
          </cell>
          <cell r="D122">
            <v>2077.5</v>
          </cell>
          <cell r="E122">
            <v>4155</v>
          </cell>
        </row>
        <row r="123">
          <cell r="B123">
            <v>4440</v>
          </cell>
          <cell r="C123" t="str">
            <v>Hosp. Referencial  Ferreñafe</v>
          </cell>
          <cell r="D123">
            <v>1204.8</v>
          </cell>
          <cell r="E123">
            <v>2409.6</v>
          </cell>
        </row>
        <row r="124">
          <cell r="B124">
            <v>4441</v>
          </cell>
          <cell r="C124" t="str">
            <v>C.S. Sr. Justicia</v>
          </cell>
          <cell r="D124">
            <v>477.9</v>
          </cell>
          <cell r="E124">
            <v>955.8</v>
          </cell>
        </row>
        <row r="125">
          <cell r="B125">
            <v>8901</v>
          </cell>
          <cell r="C125" t="str">
            <v>ESSALUD</v>
          </cell>
          <cell r="D125">
            <v>394.8</v>
          </cell>
          <cell r="E125">
            <v>789.6</v>
          </cell>
        </row>
        <row r="126">
          <cell r="B126"/>
          <cell r="C126"/>
          <cell r="D126">
            <v>3.0829660854569836</v>
          </cell>
          <cell r="E126">
            <v>6.1659321709139672</v>
          </cell>
        </row>
        <row r="127">
          <cell r="B127"/>
          <cell r="C127" t="str">
            <v>DISTRITO CAÑARIS</v>
          </cell>
          <cell r="D127">
            <v>482.7</v>
          </cell>
          <cell r="E127">
            <v>965.4</v>
          </cell>
        </row>
        <row r="128">
          <cell r="B128">
            <v>4397</v>
          </cell>
          <cell r="C128" t="str">
            <v>P.S. Cañaris</v>
          </cell>
          <cell r="D128">
            <v>87.6</v>
          </cell>
          <cell r="E128">
            <v>175.2</v>
          </cell>
        </row>
        <row r="129">
          <cell r="B129">
            <v>4398</v>
          </cell>
          <cell r="C129" t="str">
            <v>P.S. Pandachí</v>
          </cell>
          <cell r="D129">
            <v>30</v>
          </cell>
          <cell r="E129">
            <v>60</v>
          </cell>
        </row>
        <row r="130">
          <cell r="B130">
            <v>4399</v>
          </cell>
          <cell r="C130" t="str">
            <v>P.S. Huacapampa</v>
          </cell>
          <cell r="D130">
            <v>74.400000000000006</v>
          </cell>
          <cell r="E130">
            <v>148.80000000000001</v>
          </cell>
        </row>
        <row r="131">
          <cell r="B131">
            <v>4401</v>
          </cell>
          <cell r="C131" t="str">
            <v>P.S. La Succha</v>
          </cell>
          <cell r="D131">
            <v>32.700000000000003</v>
          </cell>
          <cell r="E131">
            <v>65.400000000000006</v>
          </cell>
        </row>
        <row r="132">
          <cell r="B132">
            <v>4402</v>
          </cell>
          <cell r="C132" t="str">
            <v>P.S. Quirichima</v>
          </cell>
          <cell r="D132">
            <v>34.200000000000003</v>
          </cell>
          <cell r="E132">
            <v>68.400000000000006</v>
          </cell>
        </row>
        <row r="133">
          <cell r="B133">
            <v>4400</v>
          </cell>
          <cell r="C133" t="str">
            <v>P.S. Chilasque</v>
          </cell>
          <cell r="D133">
            <v>47.1</v>
          </cell>
          <cell r="E133">
            <v>94.2</v>
          </cell>
        </row>
        <row r="134">
          <cell r="B134">
            <v>4403</v>
          </cell>
          <cell r="C134" t="str">
            <v>P.S. Chiñama   *</v>
          </cell>
          <cell r="D134">
            <v>35.1</v>
          </cell>
          <cell r="E134">
            <v>70.2</v>
          </cell>
        </row>
        <row r="135">
          <cell r="B135">
            <v>7020</v>
          </cell>
          <cell r="C135" t="str">
            <v>P.S. Huayabamba</v>
          </cell>
          <cell r="D135">
            <v>31.2</v>
          </cell>
          <cell r="E135">
            <v>62.4</v>
          </cell>
        </row>
        <row r="136">
          <cell r="B136">
            <v>7021</v>
          </cell>
          <cell r="C136" t="str">
            <v>P.S. Hierbabuena</v>
          </cell>
          <cell r="D136">
            <v>30</v>
          </cell>
          <cell r="E136">
            <v>60</v>
          </cell>
        </row>
        <row r="137">
          <cell r="B137">
            <v>7318</v>
          </cell>
          <cell r="C137" t="str">
            <v>P.S, Magmapampa</v>
          </cell>
          <cell r="D137">
            <v>36</v>
          </cell>
          <cell r="E137">
            <v>72</v>
          </cell>
        </row>
        <row r="138">
          <cell r="B138">
            <v>34132</v>
          </cell>
          <cell r="C138" t="str">
            <v>P.S. Totoras Pampaverde</v>
          </cell>
          <cell r="D138">
            <v>44.4</v>
          </cell>
          <cell r="E138">
            <v>88.8</v>
          </cell>
        </row>
        <row r="139">
          <cell r="B139"/>
          <cell r="C139"/>
          <cell r="D139">
            <v>3.7351173602449257</v>
          </cell>
          <cell r="E139">
            <v>7.4702347204898514</v>
          </cell>
        </row>
        <row r="140">
          <cell r="B140"/>
          <cell r="C140" t="str">
            <v>DISTRITO INKAWASI</v>
          </cell>
          <cell r="D140">
            <v>658.8</v>
          </cell>
          <cell r="E140">
            <v>1317.6</v>
          </cell>
        </row>
        <row r="141">
          <cell r="B141">
            <v>4455</v>
          </cell>
          <cell r="C141" t="str">
            <v>P.S. Inkawasi</v>
          </cell>
          <cell r="D141">
            <v>201</v>
          </cell>
          <cell r="E141">
            <v>402</v>
          </cell>
        </row>
        <row r="142">
          <cell r="B142">
            <v>4454</v>
          </cell>
          <cell r="C142" t="str">
            <v>P.S. Moyán</v>
          </cell>
          <cell r="D142">
            <v>50.1</v>
          </cell>
          <cell r="E142">
            <v>100.2</v>
          </cell>
        </row>
        <row r="143">
          <cell r="B143">
            <v>4456</v>
          </cell>
          <cell r="C143" t="str">
            <v>P.S. Laquipampa</v>
          </cell>
          <cell r="D143">
            <v>24.9</v>
          </cell>
          <cell r="E143">
            <v>49.8</v>
          </cell>
        </row>
        <row r="144">
          <cell r="B144">
            <v>4457</v>
          </cell>
          <cell r="C144" t="str">
            <v>P.S. Uyurpampa</v>
          </cell>
          <cell r="D144">
            <v>76.8</v>
          </cell>
          <cell r="E144">
            <v>153.6</v>
          </cell>
        </row>
        <row r="145">
          <cell r="B145">
            <v>4458</v>
          </cell>
          <cell r="C145" t="str">
            <v>P.S. Cruz Loma</v>
          </cell>
          <cell r="D145">
            <v>48.9</v>
          </cell>
          <cell r="E145">
            <v>97.8</v>
          </cell>
        </row>
        <row r="146">
          <cell r="B146">
            <v>4459</v>
          </cell>
          <cell r="C146" t="str">
            <v>P.S. Huayrul</v>
          </cell>
          <cell r="D146">
            <v>22.2</v>
          </cell>
          <cell r="E146">
            <v>44.4</v>
          </cell>
        </row>
        <row r="147">
          <cell r="B147">
            <v>4460</v>
          </cell>
          <cell r="C147" t="str">
            <v>P.S. Marayhuaca</v>
          </cell>
          <cell r="D147">
            <v>28.5</v>
          </cell>
          <cell r="E147">
            <v>57</v>
          </cell>
        </row>
        <row r="148">
          <cell r="B148">
            <v>4461</v>
          </cell>
          <cell r="C148" t="str">
            <v>P.S. Totoras</v>
          </cell>
          <cell r="D148">
            <v>30</v>
          </cell>
          <cell r="E148">
            <v>60</v>
          </cell>
        </row>
        <row r="149">
          <cell r="B149">
            <v>4462</v>
          </cell>
          <cell r="C149" t="str">
            <v>P.S. Canchachalá</v>
          </cell>
          <cell r="D149">
            <v>28.2</v>
          </cell>
          <cell r="E149">
            <v>56.4</v>
          </cell>
        </row>
        <row r="150">
          <cell r="B150">
            <v>4463</v>
          </cell>
          <cell r="C150" t="str">
            <v>P.S. Lanchipampa</v>
          </cell>
          <cell r="D150">
            <v>35.4</v>
          </cell>
          <cell r="E150">
            <v>70.8</v>
          </cell>
        </row>
        <row r="151">
          <cell r="B151">
            <v>4442</v>
          </cell>
          <cell r="C151" t="str">
            <v>P.S. Puchaca</v>
          </cell>
          <cell r="D151">
            <v>26.1</v>
          </cell>
          <cell r="E151">
            <v>52.2</v>
          </cell>
        </row>
        <row r="152">
          <cell r="B152">
            <v>4464</v>
          </cell>
          <cell r="C152" t="str">
            <v>P.S. Congacha</v>
          </cell>
          <cell r="D152">
            <v>26.4</v>
          </cell>
          <cell r="E152">
            <v>52.8</v>
          </cell>
        </row>
        <row r="153">
          <cell r="B153">
            <v>4465</v>
          </cell>
          <cell r="C153" t="str">
            <v>P.S. La Tranca</v>
          </cell>
          <cell r="D153">
            <v>33</v>
          </cell>
          <cell r="E153">
            <v>66</v>
          </cell>
        </row>
        <row r="154">
          <cell r="B154">
            <v>31139</v>
          </cell>
          <cell r="C154" t="str">
            <v>P.S. Janque</v>
          </cell>
          <cell r="D154">
            <v>27.3</v>
          </cell>
          <cell r="E154">
            <v>54.6</v>
          </cell>
        </row>
        <row r="155">
          <cell r="B155"/>
          <cell r="C155"/>
          <cell r="D155">
            <v>4.4203265118418029</v>
          </cell>
          <cell r="E155">
            <v>8.8406530236836058</v>
          </cell>
        </row>
        <row r="156">
          <cell r="B156"/>
          <cell r="C156" t="str">
            <v>DISTRITO PITIPO</v>
          </cell>
          <cell r="D156">
            <v>961.2</v>
          </cell>
          <cell r="E156">
            <v>1922.4</v>
          </cell>
        </row>
        <row r="157">
          <cell r="B157">
            <v>4444</v>
          </cell>
          <cell r="C157" t="str">
            <v>C.S. Pítipo</v>
          </cell>
          <cell r="D157">
            <v>119.4</v>
          </cell>
          <cell r="E157">
            <v>238.8</v>
          </cell>
        </row>
        <row r="158">
          <cell r="B158">
            <v>4445</v>
          </cell>
          <cell r="C158" t="str">
            <v>P.S. La Traposa</v>
          </cell>
          <cell r="D158">
            <v>78.599999999999994</v>
          </cell>
          <cell r="E158">
            <v>157.19999999999999</v>
          </cell>
        </row>
        <row r="159">
          <cell r="B159">
            <v>4446</v>
          </cell>
          <cell r="C159" t="str">
            <v>P.S. Mochumí Viejo</v>
          </cell>
          <cell r="D159">
            <v>33</v>
          </cell>
          <cell r="E159">
            <v>66</v>
          </cell>
        </row>
        <row r="160">
          <cell r="B160">
            <v>4447</v>
          </cell>
          <cell r="C160" t="str">
            <v>P.S. Motupillo</v>
          </cell>
          <cell r="D160">
            <v>145.5</v>
          </cell>
          <cell r="E160">
            <v>291</v>
          </cell>
        </row>
        <row r="161">
          <cell r="B161">
            <v>4448</v>
          </cell>
          <cell r="C161" t="str">
            <v>P.S. Cachinche</v>
          </cell>
          <cell r="D161">
            <v>42</v>
          </cell>
          <cell r="E161">
            <v>84</v>
          </cell>
        </row>
        <row r="162">
          <cell r="B162">
            <v>4449</v>
          </cell>
          <cell r="C162" t="str">
            <v>P.S. Pativilca</v>
          </cell>
          <cell r="D162">
            <v>48.3</v>
          </cell>
          <cell r="E162">
            <v>96.6</v>
          </cell>
        </row>
        <row r="163">
          <cell r="B163">
            <v>4451</v>
          </cell>
          <cell r="C163" t="str">
            <v>P.S. Batangrande</v>
          </cell>
          <cell r="D163">
            <v>282.60000000000002</v>
          </cell>
          <cell r="E163">
            <v>565.20000000000005</v>
          </cell>
        </row>
        <row r="164">
          <cell r="B164">
            <v>7022</v>
          </cell>
          <cell r="C164" t="str">
            <v>P.S. La Zaranda</v>
          </cell>
          <cell r="D164">
            <v>84</v>
          </cell>
          <cell r="E164">
            <v>168</v>
          </cell>
        </row>
        <row r="165">
          <cell r="B165">
            <v>7317</v>
          </cell>
          <cell r="C165" t="str">
            <v>P.S. Santa Clara</v>
          </cell>
          <cell r="D165">
            <v>67.2</v>
          </cell>
          <cell r="E165">
            <v>134.4</v>
          </cell>
        </row>
        <row r="166">
          <cell r="B166">
            <v>4450</v>
          </cell>
          <cell r="C166" t="str">
            <v>P.S. sime</v>
          </cell>
          <cell r="D166">
            <v>60.6</v>
          </cell>
          <cell r="E166">
            <v>121.2</v>
          </cell>
        </row>
        <row r="167">
          <cell r="B167"/>
          <cell r="C167"/>
          <cell r="D167">
            <v>4.1824242035766934</v>
          </cell>
          <cell r="E167">
            <v>8.3648484071533868</v>
          </cell>
        </row>
        <row r="168">
          <cell r="B168"/>
          <cell r="C168" t="str">
            <v>DISTRITO PUEBLO NUEVO</v>
          </cell>
          <cell r="D168">
            <v>652.5</v>
          </cell>
          <cell r="E168">
            <v>1305</v>
          </cell>
        </row>
        <row r="169">
          <cell r="B169">
            <v>4452</v>
          </cell>
          <cell r="C169" t="str">
            <v>C.S. Pueblo Nuevo</v>
          </cell>
          <cell r="D169">
            <v>545.1</v>
          </cell>
          <cell r="E169">
            <v>1090.2</v>
          </cell>
        </row>
        <row r="170">
          <cell r="B170">
            <v>4453</v>
          </cell>
          <cell r="C170" t="str">
            <v>P.S. Las Lomas</v>
          </cell>
          <cell r="D170">
            <v>107.4</v>
          </cell>
          <cell r="E170">
            <v>214.8</v>
          </cell>
        </row>
        <row r="171">
          <cell r="B171"/>
          <cell r="C171"/>
          <cell r="D171">
            <v>4.6571160169093471</v>
          </cell>
          <cell r="E171">
            <v>9.3142320338186941</v>
          </cell>
        </row>
        <row r="172">
          <cell r="B172"/>
          <cell r="C172" t="str">
            <v>DISTRITO MESONES MURO</v>
          </cell>
          <cell r="D172">
            <v>198.3</v>
          </cell>
          <cell r="E172">
            <v>396.6</v>
          </cell>
        </row>
        <row r="173">
          <cell r="B173">
            <v>4443</v>
          </cell>
          <cell r="C173" t="str">
            <v>C.S. Mesones Muro</v>
          </cell>
          <cell r="D173">
            <v>198.3</v>
          </cell>
          <cell r="E173">
            <v>396.6</v>
          </cell>
        </row>
        <row r="174">
          <cell r="B174"/>
          <cell r="C174" t="str">
            <v>PROV. LAMBAYEQUE</v>
          </cell>
          <cell r="D174">
            <v>15072.6</v>
          </cell>
          <cell r="E174">
            <v>30145.200000000001</v>
          </cell>
        </row>
        <row r="175">
          <cell r="B175"/>
          <cell r="C175"/>
          <cell r="D175">
            <v>4.0494158624192718</v>
          </cell>
          <cell r="E175">
            <v>8.0988317248385435</v>
          </cell>
        </row>
        <row r="176">
          <cell r="B176"/>
          <cell r="C176" t="str">
            <v>DISTRITO LAMBAYEQUE</v>
          </cell>
          <cell r="D176">
            <v>3348.3</v>
          </cell>
          <cell r="E176">
            <v>6696.6</v>
          </cell>
        </row>
        <row r="177">
          <cell r="B177">
            <v>4372</v>
          </cell>
          <cell r="C177" t="str">
            <v>C.S. San Martín</v>
          </cell>
          <cell r="D177">
            <v>1399.8</v>
          </cell>
          <cell r="E177">
            <v>2799.6</v>
          </cell>
        </row>
        <row r="178">
          <cell r="B178">
            <v>4373</v>
          </cell>
          <cell r="C178" t="str">
            <v>C.S. Toribia Castro</v>
          </cell>
          <cell r="D178">
            <v>1152.9000000000001</v>
          </cell>
          <cell r="E178">
            <v>2305.8000000000002</v>
          </cell>
        </row>
        <row r="179">
          <cell r="B179">
            <v>4374</v>
          </cell>
          <cell r="C179" t="str">
            <v>P.S. Los Mestas Sialupe Huamantanga</v>
          </cell>
          <cell r="D179">
            <v>127.8</v>
          </cell>
          <cell r="E179">
            <v>255.6</v>
          </cell>
        </row>
        <row r="180">
          <cell r="B180">
            <v>4375</v>
          </cell>
          <cell r="C180" t="str">
            <v>P.S. Muy Finca Punto 9</v>
          </cell>
          <cell r="D180">
            <v>108.9</v>
          </cell>
          <cell r="E180">
            <v>217.8</v>
          </cell>
        </row>
        <row r="181">
          <cell r="B181">
            <v>26094</v>
          </cell>
          <cell r="C181" t="str">
            <v>P.S. Capilla Santa Rosa 3030</v>
          </cell>
          <cell r="D181">
            <v>44.4</v>
          </cell>
          <cell r="E181">
            <v>88.8</v>
          </cell>
        </row>
        <row r="182">
          <cell r="B182">
            <v>12241</v>
          </cell>
          <cell r="C182" t="str">
            <v>ESSALUD</v>
          </cell>
          <cell r="D182">
            <v>359.4</v>
          </cell>
          <cell r="E182">
            <v>718.8</v>
          </cell>
        </row>
        <row r="183">
          <cell r="B183">
            <v>25198</v>
          </cell>
          <cell r="C183" t="str">
            <v>Centro Medico Militar</v>
          </cell>
          <cell r="D183">
            <v>155.1</v>
          </cell>
          <cell r="E183">
            <v>310.2</v>
          </cell>
        </row>
        <row r="184">
          <cell r="B184"/>
          <cell r="C184"/>
          <cell r="D184">
            <v>4.4164882226980726</v>
          </cell>
          <cell r="E184">
            <v>8.8329764453961452</v>
          </cell>
        </row>
        <row r="185">
          <cell r="B185"/>
          <cell r="C185" t="str">
            <v>DISTRITO CHOCHOPE</v>
          </cell>
          <cell r="D185">
            <v>82.5</v>
          </cell>
          <cell r="E185">
            <v>165</v>
          </cell>
        </row>
        <row r="186">
          <cell r="B186">
            <v>4396</v>
          </cell>
          <cell r="C186" t="str">
            <v>P.S. Chóchope</v>
          </cell>
          <cell r="D186">
            <v>82.5</v>
          </cell>
          <cell r="E186">
            <v>165</v>
          </cell>
        </row>
        <row r="187">
          <cell r="B187"/>
          <cell r="C187"/>
          <cell r="D187">
            <v>5.4281602302710485</v>
          </cell>
          <cell r="E187">
            <v>10.856320460542097</v>
          </cell>
        </row>
        <row r="188">
          <cell r="B188"/>
          <cell r="C188" t="str">
            <v>DISTRITO ILLIMO</v>
          </cell>
          <cell r="D188">
            <v>678.9</v>
          </cell>
          <cell r="E188">
            <v>1357.8</v>
          </cell>
        </row>
        <row r="189">
          <cell r="B189">
            <v>4376</v>
          </cell>
          <cell r="C189" t="str">
            <v>C.S. Illimo</v>
          </cell>
          <cell r="D189">
            <v>530.1</v>
          </cell>
          <cell r="E189">
            <v>1060.2</v>
          </cell>
        </row>
        <row r="190">
          <cell r="B190">
            <v>4377</v>
          </cell>
          <cell r="C190" t="str">
            <v>P.S. Chirimoyo</v>
          </cell>
          <cell r="D190">
            <v>103.5</v>
          </cell>
          <cell r="E190">
            <v>207</v>
          </cell>
        </row>
        <row r="191">
          <cell r="B191">
            <v>4378</v>
          </cell>
          <cell r="C191" t="str">
            <v>P.S. San Pedro Sasape ***</v>
          </cell>
          <cell r="D191">
            <v>45.3</v>
          </cell>
          <cell r="E191">
            <v>90.6</v>
          </cell>
        </row>
        <row r="192">
          <cell r="B192"/>
          <cell r="C192"/>
          <cell r="D192">
            <v>4.2805595153243043</v>
          </cell>
          <cell r="E192">
            <v>8.5611190306486087</v>
          </cell>
        </row>
        <row r="193">
          <cell r="B193"/>
          <cell r="C193" t="str">
            <v>DISTRITO JAYANCA</v>
          </cell>
          <cell r="D193">
            <v>960.9</v>
          </cell>
          <cell r="E193">
            <v>1921.8</v>
          </cell>
        </row>
        <row r="194">
          <cell r="B194">
            <v>4371</v>
          </cell>
          <cell r="C194" t="str">
            <v>C.S. Jayanca</v>
          </cell>
          <cell r="D194">
            <v>678.3</v>
          </cell>
          <cell r="E194">
            <v>1356.6</v>
          </cell>
        </row>
        <row r="195">
          <cell r="B195">
            <v>4379</v>
          </cell>
          <cell r="C195" t="str">
            <v>P.S. La Viña</v>
          </cell>
          <cell r="D195">
            <v>132.30000000000001</v>
          </cell>
          <cell r="E195">
            <v>264.60000000000002</v>
          </cell>
        </row>
        <row r="196">
          <cell r="B196">
            <v>8891</v>
          </cell>
          <cell r="C196" t="str">
            <v>ESSALUD</v>
          </cell>
          <cell r="D196">
            <v>150.30000000000001</v>
          </cell>
          <cell r="E196">
            <v>300.60000000000002</v>
          </cell>
        </row>
        <row r="197">
          <cell r="B197"/>
          <cell r="C197"/>
          <cell r="D197">
            <v>4.7389017977253278</v>
          </cell>
          <cell r="E197">
            <v>9.4778035954506556</v>
          </cell>
        </row>
        <row r="198">
          <cell r="B198"/>
          <cell r="C198" t="str">
            <v>DISTRITO MOCHUMI</v>
          </cell>
          <cell r="D198">
            <v>1162.5</v>
          </cell>
          <cell r="E198">
            <v>2325</v>
          </cell>
        </row>
        <row r="199">
          <cell r="B199">
            <v>4380</v>
          </cell>
          <cell r="C199" t="str">
            <v>C.S. Mochumi</v>
          </cell>
          <cell r="D199">
            <v>754.2</v>
          </cell>
          <cell r="E199">
            <v>1508.4</v>
          </cell>
        </row>
        <row r="200">
          <cell r="B200">
            <v>4381</v>
          </cell>
          <cell r="C200" t="str">
            <v>P.S. Maravillas</v>
          </cell>
          <cell r="D200">
            <v>96.6</v>
          </cell>
          <cell r="E200">
            <v>193.2</v>
          </cell>
        </row>
        <row r="201">
          <cell r="B201">
            <v>4382</v>
          </cell>
          <cell r="C201" t="str">
            <v>P.S. Punto 4</v>
          </cell>
          <cell r="D201">
            <v>233.4</v>
          </cell>
          <cell r="E201">
            <v>466.8</v>
          </cell>
        </row>
        <row r="202">
          <cell r="B202">
            <v>4383</v>
          </cell>
          <cell r="C202" t="str">
            <v>P.S. Paredones Muy Finca S.Antonio</v>
          </cell>
          <cell r="D202">
            <v>78.3</v>
          </cell>
          <cell r="E202">
            <v>156.6</v>
          </cell>
        </row>
        <row r="203">
          <cell r="B203"/>
          <cell r="C203"/>
          <cell r="D203">
            <v>4.4367662753468515</v>
          </cell>
          <cell r="E203">
            <v>8.8735325506937031</v>
          </cell>
        </row>
        <row r="204">
          <cell r="B204"/>
          <cell r="C204" t="str">
            <v>DISTRITO MOTUPE</v>
          </cell>
          <cell r="D204">
            <v>1662.9</v>
          </cell>
          <cell r="E204">
            <v>3325.8</v>
          </cell>
        </row>
        <row r="205">
          <cell r="B205">
            <v>4395</v>
          </cell>
          <cell r="C205" t="str">
            <v>C.S. Motupe</v>
          </cell>
          <cell r="D205">
            <v>1154.7</v>
          </cell>
          <cell r="E205">
            <v>2309.4</v>
          </cell>
        </row>
        <row r="206">
          <cell r="B206">
            <v>4404</v>
          </cell>
          <cell r="C206" t="str">
            <v>P.S. Tongorrape</v>
          </cell>
          <cell r="D206">
            <v>154.80000000000001</v>
          </cell>
          <cell r="E206">
            <v>309.60000000000002</v>
          </cell>
        </row>
        <row r="207">
          <cell r="B207">
            <v>4405</v>
          </cell>
          <cell r="C207" t="str">
            <v>P.S. Anchovira</v>
          </cell>
          <cell r="D207">
            <v>87.6</v>
          </cell>
          <cell r="E207">
            <v>175.2</v>
          </cell>
        </row>
        <row r="208">
          <cell r="B208">
            <v>4406</v>
          </cell>
          <cell r="C208" t="str">
            <v>P.S. Marripón</v>
          </cell>
          <cell r="D208">
            <v>58.5</v>
          </cell>
          <cell r="E208">
            <v>117</v>
          </cell>
        </row>
        <row r="209">
          <cell r="B209">
            <v>6953</v>
          </cell>
          <cell r="C209" t="str">
            <v>P.S. El Arrozal</v>
          </cell>
          <cell r="D209">
            <v>65.099999999999994</v>
          </cell>
          <cell r="E209">
            <v>130.19999999999999</v>
          </cell>
        </row>
        <row r="210">
          <cell r="B210">
            <v>8839</v>
          </cell>
          <cell r="C210" t="str">
            <v>ESSALUD</v>
          </cell>
          <cell r="D210">
            <v>142.19999999999999</v>
          </cell>
          <cell r="E210">
            <v>284.39999999999998</v>
          </cell>
        </row>
        <row r="211">
          <cell r="B211"/>
          <cell r="C211"/>
          <cell r="D211">
            <v>2.9713526708788054</v>
          </cell>
          <cell r="E211">
            <v>5.9427053417576108</v>
          </cell>
        </row>
        <row r="212">
          <cell r="B212"/>
          <cell r="C212" t="str">
            <v>DISTRITO MORROPE</v>
          </cell>
          <cell r="D212">
            <v>1655.4</v>
          </cell>
          <cell r="E212">
            <v>3310.8</v>
          </cell>
        </row>
        <row r="213">
          <cell r="B213">
            <v>4420</v>
          </cell>
          <cell r="C213" t="str">
            <v>C.S. Mórrope</v>
          </cell>
          <cell r="D213">
            <v>241.2</v>
          </cell>
          <cell r="E213">
            <v>482.4</v>
          </cell>
        </row>
        <row r="214">
          <cell r="B214">
            <v>4421</v>
          </cell>
          <cell r="C214" t="str">
            <v>P.S. La Colorada</v>
          </cell>
          <cell r="D214">
            <v>86.1</v>
          </cell>
          <cell r="E214">
            <v>172.2</v>
          </cell>
        </row>
        <row r="215">
          <cell r="B215">
            <v>4422</v>
          </cell>
          <cell r="C215" t="str">
            <v>P.S. El Romero</v>
          </cell>
          <cell r="D215">
            <v>83.1</v>
          </cell>
          <cell r="E215">
            <v>166.2</v>
          </cell>
        </row>
        <row r="216">
          <cell r="B216">
            <v>4423</v>
          </cell>
          <cell r="C216" t="str">
            <v>P.S. Tranca Fanupe</v>
          </cell>
          <cell r="D216">
            <v>105.9</v>
          </cell>
          <cell r="E216">
            <v>211.8</v>
          </cell>
        </row>
        <row r="217">
          <cell r="B217">
            <v>4424</v>
          </cell>
          <cell r="C217" t="str">
            <v>P.S. Lagunas</v>
          </cell>
          <cell r="D217">
            <v>63</v>
          </cell>
          <cell r="E217">
            <v>126</v>
          </cell>
        </row>
        <row r="218">
          <cell r="B218">
            <v>4425</v>
          </cell>
          <cell r="C218" t="str">
            <v>P.S. Chepito</v>
          </cell>
          <cell r="D218">
            <v>53.1</v>
          </cell>
          <cell r="E218">
            <v>106.2</v>
          </cell>
        </row>
        <row r="219">
          <cell r="B219">
            <v>4426</v>
          </cell>
          <cell r="C219" t="str">
            <v>P.S. Arbolsol</v>
          </cell>
          <cell r="D219">
            <v>102.6</v>
          </cell>
          <cell r="E219">
            <v>205.2</v>
          </cell>
        </row>
        <row r="220">
          <cell r="B220">
            <v>4438</v>
          </cell>
          <cell r="C220" t="str">
            <v>P.S. Los Positos</v>
          </cell>
          <cell r="D220">
            <v>76.8</v>
          </cell>
          <cell r="E220">
            <v>153.6</v>
          </cell>
        </row>
        <row r="221">
          <cell r="B221">
            <v>4427</v>
          </cell>
          <cell r="C221" t="str">
            <v>P.S. Cruz de Paredones</v>
          </cell>
          <cell r="D221">
            <v>83.7</v>
          </cell>
          <cell r="E221">
            <v>167.4</v>
          </cell>
        </row>
        <row r="222">
          <cell r="B222">
            <v>4429</v>
          </cell>
          <cell r="C222" t="str">
            <v>P.S. Cruz del Médano</v>
          </cell>
          <cell r="D222">
            <v>144</v>
          </cell>
          <cell r="E222">
            <v>288</v>
          </cell>
        </row>
        <row r="223">
          <cell r="B223">
            <v>4433</v>
          </cell>
          <cell r="C223" t="str">
            <v>P.S. Sequión ***</v>
          </cell>
          <cell r="D223">
            <v>37.200000000000003</v>
          </cell>
          <cell r="E223">
            <v>74.400000000000006</v>
          </cell>
        </row>
        <row r="224">
          <cell r="B224">
            <v>4437</v>
          </cell>
          <cell r="C224" t="str">
            <v>P.S. Huaca de Barro</v>
          </cell>
          <cell r="D224">
            <v>110.7</v>
          </cell>
          <cell r="E224">
            <v>221.4</v>
          </cell>
        </row>
        <row r="225">
          <cell r="B225">
            <v>4434</v>
          </cell>
          <cell r="C225" t="str">
            <v>P.S. Las Pampas</v>
          </cell>
          <cell r="D225">
            <v>50.1</v>
          </cell>
          <cell r="E225">
            <v>100.2</v>
          </cell>
        </row>
        <row r="226">
          <cell r="B226">
            <v>4432</v>
          </cell>
          <cell r="C226" t="str">
            <v>P.S. Santa Isabel</v>
          </cell>
          <cell r="D226">
            <v>56.1</v>
          </cell>
          <cell r="E226">
            <v>112.2</v>
          </cell>
        </row>
        <row r="227">
          <cell r="B227">
            <v>4435</v>
          </cell>
          <cell r="C227" t="str">
            <v>P.S. Annape</v>
          </cell>
          <cell r="D227">
            <v>35.4</v>
          </cell>
          <cell r="E227">
            <v>70.8</v>
          </cell>
        </row>
        <row r="228">
          <cell r="B228">
            <v>4436</v>
          </cell>
          <cell r="C228" t="str">
            <v>P.S. Caracucho</v>
          </cell>
          <cell r="D228">
            <v>57</v>
          </cell>
          <cell r="E228">
            <v>114</v>
          </cell>
        </row>
        <row r="229">
          <cell r="B229">
            <v>4428</v>
          </cell>
          <cell r="C229" t="str">
            <v>P.S. Lagartera</v>
          </cell>
          <cell r="D229">
            <v>96.9</v>
          </cell>
          <cell r="E229">
            <v>193.8</v>
          </cell>
        </row>
        <row r="230">
          <cell r="B230">
            <v>4430</v>
          </cell>
          <cell r="C230" t="str">
            <v>P.S. Quemazón</v>
          </cell>
          <cell r="D230">
            <v>50.1</v>
          </cell>
          <cell r="E230">
            <v>100.2</v>
          </cell>
        </row>
        <row r="231">
          <cell r="B231">
            <v>4431</v>
          </cell>
          <cell r="C231" t="str">
            <v>P.S. Fanupe Barrio Nuevo</v>
          </cell>
          <cell r="D231">
            <v>38.1</v>
          </cell>
          <cell r="E231">
            <v>76.2</v>
          </cell>
        </row>
        <row r="232">
          <cell r="B232">
            <v>7222</v>
          </cell>
          <cell r="C232" t="str">
            <v>P.S. Monte Hermoso</v>
          </cell>
          <cell r="D232">
            <v>47.7</v>
          </cell>
          <cell r="E232">
            <v>95.4</v>
          </cell>
        </row>
        <row r="233">
          <cell r="B233">
            <v>7223</v>
          </cell>
          <cell r="C233" t="str">
            <v>P.S. Huaca Trapiche de Bronce</v>
          </cell>
          <cell r="D233">
            <v>36.6</v>
          </cell>
          <cell r="E233">
            <v>73.2</v>
          </cell>
        </row>
        <row r="234">
          <cell r="B234"/>
          <cell r="C234"/>
          <cell r="D234">
            <v>4.1267535070140271</v>
          </cell>
          <cell r="E234">
            <v>8.2535070140280542</v>
          </cell>
        </row>
        <row r="235">
          <cell r="B235"/>
          <cell r="C235" t="str">
            <v>DISTRITO OLMOS</v>
          </cell>
          <cell r="D235">
            <v>2471.1</v>
          </cell>
          <cell r="E235">
            <v>4942.2</v>
          </cell>
        </row>
        <row r="236">
          <cell r="B236">
            <v>4407</v>
          </cell>
          <cell r="C236" t="str">
            <v>C.S. Olmos</v>
          </cell>
          <cell r="D236">
            <v>747.3</v>
          </cell>
          <cell r="E236">
            <v>1494.6</v>
          </cell>
        </row>
        <row r="237">
          <cell r="B237">
            <v>4408</v>
          </cell>
          <cell r="C237" t="str">
            <v>P.S. La Estancia</v>
          </cell>
          <cell r="D237">
            <v>289.5</v>
          </cell>
          <cell r="E237">
            <v>579</v>
          </cell>
        </row>
        <row r="238">
          <cell r="B238">
            <v>4409</v>
          </cell>
          <cell r="C238" t="str">
            <v>P.S. Insculás</v>
          </cell>
          <cell r="D238">
            <v>269.7</v>
          </cell>
          <cell r="E238">
            <v>539.4</v>
          </cell>
        </row>
        <row r="239">
          <cell r="B239">
            <v>4410</v>
          </cell>
          <cell r="C239" t="str">
            <v>P.S. Querpón</v>
          </cell>
          <cell r="D239">
            <v>74.400000000000006</v>
          </cell>
          <cell r="E239">
            <v>148.80000000000001</v>
          </cell>
        </row>
        <row r="240">
          <cell r="B240">
            <v>4412</v>
          </cell>
          <cell r="C240" t="str">
            <v>P.S. Capilla Central</v>
          </cell>
          <cell r="D240">
            <v>39.299999999999997</v>
          </cell>
          <cell r="E240">
            <v>78.599999999999994</v>
          </cell>
        </row>
        <row r="241">
          <cell r="B241">
            <v>4413</v>
          </cell>
          <cell r="C241" t="str">
            <v>P.S. Ñaupe</v>
          </cell>
          <cell r="D241">
            <v>42</v>
          </cell>
          <cell r="E241">
            <v>84</v>
          </cell>
        </row>
        <row r="242">
          <cell r="B242">
            <v>4414</v>
          </cell>
          <cell r="C242" t="str">
            <v>P.S. El Virrey</v>
          </cell>
          <cell r="D242">
            <v>59.4</v>
          </cell>
          <cell r="E242">
            <v>118.8</v>
          </cell>
        </row>
        <row r="243">
          <cell r="B243">
            <v>4415</v>
          </cell>
          <cell r="C243" t="str">
            <v>P.S. El Ficuar</v>
          </cell>
          <cell r="D243">
            <v>57.6</v>
          </cell>
          <cell r="E243">
            <v>115.2</v>
          </cell>
        </row>
        <row r="244">
          <cell r="B244">
            <v>4411</v>
          </cell>
          <cell r="C244" t="str">
            <v>P.S. Tres Batanes</v>
          </cell>
          <cell r="D244">
            <v>55.8</v>
          </cell>
          <cell r="E244">
            <v>111.6</v>
          </cell>
        </row>
        <row r="245">
          <cell r="B245">
            <v>4416</v>
          </cell>
          <cell r="C245" t="str">
            <v>P.S. Santa Rosa</v>
          </cell>
          <cell r="D245">
            <v>39.6</v>
          </cell>
          <cell r="E245">
            <v>79.2</v>
          </cell>
        </row>
        <row r="246">
          <cell r="B246">
            <v>6683</v>
          </cell>
          <cell r="C246" t="str">
            <v>P.S. El Puente - Olmos 6452</v>
          </cell>
          <cell r="D246">
            <v>153.30000000000001</v>
          </cell>
          <cell r="E246">
            <v>306.60000000000002</v>
          </cell>
        </row>
        <row r="247">
          <cell r="B247">
            <v>7316</v>
          </cell>
          <cell r="C247" t="str">
            <v>P.S. Playa cascajal</v>
          </cell>
          <cell r="D247">
            <v>71.400000000000006</v>
          </cell>
          <cell r="E247">
            <v>142.80000000000001</v>
          </cell>
        </row>
        <row r="248">
          <cell r="B248">
            <v>7315</v>
          </cell>
          <cell r="C248" t="str">
            <v>P.S. Calera santa Rosa</v>
          </cell>
          <cell r="D248">
            <v>63.3</v>
          </cell>
          <cell r="E248">
            <v>126.6</v>
          </cell>
        </row>
        <row r="249">
          <cell r="B249">
            <v>10096</v>
          </cell>
          <cell r="C249" t="str">
            <v>P.S. El Pueblito</v>
          </cell>
          <cell r="D249">
            <v>69</v>
          </cell>
          <cell r="E249">
            <v>138</v>
          </cell>
        </row>
        <row r="250">
          <cell r="B250">
            <v>10095</v>
          </cell>
          <cell r="C250" t="str">
            <v>P.S. Ancol Chico</v>
          </cell>
          <cell r="D250">
            <v>65.099999999999994</v>
          </cell>
          <cell r="E250">
            <v>130.19999999999999</v>
          </cell>
        </row>
        <row r="251">
          <cell r="B251">
            <v>11688</v>
          </cell>
          <cell r="C251" t="str">
            <v>P.S. Las Norias</v>
          </cell>
          <cell r="D251">
            <v>111</v>
          </cell>
          <cell r="E251">
            <v>222</v>
          </cell>
        </row>
        <row r="252">
          <cell r="B252">
            <v>18872</v>
          </cell>
          <cell r="C252" t="str">
            <v>P.S. Pasabar Aserradero</v>
          </cell>
          <cell r="D252">
            <v>59.7</v>
          </cell>
          <cell r="E252">
            <v>119.4</v>
          </cell>
        </row>
        <row r="253">
          <cell r="B253">
            <v>18916</v>
          </cell>
          <cell r="C253" t="str">
            <v>P.S. Mocape</v>
          </cell>
          <cell r="D253">
            <v>69.599999999999994</v>
          </cell>
          <cell r="E253">
            <v>139.19999999999999</v>
          </cell>
        </row>
        <row r="254">
          <cell r="B254">
            <v>17605</v>
          </cell>
          <cell r="C254" t="str">
            <v>P.S. corral de Arena</v>
          </cell>
          <cell r="D254">
            <v>57.6</v>
          </cell>
          <cell r="E254">
            <v>115.2</v>
          </cell>
        </row>
        <row r="255">
          <cell r="B255">
            <v>8830</v>
          </cell>
          <cell r="C255" t="str">
            <v>ESSALUD</v>
          </cell>
          <cell r="D255">
            <v>76.5</v>
          </cell>
          <cell r="E255">
            <v>153</v>
          </cell>
        </row>
        <row r="256">
          <cell r="B256"/>
          <cell r="C256"/>
          <cell r="D256">
            <v>5.1944264419961117</v>
          </cell>
          <cell r="E256">
            <v>10.388852883992223</v>
          </cell>
        </row>
        <row r="257">
          <cell r="B257"/>
          <cell r="C257" t="str">
            <v>DISTRITO PACORA</v>
          </cell>
          <cell r="D257">
            <v>480.9</v>
          </cell>
          <cell r="E257">
            <v>961.8</v>
          </cell>
        </row>
        <row r="258">
          <cell r="B258">
            <v>4384</v>
          </cell>
          <cell r="C258" t="str">
            <v>C.S. Pacora</v>
          </cell>
          <cell r="D258">
            <v>432</v>
          </cell>
          <cell r="E258">
            <v>864</v>
          </cell>
        </row>
        <row r="259">
          <cell r="B259">
            <v>4385</v>
          </cell>
          <cell r="C259" t="str">
            <v>P.S. Huaca Rivera</v>
          </cell>
          <cell r="D259">
            <v>48.9</v>
          </cell>
          <cell r="E259">
            <v>97.8</v>
          </cell>
        </row>
        <row r="260">
          <cell r="B260"/>
          <cell r="C260"/>
          <cell r="D260">
            <v>4.7691387559808609</v>
          </cell>
          <cell r="E260">
            <v>9.5382775119617218</v>
          </cell>
        </row>
        <row r="261">
          <cell r="B261"/>
          <cell r="C261" t="str">
            <v>DISTRITO SALAS</v>
          </cell>
          <cell r="D261">
            <v>797.4</v>
          </cell>
          <cell r="E261">
            <v>1594.8</v>
          </cell>
        </row>
        <row r="262">
          <cell r="B262">
            <v>4386</v>
          </cell>
          <cell r="C262" t="str">
            <v>C.S. Salas</v>
          </cell>
          <cell r="D262">
            <v>204.3</v>
          </cell>
          <cell r="E262">
            <v>408.6</v>
          </cell>
        </row>
        <row r="263">
          <cell r="B263">
            <v>4417</v>
          </cell>
          <cell r="C263" t="str">
            <v>P.S. Colaya</v>
          </cell>
          <cell r="D263">
            <v>138.6</v>
          </cell>
          <cell r="E263">
            <v>277.2</v>
          </cell>
        </row>
        <row r="264">
          <cell r="B264">
            <v>4388</v>
          </cell>
          <cell r="C264" t="str">
            <v>P.S. Kerguer</v>
          </cell>
          <cell r="D264">
            <v>42.9</v>
          </cell>
          <cell r="E264">
            <v>85.8</v>
          </cell>
        </row>
        <row r="265">
          <cell r="B265">
            <v>4387</v>
          </cell>
          <cell r="C265" t="str">
            <v>P.S. Penachí</v>
          </cell>
          <cell r="D265">
            <v>87</v>
          </cell>
          <cell r="E265">
            <v>174</v>
          </cell>
        </row>
        <row r="266">
          <cell r="B266">
            <v>4418</v>
          </cell>
          <cell r="C266" t="str">
            <v>P.S. La Ramada</v>
          </cell>
          <cell r="D266">
            <v>52.8</v>
          </cell>
          <cell r="E266">
            <v>105.6</v>
          </cell>
        </row>
        <row r="267">
          <cell r="B267">
            <v>4419</v>
          </cell>
          <cell r="C267" t="str">
            <v>P.S. Tallapampa</v>
          </cell>
          <cell r="D267">
            <v>41.4</v>
          </cell>
          <cell r="E267">
            <v>82.8</v>
          </cell>
        </row>
        <row r="268">
          <cell r="B268">
            <v>6681</v>
          </cell>
          <cell r="C268" t="str">
            <v>P.S. El Sauce</v>
          </cell>
          <cell r="D268">
            <v>80.7</v>
          </cell>
          <cell r="E268">
            <v>161.4</v>
          </cell>
        </row>
        <row r="269">
          <cell r="B269">
            <v>6682</v>
          </cell>
          <cell r="C269" t="str">
            <v>P.S. Humedades</v>
          </cell>
          <cell r="D269">
            <v>43.5</v>
          </cell>
          <cell r="E269">
            <v>87</v>
          </cell>
        </row>
        <row r="270">
          <cell r="B270">
            <v>9468</v>
          </cell>
          <cell r="C270" t="str">
            <v>P.S. Corral de Piedra</v>
          </cell>
          <cell r="D270">
            <v>45.6</v>
          </cell>
          <cell r="E270">
            <v>91.2</v>
          </cell>
        </row>
        <row r="271">
          <cell r="B271">
            <v>11452</v>
          </cell>
          <cell r="C271" t="str">
            <v>P.S. Laguna Huanama</v>
          </cell>
          <cell r="D271">
            <v>60.6</v>
          </cell>
          <cell r="E271">
            <v>121.2</v>
          </cell>
        </row>
        <row r="272">
          <cell r="B272"/>
          <cell r="C272"/>
          <cell r="D272">
            <v>4.241016109045848</v>
          </cell>
          <cell r="E272">
            <v>8.4820322180916961</v>
          </cell>
        </row>
        <row r="273">
          <cell r="B273"/>
          <cell r="C273" t="str">
            <v>DISTRITO TUCUME</v>
          </cell>
          <cell r="D273">
            <v>1232.0999999999999</v>
          </cell>
          <cell r="E273">
            <v>2464.1999999999998</v>
          </cell>
        </row>
        <row r="274">
          <cell r="B274">
            <v>4389</v>
          </cell>
          <cell r="C274" t="str">
            <v>C.S. Túcume</v>
          </cell>
          <cell r="D274">
            <v>507.6</v>
          </cell>
          <cell r="E274">
            <v>1015.2</v>
          </cell>
        </row>
        <row r="275">
          <cell r="B275">
            <v>4390</v>
          </cell>
          <cell r="C275" t="str">
            <v>P.S. Túcume Viejo</v>
          </cell>
          <cell r="D275">
            <v>81.900000000000006</v>
          </cell>
          <cell r="E275">
            <v>163.80000000000001</v>
          </cell>
        </row>
        <row r="276">
          <cell r="B276">
            <v>4391</v>
          </cell>
          <cell r="C276" t="str">
            <v>P.S. Granja Sasape</v>
          </cell>
          <cell r="D276">
            <v>120.6</v>
          </cell>
          <cell r="E276">
            <v>241.2</v>
          </cell>
        </row>
        <row r="277">
          <cell r="B277">
            <v>4392</v>
          </cell>
          <cell r="C277" t="str">
            <v>P.S. Los Bances</v>
          </cell>
          <cell r="D277">
            <v>225.3</v>
          </cell>
          <cell r="E277">
            <v>450.6</v>
          </cell>
        </row>
        <row r="278">
          <cell r="B278">
            <v>4393</v>
          </cell>
          <cell r="C278" t="str">
            <v>P.S. La Raya</v>
          </cell>
          <cell r="D278">
            <v>90.9</v>
          </cell>
          <cell r="E278">
            <v>181.8</v>
          </cell>
        </row>
        <row r="279">
          <cell r="B279">
            <v>4394</v>
          </cell>
          <cell r="C279" t="str">
            <v>P.S. Los Sanchez</v>
          </cell>
          <cell r="D279">
            <v>66.599999999999994</v>
          </cell>
          <cell r="E279">
            <v>133.19999999999999</v>
          </cell>
        </row>
        <row r="280">
          <cell r="B280">
            <v>8608</v>
          </cell>
          <cell r="C280" t="str">
            <v>ESSALUD</v>
          </cell>
          <cell r="D280">
            <v>139.19999999999999</v>
          </cell>
          <cell r="E280">
            <v>278.39999999999998</v>
          </cell>
        </row>
        <row r="281">
          <cell r="B281"/>
          <cell r="C281"/>
          <cell r="D281">
            <v>2.8278752947340844</v>
          </cell>
          <cell r="E281">
            <v>5.6557505894681688</v>
          </cell>
        </row>
        <row r="282">
          <cell r="B282"/>
          <cell r="C282" t="str">
            <v>DISTRITO SAN JOSE</v>
          </cell>
          <cell r="D282">
            <v>539.70000000000005</v>
          </cell>
          <cell r="E282">
            <v>1079.4000000000001</v>
          </cell>
        </row>
        <row r="283">
          <cell r="B283">
            <v>4345</v>
          </cell>
          <cell r="C283" t="str">
            <v>C.S. San José</v>
          </cell>
          <cell r="D283">
            <v>385.2</v>
          </cell>
          <cell r="E283">
            <v>770.4</v>
          </cell>
        </row>
        <row r="284">
          <cell r="B284">
            <v>4346</v>
          </cell>
          <cell r="C284" t="str">
            <v>P.S. San Carlos</v>
          </cell>
          <cell r="D284">
            <v>30.9</v>
          </cell>
          <cell r="E284">
            <v>61.8</v>
          </cell>
        </row>
        <row r="285">
          <cell r="B285">
            <v>4347</v>
          </cell>
          <cell r="C285" t="str">
            <v>P.S. Bodegones</v>
          </cell>
          <cell r="D285">
            <v>45.9</v>
          </cell>
          <cell r="E285">
            <v>91.8</v>
          </cell>
        </row>
        <row r="286">
          <cell r="B286">
            <v>4348</v>
          </cell>
          <cell r="C286" t="str">
            <v>P.S. Juan Tomis S. - Ciudad de Dios</v>
          </cell>
          <cell r="D286">
            <v>77.7</v>
          </cell>
          <cell r="E286">
            <v>155.4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REQUE" refreshedDate="45769.704276157405" createdVersion="8" refreshedVersion="8" minRefreshableVersion="3" recordCount="580" xr:uid="{B3304576-9DFD-44D7-B670-49C3C45074CD}">
  <cacheSource type="worksheet">
    <worksheetSource ref="B4:F1048576" sheet="VACUNAS EXTRAS"/>
  </cacheSource>
  <cacheFields count="5">
    <cacheField name="Red" numFmtId="0">
      <sharedItems containsBlank="1" count="5">
        <s v="CHICLAYO"/>
        <s v="FERREÐAFE"/>
        <s v="LAMBAYEQUE"/>
        <s v="NO PERTENECE A NINGUNA RED"/>
        <m/>
      </sharedItems>
    </cacheField>
    <cacheField name="MicroRed" numFmtId="0">
      <sharedItems containsBlank="1" count="28">
        <s v="CAYALTI-ZAÑA"/>
        <s v="CHICLAYO"/>
        <s v="CHONGOYAPE"/>
        <s v="CIRCUITO DE PLAYA"/>
        <s v="JOSE LEONARDO ORTIZ"/>
        <s v="LA VICTORIA"/>
        <s v="NO PERTENECE A NINGUNA MICRORED"/>
        <s v="OYOTUN"/>
        <s v="PICSI"/>
        <s v="PIMENTEL"/>
        <s v="POMALCA"/>
        <s v="POSOPE ALTO"/>
        <s v="REQUE-LAGUNAS"/>
        <s v="SAN JOSE"/>
        <s v="FERREÑAFE"/>
        <s v="INKAWASI"/>
        <s v="PITIPO"/>
        <s v="ILLIMO"/>
        <s v="JAYANCA"/>
        <s v="KAÑARIS"/>
        <s v="LAMBAYEQUE"/>
        <s v="MOCHUMI"/>
        <s v="MORROPE"/>
        <s v="MOTUPE"/>
        <s v="OLMOS"/>
        <s v="SALAS"/>
        <s v="TUCUME"/>
        <m/>
      </sharedItems>
    </cacheField>
    <cacheField name="Nombre_Establecimiento" numFmtId="0">
      <sharedItems containsBlank="1" count="207">
        <s v="CAYALTI"/>
        <s v="COLLIQUE"/>
        <s v="GUAYAQUIL"/>
        <s v="SALTUR"/>
        <s v="SIPAN"/>
        <s v="VIRGEN DE LAS MERCEDES LA OTRA BANDA"/>
        <s v="ZAÑA"/>
        <s v="CERROPON"/>
        <s v="CRUZ DE LA ESPERANZA"/>
        <s v="JORGE CHAVEZ"/>
        <s v="JOSE OLAYA"/>
        <s v="JOSE QUIÑONEZ GONZALES"/>
        <s v="SAN ANTONIO"/>
        <s v="TUPAC AMARU"/>
        <s v="HUACA BLANCA"/>
        <s v="LAS COLMENAS"/>
        <s v="PAMPA GRANDE"/>
        <s v="VICTOR ENRIQUE TIRADO BONILLA-CHONGOYAPE"/>
        <s v="CALLANCA"/>
        <s v="CIUDAD ETEN"/>
        <s v="MONSEFU"/>
        <s v="POMAPE"/>
        <s v="PUERTO ETEN"/>
        <s v="SANTA ROSA"/>
        <s v="VALLE HERMOSO"/>
        <s v="CULPON"/>
        <s v="JOSE LEONARDO ORTIZ"/>
        <s v="PAUL HARRIS"/>
        <s v="PEDRO PABLO ATUSPARIAS"/>
        <s v="SANTA ANA"/>
        <s v="VILLA HERMOSA"/>
        <s v="ANTONIO RAYMONDI"/>
        <s v="CHOSICA DEL NORTE"/>
        <s v="EL BOSQUE"/>
        <s v="LA VICTORIA SECTOR  I"/>
        <s v="LA VICTORIA SECTOR II - MARIA JESUS"/>
        <s v="HOSPITAL REGIONAL DOCENTE LAS MERCEDES"/>
        <s v="EL ESPINAL"/>
        <s v="LA COMPUERTA"/>
        <s v="LA VIÑA DE NUEVA ARICA"/>
        <s v="NUEVA ARICA"/>
        <s v="OYOTUN"/>
        <s v="PAN DE AZUCAR"/>
        <s v="CAPOTE"/>
        <s v="CLAS PICSI"/>
        <s v="LAS FLORES DE LA PRADERA"/>
        <s v="PIMENTEL"/>
        <s v="POMALCA"/>
        <s v="SAN ANTONIO (POMALCA)"/>
        <s v="SAN LUIS"/>
        <s v="PAMPA LA VICTORIA"/>
        <s v="POSOPE ALTO"/>
        <s v="PUCALA"/>
        <s v="TUMAN"/>
        <s v="LAGUNAS"/>
        <s v="LAS DELICIAS"/>
        <s v="MOCUPE NUEVO"/>
        <s v="MOCUPE VIEJO (TRADIC.)"/>
        <s v="MONTEGRANDE"/>
        <s v="PUEBLO LIBRE"/>
        <s v="REQUE"/>
        <s v="BODEGONES"/>
        <s v="CIUDAD DE DIOS - JUAN TOMIS STACK"/>
        <s v="SAN CARLOS"/>
        <s v="SAN JOSE"/>
        <s v="C.S.PUEBLO NUEVO"/>
        <s v="MESONES MURO"/>
        <s v="SEÑOR DE LA JUSTICIA"/>
        <s v="CANCHACHALA"/>
        <s v="CRUZ LOMA"/>
        <s v="HUAYRUL"/>
        <s v="INKAWASI"/>
        <s v="JANQUE"/>
        <s v="LANCHIPAMPA"/>
        <s v="LAQUIPAMPA"/>
        <s v="MARAYHUACA"/>
        <s v="MOYAN"/>
        <s v="PUCHACA"/>
        <s v="TOTORAS"/>
        <s v="UYURPAMPA"/>
        <s v="BATANGRANDE"/>
        <s v="CACHINCHE"/>
        <s v="LA ZARANDA"/>
        <s v="MOCHUMI VIEJO"/>
        <s v="MOTUPILLO"/>
        <s v="PATIVILCA"/>
        <s v="PITIPO"/>
        <s v="SANTA CLARA"/>
        <s v="SIME"/>
        <s v="CHIRIMOYO"/>
        <s v="HUACA RIVERA"/>
        <s v="ILLIMO"/>
        <s v="PACORA"/>
        <s v="SAN PEDRO SASAPE"/>
        <s v="JAYANCA"/>
        <s v="LA VIÑA (JAYANCA)"/>
        <s v="CHILASQUE"/>
        <s v="CHIÑAMA"/>
        <s v="HIERBA BUENA"/>
        <s v="HUACAPAMPA"/>
        <s v="HUAYABAMBA"/>
        <s v="KAÑARIS"/>
        <s v="LA SUCCHA"/>
        <s v="MAMAGPAMPA"/>
        <s v="PANDACHI"/>
        <s v="QUIRICHIMA"/>
        <s v="TOTORAS PAMPAVERDE"/>
        <s v="CAPILLA SANTA ROSA LAMBAYEQUE"/>
        <s v="MUYFINCA-PUNTO 09"/>
        <s v="SAN MARTIN"/>
        <s v="SIALUPE HUAMANTANGA"/>
        <s v="TORIBIA CASTRO CHIRINOS"/>
        <s v="MARAVILLAS"/>
        <s v="MOCHUMI"/>
        <s v="PAREDONES MUY FINCA"/>
        <s v="PUNTO CUATRO"/>
        <s v="ANNAPE"/>
        <s v="ARBOLSOL"/>
        <s v="CARACUCHO"/>
        <s v="CHEPITO"/>
        <s v="CRUZ DE PAREDONES"/>
        <s v="CRUZ DEL MEDANO"/>
        <s v="EL ROMERO"/>
        <s v="HUACA TRAPICHE DE BRONCE"/>
        <s v="LA  GARTERA"/>
        <s v="LA COLORADA"/>
        <s v="LAGUNAS (MORROPE)"/>
        <s v="MONTE HERMOZO"/>
        <s v="MORROPE"/>
        <s v="POSITOS"/>
        <s v="QUEMAZON"/>
        <s v="SANTA ISABEL"/>
        <s v="SANTA ROSA LAS PAMPAS"/>
        <s v="SEQUION"/>
        <s v="TRANCA FANUPE"/>
        <s v="ANCHOVIRA"/>
        <s v="CHOCHOPE"/>
        <s v="EL ARROZAL"/>
        <s v="MARRIPON"/>
        <s v="MOTUPE"/>
        <s v="TONGORRAPE"/>
        <s v="ANCOL CHICO"/>
        <s v="CALERA SANTA ROSA"/>
        <s v="CASERIO PLAYA DE CASCAJAL"/>
        <s v="CORRAL DE ARENA"/>
        <s v="EL PUEBLITO"/>
        <s v="EL PUENTE"/>
        <s v="ELVIRREY"/>
        <s v="FICUAR"/>
        <s v="INSCULAS"/>
        <s v="LAS NORIAS"/>
        <s v="MOCAPE"/>
        <s v="ÑAUPE"/>
        <s v="OLMOS"/>
        <s v="PASABAR ASERRADERO"/>
        <s v="QUERPON"/>
        <s v="SANTA ROSA (OLMOS)"/>
        <s v="TRES BATANES"/>
        <s v="COLAYA"/>
        <s v="CORRAL DE PIEDRA"/>
        <s v="EL SAUCE"/>
        <s v="HUMEDADES"/>
        <s v="KERGUER"/>
        <s v="LA RAMADA"/>
        <s v="PENACHI"/>
        <s v="SALAS"/>
        <s v="TALLAPAMPA"/>
        <s v="GRANJA SASAPE"/>
        <s v="LA RAYA"/>
        <s v="LOS BANCES"/>
        <s v="LOS SANCHEZ"/>
        <s v="TUCUME"/>
        <s v="TUCUME VIEJO"/>
        <s v="AGUSTIN GAVIDIA SALCEDO"/>
        <s v="CAP III CARLOS CASTAÑEDA IPARRAGUIRRE"/>
        <s v="CENTRO DE ATENCION PRIMARIA II JAYANCA"/>
        <s v="CENTRO DE ATENCION PRIMARIA II PATAPO"/>
        <s v="CENTRO DE ATENCION PRIMARIA III MANUEL MANRRIQUE NEVADO"/>
        <s v="CENTRO MEDICO CAYALTI"/>
        <s v="CENTRO MEDICO JUAN AITA VALLE ETEN"/>
        <s v="ESSALUD HOSPITAL 1 AGUSTIN ARBULU NEYRA FERREÑAFE"/>
        <s v="HOSPITAL NACIONAL ALMANZOR AGUINAGA ASENJO"/>
        <s v="HOSPITAL NAYLAMP"/>
        <s v="HOSPITAL PROVINCIAL DOCENTE BELEN-LAMBAYEQUE"/>
        <s v="HOSPITAL REGIONAL LAMBAYEQUE"/>
        <s v="HOSPITAL REGIONAL POLICIAL CHICLAYO"/>
        <s v="POLICLINICO CHICLAYO OESTE"/>
        <s v="POSTA MEDICA DE CHONGOYAPE - ESAALUD"/>
        <s v="POSTA MEDICA DE DE OYOTUN - ESSALUD"/>
        <s v="POSTA MEDICA DE MOTUPE - ESSALUD"/>
        <s v="POSTA MEDICA DE OLMOS"/>
        <s v="POSTA MEDICA DE TUCUME"/>
        <s v="POSTA MEDICA DE UCUPE - ESSALUD"/>
        <s v="LA TRAPOSA"/>
        <s v="CAPILLA CENTRAL"/>
        <s v="LA ESTANCIA"/>
        <s v="LAS LOMAS"/>
        <s v="HOSPITAL II LUIS HEYSEN INCHAUSTEGUI"/>
        <s v="LAGUNA HUANAMA"/>
        <s v="KONGACHA"/>
        <s v="FANUPE BARRIO NUEVO"/>
        <s v="LA TRANCA"/>
        <s v="HUACA DE BARRO"/>
        <m/>
        <s v="MAX SALUD AVISAL S.A." u="1"/>
        <s v="HOSPITAL REFERENCIAL FERREÑAFE" u="1"/>
        <s v="ESTABLECIMIENTO DE SALUD FAP HOREN CHICLAYO" u="1"/>
      </sharedItems>
    </cacheField>
    <cacheField name="TOTAL" numFmtId="0">
      <sharedItems containsString="0" containsBlank="1" containsNumber="1" containsInteger="1" minValue="1" maxValue="325"/>
    </cacheField>
    <cacheField name="ETIQUETA" numFmtId="0">
      <sharedItems containsBlank="1" count="4">
        <s v="HEPATITIS A"/>
        <s v="VPH 9-18"/>
        <s v="Tdap Gest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REQUE" refreshedDate="45769.704276620374" createdVersion="8" refreshedVersion="8" minRefreshableVersion="3" recordCount="241" xr:uid="{A4FEAAAA-E17D-43BA-B6FF-80A44C788651}">
  <cacheSource type="worksheet">
    <worksheetSource ref="A7:U248" sheet="Prog"/>
  </cacheSource>
  <cacheFields count="21">
    <cacheField name="Nº" numFmtId="0">
      <sharedItems containsString="0" containsBlank="1" containsNumber="1" containsInteger="1" minValue="4317" maxValue="32743"/>
    </cacheField>
    <cacheField name="Establecimientos" numFmtId="0">
      <sharedItems/>
    </cacheField>
    <cacheField name="SSS" numFmtId="0">
      <sharedItems containsBlank="1"/>
    </cacheField>
    <cacheField name="&lt; 1 Año" numFmtId="0">
      <sharedItems containsString="0" containsBlank="1" containsNumber="1" containsInteger="1" minValue="3" maxValue="17356"/>
    </cacheField>
    <cacheField name="1 Año" numFmtId="0">
      <sharedItems containsString="0" containsBlank="1" containsNumber="1" containsInteger="1" minValue="3" maxValue="19428"/>
    </cacheField>
    <cacheField name="2 Años" numFmtId="0">
      <sharedItems containsString="0" containsBlank="1" containsNumber="1" containsInteger="1" minValue="4" maxValue="22489"/>
    </cacheField>
    <cacheField name="3 Años" numFmtId="0">
      <sharedItems containsString="0" containsBlank="1" containsNumber="1" containsInteger="1" minValue="5" maxValue="21884"/>
    </cacheField>
    <cacheField name="4 Años" numFmtId="0">
      <sharedItems containsString="0" containsBlank="1" containsNumber="1" containsInteger="1" minValue="4" maxValue="22918"/>
    </cacheField>
    <cacheField name="VPH" numFmtId="0">
      <sharedItems containsString="0" containsBlank="1" containsNumber="1" containsInteger="1" minValue="0" maxValue="0"/>
    </cacheField>
    <cacheField name="35% POB.  GESTANTES dTpa" numFmtId="0">
      <sharedItems containsSemiMixedTypes="0" containsString="0" containsNumber="1" containsInteger="1" minValue="0" maxValue="5698"/>
    </cacheField>
    <cacheField name="35% POB. GESTANTES dT Adulto" numFmtId="0">
      <sharedItems containsSemiMixedTypes="0" containsString="0" containsNumber="1" containsInteger="1" minValue="0" maxValue="5698"/>
    </cacheField>
    <cacheField name="35% POB. GESTANTES Hepatitis B Adulto" numFmtId="0">
      <sharedItems containsSemiMixedTypes="0" containsString="0" containsNumber="1" containsInteger="1" minValue="0" maxValue="5698"/>
    </cacheField>
    <cacheField name="60% POB. GESTANTES Influenza Adulto" numFmtId="0">
      <sharedItems containsSemiMixedTypes="0" containsString="0" containsNumber="1" containsInteger="1" minValue="0" maxValue="9766"/>
    </cacheField>
    <cacheField name="2% POB.                      HvB Adulto" numFmtId="0">
      <sharedItems containsSemiMixedTypes="0" containsString="0" containsNumber="1" containsInteger="1" minValue="0" maxValue="21075"/>
    </cacheField>
    <cacheField name="12% POB.  Influenza adulto" numFmtId="0">
      <sharedItems containsSemiMixedTypes="0" containsString="0" containsNumber="1" containsInteger="1" minValue="0" maxValue="126444"/>
    </cacheField>
    <cacheField name="2% POB.                            AMA" numFmtId="0">
      <sharedItems containsSemiMixedTypes="0" containsString="0" containsNumber="1" containsInteger="1" minValue="0" maxValue="21075"/>
    </cacheField>
    <cacheField name="1% POB.               DT" numFmtId="0">
      <sharedItems containsSemiMixedTypes="0" containsString="0" containsNumber="1" containsInteger="1" minValue="0" maxValue="10531"/>
    </cacheField>
    <cacheField name="1%  POB.   Neumococo" numFmtId="0">
      <sharedItems containsSemiMixedTypes="0" containsString="0" containsNumber="1" containsInteger="1" minValue="0" maxValue="10531"/>
    </cacheField>
    <cacheField name="NEUMOCOCO ADULTO" numFmtId="0">
      <sharedItems containsSemiMixedTypes="0" containsString="0" containsNumber="1" containsInteger="1" minValue="0" maxValue="62927"/>
    </cacheField>
    <cacheField name="INFLUENZA  ADULTO" numFmtId="0">
      <sharedItems containsSemiMixedTypes="0" containsString="0" containsNumber="1" containsInteger="1" minValue="0" maxValue="125839"/>
    </cacheField>
    <cacheField name="DISTRITOS" numFmtId="0">
      <sharedItems containsBlank="1" count="40">
        <e v="#N/A"/>
        <s v="CHICLAYO"/>
        <m/>
        <s v="JOSE LEONARDO ORTIZ"/>
        <s v="CHONGOYAPE"/>
        <s v="PATAPO"/>
        <s v="TUMAN"/>
        <s v="PUCALA"/>
        <s v="LA VICTORIA"/>
        <s v="PICSI"/>
        <s v="POMALCA"/>
        <s v="SAÑA"/>
        <s v="CAYALTI"/>
        <s v="REQUE"/>
        <s v="LAGUNAS"/>
        <s v="MONSEFU"/>
        <s v="ETEN"/>
        <s v="ETEN PUERTO"/>
        <s v="SANTA ROSA"/>
        <s v="PIMENTEL"/>
        <s v="OYOTUN"/>
        <s v="NUEVA ARICA"/>
        <s v="SAN JOSE"/>
        <s v="FERREÑAFE"/>
        <s v="MANUEL ANTONIO MESONES MURO"/>
        <s v="PUEBLO NUEVO"/>
        <s v="PITIPO"/>
        <s v="INCAHUASI"/>
        <s v="LAMBAYEQUE"/>
        <s v="MOCHUMI"/>
        <s v="MORROPE"/>
        <s v="ILLIMO"/>
        <s v="PACORA"/>
        <s v="TUCUME"/>
        <s v="JAYANCA"/>
        <s v="SALAS"/>
        <s v="MOTUPE"/>
        <s v="CHOCHOPE"/>
        <s v="OLMOS"/>
        <s v="CAÑARI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REQUE" refreshedDate="45769.70427696759" createdVersion="7" refreshedVersion="8" minRefreshableVersion="3" recordCount="784" xr:uid="{999C40B7-15A7-4339-AF66-5C5FFF83ABC2}">
  <cacheSource type="worksheet">
    <worksheetSource ref="A1:AK1048576" sheet="DATOS"/>
  </cacheSource>
  <cacheFields count="37">
    <cacheField name="Anio" numFmtId="0">
      <sharedItems containsString="0" containsBlank="1" containsNumber="1" containsInteger="1" minValue="2025" maxValue="2025"/>
    </cacheField>
    <cacheField name="Mes" numFmtId="0">
      <sharedItems containsString="0" containsBlank="1" containsNumber="1" containsInteger="1" minValue="1" maxValue="12" count="13">
        <n v="1"/>
        <n v="2"/>
        <n v="3"/>
        <n v="4"/>
        <m/>
        <n v="10" u="1"/>
        <n v="11" u="1"/>
        <n v="12" u="1"/>
        <n v="5" u="1"/>
        <n v="6" u="1"/>
        <n v="7" u="1"/>
        <n v="8" u="1"/>
        <n v="9" u="1"/>
      </sharedItems>
    </cacheField>
    <cacheField name="Id_Establecimiento" numFmtId="0">
      <sharedItems containsString="0" containsBlank="1" containsNumber="1" containsInteger="1" minValue="4314" maxValue="40948"/>
    </cacheField>
    <cacheField name="Codigo_Unico" numFmtId="0">
      <sharedItems containsString="0" containsBlank="1" containsNumber="1" containsInteger="1" minValue="4317" maxValue="34132" count="213"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6681"/>
        <n v="6682"/>
        <n v="6683"/>
        <n v="6722"/>
        <n v="6723"/>
        <n v="6953"/>
        <n v="6954"/>
        <n v="6997"/>
        <n v="7020"/>
        <n v="7021"/>
        <n v="7022"/>
        <n v="7023"/>
        <n v="7107"/>
        <n v="7183"/>
        <n v="7222"/>
        <n v="7223"/>
        <n v="7306"/>
        <n v="7315"/>
        <n v="7316"/>
        <n v="7317"/>
        <n v="7318"/>
        <n v="8832"/>
        <n v="8835"/>
        <n v="7410"/>
        <n v="8833"/>
        <n v="8839"/>
        <n v="8838"/>
        <n v="8892"/>
        <n v="8891"/>
        <n v="8831"/>
        <n v="8349"/>
        <n v="8608"/>
        <n v="8836"/>
        <n v="12241"/>
        <n v="8901"/>
        <n v="8577"/>
        <n v="8830"/>
        <n v="9468"/>
        <n v="10096"/>
        <n v="10095"/>
        <n v="11020"/>
        <n v="11833"/>
        <n v="11688"/>
        <n v="11452"/>
        <n v="11470"/>
        <n v="11841"/>
        <n v="16699"/>
        <n v="17605"/>
        <n v="17874"/>
        <n v="17875"/>
        <n v="18916"/>
        <n v="18872"/>
        <n v="26094"/>
        <n v="26269"/>
        <n v="31139"/>
        <n v="31449"/>
        <n v="32743"/>
        <n v="4465"/>
        <n v="34132"/>
        <m/>
        <n v="8083" u="1"/>
        <n v="11129" u="1"/>
        <n v="30057" u="1"/>
        <n v="26706" u="1"/>
        <n v="11006" u="1"/>
        <n v="4336" u="1"/>
      </sharedItems>
    </cacheField>
    <cacheField name="Nombre_Establecimiento" numFmtId="0">
      <sharedItems containsBlank="1"/>
    </cacheField>
    <cacheField name="Red" numFmtId="0">
      <sharedItems containsBlank="1"/>
    </cacheField>
    <cacheField name="MicroRed" numFmtId="0">
      <sharedItems containsBlank="1"/>
    </cacheField>
    <cacheField name="RN HVB" numFmtId="0">
      <sharedItems containsString="0" containsBlank="1" containsNumber="1" containsInteger="1" minValue="0" maxValue="271"/>
    </cacheField>
    <cacheField name="RN BCG" numFmtId="0">
      <sharedItems containsString="0" containsBlank="1" containsNumber="1" containsInteger="1" minValue="0" maxValue="7"/>
    </cacheField>
    <cacheField name="1 HVB" numFmtId="0">
      <sharedItems containsNonDate="0" containsString="0" containsBlank="1"/>
    </cacheField>
    <cacheField name="1 BCG" numFmtId="0">
      <sharedItems containsString="0" containsBlank="1" containsNumber="1" containsInteger="1" minValue="0" maxValue="277"/>
    </cacheField>
    <cacheField name="1° NEUMO" numFmtId="0">
      <sharedItems containsString="0" containsBlank="1" containsNumber="1" containsInteger="1" minValue="0" maxValue="71"/>
    </cacheField>
    <cacheField name="1° ROTA" numFmtId="0">
      <sharedItems containsString="0" containsBlank="1" containsNumber="1" containsInteger="1" minValue="0" maxValue="71"/>
    </cacheField>
    <cacheField name="1° IPV" numFmtId="0">
      <sharedItems containsString="0" containsBlank="1" containsNumber="1" containsInteger="1" minValue="0" maxValue="68"/>
    </cacheField>
    <cacheField name="1° PENTA" numFmtId="0">
      <sharedItems containsString="0" containsBlank="1" containsNumber="1" containsInteger="1" minValue="0" maxValue="68"/>
    </cacheField>
    <cacheField name="2° NEUMO" numFmtId="0">
      <sharedItems containsString="0" containsBlank="1" containsNumber="1" containsInteger="1" minValue="0" maxValue="80"/>
    </cacheField>
    <cacheField name="2° ROTA" numFmtId="0">
      <sharedItems containsString="0" containsBlank="1" containsNumber="1" containsInteger="1" minValue="0" maxValue="79"/>
    </cacheField>
    <cacheField name="2° IPV" numFmtId="0">
      <sharedItems containsString="0" containsBlank="1" containsNumber="1" containsInteger="1" minValue="0" maxValue="79"/>
    </cacheField>
    <cacheField name="2° PENTA" numFmtId="0">
      <sharedItems containsString="0" containsBlank="1" containsNumber="1" containsInteger="1" minValue="0" maxValue="78"/>
    </cacheField>
    <cacheField name="3° APO" numFmtId="0">
      <sharedItems containsString="0" containsBlank="1" containsNumber="1" containsInteger="1" minValue="0" maxValue="77"/>
    </cacheField>
    <cacheField name="3° PENTA" numFmtId="0">
      <sharedItems containsString="0" containsBlank="1" containsNumber="1" containsInteger="1" minValue="0" maxValue="79"/>
    </cacheField>
    <cacheField name="1° INFLUENZA" numFmtId="0">
      <sharedItems containsString="0" containsBlank="1" containsNumber="1" containsInteger="1" minValue="0" maxValue="5"/>
    </cacheField>
    <cacheField name="2° INFLUENZA" numFmtId="0">
      <sharedItems containsString="0" containsBlank="1" containsNumber="1" containsInteger="1" minValue="0" maxValue="0"/>
    </cacheField>
    <cacheField name="3° NEUMO" numFmtId="0">
      <sharedItems containsString="0" containsBlank="1" containsNumber="1" containsInteger="1" minValue="0" maxValue="66"/>
    </cacheField>
    <cacheField name="1° SPR" numFmtId="0">
      <sharedItems containsString="0" containsBlank="1" containsNumber="1" containsInteger="1" minValue="0" maxValue="65"/>
    </cacheField>
    <cacheField name="DU VARICELA" numFmtId="0">
      <sharedItems containsString="0" containsBlank="1" containsNumber="1" containsInteger="1" minValue="0" maxValue="42"/>
    </cacheField>
    <cacheField name="1° INFLUENZA2" numFmtId="0">
      <sharedItems containsString="0" containsBlank="1" containsNumber="1" containsInteger="1" minValue="0" maxValue="1"/>
    </cacheField>
    <cacheField name="DU AMA" numFmtId="0">
      <sharedItems containsString="0" containsBlank="1" containsNumber="1" containsInteger="1" minValue="0" maxValue="63"/>
    </cacheField>
    <cacheField name="2° SPR" numFmtId="0">
      <sharedItems containsString="0" containsBlank="1" containsNumber="1" containsInteger="1" minValue="0" maxValue="57"/>
    </cacheField>
    <cacheField name="1° RF DPT" numFmtId="0">
      <sharedItems containsString="0" containsBlank="1" containsNumber="1" containsInteger="1" minValue="0" maxValue="58"/>
    </cacheField>
    <cacheField name="1° RF APO" numFmtId="0">
      <sharedItems containsString="0" containsBlank="1" containsNumber="1" containsInteger="1" minValue="0" maxValue="57"/>
    </cacheField>
    <cacheField name="2° RF DPT" numFmtId="0">
      <sharedItems containsString="0" containsBlank="1" containsNumber="1" containsInteger="1" minValue="0" maxValue="52"/>
    </cacheField>
    <cacheField name="2° RF APO" numFmtId="0">
      <sharedItems containsString="0" containsBlank="1" containsNumber="1" containsInteger="1" minValue="0" maxValue="43"/>
    </cacheField>
    <cacheField name="NEUMO ADUL" numFmtId="0">
      <sharedItems containsString="0" containsBlank="1" containsNumber="1" containsInteger="1" minValue="0" maxValue="54"/>
    </cacheField>
    <cacheField name="INFLU ADUL" numFmtId="0">
      <sharedItems containsString="0" containsBlank="1" containsNumber="1" containsInteger="1" minValue="0" maxValue="69"/>
    </cacheField>
    <cacheField name="VPH1" numFmtId="0">
      <sharedItems containsString="0" containsBlank="1" containsNumber="1" containsInteger="1" minValue="0" maxValue="254"/>
    </cacheField>
    <cacheField name="VPH2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 pivotCacheId="426791688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REQUE" refreshedDate="45769.704277430559" createdVersion="8" refreshedVersion="8" minRefreshableVersion="3" recordCount="784" xr:uid="{AD9A6F86-BA45-44D8-B068-1670CE81031F}">
  <cacheSource type="worksheet">
    <worksheetSource ref="A1:AM1048576" sheet="DATOS"/>
  </cacheSource>
  <cacheFields count="39">
    <cacheField name="Anio" numFmtId="0">
      <sharedItems containsString="0" containsBlank="1" containsNumber="1" containsInteger="1" minValue="2025" maxValue="2025"/>
    </cacheField>
    <cacheField name="Mes" numFmtId="0">
      <sharedItems containsString="0" containsBlank="1" containsNumber="1" containsInteger="1" minValue="1" maxValue="4" count="5">
        <n v="1"/>
        <n v="2"/>
        <n v="3"/>
        <n v="4"/>
        <m/>
      </sharedItems>
    </cacheField>
    <cacheField name="Id_Establecimiento" numFmtId="0">
      <sharedItems containsString="0" containsBlank="1" containsNumber="1" containsInteger="1" minValue="4314" maxValue="40948"/>
    </cacheField>
    <cacheField name="Codigo_Unico" numFmtId="0">
      <sharedItems containsString="0" containsBlank="1" containsNumber="1" containsInteger="1" minValue="4317" maxValue="34132" count="207"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6681"/>
        <n v="6682"/>
        <n v="6683"/>
        <n v="6722"/>
        <n v="6723"/>
        <n v="6953"/>
        <n v="6954"/>
        <n v="6997"/>
        <n v="7020"/>
        <n v="7021"/>
        <n v="7022"/>
        <n v="7023"/>
        <n v="7107"/>
        <n v="7183"/>
        <n v="7222"/>
        <n v="7223"/>
        <n v="7306"/>
        <n v="7315"/>
        <n v="7316"/>
        <n v="7317"/>
        <n v="7318"/>
        <n v="8832"/>
        <n v="8835"/>
        <n v="7410"/>
        <n v="8833"/>
        <n v="8839"/>
        <n v="8838"/>
        <n v="8892"/>
        <n v="8891"/>
        <n v="8831"/>
        <n v="8349"/>
        <n v="8608"/>
        <n v="8836"/>
        <n v="12241"/>
        <n v="8901"/>
        <n v="8577"/>
        <n v="8830"/>
        <n v="9468"/>
        <n v="10096"/>
        <n v="10095"/>
        <n v="11020"/>
        <n v="11833"/>
        <n v="11688"/>
        <n v="11452"/>
        <n v="11470"/>
        <n v="11841"/>
        <n v="16699"/>
        <n v="17605"/>
        <n v="17874"/>
        <n v="17875"/>
        <n v="18916"/>
        <n v="18872"/>
        <n v="26094"/>
        <n v="26269"/>
        <n v="31139"/>
        <n v="31449"/>
        <n v="32743"/>
        <n v="4465"/>
        <n v="34132"/>
        <m/>
      </sharedItems>
    </cacheField>
    <cacheField name="Nombre_Establecimiento" numFmtId="0">
      <sharedItems containsBlank="1" count="205">
        <s v="HOSPITAL REGIONAL DOCENTE LAS MERCEDES"/>
        <s v="JOSE OLAYA"/>
        <s v="SAN ANTONIO"/>
        <s v="JORGE CHAVEZ"/>
        <s v="TUPAC AMARU"/>
        <s v="JOSE QUIÑONEZ GONZALES"/>
        <s v="CRUZ DE LA ESPERANZA"/>
        <s v="CERROPON"/>
        <s v="VICTOR ENRIQUE TIRADO BONILLA-CHONGOYAPE"/>
        <s v="PAMPA GRANDE"/>
        <s v="LA VICTORIA SECTOR  I"/>
        <s v="LA VICTORIA SECTOR II - MARIA JESUS"/>
        <s v="EL BOSQUE"/>
        <s v="CHOSICA DEL NORTE"/>
        <s v="JOSE LEONARDO ORTIZ"/>
        <s v="PEDRO PABLO ATUSPARIAS"/>
        <s v="PAUL HARRIS"/>
        <s v="CULPON"/>
        <s v="SANTA ANA"/>
        <s v="PAMPA LA VICTORIA"/>
        <s v="PIMENTEL"/>
        <s v="SAN LUIS"/>
        <s v="SAN ANTONIO (POMALCA)"/>
        <s v="SIPAN"/>
        <s v="REQUE"/>
        <s v="MONTEGRANDE"/>
        <s v="LAS DELICIAS"/>
        <s v="SAN JOSE"/>
        <s v="SAN CARLOS"/>
        <s v="BODEGONES"/>
        <s v="CIUDAD DE DIOS - JUAN TOMIS STACK"/>
        <s v="MONSEFU"/>
        <s v="CALLANCA"/>
        <s v="POMAPE"/>
        <s v="VALLE HERMOSO"/>
        <s v="CIUDAD ETEN"/>
        <s v="PUERTO ETEN"/>
        <s v="SANTA ROSA"/>
        <s v="ZAÑA"/>
        <s v="COLLIQUE"/>
        <s v="GUAYAQUIL"/>
        <s v="MOCUPE VIEJO (TRADIC.)"/>
        <s v="MOCUPE NUEVO"/>
        <s v="LAGUNAS"/>
        <s v="PUEBLO LIBRE"/>
        <s v="NUEVA ARICA"/>
        <s v="LA VIÑA DE NUEVA ARICA"/>
        <s v="OYOTUN"/>
        <s v="EL ESPINAL"/>
        <s v="PAN DE AZUCAR"/>
        <s v="VIRGEN DE LAS MERCEDES LA OTRA BANDA"/>
        <s v="HOSPITAL PROVINCIAL DOCENTE BELEN-LAMBAYEQUE"/>
        <s v="JAYANCA"/>
        <s v="SAN MARTIN"/>
        <s v="TORIBIA CASTRO CHIRINOS"/>
        <s v="SIALUPE HUAMANTANGA"/>
        <s v="MUYFINCA-PUNTO 09"/>
        <s v="ILLIMO"/>
        <s v="CHIRIMOYO"/>
        <s v="SAN PEDRO SASAPE"/>
        <s v="LA VIÑA (JAYANCA)"/>
        <s v="MOCHUMI"/>
        <s v="MARAVILLAS"/>
        <s v="PUNTO CUATRO"/>
        <s v="PAREDONES MUY FINCA"/>
        <s v="PACORA"/>
        <s v="HUACA RIVERA"/>
        <s v="SALAS"/>
        <s v="PENACHI"/>
        <s v="KERGUER"/>
        <s v="TUCUME"/>
        <s v="TUCUME VIEJO"/>
        <s v="GRANJA SASAPE"/>
        <s v="LOS BANCES"/>
        <s v="LA RAYA"/>
        <s v="LOS SANCHEZ"/>
        <s v="MOTUPE"/>
        <s v="CHOCHOPE"/>
        <s v="KAÑARIS"/>
        <s v="PANDACHI"/>
        <s v="HUACAPAMPA"/>
        <s v="CHILASQUE"/>
        <s v="LA SUCCHA"/>
        <s v="QUIRICHIMA"/>
        <s v="CHIÑAMA"/>
        <s v="TONGORRAPE"/>
        <s v="ANCHOVIRA"/>
        <s v="MARRIPON"/>
        <s v="OLMOS"/>
        <s v="LA ESTANCIA"/>
        <s v="INSCULAS"/>
        <s v="QUERPON"/>
        <s v="TRES BATANES"/>
        <s v="CAPILLA CENTRAL"/>
        <s v="ÑAUPE"/>
        <s v="ELVIRREY"/>
        <s v="FICUAR"/>
        <s v="SANTA ROSA (OLMOS)"/>
        <s v="COLAYA"/>
        <s v="LA RAMADA"/>
        <s v="TALLAPAMPA"/>
        <s v="MORROPE"/>
        <s v="LA COLORADA"/>
        <s v="EL ROMERO"/>
        <s v="TRANCA FANUPE"/>
        <s v="LAGUNAS (MORROPE)"/>
        <s v="CHEPITO"/>
        <s v="ARBOLSOL"/>
        <s v="CRUZ DE PAREDONES"/>
        <s v="LA  GARTERA"/>
        <s v="CRUZ DEL MEDANO"/>
        <s v="QUEMAZON"/>
        <s v="FANUPE BARRIO NUEVO"/>
        <s v="SANTA ISABEL"/>
        <s v="SEQUION"/>
        <s v="SANTA ROSA LAS PAMPAS"/>
        <s v="ANNAPE"/>
        <s v="CARACUCHO"/>
        <s v="HUACA DE BARRO"/>
        <s v="POSITOS"/>
        <s v="CLAS PICSI"/>
        <s v="HOSPITAL REFERENCIAL FERREÑAFE"/>
        <s v="SEÑOR DE LA JUSTICIA"/>
        <s v="PUCHACA"/>
        <s v="MESONES MURO"/>
        <s v="PITIPO"/>
        <s v="LA TRAPOSA"/>
        <s v="MOCHUMI VIEJO"/>
        <s v="MOTUPILLO"/>
        <s v="CACHINCHE"/>
        <s v="PATIVILCA"/>
        <s v="SIME"/>
        <s v="BATANGRANDE"/>
        <s v="C.S.PUEBLO NUEVO"/>
        <s v="LAS LOMAS"/>
        <s v="MOYAN"/>
        <s v="INKAWASI"/>
        <s v="LAQUIPAMPA"/>
        <s v="UYURPAMPA"/>
        <s v="CRUZ LOMA"/>
        <s v="HUAYRUL"/>
        <s v="MARAYHUACA"/>
        <s v="TOTORAS"/>
        <s v="CANCHACHALA"/>
        <s v="LANCHIPAMPA"/>
        <s v="KONGACHA"/>
        <s v="EL SAUCE"/>
        <s v="HUMEDADES"/>
        <s v="EL PUENTE"/>
        <s v="CAYALTI"/>
        <s v="TUMAN"/>
        <s v="EL ARROZAL"/>
        <s v="CAPOTE"/>
        <s v="PUCALA"/>
        <s v="HUAYABAMBA"/>
        <s v="HIERBA BUENA"/>
        <s v="LA ZARANDA"/>
        <s v="LAS COLMENAS"/>
        <s v="POMALCA"/>
        <s v="VILLA HERMOSA"/>
        <s v="MONTE HERMOZO"/>
        <s v="HUACA TRAPICHE DE BRONCE"/>
        <s v="LAS FLORES DE LA PRADERA"/>
        <s v="CALERA SANTA ROSA"/>
        <s v="CASERIO PLAYA DE CASCAJAL"/>
        <s v="SANTA CLARA"/>
        <s v="MAMAGPAMPA"/>
        <s v="POSTA MEDICA DE UCUPE - ESSALUD"/>
        <s v="HOSPITAL NAYLAMP"/>
        <s v="ANTONIO RAYMONDI"/>
        <s v="CAP III CARLOS CASTAÑEDA IPARRAGUIRRE"/>
        <s v="POSTA MEDICA DE MOTUPE - ESSALUD"/>
        <s v="CENTRO MEDICO JUAN AITA VALLE ETEN"/>
        <s v="POSTA MEDICA DE DE OYOTUN - ESSALUD"/>
        <s v="CENTRO DE ATENCION PRIMARIA II JAYANCA"/>
        <s v="CENTRO DE ATENCION PRIMARIA III MANUEL MANRRIQUE NEVADO"/>
        <s v="POSTA MEDICA DE CHONGOYAPE - ESAALUD"/>
        <s v="POSTA MEDICA DE TUCUME"/>
        <s v="POLICLINICO CHICLAYO OESTE"/>
        <s v="AGUSTIN GAVIDIA SALCEDO"/>
        <s v="ESSALUD HOSPITAL 1 AGUSTIN ARBULU NEYRA FERREÑAFE"/>
        <s v="HOSPITAL NACIONAL ALMANZOR AGUINAGA ASENJO"/>
        <s v="POSTA MEDICA DE OLMOS"/>
        <s v="CORRAL DE PIEDRA"/>
        <s v="EL PUEBLITO"/>
        <s v="ANCOL CHICO"/>
        <s v="HOSPITAL II LUIS HEYSEN INCHAUSTEGUI"/>
        <s v="HOSPITAL REGIONAL POLICIAL CHICLAYO"/>
        <s v="LAS NORIAS"/>
        <s v="LAGUNA HUANAMA"/>
        <s v="HOSPITAL REGIONAL LAMBAYEQUE"/>
        <s v="CENTRO MEDICO CAYALTI"/>
        <s v="CENTRO DE ATENCION PRIMARIA II PATAPO"/>
        <s v="CORRAL DE ARENA"/>
        <s v="SALTUR"/>
        <s v="LA COMPUERTA"/>
        <s v="MOCAPE"/>
        <s v="PASABAR ASERRADERO"/>
        <s v="CAPILLA SANTA ROSA LAMBAYEQUE"/>
        <s v="HUACA BLANCA"/>
        <s v="JANQUE"/>
        <s v="POSOPE ALTO"/>
        <s v="LA TRANCA"/>
        <s v="TOTORAS PAMPAVERDE"/>
        <m/>
      </sharedItems>
    </cacheField>
    <cacheField name="Red" numFmtId="0">
      <sharedItems containsBlank="1" count="5">
        <s v="CHICLAYO"/>
        <s v="NO PERTENECE A NINGUNA RED"/>
        <s v="LAMBAYEQUE"/>
        <s v="FERREÐAFE"/>
        <m/>
      </sharedItems>
    </cacheField>
    <cacheField name="MicroRed" numFmtId="0">
      <sharedItems containsBlank="1" count="28">
        <s v="NO PERTENECE A NINGUNA MICRORED"/>
        <s v="CHICLAYO"/>
        <s v="CHONGOYAPE"/>
        <s v="LA VICTORIA"/>
        <s v="JOSE LEONARDO ORTIZ"/>
        <s v="POSOPE ALTO"/>
        <s v="PIMENTEL"/>
        <s v="POMALCA"/>
        <s v="CAYALTI-ZAÑA"/>
        <s v="REQUE-LAGUNAS"/>
        <s v="SAN JOSE"/>
        <s v="CIRCUITO DE PLAYA"/>
        <s v="OYOTUN"/>
        <s v="JAYANCA"/>
        <s v="LAMBAYEQUE"/>
        <s v="ILLIMO"/>
        <s v="MOCHUMI"/>
        <s v="SALAS"/>
        <s v="TUCUME"/>
        <s v="MOTUPE"/>
        <s v="KAÑARIS"/>
        <s v="OLMOS"/>
        <s v="MORROPE"/>
        <s v="PICSI"/>
        <s v="FERREÑAFE"/>
        <s v="INKAWASI"/>
        <s v="PITIPO"/>
        <m/>
      </sharedItems>
    </cacheField>
    <cacheField name="RN HVB" numFmtId="0">
      <sharedItems containsString="0" containsBlank="1" containsNumber="1" containsInteger="1" minValue="0" maxValue="271"/>
    </cacheField>
    <cacheField name="RN BCG" numFmtId="0">
      <sharedItems containsString="0" containsBlank="1" containsNumber="1" containsInteger="1" minValue="0" maxValue="7"/>
    </cacheField>
    <cacheField name="1 HVB" numFmtId="0">
      <sharedItems containsNonDate="0" containsString="0" containsBlank="1"/>
    </cacheField>
    <cacheField name="1 BCG" numFmtId="0">
      <sharedItems containsString="0" containsBlank="1" containsNumber="1" containsInteger="1" minValue="0" maxValue="277"/>
    </cacheField>
    <cacheField name="1° NEUMO" numFmtId="0">
      <sharedItems containsString="0" containsBlank="1" containsNumber="1" containsInteger="1" minValue="0" maxValue="71"/>
    </cacheField>
    <cacheField name="1° ROTA" numFmtId="0">
      <sharedItems containsString="0" containsBlank="1" containsNumber="1" containsInteger="1" minValue="0" maxValue="71"/>
    </cacheField>
    <cacheField name="1° IPV" numFmtId="0">
      <sharedItems containsString="0" containsBlank="1" containsNumber="1" containsInteger="1" minValue="0" maxValue="68"/>
    </cacheField>
    <cacheField name="1° PENTA" numFmtId="0">
      <sharedItems containsString="0" containsBlank="1" containsNumber="1" containsInteger="1" minValue="0" maxValue="68"/>
    </cacheField>
    <cacheField name="2° NEUMO" numFmtId="0">
      <sharedItems containsString="0" containsBlank="1" containsNumber="1" containsInteger="1" minValue="0" maxValue="80"/>
    </cacheField>
    <cacheField name="2° ROTA" numFmtId="0">
      <sharedItems containsString="0" containsBlank="1" containsNumber="1" containsInteger="1" minValue="0" maxValue="79"/>
    </cacheField>
    <cacheField name="2° IPV" numFmtId="0">
      <sharedItems containsString="0" containsBlank="1" containsNumber="1" containsInteger="1" minValue="0" maxValue="79"/>
    </cacheField>
    <cacheField name="2° PENTA" numFmtId="0">
      <sharedItems containsString="0" containsBlank="1" containsNumber="1" containsInteger="1" minValue="0" maxValue="78"/>
    </cacheField>
    <cacheField name="3° APO" numFmtId="0">
      <sharedItems containsString="0" containsBlank="1" containsNumber="1" containsInteger="1" minValue="0" maxValue="77"/>
    </cacheField>
    <cacheField name="3° PENTA" numFmtId="0">
      <sharedItems containsString="0" containsBlank="1" containsNumber="1" containsInteger="1" minValue="0" maxValue="79"/>
    </cacheField>
    <cacheField name="1° INFLUENZA" numFmtId="0">
      <sharedItems containsString="0" containsBlank="1" containsNumber="1" containsInteger="1" minValue="0" maxValue="5"/>
    </cacheField>
    <cacheField name="2° INFLUENZA" numFmtId="0">
      <sharedItems containsString="0" containsBlank="1" containsNumber="1" containsInteger="1" minValue="0" maxValue="0"/>
    </cacheField>
    <cacheField name="3° NEUMO" numFmtId="0">
      <sharedItems containsString="0" containsBlank="1" containsNumber="1" containsInteger="1" minValue="0" maxValue="66"/>
    </cacheField>
    <cacheField name="1° SPR" numFmtId="0">
      <sharedItems containsString="0" containsBlank="1" containsNumber="1" containsInteger="1" minValue="0" maxValue="65"/>
    </cacheField>
    <cacheField name="DU VARICELA" numFmtId="0">
      <sharedItems containsString="0" containsBlank="1" containsNumber="1" containsInteger="1" minValue="0" maxValue="42"/>
    </cacheField>
    <cacheField name="1° INFLUENZA2" numFmtId="0">
      <sharedItems containsString="0" containsBlank="1" containsNumber="1" containsInteger="1" minValue="0" maxValue="1"/>
    </cacheField>
    <cacheField name="DU AMA" numFmtId="0">
      <sharedItems containsString="0" containsBlank="1" containsNumber="1" containsInteger="1" minValue="0" maxValue="63"/>
    </cacheField>
    <cacheField name="2° SPR" numFmtId="0">
      <sharedItems containsString="0" containsBlank="1" containsNumber="1" containsInteger="1" minValue="0" maxValue="57"/>
    </cacheField>
    <cacheField name="1° RF DPT" numFmtId="0">
      <sharedItems containsString="0" containsBlank="1" containsNumber="1" containsInteger="1" minValue="0" maxValue="58"/>
    </cacheField>
    <cacheField name="1° RF APO" numFmtId="0">
      <sharedItems containsString="0" containsBlank="1" containsNumber="1" containsInteger="1" minValue="0" maxValue="57"/>
    </cacheField>
    <cacheField name="2° RF DPT" numFmtId="0">
      <sharedItems containsString="0" containsBlank="1" containsNumber="1" containsInteger="1" minValue="0" maxValue="52"/>
    </cacheField>
    <cacheField name="2° RF APO" numFmtId="0">
      <sharedItems containsString="0" containsBlank="1" containsNumber="1" containsInteger="1" minValue="0" maxValue="43"/>
    </cacheField>
    <cacheField name="NEUMO ADUL" numFmtId="0">
      <sharedItems containsString="0" containsBlank="1" containsNumber="1" containsInteger="1" minValue="0" maxValue="54"/>
    </cacheField>
    <cacheField name="INFLU ADUL" numFmtId="0">
      <sharedItems containsString="0" containsBlank="1" containsNumber="1" containsInteger="1" minValue="0" maxValue="69"/>
    </cacheField>
    <cacheField name="VPH1" numFmtId="0">
      <sharedItems containsString="0" containsBlank="1" containsNumber="1" containsInteger="1" minValue="0" maxValue="254"/>
    </cacheField>
    <cacheField name="VPH2" numFmtId="0">
      <sharedItems containsString="0" containsBlank="1" containsNumber="1" containsInteger="1" minValue="0" maxValue="0"/>
    </cacheField>
    <cacheField name="DT-GEST" numFmtId="0">
      <sharedItems containsString="0" containsBlank="1" containsNumber="1" containsInteger="1" minValue="0" maxValue="34"/>
    </cacheField>
    <cacheField name="Tdap--GEST" numFmtId="0">
      <sharedItems containsString="0" containsBlank="1" containsNumber="1" containsInteger="1" minValue="0" maxValue="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REQUE" refreshedDate="45769.704281134262" createdVersion="8" refreshedVersion="8" minRefreshableVersion="3" recordCount="208" xr:uid="{32503BD2-4D28-4496-8F18-2237BB27D1F6}">
  <cacheSource type="worksheet">
    <worksheetSource ref="A1:AI209" sheet="INFO-ACUM"/>
  </cacheSource>
  <cacheFields count="35">
    <cacheField name="Codigo_Unico" numFmtId="0">
      <sharedItems containsMixedTypes="1" containsNumber="1" containsInteger="1" minValue="4317" maxValue="34132"/>
    </cacheField>
    <cacheField name="Nombre_Establecimiento" numFmtId="0">
      <sharedItems containsBlank="1" count="211">
        <s v="HOSPITAL REGIONAL DOCENTE LAS MERCEDES"/>
        <s v="JOSE OLAYA"/>
        <s v="SAN ANTONIO"/>
        <s v="JORGE CHAVEZ"/>
        <s v="TUPAC AMARU"/>
        <s v="JOSE QUIÑONEZ GONZALES"/>
        <s v="CRUZ DE LA ESPERANZA"/>
        <s v="CERROPON"/>
        <s v="VICTOR ENRIQUE TIRADO BONILLA-CHONGOYAPE"/>
        <s v="PAMPA GRANDE"/>
        <s v="LA VICTORIA SECTOR  I"/>
        <s v="LA VICTORIA SECTOR II - MARIA JESUS"/>
        <s v="EL BOSQUE"/>
        <s v="CHOSICA DEL NORTE"/>
        <s v="JOSE LEONARDO ORTIZ"/>
        <s v="PEDRO PABLO ATUSPARIAS"/>
        <s v="PAUL HARRIS"/>
        <s v="CULPON"/>
        <s v="SANTA ANA"/>
        <s v="PAMPA LA VICTORIA"/>
        <s v="PIMENTEL"/>
        <s v="SAN LUIS"/>
        <s v="SAN ANTONIO (POMALCA)"/>
        <s v="SIPAN"/>
        <s v="REQUE"/>
        <s v="MONTEGRANDE"/>
        <s v="LAS DELICIAS"/>
        <s v="SAN JOSE"/>
        <s v="SAN CARLOS"/>
        <s v="BODEGONES"/>
        <s v="CIUDAD DE DIOS - JUAN TOMIS STACK"/>
        <s v="MONSEFU"/>
        <s v="CALLANCA"/>
        <s v="POMAPE"/>
        <s v="VALLE HERMOSO"/>
        <s v="CIUDAD ETEN"/>
        <s v="PUERTO ETEN"/>
        <s v="SANTA ROSA"/>
        <s v="ZAÑA"/>
        <s v="COLLIQUE"/>
        <s v="GUAYAQUIL"/>
        <s v="MOCUPE VIEJO (TRADIC.)"/>
        <s v="MOCUPE NUEVO"/>
        <s v="LAGUNAS"/>
        <s v="PUEBLO LIBRE"/>
        <s v="NUEVA ARICA"/>
        <s v="LA VIÑA DE NUEVA ARICA"/>
        <s v="OYOTUN"/>
        <s v="EL ESPINAL"/>
        <s v="PAN DE AZUCAR"/>
        <s v="VIRGEN DE LAS MERCEDES LA OTRA BANDA"/>
        <s v="HOSPITAL PROVINCIAL DOCENTE BELEN-LAMBAYEQUE"/>
        <s v="JAYANCA"/>
        <s v="SAN MARTIN"/>
        <s v="TORIBIA CASTRO CHIRINOS"/>
        <s v="SIALUPE HUAMANTANGA"/>
        <s v="MUYFINCA-PUNTO 09"/>
        <s v="ILLIMO"/>
        <s v="CHIRIMOYO"/>
        <s v="SAN PEDRO SASAPE"/>
        <s v="LA VIÑA (JAYANCA)"/>
        <s v="MOCHUMI"/>
        <s v="MARAVILLAS"/>
        <s v="PUNTO CUATRO"/>
        <s v="PAREDONES MUY FINCA"/>
        <s v="PACORA"/>
        <s v="HUACA RIVERA"/>
        <s v="SALAS"/>
        <s v="PENACHI"/>
        <s v="KERGUER"/>
        <s v="TUCUME"/>
        <s v="TUCUME VIEJO"/>
        <s v="GRANJA SASAPE"/>
        <s v="LOS BANCES"/>
        <s v="LA RAYA"/>
        <s v="LOS SANCHEZ"/>
        <s v="MOTUPE"/>
        <s v="CHOCHOPE"/>
        <s v="KAÑARIS"/>
        <s v="PANDACHI"/>
        <s v="HUACAPAMPA"/>
        <s v="CHILASQUE"/>
        <s v="LA SUCCHA"/>
        <s v="QUIRICHIMA"/>
        <s v="CHIÑAMA"/>
        <s v="TONGORRAPE"/>
        <s v="ANCHOVIRA"/>
        <s v="MARRIPON"/>
        <s v="OLMOS"/>
        <s v="LA ESTANCIA"/>
        <s v="INSCULAS"/>
        <s v="QUERPON"/>
        <s v="TRES BATANES"/>
        <s v="CAPILLA CENTRAL"/>
        <s v="ÑAUPE"/>
        <s v="ELVIRREY"/>
        <s v="FICUAR"/>
        <s v="SANTA ROSA (OLMOS)"/>
        <s v="COLAYA"/>
        <s v="LA RAMADA"/>
        <s v="TALLAPAMPA"/>
        <s v="MORROPE"/>
        <s v="LA COLORADA"/>
        <s v="EL ROMERO"/>
        <s v="TRANCA FANUPE"/>
        <s v="LAGUNAS (MORROPE)"/>
        <s v="CHEPITO"/>
        <s v="ARBOLSOL"/>
        <s v="CRUZ DE PAREDONES"/>
        <s v="LA  GARTERA"/>
        <s v="CRUZ DEL MEDANO"/>
        <s v="QUEMAZON"/>
        <s v="FANUPE BARRIO NUEVO"/>
        <s v="SANTA ISABEL"/>
        <s v="SEQUION"/>
        <s v="SANTA ROSA LAS PAMPAS"/>
        <s v="ANNAPE"/>
        <s v="CARACUCHO"/>
        <s v="HUACA DE BARRO"/>
        <s v="POSITOS"/>
        <s v="CLAS PICSI"/>
        <s v="HOSPITAL REFERENCIAL FERREÑAFE"/>
        <s v="SEÑOR DE LA JUSTICIA"/>
        <s v="PUCHACA"/>
        <s v="MESONES MURO"/>
        <s v="PITIPO"/>
        <s v="LA TRAPOSA"/>
        <s v="MOCHUMI VIEJO"/>
        <s v="MOTUPILLO"/>
        <s v="CACHINCHE"/>
        <s v="PATIVILCA"/>
        <s v="SIME"/>
        <s v="BATANGRANDE"/>
        <s v="C.S.PUEBLO NUEVO"/>
        <s v="LAS LOMAS"/>
        <s v="MOYAN"/>
        <s v="INKAWASI"/>
        <s v="LAQUIPAMPA"/>
        <s v="UYURPAMPA"/>
        <s v="CRUZ LOMA"/>
        <s v="HUAYRUL"/>
        <s v="MARAYHUACA"/>
        <s v="TOTORAS"/>
        <s v="CANCHACHALA"/>
        <s v="LANCHIPAMPA"/>
        <s v="KONGACHA"/>
        <s v="LA TRANCA"/>
        <s v="EL SAUCE"/>
        <s v="HUMEDADES"/>
        <s v="EL PUENTE"/>
        <s v="CAYALTI"/>
        <s v="TUMAN"/>
        <s v="EL ARROZAL"/>
        <s v="CAPOTE"/>
        <s v="PUCALA"/>
        <s v="HUAYABAMBA"/>
        <s v="HIERBA BUENA"/>
        <s v="LA ZARANDA"/>
        <s v="LAS COLMENAS"/>
        <s v="POMALCA"/>
        <s v="VILLA HERMOSA"/>
        <s v="MONTE HERMOZO"/>
        <s v="HUACA TRAPICHE DE BRONCE"/>
        <s v="LAS FLORES DE LA PRADERA"/>
        <s v="CALERA SANTA ROSA"/>
        <s v="CASERIO PLAYA DE CASCAJAL"/>
        <s v="SANTA CLARA"/>
        <s v="MAMAGPAMPA"/>
        <s v="ANTONIO RAYMONDI"/>
        <s v="CORRAL DE PIEDRA"/>
        <s v="ANCOL CHICO"/>
        <s v="EL PUEBLITO"/>
        <s v="LAGUNA HUANAMA"/>
        <s v="HOSPITAL REGIONAL LAMBAYEQUE"/>
        <s v="LAS NORIAS"/>
        <s v="CORRAL DE ARENA"/>
        <s v="SALTUR"/>
        <s v="LA COMPUERTA"/>
        <s v="PASABAR ASERRADERO"/>
        <s v="MOCAPE"/>
        <s v="CAPILLA SANTA ROSA LAMBAYEQUE"/>
        <s v="HUACA BLANCA"/>
        <s v="(en blanco)"/>
        <s v="POSTA MEDICA DE UCUPE - ESSALUD"/>
        <s v="HOSPITAL NAYLAMP"/>
        <s v="CAP III CARLOS CASTAÑEDA IPARRAGUIRRE"/>
        <s v="POSTA MEDICA DE MOTUPE - ESSALUD"/>
        <s v="CENTRO MEDICO JUAN AITA VALLE ETEN"/>
        <s v="POSTA MEDICA DE DE OYOTUN - ESSALUD"/>
        <s v="CENTRO DE ATENCION PRIMARIA II JAYANCA"/>
        <s v="CENTRO DE ATENCION PRIMARIA III MANUEL MANRRIQUE NEVADO"/>
        <s v="POSTA MEDICA DE CHONGOYAPE - ESAALUD"/>
        <s v="POSTA MEDICA DE TUCUME"/>
        <s v="POLICLINICO CHICLAYO OESTE"/>
        <s v="AGUSTIN GAVIDIA SALCEDO"/>
        <s v="ESSALUD HOSPITAL 1 AGUSTIN ARBULU NEYRA FERREÑAFE"/>
        <s v="HOSPITAL NACIONAL ALMANZOR AGUINAGA ASENJO"/>
        <s v="POSTA MEDICA DE OLMOS"/>
        <s v="HOSPITAL II LUIS HEYSEN INCHAUSTEGUI"/>
        <s v="CENTRO MEDICO CAYALTI"/>
        <s v="CENTRO DE ATENCION PRIMARIA II PATAPO"/>
        <s v="HOSPITAL REGIONAL POLICIAL CHICLAYO"/>
        <s v="POSOPE ALTO"/>
        <s v="JANQUE"/>
        <s v="TOTORAS PAMPAVERDE"/>
        <m/>
        <s v="ESTABLECIMIENTO DE SALUD FAP HOREN CHICLAYO" u="1"/>
        <s v="MAX SALUD AVISAL S.A." u="1"/>
        <s v="CLINICA AUNA SEDE CHICLAYO" u="1"/>
        <s v="TUPAC AMARU CHI" u="1"/>
        <s v="TUPAC AMARU LAG" u="1"/>
      </sharedItems>
    </cacheField>
    <cacheField name="RN HVB." numFmtId="0">
      <sharedItems containsString="0" containsBlank="1" containsNumber="1" containsInteger="1" minValue="0" maxValue="4406"/>
    </cacheField>
    <cacheField name="Suma de RN BCG" numFmtId="0">
      <sharedItems containsString="0" containsBlank="1" containsNumber="1" containsInteger="1" minValue="0" maxValue="115"/>
    </cacheField>
    <cacheField name="Suma de 1 HVB" numFmtId="0">
      <sharedItems containsNonDate="0" containsString="0" containsBlank="1"/>
    </cacheField>
    <cacheField name="Suma de 1 BCG" numFmtId="0">
      <sharedItems containsString="0" containsBlank="1" containsNumber="1" containsInteger="1" minValue="0" maxValue="4831"/>
    </cacheField>
    <cacheField name="Suma de 1° NEUMO" numFmtId="0">
      <sharedItems containsString="0" containsBlank="1" containsNumber="1" containsInteger="1" minValue="0" maxValue="4220"/>
    </cacheField>
    <cacheField name="Suma de 1° ROTA" numFmtId="0">
      <sharedItems containsString="0" containsBlank="1" containsNumber="1" containsInteger="1" minValue="0" maxValue="4236"/>
    </cacheField>
    <cacheField name="Suma de 1° IPV" numFmtId="0">
      <sharedItems containsString="0" containsBlank="1" containsNumber="1" containsInteger="1" minValue="0" maxValue="4207"/>
    </cacheField>
    <cacheField name="Suma de 1° PENTA" numFmtId="0">
      <sharedItems containsString="0" containsBlank="1" containsNumber="1" containsInteger="1" minValue="0" maxValue="4184"/>
    </cacheField>
    <cacheField name="Suma de 2° NEUMO" numFmtId="0">
      <sharedItems containsString="0" containsBlank="1" containsNumber="1" containsInteger="1" minValue="0" maxValue="4643"/>
    </cacheField>
    <cacheField name="Suma de 2° ROTA" numFmtId="0">
      <sharedItems containsString="0" containsBlank="1" containsNumber="1" containsInteger="1" minValue="0" maxValue="4565"/>
    </cacheField>
    <cacheField name="Suma de 2° IPV" numFmtId="0">
      <sharedItems containsString="0" containsBlank="1" containsNumber="1" containsInteger="1" minValue="0" maxValue="4643"/>
    </cacheField>
    <cacheField name="Suma de 2° PENTA" numFmtId="0">
      <sharedItems containsString="0" containsBlank="1" containsNumber="1" containsInteger="1" minValue="0" maxValue="4667"/>
    </cacheField>
    <cacheField name="Suma de 3° APO" numFmtId="0">
      <sharedItems containsString="0" containsBlank="1" containsNumber="1" containsInteger="1" minValue="0" maxValue="4761"/>
    </cacheField>
    <cacheField name="Suma de 3° PENTA" numFmtId="0">
      <sharedItems containsString="0" containsBlank="1" containsNumber="1" containsInteger="1" minValue="0" maxValue="4759"/>
    </cacheField>
    <cacheField name="Suma de 1° INFLUENZA" numFmtId="0">
      <sharedItems containsString="0" containsBlank="1" containsNumber="1" containsInteger="1" minValue="0" maxValue="17"/>
    </cacheField>
    <cacheField name="Suma de 2° INFLUENZA" numFmtId="0">
      <sharedItems containsString="0" containsBlank="1" containsNumber="1" containsInteger="1" minValue="0" maxValue="0"/>
    </cacheField>
    <cacheField name="Suma de 3° NEUMO" numFmtId="0">
      <sharedItems containsString="0" containsBlank="1" containsNumber="1" containsInteger="1" minValue="0" maxValue="4414"/>
    </cacheField>
    <cacheField name="Suma de 1° SPR" numFmtId="0">
      <sharedItems containsString="0" containsBlank="1" containsNumber="1" containsInteger="1" minValue="0" maxValue="4558"/>
    </cacheField>
    <cacheField name="Suma de DU VARICELA" numFmtId="0">
      <sharedItems containsString="0" containsBlank="1" containsNumber="1" containsInteger="1" minValue="0" maxValue="3740"/>
    </cacheField>
    <cacheField name="Suma de 1° INFLUENZA2" numFmtId="0">
      <sharedItems containsString="0" containsBlank="1" containsNumber="1" containsInteger="1" minValue="0" maxValue="1"/>
    </cacheField>
    <cacheField name="Suma de DU AMA" numFmtId="0">
      <sharedItems containsString="0" containsBlank="1" containsNumber="1" containsInteger="1" minValue="0" maxValue="4324"/>
    </cacheField>
    <cacheField name="Suma de 2° SPR" numFmtId="0">
      <sharedItems containsString="0" containsBlank="1" containsNumber="1" containsInteger="1" minValue="0" maxValue="3435"/>
    </cacheField>
    <cacheField name="Suma de 1° RF DPT" numFmtId="0">
      <sharedItems containsString="0" containsBlank="1" containsNumber="1" containsInteger="1" minValue="0" maxValue="4017"/>
    </cacheField>
    <cacheField name="Suma de 1° RF APO" numFmtId="0">
      <sharedItems containsString="0" containsBlank="1" containsNumber="1" containsInteger="1" minValue="0" maxValue="3965"/>
    </cacheField>
    <cacheField name="Suma de 2° RF DPT" numFmtId="0">
      <sharedItems containsString="0" containsBlank="1" containsNumber="1" containsInteger="1" minValue="0" maxValue="3348"/>
    </cacheField>
    <cacheField name="Suma de 2° RF APO" numFmtId="0">
      <sharedItems containsString="0" containsBlank="1" containsNumber="1" containsInteger="1" minValue="0" maxValue="2649"/>
    </cacheField>
    <cacheField name="Suma de NEUMO ADUL" numFmtId="0">
      <sharedItems containsString="0" containsBlank="1" containsNumber="1" containsInteger="1" minValue="0" maxValue="1779"/>
    </cacheField>
    <cacheField name="Suma de INFLU ADUL" numFmtId="0">
      <sharedItems containsString="0" containsBlank="1" containsNumber="1" containsInteger="1" minValue="0" maxValue="754"/>
    </cacheField>
    <cacheField name="Suma de VPH1" numFmtId="0">
      <sharedItems containsString="0" containsBlank="1" containsNumber="1" containsInteger="1" minValue="0" maxValue="10734"/>
    </cacheField>
    <cacheField name="Suma de VPH2" numFmtId="0">
      <sharedItems containsString="0" containsBlank="1" containsNumber="1" containsInteger="1" minValue="0" maxValue="0"/>
    </cacheField>
    <cacheField name="Suma de DT-GEST" numFmtId="0">
      <sharedItems containsString="0" containsBlank="1" containsNumber="1" containsInteger="1" minValue="0" maxValue="616"/>
    </cacheField>
    <cacheField name="Suma de Tdap--GEST" numFmtId="0">
      <sharedItems containsString="0" containsBlank="1" containsNumber="1" containsInteger="1" minValue="0" maxValue="3196"/>
    </cacheField>
    <cacheField name="DISTRITO" numFmtId="0">
      <sharedItems count="39">
        <s v="CHICLAYO"/>
        <s v="CHONGOYAPE"/>
        <s v="LA VICTORIA"/>
        <s v="JOSE LEONARDO ORTIZ"/>
        <s v="PATAPO"/>
        <s v="PIMENTEL"/>
        <s v="POMALCA"/>
        <s v="SAÑA"/>
        <s v="REQUE"/>
        <s v="SAN JOSE"/>
        <s v="MONSEFU"/>
        <s v="ETEN"/>
        <s v="ETEN PUERTO"/>
        <s v="SANTA ROSA"/>
        <s v="CAYALTI"/>
        <s v="LAGUNAS"/>
        <s v="NUEVA ARICA"/>
        <s v="OYOTUN"/>
        <s v="LAMBAYEQUE"/>
        <s v="JAYANCA"/>
        <s v="ILLIMO"/>
        <s v="MOCHUMI"/>
        <s v="PACORA"/>
        <s v="SALAS"/>
        <s v="TUCUME"/>
        <s v="MOTUPE"/>
        <s v="CHOCHOPE"/>
        <s v="CAÑARIS"/>
        <s v="OLMOS"/>
        <s v="MORROPE"/>
        <s v="PICSI"/>
        <s v="FERREÑAFE"/>
        <s v="INCAHUASI"/>
        <s v="MANUEL ANTONIO MESONES MURO"/>
        <s v="PITIPO"/>
        <s v="PUEBLO NUEVO"/>
        <s v="TUMAN"/>
        <s v="PUCALA"/>
        <e v="#N/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REQUE" refreshedDate="45769.704281481485" createdVersion="8" refreshedVersion="8" minRefreshableVersion="3" recordCount="222" xr:uid="{E21B2C48-0121-4264-BEE5-A2828BDFE8B5}">
  <cacheSource type="worksheet">
    <worksheetSource ref="A1:AI1048576" sheet="INFO-ACUM"/>
  </cacheSource>
  <cacheFields count="35">
    <cacheField name="Codigo_Unico" numFmtId="0">
      <sharedItems containsBlank="1" containsMixedTypes="1" containsNumber="1" containsInteger="1" minValue="4317" maxValue="34132"/>
    </cacheField>
    <cacheField name="Nombre_Establecimiento" numFmtId="0">
      <sharedItems containsBlank="1" count="219">
        <s v="HOSPITAL REGIONAL DOCENTE LAS MERCEDES"/>
        <s v="JOSE OLAYA"/>
        <s v="SAN ANTONIO"/>
        <s v="JORGE CHAVEZ"/>
        <s v="TUPAC AMARU"/>
        <s v="JOSE QUIÑONEZ GONZALES"/>
        <s v="CRUZ DE LA ESPERANZA"/>
        <s v="CERROPON"/>
        <s v="VICTOR ENRIQUE TIRADO BONILLA-CHONGOYAPE"/>
        <s v="PAMPA GRANDE"/>
        <s v="LA VICTORIA SECTOR  I"/>
        <s v="LA VICTORIA SECTOR II - MARIA JESUS"/>
        <s v="EL BOSQUE"/>
        <s v="CHOSICA DEL NORTE"/>
        <s v="JOSE LEONARDO ORTIZ"/>
        <s v="PEDRO PABLO ATUSPARIAS"/>
        <s v="PAUL HARRIS"/>
        <s v="CULPON"/>
        <s v="SANTA ANA"/>
        <s v="PAMPA LA VICTORIA"/>
        <s v="PIMENTEL"/>
        <s v="SAN LUIS"/>
        <s v="SAN ANTONIO (POMALCA)"/>
        <s v="SIPAN"/>
        <s v="REQUE"/>
        <s v="MONTEGRANDE"/>
        <s v="LAS DELICIAS"/>
        <s v="SAN JOSE"/>
        <s v="SAN CARLOS"/>
        <s v="BODEGONES"/>
        <s v="CIUDAD DE DIOS - JUAN TOMIS STACK"/>
        <s v="MONSEFU"/>
        <s v="CALLANCA"/>
        <s v="POMAPE"/>
        <s v="VALLE HERMOSO"/>
        <s v="CIUDAD ETEN"/>
        <s v="PUERTO ETEN"/>
        <s v="SANTA ROSA"/>
        <s v="ZAÑA"/>
        <s v="COLLIQUE"/>
        <s v="GUAYAQUIL"/>
        <s v="MOCUPE VIEJO (TRADIC.)"/>
        <s v="MOCUPE NUEVO"/>
        <s v="LAGUNAS"/>
        <s v="PUEBLO LIBRE"/>
        <s v="NUEVA ARICA"/>
        <s v="LA VIÑA DE NUEVA ARICA"/>
        <s v="OYOTUN"/>
        <s v="EL ESPINAL"/>
        <s v="PAN DE AZUCAR"/>
        <s v="VIRGEN DE LAS MERCEDES LA OTRA BANDA"/>
        <s v="HOSPITAL PROVINCIAL DOCENTE BELEN-LAMBAYEQUE"/>
        <s v="JAYANCA"/>
        <s v="SAN MARTIN"/>
        <s v="TORIBIA CASTRO CHIRINOS"/>
        <s v="SIALUPE HUAMANTANGA"/>
        <s v="MUYFINCA-PUNTO 09"/>
        <s v="ILLIMO"/>
        <s v="CHIRIMOYO"/>
        <s v="SAN PEDRO SASAPE"/>
        <s v="LA VIÑA (JAYANCA)"/>
        <s v="MOCHUMI"/>
        <s v="MARAVILLAS"/>
        <s v="PUNTO CUATRO"/>
        <s v="PAREDONES MUY FINCA"/>
        <s v="PACORA"/>
        <s v="HUACA RIVERA"/>
        <s v="SALAS"/>
        <s v="PENACHI"/>
        <s v="KERGUER"/>
        <s v="TUCUME"/>
        <s v="TUCUME VIEJO"/>
        <s v="GRANJA SASAPE"/>
        <s v="LOS BANCES"/>
        <s v="LA RAYA"/>
        <s v="LOS SANCHEZ"/>
        <s v="MOTUPE"/>
        <s v="CHOCHOPE"/>
        <s v="KAÑARIS"/>
        <s v="PANDACHI"/>
        <s v="HUACAPAMPA"/>
        <s v="CHILASQUE"/>
        <s v="LA SUCCHA"/>
        <s v="QUIRICHIMA"/>
        <s v="CHIÑAMA"/>
        <s v="TONGORRAPE"/>
        <s v="ANCHOVIRA"/>
        <s v="MARRIPON"/>
        <s v="OLMOS"/>
        <s v="LA ESTANCIA"/>
        <s v="INSCULAS"/>
        <s v="QUERPON"/>
        <s v="TRES BATANES"/>
        <s v="CAPILLA CENTRAL"/>
        <s v="ÑAUPE"/>
        <s v="ELVIRREY"/>
        <s v="FICUAR"/>
        <s v="SANTA ROSA (OLMOS)"/>
        <s v="COLAYA"/>
        <s v="LA RAMADA"/>
        <s v="TALLAPAMPA"/>
        <s v="MORROPE"/>
        <s v="LA COLORADA"/>
        <s v="EL ROMERO"/>
        <s v="TRANCA FANUPE"/>
        <s v="LAGUNAS (MORROPE)"/>
        <s v="CHEPITO"/>
        <s v="ARBOLSOL"/>
        <s v="CRUZ DE PAREDONES"/>
        <s v="LA  GARTERA"/>
        <s v="CRUZ DEL MEDANO"/>
        <s v="QUEMAZON"/>
        <s v="FANUPE BARRIO NUEVO"/>
        <s v="SANTA ISABEL"/>
        <s v="SEQUION"/>
        <s v="SANTA ROSA LAS PAMPAS"/>
        <s v="ANNAPE"/>
        <s v="CARACUCHO"/>
        <s v="HUACA DE BARRO"/>
        <s v="POSITOS"/>
        <s v="CLAS PICSI"/>
        <s v="HOSPITAL REFERENCIAL FERREÑAFE"/>
        <s v="SEÑOR DE LA JUSTICIA"/>
        <s v="PUCHACA"/>
        <s v="MESONES MURO"/>
        <s v="PITIPO"/>
        <s v="LA TRAPOSA"/>
        <s v="MOCHUMI VIEJO"/>
        <s v="MOTUPILLO"/>
        <s v="CACHINCHE"/>
        <s v="PATIVILCA"/>
        <s v="SIME"/>
        <s v="BATANGRANDE"/>
        <s v="C.S.PUEBLO NUEVO"/>
        <s v="LAS LOMAS"/>
        <s v="MOYAN"/>
        <s v="INKAWASI"/>
        <s v="LAQUIPAMPA"/>
        <s v="UYURPAMPA"/>
        <s v="CRUZ LOMA"/>
        <s v="HUAYRUL"/>
        <s v="MARAYHUACA"/>
        <s v="TOTORAS"/>
        <s v="CANCHACHALA"/>
        <s v="LANCHIPAMPA"/>
        <s v="KONGACHA"/>
        <s v="LA TRANCA"/>
        <s v="EL SAUCE"/>
        <s v="HUMEDADES"/>
        <s v="EL PUENTE"/>
        <s v="CAYALTI"/>
        <s v="TUMAN"/>
        <s v="EL ARROZAL"/>
        <s v="CAPOTE"/>
        <s v="PUCALA"/>
        <s v="HUAYABAMBA"/>
        <s v="HIERBA BUENA"/>
        <s v="LA ZARANDA"/>
        <s v="LAS COLMENAS"/>
        <s v="POMALCA"/>
        <s v="VILLA HERMOSA"/>
        <s v="MONTE HERMOZO"/>
        <s v="HUACA TRAPICHE DE BRONCE"/>
        <s v="LAS FLORES DE LA PRADERA"/>
        <s v="CALERA SANTA ROSA"/>
        <s v="CASERIO PLAYA DE CASCAJAL"/>
        <s v="SANTA CLARA"/>
        <s v="MAMAGPAMPA"/>
        <s v="ANTONIO RAYMONDI"/>
        <s v="CORRAL DE PIEDRA"/>
        <s v="ANCOL CHICO"/>
        <s v="EL PUEBLITO"/>
        <s v="LAGUNA HUANAMA"/>
        <s v="HOSPITAL REGIONAL LAMBAYEQUE"/>
        <s v="LAS NORIAS"/>
        <s v="CORRAL DE ARENA"/>
        <s v="SALTUR"/>
        <s v="LA COMPUERTA"/>
        <s v="PASABAR ASERRADERO"/>
        <s v="MOCAPE"/>
        <s v="CAPILLA SANTA ROSA LAMBAYEQUE"/>
        <s v="HUACA BLANCA"/>
        <s v="(en blanco)"/>
        <s v="POSTA MEDICA DE UCUPE - ESSALUD"/>
        <s v="HOSPITAL NAYLAMP"/>
        <s v="CAP III CARLOS CASTAÑEDA IPARRAGUIRRE"/>
        <s v="POSTA MEDICA DE MOTUPE - ESSALUD"/>
        <s v="CENTRO MEDICO JUAN AITA VALLE ETEN"/>
        <s v="POSTA MEDICA DE DE OYOTUN - ESSALUD"/>
        <s v="CENTRO DE ATENCION PRIMARIA II JAYANCA"/>
        <s v="CENTRO DE ATENCION PRIMARIA III MANUEL MANRRIQUE NEVADO"/>
        <s v="POSTA MEDICA DE CHONGOYAPE - ESAALUD"/>
        <s v="POSTA MEDICA DE TUCUME"/>
        <s v="POLICLINICO CHICLAYO OESTE"/>
        <s v="AGUSTIN GAVIDIA SALCEDO"/>
        <s v="ESSALUD HOSPITAL 1 AGUSTIN ARBULU NEYRA FERREÑAFE"/>
        <s v="HOSPITAL NACIONAL ALMANZOR AGUINAGA ASENJO"/>
        <s v="POSTA MEDICA DE OLMOS"/>
        <s v="HOSPITAL II LUIS HEYSEN INCHAUSTEGUI"/>
        <s v="CENTRO MEDICO CAYALTI"/>
        <s v="CENTRO DE ATENCION PRIMARIA II PATAPO"/>
        <s v="HOSPITAL REGIONAL POLICIAL CHICLAYO"/>
        <s v="POSOPE ALTO"/>
        <s v="JANQUE"/>
        <s v="TOTORAS PAMPAVERDE"/>
        <m/>
        <s v="TOTAL GERESA"/>
        <s v="CHICLAYO"/>
        <s v="LAMBAYEQUE"/>
        <s v="FERREÑAFE"/>
        <s v="ESSALUD"/>
        <s v="SIN RED"/>
        <s v="ESTABLECIMIENTO DE SALUD FAP HOREN CHICLAYO" u="1"/>
        <s v="MAX SALUD AVISAL S.A." u="1"/>
        <s v="CLINICA AUNA SEDE CHICLAYO" u="1"/>
        <s v="CLINICA UNION SAC." u="1"/>
        <s v="CLÍNICA MATERNIDAD RODAS" u="1"/>
        <s v="TUPAC AMARU CHI" u="1"/>
        <s v="TUPAC AMARU LAG" u="1"/>
      </sharedItems>
    </cacheField>
    <cacheField name="RN HVB." numFmtId="0">
      <sharedItems containsString="0" containsBlank="1" containsNumber="1" containsInteger="1" minValue="0" maxValue="4406"/>
    </cacheField>
    <cacheField name="Suma de RN BCG" numFmtId="0">
      <sharedItems containsString="0" containsBlank="1" containsNumber="1" containsInteger="1" minValue="0" maxValue="115"/>
    </cacheField>
    <cacheField name="Suma de 1 HVB" numFmtId="0">
      <sharedItems containsString="0" containsBlank="1" containsNumber="1" containsInteger="1" minValue="0" maxValue="0"/>
    </cacheField>
    <cacheField name="Suma de 1 BCG" numFmtId="0">
      <sharedItems containsString="0" containsBlank="1" containsNumber="1" containsInteger="1" minValue="0" maxValue="4831"/>
    </cacheField>
    <cacheField name="Suma de 1° NEUMO" numFmtId="0">
      <sharedItems containsString="0" containsBlank="1" containsNumber="1" containsInteger="1" minValue="0" maxValue="4220"/>
    </cacheField>
    <cacheField name="Suma de 1° ROTA" numFmtId="0">
      <sharedItems containsString="0" containsBlank="1" containsNumber="1" containsInteger="1" minValue="0" maxValue="4236"/>
    </cacheField>
    <cacheField name="Suma de 1° IPV" numFmtId="0">
      <sharedItems containsString="0" containsBlank="1" containsNumber="1" containsInteger="1" minValue="0" maxValue="4207"/>
    </cacheField>
    <cacheField name="Suma de 1° PENTA" numFmtId="0">
      <sharedItems containsString="0" containsBlank="1" containsNumber="1" containsInteger="1" minValue="0" maxValue="4184"/>
    </cacheField>
    <cacheField name="Suma de 2° NEUMO" numFmtId="0">
      <sharedItems containsString="0" containsBlank="1" containsNumber="1" containsInteger="1" minValue="0" maxValue="4643"/>
    </cacheField>
    <cacheField name="Suma de 2° ROTA" numFmtId="0">
      <sharedItems containsString="0" containsBlank="1" containsNumber="1" containsInteger="1" minValue="0" maxValue="4565"/>
    </cacheField>
    <cacheField name="Suma de 2° IPV" numFmtId="0">
      <sharedItems containsString="0" containsBlank="1" containsNumber="1" containsInteger="1" minValue="0" maxValue="4643"/>
    </cacheField>
    <cacheField name="Suma de 2° PENTA" numFmtId="0">
      <sharedItems containsString="0" containsBlank="1" containsNumber="1" containsInteger="1" minValue="0" maxValue="4667"/>
    </cacheField>
    <cacheField name="Suma de 3° APO" numFmtId="0">
      <sharedItems containsString="0" containsBlank="1" containsNumber="1" containsInteger="1" minValue="0" maxValue="4761"/>
    </cacheField>
    <cacheField name="Suma de 3° PENTA" numFmtId="0">
      <sharedItems containsString="0" containsBlank="1" containsNumber="1" containsInteger="1" minValue="0" maxValue="4759"/>
    </cacheField>
    <cacheField name="Suma de 1° INFLUENZA" numFmtId="0">
      <sharedItems containsString="0" containsBlank="1" containsNumber="1" containsInteger="1" minValue="0" maxValue="17"/>
    </cacheField>
    <cacheField name="Suma de 2° INFLUENZA" numFmtId="0">
      <sharedItems containsString="0" containsBlank="1" containsNumber="1" containsInteger="1" minValue="0" maxValue="0"/>
    </cacheField>
    <cacheField name="Suma de 3° NEUMO" numFmtId="0">
      <sharedItems containsString="0" containsBlank="1" containsNumber="1" containsInteger="1" minValue="0" maxValue="4414"/>
    </cacheField>
    <cacheField name="Suma de 1° SPR" numFmtId="0">
      <sharedItems containsString="0" containsBlank="1" containsNumber="1" containsInteger="1" minValue="0" maxValue="4558"/>
    </cacheField>
    <cacheField name="Suma de DU VARICELA" numFmtId="0">
      <sharedItems containsString="0" containsBlank="1" containsNumber="1" containsInteger="1" minValue="0" maxValue="3740"/>
    </cacheField>
    <cacheField name="Suma de 1° INFLUENZA2" numFmtId="0">
      <sharedItems containsString="0" containsBlank="1" containsNumber="1" containsInteger="1" minValue="0" maxValue="1"/>
    </cacheField>
    <cacheField name="Suma de DU AMA" numFmtId="0">
      <sharedItems containsString="0" containsBlank="1" containsNumber="1" containsInteger="1" minValue="0" maxValue="4324"/>
    </cacheField>
    <cacheField name="Suma de 2° SPR" numFmtId="0">
      <sharedItems containsString="0" containsBlank="1" containsNumber="1" containsInteger="1" minValue="0" maxValue="3435"/>
    </cacheField>
    <cacheField name="Suma de 1° RF DPT" numFmtId="0">
      <sharedItems containsString="0" containsBlank="1" containsNumber="1" containsInteger="1" minValue="0" maxValue="4017"/>
    </cacheField>
    <cacheField name="Suma de 1° RF APO" numFmtId="0">
      <sharedItems containsString="0" containsBlank="1" containsNumber="1" containsInteger="1" minValue="0" maxValue="3965"/>
    </cacheField>
    <cacheField name="Suma de 2° RF DPT" numFmtId="0">
      <sharedItems containsString="0" containsBlank="1" containsNumber="1" containsInteger="1" minValue="0" maxValue="3348"/>
    </cacheField>
    <cacheField name="Suma de 2° RF APO" numFmtId="0">
      <sharedItems containsString="0" containsBlank="1" containsNumber="1" containsInteger="1" minValue="0" maxValue="2649"/>
    </cacheField>
    <cacheField name="Suma de NEUMO ADUL" numFmtId="0">
      <sharedItems containsString="0" containsBlank="1" containsNumber="1" containsInteger="1" minValue="0" maxValue="1779"/>
    </cacheField>
    <cacheField name="Suma de INFLU ADUL" numFmtId="0">
      <sharedItems containsString="0" containsBlank="1" containsNumber="1" containsInteger="1" minValue="0" maxValue="754"/>
    </cacheField>
    <cacheField name="Suma de VPH1" numFmtId="0">
      <sharedItems containsString="0" containsBlank="1" containsNumber="1" containsInteger="1" minValue="0" maxValue="10734"/>
    </cacheField>
    <cacheField name="Suma de VPH2" numFmtId="0">
      <sharedItems containsString="0" containsBlank="1" containsNumber="1" containsInteger="1" minValue="0" maxValue="0"/>
    </cacheField>
    <cacheField name="Suma de DT-GEST" numFmtId="0">
      <sharedItems containsString="0" containsBlank="1" containsNumber="1" containsInteger="1" minValue="0" maxValue="616"/>
    </cacheField>
    <cacheField name="Suma de Tdap--GEST" numFmtId="0">
      <sharedItems containsString="0" containsBlank="1" containsNumber="1" containsInteger="1" minValue="0" maxValue="3196"/>
    </cacheField>
    <cacheField name="DISTRITO" numFmtId="0">
      <sharedItems containsBlank="1" count="46">
        <s v="CHICLAYO"/>
        <s v="CHONGOYAPE"/>
        <s v="LA VICTORIA"/>
        <s v="JOSE LEONARDO ORTIZ"/>
        <s v="PATAPO"/>
        <s v="PIMENTEL"/>
        <s v="POMALCA"/>
        <s v="SAÑA"/>
        <s v="REQUE"/>
        <s v="SAN JOSE"/>
        <s v="MONSEFU"/>
        <s v="ETEN"/>
        <s v="ETEN PUERTO"/>
        <s v="SANTA ROSA"/>
        <s v="CAYALTI"/>
        <s v="LAGUNAS"/>
        <s v="NUEVA ARICA"/>
        <s v="OYOTUN"/>
        <s v="LAMBAYEQUE"/>
        <s v="JAYANCA"/>
        <s v="ILLIMO"/>
        <s v="MOCHUMI"/>
        <s v="PACORA"/>
        <s v="SALAS"/>
        <s v="TUCUME"/>
        <s v="MOTUPE"/>
        <s v="CHOCHOPE"/>
        <s v="CAÑARIS"/>
        <s v="OLMOS"/>
        <s v="MORROPE"/>
        <s v="PICSI"/>
        <s v="FERREÑAFE"/>
        <s v="INCAHUASI"/>
        <s v="MANUEL ANTONIO MESONES MURO"/>
        <s v="PITIPO"/>
        <s v="PUEBLO NUEVO"/>
        <s v="TUMAN"/>
        <s v="PUCALA"/>
        <e v="#N/A"/>
        <m/>
        <s v="GERESA LAMBAYEQUE"/>
        <s v="RED CHICLAYO"/>
        <s v="RED LAMBAYEQUE"/>
        <s v="RED FERREÑAFE"/>
        <s v="ESSALUD"/>
        <s v="SIN RE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REQUE" refreshedDate="45769.704281828701" createdVersion="8" refreshedVersion="8" minRefreshableVersion="3" recordCount="1930" xr:uid="{41913EB5-D91A-4C96-A156-B471EFF56038}">
  <cacheSource type="worksheet">
    <worksheetSource ref="B1:AK1931" sheet="INFO-MESES"/>
  </cacheSource>
  <cacheFields count="36">
    <cacheField name="Mes" numFmtId="0">
      <sharedItems containsBlank="1" containsMixedTypes="1" containsNumber="1" containsInteger="1" minValue="1" maxValue="10" count="12">
        <n v="1"/>
        <n v="2"/>
        <n v="3"/>
        <n v="4"/>
        <s v="Total general"/>
        <m/>
        <n v="5" u="1"/>
        <n v="6" u="1"/>
        <n v="7" u="1"/>
        <n v="8" u="1"/>
        <n v="9" u="1"/>
        <n v="10" u="1"/>
      </sharedItems>
    </cacheField>
    <cacheField name="Codigo_Unico" numFmtId="0">
      <sharedItems containsString="0" containsBlank="1" containsNumber="1" containsInteger="1" minValue="4317" maxValue="32743"/>
    </cacheField>
    <cacheField name="Nombre_Establecimiento" numFmtId="0">
      <sharedItems containsBlank="1" count="210">
        <s v="HOSPITAL REGIONAL DOCENTE LAS MERCEDES"/>
        <s v="JOSE OLAYA"/>
        <s v="SAN ANTONIO"/>
        <s v="JORGE CHAVEZ"/>
        <s v="TUPAC AMARU"/>
        <s v="JOSE QUIÑONEZ GONZALES"/>
        <s v="CRUZ DE LA ESPERANZA"/>
        <s v="CERROPON"/>
        <s v="VICTOR ENRIQUE TIRADO BONILLA-CHONGOYAPE"/>
        <s v="PAMPA GRANDE"/>
        <s v="LA VICTORIA SECTOR  I"/>
        <s v="LA VICTORIA SECTOR II - MARIA JESUS"/>
        <s v="EL BOSQUE"/>
        <s v="CHOSICA DEL NORTE"/>
        <s v="JOSE LEONARDO ORTIZ"/>
        <s v="PEDRO PABLO ATUSPARIAS"/>
        <s v="PAUL HARRIS"/>
        <s v="CULPON"/>
        <s v="SANTA ANA"/>
        <s v="PAMPA LA VICTORIA"/>
        <s v="PIMENTEL"/>
        <s v="SAN LUIS"/>
        <s v="SAN ANTONIO (POMALCA)"/>
        <s v="SIPAN"/>
        <s v="REQUE"/>
        <s v="MONTEGRANDE"/>
        <s v="LAS DELICIAS"/>
        <s v="SAN JOSE"/>
        <s v="SAN CARLOS"/>
        <s v="BODEGONES"/>
        <s v="CIUDAD DE DIOS - JUAN TOMIS STACK"/>
        <s v="MONSEFU"/>
        <s v="CALLANCA"/>
        <s v="POMAPE"/>
        <s v="VALLE HERMOSO"/>
        <s v="CIUDAD ETEN"/>
        <s v="PUERTO ETEN"/>
        <s v="SANTA ROSA"/>
        <s v="ZAÑA"/>
        <s v="COLLIQUE"/>
        <s v="GUAYAQUIL"/>
        <s v="MOCUPE VIEJO (TRADIC.)"/>
        <s v="MOCUPE NUEVO"/>
        <s v="LAGUNAS"/>
        <s v="PUEBLO LIBRE"/>
        <s v="NUEVA ARICA"/>
        <s v="LA VIÑA DE NUEVA ARICA"/>
        <s v="OYOTUN"/>
        <s v="EL ESPINAL"/>
        <s v="PAN DE AZUCAR"/>
        <s v="VIRGEN DE LAS MERCEDES LA OTRA BANDA"/>
        <s v="HOSPITAL PROVINCIAL DOCENTE BELEN-LAMBAYEQUE"/>
        <s v="JAYANCA"/>
        <s v="SAN MARTIN"/>
        <s v="TORIBIA CASTRO CHIRINOS"/>
        <s v="SIALUPE HUAMANTANGA"/>
        <s v="MUYFINCA-PUNTO 09"/>
        <s v="ILLIMO"/>
        <s v="CHIRIMOYO"/>
        <s v="SAN PEDRO SASAPE"/>
        <s v="LA VIÑA (JAYANCA)"/>
        <s v="MOCHUMI"/>
        <s v="MARAVILLAS"/>
        <s v="PUNTO CUATRO"/>
        <s v="PAREDONES MUY FINCA"/>
        <s v="PACORA"/>
        <s v="HUACA RIVERA"/>
        <s v="SALAS"/>
        <s v="PENACHI"/>
        <s v="KERGUER"/>
        <s v="TUCUME"/>
        <s v="TUCUME VIEJO"/>
        <s v="GRANJA SASAPE"/>
        <s v="LOS BANCES"/>
        <s v="LA RAYA"/>
        <s v="LOS SANCHEZ"/>
        <s v="MOTUPE"/>
        <s v="CHOCHOPE"/>
        <s v="KAÑARIS"/>
        <s v="PANDACHI"/>
        <s v="HUACAPAMPA"/>
        <s v="CHILASQUE"/>
        <s v="LA SUCCHA"/>
        <s v="QUIRICHIMA"/>
        <s v="CHIÑAMA"/>
        <s v="TONGORRAPE"/>
        <s v="ANCHOVIRA"/>
        <s v="MARRIPON"/>
        <s v="OLMOS"/>
        <s v="LA ESTANCIA"/>
        <s v="INSCULAS"/>
        <s v="QUERPON"/>
        <s v="TRES BATANES"/>
        <s v="CAPILLA CENTRAL"/>
        <s v="ÑAUPE"/>
        <s v="ELVIRREY"/>
        <s v="FICUAR"/>
        <s v="SANTA ROSA (OLMOS)"/>
        <s v="COLAYA"/>
        <s v="LA RAMADA"/>
        <s v="TALLAPAMPA"/>
        <s v="MORROPE"/>
        <s v="LA COLORADA"/>
        <s v="EL ROMERO"/>
        <s v="TRANCA FANUPE"/>
        <s v="LAGUNAS (MORROPE)"/>
        <s v="CHEPITO"/>
        <s v="ARBOLSOL"/>
        <s v="CRUZ DE PAREDONES"/>
        <s v="LA  GARTERA"/>
        <s v="CRUZ DEL MEDANO"/>
        <s v="QUEMAZON"/>
        <s v="FANUPE BARRIO NUEVO"/>
        <s v="SANTA ISABEL"/>
        <s v="SEQUION"/>
        <s v="SANTA ROSA LAS PAMPAS"/>
        <s v="ANNAPE"/>
        <s v="CARACUCHO"/>
        <s v="HUACA DE BARRO"/>
        <s v="POSITOS"/>
        <s v="CLAS PICSI"/>
        <s v="HOSPITAL REFERENCIAL FERREÑAFE"/>
        <s v="SEÑOR DE LA JUSTICIA"/>
        <s v="PUCHACA"/>
        <s v="MESONES MURO"/>
        <s v="PITIPO"/>
        <s v="LA TRAPOSA"/>
        <s v="MOCHUMI VIEJO"/>
        <s v="MOTUPILLO"/>
        <s v="CACHINCHE"/>
        <s v="PATIVILCA"/>
        <s v="SIME"/>
        <s v="BATANGRANDE"/>
        <s v="C.S.PUEBLO NUEVO"/>
        <s v="LAS LOMAS"/>
        <s v="MOYAN"/>
        <s v="INKAWASI"/>
        <s v="LAQUIPAMPA"/>
        <s v="UYURPAMPA"/>
        <s v="CRUZ LOMA"/>
        <s v="HUAYRUL"/>
        <s v="MARAYHUACA"/>
        <s v="TOTORAS"/>
        <s v="CANCHACHALA"/>
        <s v="LANCHIPAMPA"/>
        <s v="KONGACHA"/>
        <s v="EL SAUCE"/>
        <s v="HUMEDADES"/>
        <s v="EL PUENTE"/>
        <s v="CAYALTI"/>
        <s v="TUMAN"/>
        <s v="EL ARROZAL"/>
        <s v="CAPOTE"/>
        <s v="PUCALA"/>
        <s v="HUAYABAMBA"/>
        <s v="HIERBA BUENA"/>
        <s v="LA ZARANDA"/>
        <s v="LAS COLMENAS"/>
        <s v="POMALCA"/>
        <s v="VILLA HERMOSA"/>
        <s v="MONTE HERMOZO"/>
        <s v="HUACA TRAPICHE DE BRONCE"/>
        <s v="LAS FLORES DE LA PRADERA"/>
        <s v="CALERA SANTA ROSA"/>
        <s v="CASERIO PLAYA DE CASCAJAL"/>
        <s v="SANTA CLARA"/>
        <s v="MAMAGPAMPA"/>
        <s v="ANTONIO RAYMONDI"/>
        <s v="CORRAL DE PIEDRA"/>
        <s v="ANCOL CHICO"/>
        <s v="EL PUEBLITO"/>
        <s v="LAGUNA HUANAMA"/>
        <s v="HOSPITAL REGIONAL LAMBAYEQUE"/>
        <s v="LAS NORIAS"/>
        <s v="CORRAL DE ARENA"/>
        <s v="SALTUR"/>
        <s v="LA COMPUERTA"/>
        <s v="PASABAR ASERRADERO"/>
        <s v="MOCAPE"/>
        <s v="CAPILLA SANTA ROSA LAMBAYEQUE"/>
        <s v="HUACA BLANCA"/>
        <s v="POSTA MEDICA DE UCUPE - ESSALUD"/>
        <s v="HOSPITAL NAYLAMP"/>
        <s v="CAP III CARLOS CASTAÑEDA IPARRAGUIRRE"/>
        <s v="POSTA MEDICA DE MOTUPE - ESSALUD"/>
        <s v="CENTRO MEDICO JUAN AITA VALLE ETEN"/>
        <s v="POSTA MEDICA DE DE OYOTUN - ESSALUD"/>
        <s v="CENTRO DE ATENCION PRIMARIA II JAYANCA"/>
        <s v="CENTRO DE ATENCION PRIMARIA III MANUEL MANRRIQUE NEVADO"/>
        <s v="POSTA MEDICA DE CHONGOYAPE - ESAALUD"/>
        <s v="POSTA MEDICA DE TUCUME"/>
        <s v="POLICLINICO CHICLAYO OESTE"/>
        <s v="AGUSTIN GAVIDIA SALCEDO"/>
        <s v="ESSALUD HOSPITAL 1 AGUSTIN ARBULU NEYRA FERREÑAFE"/>
        <s v="HOSPITAL NACIONAL ALMANZOR AGUINAGA ASENJO"/>
        <s v="POSTA MEDICA DE OLMOS"/>
        <s v="HOSPITAL II LUIS HEYSEN INCHAUSTEGUI"/>
        <s v="CENTRO MEDICO CAYALTI"/>
        <s v="CENTRO DE ATENCION PRIMARIA II PATAPO"/>
        <s v="HOSPITAL REGIONAL POLICIAL CHICLAYO"/>
        <s v="POSOPE ALTO"/>
        <s v="JANQUE"/>
        <s v="LA TRANCA"/>
        <m/>
        <s v="ESTABLECIMIENTO DE SALUD FAP HOREN CHICLAYO" u="1"/>
        <s v="MAX SALUD AVISAL S.A." u="1"/>
        <s v="CLINICA AUNA SEDE CHICLAYO" u="1"/>
        <s v="TUPAC AMARU CHI" u="1"/>
        <s v="TUPAC AMARU LAG" u="1"/>
        <s v="HOSPITAL REGIONAL PNP CHICLAYO" u="1"/>
      </sharedItems>
    </cacheField>
    <cacheField name="RN HVB." numFmtId="0">
      <sharedItems containsString="0" containsBlank="1" containsNumber="1" containsInteger="1" minValue="0" maxValue="4406"/>
    </cacheField>
    <cacheField name="Suma de RN BCG" numFmtId="0">
      <sharedItems containsString="0" containsBlank="1" containsNumber="1" containsInteger="1" minValue="0" maxValue="115"/>
    </cacheField>
    <cacheField name="Suma de 1 HVB" numFmtId="0">
      <sharedItems containsNonDate="0" containsString="0" containsBlank="1"/>
    </cacheField>
    <cacheField name="Suma de 1 BCG" numFmtId="0">
      <sharedItems containsString="0" containsBlank="1" containsNumber="1" containsInteger="1" minValue="0" maxValue="4831"/>
    </cacheField>
    <cacheField name="Suma de 1° NEUMO" numFmtId="0">
      <sharedItems containsString="0" containsBlank="1" containsNumber="1" containsInteger="1" minValue="0" maxValue="4220"/>
    </cacheField>
    <cacheField name="Suma de 1° ROTA" numFmtId="0">
      <sharedItems containsString="0" containsBlank="1" containsNumber="1" containsInteger="1" minValue="0" maxValue="4236"/>
    </cacheField>
    <cacheField name="Suma de 1° IPV" numFmtId="0">
      <sharedItems containsString="0" containsBlank="1" containsNumber="1" containsInteger="1" minValue="0" maxValue="4207"/>
    </cacheField>
    <cacheField name="Suma de 1° PENTA" numFmtId="0">
      <sharedItems containsString="0" containsBlank="1" containsNumber="1" containsInteger="1" minValue="0" maxValue="4184"/>
    </cacheField>
    <cacheField name="Suma de 2° NEUMO" numFmtId="0">
      <sharedItems containsString="0" containsBlank="1" containsNumber="1" containsInteger="1" minValue="0" maxValue="4642"/>
    </cacheField>
    <cacheField name="Suma de 2° ROTA" numFmtId="0">
      <sharedItems containsString="0" containsBlank="1" containsNumber="1" containsInteger="1" minValue="0" maxValue="4564"/>
    </cacheField>
    <cacheField name="Suma de 2° IPV" numFmtId="0">
      <sharedItems containsString="0" containsBlank="1" containsNumber="1" containsInteger="1" minValue="0" maxValue="4642"/>
    </cacheField>
    <cacheField name="Suma de 2° PENTA" numFmtId="0">
      <sharedItems containsString="0" containsBlank="1" containsNumber="1" containsInteger="1" minValue="0" maxValue="4666"/>
    </cacheField>
    <cacheField name="Suma de 3° APO" numFmtId="0">
      <sharedItems containsString="0" containsBlank="1" containsNumber="1" containsInteger="1" minValue="0" maxValue="4759"/>
    </cacheField>
    <cacheField name="Suma de 3° PENTA" numFmtId="0">
      <sharedItems containsString="0" containsBlank="1" containsNumber="1" containsInteger="1" minValue="0" maxValue="4757"/>
    </cacheField>
    <cacheField name="Suma de 1° INFLUENZA" numFmtId="0">
      <sharedItems containsString="0" containsBlank="1" containsNumber="1" containsInteger="1" minValue="0" maxValue="17"/>
    </cacheField>
    <cacheField name="Suma de 2° INFLUENZA" numFmtId="0">
      <sharedItems containsString="0" containsBlank="1" containsNumber="1" containsInteger="1" minValue="0" maxValue="0"/>
    </cacheField>
    <cacheField name="Suma de 3° NEUMO" numFmtId="0">
      <sharedItems containsString="0" containsBlank="1" containsNumber="1" containsInteger="1" minValue="0" maxValue="4414"/>
    </cacheField>
    <cacheField name="Suma de 1° SPR" numFmtId="0">
      <sharedItems containsString="0" containsBlank="1" containsNumber="1" containsInteger="1" minValue="0" maxValue="4558"/>
    </cacheField>
    <cacheField name="Suma de DU VARICELA" numFmtId="0">
      <sharedItems containsString="0" containsBlank="1" containsNumber="1" containsInteger="1" minValue="0" maxValue="3740"/>
    </cacheField>
    <cacheField name="Suma de 1° INFLUENZA2" numFmtId="0">
      <sharedItems containsString="0" containsBlank="1" containsNumber="1" containsInteger="1" minValue="0" maxValue="1"/>
    </cacheField>
    <cacheField name="Suma de DU AMA" numFmtId="0">
      <sharedItems containsString="0" containsBlank="1" containsNumber="1" containsInteger="1" minValue="0" maxValue="4322"/>
    </cacheField>
    <cacheField name="Suma de 2° SPR" numFmtId="0">
      <sharedItems containsString="0" containsBlank="1" containsNumber="1" containsInteger="1" minValue="0" maxValue="3434"/>
    </cacheField>
    <cacheField name="Suma de 1° RF DPT" numFmtId="0">
      <sharedItems containsString="0" containsBlank="1" containsNumber="1" containsInteger="1" minValue="0" maxValue="4016"/>
    </cacheField>
    <cacheField name="Suma de 1° RF APO" numFmtId="0">
      <sharedItems containsString="0" containsBlank="1" containsNumber="1" containsInteger="1" minValue="0" maxValue="3965"/>
    </cacheField>
    <cacheField name="Suma de 2° RF DPT" numFmtId="0">
      <sharedItems containsString="0" containsBlank="1" containsNumber="1" containsInteger="1" minValue="0" maxValue="3348"/>
    </cacheField>
    <cacheField name="Suma de 2° RF APO" numFmtId="0">
      <sharedItems containsString="0" containsBlank="1" containsNumber="1" containsInteger="1" minValue="0" maxValue="2649"/>
    </cacheField>
    <cacheField name="Suma de NEUMO ADUL" numFmtId="0">
      <sharedItems containsString="0" containsBlank="1" containsNumber="1" containsInteger="1" minValue="0" maxValue="1778"/>
    </cacheField>
    <cacheField name="Suma de INFLU ADUL" numFmtId="0">
      <sharedItems containsString="0" containsBlank="1" containsNumber="1" containsInteger="1" minValue="0" maxValue="754"/>
    </cacheField>
    <cacheField name="Suma de VPH1" numFmtId="0">
      <sharedItems containsString="0" containsBlank="1" containsNumber="1" containsInteger="1" minValue="0" maxValue="10734"/>
    </cacheField>
    <cacheField name="Suma de VPH2" numFmtId="0">
      <sharedItems containsString="0" containsBlank="1" containsNumber="1" containsInteger="1" minValue="0" maxValue="0"/>
    </cacheField>
    <cacheField name="Suma de DT-GEST" numFmtId="0">
      <sharedItems containsString="0" containsBlank="1" containsNumber="1" containsInteger="1" minValue="0" maxValue="616"/>
    </cacheField>
    <cacheField name="Suma de Tdap--GEST" numFmtId="0">
      <sharedItems containsString="0" containsBlank="1" containsNumber="1" containsInteger="1" minValue="0" maxValue="3196"/>
    </cacheField>
    <cacheField name="DISTRITO" numFmtId="0">
      <sharedItems containsBlank="1" count="40">
        <s v="CHICLAYO"/>
        <s v="CHONGOYAPE"/>
        <s v="LA VICTORIA"/>
        <s v="JOSE LEONARDO ORTIZ"/>
        <s v="PATAPO"/>
        <s v="PIMENTEL"/>
        <s v="POMALCA"/>
        <s v="SAÑA"/>
        <s v="REQUE"/>
        <s v="SAN JOSE"/>
        <s v="MONSEFU"/>
        <s v="ETEN"/>
        <s v="ETEN PUERTO"/>
        <s v="SANTA ROSA"/>
        <s v="CAYALTI"/>
        <s v="LAGUNAS"/>
        <s v="NUEVA ARICA"/>
        <s v="OYOTUN"/>
        <s v="LAMBAYEQUE"/>
        <s v="JAYANCA"/>
        <s v="ILLIMO"/>
        <s v="MOCHUMI"/>
        <s v="PACORA"/>
        <s v="SALAS"/>
        <s v="TUCUME"/>
        <s v="MOTUPE"/>
        <s v="CHOCHOPE"/>
        <s v="CAÑARIS"/>
        <s v="OLMOS"/>
        <s v="MORROPE"/>
        <s v="PICSI"/>
        <s v="FERREÑAFE"/>
        <s v="INCAHUASI"/>
        <s v="MANUEL ANTONIO MESONES MURO"/>
        <s v="PITIPO"/>
        <s v="PUEBLO NUEVO"/>
        <s v="TUMAN"/>
        <s v="PUCALA"/>
        <e v="#N/A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0">
  <r>
    <x v="0"/>
    <x v="0"/>
    <x v="0"/>
    <n v="33"/>
    <x v="0"/>
  </r>
  <r>
    <x v="0"/>
    <x v="0"/>
    <x v="1"/>
    <n v="7"/>
    <x v="0"/>
  </r>
  <r>
    <x v="0"/>
    <x v="0"/>
    <x v="2"/>
    <n v="2"/>
    <x v="0"/>
  </r>
  <r>
    <x v="0"/>
    <x v="0"/>
    <x v="3"/>
    <n v="12"/>
    <x v="0"/>
  </r>
  <r>
    <x v="0"/>
    <x v="0"/>
    <x v="4"/>
    <n v="8"/>
    <x v="0"/>
  </r>
  <r>
    <x v="0"/>
    <x v="0"/>
    <x v="5"/>
    <n v="3"/>
    <x v="0"/>
  </r>
  <r>
    <x v="0"/>
    <x v="0"/>
    <x v="6"/>
    <n v="7"/>
    <x v="0"/>
  </r>
  <r>
    <x v="0"/>
    <x v="1"/>
    <x v="7"/>
    <n v="96"/>
    <x v="0"/>
  </r>
  <r>
    <x v="0"/>
    <x v="1"/>
    <x v="8"/>
    <n v="56"/>
    <x v="0"/>
  </r>
  <r>
    <x v="0"/>
    <x v="1"/>
    <x v="9"/>
    <n v="65"/>
    <x v="0"/>
  </r>
  <r>
    <x v="0"/>
    <x v="1"/>
    <x v="10"/>
    <n v="119"/>
    <x v="0"/>
  </r>
  <r>
    <x v="0"/>
    <x v="1"/>
    <x v="11"/>
    <n v="64"/>
    <x v="0"/>
  </r>
  <r>
    <x v="0"/>
    <x v="1"/>
    <x v="12"/>
    <n v="82"/>
    <x v="0"/>
  </r>
  <r>
    <x v="0"/>
    <x v="1"/>
    <x v="13"/>
    <n v="61"/>
    <x v="0"/>
  </r>
  <r>
    <x v="0"/>
    <x v="2"/>
    <x v="14"/>
    <n v="3"/>
    <x v="0"/>
  </r>
  <r>
    <x v="0"/>
    <x v="2"/>
    <x v="15"/>
    <n v="8"/>
    <x v="0"/>
  </r>
  <r>
    <x v="0"/>
    <x v="2"/>
    <x v="16"/>
    <n v="13"/>
    <x v="0"/>
  </r>
  <r>
    <x v="0"/>
    <x v="2"/>
    <x v="17"/>
    <n v="40"/>
    <x v="0"/>
  </r>
  <r>
    <x v="0"/>
    <x v="3"/>
    <x v="18"/>
    <n v="11"/>
    <x v="0"/>
  </r>
  <r>
    <x v="0"/>
    <x v="3"/>
    <x v="19"/>
    <n v="22"/>
    <x v="0"/>
  </r>
  <r>
    <x v="0"/>
    <x v="3"/>
    <x v="20"/>
    <n v="97"/>
    <x v="0"/>
  </r>
  <r>
    <x v="0"/>
    <x v="3"/>
    <x v="21"/>
    <n v="9"/>
    <x v="0"/>
  </r>
  <r>
    <x v="0"/>
    <x v="3"/>
    <x v="22"/>
    <n v="9"/>
    <x v="0"/>
  </r>
  <r>
    <x v="0"/>
    <x v="3"/>
    <x v="23"/>
    <n v="39"/>
    <x v="0"/>
  </r>
  <r>
    <x v="0"/>
    <x v="3"/>
    <x v="24"/>
    <n v="5"/>
    <x v="0"/>
  </r>
  <r>
    <x v="0"/>
    <x v="4"/>
    <x v="25"/>
    <n v="2"/>
    <x v="0"/>
  </r>
  <r>
    <x v="0"/>
    <x v="4"/>
    <x v="26"/>
    <n v="91"/>
    <x v="0"/>
  </r>
  <r>
    <x v="0"/>
    <x v="4"/>
    <x v="27"/>
    <n v="81"/>
    <x v="0"/>
  </r>
  <r>
    <x v="0"/>
    <x v="4"/>
    <x v="28"/>
    <n v="83"/>
    <x v="0"/>
  </r>
  <r>
    <x v="0"/>
    <x v="4"/>
    <x v="29"/>
    <n v="30"/>
    <x v="0"/>
  </r>
  <r>
    <x v="0"/>
    <x v="4"/>
    <x v="30"/>
    <n v="79"/>
    <x v="0"/>
  </r>
  <r>
    <x v="0"/>
    <x v="5"/>
    <x v="31"/>
    <n v="29"/>
    <x v="0"/>
  </r>
  <r>
    <x v="0"/>
    <x v="5"/>
    <x v="32"/>
    <n v="19"/>
    <x v="0"/>
  </r>
  <r>
    <x v="0"/>
    <x v="5"/>
    <x v="33"/>
    <n v="81"/>
    <x v="0"/>
  </r>
  <r>
    <x v="0"/>
    <x v="5"/>
    <x v="34"/>
    <n v="64"/>
    <x v="0"/>
  </r>
  <r>
    <x v="0"/>
    <x v="5"/>
    <x v="35"/>
    <n v="37"/>
    <x v="0"/>
  </r>
  <r>
    <x v="0"/>
    <x v="6"/>
    <x v="36"/>
    <n v="7"/>
    <x v="0"/>
  </r>
  <r>
    <x v="0"/>
    <x v="7"/>
    <x v="37"/>
    <n v="2"/>
    <x v="0"/>
  </r>
  <r>
    <x v="0"/>
    <x v="7"/>
    <x v="38"/>
    <n v="3"/>
    <x v="0"/>
  </r>
  <r>
    <x v="0"/>
    <x v="7"/>
    <x v="39"/>
    <n v="8"/>
    <x v="0"/>
  </r>
  <r>
    <x v="0"/>
    <x v="7"/>
    <x v="40"/>
    <n v="6"/>
    <x v="0"/>
  </r>
  <r>
    <x v="0"/>
    <x v="7"/>
    <x v="41"/>
    <n v="38"/>
    <x v="0"/>
  </r>
  <r>
    <x v="0"/>
    <x v="7"/>
    <x v="42"/>
    <n v="2"/>
    <x v="0"/>
  </r>
  <r>
    <x v="0"/>
    <x v="8"/>
    <x v="43"/>
    <n v="7"/>
    <x v="0"/>
  </r>
  <r>
    <x v="0"/>
    <x v="8"/>
    <x v="44"/>
    <n v="15"/>
    <x v="0"/>
  </r>
  <r>
    <x v="0"/>
    <x v="9"/>
    <x v="45"/>
    <n v="37"/>
    <x v="0"/>
  </r>
  <r>
    <x v="0"/>
    <x v="9"/>
    <x v="46"/>
    <n v="85"/>
    <x v="0"/>
  </r>
  <r>
    <x v="0"/>
    <x v="10"/>
    <x v="47"/>
    <n v="53"/>
    <x v="0"/>
  </r>
  <r>
    <x v="0"/>
    <x v="10"/>
    <x v="48"/>
    <n v="8"/>
    <x v="0"/>
  </r>
  <r>
    <x v="0"/>
    <x v="10"/>
    <x v="49"/>
    <n v="13"/>
    <x v="0"/>
  </r>
  <r>
    <x v="0"/>
    <x v="11"/>
    <x v="50"/>
    <n v="7"/>
    <x v="0"/>
  </r>
  <r>
    <x v="0"/>
    <x v="11"/>
    <x v="51"/>
    <n v="64"/>
    <x v="0"/>
  </r>
  <r>
    <x v="0"/>
    <x v="11"/>
    <x v="52"/>
    <n v="21"/>
    <x v="0"/>
  </r>
  <r>
    <x v="0"/>
    <x v="11"/>
    <x v="53"/>
    <n v="57"/>
    <x v="0"/>
  </r>
  <r>
    <x v="0"/>
    <x v="12"/>
    <x v="54"/>
    <n v="11"/>
    <x v="0"/>
  </r>
  <r>
    <x v="0"/>
    <x v="12"/>
    <x v="55"/>
    <n v="4"/>
    <x v="0"/>
  </r>
  <r>
    <x v="0"/>
    <x v="12"/>
    <x v="56"/>
    <n v="12"/>
    <x v="0"/>
  </r>
  <r>
    <x v="0"/>
    <x v="12"/>
    <x v="57"/>
    <n v="16"/>
    <x v="0"/>
  </r>
  <r>
    <x v="0"/>
    <x v="12"/>
    <x v="58"/>
    <n v="4"/>
    <x v="0"/>
  </r>
  <r>
    <x v="0"/>
    <x v="12"/>
    <x v="59"/>
    <n v="2"/>
    <x v="0"/>
  </r>
  <r>
    <x v="0"/>
    <x v="12"/>
    <x v="60"/>
    <n v="47"/>
    <x v="0"/>
  </r>
  <r>
    <x v="0"/>
    <x v="12"/>
    <x v="13"/>
    <n v="16"/>
    <x v="0"/>
  </r>
  <r>
    <x v="0"/>
    <x v="13"/>
    <x v="61"/>
    <n v="10"/>
    <x v="0"/>
  </r>
  <r>
    <x v="0"/>
    <x v="13"/>
    <x v="62"/>
    <n v="15"/>
    <x v="0"/>
  </r>
  <r>
    <x v="0"/>
    <x v="13"/>
    <x v="63"/>
    <n v="10"/>
    <x v="0"/>
  </r>
  <r>
    <x v="0"/>
    <x v="13"/>
    <x v="64"/>
    <n v="48"/>
    <x v="0"/>
  </r>
  <r>
    <x v="1"/>
    <x v="14"/>
    <x v="65"/>
    <n v="75"/>
    <x v="0"/>
  </r>
  <r>
    <x v="1"/>
    <x v="14"/>
    <x v="66"/>
    <n v="24"/>
    <x v="0"/>
  </r>
  <r>
    <x v="1"/>
    <x v="14"/>
    <x v="67"/>
    <n v="26"/>
    <x v="0"/>
  </r>
  <r>
    <x v="1"/>
    <x v="15"/>
    <x v="68"/>
    <n v="4"/>
    <x v="0"/>
  </r>
  <r>
    <x v="1"/>
    <x v="15"/>
    <x v="69"/>
    <n v="4"/>
    <x v="0"/>
  </r>
  <r>
    <x v="1"/>
    <x v="15"/>
    <x v="70"/>
    <n v="5"/>
    <x v="0"/>
  </r>
  <r>
    <x v="1"/>
    <x v="15"/>
    <x v="71"/>
    <n v="7"/>
    <x v="0"/>
  </r>
  <r>
    <x v="1"/>
    <x v="15"/>
    <x v="72"/>
    <n v="7"/>
    <x v="0"/>
  </r>
  <r>
    <x v="1"/>
    <x v="15"/>
    <x v="73"/>
    <n v="2"/>
    <x v="0"/>
  </r>
  <r>
    <x v="1"/>
    <x v="15"/>
    <x v="74"/>
    <n v="1"/>
    <x v="0"/>
  </r>
  <r>
    <x v="1"/>
    <x v="15"/>
    <x v="75"/>
    <n v="1"/>
    <x v="0"/>
  </r>
  <r>
    <x v="1"/>
    <x v="15"/>
    <x v="76"/>
    <n v="7"/>
    <x v="0"/>
  </r>
  <r>
    <x v="1"/>
    <x v="15"/>
    <x v="77"/>
    <n v="1"/>
    <x v="0"/>
  </r>
  <r>
    <x v="1"/>
    <x v="15"/>
    <x v="78"/>
    <n v="2"/>
    <x v="0"/>
  </r>
  <r>
    <x v="1"/>
    <x v="15"/>
    <x v="79"/>
    <n v="3"/>
    <x v="0"/>
  </r>
  <r>
    <x v="1"/>
    <x v="16"/>
    <x v="80"/>
    <n v="14"/>
    <x v="0"/>
  </r>
  <r>
    <x v="1"/>
    <x v="16"/>
    <x v="81"/>
    <n v="5"/>
    <x v="0"/>
  </r>
  <r>
    <x v="1"/>
    <x v="16"/>
    <x v="82"/>
    <n v="3"/>
    <x v="0"/>
  </r>
  <r>
    <x v="1"/>
    <x v="16"/>
    <x v="83"/>
    <n v="1"/>
    <x v="0"/>
  </r>
  <r>
    <x v="1"/>
    <x v="16"/>
    <x v="84"/>
    <n v="19"/>
    <x v="0"/>
  </r>
  <r>
    <x v="1"/>
    <x v="16"/>
    <x v="85"/>
    <n v="1"/>
    <x v="0"/>
  </r>
  <r>
    <x v="1"/>
    <x v="16"/>
    <x v="86"/>
    <n v="9"/>
    <x v="0"/>
  </r>
  <r>
    <x v="1"/>
    <x v="16"/>
    <x v="87"/>
    <n v="7"/>
    <x v="0"/>
  </r>
  <r>
    <x v="1"/>
    <x v="16"/>
    <x v="88"/>
    <n v="4"/>
    <x v="0"/>
  </r>
  <r>
    <x v="2"/>
    <x v="17"/>
    <x v="89"/>
    <n v="14"/>
    <x v="0"/>
  </r>
  <r>
    <x v="2"/>
    <x v="17"/>
    <x v="90"/>
    <n v="6"/>
    <x v="0"/>
  </r>
  <r>
    <x v="2"/>
    <x v="17"/>
    <x v="91"/>
    <n v="35"/>
    <x v="0"/>
  </r>
  <r>
    <x v="2"/>
    <x v="17"/>
    <x v="92"/>
    <n v="31"/>
    <x v="0"/>
  </r>
  <r>
    <x v="2"/>
    <x v="17"/>
    <x v="93"/>
    <n v="4"/>
    <x v="0"/>
  </r>
  <r>
    <x v="2"/>
    <x v="18"/>
    <x v="94"/>
    <n v="58"/>
    <x v="0"/>
  </r>
  <r>
    <x v="2"/>
    <x v="18"/>
    <x v="95"/>
    <n v="7"/>
    <x v="0"/>
  </r>
  <r>
    <x v="2"/>
    <x v="19"/>
    <x v="96"/>
    <n v="5"/>
    <x v="0"/>
  </r>
  <r>
    <x v="2"/>
    <x v="19"/>
    <x v="97"/>
    <n v="3"/>
    <x v="0"/>
  </r>
  <r>
    <x v="2"/>
    <x v="19"/>
    <x v="98"/>
    <n v="4"/>
    <x v="0"/>
  </r>
  <r>
    <x v="2"/>
    <x v="19"/>
    <x v="99"/>
    <n v="4"/>
    <x v="0"/>
  </r>
  <r>
    <x v="2"/>
    <x v="19"/>
    <x v="100"/>
    <n v="4"/>
    <x v="0"/>
  </r>
  <r>
    <x v="2"/>
    <x v="19"/>
    <x v="101"/>
    <n v="19"/>
    <x v="0"/>
  </r>
  <r>
    <x v="2"/>
    <x v="19"/>
    <x v="102"/>
    <n v="1"/>
    <x v="0"/>
  </r>
  <r>
    <x v="2"/>
    <x v="19"/>
    <x v="103"/>
    <n v="3"/>
    <x v="0"/>
  </r>
  <r>
    <x v="2"/>
    <x v="19"/>
    <x v="104"/>
    <n v="18"/>
    <x v="0"/>
  </r>
  <r>
    <x v="2"/>
    <x v="19"/>
    <x v="105"/>
    <n v="3"/>
    <x v="0"/>
  </r>
  <r>
    <x v="2"/>
    <x v="19"/>
    <x v="106"/>
    <n v="1"/>
    <x v="0"/>
  </r>
  <r>
    <x v="2"/>
    <x v="20"/>
    <x v="107"/>
    <n v="58"/>
    <x v="0"/>
  </r>
  <r>
    <x v="2"/>
    <x v="20"/>
    <x v="108"/>
    <n v="5"/>
    <x v="0"/>
  </r>
  <r>
    <x v="2"/>
    <x v="20"/>
    <x v="109"/>
    <n v="143"/>
    <x v="0"/>
  </r>
  <r>
    <x v="2"/>
    <x v="20"/>
    <x v="110"/>
    <n v="5"/>
    <x v="0"/>
  </r>
  <r>
    <x v="2"/>
    <x v="20"/>
    <x v="111"/>
    <n v="118"/>
    <x v="0"/>
  </r>
  <r>
    <x v="2"/>
    <x v="21"/>
    <x v="112"/>
    <n v="6"/>
    <x v="0"/>
  </r>
  <r>
    <x v="2"/>
    <x v="21"/>
    <x v="113"/>
    <n v="40"/>
    <x v="0"/>
  </r>
  <r>
    <x v="2"/>
    <x v="21"/>
    <x v="114"/>
    <n v="2"/>
    <x v="0"/>
  </r>
  <r>
    <x v="2"/>
    <x v="21"/>
    <x v="115"/>
    <n v="7"/>
    <x v="0"/>
  </r>
  <r>
    <x v="2"/>
    <x v="22"/>
    <x v="116"/>
    <n v="12"/>
    <x v="0"/>
  </r>
  <r>
    <x v="2"/>
    <x v="22"/>
    <x v="117"/>
    <n v="12"/>
    <x v="0"/>
  </r>
  <r>
    <x v="2"/>
    <x v="22"/>
    <x v="118"/>
    <n v="5"/>
    <x v="0"/>
  </r>
  <r>
    <x v="2"/>
    <x v="22"/>
    <x v="119"/>
    <n v="13"/>
    <x v="0"/>
  </r>
  <r>
    <x v="2"/>
    <x v="22"/>
    <x v="120"/>
    <n v="3"/>
    <x v="0"/>
  </r>
  <r>
    <x v="2"/>
    <x v="22"/>
    <x v="121"/>
    <n v="34"/>
    <x v="0"/>
  </r>
  <r>
    <x v="2"/>
    <x v="22"/>
    <x v="122"/>
    <n v="20"/>
    <x v="0"/>
  </r>
  <r>
    <x v="2"/>
    <x v="22"/>
    <x v="123"/>
    <n v="4"/>
    <x v="0"/>
  </r>
  <r>
    <x v="2"/>
    <x v="22"/>
    <x v="124"/>
    <n v="18"/>
    <x v="0"/>
  </r>
  <r>
    <x v="2"/>
    <x v="22"/>
    <x v="125"/>
    <n v="19"/>
    <x v="0"/>
  </r>
  <r>
    <x v="2"/>
    <x v="22"/>
    <x v="126"/>
    <n v="25"/>
    <x v="0"/>
  </r>
  <r>
    <x v="2"/>
    <x v="22"/>
    <x v="127"/>
    <n v="6"/>
    <x v="0"/>
  </r>
  <r>
    <x v="2"/>
    <x v="22"/>
    <x v="128"/>
    <n v="80"/>
    <x v="0"/>
  </r>
  <r>
    <x v="2"/>
    <x v="22"/>
    <x v="129"/>
    <n v="16"/>
    <x v="0"/>
  </r>
  <r>
    <x v="2"/>
    <x v="22"/>
    <x v="130"/>
    <n v="10"/>
    <x v="0"/>
  </r>
  <r>
    <x v="2"/>
    <x v="22"/>
    <x v="131"/>
    <n v="4"/>
    <x v="0"/>
  </r>
  <r>
    <x v="2"/>
    <x v="22"/>
    <x v="132"/>
    <n v="15"/>
    <x v="0"/>
  </r>
  <r>
    <x v="2"/>
    <x v="22"/>
    <x v="133"/>
    <n v="5"/>
    <x v="0"/>
  </r>
  <r>
    <x v="2"/>
    <x v="22"/>
    <x v="134"/>
    <n v="29"/>
    <x v="0"/>
  </r>
  <r>
    <x v="2"/>
    <x v="23"/>
    <x v="135"/>
    <n v="7"/>
    <x v="0"/>
  </r>
  <r>
    <x v="2"/>
    <x v="23"/>
    <x v="136"/>
    <n v="8"/>
    <x v="0"/>
  </r>
  <r>
    <x v="2"/>
    <x v="23"/>
    <x v="137"/>
    <n v="7"/>
    <x v="0"/>
  </r>
  <r>
    <x v="2"/>
    <x v="23"/>
    <x v="138"/>
    <n v="9"/>
    <x v="0"/>
  </r>
  <r>
    <x v="2"/>
    <x v="23"/>
    <x v="139"/>
    <n v="80"/>
    <x v="0"/>
  </r>
  <r>
    <x v="2"/>
    <x v="23"/>
    <x v="140"/>
    <n v="16"/>
    <x v="0"/>
  </r>
  <r>
    <x v="2"/>
    <x v="24"/>
    <x v="141"/>
    <n v="6"/>
    <x v="0"/>
  </r>
  <r>
    <x v="2"/>
    <x v="24"/>
    <x v="142"/>
    <n v="4"/>
    <x v="0"/>
  </r>
  <r>
    <x v="2"/>
    <x v="24"/>
    <x v="143"/>
    <n v="7"/>
    <x v="0"/>
  </r>
  <r>
    <x v="2"/>
    <x v="24"/>
    <x v="144"/>
    <n v="12"/>
    <x v="0"/>
  </r>
  <r>
    <x v="2"/>
    <x v="24"/>
    <x v="145"/>
    <n v="4"/>
    <x v="0"/>
  </r>
  <r>
    <x v="2"/>
    <x v="24"/>
    <x v="146"/>
    <n v="24"/>
    <x v="0"/>
  </r>
  <r>
    <x v="2"/>
    <x v="24"/>
    <x v="147"/>
    <n v="11"/>
    <x v="0"/>
  </r>
  <r>
    <x v="2"/>
    <x v="24"/>
    <x v="148"/>
    <n v="1"/>
    <x v="0"/>
  </r>
  <r>
    <x v="2"/>
    <x v="24"/>
    <x v="149"/>
    <n v="20"/>
    <x v="0"/>
  </r>
  <r>
    <x v="2"/>
    <x v="24"/>
    <x v="150"/>
    <n v="8"/>
    <x v="0"/>
  </r>
  <r>
    <x v="2"/>
    <x v="24"/>
    <x v="151"/>
    <n v="7"/>
    <x v="0"/>
  </r>
  <r>
    <x v="2"/>
    <x v="24"/>
    <x v="152"/>
    <n v="3"/>
    <x v="0"/>
  </r>
  <r>
    <x v="2"/>
    <x v="24"/>
    <x v="153"/>
    <n v="90"/>
    <x v="0"/>
  </r>
  <r>
    <x v="2"/>
    <x v="24"/>
    <x v="154"/>
    <n v="3"/>
    <x v="0"/>
  </r>
  <r>
    <x v="2"/>
    <x v="24"/>
    <x v="155"/>
    <n v="6"/>
    <x v="0"/>
  </r>
  <r>
    <x v="2"/>
    <x v="24"/>
    <x v="156"/>
    <n v="1"/>
    <x v="0"/>
  </r>
  <r>
    <x v="2"/>
    <x v="24"/>
    <x v="157"/>
    <n v="1"/>
    <x v="0"/>
  </r>
  <r>
    <x v="2"/>
    <x v="25"/>
    <x v="158"/>
    <n v="19"/>
    <x v="0"/>
  </r>
  <r>
    <x v="2"/>
    <x v="25"/>
    <x v="159"/>
    <n v="4"/>
    <x v="0"/>
  </r>
  <r>
    <x v="2"/>
    <x v="25"/>
    <x v="160"/>
    <n v="3"/>
    <x v="0"/>
  </r>
  <r>
    <x v="2"/>
    <x v="25"/>
    <x v="161"/>
    <n v="2"/>
    <x v="0"/>
  </r>
  <r>
    <x v="2"/>
    <x v="25"/>
    <x v="162"/>
    <n v="11"/>
    <x v="0"/>
  </r>
  <r>
    <x v="2"/>
    <x v="25"/>
    <x v="163"/>
    <n v="5"/>
    <x v="0"/>
  </r>
  <r>
    <x v="2"/>
    <x v="25"/>
    <x v="164"/>
    <n v="3"/>
    <x v="0"/>
  </r>
  <r>
    <x v="2"/>
    <x v="25"/>
    <x v="165"/>
    <n v="20"/>
    <x v="0"/>
  </r>
  <r>
    <x v="2"/>
    <x v="25"/>
    <x v="166"/>
    <n v="5"/>
    <x v="0"/>
  </r>
  <r>
    <x v="2"/>
    <x v="26"/>
    <x v="167"/>
    <n v="10"/>
    <x v="0"/>
  </r>
  <r>
    <x v="2"/>
    <x v="26"/>
    <x v="168"/>
    <n v="10"/>
    <x v="0"/>
  </r>
  <r>
    <x v="2"/>
    <x v="26"/>
    <x v="169"/>
    <n v="11"/>
    <x v="0"/>
  </r>
  <r>
    <x v="2"/>
    <x v="26"/>
    <x v="170"/>
    <n v="9"/>
    <x v="0"/>
  </r>
  <r>
    <x v="2"/>
    <x v="26"/>
    <x v="171"/>
    <n v="33"/>
    <x v="0"/>
  </r>
  <r>
    <x v="2"/>
    <x v="26"/>
    <x v="172"/>
    <n v="2"/>
    <x v="0"/>
  </r>
  <r>
    <x v="3"/>
    <x v="6"/>
    <x v="173"/>
    <n v="53"/>
    <x v="0"/>
  </r>
  <r>
    <x v="3"/>
    <x v="6"/>
    <x v="174"/>
    <n v="49"/>
    <x v="0"/>
  </r>
  <r>
    <x v="3"/>
    <x v="6"/>
    <x v="175"/>
    <n v="22"/>
    <x v="0"/>
  </r>
  <r>
    <x v="3"/>
    <x v="6"/>
    <x v="176"/>
    <n v="5"/>
    <x v="0"/>
  </r>
  <r>
    <x v="3"/>
    <x v="6"/>
    <x v="177"/>
    <n v="78"/>
    <x v="0"/>
  </r>
  <r>
    <x v="3"/>
    <x v="6"/>
    <x v="178"/>
    <n v="20"/>
    <x v="0"/>
  </r>
  <r>
    <x v="3"/>
    <x v="6"/>
    <x v="179"/>
    <n v="70"/>
    <x v="0"/>
  </r>
  <r>
    <x v="3"/>
    <x v="6"/>
    <x v="180"/>
    <n v="53"/>
    <x v="0"/>
  </r>
  <r>
    <x v="3"/>
    <x v="6"/>
    <x v="181"/>
    <n v="3"/>
    <x v="0"/>
  </r>
  <r>
    <x v="3"/>
    <x v="6"/>
    <x v="182"/>
    <n v="55"/>
    <x v="0"/>
  </r>
  <r>
    <x v="3"/>
    <x v="6"/>
    <x v="183"/>
    <n v="5"/>
    <x v="0"/>
  </r>
  <r>
    <x v="3"/>
    <x v="6"/>
    <x v="184"/>
    <n v="9"/>
    <x v="0"/>
  </r>
  <r>
    <x v="3"/>
    <x v="6"/>
    <x v="185"/>
    <n v="30"/>
    <x v="0"/>
  </r>
  <r>
    <x v="3"/>
    <x v="6"/>
    <x v="186"/>
    <n v="69"/>
    <x v="0"/>
  </r>
  <r>
    <x v="3"/>
    <x v="6"/>
    <x v="187"/>
    <n v="1"/>
    <x v="0"/>
  </r>
  <r>
    <x v="3"/>
    <x v="6"/>
    <x v="188"/>
    <n v="1"/>
    <x v="0"/>
  </r>
  <r>
    <x v="3"/>
    <x v="6"/>
    <x v="189"/>
    <n v="1"/>
    <x v="0"/>
  </r>
  <r>
    <x v="3"/>
    <x v="6"/>
    <x v="190"/>
    <n v="7"/>
    <x v="0"/>
  </r>
  <r>
    <x v="3"/>
    <x v="6"/>
    <x v="191"/>
    <n v="6"/>
    <x v="0"/>
  </r>
  <r>
    <x v="3"/>
    <x v="6"/>
    <x v="192"/>
    <n v="7"/>
    <x v="0"/>
  </r>
  <r>
    <x v="2"/>
    <x v="19"/>
    <x v="102"/>
    <n v="10"/>
    <x v="1"/>
  </r>
  <r>
    <x v="1"/>
    <x v="15"/>
    <x v="76"/>
    <n v="15"/>
    <x v="1"/>
  </r>
  <r>
    <x v="2"/>
    <x v="25"/>
    <x v="164"/>
    <n v="24"/>
    <x v="1"/>
  </r>
  <r>
    <x v="2"/>
    <x v="25"/>
    <x v="158"/>
    <n v="34"/>
    <x v="1"/>
  </r>
  <r>
    <x v="0"/>
    <x v="13"/>
    <x v="64"/>
    <n v="196"/>
    <x v="1"/>
  </r>
  <r>
    <x v="1"/>
    <x v="15"/>
    <x v="72"/>
    <n v="20"/>
    <x v="1"/>
  </r>
  <r>
    <x v="1"/>
    <x v="15"/>
    <x v="69"/>
    <n v="16"/>
    <x v="1"/>
  </r>
  <r>
    <x v="2"/>
    <x v="26"/>
    <x v="167"/>
    <n v="16"/>
    <x v="1"/>
  </r>
  <r>
    <x v="2"/>
    <x v="21"/>
    <x v="114"/>
    <n v="10"/>
    <x v="1"/>
  </r>
  <r>
    <x v="1"/>
    <x v="16"/>
    <x v="193"/>
    <n v="16"/>
    <x v="1"/>
  </r>
  <r>
    <x v="0"/>
    <x v="1"/>
    <x v="7"/>
    <n v="192"/>
    <x v="1"/>
  </r>
  <r>
    <x v="2"/>
    <x v="25"/>
    <x v="165"/>
    <n v="61"/>
    <x v="1"/>
  </r>
  <r>
    <x v="2"/>
    <x v="23"/>
    <x v="136"/>
    <n v="22"/>
    <x v="1"/>
  </r>
  <r>
    <x v="0"/>
    <x v="1"/>
    <x v="8"/>
    <n v="134"/>
    <x v="1"/>
  </r>
  <r>
    <x v="2"/>
    <x v="24"/>
    <x v="152"/>
    <n v="16"/>
    <x v="1"/>
  </r>
  <r>
    <x v="2"/>
    <x v="19"/>
    <x v="101"/>
    <n v="1"/>
    <x v="1"/>
  </r>
  <r>
    <x v="3"/>
    <x v="6"/>
    <x v="192"/>
    <n v="6"/>
    <x v="1"/>
  </r>
  <r>
    <x v="0"/>
    <x v="0"/>
    <x v="6"/>
    <n v="40"/>
    <x v="1"/>
  </r>
  <r>
    <x v="2"/>
    <x v="24"/>
    <x v="194"/>
    <n v="4"/>
    <x v="1"/>
  </r>
  <r>
    <x v="2"/>
    <x v="22"/>
    <x v="133"/>
    <n v="7"/>
    <x v="1"/>
  </r>
  <r>
    <x v="0"/>
    <x v="11"/>
    <x v="53"/>
    <n v="110"/>
    <x v="1"/>
  </r>
  <r>
    <x v="2"/>
    <x v="24"/>
    <x v="148"/>
    <n v="18"/>
    <x v="1"/>
  </r>
  <r>
    <x v="0"/>
    <x v="12"/>
    <x v="55"/>
    <n v="1"/>
    <x v="1"/>
  </r>
  <r>
    <x v="3"/>
    <x v="6"/>
    <x v="190"/>
    <n v="5"/>
    <x v="1"/>
  </r>
  <r>
    <x v="2"/>
    <x v="18"/>
    <x v="94"/>
    <n v="65"/>
    <x v="1"/>
  </r>
  <r>
    <x v="2"/>
    <x v="25"/>
    <x v="161"/>
    <n v="2"/>
    <x v="1"/>
  </r>
  <r>
    <x v="2"/>
    <x v="26"/>
    <x v="171"/>
    <n v="25"/>
    <x v="1"/>
  </r>
  <r>
    <x v="2"/>
    <x v="24"/>
    <x v="195"/>
    <n v="34"/>
    <x v="1"/>
  </r>
  <r>
    <x v="1"/>
    <x v="15"/>
    <x v="79"/>
    <n v="11"/>
    <x v="1"/>
  </r>
  <r>
    <x v="1"/>
    <x v="14"/>
    <x v="65"/>
    <n v="83"/>
    <x v="1"/>
  </r>
  <r>
    <x v="2"/>
    <x v="22"/>
    <x v="121"/>
    <n v="40"/>
    <x v="1"/>
  </r>
  <r>
    <x v="3"/>
    <x v="6"/>
    <x v="184"/>
    <n v="4"/>
    <x v="1"/>
  </r>
  <r>
    <x v="2"/>
    <x v="24"/>
    <x v="150"/>
    <n v="8"/>
    <x v="1"/>
  </r>
  <r>
    <x v="2"/>
    <x v="24"/>
    <x v="151"/>
    <n v="23"/>
    <x v="1"/>
  </r>
  <r>
    <x v="2"/>
    <x v="24"/>
    <x v="143"/>
    <n v="6"/>
    <x v="1"/>
  </r>
  <r>
    <x v="3"/>
    <x v="6"/>
    <x v="186"/>
    <n v="116"/>
    <x v="1"/>
  </r>
  <r>
    <x v="0"/>
    <x v="5"/>
    <x v="34"/>
    <n v="93"/>
    <x v="1"/>
  </r>
  <r>
    <x v="0"/>
    <x v="0"/>
    <x v="5"/>
    <n v="21"/>
    <x v="1"/>
  </r>
  <r>
    <x v="0"/>
    <x v="3"/>
    <x v="22"/>
    <n v="25"/>
    <x v="1"/>
  </r>
  <r>
    <x v="2"/>
    <x v="23"/>
    <x v="140"/>
    <n v="32"/>
    <x v="1"/>
  </r>
  <r>
    <x v="2"/>
    <x v="22"/>
    <x v="132"/>
    <n v="11"/>
    <x v="1"/>
  </r>
  <r>
    <x v="0"/>
    <x v="7"/>
    <x v="38"/>
    <n v="14"/>
    <x v="1"/>
  </r>
  <r>
    <x v="2"/>
    <x v="17"/>
    <x v="89"/>
    <n v="14"/>
    <x v="1"/>
  </r>
  <r>
    <x v="0"/>
    <x v="12"/>
    <x v="54"/>
    <n v="30"/>
    <x v="1"/>
  </r>
  <r>
    <x v="2"/>
    <x v="24"/>
    <x v="142"/>
    <n v="10"/>
    <x v="1"/>
  </r>
  <r>
    <x v="0"/>
    <x v="1"/>
    <x v="12"/>
    <n v="304"/>
    <x v="1"/>
  </r>
  <r>
    <x v="2"/>
    <x v="23"/>
    <x v="137"/>
    <n v="40"/>
    <x v="1"/>
  </r>
  <r>
    <x v="0"/>
    <x v="3"/>
    <x v="20"/>
    <n v="102"/>
    <x v="1"/>
  </r>
  <r>
    <x v="2"/>
    <x v="20"/>
    <x v="110"/>
    <n v="2"/>
    <x v="1"/>
  </r>
  <r>
    <x v="2"/>
    <x v="20"/>
    <x v="108"/>
    <n v="16"/>
    <x v="1"/>
  </r>
  <r>
    <x v="0"/>
    <x v="10"/>
    <x v="48"/>
    <n v="23"/>
    <x v="1"/>
  </r>
  <r>
    <x v="1"/>
    <x v="15"/>
    <x v="73"/>
    <n v="1"/>
    <x v="1"/>
  </r>
  <r>
    <x v="0"/>
    <x v="4"/>
    <x v="28"/>
    <n v="197"/>
    <x v="1"/>
  </r>
  <r>
    <x v="2"/>
    <x v="19"/>
    <x v="98"/>
    <n v="15"/>
    <x v="1"/>
  </r>
  <r>
    <x v="0"/>
    <x v="13"/>
    <x v="63"/>
    <n v="31"/>
    <x v="1"/>
  </r>
  <r>
    <x v="0"/>
    <x v="12"/>
    <x v="56"/>
    <n v="41"/>
    <x v="1"/>
  </r>
  <r>
    <x v="2"/>
    <x v="21"/>
    <x v="113"/>
    <n v="9"/>
    <x v="1"/>
  </r>
  <r>
    <x v="0"/>
    <x v="5"/>
    <x v="33"/>
    <n v="204"/>
    <x v="1"/>
  </r>
  <r>
    <x v="0"/>
    <x v="9"/>
    <x v="45"/>
    <n v="72"/>
    <x v="1"/>
  </r>
  <r>
    <x v="1"/>
    <x v="15"/>
    <x v="74"/>
    <n v="3"/>
    <x v="1"/>
  </r>
  <r>
    <x v="3"/>
    <x v="6"/>
    <x v="175"/>
    <n v="20"/>
    <x v="1"/>
  </r>
  <r>
    <x v="2"/>
    <x v="20"/>
    <x v="111"/>
    <n v="135"/>
    <x v="1"/>
  </r>
  <r>
    <x v="2"/>
    <x v="24"/>
    <x v="144"/>
    <n v="21"/>
    <x v="1"/>
  </r>
  <r>
    <x v="0"/>
    <x v="10"/>
    <x v="49"/>
    <n v="26"/>
    <x v="1"/>
  </r>
  <r>
    <x v="0"/>
    <x v="2"/>
    <x v="17"/>
    <n v="69"/>
    <x v="1"/>
  </r>
  <r>
    <x v="2"/>
    <x v="17"/>
    <x v="92"/>
    <n v="40"/>
    <x v="1"/>
  </r>
  <r>
    <x v="0"/>
    <x v="9"/>
    <x v="46"/>
    <n v="309"/>
    <x v="1"/>
  </r>
  <r>
    <x v="2"/>
    <x v="24"/>
    <x v="141"/>
    <n v="1"/>
    <x v="1"/>
  </r>
  <r>
    <x v="2"/>
    <x v="19"/>
    <x v="104"/>
    <n v="19"/>
    <x v="1"/>
  </r>
  <r>
    <x v="2"/>
    <x v="19"/>
    <x v="103"/>
    <n v="38"/>
    <x v="1"/>
  </r>
  <r>
    <x v="2"/>
    <x v="24"/>
    <x v="154"/>
    <n v="3"/>
    <x v="1"/>
  </r>
  <r>
    <x v="2"/>
    <x v="20"/>
    <x v="107"/>
    <n v="40"/>
    <x v="1"/>
  </r>
  <r>
    <x v="3"/>
    <x v="6"/>
    <x v="185"/>
    <n v="27"/>
    <x v="1"/>
  </r>
  <r>
    <x v="0"/>
    <x v="1"/>
    <x v="9"/>
    <n v="102"/>
    <x v="1"/>
  </r>
  <r>
    <x v="0"/>
    <x v="12"/>
    <x v="59"/>
    <n v="7"/>
    <x v="1"/>
  </r>
  <r>
    <x v="2"/>
    <x v="22"/>
    <x v="125"/>
    <n v="11"/>
    <x v="1"/>
  </r>
  <r>
    <x v="0"/>
    <x v="2"/>
    <x v="14"/>
    <n v="5"/>
    <x v="1"/>
  </r>
  <r>
    <x v="0"/>
    <x v="7"/>
    <x v="40"/>
    <n v="24"/>
    <x v="1"/>
  </r>
  <r>
    <x v="0"/>
    <x v="11"/>
    <x v="52"/>
    <n v="100"/>
    <x v="1"/>
  </r>
  <r>
    <x v="3"/>
    <x v="6"/>
    <x v="177"/>
    <n v="87"/>
    <x v="1"/>
  </r>
  <r>
    <x v="0"/>
    <x v="13"/>
    <x v="62"/>
    <n v="32"/>
    <x v="1"/>
  </r>
  <r>
    <x v="0"/>
    <x v="4"/>
    <x v="30"/>
    <n v="125"/>
    <x v="1"/>
  </r>
  <r>
    <x v="2"/>
    <x v="24"/>
    <x v="155"/>
    <n v="4"/>
    <x v="1"/>
  </r>
  <r>
    <x v="1"/>
    <x v="16"/>
    <x v="83"/>
    <n v="26"/>
    <x v="1"/>
  </r>
  <r>
    <x v="3"/>
    <x v="6"/>
    <x v="174"/>
    <n v="123"/>
    <x v="1"/>
  </r>
  <r>
    <x v="2"/>
    <x v="22"/>
    <x v="134"/>
    <n v="18"/>
    <x v="1"/>
  </r>
  <r>
    <x v="1"/>
    <x v="14"/>
    <x v="196"/>
    <n v="12"/>
    <x v="1"/>
  </r>
  <r>
    <x v="2"/>
    <x v="24"/>
    <x v="153"/>
    <n v="323"/>
    <x v="1"/>
  </r>
  <r>
    <x v="0"/>
    <x v="7"/>
    <x v="39"/>
    <n v="24"/>
    <x v="1"/>
  </r>
  <r>
    <x v="2"/>
    <x v="26"/>
    <x v="170"/>
    <n v="10"/>
    <x v="1"/>
  </r>
  <r>
    <x v="3"/>
    <x v="6"/>
    <x v="197"/>
    <n v="1"/>
    <x v="1"/>
  </r>
  <r>
    <x v="0"/>
    <x v="1"/>
    <x v="13"/>
    <n v="213"/>
    <x v="1"/>
  </r>
  <r>
    <x v="1"/>
    <x v="16"/>
    <x v="85"/>
    <n v="51"/>
    <x v="1"/>
  </r>
  <r>
    <x v="1"/>
    <x v="14"/>
    <x v="67"/>
    <n v="108"/>
    <x v="1"/>
  </r>
  <r>
    <x v="0"/>
    <x v="2"/>
    <x v="15"/>
    <n v="5"/>
    <x v="1"/>
  </r>
  <r>
    <x v="2"/>
    <x v="22"/>
    <x v="131"/>
    <n v="5"/>
    <x v="1"/>
  </r>
  <r>
    <x v="2"/>
    <x v="25"/>
    <x v="163"/>
    <n v="10"/>
    <x v="1"/>
  </r>
  <r>
    <x v="2"/>
    <x v="24"/>
    <x v="157"/>
    <n v="27"/>
    <x v="1"/>
  </r>
  <r>
    <x v="2"/>
    <x v="25"/>
    <x v="198"/>
    <n v="10"/>
    <x v="1"/>
  </r>
  <r>
    <x v="1"/>
    <x v="15"/>
    <x v="199"/>
    <n v="11"/>
    <x v="1"/>
  </r>
  <r>
    <x v="2"/>
    <x v="22"/>
    <x v="116"/>
    <n v="20"/>
    <x v="1"/>
  </r>
  <r>
    <x v="2"/>
    <x v="22"/>
    <x v="119"/>
    <n v="22"/>
    <x v="1"/>
  </r>
  <r>
    <x v="1"/>
    <x v="15"/>
    <x v="68"/>
    <n v="22"/>
    <x v="1"/>
  </r>
  <r>
    <x v="2"/>
    <x v="24"/>
    <x v="149"/>
    <n v="22"/>
    <x v="1"/>
  </r>
  <r>
    <x v="3"/>
    <x v="6"/>
    <x v="181"/>
    <n v="4"/>
    <x v="1"/>
  </r>
  <r>
    <x v="2"/>
    <x v="24"/>
    <x v="146"/>
    <n v="14"/>
    <x v="1"/>
  </r>
  <r>
    <x v="0"/>
    <x v="2"/>
    <x v="16"/>
    <n v="45"/>
    <x v="1"/>
  </r>
  <r>
    <x v="3"/>
    <x v="6"/>
    <x v="188"/>
    <n v="6"/>
    <x v="1"/>
  </r>
  <r>
    <x v="0"/>
    <x v="1"/>
    <x v="11"/>
    <n v="121"/>
    <x v="1"/>
  </r>
  <r>
    <x v="0"/>
    <x v="0"/>
    <x v="2"/>
    <n v="13"/>
    <x v="1"/>
  </r>
  <r>
    <x v="2"/>
    <x v="19"/>
    <x v="105"/>
    <n v="32"/>
    <x v="1"/>
  </r>
  <r>
    <x v="2"/>
    <x v="25"/>
    <x v="166"/>
    <n v="7"/>
    <x v="1"/>
  </r>
  <r>
    <x v="0"/>
    <x v="12"/>
    <x v="13"/>
    <n v="8"/>
    <x v="1"/>
  </r>
  <r>
    <x v="1"/>
    <x v="16"/>
    <x v="87"/>
    <n v="7"/>
    <x v="1"/>
  </r>
  <r>
    <x v="2"/>
    <x v="22"/>
    <x v="117"/>
    <n v="48"/>
    <x v="1"/>
  </r>
  <r>
    <x v="2"/>
    <x v="22"/>
    <x v="123"/>
    <n v="11"/>
    <x v="1"/>
  </r>
  <r>
    <x v="2"/>
    <x v="17"/>
    <x v="90"/>
    <n v="4"/>
    <x v="1"/>
  </r>
  <r>
    <x v="0"/>
    <x v="6"/>
    <x v="36"/>
    <n v="13"/>
    <x v="1"/>
  </r>
  <r>
    <x v="0"/>
    <x v="0"/>
    <x v="1"/>
    <n v="36"/>
    <x v="1"/>
  </r>
  <r>
    <x v="2"/>
    <x v="26"/>
    <x v="168"/>
    <n v="3"/>
    <x v="1"/>
  </r>
  <r>
    <x v="2"/>
    <x v="24"/>
    <x v="145"/>
    <n v="36"/>
    <x v="1"/>
  </r>
  <r>
    <x v="0"/>
    <x v="12"/>
    <x v="57"/>
    <n v="45"/>
    <x v="1"/>
  </r>
  <r>
    <x v="3"/>
    <x v="6"/>
    <x v="183"/>
    <n v="1"/>
    <x v="1"/>
  </r>
  <r>
    <x v="2"/>
    <x v="17"/>
    <x v="93"/>
    <n v="31"/>
    <x v="1"/>
  </r>
  <r>
    <x v="0"/>
    <x v="0"/>
    <x v="4"/>
    <n v="9"/>
    <x v="1"/>
  </r>
  <r>
    <x v="0"/>
    <x v="3"/>
    <x v="24"/>
    <n v="20"/>
    <x v="1"/>
  </r>
  <r>
    <x v="1"/>
    <x v="16"/>
    <x v="86"/>
    <n v="46"/>
    <x v="1"/>
  </r>
  <r>
    <x v="3"/>
    <x v="6"/>
    <x v="180"/>
    <n v="75"/>
    <x v="1"/>
  </r>
  <r>
    <x v="1"/>
    <x v="15"/>
    <x v="77"/>
    <n v="3"/>
    <x v="1"/>
  </r>
  <r>
    <x v="3"/>
    <x v="6"/>
    <x v="187"/>
    <n v="7"/>
    <x v="1"/>
  </r>
  <r>
    <x v="2"/>
    <x v="19"/>
    <x v="100"/>
    <n v="32"/>
    <x v="1"/>
  </r>
  <r>
    <x v="3"/>
    <x v="6"/>
    <x v="173"/>
    <n v="45"/>
    <x v="1"/>
  </r>
  <r>
    <x v="0"/>
    <x v="12"/>
    <x v="60"/>
    <n v="160"/>
    <x v="1"/>
  </r>
  <r>
    <x v="2"/>
    <x v="24"/>
    <x v="147"/>
    <n v="2"/>
    <x v="1"/>
  </r>
  <r>
    <x v="2"/>
    <x v="22"/>
    <x v="118"/>
    <n v="49"/>
    <x v="1"/>
  </r>
  <r>
    <x v="0"/>
    <x v="4"/>
    <x v="27"/>
    <n v="149"/>
    <x v="1"/>
  </r>
  <r>
    <x v="0"/>
    <x v="5"/>
    <x v="32"/>
    <n v="72"/>
    <x v="1"/>
  </r>
  <r>
    <x v="0"/>
    <x v="10"/>
    <x v="47"/>
    <n v="63"/>
    <x v="1"/>
  </r>
  <r>
    <x v="3"/>
    <x v="6"/>
    <x v="176"/>
    <n v="28"/>
    <x v="1"/>
  </r>
  <r>
    <x v="0"/>
    <x v="13"/>
    <x v="61"/>
    <n v="33"/>
    <x v="1"/>
  </r>
  <r>
    <x v="2"/>
    <x v="22"/>
    <x v="122"/>
    <n v="35"/>
    <x v="1"/>
  </r>
  <r>
    <x v="1"/>
    <x v="16"/>
    <x v="88"/>
    <n v="2"/>
    <x v="1"/>
  </r>
  <r>
    <x v="0"/>
    <x v="1"/>
    <x v="10"/>
    <n v="302"/>
    <x v="1"/>
  </r>
  <r>
    <x v="2"/>
    <x v="25"/>
    <x v="162"/>
    <n v="9"/>
    <x v="1"/>
  </r>
  <r>
    <x v="0"/>
    <x v="8"/>
    <x v="44"/>
    <n v="31"/>
    <x v="1"/>
  </r>
  <r>
    <x v="1"/>
    <x v="16"/>
    <x v="84"/>
    <n v="6"/>
    <x v="1"/>
  </r>
  <r>
    <x v="0"/>
    <x v="7"/>
    <x v="42"/>
    <n v="11"/>
    <x v="1"/>
  </r>
  <r>
    <x v="0"/>
    <x v="3"/>
    <x v="19"/>
    <n v="113"/>
    <x v="1"/>
  </r>
  <r>
    <x v="2"/>
    <x v="22"/>
    <x v="130"/>
    <n v="14"/>
    <x v="1"/>
  </r>
  <r>
    <x v="1"/>
    <x v="15"/>
    <x v="71"/>
    <n v="20"/>
    <x v="1"/>
  </r>
  <r>
    <x v="2"/>
    <x v="19"/>
    <x v="99"/>
    <n v="11"/>
    <x v="1"/>
  </r>
  <r>
    <x v="2"/>
    <x v="22"/>
    <x v="127"/>
    <n v="13"/>
    <x v="1"/>
  </r>
  <r>
    <x v="2"/>
    <x v="20"/>
    <x v="109"/>
    <n v="163"/>
    <x v="1"/>
  </r>
  <r>
    <x v="2"/>
    <x v="23"/>
    <x v="138"/>
    <n v="30"/>
    <x v="1"/>
  </r>
  <r>
    <x v="2"/>
    <x v="23"/>
    <x v="135"/>
    <n v="8"/>
    <x v="1"/>
  </r>
  <r>
    <x v="3"/>
    <x v="6"/>
    <x v="178"/>
    <n v="56"/>
    <x v="1"/>
  </r>
  <r>
    <x v="1"/>
    <x v="15"/>
    <x v="78"/>
    <n v="12"/>
    <x v="1"/>
  </r>
  <r>
    <x v="0"/>
    <x v="5"/>
    <x v="35"/>
    <n v="155"/>
    <x v="1"/>
  </r>
  <r>
    <x v="0"/>
    <x v="3"/>
    <x v="21"/>
    <n v="10"/>
    <x v="1"/>
  </r>
  <r>
    <x v="2"/>
    <x v="25"/>
    <x v="160"/>
    <n v="5"/>
    <x v="1"/>
  </r>
  <r>
    <x v="1"/>
    <x v="16"/>
    <x v="80"/>
    <n v="10"/>
    <x v="1"/>
  </r>
  <r>
    <x v="1"/>
    <x v="15"/>
    <x v="70"/>
    <n v="5"/>
    <x v="1"/>
  </r>
  <r>
    <x v="0"/>
    <x v="8"/>
    <x v="43"/>
    <n v="22"/>
    <x v="1"/>
  </r>
  <r>
    <x v="2"/>
    <x v="25"/>
    <x v="159"/>
    <n v="8"/>
    <x v="1"/>
  </r>
  <r>
    <x v="2"/>
    <x v="22"/>
    <x v="200"/>
    <n v="10"/>
    <x v="1"/>
  </r>
  <r>
    <x v="0"/>
    <x v="0"/>
    <x v="3"/>
    <n v="5"/>
    <x v="1"/>
  </r>
  <r>
    <x v="0"/>
    <x v="3"/>
    <x v="23"/>
    <n v="108"/>
    <x v="1"/>
  </r>
  <r>
    <x v="0"/>
    <x v="7"/>
    <x v="37"/>
    <n v="15"/>
    <x v="1"/>
  </r>
  <r>
    <x v="2"/>
    <x v="19"/>
    <x v="96"/>
    <n v="23"/>
    <x v="1"/>
  </r>
  <r>
    <x v="0"/>
    <x v="11"/>
    <x v="50"/>
    <n v="21"/>
    <x v="1"/>
  </r>
  <r>
    <x v="0"/>
    <x v="7"/>
    <x v="41"/>
    <n v="81"/>
    <x v="1"/>
  </r>
  <r>
    <x v="1"/>
    <x v="14"/>
    <x v="66"/>
    <n v="39"/>
    <x v="1"/>
  </r>
  <r>
    <x v="0"/>
    <x v="4"/>
    <x v="26"/>
    <n v="325"/>
    <x v="1"/>
  </r>
  <r>
    <x v="0"/>
    <x v="3"/>
    <x v="18"/>
    <n v="45"/>
    <x v="1"/>
  </r>
  <r>
    <x v="2"/>
    <x v="22"/>
    <x v="126"/>
    <n v="10"/>
    <x v="1"/>
  </r>
  <r>
    <x v="1"/>
    <x v="15"/>
    <x v="201"/>
    <n v="3"/>
    <x v="1"/>
  </r>
  <r>
    <x v="1"/>
    <x v="16"/>
    <x v="82"/>
    <n v="5"/>
    <x v="1"/>
  </r>
  <r>
    <x v="2"/>
    <x v="22"/>
    <x v="129"/>
    <n v="21"/>
    <x v="1"/>
  </r>
  <r>
    <x v="2"/>
    <x v="22"/>
    <x v="128"/>
    <n v="41"/>
    <x v="1"/>
  </r>
  <r>
    <x v="0"/>
    <x v="0"/>
    <x v="0"/>
    <n v="101"/>
    <x v="1"/>
  </r>
  <r>
    <x v="3"/>
    <x v="6"/>
    <x v="189"/>
    <n v="2"/>
    <x v="1"/>
  </r>
  <r>
    <x v="2"/>
    <x v="19"/>
    <x v="97"/>
    <n v="11"/>
    <x v="1"/>
  </r>
  <r>
    <x v="0"/>
    <x v="5"/>
    <x v="31"/>
    <n v="61"/>
    <x v="1"/>
  </r>
  <r>
    <x v="2"/>
    <x v="21"/>
    <x v="115"/>
    <n v="35"/>
    <x v="1"/>
  </r>
  <r>
    <x v="0"/>
    <x v="4"/>
    <x v="29"/>
    <n v="76"/>
    <x v="1"/>
  </r>
  <r>
    <x v="2"/>
    <x v="17"/>
    <x v="91"/>
    <n v="60"/>
    <x v="1"/>
  </r>
  <r>
    <x v="0"/>
    <x v="11"/>
    <x v="51"/>
    <n v="114"/>
    <x v="1"/>
  </r>
  <r>
    <x v="1"/>
    <x v="16"/>
    <x v="81"/>
    <n v="4"/>
    <x v="1"/>
  </r>
  <r>
    <x v="2"/>
    <x v="18"/>
    <x v="95"/>
    <n v="32"/>
    <x v="1"/>
  </r>
  <r>
    <x v="3"/>
    <x v="6"/>
    <x v="191"/>
    <n v="23"/>
    <x v="1"/>
  </r>
  <r>
    <x v="3"/>
    <x v="6"/>
    <x v="179"/>
    <n v="83"/>
    <x v="1"/>
  </r>
  <r>
    <x v="2"/>
    <x v="26"/>
    <x v="169"/>
    <n v="23"/>
    <x v="1"/>
  </r>
  <r>
    <x v="0"/>
    <x v="4"/>
    <x v="25"/>
    <n v="11"/>
    <x v="1"/>
  </r>
  <r>
    <x v="0"/>
    <x v="12"/>
    <x v="58"/>
    <n v="19"/>
    <x v="1"/>
  </r>
  <r>
    <x v="2"/>
    <x v="23"/>
    <x v="139"/>
    <n v="156"/>
    <x v="1"/>
  </r>
  <r>
    <x v="2"/>
    <x v="21"/>
    <x v="112"/>
    <n v="3"/>
    <x v="1"/>
  </r>
  <r>
    <x v="2"/>
    <x v="26"/>
    <x v="172"/>
    <n v="8"/>
    <x v="1"/>
  </r>
  <r>
    <x v="2"/>
    <x v="22"/>
    <x v="124"/>
    <n v="9"/>
    <x v="1"/>
  </r>
  <r>
    <x v="2"/>
    <x v="22"/>
    <x v="120"/>
    <n v="1"/>
    <x v="1"/>
  </r>
  <r>
    <x v="3"/>
    <x v="6"/>
    <x v="182"/>
    <n v="181"/>
    <x v="1"/>
  </r>
  <r>
    <x v="0"/>
    <x v="0"/>
    <x v="0"/>
    <n v="24"/>
    <x v="2"/>
  </r>
  <r>
    <x v="0"/>
    <x v="0"/>
    <x v="2"/>
    <n v="3"/>
    <x v="2"/>
  </r>
  <r>
    <x v="0"/>
    <x v="0"/>
    <x v="3"/>
    <n v="7"/>
    <x v="2"/>
  </r>
  <r>
    <x v="0"/>
    <x v="0"/>
    <x v="5"/>
    <n v="1"/>
    <x v="2"/>
  </r>
  <r>
    <x v="0"/>
    <x v="0"/>
    <x v="6"/>
    <n v="12"/>
    <x v="2"/>
  </r>
  <r>
    <x v="0"/>
    <x v="1"/>
    <x v="7"/>
    <n v="63"/>
    <x v="2"/>
  </r>
  <r>
    <x v="0"/>
    <x v="1"/>
    <x v="8"/>
    <n v="48"/>
    <x v="2"/>
  </r>
  <r>
    <x v="0"/>
    <x v="1"/>
    <x v="9"/>
    <n v="42"/>
    <x v="2"/>
  </r>
  <r>
    <x v="0"/>
    <x v="1"/>
    <x v="10"/>
    <n v="94"/>
    <x v="2"/>
  </r>
  <r>
    <x v="0"/>
    <x v="1"/>
    <x v="11"/>
    <n v="31"/>
    <x v="2"/>
  </r>
  <r>
    <x v="0"/>
    <x v="1"/>
    <x v="12"/>
    <n v="47"/>
    <x v="2"/>
  </r>
  <r>
    <x v="0"/>
    <x v="1"/>
    <x v="13"/>
    <n v="63"/>
    <x v="2"/>
  </r>
  <r>
    <x v="0"/>
    <x v="2"/>
    <x v="14"/>
    <n v="1"/>
    <x v="2"/>
  </r>
  <r>
    <x v="0"/>
    <x v="2"/>
    <x v="15"/>
    <n v="5"/>
    <x v="2"/>
  </r>
  <r>
    <x v="0"/>
    <x v="2"/>
    <x v="16"/>
    <n v="5"/>
    <x v="2"/>
  </r>
  <r>
    <x v="0"/>
    <x v="2"/>
    <x v="17"/>
    <n v="32"/>
    <x v="2"/>
  </r>
  <r>
    <x v="0"/>
    <x v="3"/>
    <x v="18"/>
    <n v="5"/>
    <x v="2"/>
  </r>
  <r>
    <x v="0"/>
    <x v="3"/>
    <x v="19"/>
    <n v="21"/>
    <x v="2"/>
  </r>
  <r>
    <x v="0"/>
    <x v="3"/>
    <x v="20"/>
    <n v="65"/>
    <x v="2"/>
  </r>
  <r>
    <x v="0"/>
    <x v="3"/>
    <x v="21"/>
    <n v="7"/>
    <x v="2"/>
  </r>
  <r>
    <x v="0"/>
    <x v="3"/>
    <x v="22"/>
    <n v="5"/>
    <x v="2"/>
  </r>
  <r>
    <x v="0"/>
    <x v="3"/>
    <x v="23"/>
    <n v="20"/>
    <x v="2"/>
  </r>
  <r>
    <x v="0"/>
    <x v="3"/>
    <x v="24"/>
    <n v="6"/>
    <x v="2"/>
  </r>
  <r>
    <x v="0"/>
    <x v="4"/>
    <x v="25"/>
    <n v="9"/>
    <x v="2"/>
  </r>
  <r>
    <x v="0"/>
    <x v="4"/>
    <x v="26"/>
    <n v="117"/>
    <x v="2"/>
  </r>
  <r>
    <x v="0"/>
    <x v="4"/>
    <x v="27"/>
    <n v="51"/>
    <x v="2"/>
  </r>
  <r>
    <x v="0"/>
    <x v="4"/>
    <x v="28"/>
    <n v="77"/>
    <x v="2"/>
  </r>
  <r>
    <x v="0"/>
    <x v="4"/>
    <x v="29"/>
    <n v="31"/>
    <x v="2"/>
  </r>
  <r>
    <x v="0"/>
    <x v="4"/>
    <x v="30"/>
    <n v="76"/>
    <x v="2"/>
  </r>
  <r>
    <x v="0"/>
    <x v="5"/>
    <x v="31"/>
    <n v="26"/>
    <x v="2"/>
  </r>
  <r>
    <x v="0"/>
    <x v="5"/>
    <x v="32"/>
    <n v="6"/>
    <x v="2"/>
  </r>
  <r>
    <x v="0"/>
    <x v="5"/>
    <x v="33"/>
    <n v="78"/>
    <x v="2"/>
  </r>
  <r>
    <x v="0"/>
    <x v="5"/>
    <x v="34"/>
    <n v="42"/>
    <x v="2"/>
  </r>
  <r>
    <x v="0"/>
    <x v="5"/>
    <x v="35"/>
    <n v="16"/>
    <x v="2"/>
  </r>
  <r>
    <x v="0"/>
    <x v="6"/>
    <x v="36"/>
    <n v="21"/>
    <x v="2"/>
  </r>
  <r>
    <x v="0"/>
    <x v="7"/>
    <x v="38"/>
    <n v="2"/>
    <x v="2"/>
  </r>
  <r>
    <x v="0"/>
    <x v="7"/>
    <x v="39"/>
    <n v="3"/>
    <x v="2"/>
  </r>
  <r>
    <x v="0"/>
    <x v="7"/>
    <x v="40"/>
    <n v="3"/>
    <x v="2"/>
  </r>
  <r>
    <x v="0"/>
    <x v="7"/>
    <x v="41"/>
    <n v="16"/>
    <x v="2"/>
  </r>
  <r>
    <x v="0"/>
    <x v="8"/>
    <x v="43"/>
    <n v="1"/>
    <x v="2"/>
  </r>
  <r>
    <x v="0"/>
    <x v="8"/>
    <x v="44"/>
    <n v="18"/>
    <x v="2"/>
  </r>
  <r>
    <x v="0"/>
    <x v="9"/>
    <x v="45"/>
    <n v="21"/>
    <x v="2"/>
  </r>
  <r>
    <x v="0"/>
    <x v="9"/>
    <x v="46"/>
    <n v="53"/>
    <x v="2"/>
  </r>
  <r>
    <x v="0"/>
    <x v="10"/>
    <x v="47"/>
    <n v="26"/>
    <x v="2"/>
  </r>
  <r>
    <x v="0"/>
    <x v="10"/>
    <x v="48"/>
    <n v="3"/>
    <x v="2"/>
  </r>
  <r>
    <x v="0"/>
    <x v="10"/>
    <x v="49"/>
    <n v="1"/>
    <x v="2"/>
  </r>
  <r>
    <x v="0"/>
    <x v="11"/>
    <x v="50"/>
    <n v="2"/>
    <x v="2"/>
  </r>
  <r>
    <x v="0"/>
    <x v="11"/>
    <x v="51"/>
    <n v="42"/>
    <x v="2"/>
  </r>
  <r>
    <x v="0"/>
    <x v="11"/>
    <x v="52"/>
    <n v="10"/>
    <x v="2"/>
  </r>
  <r>
    <x v="0"/>
    <x v="11"/>
    <x v="53"/>
    <n v="35"/>
    <x v="2"/>
  </r>
  <r>
    <x v="0"/>
    <x v="12"/>
    <x v="54"/>
    <n v="5"/>
    <x v="2"/>
  </r>
  <r>
    <x v="0"/>
    <x v="12"/>
    <x v="56"/>
    <n v="7"/>
    <x v="2"/>
  </r>
  <r>
    <x v="0"/>
    <x v="12"/>
    <x v="57"/>
    <n v="12"/>
    <x v="2"/>
  </r>
  <r>
    <x v="0"/>
    <x v="12"/>
    <x v="58"/>
    <n v="3"/>
    <x v="2"/>
  </r>
  <r>
    <x v="0"/>
    <x v="12"/>
    <x v="59"/>
    <n v="2"/>
    <x v="2"/>
  </r>
  <r>
    <x v="0"/>
    <x v="12"/>
    <x v="60"/>
    <n v="34"/>
    <x v="2"/>
  </r>
  <r>
    <x v="0"/>
    <x v="12"/>
    <x v="13"/>
    <n v="9"/>
    <x v="2"/>
  </r>
  <r>
    <x v="0"/>
    <x v="13"/>
    <x v="61"/>
    <n v="1"/>
    <x v="2"/>
  </r>
  <r>
    <x v="0"/>
    <x v="13"/>
    <x v="62"/>
    <n v="11"/>
    <x v="2"/>
  </r>
  <r>
    <x v="0"/>
    <x v="13"/>
    <x v="63"/>
    <n v="3"/>
    <x v="2"/>
  </r>
  <r>
    <x v="0"/>
    <x v="13"/>
    <x v="64"/>
    <n v="25"/>
    <x v="2"/>
  </r>
  <r>
    <x v="1"/>
    <x v="14"/>
    <x v="65"/>
    <n v="36"/>
    <x v="2"/>
  </r>
  <r>
    <x v="1"/>
    <x v="14"/>
    <x v="196"/>
    <n v="2"/>
    <x v="2"/>
  </r>
  <r>
    <x v="1"/>
    <x v="14"/>
    <x v="66"/>
    <n v="17"/>
    <x v="2"/>
  </r>
  <r>
    <x v="1"/>
    <x v="14"/>
    <x v="67"/>
    <n v="33"/>
    <x v="2"/>
  </r>
  <r>
    <x v="1"/>
    <x v="15"/>
    <x v="68"/>
    <n v="1"/>
    <x v="2"/>
  </r>
  <r>
    <x v="1"/>
    <x v="15"/>
    <x v="71"/>
    <n v="8"/>
    <x v="2"/>
  </r>
  <r>
    <x v="1"/>
    <x v="15"/>
    <x v="72"/>
    <n v="3"/>
    <x v="2"/>
  </r>
  <r>
    <x v="1"/>
    <x v="15"/>
    <x v="199"/>
    <n v="4"/>
    <x v="2"/>
  </r>
  <r>
    <x v="1"/>
    <x v="15"/>
    <x v="73"/>
    <n v="2"/>
    <x v="2"/>
  </r>
  <r>
    <x v="1"/>
    <x v="15"/>
    <x v="76"/>
    <n v="2"/>
    <x v="2"/>
  </r>
  <r>
    <x v="1"/>
    <x v="15"/>
    <x v="77"/>
    <n v="1"/>
    <x v="2"/>
  </r>
  <r>
    <x v="1"/>
    <x v="15"/>
    <x v="79"/>
    <n v="2"/>
    <x v="2"/>
  </r>
  <r>
    <x v="1"/>
    <x v="16"/>
    <x v="80"/>
    <n v="11"/>
    <x v="2"/>
  </r>
  <r>
    <x v="1"/>
    <x v="16"/>
    <x v="81"/>
    <n v="1"/>
    <x v="2"/>
  </r>
  <r>
    <x v="1"/>
    <x v="16"/>
    <x v="193"/>
    <n v="1"/>
    <x v="2"/>
  </r>
  <r>
    <x v="1"/>
    <x v="16"/>
    <x v="82"/>
    <n v="2"/>
    <x v="2"/>
  </r>
  <r>
    <x v="1"/>
    <x v="16"/>
    <x v="83"/>
    <n v="4"/>
    <x v="2"/>
  </r>
  <r>
    <x v="1"/>
    <x v="16"/>
    <x v="84"/>
    <n v="4"/>
    <x v="2"/>
  </r>
  <r>
    <x v="1"/>
    <x v="16"/>
    <x v="85"/>
    <n v="1"/>
    <x v="2"/>
  </r>
  <r>
    <x v="1"/>
    <x v="16"/>
    <x v="86"/>
    <n v="7"/>
    <x v="2"/>
  </r>
  <r>
    <x v="1"/>
    <x v="16"/>
    <x v="88"/>
    <n v="2"/>
    <x v="2"/>
  </r>
  <r>
    <x v="2"/>
    <x v="17"/>
    <x v="89"/>
    <n v="5"/>
    <x v="2"/>
  </r>
  <r>
    <x v="2"/>
    <x v="17"/>
    <x v="90"/>
    <n v="5"/>
    <x v="2"/>
  </r>
  <r>
    <x v="2"/>
    <x v="17"/>
    <x v="91"/>
    <n v="24"/>
    <x v="2"/>
  </r>
  <r>
    <x v="2"/>
    <x v="17"/>
    <x v="92"/>
    <n v="20"/>
    <x v="2"/>
  </r>
  <r>
    <x v="2"/>
    <x v="17"/>
    <x v="93"/>
    <n v="4"/>
    <x v="2"/>
  </r>
  <r>
    <x v="2"/>
    <x v="18"/>
    <x v="94"/>
    <n v="38"/>
    <x v="2"/>
  </r>
  <r>
    <x v="2"/>
    <x v="18"/>
    <x v="95"/>
    <n v="4"/>
    <x v="2"/>
  </r>
  <r>
    <x v="2"/>
    <x v="19"/>
    <x v="96"/>
    <n v="4"/>
    <x v="2"/>
  </r>
  <r>
    <x v="2"/>
    <x v="19"/>
    <x v="97"/>
    <n v="3"/>
    <x v="2"/>
  </r>
  <r>
    <x v="2"/>
    <x v="19"/>
    <x v="98"/>
    <n v="4"/>
    <x v="2"/>
  </r>
  <r>
    <x v="2"/>
    <x v="19"/>
    <x v="99"/>
    <n v="5"/>
    <x v="2"/>
  </r>
  <r>
    <x v="2"/>
    <x v="19"/>
    <x v="101"/>
    <n v="4"/>
    <x v="2"/>
  </r>
  <r>
    <x v="2"/>
    <x v="19"/>
    <x v="102"/>
    <n v="2"/>
    <x v="2"/>
  </r>
  <r>
    <x v="2"/>
    <x v="19"/>
    <x v="103"/>
    <n v="1"/>
    <x v="2"/>
  </r>
  <r>
    <x v="2"/>
    <x v="19"/>
    <x v="104"/>
    <n v="2"/>
    <x v="2"/>
  </r>
  <r>
    <x v="2"/>
    <x v="19"/>
    <x v="105"/>
    <n v="5"/>
    <x v="2"/>
  </r>
  <r>
    <x v="2"/>
    <x v="20"/>
    <x v="107"/>
    <n v="14"/>
    <x v="2"/>
  </r>
  <r>
    <x v="2"/>
    <x v="20"/>
    <x v="108"/>
    <n v="4"/>
    <x v="2"/>
  </r>
  <r>
    <x v="2"/>
    <x v="20"/>
    <x v="109"/>
    <n v="24"/>
    <x v="2"/>
  </r>
  <r>
    <x v="2"/>
    <x v="20"/>
    <x v="110"/>
    <n v="2"/>
    <x v="2"/>
  </r>
  <r>
    <x v="2"/>
    <x v="20"/>
    <x v="111"/>
    <n v="93"/>
    <x v="2"/>
  </r>
  <r>
    <x v="2"/>
    <x v="21"/>
    <x v="112"/>
    <n v="2"/>
    <x v="2"/>
  </r>
  <r>
    <x v="2"/>
    <x v="21"/>
    <x v="113"/>
    <n v="16"/>
    <x v="2"/>
  </r>
  <r>
    <x v="2"/>
    <x v="21"/>
    <x v="114"/>
    <n v="5"/>
    <x v="2"/>
  </r>
  <r>
    <x v="2"/>
    <x v="21"/>
    <x v="115"/>
    <n v="3"/>
    <x v="2"/>
  </r>
  <r>
    <x v="2"/>
    <x v="22"/>
    <x v="116"/>
    <n v="4"/>
    <x v="2"/>
  </r>
  <r>
    <x v="2"/>
    <x v="22"/>
    <x v="117"/>
    <n v="16"/>
    <x v="2"/>
  </r>
  <r>
    <x v="2"/>
    <x v="22"/>
    <x v="118"/>
    <n v="2"/>
    <x v="2"/>
  </r>
  <r>
    <x v="2"/>
    <x v="22"/>
    <x v="119"/>
    <n v="3"/>
    <x v="2"/>
  </r>
  <r>
    <x v="2"/>
    <x v="22"/>
    <x v="120"/>
    <n v="3"/>
    <x v="2"/>
  </r>
  <r>
    <x v="2"/>
    <x v="22"/>
    <x v="121"/>
    <n v="29"/>
    <x v="2"/>
  </r>
  <r>
    <x v="2"/>
    <x v="22"/>
    <x v="122"/>
    <n v="8"/>
    <x v="2"/>
  </r>
  <r>
    <x v="2"/>
    <x v="22"/>
    <x v="200"/>
    <n v="5"/>
    <x v="2"/>
  </r>
  <r>
    <x v="2"/>
    <x v="22"/>
    <x v="202"/>
    <n v="2"/>
    <x v="2"/>
  </r>
  <r>
    <x v="2"/>
    <x v="22"/>
    <x v="123"/>
    <n v="5"/>
    <x v="2"/>
  </r>
  <r>
    <x v="2"/>
    <x v="22"/>
    <x v="124"/>
    <n v="9"/>
    <x v="2"/>
  </r>
  <r>
    <x v="2"/>
    <x v="22"/>
    <x v="125"/>
    <n v="15"/>
    <x v="2"/>
  </r>
  <r>
    <x v="2"/>
    <x v="22"/>
    <x v="126"/>
    <n v="5"/>
    <x v="2"/>
  </r>
  <r>
    <x v="2"/>
    <x v="22"/>
    <x v="127"/>
    <n v="2"/>
    <x v="2"/>
  </r>
  <r>
    <x v="2"/>
    <x v="22"/>
    <x v="128"/>
    <n v="50"/>
    <x v="2"/>
  </r>
  <r>
    <x v="2"/>
    <x v="22"/>
    <x v="129"/>
    <n v="8"/>
    <x v="2"/>
  </r>
  <r>
    <x v="2"/>
    <x v="22"/>
    <x v="130"/>
    <n v="2"/>
    <x v="2"/>
  </r>
  <r>
    <x v="2"/>
    <x v="22"/>
    <x v="131"/>
    <n v="1"/>
    <x v="2"/>
  </r>
  <r>
    <x v="2"/>
    <x v="22"/>
    <x v="132"/>
    <n v="5"/>
    <x v="2"/>
  </r>
  <r>
    <x v="2"/>
    <x v="22"/>
    <x v="133"/>
    <n v="6"/>
    <x v="2"/>
  </r>
  <r>
    <x v="2"/>
    <x v="22"/>
    <x v="134"/>
    <n v="10"/>
    <x v="2"/>
  </r>
  <r>
    <x v="2"/>
    <x v="23"/>
    <x v="135"/>
    <n v="5"/>
    <x v="2"/>
  </r>
  <r>
    <x v="2"/>
    <x v="23"/>
    <x v="136"/>
    <n v="7"/>
    <x v="2"/>
  </r>
  <r>
    <x v="2"/>
    <x v="23"/>
    <x v="137"/>
    <n v="2"/>
    <x v="2"/>
  </r>
  <r>
    <x v="2"/>
    <x v="23"/>
    <x v="138"/>
    <n v="4"/>
    <x v="2"/>
  </r>
  <r>
    <x v="2"/>
    <x v="23"/>
    <x v="139"/>
    <n v="19"/>
    <x v="2"/>
  </r>
  <r>
    <x v="2"/>
    <x v="23"/>
    <x v="140"/>
    <n v="4"/>
    <x v="2"/>
  </r>
  <r>
    <x v="2"/>
    <x v="24"/>
    <x v="141"/>
    <n v="1"/>
    <x v="2"/>
  </r>
  <r>
    <x v="2"/>
    <x v="24"/>
    <x v="142"/>
    <n v="1"/>
    <x v="2"/>
  </r>
  <r>
    <x v="2"/>
    <x v="24"/>
    <x v="194"/>
    <n v="1"/>
    <x v="2"/>
  </r>
  <r>
    <x v="2"/>
    <x v="24"/>
    <x v="143"/>
    <n v="4"/>
    <x v="2"/>
  </r>
  <r>
    <x v="2"/>
    <x v="24"/>
    <x v="146"/>
    <n v="7"/>
    <x v="2"/>
  </r>
  <r>
    <x v="2"/>
    <x v="24"/>
    <x v="148"/>
    <n v="2"/>
    <x v="2"/>
  </r>
  <r>
    <x v="2"/>
    <x v="24"/>
    <x v="149"/>
    <n v="23"/>
    <x v="2"/>
  </r>
  <r>
    <x v="2"/>
    <x v="24"/>
    <x v="195"/>
    <n v="3"/>
    <x v="2"/>
  </r>
  <r>
    <x v="2"/>
    <x v="24"/>
    <x v="151"/>
    <n v="5"/>
    <x v="2"/>
  </r>
  <r>
    <x v="2"/>
    <x v="24"/>
    <x v="152"/>
    <n v="1"/>
    <x v="2"/>
  </r>
  <r>
    <x v="2"/>
    <x v="24"/>
    <x v="153"/>
    <n v="37"/>
    <x v="2"/>
  </r>
  <r>
    <x v="2"/>
    <x v="24"/>
    <x v="155"/>
    <n v="6"/>
    <x v="2"/>
  </r>
  <r>
    <x v="2"/>
    <x v="24"/>
    <x v="156"/>
    <n v="2"/>
    <x v="2"/>
  </r>
  <r>
    <x v="2"/>
    <x v="24"/>
    <x v="157"/>
    <n v="3"/>
    <x v="2"/>
  </r>
  <r>
    <x v="2"/>
    <x v="25"/>
    <x v="158"/>
    <n v="5"/>
    <x v="2"/>
  </r>
  <r>
    <x v="2"/>
    <x v="25"/>
    <x v="159"/>
    <n v="5"/>
    <x v="2"/>
  </r>
  <r>
    <x v="2"/>
    <x v="25"/>
    <x v="160"/>
    <n v="5"/>
    <x v="2"/>
  </r>
  <r>
    <x v="2"/>
    <x v="25"/>
    <x v="161"/>
    <n v="1"/>
    <x v="2"/>
  </r>
  <r>
    <x v="2"/>
    <x v="25"/>
    <x v="162"/>
    <n v="3"/>
    <x v="2"/>
  </r>
  <r>
    <x v="2"/>
    <x v="25"/>
    <x v="163"/>
    <n v="4"/>
    <x v="2"/>
  </r>
  <r>
    <x v="2"/>
    <x v="25"/>
    <x v="198"/>
    <n v="4"/>
    <x v="2"/>
  </r>
  <r>
    <x v="2"/>
    <x v="25"/>
    <x v="164"/>
    <n v="3"/>
    <x v="2"/>
  </r>
  <r>
    <x v="2"/>
    <x v="25"/>
    <x v="165"/>
    <n v="6"/>
    <x v="2"/>
  </r>
  <r>
    <x v="2"/>
    <x v="25"/>
    <x v="166"/>
    <n v="2"/>
    <x v="2"/>
  </r>
  <r>
    <x v="2"/>
    <x v="26"/>
    <x v="167"/>
    <n v="8"/>
    <x v="2"/>
  </r>
  <r>
    <x v="2"/>
    <x v="26"/>
    <x v="168"/>
    <n v="4"/>
    <x v="2"/>
  </r>
  <r>
    <x v="2"/>
    <x v="26"/>
    <x v="169"/>
    <n v="8"/>
    <x v="2"/>
  </r>
  <r>
    <x v="2"/>
    <x v="26"/>
    <x v="170"/>
    <n v="2"/>
    <x v="2"/>
  </r>
  <r>
    <x v="2"/>
    <x v="26"/>
    <x v="171"/>
    <n v="20"/>
    <x v="2"/>
  </r>
  <r>
    <x v="2"/>
    <x v="26"/>
    <x v="172"/>
    <n v="3"/>
    <x v="2"/>
  </r>
  <r>
    <x v="3"/>
    <x v="6"/>
    <x v="173"/>
    <n v="28"/>
    <x v="2"/>
  </r>
  <r>
    <x v="3"/>
    <x v="6"/>
    <x v="174"/>
    <n v="46"/>
    <x v="2"/>
  </r>
  <r>
    <x v="3"/>
    <x v="6"/>
    <x v="175"/>
    <n v="10"/>
    <x v="2"/>
  </r>
  <r>
    <x v="3"/>
    <x v="6"/>
    <x v="176"/>
    <n v="4"/>
    <x v="2"/>
  </r>
  <r>
    <x v="3"/>
    <x v="6"/>
    <x v="177"/>
    <n v="56"/>
    <x v="2"/>
  </r>
  <r>
    <x v="3"/>
    <x v="6"/>
    <x v="178"/>
    <n v="7"/>
    <x v="2"/>
  </r>
  <r>
    <x v="3"/>
    <x v="6"/>
    <x v="179"/>
    <n v="19"/>
    <x v="2"/>
  </r>
  <r>
    <x v="3"/>
    <x v="6"/>
    <x v="180"/>
    <n v="26"/>
    <x v="2"/>
  </r>
  <r>
    <x v="3"/>
    <x v="6"/>
    <x v="197"/>
    <n v="6"/>
    <x v="2"/>
  </r>
  <r>
    <x v="3"/>
    <x v="6"/>
    <x v="181"/>
    <n v="44"/>
    <x v="2"/>
  </r>
  <r>
    <x v="3"/>
    <x v="6"/>
    <x v="182"/>
    <n v="108"/>
    <x v="2"/>
  </r>
  <r>
    <x v="3"/>
    <x v="6"/>
    <x v="183"/>
    <n v="27"/>
    <x v="2"/>
  </r>
  <r>
    <x v="3"/>
    <x v="6"/>
    <x v="184"/>
    <n v="44"/>
    <x v="2"/>
  </r>
  <r>
    <x v="3"/>
    <x v="6"/>
    <x v="185"/>
    <n v="18"/>
    <x v="2"/>
  </r>
  <r>
    <x v="3"/>
    <x v="6"/>
    <x v="186"/>
    <n v="49"/>
    <x v="2"/>
  </r>
  <r>
    <x v="3"/>
    <x v="6"/>
    <x v="187"/>
    <n v="2"/>
    <x v="2"/>
  </r>
  <r>
    <x v="3"/>
    <x v="6"/>
    <x v="188"/>
    <n v="1"/>
    <x v="2"/>
  </r>
  <r>
    <x v="3"/>
    <x v="6"/>
    <x v="189"/>
    <n v="9"/>
    <x v="2"/>
  </r>
  <r>
    <x v="3"/>
    <x v="6"/>
    <x v="190"/>
    <n v="11"/>
    <x v="2"/>
  </r>
  <r>
    <x v="3"/>
    <x v="6"/>
    <x v="191"/>
    <n v="3"/>
    <x v="2"/>
  </r>
  <r>
    <x v="3"/>
    <x v="6"/>
    <x v="192"/>
    <n v="4"/>
    <x v="2"/>
  </r>
  <r>
    <x v="4"/>
    <x v="27"/>
    <x v="203"/>
    <m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">
  <r>
    <m/>
    <s v="TOTAL GERESA"/>
    <s v="S"/>
    <n v="17356"/>
    <n v="19428"/>
    <n v="22489"/>
    <n v="21884"/>
    <n v="22918"/>
    <n v="0"/>
    <n v="5698"/>
    <n v="5698"/>
    <n v="5698"/>
    <n v="9766"/>
    <n v="21075"/>
    <n v="126444"/>
    <n v="21075"/>
    <n v="10531"/>
    <n v="10531"/>
    <n v="62927"/>
    <n v="125839"/>
    <x v="0"/>
  </r>
  <r>
    <m/>
    <s v="GERESA LAMBAYEQUE (C.S - P.S y HOSP)"/>
    <s v="S"/>
    <n v="17356"/>
    <n v="19428"/>
    <n v="22489"/>
    <n v="21884"/>
    <n v="22918"/>
    <n v="0"/>
    <n v="5698"/>
    <n v="5698"/>
    <n v="5698"/>
    <n v="9766"/>
    <n v="19349"/>
    <n v="116088"/>
    <n v="19349"/>
    <n v="9668"/>
    <n v="9668"/>
    <n v="57631"/>
    <n v="115247"/>
    <x v="0"/>
  </r>
  <r>
    <m/>
    <s v="CHICLAYO"/>
    <s v="S"/>
    <n v="9936"/>
    <n v="10980"/>
    <n v="12979"/>
    <n v="13471"/>
    <n v="14410"/>
    <n v="0"/>
    <n v="2852"/>
    <n v="2852"/>
    <n v="2852"/>
    <n v="4885"/>
    <n v="14017"/>
    <n v="84101"/>
    <n v="14017"/>
    <n v="7007"/>
    <n v="7007"/>
    <n v="43559"/>
    <n v="87110"/>
    <x v="0"/>
  </r>
  <r>
    <m/>
    <s v="LAMBAYEQUE"/>
    <s v="S"/>
    <n v="5967"/>
    <n v="6774"/>
    <n v="7728"/>
    <n v="6719"/>
    <n v="6752"/>
    <n v="0"/>
    <n v="2279"/>
    <n v="2279"/>
    <n v="2279"/>
    <n v="3907"/>
    <n v="5576"/>
    <n v="33460"/>
    <n v="5576"/>
    <n v="2786"/>
    <n v="2786"/>
    <n v="14820"/>
    <n v="29631"/>
    <x v="0"/>
  </r>
  <r>
    <m/>
    <s v="FERREÑAFE"/>
    <s v="S"/>
    <n v="1453"/>
    <n v="1674"/>
    <n v="1782"/>
    <n v="1694"/>
    <n v="1756"/>
    <n v="0"/>
    <n v="567"/>
    <n v="567"/>
    <n v="567"/>
    <n v="974"/>
    <n v="1482"/>
    <n v="8883"/>
    <n v="1482"/>
    <n v="738"/>
    <n v="738"/>
    <n v="4548"/>
    <n v="9098"/>
    <x v="0"/>
  </r>
  <r>
    <m/>
    <s v="RED CHICLAYO                                     "/>
    <s v="S"/>
    <n v="9936"/>
    <n v="10980"/>
    <n v="12979"/>
    <n v="13471"/>
    <n v="14410"/>
    <n v="0"/>
    <n v="2852"/>
    <n v="2852"/>
    <n v="2852"/>
    <n v="4885"/>
    <n v="12722"/>
    <n v="76333"/>
    <n v="12722"/>
    <n v="6359"/>
    <n v="6359"/>
    <n v="39525"/>
    <n v="79043"/>
    <x v="0"/>
  </r>
  <r>
    <m/>
    <s v="MICRORED CHICLAYO                              "/>
    <s v="S"/>
    <n v="3015"/>
    <n v="3113"/>
    <n v="3955"/>
    <n v="4134"/>
    <n v="4510"/>
    <n v="0"/>
    <n v="526"/>
    <n v="526"/>
    <n v="526"/>
    <n v="904"/>
    <n v="4038"/>
    <n v="24228"/>
    <n v="4038"/>
    <n v="2019"/>
    <n v="2019"/>
    <n v="14223"/>
    <n v="28445"/>
    <x v="0"/>
  </r>
  <r>
    <n v="4318"/>
    <s v="JOSE OLAYA"/>
    <s v="S"/>
    <n v="770"/>
    <n v="780"/>
    <n v="970"/>
    <n v="1000"/>
    <n v="1150"/>
    <m/>
    <n v="117"/>
    <n v="117"/>
    <n v="117"/>
    <n v="200"/>
    <n v="843"/>
    <n v="5059"/>
    <n v="843"/>
    <n v="422"/>
    <n v="422"/>
    <n v="2970"/>
    <n v="5939"/>
    <x v="1"/>
  </r>
  <r>
    <n v="4319"/>
    <s v="SAN ANTONIO"/>
    <m/>
    <n v="350"/>
    <n v="360"/>
    <n v="482"/>
    <n v="500"/>
    <n v="600"/>
    <m/>
    <n v="111"/>
    <n v="111"/>
    <n v="111"/>
    <n v="191"/>
    <n v="933"/>
    <n v="5599"/>
    <n v="933"/>
    <n v="467"/>
    <n v="467"/>
    <n v="3287"/>
    <n v="6574"/>
    <x v="1"/>
  </r>
  <r>
    <n v="4320"/>
    <s v="JORGE CHAVEZ"/>
    <m/>
    <n v="245"/>
    <n v="273"/>
    <n v="383"/>
    <n v="394"/>
    <n v="394"/>
    <m/>
    <n v="56"/>
    <n v="56"/>
    <n v="56"/>
    <n v="96"/>
    <n v="347"/>
    <n v="2081"/>
    <n v="347"/>
    <n v="173"/>
    <n v="173"/>
    <n v="1222"/>
    <n v="2444"/>
    <x v="1"/>
  </r>
  <r>
    <n v="4321"/>
    <s v="TUPAC AMARU CHI"/>
    <m/>
    <n v="500"/>
    <n v="520"/>
    <n v="580"/>
    <n v="590"/>
    <n v="670"/>
    <m/>
    <n v="73"/>
    <n v="73"/>
    <n v="73"/>
    <n v="126"/>
    <n v="518"/>
    <n v="3110"/>
    <n v="518"/>
    <n v="259"/>
    <n v="259"/>
    <n v="1826"/>
    <n v="3651"/>
    <x v="1"/>
  </r>
  <r>
    <n v="4322"/>
    <s v="JOSE QUIÑONEZ GONZALES"/>
    <m/>
    <n v="280"/>
    <n v="290"/>
    <n v="390"/>
    <n v="420"/>
    <n v="426"/>
    <m/>
    <n v="33"/>
    <n v="33"/>
    <n v="33"/>
    <n v="57"/>
    <n v="604"/>
    <n v="3624"/>
    <n v="604"/>
    <n v="302"/>
    <n v="302"/>
    <n v="2127"/>
    <n v="4255"/>
    <x v="1"/>
  </r>
  <r>
    <n v="4323"/>
    <s v="CRUZ DE LA ESPERANZA"/>
    <m/>
    <n v="220"/>
    <n v="230"/>
    <n v="350"/>
    <n v="380"/>
    <n v="370"/>
    <m/>
    <n v="49"/>
    <n v="49"/>
    <n v="49"/>
    <n v="84"/>
    <n v="325"/>
    <n v="1950"/>
    <n v="325"/>
    <n v="162"/>
    <n v="162"/>
    <n v="1144"/>
    <n v="2288"/>
    <x v="1"/>
  </r>
  <r>
    <n v="4324"/>
    <s v="CERROPON"/>
    <m/>
    <n v="650"/>
    <n v="660"/>
    <n v="800"/>
    <n v="850"/>
    <n v="900"/>
    <m/>
    <n v="87"/>
    <n v="87"/>
    <n v="87"/>
    <n v="150"/>
    <n v="468"/>
    <n v="2805"/>
    <n v="468"/>
    <n v="234"/>
    <n v="234"/>
    <n v="1647"/>
    <n v="3294"/>
    <x v="1"/>
  </r>
  <r>
    <m/>
    <e v="#N/A"/>
    <m/>
    <n v="2173"/>
    <n v="2425"/>
    <n v="2795"/>
    <n v="2945"/>
    <n v="3153"/>
    <n v="0"/>
    <n v="673"/>
    <n v="673"/>
    <n v="673"/>
    <n v="1154"/>
    <n v="2331"/>
    <n v="13992"/>
    <n v="2331"/>
    <n v="1166"/>
    <n v="1166"/>
    <n v="5479"/>
    <n v="10957"/>
    <x v="2"/>
  </r>
  <r>
    <n v="4331"/>
    <s v="JOSE LEONARDO ORTIZ"/>
    <m/>
    <n v="600"/>
    <n v="670"/>
    <n v="760"/>
    <n v="795"/>
    <n v="820"/>
    <m/>
    <n v="174"/>
    <n v="174"/>
    <n v="174"/>
    <n v="299"/>
    <n v="768"/>
    <n v="4611"/>
    <n v="768"/>
    <n v="384"/>
    <n v="384"/>
    <n v="1805"/>
    <n v="3611"/>
    <x v="3"/>
  </r>
  <r>
    <n v="4332"/>
    <s v="PEDRO PABLO ATUSPARIAS"/>
    <m/>
    <n v="500"/>
    <n v="550"/>
    <n v="640"/>
    <n v="670"/>
    <n v="710"/>
    <m/>
    <n v="122"/>
    <n v="122"/>
    <n v="122"/>
    <n v="210"/>
    <n v="715"/>
    <n v="4293"/>
    <n v="715"/>
    <n v="358"/>
    <n v="358"/>
    <n v="1681"/>
    <n v="3362"/>
    <x v="3"/>
  </r>
  <r>
    <n v="4333"/>
    <s v="PAUL HARRIS"/>
    <m/>
    <n v="430"/>
    <n v="450"/>
    <n v="530"/>
    <n v="550"/>
    <n v="580"/>
    <m/>
    <n v="141"/>
    <n v="141"/>
    <n v="141"/>
    <n v="241"/>
    <n v="292"/>
    <n v="1749"/>
    <n v="292"/>
    <n v="146"/>
    <n v="146"/>
    <n v="685"/>
    <n v="1369"/>
    <x v="3"/>
  </r>
  <r>
    <n v="4334"/>
    <s v="CULPON"/>
    <m/>
    <n v="113"/>
    <n v="145"/>
    <n v="155"/>
    <n v="180"/>
    <n v="213"/>
    <m/>
    <n v="51"/>
    <n v="51"/>
    <n v="51"/>
    <n v="87"/>
    <n v="159"/>
    <n v="954"/>
    <n v="159"/>
    <n v="79"/>
    <n v="79"/>
    <n v="374"/>
    <n v="747"/>
    <x v="3"/>
  </r>
  <r>
    <n v="4335"/>
    <s v="SANTA ANA"/>
    <m/>
    <n v="150"/>
    <n v="200"/>
    <n v="250"/>
    <n v="270"/>
    <n v="300"/>
    <m/>
    <n v="48"/>
    <n v="48"/>
    <n v="48"/>
    <n v="82"/>
    <n v="185"/>
    <n v="1113"/>
    <n v="185"/>
    <n v="93"/>
    <n v="93"/>
    <n v="436"/>
    <n v="872"/>
    <x v="3"/>
  </r>
  <r>
    <n v="7183"/>
    <s v="VILLA HERMOSA"/>
    <m/>
    <n v="380"/>
    <n v="410"/>
    <n v="460"/>
    <n v="480"/>
    <n v="530"/>
    <m/>
    <n v="137"/>
    <n v="137"/>
    <n v="137"/>
    <n v="235"/>
    <n v="212"/>
    <n v="1272"/>
    <n v="212"/>
    <n v="106"/>
    <n v="106"/>
    <n v="498"/>
    <n v="996"/>
    <x v="3"/>
  </r>
  <r>
    <m/>
    <e v="#N/A"/>
    <m/>
    <n v="198"/>
    <n v="203"/>
    <n v="265"/>
    <n v="229"/>
    <n v="292"/>
    <n v="0"/>
    <n v="65"/>
    <n v="65"/>
    <n v="65"/>
    <n v="111"/>
    <n v="279"/>
    <n v="1677"/>
    <n v="279"/>
    <n v="140"/>
    <n v="140"/>
    <n v="1031"/>
    <n v="2061"/>
    <x v="2"/>
  </r>
  <r>
    <n v="4325"/>
    <s v="VICTOR ENRIQUE TIRADO BONILLA-CHONGOYAPE"/>
    <m/>
    <n v="128"/>
    <n v="130"/>
    <n v="154"/>
    <n v="140"/>
    <n v="190"/>
    <m/>
    <n v="47"/>
    <n v="47"/>
    <n v="47"/>
    <n v="80"/>
    <n v="162"/>
    <n v="973"/>
    <n v="162"/>
    <n v="81"/>
    <n v="81"/>
    <n v="598"/>
    <n v="1195"/>
    <x v="4"/>
  </r>
  <r>
    <n v="4326"/>
    <s v="PAMPA GRANDE"/>
    <m/>
    <n v="40"/>
    <n v="40"/>
    <n v="59"/>
    <n v="48"/>
    <n v="50"/>
    <m/>
    <n v="9"/>
    <n v="9"/>
    <n v="9"/>
    <n v="15"/>
    <n v="72"/>
    <n v="434"/>
    <n v="72"/>
    <n v="36"/>
    <n v="36"/>
    <n v="267"/>
    <n v="534"/>
    <x v="4"/>
  </r>
  <r>
    <n v="7023"/>
    <s v="LAS COLMENAS"/>
    <m/>
    <n v="15"/>
    <n v="19"/>
    <n v="32"/>
    <n v="23"/>
    <n v="40"/>
    <m/>
    <n v="7"/>
    <n v="7"/>
    <n v="7"/>
    <n v="12"/>
    <n v="17"/>
    <n v="104"/>
    <n v="17"/>
    <n v="9"/>
    <n v="9"/>
    <n v="64"/>
    <n v="128"/>
    <x v="4"/>
  </r>
  <r>
    <n v="26269"/>
    <s v="HUACA BLANCA"/>
    <m/>
    <n v="15"/>
    <n v="14"/>
    <n v="20"/>
    <n v="18"/>
    <n v="12"/>
    <m/>
    <n v="2"/>
    <n v="2"/>
    <n v="2"/>
    <n v="4"/>
    <n v="28"/>
    <n v="166"/>
    <n v="28"/>
    <n v="14"/>
    <n v="14"/>
    <n v="102"/>
    <n v="204"/>
    <x v="4"/>
  </r>
  <r>
    <m/>
    <e v="#N/A"/>
    <m/>
    <n v="665"/>
    <n v="765"/>
    <n v="888"/>
    <n v="898"/>
    <n v="905"/>
    <n v="0"/>
    <n v="203"/>
    <n v="203"/>
    <n v="203"/>
    <n v="348"/>
    <n v="886"/>
    <n v="5315"/>
    <n v="886"/>
    <n v="442"/>
    <n v="442"/>
    <n v="3292"/>
    <n v="6581"/>
    <x v="2"/>
  </r>
  <r>
    <n v="32743"/>
    <s v="POSOPE ALTO"/>
    <m/>
    <n v="195"/>
    <n v="230"/>
    <n v="242"/>
    <n v="289"/>
    <n v="290"/>
    <m/>
    <n v="75"/>
    <n v="75"/>
    <n v="75"/>
    <n v="128"/>
    <n v="217"/>
    <n v="1301"/>
    <n v="217"/>
    <n v="108"/>
    <n v="108"/>
    <n v="709"/>
    <n v="1418"/>
    <x v="5"/>
  </r>
  <r>
    <n v="4337"/>
    <s v="PAMPA LA VICTORIA"/>
    <m/>
    <n v="50"/>
    <n v="61"/>
    <n v="75"/>
    <n v="80"/>
    <n v="70"/>
    <m/>
    <n v="13"/>
    <n v="13"/>
    <n v="13"/>
    <n v="22"/>
    <n v="71"/>
    <n v="426"/>
    <n v="71"/>
    <n v="35"/>
    <n v="35"/>
    <n v="233"/>
    <n v="465"/>
    <x v="5"/>
  </r>
  <r>
    <n v="31449"/>
    <s v="TUMAN"/>
    <m/>
    <n v="345"/>
    <n v="358"/>
    <n v="463"/>
    <n v="425"/>
    <n v="432"/>
    <m/>
    <n v="97"/>
    <n v="97"/>
    <n v="97"/>
    <n v="167"/>
    <n v="461"/>
    <n v="2768"/>
    <n v="461"/>
    <n v="231"/>
    <n v="231"/>
    <n v="1691"/>
    <n v="3381"/>
    <x v="6"/>
  </r>
  <r>
    <n v="6997"/>
    <s v="PUCALA"/>
    <m/>
    <n v="75"/>
    <n v="116"/>
    <n v="108"/>
    <n v="104"/>
    <n v="113"/>
    <m/>
    <n v="18"/>
    <n v="18"/>
    <n v="18"/>
    <n v="31"/>
    <n v="137"/>
    <n v="820"/>
    <n v="137"/>
    <n v="68"/>
    <n v="68"/>
    <n v="659"/>
    <n v="1317"/>
    <x v="7"/>
  </r>
  <r>
    <m/>
    <e v="#N/A"/>
    <m/>
    <n v="958"/>
    <n v="1129"/>
    <n v="1333"/>
    <n v="1431"/>
    <n v="1589"/>
    <n v="0"/>
    <n v="297"/>
    <n v="297"/>
    <n v="297"/>
    <n v="511"/>
    <n v="1352"/>
    <n v="8111"/>
    <n v="1352"/>
    <n v="675"/>
    <n v="675"/>
    <n v="3410"/>
    <n v="6822"/>
    <x v="2"/>
  </r>
  <r>
    <n v="4327"/>
    <s v="LA VICTORIA SECTOR  I"/>
    <m/>
    <n v="268"/>
    <n v="334"/>
    <n v="370"/>
    <n v="400"/>
    <n v="419"/>
    <m/>
    <n v="82"/>
    <n v="82"/>
    <n v="82"/>
    <n v="141"/>
    <n v="451"/>
    <n v="2704"/>
    <n v="451"/>
    <n v="225"/>
    <n v="225"/>
    <n v="1137"/>
    <n v="2275"/>
    <x v="8"/>
  </r>
  <r>
    <n v="4328"/>
    <s v="LA VICTORIA SECTOR II - MARIA JESUS"/>
    <m/>
    <n v="130"/>
    <n v="150"/>
    <n v="180"/>
    <n v="200"/>
    <n v="210"/>
    <m/>
    <n v="54"/>
    <n v="54"/>
    <n v="54"/>
    <n v="93"/>
    <n v="386"/>
    <n v="2318"/>
    <n v="386"/>
    <n v="193"/>
    <n v="193"/>
    <n v="974"/>
    <n v="1948"/>
    <x v="8"/>
  </r>
  <r>
    <n v="4329"/>
    <s v="EL BOSQUE"/>
    <m/>
    <n v="340"/>
    <n v="400"/>
    <n v="470"/>
    <n v="500"/>
    <n v="600"/>
    <m/>
    <n v="90"/>
    <n v="90"/>
    <n v="90"/>
    <n v="154"/>
    <n v="354"/>
    <n v="2124"/>
    <n v="354"/>
    <n v="177"/>
    <n v="177"/>
    <n v="893"/>
    <n v="1787"/>
    <x v="8"/>
  </r>
  <r>
    <n v="4330"/>
    <s v="CHOSICA DEL NORTE"/>
    <m/>
    <n v="70"/>
    <n v="75"/>
    <n v="100"/>
    <n v="111"/>
    <n v="120"/>
    <m/>
    <n v="11"/>
    <n v="11"/>
    <n v="11"/>
    <n v="19"/>
    <n v="64"/>
    <n v="386"/>
    <n v="64"/>
    <n v="32"/>
    <n v="32"/>
    <n v="162"/>
    <n v="325"/>
    <x v="8"/>
  </r>
  <r>
    <n v="7410"/>
    <s v="ANTONIO RAYMONDI"/>
    <m/>
    <n v="150"/>
    <n v="170"/>
    <n v="213"/>
    <n v="220"/>
    <n v="240"/>
    <m/>
    <n v="60"/>
    <n v="60"/>
    <n v="60"/>
    <n v="104"/>
    <n v="97"/>
    <n v="579"/>
    <n v="97"/>
    <n v="48"/>
    <n v="48"/>
    <n v="244"/>
    <n v="487"/>
    <x v="8"/>
  </r>
  <r>
    <m/>
    <e v="#N/A"/>
    <m/>
    <n v="93"/>
    <n v="117"/>
    <n v="112"/>
    <n v="110"/>
    <n v="157"/>
    <n v="0"/>
    <n v="37"/>
    <n v="37"/>
    <n v="37"/>
    <n v="63"/>
    <n v="233"/>
    <n v="1394"/>
    <n v="233"/>
    <n v="116"/>
    <n v="116"/>
    <n v="847"/>
    <n v="1692"/>
    <x v="2"/>
  </r>
  <r>
    <n v="4439"/>
    <s v="CLAS PICSI"/>
    <m/>
    <n v="71"/>
    <n v="80"/>
    <n v="77"/>
    <n v="75"/>
    <n v="107"/>
    <m/>
    <n v="25"/>
    <n v="25"/>
    <n v="25"/>
    <n v="42"/>
    <n v="205"/>
    <n v="1227"/>
    <n v="205"/>
    <n v="102"/>
    <n v="102"/>
    <n v="745"/>
    <n v="1489"/>
    <x v="9"/>
  </r>
  <r>
    <n v="6954"/>
    <s v="CAPOTE"/>
    <m/>
    <n v="22"/>
    <n v="37"/>
    <n v="35"/>
    <n v="35"/>
    <n v="50"/>
    <m/>
    <n v="12"/>
    <n v="12"/>
    <n v="12"/>
    <n v="21"/>
    <n v="28"/>
    <n v="167"/>
    <n v="28"/>
    <n v="14"/>
    <n v="14"/>
    <n v="102"/>
    <n v="203"/>
    <x v="9"/>
  </r>
  <r>
    <m/>
    <e v="#N/A"/>
    <m/>
    <n v="285"/>
    <n v="349"/>
    <n v="398"/>
    <n v="439"/>
    <n v="481"/>
    <n v="0"/>
    <n v="102"/>
    <n v="102"/>
    <n v="102"/>
    <n v="174"/>
    <n v="440"/>
    <n v="2634"/>
    <n v="440"/>
    <n v="219"/>
    <n v="219"/>
    <n v="1514"/>
    <n v="3027"/>
    <x v="2"/>
  </r>
  <r>
    <n v="4339"/>
    <s v="SAN LUIS"/>
    <m/>
    <n v="6"/>
    <n v="10"/>
    <n v="10"/>
    <n v="10"/>
    <n v="10"/>
    <m/>
    <n v="1"/>
    <n v="1"/>
    <n v="1"/>
    <n v="1"/>
    <n v="31"/>
    <n v="184"/>
    <n v="31"/>
    <n v="15"/>
    <n v="15"/>
    <n v="106"/>
    <n v="212"/>
    <x v="10"/>
  </r>
  <r>
    <n v="4340"/>
    <s v="SAN ANTONIO (POMALCA)"/>
    <m/>
    <n v="29"/>
    <n v="40"/>
    <n v="31"/>
    <n v="42"/>
    <n v="47"/>
    <m/>
    <n v="6"/>
    <n v="6"/>
    <n v="6"/>
    <n v="11"/>
    <n v="154"/>
    <n v="922"/>
    <n v="154"/>
    <n v="77"/>
    <n v="77"/>
    <n v="530"/>
    <n v="1060"/>
    <x v="10"/>
  </r>
  <r>
    <n v="7107"/>
    <s v="POMALCA"/>
    <m/>
    <n v="250"/>
    <n v="299"/>
    <n v="357"/>
    <n v="387"/>
    <n v="424"/>
    <m/>
    <n v="95"/>
    <n v="95"/>
    <n v="95"/>
    <n v="162"/>
    <n v="255"/>
    <n v="1528"/>
    <n v="255"/>
    <n v="127"/>
    <n v="127"/>
    <n v="878"/>
    <n v="1755"/>
    <x v="10"/>
  </r>
  <r>
    <m/>
    <e v="#N/A"/>
    <m/>
    <n v="357"/>
    <n v="391"/>
    <n v="428"/>
    <n v="409"/>
    <n v="408"/>
    <n v="0"/>
    <n v="118"/>
    <n v="118"/>
    <n v="118"/>
    <n v="200"/>
    <n v="351"/>
    <n v="2112"/>
    <n v="351"/>
    <n v="176"/>
    <n v="176"/>
    <n v="1536"/>
    <n v="3070"/>
    <x v="2"/>
  </r>
  <r>
    <n v="17874"/>
    <s v="SALTUR"/>
    <m/>
    <n v="50"/>
    <n v="45"/>
    <n v="46"/>
    <n v="50"/>
    <n v="50"/>
    <m/>
    <n v="10"/>
    <n v="10"/>
    <n v="10"/>
    <n v="17"/>
    <n v="30"/>
    <n v="182"/>
    <n v="30"/>
    <n v="15"/>
    <n v="15"/>
    <n v="116"/>
    <n v="232"/>
    <x v="11"/>
  </r>
  <r>
    <n v="4341"/>
    <s v="SIPAN"/>
    <m/>
    <n v="20"/>
    <n v="15"/>
    <n v="18"/>
    <n v="17"/>
    <n v="19"/>
    <m/>
    <n v="5"/>
    <n v="5"/>
    <n v="5"/>
    <n v="8"/>
    <n v="62"/>
    <n v="371"/>
    <n v="62"/>
    <n v="31"/>
    <n v="31"/>
    <n v="237"/>
    <n v="473"/>
    <x v="11"/>
  </r>
  <r>
    <n v="4356"/>
    <s v="ZAÑA"/>
    <m/>
    <n v="63"/>
    <n v="80"/>
    <n v="95"/>
    <n v="90"/>
    <n v="86"/>
    <m/>
    <n v="30"/>
    <n v="30"/>
    <n v="30"/>
    <n v="52"/>
    <n v="80"/>
    <n v="482"/>
    <n v="80"/>
    <n v="40"/>
    <n v="40"/>
    <n v="308"/>
    <n v="617"/>
    <x v="11"/>
  </r>
  <r>
    <n v="4357"/>
    <s v="COLLIQUE"/>
    <m/>
    <n v="10"/>
    <n v="10"/>
    <n v="14"/>
    <n v="10"/>
    <n v="10"/>
    <m/>
    <n v="2"/>
    <n v="2"/>
    <n v="2"/>
    <n v="3"/>
    <n v="22"/>
    <n v="131"/>
    <n v="22"/>
    <n v="11"/>
    <n v="11"/>
    <n v="108"/>
    <n v="215"/>
    <x v="11"/>
  </r>
  <r>
    <n v="4358"/>
    <s v="GUAYAQUIL"/>
    <m/>
    <n v="10"/>
    <n v="12"/>
    <n v="15"/>
    <n v="16"/>
    <n v="16"/>
    <m/>
    <n v="2"/>
    <n v="2"/>
    <n v="2"/>
    <n v="3"/>
    <n v="19"/>
    <n v="116"/>
    <n v="19"/>
    <n v="10"/>
    <n v="10"/>
    <n v="96"/>
    <n v="192"/>
    <x v="12"/>
  </r>
  <r>
    <n v="4369"/>
    <s v="VIRGEN DE LAS MERCEDES LA OTRA BANDA"/>
    <m/>
    <n v="20"/>
    <n v="24"/>
    <n v="28"/>
    <n v="26"/>
    <n v="27"/>
    <m/>
    <n v="5"/>
    <n v="5"/>
    <n v="5"/>
    <n v="8"/>
    <n v="12"/>
    <n v="74"/>
    <n v="12"/>
    <n v="6"/>
    <n v="6"/>
    <n v="47"/>
    <n v="94"/>
    <x v="11"/>
  </r>
  <r>
    <n v="6722"/>
    <s v="CAYALTI"/>
    <m/>
    <n v="184"/>
    <n v="205"/>
    <n v="212"/>
    <n v="200"/>
    <n v="200"/>
    <m/>
    <n v="64"/>
    <n v="64"/>
    <n v="64"/>
    <n v="109"/>
    <n v="126"/>
    <n v="756"/>
    <n v="126"/>
    <n v="63"/>
    <n v="63"/>
    <n v="624"/>
    <n v="1247"/>
    <x v="12"/>
  </r>
  <r>
    <m/>
    <e v="#N/A"/>
    <m/>
    <n v="386"/>
    <n v="459"/>
    <n v="489"/>
    <n v="505"/>
    <n v="488"/>
    <n v="0"/>
    <n v="163"/>
    <n v="163"/>
    <n v="163"/>
    <n v="274"/>
    <n v="415"/>
    <n v="2488"/>
    <n v="415"/>
    <n v="207"/>
    <n v="207"/>
    <n v="1402"/>
    <n v="2804"/>
    <x v="2"/>
  </r>
  <r>
    <n v="4342"/>
    <s v="REQUE"/>
    <m/>
    <n v="183"/>
    <n v="196"/>
    <n v="246"/>
    <n v="246"/>
    <n v="246"/>
    <m/>
    <n v="82"/>
    <n v="82"/>
    <n v="82"/>
    <n v="140"/>
    <n v="218"/>
    <n v="1309"/>
    <n v="218"/>
    <n v="109"/>
    <n v="109"/>
    <n v="714"/>
    <n v="1428"/>
    <x v="13"/>
  </r>
  <r>
    <n v="4343"/>
    <s v="MONTEGRANDE"/>
    <m/>
    <n v="20"/>
    <n v="24"/>
    <n v="24"/>
    <n v="30"/>
    <n v="20"/>
    <m/>
    <n v="5"/>
    <n v="5"/>
    <n v="5"/>
    <n v="8"/>
    <n v="19"/>
    <n v="116"/>
    <n v="19"/>
    <n v="10"/>
    <n v="10"/>
    <n v="63"/>
    <n v="127"/>
    <x v="13"/>
  </r>
  <r>
    <n v="4344"/>
    <s v="LAS DELICIAS"/>
    <m/>
    <n v="30"/>
    <n v="42"/>
    <n v="43"/>
    <n v="51"/>
    <n v="43"/>
    <m/>
    <n v="4"/>
    <n v="4"/>
    <n v="4"/>
    <n v="6"/>
    <n v="39"/>
    <n v="232"/>
    <n v="39"/>
    <n v="19"/>
    <n v="19"/>
    <n v="127"/>
    <n v="254"/>
    <x v="13"/>
  </r>
  <r>
    <n v="4359"/>
    <s v="MOCUPE VIEJO (TRADIC.)"/>
    <m/>
    <n v="60"/>
    <n v="80"/>
    <n v="86"/>
    <n v="88"/>
    <n v="88"/>
    <m/>
    <n v="31"/>
    <n v="31"/>
    <n v="31"/>
    <n v="52"/>
    <n v="60"/>
    <n v="361"/>
    <n v="60"/>
    <n v="30"/>
    <n v="30"/>
    <n v="216"/>
    <n v="432"/>
    <x v="14"/>
  </r>
  <r>
    <n v="4360"/>
    <s v="MOCUPE NUEVO"/>
    <m/>
    <n v="40"/>
    <n v="51"/>
    <n v="35"/>
    <n v="35"/>
    <n v="36"/>
    <m/>
    <n v="19"/>
    <n v="19"/>
    <n v="19"/>
    <n v="32"/>
    <n v="27"/>
    <n v="160"/>
    <n v="27"/>
    <n v="13"/>
    <n v="13"/>
    <n v="96"/>
    <n v="192"/>
    <x v="14"/>
  </r>
  <r>
    <n v="4361"/>
    <s v="LAGUNAS"/>
    <m/>
    <n v="15"/>
    <n v="17"/>
    <n v="17"/>
    <n v="17"/>
    <n v="17"/>
    <m/>
    <n v="4"/>
    <n v="4"/>
    <n v="4"/>
    <n v="6"/>
    <n v="17"/>
    <n v="100"/>
    <n v="17"/>
    <n v="8"/>
    <n v="8"/>
    <n v="60"/>
    <n v="119"/>
    <x v="14"/>
  </r>
  <r>
    <n v="4362"/>
    <s v="TUPAC AMARU LAG"/>
    <m/>
    <n v="30"/>
    <n v="39"/>
    <n v="28"/>
    <n v="28"/>
    <n v="28"/>
    <m/>
    <n v="15"/>
    <n v="15"/>
    <n v="15"/>
    <n v="25"/>
    <n v="23"/>
    <n v="140"/>
    <n v="23"/>
    <n v="12"/>
    <n v="12"/>
    <n v="84"/>
    <n v="168"/>
    <x v="14"/>
  </r>
  <r>
    <n v="4363"/>
    <s v="PUEBLO LIBRE"/>
    <m/>
    <n v="8"/>
    <n v="10"/>
    <n v="10"/>
    <n v="10"/>
    <n v="10"/>
    <m/>
    <n v="3"/>
    <n v="3"/>
    <n v="3"/>
    <n v="5"/>
    <n v="12"/>
    <n v="70"/>
    <n v="12"/>
    <n v="6"/>
    <n v="6"/>
    <n v="42"/>
    <n v="84"/>
    <x v="14"/>
  </r>
  <r>
    <m/>
    <e v="#N/A"/>
    <m/>
    <n v="915"/>
    <n v="1048"/>
    <n v="1246"/>
    <n v="1195"/>
    <n v="1285"/>
    <n v="0"/>
    <n v="359"/>
    <n v="359"/>
    <n v="359"/>
    <n v="617"/>
    <n v="1104"/>
    <n v="6625"/>
    <n v="1104"/>
    <n v="552"/>
    <n v="552"/>
    <n v="3163"/>
    <n v="6326"/>
    <x v="2"/>
  </r>
  <r>
    <n v="4349"/>
    <s v="MONSEFU"/>
    <m/>
    <n v="426"/>
    <n v="500"/>
    <n v="568"/>
    <n v="536"/>
    <n v="552"/>
    <m/>
    <n v="169"/>
    <n v="169"/>
    <n v="169"/>
    <n v="290"/>
    <n v="539"/>
    <n v="3234"/>
    <n v="539"/>
    <n v="269"/>
    <n v="269"/>
    <n v="1526"/>
    <n v="3052"/>
    <x v="15"/>
  </r>
  <r>
    <n v="4350"/>
    <s v="CALLANCA"/>
    <m/>
    <n v="55"/>
    <n v="56"/>
    <n v="97"/>
    <n v="85"/>
    <n v="79"/>
    <m/>
    <n v="20"/>
    <n v="20"/>
    <n v="20"/>
    <n v="35"/>
    <n v="72"/>
    <n v="434"/>
    <n v="72"/>
    <n v="36"/>
    <n v="36"/>
    <n v="205"/>
    <n v="410"/>
    <x v="15"/>
  </r>
  <r>
    <n v="4351"/>
    <s v="POMAPE"/>
    <m/>
    <n v="40"/>
    <n v="45"/>
    <n v="65"/>
    <n v="55"/>
    <n v="46"/>
    <m/>
    <n v="12"/>
    <n v="12"/>
    <n v="12"/>
    <n v="21"/>
    <n v="26"/>
    <n v="158"/>
    <n v="26"/>
    <n v="13"/>
    <n v="13"/>
    <n v="74"/>
    <n v="149"/>
    <x v="15"/>
  </r>
  <r>
    <n v="4352"/>
    <s v="VALLE HERMOSO"/>
    <m/>
    <n v="15"/>
    <n v="25"/>
    <n v="45"/>
    <n v="35"/>
    <n v="32"/>
    <m/>
    <n v="9"/>
    <n v="9"/>
    <n v="9"/>
    <n v="16"/>
    <n v="20"/>
    <n v="118"/>
    <n v="20"/>
    <n v="10"/>
    <n v="10"/>
    <n v="56"/>
    <n v="112"/>
    <x v="15"/>
  </r>
  <r>
    <n v="4353"/>
    <s v="CIUDAD ETEN"/>
    <m/>
    <n v="166"/>
    <n v="187"/>
    <n v="201"/>
    <n v="216"/>
    <n v="254"/>
    <m/>
    <n v="64"/>
    <n v="64"/>
    <n v="64"/>
    <n v="110"/>
    <n v="172"/>
    <n v="1031"/>
    <n v="172"/>
    <n v="86"/>
    <n v="86"/>
    <n v="588"/>
    <n v="1175"/>
    <x v="16"/>
  </r>
  <r>
    <n v="4354"/>
    <s v="PUERTO ETEN"/>
    <m/>
    <n v="32"/>
    <n v="24"/>
    <n v="29"/>
    <n v="26"/>
    <n v="29"/>
    <m/>
    <n v="7"/>
    <n v="7"/>
    <n v="7"/>
    <n v="12"/>
    <n v="39"/>
    <n v="236"/>
    <n v="39"/>
    <n v="20"/>
    <n v="20"/>
    <n v="212"/>
    <n v="424"/>
    <x v="17"/>
  </r>
  <r>
    <n v="4355"/>
    <s v="SANTA ROSA"/>
    <m/>
    <n v="181"/>
    <n v="211"/>
    <n v="241"/>
    <n v="242"/>
    <n v="293"/>
    <m/>
    <n v="78"/>
    <n v="78"/>
    <n v="78"/>
    <n v="133"/>
    <n v="236"/>
    <n v="1414"/>
    <n v="236"/>
    <n v="118"/>
    <n v="118"/>
    <n v="502"/>
    <n v="1004"/>
    <x v="18"/>
  </r>
  <r>
    <m/>
    <e v="#N/A"/>
    <m/>
    <n v="464"/>
    <n v="511"/>
    <n v="519"/>
    <n v="633"/>
    <n v="636"/>
    <n v="0"/>
    <n v="132"/>
    <n v="132"/>
    <n v="132"/>
    <n v="226"/>
    <n v="845"/>
    <n v="5071"/>
    <n v="845"/>
    <n v="423"/>
    <n v="423"/>
    <n v="2426"/>
    <n v="4850"/>
    <x v="2"/>
  </r>
  <r>
    <n v="4338"/>
    <s v="PIMENTEL"/>
    <m/>
    <n v="300"/>
    <n v="340"/>
    <n v="340"/>
    <n v="450"/>
    <n v="450"/>
    <m/>
    <n v="91"/>
    <n v="91"/>
    <n v="91"/>
    <n v="156"/>
    <n v="549"/>
    <n v="3296"/>
    <n v="549"/>
    <n v="275"/>
    <n v="275"/>
    <n v="1577"/>
    <n v="3153"/>
    <x v="19"/>
  </r>
  <r>
    <n v="7306"/>
    <s v="LAS FLORES DE LA PRADERA"/>
    <m/>
    <n v="164"/>
    <n v="171"/>
    <n v="179"/>
    <n v="183"/>
    <n v="186"/>
    <m/>
    <n v="41"/>
    <n v="41"/>
    <n v="41"/>
    <n v="70"/>
    <n v="296"/>
    <n v="1775"/>
    <n v="296"/>
    <n v="148"/>
    <n v="148"/>
    <n v="849"/>
    <n v="1697"/>
    <x v="19"/>
  </r>
  <r>
    <m/>
    <e v="#N/A"/>
    <m/>
    <n v="131"/>
    <n v="133"/>
    <n v="166"/>
    <n v="140"/>
    <n v="112"/>
    <n v="0"/>
    <n v="49"/>
    <n v="49"/>
    <n v="49"/>
    <n v="85"/>
    <n v="145"/>
    <n v="870"/>
    <n v="145"/>
    <n v="72"/>
    <n v="72"/>
    <n v="662"/>
    <n v="1329"/>
    <x v="2"/>
  </r>
  <r>
    <n v="17875"/>
    <s v="LA COMPUERTA"/>
    <m/>
    <n v="5"/>
    <n v="6"/>
    <n v="5"/>
    <n v="5"/>
    <n v="5"/>
    <m/>
    <n v="2"/>
    <n v="2"/>
    <n v="2"/>
    <n v="4"/>
    <n v="12"/>
    <n v="70"/>
    <n v="12"/>
    <n v="6"/>
    <n v="6"/>
    <n v="50"/>
    <n v="101"/>
    <x v="20"/>
  </r>
  <r>
    <n v="4364"/>
    <s v="NUEVA ARICA"/>
    <m/>
    <n v="28"/>
    <n v="24"/>
    <n v="45"/>
    <n v="30"/>
    <n v="18"/>
    <m/>
    <n v="12"/>
    <n v="12"/>
    <n v="12"/>
    <n v="20"/>
    <n v="32"/>
    <n v="193"/>
    <n v="32"/>
    <n v="16"/>
    <n v="16"/>
    <n v="168"/>
    <n v="337"/>
    <x v="21"/>
  </r>
  <r>
    <n v="4365"/>
    <s v="LA VIÑA DE NUEVA ARICA"/>
    <m/>
    <n v="6"/>
    <n v="5"/>
    <n v="11"/>
    <n v="5"/>
    <n v="4"/>
    <m/>
    <n v="1"/>
    <n v="1"/>
    <n v="1"/>
    <n v="2"/>
    <n v="9"/>
    <n v="51"/>
    <n v="9"/>
    <n v="4"/>
    <n v="4"/>
    <n v="45"/>
    <n v="90"/>
    <x v="21"/>
  </r>
  <r>
    <n v="4366"/>
    <s v="OYOTUN"/>
    <m/>
    <n v="76"/>
    <n v="84"/>
    <n v="91"/>
    <n v="89"/>
    <n v="70"/>
    <m/>
    <n v="31"/>
    <n v="31"/>
    <n v="31"/>
    <n v="54"/>
    <n v="61"/>
    <n v="369"/>
    <n v="61"/>
    <n v="31"/>
    <n v="31"/>
    <n v="264"/>
    <n v="529"/>
    <x v="20"/>
  </r>
  <r>
    <n v="4367"/>
    <s v="EL ESPINAL"/>
    <m/>
    <n v="10"/>
    <n v="8"/>
    <n v="8"/>
    <n v="6"/>
    <n v="9"/>
    <m/>
    <n v="2"/>
    <n v="2"/>
    <n v="2"/>
    <n v="3"/>
    <n v="21"/>
    <n v="125"/>
    <n v="21"/>
    <n v="10"/>
    <n v="10"/>
    <n v="90"/>
    <n v="181"/>
    <x v="20"/>
  </r>
  <r>
    <n v="4368"/>
    <s v="PAN DE AZUCAR"/>
    <m/>
    <n v="6"/>
    <n v="6"/>
    <n v="6"/>
    <n v="5"/>
    <n v="6"/>
    <m/>
    <n v="1"/>
    <n v="1"/>
    <n v="1"/>
    <n v="2"/>
    <n v="10"/>
    <n v="62"/>
    <n v="10"/>
    <n v="5"/>
    <n v="5"/>
    <n v="45"/>
    <n v="91"/>
    <x v="20"/>
  </r>
  <r>
    <m/>
    <e v="#N/A"/>
    <m/>
    <n v="296"/>
    <n v="337"/>
    <n v="385"/>
    <n v="403"/>
    <n v="394"/>
    <n v="0"/>
    <n v="128"/>
    <n v="128"/>
    <n v="128"/>
    <n v="218"/>
    <n v="303"/>
    <n v="1816"/>
    <n v="303"/>
    <n v="152"/>
    <n v="152"/>
    <n v="540"/>
    <n v="1079"/>
    <x v="2"/>
  </r>
  <r>
    <n v="4345"/>
    <s v="SAN JOSE"/>
    <m/>
    <n v="185"/>
    <n v="222"/>
    <n v="235"/>
    <n v="250"/>
    <n v="244"/>
    <m/>
    <n v="79"/>
    <n v="79"/>
    <n v="79"/>
    <n v="135"/>
    <n v="216"/>
    <n v="1296"/>
    <n v="216"/>
    <n v="108"/>
    <n v="108"/>
    <n v="385"/>
    <n v="770"/>
    <x v="22"/>
  </r>
  <r>
    <n v="4346"/>
    <s v="SAN CARLOS"/>
    <m/>
    <n v="30"/>
    <n v="35"/>
    <n v="48"/>
    <n v="50"/>
    <n v="50"/>
    <m/>
    <n v="22"/>
    <n v="22"/>
    <n v="22"/>
    <n v="38"/>
    <n v="17"/>
    <n v="104"/>
    <n v="17"/>
    <n v="9"/>
    <n v="9"/>
    <n v="31"/>
    <n v="62"/>
    <x v="22"/>
  </r>
  <r>
    <n v="4347"/>
    <s v="BODEGONES"/>
    <m/>
    <n v="25"/>
    <n v="25"/>
    <n v="32"/>
    <n v="36"/>
    <n v="35"/>
    <m/>
    <n v="1"/>
    <n v="1"/>
    <n v="1"/>
    <n v="1"/>
    <n v="26"/>
    <n v="155"/>
    <n v="26"/>
    <n v="13"/>
    <n v="13"/>
    <n v="46"/>
    <n v="92"/>
    <x v="22"/>
  </r>
  <r>
    <n v="4348"/>
    <s v="CIUDAD DE DIOS - JUAN TOMIS STACK"/>
    <m/>
    <n v="56"/>
    <n v="55"/>
    <n v="70"/>
    <n v="67"/>
    <n v="65"/>
    <m/>
    <n v="26"/>
    <n v="26"/>
    <n v="26"/>
    <n v="44"/>
    <n v="44"/>
    <n v="261"/>
    <n v="44"/>
    <n v="22"/>
    <n v="22"/>
    <n v="78"/>
    <n v="155"/>
    <x v="22"/>
  </r>
  <r>
    <m/>
    <e v="#N/A"/>
    <m/>
    <n v="1453"/>
    <n v="1674"/>
    <n v="1782"/>
    <n v="1694"/>
    <n v="1756"/>
    <n v="0"/>
    <n v="567"/>
    <n v="567"/>
    <n v="567"/>
    <n v="974"/>
    <n v="1373"/>
    <n v="8231"/>
    <n v="1373"/>
    <n v="684"/>
    <n v="684"/>
    <n v="4153"/>
    <n v="8308"/>
    <x v="2"/>
  </r>
  <r>
    <n v="4440"/>
    <s v="HOSPITAL REFERENCIAL FERREÑAFE"/>
    <m/>
    <n v="300"/>
    <n v="370"/>
    <n v="390"/>
    <n v="380"/>
    <n v="400"/>
    <m/>
    <n v="112"/>
    <n v="112"/>
    <n v="112"/>
    <n v="191"/>
    <n v="332"/>
    <n v="1991"/>
    <n v="332"/>
    <n v="166"/>
    <n v="166"/>
    <n v="1205"/>
    <n v="2410"/>
    <x v="23"/>
  </r>
  <r>
    <m/>
    <e v="#N/A"/>
    <m/>
    <n v="467"/>
    <n v="529"/>
    <n v="525"/>
    <n v="527"/>
    <n v="539"/>
    <n v="0"/>
    <n v="175"/>
    <n v="175"/>
    <n v="175"/>
    <n v="299"/>
    <n v="439"/>
    <n v="2632"/>
    <n v="439"/>
    <n v="219"/>
    <n v="219"/>
    <n v="1328"/>
    <n v="2658"/>
    <x v="2"/>
  </r>
  <r>
    <n v="4441"/>
    <s v="SEÑOR DE LA JUSTICIA"/>
    <m/>
    <n v="161"/>
    <n v="197"/>
    <n v="165"/>
    <n v="169"/>
    <n v="169"/>
    <m/>
    <n v="54"/>
    <n v="54"/>
    <n v="54"/>
    <n v="92"/>
    <n v="132"/>
    <n v="790"/>
    <n v="132"/>
    <n v="66"/>
    <n v="66"/>
    <n v="478"/>
    <n v="956"/>
    <x v="23"/>
  </r>
  <r>
    <n v="4443"/>
    <s v="MESONES MURO"/>
    <m/>
    <n v="59"/>
    <n v="73"/>
    <n v="70"/>
    <n v="89"/>
    <n v="82"/>
    <m/>
    <n v="33"/>
    <n v="33"/>
    <n v="33"/>
    <n v="56"/>
    <n v="64"/>
    <n v="386"/>
    <n v="64"/>
    <n v="32"/>
    <n v="32"/>
    <n v="198"/>
    <n v="397"/>
    <x v="24"/>
  </r>
  <r>
    <n v="4452"/>
    <s v="C.S.PUEBLO NUEVO"/>
    <m/>
    <n v="210"/>
    <n v="217"/>
    <n v="240"/>
    <n v="221"/>
    <n v="240"/>
    <m/>
    <n v="80"/>
    <n v="80"/>
    <n v="80"/>
    <n v="137"/>
    <n v="203"/>
    <n v="1218"/>
    <n v="203"/>
    <n v="101"/>
    <n v="101"/>
    <n v="545"/>
    <n v="1090"/>
    <x v="25"/>
  </r>
  <r>
    <n v="4453"/>
    <s v="LAS LOMAS"/>
    <m/>
    <n v="37"/>
    <n v="42"/>
    <n v="50"/>
    <n v="48"/>
    <n v="48"/>
    <m/>
    <n v="8"/>
    <n v="8"/>
    <n v="8"/>
    <n v="14"/>
    <n v="40"/>
    <n v="238"/>
    <n v="40"/>
    <n v="20"/>
    <n v="20"/>
    <n v="107"/>
    <n v="215"/>
    <x v="25"/>
  </r>
  <r>
    <m/>
    <e v="#N/A"/>
    <m/>
    <n v="366"/>
    <n v="445"/>
    <n v="457"/>
    <n v="402"/>
    <n v="403"/>
    <n v="0"/>
    <n v="156"/>
    <n v="156"/>
    <n v="156"/>
    <n v="268"/>
    <n v="330"/>
    <n v="1975"/>
    <n v="330"/>
    <n v="163"/>
    <n v="163"/>
    <n v="962"/>
    <n v="1922"/>
    <x v="2"/>
  </r>
  <r>
    <n v="4444"/>
    <s v="PITIPO"/>
    <m/>
    <n v="39"/>
    <n v="57"/>
    <n v="58"/>
    <n v="49"/>
    <n v="49"/>
    <m/>
    <n v="16"/>
    <n v="16"/>
    <n v="16"/>
    <n v="28"/>
    <n v="41"/>
    <n v="247"/>
    <n v="41"/>
    <n v="21"/>
    <n v="21"/>
    <n v="119"/>
    <n v="239"/>
    <x v="26"/>
  </r>
  <r>
    <n v="4445"/>
    <s v="LA TRAPOSA"/>
    <m/>
    <n v="32"/>
    <n v="36"/>
    <n v="38"/>
    <n v="32"/>
    <n v="32"/>
    <m/>
    <n v="15"/>
    <n v="15"/>
    <n v="15"/>
    <n v="25"/>
    <n v="27"/>
    <n v="161"/>
    <n v="27"/>
    <n v="13"/>
    <n v="13"/>
    <n v="79"/>
    <n v="157"/>
    <x v="26"/>
  </r>
  <r>
    <n v="4446"/>
    <s v="MOCHUMI VIEJO"/>
    <m/>
    <n v="14"/>
    <n v="15"/>
    <n v="15"/>
    <n v="14"/>
    <n v="14"/>
    <m/>
    <n v="5"/>
    <n v="5"/>
    <n v="5"/>
    <n v="8"/>
    <n v="11"/>
    <n v="67"/>
    <n v="11"/>
    <n v="6"/>
    <n v="6"/>
    <n v="33"/>
    <n v="66"/>
    <x v="26"/>
  </r>
  <r>
    <n v="4447"/>
    <s v="MOTUPILLO"/>
    <m/>
    <n v="56"/>
    <n v="67"/>
    <n v="68"/>
    <n v="59"/>
    <n v="59"/>
    <m/>
    <n v="12"/>
    <n v="12"/>
    <n v="12"/>
    <n v="21"/>
    <n v="50"/>
    <n v="299"/>
    <n v="50"/>
    <n v="25"/>
    <n v="25"/>
    <n v="146"/>
    <n v="291"/>
    <x v="26"/>
  </r>
  <r>
    <n v="4448"/>
    <s v="CACHINCHE"/>
    <m/>
    <n v="17"/>
    <n v="20"/>
    <n v="22"/>
    <n v="18"/>
    <n v="18"/>
    <m/>
    <n v="7"/>
    <n v="7"/>
    <n v="7"/>
    <n v="12"/>
    <n v="14"/>
    <n v="87"/>
    <n v="14"/>
    <n v="7"/>
    <n v="7"/>
    <n v="42"/>
    <n v="84"/>
    <x v="26"/>
  </r>
  <r>
    <n v="4449"/>
    <s v="PATIVILCA"/>
    <m/>
    <n v="15"/>
    <n v="22"/>
    <n v="22"/>
    <n v="20"/>
    <n v="20"/>
    <m/>
    <n v="8"/>
    <n v="8"/>
    <n v="8"/>
    <n v="14"/>
    <n v="17"/>
    <n v="99"/>
    <n v="17"/>
    <n v="8"/>
    <n v="8"/>
    <n v="48"/>
    <n v="97"/>
    <x v="26"/>
  </r>
  <r>
    <n v="4450"/>
    <s v="SIME"/>
    <m/>
    <n v="20"/>
    <n v="28"/>
    <n v="28"/>
    <n v="25"/>
    <n v="25"/>
    <m/>
    <n v="4"/>
    <n v="4"/>
    <n v="4"/>
    <n v="7"/>
    <n v="21"/>
    <n v="124"/>
    <n v="21"/>
    <n v="10"/>
    <n v="10"/>
    <n v="61"/>
    <n v="121"/>
    <x v="26"/>
  </r>
  <r>
    <n v="4451"/>
    <s v="BATANGRANDE"/>
    <m/>
    <n v="110"/>
    <n v="130"/>
    <n v="134"/>
    <n v="124"/>
    <n v="125"/>
    <m/>
    <n v="65"/>
    <n v="65"/>
    <n v="65"/>
    <n v="111"/>
    <n v="97"/>
    <n v="581"/>
    <n v="97"/>
    <n v="48"/>
    <n v="48"/>
    <n v="283"/>
    <n v="565"/>
    <x v="26"/>
  </r>
  <r>
    <n v="7022"/>
    <s v="LA ZARANDA"/>
    <m/>
    <n v="35"/>
    <n v="39"/>
    <n v="40"/>
    <n v="34"/>
    <n v="34"/>
    <m/>
    <n v="15"/>
    <n v="15"/>
    <n v="15"/>
    <n v="26"/>
    <n v="29"/>
    <n v="173"/>
    <n v="29"/>
    <n v="14"/>
    <n v="14"/>
    <n v="84"/>
    <n v="168"/>
    <x v="26"/>
  </r>
  <r>
    <n v="7317"/>
    <s v="SANTA CLARA"/>
    <m/>
    <n v="28"/>
    <n v="31"/>
    <n v="32"/>
    <n v="27"/>
    <n v="27"/>
    <m/>
    <n v="9"/>
    <n v="9"/>
    <n v="9"/>
    <n v="16"/>
    <n v="23"/>
    <n v="137"/>
    <n v="23"/>
    <n v="11"/>
    <n v="11"/>
    <n v="67"/>
    <n v="134"/>
    <x v="26"/>
  </r>
  <r>
    <m/>
    <e v="#N/A"/>
    <m/>
    <n v="320"/>
    <n v="330"/>
    <n v="410"/>
    <n v="385"/>
    <n v="414"/>
    <n v="0"/>
    <n v="124"/>
    <n v="124"/>
    <n v="124"/>
    <n v="216"/>
    <n v="272"/>
    <n v="1633"/>
    <n v="272"/>
    <n v="136"/>
    <n v="136"/>
    <n v="658"/>
    <n v="1318"/>
    <x v="2"/>
  </r>
  <r>
    <n v="4442"/>
    <s v="PUCHACA"/>
    <m/>
    <n v="13"/>
    <n v="13"/>
    <n v="16"/>
    <n v="16"/>
    <n v="17"/>
    <m/>
    <n v="1"/>
    <n v="1"/>
    <n v="1"/>
    <n v="2"/>
    <n v="11"/>
    <n v="64"/>
    <n v="11"/>
    <n v="5"/>
    <n v="5"/>
    <n v="26"/>
    <n v="52"/>
    <x v="27"/>
  </r>
  <r>
    <n v="4454"/>
    <s v="MOYAN"/>
    <m/>
    <n v="26"/>
    <n v="26"/>
    <n v="32"/>
    <n v="30"/>
    <n v="33"/>
    <m/>
    <n v="8"/>
    <n v="8"/>
    <n v="8"/>
    <n v="14"/>
    <n v="21"/>
    <n v="124"/>
    <n v="21"/>
    <n v="10"/>
    <n v="10"/>
    <n v="50"/>
    <n v="100"/>
    <x v="27"/>
  </r>
  <r>
    <n v="4455"/>
    <s v="INKAWASI"/>
    <m/>
    <n v="87"/>
    <n v="97"/>
    <n v="125"/>
    <n v="110"/>
    <n v="113"/>
    <m/>
    <n v="46"/>
    <n v="46"/>
    <n v="46"/>
    <n v="80"/>
    <n v="83"/>
    <n v="501"/>
    <n v="83"/>
    <n v="42"/>
    <n v="42"/>
    <n v="201"/>
    <n v="402"/>
    <x v="27"/>
  </r>
  <r>
    <n v="4456"/>
    <s v="LAQUIPAMPA"/>
    <m/>
    <n v="13"/>
    <n v="13"/>
    <n v="15"/>
    <n v="14"/>
    <n v="16"/>
    <m/>
    <n v="2"/>
    <n v="2"/>
    <n v="2"/>
    <n v="3"/>
    <n v="10"/>
    <n v="61"/>
    <n v="10"/>
    <n v="5"/>
    <n v="5"/>
    <n v="25"/>
    <n v="50"/>
    <x v="27"/>
  </r>
  <r>
    <n v="4457"/>
    <s v="UYURPAMPA"/>
    <m/>
    <n v="39"/>
    <n v="39"/>
    <n v="47"/>
    <n v="46"/>
    <n v="50"/>
    <m/>
    <n v="17"/>
    <n v="17"/>
    <n v="17"/>
    <n v="30"/>
    <n v="32"/>
    <n v="190"/>
    <n v="32"/>
    <n v="16"/>
    <n v="16"/>
    <n v="77"/>
    <n v="154"/>
    <x v="27"/>
  </r>
  <r>
    <n v="4458"/>
    <s v="CRUZ LOMA"/>
    <m/>
    <n v="25"/>
    <n v="25"/>
    <n v="30"/>
    <n v="29"/>
    <n v="32"/>
    <m/>
    <n v="9"/>
    <n v="9"/>
    <n v="9"/>
    <n v="15"/>
    <n v="20"/>
    <n v="121"/>
    <n v="20"/>
    <n v="10"/>
    <n v="10"/>
    <n v="49"/>
    <n v="98"/>
    <x v="27"/>
  </r>
  <r>
    <n v="4459"/>
    <s v="HUAYRUL"/>
    <m/>
    <n v="11"/>
    <n v="11"/>
    <n v="14"/>
    <n v="14"/>
    <n v="15"/>
    <m/>
    <n v="2"/>
    <n v="2"/>
    <n v="2"/>
    <n v="3"/>
    <n v="9"/>
    <n v="54"/>
    <n v="9"/>
    <n v="5"/>
    <n v="5"/>
    <n v="22"/>
    <n v="44"/>
    <x v="27"/>
  </r>
  <r>
    <n v="4460"/>
    <s v="MARAYHUACA"/>
    <m/>
    <n v="15"/>
    <n v="15"/>
    <n v="18"/>
    <n v="17"/>
    <n v="19"/>
    <m/>
    <n v="5"/>
    <n v="5"/>
    <n v="5"/>
    <n v="9"/>
    <n v="12"/>
    <n v="71"/>
    <n v="12"/>
    <n v="6"/>
    <n v="6"/>
    <n v="29"/>
    <n v="57"/>
    <x v="27"/>
  </r>
  <r>
    <n v="4461"/>
    <s v="TOTORAS"/>
    <m/>
    <n v="15"/>
    <n v="15"/>
    <n v="19"/>
    <n v="18"/>
    <n v="20"/>
    <m/>
    <n v="9"/>
    <n v="9"/>
    <n v="9"/>
    <n v="16"/>
    <n v="12"/>
    <n v="75"/>
    <n v="12"/>
    <n v="6"/>
    <n v="6"/>
    <n v="30"/>
    <n v="60"/>
    <x v="27"/>
  </r>
  <r>
    <n v="4462"/>
    <s v="CANCHACHALA"/>
    <m/>
    <n v="14"/>
    <n v="14"/>
    <n v="18"/>
    <n v="17"/>
    <n v="19"/>
    <m/>
    <n v="6"/>
    <n v="6"/>
    <n v="6"/>
    <n v="10"/>
    <n v="12"/>
    <n v="70"/>
    <n v="12"/>
    <n v="6"/>
    <n v="6"/>
    <n v="28"/>
    <n v="56"/>
    <x v="27"/>
  </r>
  <r>
    <n v="4463"/>
    <s v="LANCHIPAMPA"/>
    <m/>
    <n v="18"/>
    <n v="18"/>
    <n v="22"/>
    <n v="21"/>
    <n v="23"/>
    <m/>
    <n v="2"/>
    <n v="2"/>
    <n v="2"/>
    <n v="4"/>
    <n v="14"/>
    <n v="87"/>
    <n v="14"/>
    <n v="7"/>
    <n v="7"/>
    <n v="35"/>
    <n v="71"/>
    <x v="27"/>
  </r>
  <r>
    <n v="4464"/>
    <s v="KONGACHA"/>
    <m/>
    <n v="13"/>
    <n v="13"/>
    <n v="16"/>
    <n v="16"/>
    <n v="17"/>
    <m/>
    <n v="6"/>
    <n v="6"/>
    <n v="6"/>
    <n v="11"/>
    <n v="11"/>
    <n v="64"/>
    <n v="11"/>
    <n v="5"/>
    <n v="5"/>
    <n v="26"/>
    <n v="53"/>
    <x v="27"/>
  </r>
  <r>
    <n v="4465"/>
    <s v="LA TRANCA"/>
    <m/>
    <n v="17"/>
    <n v="17"/>
    <n v="21"/>
    <n v="20"/>
    <n v="22"/>
    <m/>
    <n v="8"/>
    <n v="8"/>
    <n v="8"/>
    <n v="14"/>
    <n v="14"/>
    <n v="82"/>
    <n v="14"/>
    <n v="7"/>
    <n v="7"/>
    <n v="33"/>
    <n v="66"/>
    <x v="27"/>
  </r>
  <r>
    <n v="31139"/>
    <s v="JANQUE"/>
    <m/>
    <n v="14"/>
    <n v="14"/>
    <n v="17"/>
    <n v="17"/>
    <n v="18"/>
    <m/>
    <n v="3"/>
    <n v="3"/>
    <n v="3"/>
    <n v="5"/>
    <n v="11"/>
    <n v="69"/>
    <n v="11"/>
    <n v="6"/>
    <n v="6"/>
    <n v="27"/>
    <n v="55"/>
    <x v="27"/>
  </r>
  <r>
    <m/>
    <e v="#N/A"/>
    <m/>
    <n v="5967"/>
    <n v="6774"/>
    <n v="7728"/>
    <n v="6719"/>
    <n v="6752"/>
    <n v="0"/>
    <n v="2279"/>
    <n v="2279"/>
    <n v="2279"/>
    <n v="3907"/>
    <n v="5254"/>
    <n v="31524"/>
    <n v="5254"/>
    <n v="2625"/>
    <n v="2625"/>
    <n v="13953"/>
    <n v="27896"/>
    <x v="2"/>
  </r>
  <r>
    <m/>
    <e v="#N/A"/>
    <m/>
    <n v="1077"/>
    <n v="1024"/>
    <n v="1376"/>
    <n v="1332"/>
    <n v="1243"/>
    <n v="0"/>
    <n v="322"/>
    <n v="322"/>
    <n v="322"/>
    <n v="549"/>
    <n v="1109"/>
    <n v="6649"/>
    <n v="1109"/>
    <n v="554"/>
    <n v="554"/>
    <n v="2834"/>
    <n v="5669"/>
    <x v="2"/>
  </r>
  <r>
    <n v="4372"/>
    <s v="SAN MARTIN"/>
    <m/>
    <n v="400"/>
    <n v="350"/>
    <n v="450"/>
    <n v="480"/>
    <n v="450"/>
    <m/>
    <n v="107"/>
    <n v="107"/>
    <n v="107"/>
    <n v="183"/>
    <n v="548"/>
    <n v="3287"/>
    <n v="548"/>
    <n v="274"/>
    <n v="274"/>
    <n v="1400"/>
    <n v="2800"/>
    <x v="28"/>
  </r>
  <r>
    <n v="4373"/>
    <s v="TORIBIA CASTRO CHIRINOS"/>
    <m/>
    <n v="500"/>
    <n v="500"/>
    <n v="656"/>
    <n v="646"/>
    <n v="628"/>
    <m/>
    <n v="161"/>
    <n v="161"/>
    <n v="161"/>
    <n v="275"/>
    <n v="451"/>
    <n v="2705"/>
    <n v="451"/>
    <n v="225"/>
    <n v="225"/>
    <n v="1153"/>
    <n v="2306"/>
    <x v="28"/>
  </r>
  <r>
    <n v="4374"/>
    <s v="SIALUPE HUAMANTANGA"/>
    <m/>
    <n v="20"/>
    <n v="26"/>
    <n v="50"/>
    <n v="48"/>
    <n v="30"/>
    <m/>
    <n v="7"/>
    <n v="7"/>
    <n v="7"/>
    <n v="12"/>
    <n v="50"/>
    <n v="299"/>
    <n v="50"/>
    <n v="25"/>
    <n v="25"/>
    <n v="128"/>
    <n v="256"/>
    <x v="28"/>
  </r>
  <r>
    <n v="4375"/>
    <s v="MUYFINCA-PUNTO 09"/>
    <m/>
    <n v="50"/>
    <n v="48"/>
    <n v="70"/>
    <n v="58"/>
    <n v="50"/>
    <m/>
    <n v="15"/>
    <n v="15"/>
    <n v="15"/>
    <n v="25"/>
    <n v="43"/>
    <n v="255"/>
    <n v="43"/>
    <n v="21"/>
    <n v="21"/>
    <n v="109"/>
    <n v="218"/>
    <x v="28"/>
  </r>
  <r>
    <n v="26094"/>
    <s v="CAPILLA SANTA ROSA LAMBAYEQUE"/>
    <m/>
    <n v="107"/>
    <n v="100"/>
    <n v="150"/>
    <n v="100"/>
    <n v="85"/>
    <m/>
    <n v="32"/>
    <n v="32"/>
    <n v="32"/>
    <n v="54"/>
    <n v="17"/>
    <n v="103"/>
    <n v="17"/>
    <n v="9"/>
    <n v="9"/>
    <n v="44"/>
    <n v="89"/>
    <x v="28"/>
  </r>
  <r>
    <m/>
    <e v="#N/A"/>
    <m/>
    <n v="366"/>
    <n v="416"/>
    <n v="472"/>
    <n v="397"/>
    <n v="410"/>
    <n v="0"/>
    <n v="154"/>
    <n v="154"/>
    <n v="154"/>
    <n v="264"/>
    <n v="372"/>
    <n v="2225"/>
    <n v="372"/>
    <n v="184"/>
    <n v="184"/>
    <n v="1162"/>
    <n v="2325"/>
    <x v="2"/>
  </r>
  <r>
    <n v="4380"/>
    <s v="MOCHUMI"/>
    <m/>
    <n v="240"/>
    <n v="273"/>
    <n v="263"/>
    <n v="255"/>
    <n v="255"/>
    <m/>
    <n v="100"/>
    <n v="100"/>
    <n v="100"/>
    <n v="172"/>
    <n v="241"/>
    <n v="1445"/>
    <n v="241"/>
    <n v="120"/>
    <n v="120"/>
    <n v="754"/>
    <n v="1508"/>
    <x v="29"/>
  </r>
  <r>
    <n v="4381"/>
    <s v="MARAVILLAS"/>
    <m/>
    <n v="40"/>
    <n v="42"/>
    <n v="53"/>
    <n v="42"/>
    <n v="42"/>
    <m/>
    <n v="16"/>
    <n v="16"/>
    <n v="16"/>
    <n v="27"/>
    <n v="31"/>
    <n v="184"/>
    <n v="31"/>
    <n v="15"/>
    <n v="15"/>
    <n v="97"/>
    <n v="193"/>
    <x v="29"/>
  </r>
  <r>
    <n v="4382"/>
    <s v="PUNTO CUATRO"/>
    <m/>
    <n v="44"/>
    <n v="47"/>
    <n v="84"/>
    <n v="46"/>
    <n v="60"/>
    <m/>
    <n v="18"/>
    <n v="18"/>
    <n v="18"/>
    <n v="30"/>
    <n v="75"/>
    <n v="447"/>
    <n v="75"/>
    <n v="37"/>
    <n v="37"/>
    <n v="233"/>
    <n v="467"/>
    <x v="29"/>
  </r>
  <r>
    <n v="4383"/>
    <s v="PAREDONES MUY FINCA"/>
    <m/>
    <n v="42"/>
    <n v="54"/>
    <n v="72"/>
    <n v="54"/>
    <n v="53"/>
    <m/>
    <n v="20"/>
    <n v="20"/>
    <n v="20"/>
    <n v="35"/>
    <n v="25"/>
    <n v="149"/>
    <n v="25"/>
    <n v="12"/>
    <n v="12"/>
    <n v="78"/>
    <n v="157"/>
    <x v="29"/>
  </r>
  <r>
    <m/>
    <e v="#N/A"/>
    <m/>
    <n v="1433"/>
    <n v="1519"/>
    <n v="1755"/>
    <n v="1364"/>
    <n v="1388"/>
    <n v="0"/>
    <n v="553"/>
    <n v="553"/>
    <n v="553"/>
    <n v="946"/>
    <n v="849"/>
    <n v="5100"/>
    <n v="849"/>
    <n v="425"/>
    <n v="425"/>
    <n v="1656"/>
    <n v="3308"/>
    <x v="2"/>
  </r>
  <r>
    <n v="4420"/>
    <s v="MORROPE"/>
    <m/>
    <n v="318"/>
    <n v="287"/>
    <n v="400"/>
    <n v="330"/>
    <n v="370"/>
    <m/>
    <n v="124"/>
    <n v="124"/>
    <n v="124"/>
    <n v="213"/>
    <n v="124"/>
    <n v="743"/>
    <n v="124"/>
    <n v="62"/>
    <n v="62"/>
    <n v="241"/>
    <n v="482"/>
    <x v="30"/>
  </r>
  <r>
    <n v="4421"/>
    <s v="LA COLORADA"/>
    <m/>
    <n v="85"/>
    <n v="95"/>
    <n v="90"/>
    <n v="73"/>
    <n v="63"/>
    <m/>
    <n v="34"/>
    <n v="34"/>
    <n v="34"/>
    <n v="58"/>
    <n v="44"/>
    <n v="264"/>
    <n v="44"/>
    <n v="22"/>
    <n v="22"/>
    <n v="86"/>
    <n v="172"/>
    <x v="30"/>
  </r>
  <r>
    <n v="4422"/>
    <s v="EL ROMERO"/>
    <m/>
    <n v="60"/>
    <n v="65"/>
    <n v="78"/>
    <n v="45"/>
    <n v="54"/>
    <m/>
    <n v="19"/>
    <n v="19"/>
    <n v="19"/>
    <n v="33"/>
    <n v="43"/>
    <n v="257"/>
    <n v="43"/>
    <n v="21"/>
    <n v="21"/>
    <n v="83"/>
    <n v="166"/>
    <x v="30"/>
  </r>
  <r>
    <n v="4423"/>
    <s v="TRANCA FANUPE"/>
    <m/>
    <n v="90"/>
    <n v="110"/>
    <n v="120"/>
    <n v="87"/>
    <n v="80"/>
    <m/>
    <n v="40"/>
    <n v="40"/>
    <n v="40"/>
    <n v="68"/>
    <n v="54"/>
    <n v="325"/>
    <n v="54"/>
    <n v="27"/>
    <n v="27"/>
    <n v="106"/>
    <n v="212"/>
    <x v="30"/>
  </r>
  <r>
    <n v="4424"/>
    <s v="LAGUNAS (MORROPE)"/>
    <m/>
    <n v="75"/>
    <n v="76"/>
    <n v="86"/>
    <n v="68"/>
    <n v="61"/>
    <m/>
    <n v="27"/>
    <n v="27"/>
    <n v="27"/>
    <n v="46"/>
    <n v="32"/>
    <n v="194"/>
    <n v="32"/>
    <n v="16"/>
    <n v="16"/>
    <n v="63"/>
    <n v="126"/>
    <x v="30"/>
  </r>
  <r>
    <n v="4425"/>
    <s v="CHEPITO"/>
    <m/>
    <n v="49"/>
    <n v="58"/>
    <n v="65"/>
    <n v="53"/>
    <n v="60"/>
    <m/>
    <n v="19"/>
    <n v="19"/>
    <n v="19"/>
    <n v="32"/>
    <n v="27"/>
    <n v="165"/>
    <n v="27"/>
    <n v="14"/>
    <n v="14"/>
    <n v="53"/>
    <n v="106"/>
    <x v="30"/>
  </r>
  <r>
    <n v="4426"/>
    <s v="ARBOLSOL"/>
    <m/>
    <n v="82"/>
    <n v="86"/>
    <n v="110"/>
    <n v="83"/>
    <n v="80"/>
    <m/>
    <n v="33"/>
    <n v="33"/>
    <n v="33"/>
    <n v="56"/>
    <n v="53"/>
    <n v="316"/>
    <n v="53"/>
    <n v="26"/>
    <n v="26"/>
    <n v="103"/>
    <n v="205"/>
    <x v="30"/>
  </r>
  <r>
    <n v="4427"/>
    <s v="CRUZ DE PAREDONES"/>
    <m/>
    <n v="36"/>
    <n v="40"/>
    <n v="50"/>
    <n v="49"/>
    <n v="30"/>
    <m/>
    <n v="12"/>
    <n v="12"/>
    <n v="12"/>
    <n v="20"/>
    <n v="43"/>
    <n v="260"/>
    <n v="43"/>
    <n v="22"/>
    <n v="22"/>
    <n v="84"/>
    <n v="167"/>
    <x v="30"/>
  </r>
  <r>
    <n v="4428"/>
    <s v="LA  GARTERA"/>
    <m/>
    <n v="80"/>
    <n v="94"/>
    <n v="90"/>
    <n v="61"/>
    <n v="71"/>
    <m/>
    <n v="36"/>
    <n v="36"/>
    <n v="36"/>
    <n v="61"/>
    <n v="50"/>
    <n v="298"/>
    <n v="50"/>
    <n v="25"/>
    <n v="25"/>
    <n v="97"/>
    <n v="194"/>
    <x v="30"/>
  </r>
  <r>
    <n v="4429"/>
    <s v="CRUZ DEL MEDANO"/>
    <m/>
    <n v="165"/>
    <n v="170"/>
    <n v="163"/>
    <n v="125"/>
    <n v="149"/>
    <m/>
    <n v="57"/>
    <n v="57"/>
    <n v="57"/>
    <n v="97"/>
    <n v="74"/>
    <n v="445"/>
    <n v="74"/>
    <n v="37"/>
    <n v="37"/>
    <n v="144"/>
    <n v="288"/>
    <x v="30"/>
  </r>
  <r>
    <n v="4430"/>
    <s v="QUEMAZON"/>
    <m/>
    <n v="40"/>
    <n v="48"/>
    <n v="50"/>
    <n v="40"/>
    <n v="40"/>
    <m/>
    <n v="12"/>
    <n v="12"/>
    <n v="12"/>
    <n v="21"/>
    <n v="26"/>
    <n v="154"/>
    <n v="26"/>
    <n v="13"/>
    <n v="13"/>
    <n v="50"/>
    <n v="100"/>
    <x v="30"/>
  </r>
  <r>
    <n v="4431"/>
    <s v="FANUPE BARRIO NUEVO"/>
    <m/>
    <n v="20"/>
    <n v="25"/>
    <n v="30"/>
    <n v="22"/>
    <n v="20"/>
    <m/>
    <n v="11"/>
    <n v="11"/>
    <n v="11"/>
    <n v="19"/>
    <n v="20"/>
    <n v="118"/>
    <n v="20"/>
    <n v="10"/>
    <n v="10"/>
    <n v="38"/>
    <n v="76"/>
    <x v="30"/>
  </r>
  <r>
    <n v="4432"/>
    <s v="SANTA ISABEL"/>
    <m/>
    <n v="30"/>
    <n v="30"/>
    <n v="50"/>
    <n v="27"/>
    <n v="27"/>
    <m/>
    <n v="11"/>
    <n v="11"/>
    <n v="11"/>
    <n v="19"/>
    <n v="28"/>
    <n v="171"/>
    <n v="28"/>
    <n v="14"/>
    <n v="14"/>
    <n v="56"/>
    <n v="112"/>
    <x v="30"/>
  </r>
  <r>
    <n v="4433"/>
    <s v="SEQUION"/>
    <m/>
    <n v="25"/>
    <n v="25"/>
    <n v="35"/>
    <n v="21"/>
    <n v="18"/>
    <m/>
    <n v="8"/>
    <n v="8"/>
    <n v="8"/>
    <n v="14"/>
    <n v="19"/>
    <n v="115"/>
    <n v="19"/>
    <n v="10"/>
    <n v="10"/>
    <n v="37"/>
    <n v="74"/>
    <x v="30"/>
  </r>
  <r>
    <n v="4434"/>
    <s v="SANTA ROSA LAS PAMPAS"/>
    <m/>
    <n v="45"/>
    <n v="51"/>
    <n v="60"/>
    <n v="46"/>
    <n v="60"/>
    <m/>
    <n v="19"/>
    <n v="19"/>
    <n v="19"/>
    <n v="33"/>
    <n v="26"/>
    <n v="155"/>
    <n v="26"/>
    <n v="13"/>
    <n v="13"/>
    <n v="50"/>
    <n v="100"/>
    <x v="30"/>
  </r>
  <r>
    <n v="4435"/>
    <s v="ANNAPE"/>
    <m/>
    <n v="30"/>
    <n v="35"/>
    <n v="40"/>
    <n v="25"/>
    <n v="24"/>
    <m/>
    <n v="13"/>
    <n v="13"/>
    <n v="13"/>
    <n v="22"/>
    <n v="18"/>
    <n v="108"/>
    <n v="18"/>
    <n v="9"/>
    <n v="9"/>
    <n v="35"/>
    <n v="71"/>
    <x v="30"/>
  </r>
  <r>
    <n v="4436"/>
    <s v="CARACUCHO"/>
    <m/>
    <n v="20"/>
    <n v="25"/>
    <n v="50"/>
    <n v="30"/>
    <n v="30"/>
    <m/>
    <n v="11"/>
    <n v="11"/>
    <n v="11"/>
    <n v="18"/>
    <n v="29"/>
    <n v="175"/>
    <n v="29"/>
    <n v="15"/>
    <n v="15"/>
    <n v="57"/>
    <n v="114"/>
    <x v="30"/>
  </r>
  <r>
    <n v="4437"/>
    <s v="HUACA DE BARRO"/>
    <m/>
    <n v="92"/>
    <n v="95"/>
    <n v="85"/>
    <n v="83"/>
    <n v="80"/>
    <m/>
    <n v="37"/>
    <n v="37"/>
    <n v="37"/>
    <n v="64"/>
    <n v="57"/>
    <n v="341"/>
    <n v="57"/>
    <n v="28"/>
    <n v="28"/>
    <n v="111"/>
    <n v="221"/>
    <x v="30"/>
  </r>
  <r>
    <n v="4438"/>
    <s v="POSITOS"/>
    <m/>
    <n v="45"/>
    <n v="49"/>
    <n v="58"/>
    <n v="58"/>
    <n v="38"/>
    <m/>
    <n v="13"/>
    <n v="13"/>
    <n v="13"/>
    <n v="23"/>
    <n v="39"/>
    <n v="236"/>
    <n v="39"/>
    <n v="20"/>
    <n v="20"/>
    <n v="77"/>
    <n v="154"/>
    <x v="30"/>
  </r>
  <r>
    <n v="7222"/>
    <s v="MONTE HERMOZO"/>
    <m/>
    <n v="25"/>
    <n v="30"/>
    <n v="25"/>
    <n v="31"/>
    <n v="18"/>
    <m/>
    <n v="12"/>
    <n v="12"/>
    <n v="12"/>
    <n v="21"/>
    <n v="24"/>
    <n v="146"/>
    <n v="24"/>
    <n v="12"/>
    <n v="12"/>
    <n v="48"/>
    <n v="95"/>
    <x v="30"/>
  </r>
  <r>
    <n v="7223"/>
    <s v="HUACA TRAPICHE DE BRONCE"/>
    <m/>
    <n v="21"/>
    <n v="25"/>
    <n v="20"/>
    <n v="7"/>
    <n v="15"/>
    <m/>
    <n v="5"/>
    <n v="5"/>
    <n v="5"/>
    <n v="8"/>
    <n v="19"/>
    <n v="114"/>
    <n v="19"/>
    <n v="9"/>
    <n v="9"/>
    <n v="37"/>
    <n v="73"/>
    <x v="30"/>
  </r>
  <r>
    <m/>
    <e v="#N/A"/>
    <m/>
    <n v="339"/>
    <n v="437"/>
    <n v="443"/>
    <n v="413"/>
    <n v="387"/>
    <n v="0"/>
    <n v="156"/>
    <n v="156"/>
    <n v="156"/>
    <n v="267"/>
    <n v="320"/>
    <n v="1918"/>
    <n v="320"/>
    <n v="159"/>
    <n v="159"/>
    <n v="1160"/>
    <n v="2320"/>
    <x v="2"/>
  </r>
  <r>
    <n v="4376"/>
    <s v="ILLIMO"/>
    <m/>
    <n v="125"/>
    <n v="193"/>
    <n v="197"/>
    <n v="170"/>
    <n v="160"/>
    <m/>
    <n v="72"/>
    <n v="72"/>
    <n v="72"/>
    <n v="123"/>
    <n v="143"/>
    <n v="858"/>
    <n v="143"/>
    <n v="71"/>
    <n v="71"/>
    <n v="530"/>
    <n v="1060"/>
    <x v="31"/>
  </r>
  <r>
    <n v="4377"/>
    <s v="CHIRIMOYO"/>
    <m/>
    <n v="35"/>
    <n v="40"/>
    <n v="28"/>
    <n v="23"/>
    <n v="20"/>
    <m/>
    <n v="12"/>
    <n v="12"/>
    <n v="12"/>
    <n v="21"/>
    <n v="28"/>
    <n v="169"/>
    <n v="28"/>
    <n v="14"/>
    <n v="14"/>
    <n v="104"/>
    <n v="207"/>
    <x v="31"/>
  </r>
  <r>
    <n v="4378"/>
    <s v="SAN PEDRO SASAPE"/>
    <m/>
    <n v="20"/>
    <n v="36"/>
    <n v="40"/>
    <n v="30"/>
    <n v="28"/>
    <m/>
    <n v="14"/>
    <n v="14"/>
    <n v="14"/>
    <n v="23"/>
    <n v="12"/>
    <n v="73"/>
    <n v="12"/>
    <n v="6"/>
    <n v="6"/>
    <n v="45"/>
    <n v="91"/>
    <x v="31"/>
  </r>
  <r>
    <n v="4384"/>
    <s v="PACORA"/>
    <m/>
    <n v="134"/>
    <n v="140"/>
    <n v="165"/>
    <n v="169"/>
    <n v="154"/>
    <m/>
    <n v="53"/>
    <n v="53"/>
    <n v="53"/>
    <n v="91"/>
    <n v="123"/>
    <n v="736"/>
    <n v="123"/>
    <n v="61"/>
    <n v="61"/>
    <n v="432"/>
    <n v="864"/>
    <x v="32"/>
  </r>
  <r>
    <n v="4385"/>
    <s v="HUACA RIVERA"/>
    <m/>
    <n v="25"/>
    <n v="28"/>
    <n v="13"/>
    <n v="21"/>
    <n v="25"/>
    <m/>
    <n v="5"/>
    <n v="5"/>
    <n v="5"/>
    <n v="9"/>
    <n v="14"/>
    <n v="82"/>
    <n v="14"/>
    <n v="7"/>
    <n v="7"/>
    <n v="49"/>
    <n v="98"/>
    <x v="32"/>
  </r>
  <r>
    <m/>
    <e v="#N/A"/>
    <m/>
    <n v="431"/>
    <n v="526"/>
    <n v="600"/>
    <n v="465"/>
    <n v="479"/>
    <n v="0"/>
    <n v="178"/>
    <n v="178"/>
    <n v="178"/>
    <n v="308"/>
    <n v="402"/>
    <n v="2415"/>
    <n v="402"/>
    <n v="201"/>
    <n v="201"/>
    <n v="1094"/>
    <n v="2186"/>
    <x v="2"/>
  </r>
  <r>
    <n v="4389"/>
    <s v="TUCUME"/>
    <m/>
    <n v="226"/>
    <n v="275"/>
    <n v="300"/>
    <n v="239"/>
    <n v="250"/>
    <m/>
    <n v="90"/>
    <n v="90"/>
    <n v="90"/>
    <n v="155"/>
    <n v="187"/>
    <n v="1122"/>
    <n v="187"/>
    <n v="93"/>
    <n v="93"/>
    <n v="508"/>
    <n v="1015"/>
    <x v="33"/>
  </r>
  <r>
    <n v="4390"/>
    <s v="TUCUME VIEJO"/>
    <m/>
    <n v="25"/>
    <n v="25"/>
    <n v="33"/>
    <n v="29"/>
    <n v="50"/>
    <m/>
    <n v="6"/>
    <n v="6"/>
    <n v="6"/>
    <n v="11"/>
    <n v="30"/>
    <n v="182"/>
    <n v="30"/>
    <n v="15"/>
    <n v="15"/>
    <n v="82"/>
    <n v="164"/>
    <x v="33"/>
  </r>
  <r>
    <n v="4391"/>
    <s v="GRANJA SASAPE"/>
    <m/>
    <n v="41"/>
    <n v="48"/>
    <n v="52"/>
    <n v="52"/>
    <n v="60"/>
    <m/>
    <n v="19"/>
    <n v="19"/>
    <n v="19"/>
    <n v="33"/>
    <n v="45"/>
    <n v="267"/>
    <n v="45"/>
    <n v="22"/>
    <n v="22"/>
    <n v="121"/>
    <n v="241"/>
    <x v="33"/>
  </r>
  <r>
    <n v="4392"/>
    <s v="LOS BANCES"/>
    <m/>
    <n v="70"/>
    <n v="80"/>
    <n v="95"/>
    <n v="80"/>
    <n v="70"/>
    <m/>
    <n v="36"/>
    <n v="36"/>
    <n v="36"/>
    <n v="62"/>
    <n v="83"/>
    <n v="498"/>
    <n v="83"/>
    <n v="42"/>
    <n v="42"/>
    <n v="225"/>
    <n v="451"/>
    <x v="33"/>
  </r>
  <r>
    <n v="4393"/>
    <s v="LA RAYA"/>
    <m/>
    <n v="35"/>
    <n v="40"/>
    <n v="50"/>
    <n v="30"/>
    <n v="33"/>
    <m/>
    <n v="12"/>
    <n v="12"/>
    <n v="12"/>
    <n v="21"/>
    <n v="33"/>
    <n v="200"/>
    <n v="33"/>
    <n v="17"/>
    <n v="17"/>
    <n v="91"/>
    <n v="182"/>
    <x v="33"/>
  </r>
  <r>
    <n v="4394"/>
    <s v="LOS SANCHEZ"/>
    <m/>
    <n v="34"/>
    <n v="58"/>
    <n v="70"/>
    <n v="35"/>
    <n v="16"/>
    <m/>
    <n v="15"/>
    <n v="15"/>
    <n v="15"/>
    <n v="26"/>
    <n v="24"/>
    <n v="146"/>
    <n v="24"/>
    <n v="12"/>
    <n v="12"/>
    <n v="67"/>
    <n v="133"/>
    <x v="33"/>
  </r>
  <r>
    <m/>
    <e v="#N/A"/>
    <m/>
    <n v="322"/>
    <n v="463"/>
    <n v="438"/>
    <n v="397"/>
    <n v="450"/>
    <n v="0"/>
    <n v="124"/>
    <n v="124"/>
    <n v="124"/>
    <n v="214"/>
    <n v="288"/>
    <n v="1726"/>
    <n v="288"/>
    <n v="143"/>
    <n v="143"/>
    <n v="810"/>
    <n v="1622"/>
    <x v="2"/>
  </r>
  <r>
    <n v="4371"/>
    <s v="JAYANCA"/>
    <m/>
    <n v="282"/>
    <n v="403"/>
    <n v="380"/>
    <n v="360"/>
    <n v="400"/>
    <m/>
    <n v="116"/>
    <n v="116"/>
    <n v="116"/>
    <n v="200"/>
    <n v="241"/>
    <n v="1444"/>
    <n v="241"/>
    <n v="120"/>
    <n v="120"/>
    <n v="678"/>
    <n v="1357"/>
    <x v="34"/>
  </r>
  <r>
    <n v="4379"/>
    <s v="LA VIÑA (JAYANCA)"/>
    <m/>
    <n v="40"/>
    <n v="60"/>
    <n v="58"/>
    <n v="37"/>
    <n v="50"/>
    <m/>
    <n v="8"/>
    <n v="8"/>
    <n v="8"/>
    <n v="14"/>
    <n v="47"/>
    <n v="282"/>
    <n v="47"/>
    <n v="23"/>
    <n v="23"/>
    <n v="132"/>
    <n v="265"/>
    <x v="34"/>
  </r>
  <r>
    <m/>
    <e v="#N/A"/>
    <m/>
    <n v="193"/>
    <n v="246"/>
    <n v="293"/>
    <n v="267"/>
    <n v="283"/>
    <n v="0"/>
    <n v="89"/>
    <n v="89"/>
    <n v="89"/>
    <n v="153"/>
    <n v="256"/>
    <n v="1537"/>
    <n v="256"/>
    <n v="128"/>
    <n v="128"/>
    <n v="799"/>
    <n v="1595"/>
    <x v="2"/>
  </r>
  <r>
    <n v="11452"/>
    <s v="LAGUNA HUANAMA"/>
    <m/>
    <n v="8"/>
    <n v="10"/>
    <n v="12"/>
    <n v="15"/>
    <n v="12"/>
    <m/>
    <n v="3"/>
    <n v="3"/>
    <n v="3"/>
    <n v="5"/>
    <n v="19"/>
    <n v="117"/>
    <n v="19"/>
    <n v="10"/>
    <n v="10"/>
    <n v="61"/>
    <n v="121"/>
    <x v="35"/>
  </r>
  <r>
    <n v="4386"/>
    <s v="SALAS"/>
    <m/>
    <n v="87"/>
    <n v="98"/>
    <n v="123"/>
    <n v="90"/>
    <n v="100"/>
    <m/>
    <n v="40"/>
    <n v="40"/>
    <n v="40"/>
    <n v="69"/>
    <n v="65"/>
    <n v="393"/>
    <n v="65"/>
    <n v="33"/>
    <n v="33"/>
    <n v="204"/>
    <n v="409"/>
    <x v="35"/>
  </r>
  <r>
    <n v="4387"/>
    <s v="PENACHI"/>
    <m/>
    <n v="16"/>
    <n v="25"/>
    <n v="28"/>
    <n v="31"/>
    <n v="27"/>
    <m/>
    <n v="9"/>
    <n v="9"/>
    <n v="9"/>
    <n v="16"/>
    <n v="28"/>
    <n v="168"/>
    <n v="28"/>
    <n v="14"/>
    <n v="14"/>
    <n v="87"/>
    <n v="174"/>
    <x v="35"/>
  </r>
  <r>
    <n v="4388"/>
    <s v="KERGUER"/>
    <m/>
    <n v="8"/>
    <n v="9"/>
    <n v="10"/>
    <n v="15"/>
    <n v="16"/>
    <m/>
    <n v="3"/>
    <n v="3"/>
    <n v="3"/>
    <n v="5"/>
    <n v="14"/>
    <n v="83"/>
    <n v="14"/>
    <n v="7"/>
    <n v="7"/>
    <n v="43"/>
    <n v="86"/>
    <x v="35"/>
  </r>
  <r>
    <n v="4417"/>
    <s v="COLAYA"/>
    <m/>
    <n v="15"/>
    <n v="21"/>
    <n v="24"/>
    <n v="27"/>
    <n v="31"/>
    <m/>
    <n v="7"/>
    <n v="7"/>
    <n v="7"/>
    <n v="12"/>
    <n v="45"/>
    <n v="268"/>
    <n v="45"/>
    <n v="22"/>
    <n v="22"/>
    <n v="139"/>
    <n v="277"/>
    <x v="35"/>
  </r>
  <r>
    <n v="4418"/>
    <s v="LA RAMADA"/>
    <m/>
    <n v="9"/>
    <n v="10"/>
    <n v="12"/>
    <n v="11"/>
    <n v="20"/>
    <m/>
    <n v="3"/>
    <n v="3"/>
    <n v="3"/>
    <n v="5"/>
    <n v="17"/>
    <n v="101"/>
    <n v="17"/>
    <n v="8"/>
    <n v="8"/>
    <n v="53"/>
    <n v="106"/>
    <x v="35"/>
  </r>
  <r>
    <n v="4419"/>
    <s v="TALLAPAMPA"/>
    <m/>
    <n v="7"/>
    <n v="16"/>
    <n v="19"/>
    <n v="18"/>
    <n v="17"/>
    <m/>
    <n v="6"/>
    <n v="6"/>
    <n v="6"/>
    <n v="10"/>
    <n v="13"/>
    <n v="80"/>
    <n v="13"/>
    <n v="7"/>
    <n v="7"/>
    <n v="41"/>
    <n v="83"/>
    <x v="35"/>
  </r>
  <r>
    <n v="6681"/>
    <s v="EL SAUCE"/>
    <m/>
    <n v="15"/>
    <n v="20"/>
    <n v="32"/>
    <n v="25"/>
    <n v="25"/>
    <m/>
    <n v="9"/>
    <n v="9"/>
    <n v="9"/>
    <n v="16"/>
    <n v="26"/>
    <n v="156"/>
    <n v="26"/>
    <n v="13"/>
    <n v="13"/>
    <n v="81"/>
    <n v="161"/>
    <x v="35"/>
  </r>
  <r>
    <n v="6682"/>
    <s v="HUMEDADES"/>
    <m/>
    <n v="16"/>
    <n v="23"/>
    <n v="15"/>
    <n v="17"/>
    <n v="20"/>
    <m/>
    <n v="5"/>
    <n v="5"/>
    <n v="5"/>
    <n v="8"/>
    <n v="14"/>
    <n v="84"/>
    <n v="14"/>
    <n v="7"/>
    <n v="7"/>
    <n v="44"/>
    <n v="87"/>
    <x v="35"/>
  </r>
  <r>
    <n v="9468"/>
    <s v="CORRAL DE PIEDRA"/>
    <m/>
    <n v="12"/>
    <n v="14"/>
    <n v="18"/>
    <n v="18"/>
    <n v="15"/>
    <m/>
    <n v="4"/>
    <n v="4"/>
    <n v="4"/>
    <n v="7"/>
    <n v="15"/>
    <n v="87"/>
    <n v="15"/>
    <n v="7"/>
    <n v="7"/>
    <n v="46"/>
    <n v="91"/>
    <x v="35"/>
  </r>
  <r>
    <m/>
    <e v="#N/A"/>
    <m/>
    <n v="640"/>
    <n v="726"/>
    <n v="795"/>
    <n v="686"/>
    <n v="740"/>
    <n v="0"/>
    <n v="220"/>
    <n v="220"/>
    <n v="220"/>
    <n v="376"/>
    <n v="549"/>
    <n v="3301"/>
    <n v="549"/>
    <n v="275"/>
    <n v="275"/>
    <n v="1605"/>
    <n v="3206"/>
    <x v="2"/>
  </r>
  <r>
    <n v="4395"/>
    <s v="MOTUPE"/>
    <m/>
    <n v="510"/>
    <n v="563"/>
    <n v="590"/>
    <n v="550"/>
    <n v="579"/>
    <m/>
    <n v="170"/>
    <n v="170"/>
    <n v="170"/>
    <n v="292"/>
    <n v="396"/>
    <n v="2378"/>
    <n v="396"/>
    <n v="198"/>
    <n v="198"/>
    <n v="1155"/>
    <n v="2309"/>
    <x v="36"/>
  </r>
  <r>
    <n v="4396"/>
    <s v="CHOCHOPE"/>
    <m/>
    <n v="33"/>
    <n v="26"/>
    <n v="32"/>
    <n v="22"/>
    <n v="21"/>
    <m/>
    <n v="9"/>
    <n v="9"/>
    <n v="9"/>
    <n v="16"/>
    <n v="28"/>
    <n v="171"/>
    <n v="28"/>
    <n v="14"/>
    <n v="14"/>
    <n v="83"/>
    <n v="165"/>
    <x v="37"/>
  </r>
  <r>
    <n v="4404"/>
    <s v="TONGORRAPE"/>
    <m/>
    <n v="38"/>
    <n v="57"/>
    <n v="65"/>
    <n v="56"/>
    <n v="60"/>
    <m/>
    <n v="18"/>
    <n v="18"/>
    <n v="18"/>
    <n v="30"/>
    <n v="53"/>
    <n v="318"/>
    <n v="53"/>
    <n v="27"/>
    <n v="27"/>
    <n v="155"/>
    <n v="310"/>
    <x v="36"/>
  </r>
  <r>
    <n v="4405"/>
    <s v="ANCHOVIRA"/>
    <m/>
    <n v="27"/>
    <n v="35"/>
    <n v="45"/>
    <n v="21"/>
    <n v="35"/>
    <m/>
    <n v="11"/>
    <n v="11"/>
    <n v="11"/>
    <n v="18"/>
    <n v="30"/>
    <n v="180"/>
    <n v="30"/>
    <n v="15"/>
    <n v="15"/>
    <n v="88"/>
    <n v="175"/>
    <x v="36"/>
  </r>
  <r>
    <n v="4406"/>
    <s v="MARRIPON"/>
    <m/>
    <n v="14"/>
    <n v="20"/>
    <n v="28"/>
    <n v="15"/>
    <n v="20"/>
    <m/>
    <n v="5"/>
    <n v="5"/>
    <n v="5"/>
    <n v="8"/>
    <n v="20"/>
    <n v="120"/>
    <n v="20"/>
    <n v="10"/>
    <n v="10"/>
    <n v="59"/>
    <n v="117"/>
    <x v="36"/>
  </r>
  <r>
    <n v="6953"/>
    <s v="EL ARROZAL"/>
    <m/>
    <n v="18"/>
    <n v="25"/>
    <n v="35"/>
    <n v="22"/>
    <n v="25"/>
    <m/>
    <n v="7"/>
    <n v="7"/>
    <n v="7"/>
    <n v="12"/>
    <n v="22"/>
    <n v="134"/>
    <n v="22"/>
    <n v="11"/>
    <n v="11"/>
    <n v="65"/>
    <n v="130"/>
    <x v="36"/>
  </r>
  <r>
    <m/>
    <e v="#N/A"/>
    <m/>
    <n v="979"/>
    <n v="1147"/>
    <n v="1225"/>
    <n v="1094"/>
    <n v="1044"/>
    <n v="0"/>
    <n v="389"/>
    <n v="389"/>
    <n v="389"/>
    <n v="665"/>
    <n v="885"/>
    <n v="5303"/>
    <n v="885"/>
    <n v="443"/>
    <n v="443"/>
    <n v="2395"/>
    <n v="4790"/>
    <x v="2"/>
  </r>
  <r>
    <n v="10095"/>
    <s v="ANCOL CHICO"/>
    <m/>
    <n v="26"/>
    <n v="28"/>
    <n v="38"/>
    <n v="24"/>
    <n v="31"/>
    <m/>
    <n v="9"/>
    <n v="9"/>
    <n v="9"/>
    <n v="15"/>
    <n v="24"/>
    <n v="144"/>
    <n v="24"/>
    <n v="12"/>
    <n v="12"/>
    <n v="65"/>
    <n v="130"/>
    <x v="38"/>
  </r>
  <r>
    <n v="10096"/>
    <s v="EL PUEBLITO"/>
    <m/>
    <n v="21"/>
    <n v="30"/>
    <n v="40"/>
    <n v="40"/>
    <n v="15"/>
    <m/>
    <n v="7"/>
    <n v="7"/>
    <n v="7"/>
    <n v="12"/>
    <n v="26"/>
    <n v="153"/>
    <n v="26"/>
    <n v="13"/>
    <n v="13"/>
    <n v="69"/>
    <n v="138"/>
    <x v="38"/>
  </r>
  <r>
    <n v="11688"/>
    <s v="LAS NORIAS"/>
    <m/>
    <n v="32"/>
    <n v="30"/>
    <n v="40"/>
    <n v="20"/>
    <n v="19"/>
    <m/>
    <n v="8"/>
    <n v="8"/>
    <n v="8"/>
    <n v="14"/>
    <n v="41"/>
    <n v="246"/>
    <n v="41"/>
    <n v="21"/>
    <n v="21"/>
    <n v="111"/>
    <n v="222"/>
    <x v="38"/>
  </r>
  <r>
    <n v="17605"/>
    <s v="CORRAL DE ARENA"/>
    <m/>
    <n v="35"/>
    <n v="50"/>
    <n v="60"/>
    <n v="33"/>
    <n v="39"/>
    <m/>
    <n v="6"/>
    <n v="6"/>
    <n v="6"/>
    <n v="11"/>
    <n v="21"/>
    <n v="128"/>
    <n v="21"/>
    <n v="11"/>
    <n v="11"/>
    <n v="58"/>
    <n v="115"/>
    <x v="38"/>
  </r>
  <r>
    <n v="18872"/>
    <s v="PASABAR ASERRADERO"/>
    <m/>
    <n v="16"/>
    <n v="16"/>
    <n v="20"/>
    <n v="20"/>
    <n v="20"/>
    <m/>
    <n v="2"/>
    <n v="2"/>
    <n v="2"/>
    <n v="4"/>
    <n v="22"/>
    <n v="132"/>
    <n v="22"/>
    <n v="11"/>
    <n v="11"/>
    <n v="60"/>
    <n v="119"/>
    <x v="38"/>
  </r>
  <r>
    <n v="18916"/>
    <s v="MOCAPE"/>
    <m/>
    <n v="23"/>
    <n v="30"/>
    <n v="50"/>
    <n v="40"/>
    <n v="40"/>
    <m/>
    <n v="7"/>
    <n v="7"/>
    <n v="7"/>
    <n v="12"/>
    <n v="26"/>
    <n v="155"/>
    <n v="26"/>
    <n v="13"/>
    <n v="13"/>
    <n v="70"/>
    <n v="139"/>
    <x v="38"/>
  </r>
  <r>
    <n v="4407"/>
    <s v="OLMOS"/>
    <m/>
    <n v="451"/>
    <n v="487"/>
    <n v="450"/>
    <n v="480"/>
    <n v="497"/>
    <m/>
    <n v="209"/>
    <n v="209"/>
    <n v="209"/>
    <n v="358"/>
    <n v="276"/>
    <n v="1655"/>
    <n v="276"/>
    <n v="138"/>
    <n v="138"/>
    <n v="747"/>
    <n v="1495"/>
    <x v="38"/>
  </r>
  <r>
    <n v="4408"/>
    <s v="LA ESTANCIA"/>
    <m/>
    <n v="45"/>
    <n v="50"/>
    <n v="60"/>
    <n v="48"/>
    <n v="37"/>
    <m/>
    <n v="14"/>
    <n v="14"/>
    <n v="14"/>
    <n v="23"/>
    <n v="107"/>
    <n v="640"/>
    <n v="107"/>
    <n v="53"/>
    <n v="53"/>
    <n v="290"/>
    <n v="579"/>
    <x v="38"/>
  </r>
  <r>
    <n v="4409"/>
    <s v="INSCULAS"/>
    <m/>
    <n v="80"/>
    <n v="100"/>
    <n v="120"/>
    <n v="83"/>
    <n v="80"/>
    <m/>
    <n v="29"/>
    <n v="29"/>
    <n v="29"/>
    <n v="51"/>
    <n v="100"/>
    <n v="598"/>
    <n v="100"/>
    <n v="50"/>
    <n v="50"/>
    <n v="270"/>
    <n v="539"/>
    <x v="38"/>
  </r>
  <r>
    <n v="4410"/>
    <s v="QUERPON"/>
    <m/>
    <n v="36"/>
    <n v="31"/>
    <n v="41"/>
    <n v="25"/>
    <n v="28"/>
    <m/>
    <n v="11"/>
    <n v="11"/>
    <n v="11"/>
    <n v="18"/>
    <n v="27"/>
    <n v="164"/>
    <n v="27"/>
    <n v="14"/>
    <n v="14"/>
    <n v="74"/>
    <n v="149"/>
    <x v="38"/>
  </r>
  <r>
    <n v="4411"/>
    <s v="TRES BATANES"/>
    <m/>
    <n v="15"/>
    <n v="21"/>
    <n v="20"/>
    <n v="30"/>
    <n v="27"/>
    <m/>
    <n v="6"/>
    <n v="6"/>
    <n v="6"/>
    <n v="10"/>
    <n v="21"/>
    <n v="123"/>
    <n v="21"/>
    <n v="10"/>
    <n v="10"/>
    <n v="56"/>
    <n v="112"/>
    <x v="38"/>
  </r>
  <r>
    <n v="4412"/>
    <s v="CAPILLA CENTRAL"/>
    <m/>
    <n v="6"/>
    <n v="6"/>
    <n v="4"/>
    <n v="5"/>
    <n v="6"/>
    <m/>
    <n v="2"/>
    <n v="2"/>
    <n v="2"/>
    <n v="3"/>
    <n v="14"/>
    <n v="87"/>
    <n v="14"/>
    <n v="7"/>
    <n v="7"/>
    <n v="39"/>
    <n v="79"/>
    <x v="38"/>
  </r>
  <r>
    <n v="4413"/>
    <s v="ÑAUPE"/>
    <m/>
    <n v="3"/>
    <n v="3"/>
    <n v="6"/>
    <n v="8"/>
    <n v="6"/>
    <m/>
    <n v="1"/>
    <n v="1"/>
    <n v="1"/>
    <n v="1"/>
    <n v="16"/>
    <n v="93"/>
    <n v="16"/>
    <n v="8"/>
    <n v="8"/>
    <n v="42"/>
    <n v="84"/>
    <x v="38"/>
  </r>
  <r>
    <n v="4414"/>
    <s v="ELVIRREY"/>
    <m/>
    <n v="12"/>
    <n v="12"/>
    <n v="12"/>
    <n v="11"/>
    <n v="10"/>
    <m/>
    <n v="6"/>
    <n v="6"/>
    <n v="6"/>
    <n v="10"/>
    <n v="22"/>
    <n v="130"/>
    <n v="22"/>
    <n v="11"/>
    <n v="11"/>
    <n v="59"/>
    <n v="119"/>
    <x v="38"/>
  </r>
  <r>
    <n v="4415"/>
    <s v="FICUAR"/>
    <m/>
    <n v="24"/>
    <n v="40"/>
    <n v="44"/>
    <n v="40"/>
    <n v="38"/>
    <m/>
    <n v="15"/>
    <n v="15"/>
    <n v="15"/>
    <n v="25"/>
    <n v="21"/>
    <n v="128"/>
    <n v="21"/>
    <n v="11"/>
    <n v="11"/>
    <n v="58"/>
    <n v="115"/>
    <x v="38"/>
  </r>
  <r>
    <n v="4416"/>
    <s v="SANTA ROSA (OLMOS)"/>
    <m/>
    <n v="10"/>
    <n v="13"/>
    <n v="10"/>
    <n v="20"/>
    <n v="12"/>
    <m/>
    <n v="3"/>
    <n v="3"/>
    <n v="3"/>
    <n v="5"/>
    <n v="15"/>
    <n v="88"/>
    <n v="15"/>
    <n v="7"/>
    <n v="7"/>
    <n v="40"/>
    <n v="79"/>
    <x v="38"/>
  </r>
  <r>
    <n v="6683"/>
    <s v="EL PUENTE"/>
    <m/>
    <n v="90"/>
    <n v="120"/>
    <n v="120"/>
    <n v="95"/>
    <n v="85"/>
    <m/>
    <n v="31"/>
    <n v="31"/>
    <n v="31"/>
    <n v="54"/>
    <n v="57"/>
    <n v="339"/>
    <n v="57"/>
    <n v="28"/>
    <n v="28"/>
    <n v="153"/>
    <n v="307"/>
    <x v="38"/>
  </r>
  <r>
    <n v="7315"/>
    <s v="CALERA SANTA ROSA"/>
    <m/>
    <n v="16"/>
    <n v="20"/>
    <n v="20"/>
    <n v="18"/>
    <n v="14"/>
    <m/>
    <n v="8"/>
    <n v="8"/>
    <n v="8"/>
    <n v="14"/>
    <n v="23"/>
    <n v="141"/>
    <n v="23"/>
    <n v="12"/>
    <n v="12"/>
    <n v="63"/>
    <n v="127"/>
    <x v="38"/>
  </r>
  <r>
    <n v="7316"/>
    <s v="CASERIO PLAYA DE CASCAJAL"/>
    <m/>
    <n v="38"/>
    <n v="60"/>
    <n v="70"/>
    <n v="54"/>
    <n v="40"/>
    <m/>
    <n v="15"/>
    <n v="15"/>
    <n v="15"/>
    <n v="25"/>
    <n v="26"/>
    <n v="159"/>
    <n v="26"/>
    <n v="13"/>
    <n v="13"/>
    <n v="71"/>
    <n v="143"/>
    <x v="38"/>
  </r>
  <r>
    <m/>
    <e v="#N/A"/>
    <m/>
    <n v="187"/>
    <n v="270"/>
    <n v="331"/>
    <n v="304"/>
    <n v="328"/>
    <n v="0"/>
    <n v="94"/>
    <n v="94"/>
    <n v="94"/>
    <n v="165"/>
    <n v="224"/>
    <n v="1350"/>
    <n v="224"/>
    <n v="113"/>
    <n v="113"/>
    <n v="438"/>
    <n v="875"/>
    <x v="2"/>
  </r>
  <r>
    <n v="4397"/>
    <s v="KAÑARIS"/>
    <m/>
    <n v="37"/>
    <n v="79"/>
    <n v="92"/>
    <n v="110"/>
    <n v="100"/>
    <m/>
    <n v="29"/>
    <n v="29"/>
    <n v="29"/>
    <n v="51"/>
    <n v="45"/>
    <n v="271"/>
    <n v="45"/>
    <n v="23"/>
    <n v="23"/>
    <n v="88"/>
    <n v="175"/>
    <x v="39"/>
  </r>
  <r>
    <n v="4398"/>
    <s v="PANDACHI"/>
    <m/>
    <n v="15"/>
    <n v="16"/>
    <n v="20"/>
    <n v="9"/>
    <n v="15"/>
    <m/>
    <n v="5"/>
    <n v="5"/>
    <n v="5"/>
    <n v="8"/>
    <n v="15"/>
    <n v="92"/>
    <n v="15"/>
    <n v="8"/>
    <n v="8"/>
    <n v="30"/>
    <n v="60"/>
    <x v="39"/>
  </r>
  <r>
    <n v="4399"/>
    <s v="HUACAPAMPA"/>
    <m/>
    <n v="20"/>
    <n v="35"/>
    <n v="50"/>
    <n v="40"/>
    <n v="38"/>
    <m/>
    <n v="12"/>
    <n v="12"/>
    <n v="12"/>
    <n v="21"/>
    <n v="38"/>
    <n v="229"/>
    <n v="38"/>
    <n v="19"/>
    <n v="19"/>
    <n v="74"/>
    <n v="149"/>
    <x v="39"/>
  </r>
  <r>
    <n v="4400"/>
    <s v="CHILASQUE"/>
    <m/>
    <n v="14"/>
    <n v="22"/>
    <n v="21"/>
    <n v="24"/>
    <n v="26"/>
    <m/>
    <n v="8"/>
    <n v="8"/>
    <n v="8"/>
    <n v="14"/>
    <n v="24"/>
    <n v="146"/>
    <n v="24"/>
    <n v="12"/>
    <n v="12"/>
    <n v="47"/>
    <n v="94"/>
    <x v="39"/>
  </r>
  <r>
    <n v="4401"/>
    <s v="LA SUCCHA"/>
    <m/>
    <n v="14"/>
    <n v="10"/>
    <n v="14"/>
    <n v="12"/>
    <n v="15"/>
    <m/>
    <n v="1"/>
    <n v="1"/>
    <n v="1"/>
    <n v="2"/>
    <n v="17"/>
    <n v="101"/>
    <n v="17"/>
    <n v="8"/>
    <n v="8"/>
    <n v="33"/>
    <n v="65"/>
    <x v="39"/>
  </r>
  <r>
    <n v="4402"/>
    <s v="QUIRICHIMA"/>
    <m/>
    <n v="15"/>
    <n v="20"/>
    <n v="18"/>
    <n v="20"/>
    <n v="20"/>
    <m/>
    <n v="5"/>
    <n v="5"/>
    <n v="5"/>
    <n v="9"/>
    <n v="17"/>
    <n v="105"/>
    <n v="17"/>
    <n v="9"/>
    <n v="9"/>
    <n v="34"/>
    <n v="68"/>
    <x v="39"/>
  </r>
  <r>
    <n v="7020"/>
    <s v="HUAYABAMBA"/>
    <m/>
    <n v="19"/>
    <n v="25"/>
    <n v="37"/>
    <n v="26"/>
    <n v="30"/>
    <m/>
    <n v="9"/>
    <n v="9"/>
    <n v="9"/>
    <n v="16"/>
    <n v="16"/>
    <n v="95"/>
    <n v="16"/>
    <n v="8"/>
    <n v="8"/>
    <n v="31"/>
    <n v="62"/>
    <x v="39"/>
  </r>
  <r>
    <n v="7021"/>
    <s v="HIERBA BUENA"/>
    <m/>
    <n v="18"/>
    <n v="18"/>
    <n v="20"/>
    <n v="13"/>
    <n v="40"/>
    <m/>
    <n v="6"/>
    <n v="6"/>
    <n v="6"/>
    <n v="11"/>
    <n v="15"/>
    <n v="92"/>
    <n v="15"/>
    <n v="8"/>
    <n v="8"/>
    <n v="30"/>
    <n v="60"/>
    <x v="39"/>
  </r>
  <r>
    <n v="7318"/>
    <s v="MAMAGPAMPA"/>
    <m/>
    <n v="17"/>
    <n v="25"/>
    <n v="34"/>
    <n v="36"/>
    <n v="25"/>
    <m/>
    <n v="12"/>
    <n v="12"/>
    <n v="12"/>
    <n v="21"/>
    <n v="19"/>
    <n v="112"/>
    <n v="19"/>
    <n v="9"/>
    <n v="9"/>
    <n v="36"/>
    <n v="72"/>
    <x v="39"/>
  </r>
  <r>
    <n v="4403"/>
    <s v="CHIÑAMA"/>
    <m/>
    <n v="18"/>
    <n v="20"/>
    <n v="25"/>
    <n v="14"/>
    <n v="19"/>
    <m/>
    <n v="7"/>
    <n v="7"/>
    <n v="7"/>
    <n v="12"/>
    <n v="18"/>
    <n v="107"/>
    <n v="18"/>
    <n v="9"/>
    <n v="9"/>
    <n v="35"/>
    <n v="70"/>
    <x v="39"/>
  </r>
  <r>
    <n v="8836"/>
    <s v="POLICLINICO OESTE"/>
    <m/>
    <m/>
    <m/>
    <m/>
    <m/>
    <m/>
    <m/>
    <n v="0"/>
    <n v="0"/>
    <n v="0"/>
    <n v="0"/>
    <n v="406"/>
    <n v="2433"/>
    <n v="406"/>
    <n v="203"/>
    <n v="203"/>
    <n v="1428"/>
    <n v="2856"/>
    <x v="1"/>
  </r>
  <r>
    <n v="8577"/>
    <s v="HOSPITAL NACIONAL ALMANZOR AGUINAGA ASENJO"/>
    <m/>
    <m/>
    <m/>
    <m/>
    <m/>
    <m/>
    <m/>
    <n v="0"/>
    <n v="0"/>
    <n v="0"/>
    <n v="0"/>
    <n v="0"/>
    <n v="0"/>
    <n v="0"/>
    <n v="0"/>
    <n v="0"/>
    <n v="0"/>
    <n v="0"/>
    <x v="1"/>
  </r>
  <r>
    <n v="8835"/>
    <s v="HOSPITAL NAYLAMP"/>
    <m/>
    <m/>
    <m/>
    <m/>
    <m/>
    <m/>
    <m/>
    <n v="0"/>
    <n v="0"/>
    <n v="0"/>
    <n v="0"/>
    <n v="0"/>
    <n v="0"/>
    <n v="0"/>
    <n v="0"/>
    <n v="0"/>
    <n v="0"/>
    <n v="0"/>
    <x v="1"/>
  </r>
  <r>
    <n v="11020"/>
    <s v="HOSPITAL II LUIS HEYSEN INCHAUSTEGUI"/>
    <m/>
    <m/>
    <m/>
    <m/>
    <m/>
    <m/>
    <m/>
    <n v="0"/>
    <n v="0"/>
    <n v="0"/>
    <n v="0"/>
    <n v="0"/>
    <n v="0"/>
    <n v="0"/>
    <n v="0"/>
    <n v="0"/>
    <n v="0"/>
    <n v="0"/>
    <x v="19"/>
  </r>
  <r>
    <n v="8349"/>
    <s v="ESSALUD-CHONGOYAPE"/>
    <m/>
    <m/>
    <m/>
    <m/>
    <m/>
    <m/>
    <m/>
    <n v="0"/>
    <n v="0"/>
    <n v="0"/>
    <n v="0"/>
    <n v="38"/>
    <n v="226"/>
    <n v="38"/>
    <n v="19"/>
    <n v="19"/>
    <n v="139"/>
    <n v="277"/>
    <x v="4"/>
  </r>
  <r>
    <n v="11841"/>
    <s v="ESSALUD-CAYALTI"/>
    <m/>
    <m/>
    <m/>
    <m/>
    <m/>
    <m/>
    <m/>
    <n v="0"/>
    <n v="0"/>
    <n v="0"/>
    <n v="0"/>
    <n v="75"/>
    <n v="451"/>
    <n v="75"/>
    <n v="38"/>
    <n v="38"/>
    <n v="371"/>
    <n v="742"/>
    <x v="12"/>
  </r>
  <r>
    <n v="8838"/>
    <s v="ESSALUD-CIUDAD ETEN"/>
    <m/>
    <m/>
    <m/>
    <m/>
    <m/>
    <m/>
    <m/>
    <n v="0"/>
    <n v="0"/>
    <n v="0"/>
    <n v="0"/>
    <n v="43"/>
    <n v="258"/>
    <n v="43"/>
    <n v="21"/>
    <n v="21"/>
    <n v="148"/>
    <n v="295"/>
    <x v="16"/>
  </r>
  <r>
    <n v="8832"/>
    <s v="ESSALUD-LAGUNAS"/>
    <m/>
    <m/>
    <m/>
    <m/>
    <m/>
    <m/>
    <m/>
    <n v="0"/>
    <n v="0"/>
    <n v="0"/>
    <n v="0"/>
    <n v="28"/>
    <n v="170"/>
    <n v="28"/>
    <n v="14"/>
    <n v="14"/>
    <n v="102"/>
    <n v="205"/>
    <x v="14"/>
  </r>
  <r>
    <n v="8892"/>
    <s v="ESSALUD-OYOTUN"/>
    <m/>
    <m/>
    <m/>
    <m/>
    <m/>
    <m/>
    <m/>
    <n v="0"/>
    <n v="0"/>
    <n v="0"/>
    <n v="0"/>
    <n v="23"/>
    <n v="139"/>
    <n v="23"/>
    <n v="12"/>
    <n v="12"/>
    <n v="100"/>
    <n v="200"/>
    <x v="20"/>
  </r>
  <r>
    <n v="8831"/>
    <s v="ESSALUD-JLO"/>
    <m/>
    <m/>
    <m/>
    <m/>
    <m/>
    <m/>
    <m/>
    <n v="0"/>
    <n v="0"/>
    <n v="0"/>
    <n v="0"/>
    <n v="318"/>
    <n v="1908"/>
    <n v="318"/>
    <n v="159"/>
    <n v="159"/>
    <n v="748"/>
    <n v="1495"/>
    <x v="3"/>
  </r>
  <r>
    <n v="8833"/>
    <s v="ESSALUD-LA VICTORIA"/>
    <m/>
    <m/>
    <m/>
    <m/>
    <m/>
    <m/>
    <m/>
    <n v="0"/>
    <n v="0"/>
    <n v="0"/>
    <n v="0"/>
    <n v="258"/>
    <n v="1545"/>
    <n v="258"/>
    <n v="129"/>
    <n v="129"/>
    <n v="650"/>
    <n v="1300"/>
    <x v="8"/>
  </r>
  <r>
    <n v="16699"/>
    <s v="ESSALUD-PATAPO"/>
    <m/>
    <m/>
    <m/>
    <m/>
    <m/>
    <m/>
    <m/>
    <n v="0"/>
    <n v="0"/>
    <n v="0"/>
    <n v="0"/>
    <n v="106"/>
    <n v="638"/>
    <n v="106"/>
    <n v="53"/>
    <n v="53"/>
    <n v="348"/>
    <n v="697"/>
    <x v="5"/>
  </r>
  <r>
    <n v="12241"/>
    <s v="ESSALUD-LAMBAYEQUE"/>
    <m/>
    <m/>
    <m/>
    <m/>
    <m/>
    <m/>
    <m/>
    <n v="0"/>
    <n v="0"/>
    <n v="0"/>
    <n v="0"/>
    <n v="141"/>
    <n v="844"/>
    <n v="141"/>
    <n v="70"/>
    <n v="70"/>
    <n v="359"/>
    <n v="719"/>
    <x v="28"/>
  </r>
  <r>
    <n v="8891"/>
    <s v="ESSALUD-JAYANCA"/>
    <m/>
    <m/>
    <m/>
    <m/>
    <m/>
    <m/>
    <m/>
    <n v="0"/>
    <n v="0"/>
    <n v="0"/>
    <n v="0"/>
    <n v="53"/>
    <n v="321"/>
    <n v="53"/>
    <n v="27"/>
    <n v="27"/>
    <n v="150"/>
    <n v="301"/>
    <x v="34"/>
  </r>
  <r>
    <n v="8839"/>
    <s v="ESSALUD-MOTUPE"/>
    <m/>
    <m/>
    <m/>
    <m/>
    <m/>
    <m/>
    <m/>
    <n v="0"/>
    <n v="0"/>
    <n v="0"/>
    <n v="0"/>
    <n v="49"/>
    <n v="293"/>
    <n v="49"/>
    <n v="24"/>
    <n v="24"/>
    <n v="142"/>
    <n v="284"/>
    <x v="36"/>
  </r>
  <r>
    <n v="8830"/>
    <s v="ESSALUD-OLMOS"/>
    <m/>
    <m/>
    <m/>
    <m/>
    <m/>
    <m/>
    <m/>
    <n v="0"/>
    <n v="0"/>
    <n v="0"/>
    <n v="0"/>
    <n v="28"/>
    <n v="170"/>
    <n v="28"/>
    <n v="14"/>
    <n v="14"/>
    <n v="77"/>
    <n v="153"/>
    <x v="38"/>
  </r>
  <r>
    <n v="8608"/>
    <s v="ESSALUD-TUCUME"/>
    <m/>
    <m/>
    <m/>
    <m/>
    <m/>
    <m/>
    <m/>
    <n v="0"/>
    <n v="0"/>
    <n v="0"/>
    <n v="0"/>
    <n v="51"/>
    <n v="308"/>
    <n v="51"/>
    <n v="26"/>
    <n v="26"/>
    <n v="139"/>
    <n v="278"/>
    <x v="33"/>
  </r>
  <r>
    <n v="8901"/>
    <s v="ESSALUD-FERREÑAFE"/>
    <m/>
    <m/>
    <m/>
    <m/>
    <m/>
    <m/>
    <m/>
    <n v="0"/>
    <n v="0"/>
    <n v="0"/>
    <n v="0"/>
    <n v="109"/>
    <n v="652"/>
    <n v="109"/>
    <n v="54"/>
    <n v="54"/>
    <n v="395"/>
    <n v="790"/>
    <x v="23"/>
  </r>
  <r>
    <n v="4317"/>
    <s v="HOSPITAL REGIONAL DOCENTE LAS MERCEDES       "/>
    <m/>
    <m/>
    <m/>
    <m/>
    <m/>
    <m/>
    <m/>
    <n v="0"/>
    <n v="0"/>
    <n v="0"/>
    <n v="0"/>
    <n v="0"/>
    <n v="0"/>
    <n v="0"/>
    <n v="0"/>
    <n v="0"/>
    <n v="0"/>
    <n v="0"/>
    <x v="1"/>
  </r>
  <r>
    <n v="11470"/>
    <s v="HOSPITAL REGIONAL LAMBAYEQUE"/>
    <m/>
    <m/>
    <m/>
    <m/>
    <m/>
    <m/>
    <m/>
    <n v="0"/>
    <n v="0"/>
    <n v="0"/>
    <n v="0"/>
    <n v="0"/>
    <n v="0"/>
    <n v="0"/>
    <n v="0"/>
    <n v="0"/>
    <n v="0"/>
    <n v="0"/>
    <x v="1"/>
  </r>
  <r>
    <n v="11833"/>
    <s v="HOSPITAL DE LA PNP"/>
    <m/>
    <m/>
    <m/>
    <m/>
    <m/>
    <m/>
    <m/>
    <n v="0"/>
    <n v="0"/>
    <n v="0"/>
    <n v="0"/>
    <n v="0"/>
    <n v="0"/>
    <n v="0"/>
    <n v="0"/>
    <n v="0"/>
    <n v="0"/>
    <n v="0"/>
    <x v="1"/>
  </r>
  <r>
    <n v="8083"/>
    <s v="HOSPITAL DE LA FAP"/>
    <m/>
    <m/>
    <m/>
    <m/>
    <m/>
    <m/>
    <m/>
    <n v="0"/>
    <n v="0"/>
    <n v="0"/>
    <n v="0"/>
    <n v="0"/>
    <n v="0"/>
    <n v="0"/>
    <n v="0"/>
    <n v="0"/>
    <n v="0"/>
    <n v="0"/>
    <x v="1"/>
  </r>
  <r>
    <n v="4370"/>
    <s v="HOSPITAL BELEN"/>
    <m/>
    <m/>
    <m/>
    <m/>
    <m/>
    <m/>
    <m/>
    <n v="0"/>
    <n v="0"/>
    <n v="0"/>
    <n v="0"/>
    <n v="0"/>
    <n v="0"/>
    <n v="0"/>
    <n v="0"/>
    <n v="0"/>
    <n v="0"/>
    <n v="0"/>
    <x v="28"/>
  </r>
  <r>
    <n v="25198"/>
    <s v="CENTRO MEDICO MILITAR"/>
    <m/>
    <m/>
    <m/>
    <m/>
    <m/>
    <m/>
    <m/>
    <n v="0"/>
    <n v="0"/>
    <n v="0"/>
    <n v="0"/>
    <n v="61"/>
    <n v="364"/>
    <n v="61"/>
    <n v="30"/>
    <n v="30"/>
    <n v="155"/>
    <n v="310"/>
    <x v="28"/>
  </r>
  <r>
    <m/>
    <s v="CENTRO DE ATENCIÓN PRIMARIA III CARLOS CASTAÑEDA IPARRAGUIRRE"/>
    <m/>
    <m/>
    <m/>
    <m/>
    <m/>
    <m/>
    <m/>
    <n v="0"/>
    <n v="0"/>
    <n v="0"/>
    <n v="0"/>
    <n v="0"/>
    <n v="0"/>
    <n v="0"/>
    <n v="0"/>
    <n v="0"/>
    <n v="0"/>
    <n v="0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4">
  <r>
    <n v="2025"/>
    <x v="0"/>
    <n v="4314"/>
    <x v="0"/>
    <s v="HOSPITAL REGIONAL DOCENTE LAS MERCEDES"/>
    <s v="CHICLAYO"/>
    <s v="NO PERTENECE A NINGUNA MICRORED"/>
    <n v="271"/>
    <n v="7"/>
    <m/>
    <n v="277"/>
    <n v="9"/>
    <n v="12"/>
    <n v="12"/>
    <n v="9"/>
    <n v="12"/>
    <n v="13"/>
    <n v="12"/>
    <n v="12"/>
    <n v="8"/>
    <n v="8"/>
    <n v="0"/>
    <n v="0"/>
    <n v="1"/>
    <n v="4"/>
    <n v="2"/>
    <n v="0"/>
    <n v="5"/>
    <n v="3"/>
    <n v="3"/>
    <n v="5"/>
    <n v="5"/>
    <n v="4"/>
    <n v="5"/>
    <n v="0"/>
    <n v="4"/>
    <n v="0"/>
  </r>
  <r>
    <n v="2025"/>
    <x v="0"/>
    <n v="4315"/>
    <x v="1"/>
    <s v="JOSE OLAYA"/>
    <s v="CHICLAYO"/>
    <s v="CHICLAYO"/>
    <n v="36"/>
    <n v="1"/>
    <m/>
    <n v="46"/>
    <n v="29"/>
    <n v="29"/>
    <n v="29"/>
    <n v="30"/>
    <n v="39"/>
    <n v="39"/>
    <n v="39"/>
    <n v="39"/>
    <n v="36"/>
    <n v="36"/>
    <n v="0"/>
    <n v="0"/>
    <n v="24"/>
    <n v="24"/>
    <n v="25"/>
    <n v="0"/>
    <n v="48"/>
    <n v="13"/>
    <n v="25"/>
    <n v="25"/>
    <n v="17"/>
    <n v="9"/>
    <n v="22"/>
    <n v="0"/>
    <n v="16"/>
    <n v="0"/>
  </r>
  <r>
    <n v="2025"/>
    <x v="0"/>
    <n v="4316"/>
    <x v="2"/>
    <s v="SAN ANTONIO"/>
    <s v="CHICLAYO"/>
    <s v="CHICLAYO"/>
    <n v="2"/>
    <n v="0"/>
    <m/>
    <n v="11"/>
    <n v="22"/>
    <n v="22"/>
    <n v="22"/>
    <n v="22"/>
    <n v="25"/>
    <n v="23"/>
    <n v="23"/>
    <n v="25"/>
    <n v="19"/>
    <n v="21"/>
    <n v="0"/>
    <n v="0"/>
    <n v="19"/>
    <n v="20"/>
    <n v="19"/>
    <n v="0"/>
    <n v="30"/>
    <n v="14"/>
    <n v="22"/>
    <n v="21"/>
    <n v="21"/>
    <n v="18"/>
    <n v="0"/>
    <n v="0"/>
    <n v="12"/>
    <n v="0"/>
  </r>
  <r>
    <n v="2025"/>
    <x v="0"/>
    <n v="4317"/>
    <x v="3"/>
    <s v="JORGE CHAVEZ"/>
    <s v="CHICLAYO"/>
    <s v="CHICLAYO"/>
    <n v="1"/>
    <n v="0"/>
    <m/>
    <n v="2"/>
    <n v="16"/>
    <n v="16"/>
    <n v="16"/>
    <n v="16"/>
    <n v="16"/>
    <n v="16"/>
    <n v="16"/>
    <n v="16"/>
    <n v="18"/>
    <n v="18"/>
    <n v="0"/>
    <n v="0"/>
    <n v="20"/>
    <n v="18"/>
    <n v="21"/>
    <n v="0"/>
    <n v="20"/>
    <n v="12"/>
    <n v="13"/>
    <n v="12"/>
    <n v="26"/>
    <n v="20"/>
    <n v="11"/>
    <n v="0"/>
    <n v="12"/>
    <n v="0"/>
  </r>
  <r>
    <n v="2025"/>
    <x v="0"/>
    <n v="4318"/>
    <x v="4"/>
    <s v="TUPAC AMARU"/>
    <s v="CHICLAYO"/>
    <s v="CHICLAYO"/>
    <n v="0"/>
    <n v="0"/>
    <m/>
    <n v="1"/>
    <n v="12"/>
    <n v="12"/>
    <n v="12"/>
    <n v="11"/>
    <n v="16"/>
    <n v="16"/>
    <n v="16"/>
    <n v="15"/>
    <n v="19"/>
    <n v="18"/>
    <n v="0"/>
    <n v="0"/>
    <n v="12"/>
    <n v="12"/>
    <n v="13"/>
    <n v="0"/>
    <n v="19"/>
    <n v="9"/>
    <n v="13"/>
    <n v="14"/>
    <n v="7"/>
    <n v="6"/>
    <n v="4"/>
    <n v="0"/>
    <n v="7"/>
    <n v="0"/>
  </r>
  <r>
    <n v="2025"/>
    <x v="0"/>
    <n v="4319"/>
    <x v="5"/>
    <s v="JOSE QUIÑONEZ GONZALES"/>
    <s v="CHICLAYO"/>
    <s v="CHICLAYO"/>
    <n v="1"/>
    <n v="1"/>
    <m/>
    <n v="3"/>
    <n v="18"/>
    <n v="18"/>
    <n v="18"/>
    <n v="18"/>
    <n v="19"/>
    <n v="19"/>
    <n v="19"/>
    <n v="19"/>
    <n v="12"/>
    <n v="12"/>
    <n v="0"/>
    <n v="0"/>
    <n v="15"/>
    <n v="15"/>
    <n v="16"/>
    <n v="0"/>
    <n v="21"/>
    <n v="9"/>
    <n v="11"/>
    <n v="11"/>
    <n v="8"/>
    <n v="7"/>
    <n v="11"/>
    <n v="0"/>
    <n v="7"/>
    <n v="0"/>
  </r>
  <r>
    <n v="2025"/>
    <x v="0"/>
    <n v="4320"/>
    <x v="6"/>
    <s v="CRUZ DE LA ESPERANZA"/>
    <s v="CHICLAYO"/>
    <s v="CHICLAYO"/>
    <n v="0"/>
    <n v="0"/>
    <m/>
    <n v="0"/>
    <n v="10"/>
    <n v="10"/>
    <n v="10"/>
    <n v="10"/>
    <n v="29"/>
    <n v="28"/>
    <n v="29"/>
    <n v="27"/>
    <n v="17"/>
    <n v="17"/>
    <n v="0"/>
    <n v="0"/>
    <n v="16"/>
    <n v="12"/>
    <n v="20"/>
    <n v="0"/>
    <n v="21"/>
    <n v="10"/>
    <n v="11"/>
    <n v="10"/>
    <n v="16"/>
    <n v="14"/>
    <n v="8"/>
    <n v="0"/>
    <n v="16"/>
    <n v="0"/>
  </r>
  <r>
    <n v="2025"/>
    <x v="0"/>
    <n v="4321"/>
    <x v="7"/>
    <s v="CERROPON"/>
    <s v="CHICLAYO"/>
    <s v="CHICLAYO"/>
    <n v="6"/>
    <n v="0"/>
    <m/>
    <n v="7"/>
    <n v="26"/>
    <n v="26"/>
    <n v="26"/>
    <n v="26"/>
    <n v="37"/>
    <n v="37"/>
    <n v="36"/>
    <n v="37"/>
    <n v="23"/>
    <n v="22"/>
    <n v="0"/>
    <n v="0"/>
    <n v="28"/>
    <n v="28"/>
    <n v="28"/>
    <n v="0"/>
    <n v="32"/>
    <n v="20"/>
    <n v="18"/>
    <n v="17"/>
    <n v="21"/>
    <n v="19"/>
    <n v="5"/>
    <n v="0"/>
    <n v="10"/>
    <n v="0"/>
  </r>
  <r>
    <n v="2025"/>
    <x v="0"/>
    <n v="4322"/>
    <x v="8"/>
    <s v="VICTOR ENRIQUE TIRADO BONILLA-CHONGOYAPE"/>
    <s v="CHICLAYO"/>
    <s v="CHONGOYAPE"/>
    <n v="1"/>
    <n v="0"/>
    <m/>
    <n v="3"/>
    <n v="8"/>
    <n v="8"/>
    <n v="8"/>
    <n v="8"/>
    <n v="15"/>
    <n v="14"/>
    <n v="16"/>
    <n v="15"/>
    <n v="14"/>
    <n v="12"/>
    <n v="0"/>
    <n v="0"/>
    <n v="13"/>
    <n v="12"/>
    <n v="13"/>
    <n v="0"/>
    <n v="15"/>
    <n v="5"/>
    <n v="5"/>
    <n v="5"/>
    <n v="2"/>
    <n v="2"/>
    <n v="6"/>
    <n v="19"/>
    <n v="1"/>
    <n v="0"/>
  </r>
  <r>
    <n v="2025"/>
    <x v="0"/>
    <n v="4323"/>
    <x v="9"/>
    <s v="PAMPA GRANDE"/>
    <s v="CHICLAYO"/>
    <s v="CHONGOYAPE"/>
    <n v="0"/>
    <n v="0"/>
    <m/>
    <n v="0"/>
    <n v="3"/>
    <n v="3"/>
    <n v="3"/>
    <n v="3"/>
    <n v="2"/>
    <n v="3"/>
    <n v="2"/>
    <n v="2"/>
    <n v="7"/>
    <n v="7"/>
    <n v="0"/>
    <n v="0"/>
    <n v="1"/>
    <n v="1"/>
    <n v="2"/>
    <n v="0"/>
    <n v="6"/>
    <n v="1"/>
    <n v="2"/>
    <n v="2"/>
    <n v="2"/>
    <n v="2"/>
    <n v="10"/>
    <n v="0"/>
    <n v="5"/>
    <n v="0"/>
  </r>
  <r>
    <n v="2025"/>
    <x v="0"/>
    <n v="4324"/>
    <x v="10"/>
    <s v="LA VICTORIA SECTOR  I"/>
    <s v="CHICLAYO"/>
    <s v="LA VICTORIA"/>
    <n v="0"/>
    <n v="1"/>
    <m/>
    <n v="1"/>
    <n v="11"/>
    <n v="12"/>
    <n v="12"/>
    <n v="11"/>
    <n v="17"/>
    <n v="17"/>
    <n v="17"/>
    <n v="17"/>
    <n v="25"/>
    <n v="25"/>
    <n v="0"/>
    <n v="0"/>
    <n v="15"/>
    <n v="16"/>
    <n v="16"/>
    <n v="0"/>
    <n v="31"/>
    <n v="6"/>
    <n v="19"/>
    <n v="19"/>
    <n v="18"/>
    <n v="19"/>
    <n v="0"/>
    <n v="0"/>
    <n v="24"/>
    <n v="0"/>
  </r>
  <r>
    <n v="2025"/>
    <x v="0"/>
    <n v="4325"/>
    <x v="11"/>
    <s v="LA VICTORIA SECTOR II - MARIA JESUS"/>
    <s v="CHICLAYO"/>
    <s v="LA VICTORIA"/>
    <n v="1"/>
    <n v="0"/>
    <m/>
    <n v="1"/>
    <n v="6"/>
    <n v="6"/>
    <n v="6"/>
    <n v="6"/>
    <n v="12"/>
    <n v="12"/>
    <n v="12"/>
    <n v="12"/>
    <n v="12"/>
    <n v="12"/>
    <n v="0"/>
    <n v="0"/>
    <n v="6"/>
    <n v="5"/>
    <n v="11"/>
    <n v="0"/>
    <n v="8"/>
    <n v="4"/>
    <n v="7"/>
    <n v="3"/>
    <n v="9"/>
    <n v="5"/>
    <n v="0"/>
    <n v="0"/>
    <n v="7"/>
    <n v="0"/>
  </r>
  <r>
    <n v="2025"/>
    <x v="0"/>
    <n v="4326"/>
    <x v="12"/>
    <s v="EL BOSQUE"/>
    <s v="CHICLAYO"/>
    <s v="LA VICTORIA"/>
    <n v="13"/>
    <n v="1"/>
    <m/>
    <n v="16"/>
    <n v="18"/>
    <n v="18"/>
    <n v="18"/>
    <n v="18"/>
    <n v="19"/>
    <n v="19"/>
    <n v="19"/>
    <n v="19"/>
    <n v="25"/>
    <n v="25"/>
    <n v="0"/>
    <n v="0"/>
    <n v="28"/>
    <n v="24"/>
    <n v="25"/>
    <n v="0"/>
    <n v="23"/>
    <n v="17"/>
    <n v="17"/>
    <n v="17"/>
    <n v="4"/>
    <n v="3"/>
    <n v="1"/>
    <n v="0"/>
    <n v="6"/>
    <n v="0"/>
  </r>
  <r>
    <n v="2025"/>
    <x v="0"/>
    <n v="4327"/>
    <x v="13"/>
    <s v="CHOSICA DEL NORTE"/>
    <s v="CHICLAYO"/>
    <s v="LA VICTORIA"/>
    <n v="0"/>
    <n v="0"/>
    <m/>
    <n v="0"/>
    <n v="4"/>
    <n v="4"/>
    <n v="4"/>
    <n v="4"/>
    <n v="5"/>
    <n v="6"/>
    <n v="5"/>
    <n v="4"/>
    <n v="7"/>
    <n v="7"/>
    <n v="0"/>
    <n v="0"/>
    <n v="2"/>
    <n v="3"/>
    <n v="3"/>
    <n v="0"/>
    <n v="10"/>
    <n v="2"/>
    <n v="8"/>
    <n v="8"/>
    <n v="3"/>
    <n v="2"/>
    <n v="1"/>
    <n v="0"/>
    <n v="3"/>
    <n v="0"/>
  </r>
  <r>
    <n v="2025"/>
    <x v="0"/>
    <n v="4328"/>
    <x v="14"/>
    <s v="JOSE LEONARDO ORTIZ"/>
    <s v="CHICLAYO"/>
    <s v="JOSE LEONARDO ORTIZ"/>
    <n v="21"/>
    <n v="2"/>
    <m/>
    <n v="24"/>
    <n v="25"/>
    <n v="25"/>
    <n v="25"/>
    <n v="25"/>
    <n v="41"/>
    <n v="41"/>
    <n v="41"/>
    <n v="42"/>
    <n v="40"/>
    <n v="41"/>
    <n v="0"/>
    <n v="0"/>
    <n v="30"/>
    <n v="28"/>
    <n v="33"/>
    <n v="0"/>
    <n v="36"/>
    <n v="14"/>
    <n v="27"/>
    <n v="26"/>
    <n v="8"/>
    <n v="8"/>
    <n v="3"/>
    <n v="0"/>
    <n v="13"/>
    <n v="0"/>
  </r>
  <r>
    <n v="2025"/>
    <x v="0"/>
    <n v="4329"/>
    <x v="15"/>
    <s v="PEDRO PABLO ATUSPARIAS"/>
    <s v="CHICLAYO"/>
    <s v="JOSE LEONARDO ORTIZ"/>
    <n v="21"/>
    <n v="0"/>
    <m/>
    <n v="22"/>
    <n v="21"/>
    <n v="21"/>
    <n v="21"/>
    <n v="21"/>
    <n v="38"/>
    <n v="38"/>
    <n v="38"/>
    <n v="38"/>
    <n v="32"/>
    <n v="32"/>
    <n v="0"/>
    <n v="0"/>
    <n v="30"/>
    <n v="29"/>
    <n v="36"/>
    <n v="0"/>
    <n v="34"/>
    <n v="22"/>
    <n v="26"/>
    <n v="30"/>
    <n v="9"/>
    <n v="10"/>
    <n v="1"/>
    <n v="0"/>
    <n v="2"/>
    <n v="0"/>
  </r>
  <r>
    <n v="2025"/>
    <x v="0"/>
    <n v="4330"/>
    <x v="16"/>
    <s v="PAUL HARRIS"/>
    <s v="CHICLAYO"/>
    <s v="JOSE LEONARDO ORTIZ"/>
    <n v="4"/>
    <n v="0"/>
    <m/>
    <n v="4"/>
    <n v="22"/>
    <n v="22"/>
    <n v="22"/>
    <n v="22"/>
    <n v="28"/>
    <n v="28"/>
    <n v="28"/>
    <n v="28"/>
    <n v="28"/>
    <n v="28"/>
    <n v="0"/>
    <n v="0"/>
    <n v="17"/>
    <n v="16"/>
    <n v="19"/>
    <n v="0"/>
    <n v="39"/>
    <n v="8"/>
    <n v="18"/>
    <n v="20"/>
    <n v="12"/>
    <n v="9"/>
    <n v="0"/>
    <n v="0"/>
    <n v="9"/>
    <n v="0"/>
  </r>
  <r>
    <n v="2025"/>
    <x v="0"/>
    <n v="4331"/>
    <x v="17"/>
    <s v="CULPON"/>
    <s v="CHICLAYO"/>
    <s v="JOSE LEONARDO ORTIZ"/>
    <n v="0"/>
    <n v="0"/>
    <m/>
    <n v="0"/>
    <n v="6"/>
    <n v="6"/>
    <n v="6"/>
    <n v="6"/>
    <n v="9"/>
    <n v="8"/>
    <n v="9"/>
    <n v="9"/>
    <n v="6"/>
    <n v="6"/>
    <n v="0"/>
    <n v="0"/>
    <n v="6"/>
    <n v="6"/>
    <n v="6"/>
    <n v="0"/>
    <n v="9"/>
    <n v="6"/>
    <n v="9"/>
    <n v="3"/>
    <n v="2"/>
    <n v="2"/>
    <n v="0"/>
    <n v="0"/>
    <n v="2"/>
    <n v="0"/>
  </r>
  <r>
    <n v="2025"/>
    <x v="0"/>
    <n v="4332"/>
    <x v="18"/>
    <s v="SANTA ANA"/>
    <s v="CHICLAYO"/>
    <s v="JOSE LEONARDO ORTIZ"/>
    <n v="0"/>
    <n v="0"/>
    <m/>
    <n v="1"/>
    <n v="10"/>
    <n v="10"/>
    <n v="10"/>
    <n v="10"/>
    <n v="9"/>
    <n v="9"/>
    <n v="9"/>
    <n v="9"/>
    <n v="11"/>
    <n v="11"/>
    <n v="0"/>
    <n v="0"/>
    <n v="12"/>
    <n v="10"/>
    <n v="13"/>
    <n v="0"/>
    <n v="15"/>
    <n v="7"/>
    <n v="10"/>
    <n v="9"/>
    <n v="6"/>
    <n v="5"/>
    <n v="0"/>
    <n v="0"/>
    <n v="2"/>
    <n v="0"/>
  </r>
  <r>
    <n v="2025"/>
    <x v="0"/>
    <n v="4334"/>
    <x v="19"/>
    <s v="PAMPA LA VICTORIA"/>
    <s v="CHICLAYO"/>
    <s v="POSOPE ALTO"/>
    <n v="0"/>
    <n v="0"/>
    <m/>
    <n v="0"/>
    <n v="2"/>
    <n v="2"/>
    <n v="2"/>
    <n v="2"/>
    <n v="2"/>
    <n v="2"/>
    <n v="2"/>
    <n v="2"/>
    <n v="4"/>
    <n v="4"/>
    <n v="0"/>
    <n v="0"/>
    <n v="2"/>
    <n v="2"/>
    <n v="2"/>
    <n v="0"/>
    <n v="2"/>
    <n v="1"/>
    <n v="4"/>
    <n v="3"/>
    <n v="2"/>
    <n v="2"/>
    <n v="0"/>
    <n v="0"/>
    <n v="0"/>
    <n v="0"/>
  </r>
  <r>
    <n v="2025"/>
    <x v="0"/>
    <n v="4335"/>
    <x v="20"/>
    <s v="PIMENTEL"/>
    <s v="CHICLAYO"/>
    <s v="PIMENTEL"/>
    <n v="16"/>
    <n v="0"/>
    <m/>
    <n v="16"/>
    <n v="22"/>
    <n v="22"/>
    <n v="22"/>
    <n v="22"/>
    <n v="21"/>
    <n v="20"/>
    <n v="21"/>
    <n v="21"/>
    <n v="24"/>
    <n v="24"/>
    <n v="0"/>
    <n v="0"/>
    <n v="28"/>
    <n v="28"/>
    <n v="32"/>
    <n v="0"/>
    <n v="25"/>
    <n v="15"/>
    <n v="18"/>
    <n v="21"/>
    <n v="17"/>
    <n v="16"/>
    <n v="2"/>
    <n v="6"/>
    <n v="24"/>
    <n v="0"/>
  </r>
  <r>
    <n v="2025"/>
    <x v="0"/>
    <n v="4336"/>
    <x v="21"/>
    <s v="SAN LUIS"/>
    <s v="CHICLAYO"/>
    <s v="POMALCA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1"/>
    <n v="1"/>
    <n v="1"/>
    <n v="1"/>
    <n v="1"/>
    <n v="1"/>
    <n v="0"/>
    <n v="0"/>
    <n v="0"/>
    <n v="0"/>
  </r>
  <r>
    <n v="2025"/>
    <x v="0"/>
    <n v="4337"/>
    <x v="22"/>
    <s v="SAN ANTONIO (POMALCA)"/>
    <s v="CHICLAYO"/>
    <s v="POMALCA"/>
    <n v="0"/>
    <n v="0"/>
    <m/>
    <n v="0"/>
    <n v="3"/>
    <n v="3"/>
    <n v="3"/>
    <n v="3"/>
    <n v="5"/>
    <n v="4"/>
    <n v="4"/>
    <n v="4"/>
    <n v="0"/>
    <n v="0"/>
    <n v="0"/>
    <n v="0"/>
    <n v="0"/>
    <n v="0"/>
    <n v="4"/>
    <n v="0"/>
    <n v="1"/>
    <n v="1"/>
    <n v="1"/>
    <n v="1"/>
    <n v="1"/>
    <n v="0"/>
    <n v="0"/>
    <n v="5"/>
    <n v="1"/>
    <n v="0"/>
  </r>
  <r>
    <n v="2025"/>
    <x v="0"/>
    <n v="4338"/>
    <x v="23"/>
    <s v="SIPAN"/>
    <s v="CHICLAYO"/>
    <s v="CAYALTI-ZAÑA"/>
    <n v="0"/>
    <n v="0"/>
    <m/>
    <n v="0"/>
    <n v="1"/>
    <n v="1"/>
    <n v="1"/>
    <n v="1"/>
    <n v="2"/>
    <n v="2"/>
    <n v="2"/>
    <n v="2"/>
    <n v="3"/>
    <n v="3"/>
    <n v="0"/>
    <n v="0"/>
    <n v="5"/>
    <n v="6"/>
    <n v="6"/>
    <n v="0"/>
    <n v="0"/>
    <n v="2"/>
    <n v="2"/>
    <n v="2"/>
    <n v="0"/>
    <n v="0"/>
    <n v="0"/>
    <n v="0"/>
    <n v="0"/>
    <n v="0"/>
  </r>
  <r>
    <n v="2025"/>
    <x v="0"/>
    <n v="4339"/>
    <x v="24"/>
    <s v="REQUE"/>
    <s v="CHICLAYO"/>
    <s v="REQUE-LAGUNAS"/>
    <n v="10"/>
    <n v="0"/>
    <m/>
    <n v="11"/>
    <n v="7"/>
    <n v="7"/>
    <n v="7"/>
    <n v="7"/>
    <n v="15"/>
    <n v="15"/>
    <n v="14"/>
    <n v="15"/>
    <n v="10"/>
    <n v="11"/>
    <n v="0"/>
    <n v="0"/>
    <n v="7"/>
    <n v="8"/>
    <n v="8"/>
    <n v="0"/>
    <n v="13"/>
    <n v="7"/>
    <n v="7"/>
    <n v="9"/>
    <n v="8"/>
    <n v="7"/>
    <n v="1"/>
    <n v="45"/>
    <n v="2"/>
    <n v="0"/>
  </r>
  <r>
    <n v="2025"/>
    <x v="0"/>
    <n v="4340"/>
    <x v="25"/>
    <s v="MONTEGRANDE"/>
    <s v="CHICLAYO"/>
    <s v="REQUE-LAGUNAS"/>
    <n v="0"/>
    <n v="0"/>
    <m/>
    <n v="0"/>
    <n v="0"/>
    <n v="0"/>
    <n v="0"/>
    <n v="0"/>
    <n v="2"/>
    <n v="2"/>
    <n v="2"/>
    <n v="2"/>
    <n v="1"/>
    <n v="1"/>
    <n v="0"/>
    <n v="0"/>
    <n v="1"/>
    <n v="1"/>
    <n v="1"/>
    <n v="0"/>
    <n v="1"/>
    <n v="2"/>
    <n v="2"/>
    <n v="1"/>
    <n v="1"/>
    <n v="1"/>
    <n v="0"/>
    <n v="0"/>
    <n v="0"/>
    <n v="0"/>
  </r>
  <r>
    <n v="2025"/>
    <x v="0"/>
    <n v="4341"/>
    <x v="26"/>
    <s v="LAS DELICIAS"/>
    <s v="CHICLAYO"/>
    <s v="REQUE-LAGUNAS"/>
    <n v="0"/>
    <n v="0"/>
    <m/>
    <n v="0"/>
    <n v="1"/>
    <n v="1"/>
    <n v="1"/>
    <n v="1"/>
    <n v="2"/>
    <n v="2"/>
    <n v="2"/>
    <n v="2"/>
    <n v="0"/>
    <n v="0"/>
    <n v="0"/>
    <n v="0"/>
    <n v="1"/>
    <n v="2"/>
    <n v="2"/>
    <n v="0"/>
    <n v="1"/>
    <n v="2"/>
    <n v="2"/>
    <n v="2"/>
    <n v="1"/>
    <n v="1"/>
    <n v="1"/>
    <n v="5"/>
    <n v="0"/>
    <n v="0"/>
  </r>
  <r>
    <n v="2025"/>
    <x v="0"/>
    <n v="4342"/>
    <x v="27"/>
    <s v="SAN JOSE"/>
    <s v="CHICLAYO"/>
    <s v="SAN JOSE"/>
    <n v="3"/>
    <n v="0"/>
    <m/>
    <n v="2"/>
    <n v="15"/>
    <n v="15"/>
    <n v="15"/>
    <n v="15"/>
    <n v="20"/>
    <n v="18"/>
    <n v="19"/>
    <n v="20"/>
    <n v="25"/>
    <n v="25"/>
    <n v="0"/>
    <n v="0"/>
    <n v="21"/>
    <n v="19"/>
    <n v="21"/>
    <n v="0"/>
    <n v="25"/>
    <n v="19"/>
    <n v="17"/>
    <n v="17"/>
    <n v="11"/>
    <n v="8"/>
    <n v="2"/>
    <n v="1"/>
    <n v="4"/>
    <n v="0"/>
  </r>
  <r>
    <n v="2025"/>
    <x v="0"/>
    <n v="4343"/>
    <x v="28"/>
    <s v="SAN CARLOS"/>
    <s v="CHICLAYO"/>
    <s v="SAN JOSE"/>
    <n v="0"/>
    <n v="0"/>
    <m/>
    <n v="1"/>
    <n v="2"/>
    <n v="2"/>
    <n v="2"/>
    <n v="2"/>
    <n v="5"/>
    <n v="5"/>
    <n v="5"/>
    <n v="5"/>
    <n v="5"/>
    <n v="5"/>
    <n v="0"/>
    <n v="0"/>
    <n v="3"/>
    <n v="1"/>
    <n v="3"/>
    <n v="0"/>
    <n v="3"/>
    <n v="1"/>
    <n v="2"/>
    <n v="2"/>
    <n v="1"/>
    <n v="2"/>
    <n v="0"/>
    <n v="0"/>
    <n v="0"/>
    <n v="0"/>
  </r>
  <r>
    <n v="2025"/>
    <x v="0"/>
    <n v="4344"/>
    <x v="29"/>
    <s v="BODEGONES"/>
    <s v="CHICLAYO"/>
    <s v="SAN JOSE"/>
    <n v="0"/>
    <n v="0"/>
    <m/>
    <n v="1"/>
    <n v="3"/>
    <n v="3"/>
    <n v="3"/>
    <n v="3"/>
    <n v="2"/>
    <n v="2"/>
    <n v="2"/>
    <n v="2"/>
    <n v="1"/>
    <n v="1"/>
    <n v="0"/>
    <n v="0"/>
    <n v="3"/>
    <n v="3"/>
    <n v="3"/>
    <n v="0"/>
    <n v="4"/>
    <n v="4"/>
    <n v="4"/>
    <n v="3"/>
    <n v="5"/>
    <n v="3"/>
    <n v="1"/>
    <n v="0"/>
    <n v="1"/>
    <n v="0"/>
  </r>
  <r>
    <n v="2025"/>
    <x v="0"/>
    <n v="4345"/>
    <x v="30"/>
    <s v="CIUDAD DE DIOS - JUAN TOMIS STACK"/>
    <s v="CHICLAYO"/>
    <s v="SAN JOSE"/>
    <n v="0"/>
    <n v="0"/>
    <m/>
    <n v="0"/>
    <n v="4"/>
    <n v="4"/>
    <n v="4"/>
    <n v="4"/>
    <n v="4"/>
    <n v="4"/>
    <n v="4"/>
    <n v="4"/>
    <n v="5"/>
    <n v="5"/>
    <n v="0"/>
    <n v="0"/>
    <n v="7"/>
    <n v="7"/>
    <n v="7"/>
    <n v="0"/>
    <n v="2"/>
    <n v="2"/>
    <n v="5"/>
    <n v="2"/>
    <n v="5"/>
    <n v="2"/>
    <n v="0"/>
    <n v="19"/>
    <n v="0"/>
    <n v="0"/>
  </r>
  <r>
    <n v="2025"/>
    <x v="0"/>
    <n v="4346"/>
    <x v="31"/>
    <s v="MONSEFU"/>
    <s v="CHICLAYO"/>
    <s v="CIRCUITO DE PLAYA"/>
    <n v="30"/>
    <n v="1"/>
    <m/>
    <n v="34"/>
    <n v="31"/>
    <n v="32"/>
    <n v="31"/>
    <n v="31"/>
    <n v="21"/>
    <n v="23"/>
    <n v="22"/>
    <n v="22"/>
    <n v="27"/>
    <n v="26"/>
    <n v="0"/>
    <n v="0"/>
    <n v="26"/>
    <n v="27"/>
    <n v="23"/>
    <n v="0"/>
    <n v="30"/>
    <n v="11"/>
    <n v="21"/>
    <n v="28"/>
    <n v="7"/>
    <n v="4"/>
    <n v="4"/>
    <n v="0"/>
    <n v="6"/>
    <n v="0"/>
  </r>
  <r>
    <n v="2025"/>
    <x v="0"/>
    <n v="4347"/>
    <x v="32"/>
    <s v="CALLANCA"/>
    <s v="CHICLAYO"/>
    <s v="CIRCUITO DE PLAYA"/>
    <n v="0"/>
    <n v="0"/>
    <m/>
    <n v="4"/>
    <n v="4"/>
    <n v="4"/>
    <n v="4"/>
    <n v="4"/>
    <n v="5"/>
    <n v="5"/>
    <n v="7"/>
    <n v="4"/>
    <n v="8"/>
    <n v="6"/>
    <n v="0"/>
    <n v="0"/>
    <n v="3"/>
    <n v="4"/>
    <n v="5"/>
    <n v="0"/>
    <n v="7"/>
    <n v="3"/>
    <n v="3"/>
    <n v="3"/>
    <n v="9"/>
    <n v="5"/>
    <n v="2"/>
    <n v="0"/>
    <n v="3"/>
    <n v="0"/>
  </r>
  <r>
    <n v="2025"/>
    <x v="0"/>
    <n v="4348"/>
    <x v="33"/>
    <s v="POMAPE"/>
    <s v="CHICLAYO"/>
    <s v="CIRCUITO DE PLAYA"/>
    <n v="0"/>
    <n v="0"/>
    <m/>
    <n v="0"/>
    <n v="2"/>
    <n v="2"/>
    <n v="2"/>
    <n v="2"/>
    <n v="1"/>
    <n v="1"/>
    <n v="1"/>
    <n v="1"/>
    <n v="6"/>
    <n v="6"/>
    <n v="0"/>
    <n v="0"/>
    <n v="1"/>
    <n v="1"/>
    <n v="1"/>
    <n v="0"/>
    <n v="1"/>
    <n v="1"/>
    <n v="2"/>
    <n v="2"/>
    <n v="5"/>
    <n v="3"/>
    <n v="0"/>
    <n v="0"/>
    <n v="0"/>
    <n v="0"/>
  </r>
  <r>
    <n v="2025"/>
    <x v="0"/>
    <n v="4349"/>
    <x v="34"/>
    <s v="VALLE HERMOSO"/>
    <s v="CHICLAYO"/>
    <s v="CIRCUITO DE PLAYA"/>
    <n v="0"/>
    <n v="0"/>
    <m/>
    <n v="0"/>
    <n v="1"/>
    <n v="1"/>
    <n v="1"/>
    <n v="1"/>
    <n v="3"/>
    <n v="3"/>
    <n v="3"/>
    <n v="3"/>
    <n v="0"/>
    <n v="0"/>
    <n v="0"/>
    <n v="0"/>
    <n v="2"/>
    <n v="2"/>
    <n v="2"/>
    <n v="0"/>
    <n v="1"/>
    <n v="0"/>
    <n v="2"/>
    <n v="2"/>
    <n v="2"/>
    <n v="2"/>
    <n v="0"/>
    <n v="0"/>
    <n v="0"/>
    <n v="0"/>
  </r>
  <r>
    <n v="2025"/>
    <x v="0"/>
    <n v="4350"/>
    <x v="35"/>
    <s v="CIUDAD ETEN"/>
    <s v="CHICLAYO"/>
    <s v="CIRCUITO DE PLAYA"/>
    <n v="0"/>
    <n v="0"/>
    <m/>
    <n v="0"/>
    <n v="7"/>
    <n v="7"/>
    <n v="7"/>
    <n v="7"/>
    <n v="16"/>
    <n v="17"/>
    <n v="17"/>
    <n v="17"/>
    <n v="20"/>
    <n v="20"/>
    <n v="0"/>
    <n v="0"/>
    <n v="13"/>
    <n v="13"/>
    <n v="14"/>
    <n v="0"/>
    <n v="11"/>
    <n v="3"/>
    <n v="19"/>
    <n v="19"/>
    <n v="7"/>
    <n v="5"/>
    <n v="0"/>
    <n v="23"/>
    <n v="3"/>
    <n v="0"/>
  </r>
  <r>
    <n v="2025"/>
    <x v="0"/>
    <n v="4351"/>
    <x v="36"/>
    <s v="PUERTO ETEN"/>
    <s v="CHICLAYO"/>
    <s v="CIRCUITO DE PLAYA"/>
    <n v="0"/>
    <n v="0"/>
    <m/>
    <n v="0"/>
    <n v="1"/>
    <n v="1"/>
    <n v="1"/>
    <n v="1"/>
    <n v="0"/>
    <n v="0"/>
    <n v="0"/>
    <n v="0"/>
    <n v="1"/>
    <n v="1"/>
    <n v="0"/>
    <n v="0"/>
    <n v="2"/>
    <n v="2"/>
    <n v="2"/>
    <n v="0"/>
    <n v="4"/>
    <n v="0"/>
    <n v="0"/>
    <n v="0"/>
    <n v="1"/>
    <n v="1"/>
    <n v="1"/>
    <n v="7"/>
    <n v="10"/>
    <n v="0"/>
  </r>
  <r>
    <n v="2025"/>
    <x v="0"/>
    <n v="4352"/>
    <x v="37"/>
    <s v="SANTA ROSA"/>
    <s v="CHICLAYO"/>
    <s v="CIRCUITO DE PLAYA"/>
    <n v="0"/>
    <n v="1"/>
    <m/>
    <n v="3"/>
    <n v="10"/>
    <n v="10"/>
    <n v="10"/>
    <n v="10"/>
    <n v="19"/>
    <n v="19"/>
    <n v="19"/>
    <n v="19"/>
    <n v="15"/>
    <n v="15"/>
    <n v="1"/>
    <n v="0"/>
    <n v="7"/>
    <n v="10"/>
    <n v="11"/>
    <n v="0"/>
    <n v="21"/>
    <n v="10"/>
    <n v="11"/>
    <n v="8"/>
    <n v="3"/>
    <n v="2"/>
    <n v="0"/>
    <n v="0"/>
    <n v="4"/>
    <n v="0"/>
  </r>
  <r>
    <n v="2025"/>
    <x v="0"/>
    <n v="4353"/>
    <x v="38"/>
    <s v="ZAÑA"/>
    <s v="CHICLAYO"/>
    <s v="CAYALTI-ZAÑA"/>
    <n v="0"/>
    <n v="0"/>
    <m/>
    <n v="0"/>
    <n v="3"/>
    <n v="3"/>
    <n v="3"/>
    <n v="3"/>
    <n v="4"/>
    <n v="4"/>
    <n v="4"/>
    <n v="4"/>
    <n v="5"/>
    <n v="5"/>
    <n v="0"/>
    <n v="0"/>
    <n v="5"/>
    <n v="5"/>
    <n v="5"/>
    <n v="0"/>
    <n v="5"/>
    <n v="1"/>
    <n v="7"/>
    <n v="6"/>
    <n v="3"/>
    <n v="3"/>
    <n v="0"/>
    <n v="1"/>
    <n v="3"/>
    <n v="0"/>
  </r>
  <r>
    <n v="2025"/>
    <x v="0"/>
    <n v="4354"/>
    <x v="39"/>
    <s v="COLLIQUE"/>
    <s v="CHICLAYO"/>
    <s v="CAYALTI-ZAÑA"/>
    <n v="0"/>
    <n v="0"/>
    <m/>
    <n v="0"/>
    <n v="1"/>
    <n v="1"/>
    <n v="1"/>
    <n v="1"/>
    <n v="0"/>
    <n v="0"/>
    <n v="0"/>
    <n v="0"/>
    <n v="0"/>
    <n v="0"/>
    <n v="0"/>
    <n v="0"/>
    <n v="2"/>
    <n v="2"/>
    <n v="2"/>
    <n v="0"/>
    <n v="1"/>
    <n v="0"/>
    <n v="1"/>
    <n v="1"/>
    <n v="0"/>
    <n v="0"/>
    <n v="0"/>
    <n v="0"/>
    <n v="1"/>
    <n v="0"/>
  </r>
  <r>
    <n v="2025"/>
    <x v="0"/>
    <n v="4355"/>
    <x v="40"/>
    <s v="GUAYAQUIL"/>
    <s v="CHICLAYO"/>
    <s v="CAYALTI-ZAÑA"/>
    <n v="0"/>
    <n v="0"/>
    <m/>
    <n v="0"/>
    <n v="1"/>
    <n v="1"/>
    <n v="1"/>
    <n v="1"/>
    <n v="1"/>
    <n v="1"/>
    <n v="1"/>
    <n v="1"/>
    <n v="2"/>
    <n v="2"/>
    <n v="0"/>
    <n v="0"/>
    <n v="0"/>
    <n v="0"/>
    <n v="2"/>
    <n v="0"/>
    <n v="2"/>
    <n v="0"/>
    <n v="0"/>
    <n v="0"/>
    <n v="2"/>
    <n v="1"/>
    <n v="1"/>
    <n v="0"/>
    <n v="2"/>
    <n v="0"/>
  </r>
  <r>
    <n v="2025"/>
    <x v="0"/>
    <n v="4356"/>
    <x v="41"/>
    <s v="MOCUPE VIEJO (TRADIC.)"/>
    <s v="CHICLAYO"/>
    <s v="REQUE-LAGUNAS"/>
    <n v="0"/>
    <n v="0"/>
    <m/>
    <n v="0"/>
    <n v="5"/>
    <n v="5"/>
    <n v="5"/>
    <n v="5"/>
    <n v="7"/>
    <n v="7"/>
    <n v="7"/>
    <n v="7"/>
    <n v="8"/>
    <n v="8"/>
    <n v="0"/>
    <n v="0"/>
    <n v="3"/>
    <n v="3"/>
    <n v="3"/>
    <n v="0"/>
    <n v="4"/>
    <n v="2"/>
    <n v="2"/>
    <n v="2"/>
    <n v="6"/>
    <n v="6"/>
    <n v="0"/>
    <n v="0"/>
    <n v="5"/>
    <n v="0"/>
  </r>
  <r>
    <n v="2025"/>
    <x v="0"/>
    <n v="4357"/>
    <x v="42"/>
    <s v="MOCUPE NUEVO"/>
    <s v="CHICLAYO"/>
    <s v="REQUE-LAGUNAS"/>
    <n v="0"/>
    <n v="0"/>
    <m/>
    <n v="1"/>
    <n v="3"/>
    <n v="3"/>
    <n v="3"/>
    <n v="3"/>
    <n v="4"/>
    <n v="4"/>
    <n v="4"/>
    <n v="4"/>
    <n v="1"/>
    <n v="1"/>
    <n v="0"/>
    <n v="0"/>
    <n v="3"/>
    <n v="2"/>
    <n v="2"/>
    <n v="0"/>
    <n v="6"/>
    <n v="2"/>
    <n v="1"/>
    <n v="2"/>
    <n v="2"/>
    <n v="0"/>
    <n v="0"/>
    <n v="0"/>
    <n v="1"/>
    <n v="0"/>
  </r>
  <r>
    <n v="2025"/>
    <x v="0"/>
    <n v="4358"/>
    <x v="43"/>
    <s v="LAGUNAS"/>
    <s v="CHICLAYO"/>
    <s v="REQUE-LAGUNAS"/>
    <n v="0"/>
    <n v="0"/>
    <m/>
    <n v="0"/>
    <n v="1"/>
    <n v="1"/>
    <n v="1"/>
    <n v="1"/>
    <n v="1"/>
    <n v="1"/>
    <n v="1"/>
    <n v="1"/>
    <n v="1"/>
    <n v="1"/>
    <n v="0"/>
    <n v="0"/>
    <n v="1"/>
    <n v="1"/>
    <n v="1"/>
    <n v="0"/>
    <n v="0"/>
    <n v="1"/>
    <n v="1"/>
    <n v="1"/>
    <n v="1"/>
    <n v="1"/>
    <n v="0"/>
    <n v="3"/>
    <n v="0"/>
    <n v="0"/>
  </r>
  <r>
    <n v="2025"/>
    <x v="0"/>
    <n v="4359"/>
    <x v="44"/>
    <s v="TUPAC AMARU"/>
    <s v="CHICLAYO"/>
    <s v="REQUE-LAGUNAS"/>
    <n v="0"/>
    <n v="0"/>
    <m/>
    <n v="0"/>
    <n v="0"/>
    <n v="0"/>
    <n v="0"/>
    <n v="0"/>
    <n v="2"/>
    <n v="2"/>
    <n v="2"/>
    <n v="2"/>
    <n v="1"/>
    <n v="1"/>
    <n v="0"/>
    <n v="0"/>
    <n v="1"/>
    <n v="1"/>
    <n v="1"/>
    <n v="0"/>
    <n v="3"/>
    <n v="1"/>
    <n v="0"/>
    <n v="1"/>
    <n v="0"/>
    <n v="0"/>
    <n v="3"/>
    <n v="3"/>
    <n v="1"/>
    <n v="0"/>
  </r>
  <r>
    <n v="2025"/>
    <x v="0"/>
    <n v="4360"/>
    <x v="45"/>
    <s v="PUEBLO LIBRE"/>
    <s v="CHICLAYO"/>
    <s v="REQUE-LAGUNAS"/>
    <n v="0"/>
    <n v="0"/>
    <m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1"/>
    <n v="0"/>
    <n v="0"/>
    <n v="0"/>
    <n v="0"/>
    <n v="0"/>
    <n v="0"/>
  </r>
  <r>
    <n v="2025"/>
    <x v="0"/>
    <n v="4361"/>
    <x v="46"/>
    <s v="NUEVA ARICA"/>
    <s v="CHICLAYO"/>
    <s v="OYOTUN"/>
    <n v="0"/>
    <n v="0"/>
    <m/>
    <n v="0"/>
    <n v="4"/>
    <n v="4"/>
    <n v="4"/>
    <n v="4"/>
    <n v="3"/>
    <n v="3"/>
    <n v="3"/>
    <n v="3"/>
    <n v="2"/>
    <n v="2"/>
    <n v="0"/>
    <n v="0"/>
    <n v="1"/>
    <n v="1"/>
    <n v="1"/>
    <n v="0"/>
    <n v="3"/>
    <n v="1"/>
    <n v="0"/>
    <n v="1"/>
    <n v="1"/>
    <n v="1"/>
    <n v="1"/>
    <n v="0"/>
    <n v="1"/>
    <n v="0"/>
  </r>
  <r>
    <n v="2025"/>
    <x v="0"/>
    <n v="4362"/>
    <x v="47"/>
    <s v="LA VIÑA DE NUEVA ARICA"/>
    <s v="CHICLAYO"/>
    <s v="OYOTUN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</r>
  <r>
    <n v="2025"/>
    <x v="0"/>
    <n v="4363"/>
    <x v="48"/>
    <s v="OYOTUN"/>
    <s v="CHICLAYO"/>
    <s v="OYOTUN"/>
    <n v="3"/>
    <n v="0"/>
    <m/>
    <n v="3"/>
    <n v="4"/>
    <n v="5"/>
    <n v="4"/>
    <n v="4"/>
    <n v="4"/>
    <n v="4"/>
    <n v="5"/>
    <n v="5"/>
    <n v="5"/>
    <n v="5"/>
    <n v="0"/>
    <n v="0"/>
    <n v="10"/>
    <n v="10"/>
    <n v="9"/>
    <n v="0"/>
    <n v="4"/>
    <n v="9"/>
    <n v="8"/>
    <n v="8"/>
    <n v="5"/>
    <n v="4"/>
    <n v="6"/>
    <n v="50"/>
    <n v="4"/>
    <n v="0"/>
  </r>
  <r>
    <n v="2025"/>
    <x v="0"/>
    <n v="4364"/>
    <x v="49"/>
    <s v="EL ESPINAL"/>
    <s v="CHICLAYO"/>
    <s v="OYOTUN"/>
    <n v="0"/>
    <n v="0"/>
    <m/>
    <n v="1"/>
    <n v="1"/>
    <n v="1"/>
    <n v="1"/>
    <n v="1"/>
    <n v="1"/>
    <n v="1"/>
    <n v="1"/>
    <n v="1"/>
    <n v="0"/>
    <n v="0"/>
    <n v="0"/>
    <n v="0"/>
    <n v="1"/>
    <n v="1"/>
    <n v="0"/>
    <n v="0"/>
    <n v="0"/>
    <n v="0"/>
    <n v="1"/>
    <n v="1"/>
    <n v="0"/>
    <n v="0"/>
    <n v="0"/>
    <n v="0"/>
    <n v="0"/>
    <n v="0"/>
  </r>
  <r>
    <n v="2025"/>
    <x v="0"/>
    <n v="4365"/>
    <x v="50"/>
    <s v="PAN DE AZUCAR"/>
    <s v="CHICLAYO"/>
    <s v="OYOTUN"/>
    <n v="0"/>
    <n v="0"/>
    <m/>
    <n v="0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</r>
  <r>
    <n v="2025"/>
    <x v="0"/>
    <n v="4366"/>
    <x v="51"/>
    <s v="VIRGEN DE LAS MERCEDES LA OTRA BANDA"/>
    <s v="CHICLAYO"/>
    <s v="CAYALTI-ZAÑA"/>
    <n v="0"/>
    <n v="0"/>
    <m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2"/>
    <n v="2"/>
    <n v="2"/>
    <n v="0"/>
    <n v="0"/>
    <n v="0"/>
    <n v="0"/>
    <n v="0"/>
    <n v="0"/>
  </r>
  <r>
    <n v="2025"/>
    <x v="0"/>
    <n v="4367"/>
    <x v="52"/>
    <s v="HOSPITAL PROVINCIAL DOCENTE BELEN-LAMBAYEQUE"/>
    <s v="NO PERTENECE A NINGUNA RED"/>
    <s v="NO PERTENECE A NINGUNA MICRORED"/>
    <n v="258"/>
    <n v="0"/>
    <m/>
    <n v="265"/>
    <n v="3"/>
    <n v="3"/>
    <n v="2"/>
    <n v="3"/>
    <n v="9"/>
    <n v="8"/>
    <n v="8"/>
    <n v="8"/>
    <n v="2"/>
    <n v="1"/>
    <n v="0"/>
    <n v="0"/>
    <n v="2"/>
    <n v="2"/>
    <n v="3"/>
    <n v="0"/>
    <n v="1"/>
    <n v="1"/>
    <n v="2"/>
    <n v="1"/>
    <n v="2"/>
    <n v="0"/>
    <n v="0"/>
    <n v="0"/>
    <n v="1"/>
    <n v="0"/>
  </r>
  <r>
    <n v="2025"/>
    <x v="0"/>
    <n v="4368"/>
    <x v="53"/>
    <s v="JAYANCA"/>
    <s v="LAMBAYEQUE"/>
    <s v="JAYANCA"/>
    <n v="23"/>
    <n v="1"/>
    <m/>
    <n v="25"/>
    <n v="17"/>
    <n v="18"/>
    <n v="15"/>
    <n v="17"/>
    <n v="23"/>
    <n v="22"/>
    <n v="23"/>
    <n v="23"/>
    <n v="18"/>
    <n v="19"/>
    <n v="0"/>
    <n v="0"/>
    <n v="20"/>
    <n v="22"/>
    <n v="20"/>
    <n v="0"/>
    <n v="20"/>
    <n v="10"/>
    <n v="15"/>
    <n v="18"/>
    <n v="3"/>
    <n v="3"/>
    <n v="0"/>
    <n v="1"/>
    <n v="2"/>
    <n v="0"/>
  </r>
  <r>
    <n v="2025"/>
    <x v="0"/>
    <n v="4369"/>
    <x v="54"/>
    <s v="SAN MARTIN"/>
    <s v="LAMBAYEQUE"/>
    <s v="LAMBAYEQUE"/>
    <n v="1"/>
    <n v="0"/>
    <m/>
    <n v="0"/>
    <n v="20"/>
    <n v="20"/>
    <n v="20"/>
    <n v="20"/>
    <n v="32"/>
    <n v="29"/>
    <n v="33"/>
    <n v="32"/>
    <n v="30"/>
    <n v="29"/>
    <n v="0"/>
    <n v="0"/>
    <n v="28"/>
    <n v="22"/>
    <n v="42"/>
    <n v="0"/>
    <n v="19"/>
    <n v="4"/>
    <n v="24"/>
    <n v="18"/>
    <n v="21"/>
    <n v="19"/>
    <n v="0"/>
    <n v="0"/>
    <n v="2"/>
    <n v="0"/>
  </r>
  <r>
    <n v="2025"/>
    <x v="0"/>
    <n v="4370"/>
    <x v="55"/>
    <s v="TORIBIA CASTRO CHIRINOS"/>
    <s v="LAMBAYEQUE"/>
    <s v="LAMBAYEQUE"/>
    <n v="14"/>
    <n v="0"/>
    <m/>
    <n v="19"/>
    <n v="29"/>
    <n v="29"/>
    <n v="29"/>
    <n v="29"/>
    <n v="32"/>
    <n v="32"/>
    <n v="31"/>
    <n v="32"/>
    <n v="60"/>
    <n v="59"/>
    <n v="1"/>
    <n v="0"/>
    <n v="26"/>
    <n v="25"/>
    <n v="29"/>
    <n v="0"/>
    <n v="50"/>
    <n v="15"/>
    <n v="32"/>
    <n v="34"/>
    <n v="23"/>
    <n v="21"/>
    <n v="3"/>
    <n v="8"/>
    <n v="0"/>
    <n v="0"/>
  </r>
  <r>
    <n v="2025"/>
    <x v="0"/>
    <n v="4371"/>
    <x v="56"/>
    <s v="SIALUPE HUAMANTANGA"/>
    <s v="LAMBAYEQUE"/>
    <s v="LAMBAYEQUE"/>
    <n v="0"/>
    <n v="0"/>
    <m/>
    <n v="0"/>
    <n v="1"/>
    <n v="1"/>
    <n v="1"/>
    <n v="1"/>
    <n v="2"/>
    <n v="2"/>
    <n v="3"/>
    <n v="2"/>
    <n v="1"/>
    <n v="1"/>
    <n v="0"/>
    <n v="0"/>
    <n v="2"/>
    <n v="2"/>
    <n v="3"/>
    <n v="0"/>
    <n v="2"/>
    <n v="0"/>
    <n v="0"/>
    <n v="0"/>
    <n v="2"/>
    <n v="1"/>
    <n v="0"/>
    <n v="0"/>
    <n v="0"/>
    <n v="0"/>
  </r>
  <r>
    <n v="2025"/>
    <x v="0"/>
    <n v="4372"/>
    <x v="57"/>
    <s v="MUYFINCA-PUNTO 09"/>
    <s v="LAMBAYEQUE"/>
    <s v="LAMBAYEQUE"/>
    <n v="0"/>
    <n v="0"/>
    <m/>
    <n v="0"/>
    <n v="4"/>
    <n v="4"/>
    <n v="4"/>
    <n v="4"/>
    <n v="4"/>
    <n v="4"/>
    <n v="4"/>
    <n v="4"/>
    <n v="8"/>
    <n v="8"/>
    <n v="0"/>
    <n v="0"/>
    <n v="5"/>
    <n v="5"/>
    <n v="3"/>
    <n v="0"/>
    <n v="6"/>
    <n v="5"/>
    <n v="5"/>
    <n v="5"/>
    <n v="5"/>
    <n v="5"/>
    <n v="0"/>
    <n v="0"/>
    <n v="0"/>
    <n v="0"/>
  </r>
  <r>
    <n v="2025"/>
    <x v="0"/>
    <n v="4373"/>
    <x v="58"/>
    <s v="ILLIMO"/>
    <s v="LAMBAYEQUE"/>
    <s v="ILLIMO"/>
    <n v="10"/>
    <n v="1"/>
    <m/>
    <n v="11"/>
    <n v="9"/>
    <n v="10"/>
    <n v="10"/>
    <n v="10"/>
    <n v="11"/>
    <n v="11"/>
    <n v="11"/>
    <n v="12"/>
    <n v="8"/>
    <n v="8"/>
    <n v="0"/>
    <n v="0"/>
    <n v="6"/>
    <n v="9"/>
    <n v="9"/>
    <n v="0"/>
    <n v="13"/>
    <n v="11"/>
    <n v="6"/>
    <n v="7"/>
    <n v="8"/>
    <n v="6"/>
    <n v="5"/>
    <n v="45"/>
    <n v="4"/>
    <n v="0"/>
  </r>
  <r>
    <n v="2025"/>
    <x v="0"/>
    <n v="4374"/>
    <x v="59"/>
    <s v="CHIRIMOYO"/>
    <s v="LAMBAYEQUE"/>
    <s v="ILLIMO"/>
    <n v="0"/>
    <n v="0"/>
    <m/>
    <n v="0"/>
    <n v="0"/>
    <n v="0"/>
    <n v="0"/>
    <n v="0"/>
    <n v="4"/>
    <n v="4"/>
    <n v="4"/>
    <n v="4"/>
    <n v="4"/>
    <n v="4"/>
    <n v="0"/>
    <n v="0"/>
    <n v="3"/>
    <n v="3"/>
    <n v="3"/>
    <n v="0"/>
    <n v="5"/>
    <n v="2"/>
    <n v="2"/>
    <n v="1"/>
    <n v="4"/>
    <n v="3"/>
    <n v="0"/>
    <n v="0"/>
    <n v="3"/>
    <n v="0"/>
  </r>
  <r>
    <n v="2025"/>
    <x v="0"/>
    <n v="4375"/>
    <x v="60"/>
    <s v="SAN PEDRO SASAPE"/>
    <s v="LAMBAYEQUE"/>
    <s v="ILLIMO"/>
    <n v="0"/>
    <n v="0"/>
    <m/>
    <n v="0"/>
    <n v="0"/>
    <n v="0"/>
    <n v="0"/>
    <n v="0"/>
    <n v="2"/>
    <n v="2"/>
    <n v="2"/>
    <n v="2"/>
    <n v="2"/>
    <n v="2"/>
    <n v="0"/>
    <n v="0"/>
    <n v="2"/>
    <n v="2"/>
    <n v="2"/>
    <n v="0"/>
    <n v="1"/>
    <n v="3"/>
    <n v="3"/>
    <n v="3"/>
    <n v="1"/>
    <n v="1"/>
    <n v="0"/>
    <n v="0"/>
    <n v="0"/>
    <n v="0"/>
  </r>
  <r>
    <n v="2025"/>
    <x v="0"/>
    <n v="4376"/>
    <x v="61"/>
    <s v="LA VIÑA (JAYANCA)"/>
    <s v="LAMBAYEQUE"/>
    <s v="JAYANCA"/>
    <n v="0"/>
    <n v="0"/>
    <m/>
    <n v="0"/>
    <n v="2"/>
    <n v="2"/>
    <n v="2"/>
    <n v="2"/>
    <n v="3"/>
    <n v="3"/>
    <n v="3"/>
    <n v="3"/>
    <n v="4"/>
    <n v="4"/>
    <n v="0"/>
    <n v="0"/>
    <n v="0"/>
    <n v="0"/>
    <n v="0"/>
    <n v="0"/>
    <n v="3"/>
    <n v="3"/>
    <n v="4"/>
    <n v="4"/>
    <n v="0"/>
    <n v="0"/>
    <n v="0"/>
    <n v="7"/>
    <n v="0"/>
    <n v="0"/>
  </r>
  <r>
    <n v="2025"/>
    <x v="0"/>
    <n v="4377"/>
    <x v="62"/>
    <s v="MOCHUMI"/>
    <s v="LAMBAYEQUE"/>
    <s v="MOCHUMI"/>
    <n v="0"/>
    <n v="0"/>
    <m/>
    <n v="1"/>
    <n v="12"/>
    <n v="12"/>
    <n v="12"/>
    <n v="12"/>
    <n v="13"/>
    <n v="14"/>
    <n v="11"/>
    <n v="14"/>
    <n v="12"/>
    <n v="12"/>
    <n v="1"/>
    <n v="0"/>
    <n v="19"/>
    <n v="18"/>
    <n v="19"/>
    <n v="0"/>
    <n v="24"/>
    <n v="21"/>
    <n v="21"/>
    <n v="19"/>
    <n v="8"/>
    <n v="8"/>
    <n v="0"/>
    <n v="0"/>
    <n v="0"/>
    <n v="0"/>
  </r>
  <r>
    <n v="2025"/>
    <x v="0"/>
    <n v="4378"/>
    <x v="63"/>
    <s v="MARAVILLAS"/>
    <s v="LAMBAYEQUE"/>
    <s v="MOCHUMI"/>
    <n v="0"/>
    <n v="0"/>
    <m/>
    <n v="0"/>
    <n v="2"/>
    <n v="2"/>
    <n v="2"/>
    <n v="2"/>
    <n v="5"/>
    <n v="6"/>
    <n v="5"/>
    <n v="5"/>
    <n v="3"/>
    <n v="3"/>
    <n v="0"/>
    <n v="0"/>
    <n v="2"/>
    <n v="2"/>
    <n v="2"/>
    <n v="0"/>
    <n v="3"/>
    <n v="1"/>
    <n v="0"/>
    <n v="0"/>
    <n v="0"/>
    <n v="0"/>
    <n v="0"/>
    <n v="0"/>
    <n v="1"/>
    <n v="0"/>
  </r>
  <r>
    <n v="2025"/>
    <x v="0"/>
    <n v="4379"/>
    <x v="64"/>
    <s v="PUNTO CUATRO"/>
    <s v="LAMBAYEQUE"/>
    <s v="MOCHUMI"/>
    <n v="0"/>
    <n v="0"/>
    <m/>
    <n v="0"/>
    <n v="2"/>
    <n v="2"/>
    <n v="2"/>
    <n v="2"/>
    <n v="3"/>
    <n v="3"/>
    <n v="3"/>
    <n v="3"/>
    <n v="4"/>
    <n v="4"/>
    <n v="0"/>
    <n v="0"/>
    <n v="2"/>
    <n v="2"/>
    <n v="2"/>
    <n v="0"/>
    <n v="0"/>
    <n v="2"/>
    <n v="2"/>
    <n v="2"/>
    <n v="0"/>
    <n v="0"/>
    <n v="0"/>
    <n v="0"/>
    <n v="0"/>
    <n v="0"/>
  </r>
  <r>
    <n v="2025"/>
    <x v="0"/>
    <n v="4380"/>
    <x v="65"/>
    <s v="PAREDONES MUY FINCA"/>
    <s v="LAMBAYEQUE"/>
    <s v="MOCHUMI"/>
    <n v="0"/>
    <n v="0"/>
    <m/>
    <n v="0"/>
    <n v="2"/>
    <n v="2"/>
    <n v="2"/>
    <n v="2"/>
    <n v="2"/>
    <n v="1"/>
    <n v="2"/>
    <n v="2"/>
    <n v="3"/>
    <n v="3"/>
    <n v="0"/>
    <n v="0"/>
    <n v="2"/>
    <n v="1"/>
    <n v="2"/>
    <n v="0"/>
    <n v="3"/>
    <n v="1"/>
    <n v="1"/>
    <n v="1"/>
    <n v="3"/>
    <n v="3"/>
    <n v="0"/>
    <n v="3"/>
    <n v="1"/>
    <n v="0"/>
  </r>
  <r>
    <n v="2025"/>
    <x v="0"/>
    <n v="4381"/>
    <x v="66"/>
    <s v="PACORA"/>
    <s v="LAMBAYEQUE"/>
    <s v="ILLIMO"/>
    <n v="1"/>
    <n v="0"/>
    <m/>
    <n v="1"/>
    <n v="8"/>
    <n v="8"/>
    <n v="8"/>
    <n v="8"/>
    <n v="13"/>
    <n v="13"/>
    <n v="12"/>
    <n v="12"/>
    <n v="5"/>
    <n v="5"/>
    <n v="0"/>
    <n v="0"/>
    <n v="11"/>
    <n v="10"/>
    <n v="10"/>
    <n v="0"/>
    <n v="7"/>
    <n v="5"/>
    <n v="11"/>
    <n v="11"/>
    <n v="3"/>
    <n v="3"/>
    <n v="2"/>
    <n v="6"/>
    <n v="0"/>
    <n v="0"/>
  </r>
  <r>
    <n v="2025"/>
    <x v="0"/>
    <n v="4382"/>
    <x v="67"/>
    <s v="HUACA RIVERA"/>
    <s v="LAMBAYEQUE"/>
    <s v="ILLIMO"/>
    <n v="0"/>
    <n v="0"/>
    <m/>
    <n v="0"/>
    <n v="0"/>
    <n v="0"/>
    <n v="0"/>
    <n v="0"/>
    <n v="1"/>
    <n v="1"/>
    <n v="1"/>
    <n v="1"/>
    <n v="0"/>
    <n v="0"/>
    <n v="0"/>
    <n v="0"/>
    <n v="2"/>
    <n v="2"/>
    <n v="2"/>
    <n v="0"/>
    <n v="6"/>
    <n v="2"/>
    <n v="2"/>
    <n v="2"/>
    <n v="0"/>
    <n v="0"/>
    <n v="0"/>
    <n v="0"/>
    <n v="0"/>
    <n v="0"/>
  </r>
  <r>
    <n v="2025"/>
    <x v="0"/>
    <n v="4383"/>
    <x v="68"/>
    <s v="SALAS"/>
    <s v="LAMBAYEQUE"/>
    <s v="SALAS"/>
    <n v="3"/>
    <n v="0"/>
    <m/>
    <n v="5"/>
    <n v="7"/>
    <n v="7"/>
    <n v="7"/>
    <n v="7"/>
    <n v="9"/>
    <n v="8"/>
    <n v="9"/>
    <n v="9"/>
    <n v="10"/>
    <n v="11"/>
    <n v="0"/>
    <n v="0"/>
    <n v="8"/>
    <n v="8"/>
    <n v="7"/>
    <n v="0"/>
    <n v="6"/>
    <n v="3"/>
    <n v="1"/>
    <n v="2"/>
    <n v="9"/>
    <n v="8"/>
    <n v="0"/>
    <n v="0"/>
    <n v="0"/>
    <n v="0"/>
  </r>
  <r>
    <n v="2025"/>
    <x v="0"/>
    <n v="4384"/>
    <x v="69"/>
    <s v="PENACHI"/>
    <s v="LAMBAYEQUE"/>
    <s v="SALAS"/>
    <n v="2"/>
    <n v="1"/>
    <m/>
    <n v="3"/>
    <n v="3"/>
    <n v="3"/>
    <n v="3"/>
    <n v="3"/>
    <n v="2"/>
    <n v="2"/>
    <n v="2"/>
    <n v="2"/>
    <n v="1"/>
    <n v="1"/>
    <n v="0"/>
    <n v="0"/>
    <n v="1"/>
    <n v="0"/>
    <n v="1"/>
    <n v="0"/>
    <n v="2"/>
    <n v="0"/>
    <n v="0"/>
    <n v="1"/>
    <n v="1"/>
    <n v="1"/>
    <n v="0"/>
    <n v="0"/>
    <n v="2"/>
    <n v="0"/>
  </r>
  <r>
    <n v="2025"/>
    <x v="0"/>
    <n v="4385"/>
    <x v="70"/>
    <s v="KERGUER"/>
    <s v="LAMBAYEQUE"/>
    <s v="SALAS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n v="2025"/>
    <x v="0"/>
    <n v="4386"/>
    <x v="71"/>
    <s v="TUCUME"/>
    <s v="LAMBAYEQUE"/>
    <s v="TUCUME"/>
    <n v="0"/>
    <n v="0"/>
    <m/>
    <n v="1"/>
    <n v="6"/>
    <n v="6"/>
    <n v="6"/>
    <n v="6"/>
    <n v="13"/>
    <n v="14"/>
    <n v="13"/>
    <n v="13"/>
    <n v="14"/>
    <n v="15"/>
    <n v="0"/>
    <n v="0"/>
    <n v="10"/>
    <n v="10"/>
    <n v="10"/>
    <n v="0"/>
    <n v="9"/>
    <n v="16"/>
    <n v="16"/>
    <n v="16"/>
    <n v="12"/>
    <n v="9"/>
    <n v="6"/>
    <n v="34"/>
    <n v="2"/>
    <n v="0"/>
  </r>
  <r>
    <n v="2025"/>
    <x v="0"/>
    <n v="4387"/>
    <x v="72"/>
    <s v="TUCUME VIEJO"/>
    <s v="LAMBAYEQUE"/>
    <s v="TUCUME"/>
    <n v="0"/>
    <n v="0"/>
    <m/>
    <n v="0"/>
    <n v="2"/>
    <n v="2"/>
    <n v="2"/>
    <n v="2"/>
    <n v="0"/>
    <n v="0"/>
    <n v="0"/>
    <n v="0"/>
    <n v="2"/>
    <n v="2"/>
    <n v="0"/>
    <n v="0"/>
    <n v="0"/>
    <n v="0"/>
    <n v="0"/>
    <n v="0"/>
    <n v="3"/>
    <n v="3"/>
    <n v="3"/>
    <n v="3"/>
    <n v="2"/>
    <n v="2"/>
    <n v="0"/>
    <n v="1"/>
    <n v="0"/>
    <n v="0"/>
  </r>
  <r>
    <n v="2025"/>
    <x v="0"/>
    <n v="4388"/>
    <x v="73"/>
    <s v="GRANJA SASAPE"/>
    <s v="LAMBAYEQUE"/>
    <s v="TUCUME"/>
    <n v="0"/>
    <n v="0"/>
    <m/>
    <n v="0"/>
    <n v="3"/>
    <n v="3"/>
    <n v="2"/>
    <n v="3"/>
    <n v="5"/>
    <n v="5"/>
    <n v="5"/>
    <n v="5"/>
    <n v="4"/>
    <n v="5"/>
    <n v="0"/>
    <n v="0"/>
    <n v="5"/>
    <n v="5"/>
    <n v="5"/>
    <n v="0"/>
    <n v="5"/>
    <n v="4"/>
    <n v="3"/>
    <n v="4"/>
    <n v="5"/>
    <n v="4"/>
    <n v="0"/>
    <n v="3"/>
    <n v="0"/>
    <n v="0"/>
  </r>
  <r>
    <n v="2025"/>
    <x v="0"/>
    <n v="4389"/>
    <x v="74"/>
    <s v="LOS BANCES"/>
    <s v="LAMBAYEQUE"/>
    <s v="TUCUME"/>
    <n v="0"/>
    <n v="0"/>
    <m/>
    <n v="0"/>
    <n v="4"/>
    <n v="4"/>
    <n v="4"/>
    <n v="4"/>
    <n v="5"/>
    <n v="5"/>
    <n v="5"/>
    <n v="5"/>
    <n v="5"/>
    <n v="5"/>
    <n v="0"/>
    <n v="0"/>
    <n v="2"/>
    <n v="3"/>
    <n v="2"/>
    <n v="0"/>
    <n v="2"/>
    <n v="3"/>
    <n v="8"/>
    <n v="7"/>
    <n v="4"/>
    <n v="3"/>
    <n v="0"/>
    <n v="0"/>
    <n v="0"/>
    <n v="0"/>
  </r>
  <r>
    <n v="2025"/>
    <x v="0"/>
    <n v="4390"/>
    <x v="75"/>
    <s v="LA RAYA"/>
    <s v="LAMBAYEQUE"/>
    <s v="TUCUME"/>
    <n v="0"/>
    <n v="0"/>
    <m/>
    <n v="0"/>
    <n v="1"/>
    <n v="1"/>
    <n v="1"/>
    <n v="1"/>
    <n v="6"/>
    <n v="6"/>
    <n v="5"/>
    <n v="6"/>
    <n v="2"/>
    <n v="2"/>
    <n v="0"/>
    <n v="0"/>
    <n v="3"/>
    <n v="3"/>
    <n v="3"/>
    <n v="0"/>
    <n v="2"/>
    <n v="1"/>
    <n v="1"/>
    <n v="1"/>
    <n v="2"/>
    <n v="2"/>
    <n v="2"/>
    <n v="0"/>
    <n v="0"/>
    <n v="0"/>
  </r>
  <r>
    <n v="2025"/>
    <x v="0"/>
    <n v="4391"/>
    <x v="76"/>
    <s v="LOS SANCHEZ"/>
    <s v="LAMBAYEQUE"/>
    <s v="TUCUME"/>
    <n v="0"/>
    <n v="0"/>
    <m/>
    <n v="0"/>
    <n v="3"/>
    <n v="3"/>
    <n v="3"/>
    <n v="3"/>
    <n v="2"/>
    <n v="2"/>
    <n v="2"/>
    <n v="2"/>
    <n v="3"/>
    <n v="3"/>
    <n v="0"/>
    <n v="0"/>
    <n v="1"/>
    <n v="1"/>
    <n v="1"/>
    <n v="0"/>
    <n v="2"/>
    <n v="1"/>
    <n v="3"/>
    <n v="3"/>
    <n v="2"/>
    <n v="2"/>
    <n v="0"/>
    <n v="0"/>
    <n v="0"/>
    <n v="0"/>
  </r>
  <r>
    <n v="2025"/>
    <x v="0"/>
    <n v="4392"/>
    <x v="77"/>
    <s v="MOTUPE"/>
    <s v="LAMBAYEQUE"/>
    <s v="MOTUPE"/>
    <n v="22"/>
    <n v="0"/>
    <m/>
    <n v="23"/>
    <n v="18"/>
    <n v="19"/>
    <n v="18"/>
    <n v="18"/>
    <n v="36"/>
    <n v="31"/>
    <n v="36"/>
    <n v="34"/>
    <n v="25"/>
    <n v="26"/>
    <n v="0"/>
    <n v="0"/>
    <n v="21"/>
    <n v="15"/>
    <n v="17"/>
    <n v="0"/>
    <n v="42"/>
    <n v="8"/>
    <n v="22"/>
    <n v="19"/>
    <n v="10"/>
    <n v="9"/>
    <n v="4"/>
    <n v="1"/>
    <n v="2"/>
    <n v="0"/>
  </r>
  <r>
    <n v="2025"/>
    <x v="0"/>
    <n v="4393"/>
    <x v="78"/>
    <s v="CHOCHOPE"/>
    <s v="LAMBAYEQUE"/>
    <s v="MOTUPE"/>
    <n v="0"/>
    <n v="0"/>
    <m/>
    <n v="0"/>
    <n v="2"/>
    <n v="2"/>
    <n v="2"/>
    <n v="2"/>
    <n v="0"/>
    <n v="0"/>
    <n v="0"/>
    <n v="0"/>
    <n v="2"/>
    <n v="2"/>
    <n v="0"/>
    <n v="0"/>
    <n v="6"/>
    <n v="6"/>
    <n v="2"/>
    <n v="0"/>
    <n v="3"/>
    <n v="2"/>
    <n v="2"/>
    <n v="2"/>
    <n v="4"/>
    <n v="2"/>
    <n v="0"/>
    <n v="0"/>
    <n v="0"/>
    <n v="0"/>
  </r>
  <r>
    <n v="2025"/>
    <x v="0"/>
    <n v="4394"/>
    <x v="79"/>
    <s v="KAÑARIS"/>
    <s v="LAMBAYEQUE"/>
    <s v="KAÑARIS"/>
    <n v="7"/>
    <n v="0"/>
    <m/>
    <n v="7"/>
    <n v="3"/>
    <n v="5"/>
    <n v="5"/>
    <n v="4"/>
    <n v="5"/>
    <n v="5"/>
    <n v="5"/>
    <n v="8"/>
    <n v="2"/>
    <n v="6"/>
    <n v="0"/>
    <n v="0"/>
    <n v="4"/>
    <n v="3"/>
    <n v="4"/>
    <n v="0"/>
    <n v="7"/>
    <n v="3"/>
    <n v="4"/>
    <n v="2"/>
    <n v="5"/>
    <n v="5"/>
    <n v="0"/>
    <n v="0"/>
    <n v="0"/>
    <n v="0"/>
  </r>
  <r>
    <n v="2025"/>
    <x v="0"/>
    <n v="4395"/>
    <x v="80"/>
    <s v="PANDACHI"/>
    <s v="LAMBAYEQUE"/>
    <s v="KAÑARIS"/>
    <n v="1"/>
    <n v="0"/>
    <m/>
    <n v="0"/>
    <n v="0"/>
    <n v="0"/>
    <n v="0"/>
    <n v="0"/>
    <n v="1"/>
    <n v="1"/>
    <n v="0"/>
    <n v="0"/>
    <n v="0"/>
    <n v="2"/>
    <n v="0"/>
    <n v="0"/>
    <n v="2"/>
    <n v="1"/>
    <n v="1"/>
    <n v="0"/>
    <n v="4"/>
    <n v="2"/>
    <n v="2"/>
    <n v="2"/>
    <n v="0"/>
    <n v="0"/>
    <n v="0"/>
    <n v="0"/>
    <n v="0"/>
    <n v="0"/>
  </r>
  <r>
    <n v="2025"/>
    <x v="0"/>
    <n v="4396"/>
    <x v="81"/>
    <s v="HUACAPAMPA"/>
    <s v="LAMBAYEQUE"/>
    <s v="KAÑARIS"/>
    <n v="0"/>
    <n v="0"/>
    <m/>
    <n v="0"/>
    <n v="2"/>
    <n v="2"/>
    <n v="2"/>
    <n v="2"/>
    <n v="1"/>
    <n v="1"/>
    <n v="1"/>
    <n v="1"/>
    <n v="0"/>
    <n v="0"/>
    <n v="0"/>
    <n v="0"/>
    <n v="2"/>
    <n v="3"/>
    <n v="2"/>
    <n v="0"/>
    <n v="0"/>
    <n v="2"/>
    <n v="2"/>
    <n v="1"/>
    <n v="1"/>
    <n v="2"/>
    <n v="1"/>
    <n v="2"/>
    <n v="0"/>
    <n v="0"/>
  </r>
  <r>
    <n v="2025"/>
    <x v="0"/>
    <n v="4397"/>
    <x v="82"/>
    <s v="CHILASQUE"/>
    <s v="LAMBAYEQUE"/>
    <s v="KAÑARIS"/>
    <n v="0"/>
    <n v="0"/>
    <m/>
    <n v="0"/>
    <n v="3"/>
    <n v="3"/>
    <n v="3"/>
    <n v="3"/>
    <n v="3"/>
    <n v="2"/>
    <n v="2"/>
    <n v="3"/>
    <n v="3"/>
    <n v="2"/>
    <n v="0"/>
    <n v="0"/>
    <n v="3"/>
    <n v="4"/>
    <n v="3"/>
    <n v="0"/>
    <n v="3"/>
    <n v="2"/>
    <n v="1"/>
    <n v="0"/>
    <n v="2"/>
    <n v="2"/>
    <n v="5"/>
    <n v="0"/>
    <n v="1"/>
    <n v="0"/>
  </r>
  <r>
    <n v="2025"/>
    <x v="0"/>
    <n v="4398"/>
    <x v="83"/>
    <s v="LA SUCCHA"/>
    <s v="LAMBAYEQUE"/>
    <s v="KAÑARIS"/>
    <n v="0"/>
    <n v="0"/>
    <m/>
    <n v="1"/>
    <n v="0"/>
    <n v="0"/>
    <n v="0"/>
    <n v="0"/>
    <n v="1"/>
    <n v="1"/>
    <n v="1"/>
    <n v="0"/>
    <n v="3"/>
    <n v="3"/>
    <n v="0"/>
    <n v="0"/>
    <n v="0"/>
    <n v="0"/>
    <n v="0"/>
    <n v="0"/>
    <n v="1"/>
    <n v="0"/>
    <n v="0"/>
    <n v="0"/>
    <n v="1"/>
    <n v="0"/>
    <n v="0"/>
    <n v="0"/>
    <n v="0"/>
    <n v="0"/>
  </r>
  <r>
    <n v="2025"/>
    <x v="0"/>
    <n v="4399"/>
    <x v="84"/>
    <s v="QUIRICHIMA"/>
    <s v="LAMBAYEQUE"/>
    <s v="KAÑARIS"/>
    <n v="2"/>
    <n v="0"/>
    <m/>
    <n v="2"/>
    <n v="1"/>
    <n v="1"/>
    <n v="1"/>
    <n v="1"/>
    <n v="0"/>
    <n v="0"/>
    <n v="0"/>
    <n v="0"/>
    <n v="1"/>
    <n v="1"/>
    <n v="0"/>
    <n v="0"/>
    <n v="1"/>
    <n v="1"/>
    <n v="1"/>
    <n v="0"/>
    <n v="0"/>
    <n v="2"/>
    <n v="2"/>
    <n v="0"/>
    <n v="0"/>
    <n v="0"/>
    <n v="0"/>
    <n v="0"/>
    <n v="0"/>
    <n v="0"/>
  </r>
  <r>
    <n v="2025"/>
    <x v="0"/>
    <n v="4400"/>
    <x v="85"/>
    <s v="CHIÑAMA"/>
    <s v="LAMBAYEQUE"/>
    <s v="KAÑARIS"/>
    <n v="0"/>
    <n v="0"/>
    <m/>
    <n v="0"/>
    <n v="2"/>
    <n v="2"/>
    <n v="2"/>
    <n v="2"/>
    <n v="0"/>
    <n v="0"/>
    <n v="0"/>
    <n v="0"/>
    <n v="0"/>
    <n v="0"/>
    <n v="0"/>
    <n v="0"/>
    <n v="0"/>
    <n v="0"/>
    <n v="0"/>
    <n v="0"/>
    <n v="3"/>
    <n v="0"/>
    <n v="0"/>
    <n v="0"/>
    <n v="1"/>
    <n v="1"/>
    <n v="0"/>
    <n v="0"/>
    <n v="0"/>
    <n v="0"/>
  </r>
  <r>
    <n v="2025"/>
    <x v="0"/>
    <n v="4401"/>
    <x v="86"/>
    <s v="TONGORRAPE"/>
    <s v="LAMBAYEQUE"/>
    <s v="MOTUPE"/>
    <n v="0"/>
    <n v="0"/>
    <m/>
    <n v="0"/>
    <n v="4"/>
    <n v="4"/>
    <n v="4"/>
    <n v="4"/>
    <n v="11"/>
    <n v="11"/>
    <n v="11"/>
    <n v="11"/>
    <n v="4"/>
    <n v="4"/>
    <n v="0"/>
    <n v="0"/>
    <n v="0"/>
    <n v="0"/>
    <n v="0"/>
    <n v="0"/>
    <n v="8"/>
    <n v="0"/>
    <n v="3"/>
    <n v="3"/>
    <n v="0"/>
    <n v="0"/>
    <n v="0"/>
    <n v="0"/>
    <n v="0"/>
    <n v="0"/>
  </r>
  <r>
    <n v="2025"/>
    <x v="0"/>
    <n v="4402"/>
    <x v="87"/>
    <s v="ANCHOVIRA"/>
    <s v="LAMBAYEQUE"/>
    <s v="MOTUPE"/>
    <n v="0"/>
    <n v="0"/>
    <m/>
    <n v="0"/>
    <n v="1"/>
    <n v="1"/>
    <n v="1"/>
    <n v="1"/>
    <n v="4"/>
    <n v="4"/>
    <n v="4"/>
    <n v="4"/>
    <n v="1"/>
    <n v="0"/>
    <n v="0"/>
    <n v="0"/>
    <n v="1"/>
    <n v="1"/>
    <n v="1"/>
    <n v="0"/>
    <n v="5"/>
    <n v="3"/>
    <n v="5"/>
    <n v="2"/>
    <n v="2"/>
    <n v="2"/>
    <n v="3"/>
    <n v="0"/>
    <n v="0"/>
    <n v="0"/>
  </r>
  <r>
    <n v="2025"/>
    <x v="0"/>
    <n v="4403"/>
    <x v="88"/>
    <s v="MARRIPON"/>
    <s v="LAMBAYEQUE"/>
    <s v="MOTUPE"/>
    <n v="0"/>
    <n v="0"/>
    <m/>
    <n v="0"/>
    <n v="0"/>
    <n v="0"/>
    <n v="0"/>
    <n v="0"/>
    <n v="1"/>
    <n v="1"/>
    <n v="2"/>
    <n v="1"/>
    <n v="0"/>
    <n v="1"/>
    <n v="0"/>
    <n v="0"/>
    <n v="3"/>
    <n v="4"/>
    <n v="3"/>
    <n v="0"/>
    <n v="1"/>
    <n v="0"/>
    <n v="1"/>
    <n v="1"/>
    <n v="0"/>
    <n v="0"/>
    <n v="0"/>
    <n v="0"/>
    <n v="1"/>
    <n v="0"/>
  </r>
  <r>
    <n v="2025"/>
    <x v="0"/>
    <n v="4404"/>
    <x v="89"/>
    <s v="OLMOS"/>
    <s v="LAMBAYEQUE"/>
    <s v="OLMOS"/>
    <n v="32"/>
    <n v="1"/>
    <m/>
    <n v="34"/>
    <n v="30"/>
    <n v="31"/>
    <n v="31"/>
    <n v="30"/>
    <n v="55"/>
    <n v="55"/>
    <n v="56"/>
    <n v="54"/>
    <n v="31"/>
    <n v="32"/>
    <n v="0"/>
    <n v="0"/>
    <n v="29"/>
    <n v="30"/>
    <n v="32"/>
    <n v="0"/>
    <n v="32"/>
    <n v="30"/>
    <n v="35"/>
    <n v="34"/>
    <n v="7"/>
    <n v="4"/>
    <n v="0"/>
    <n v="9"/>
    <n v="4"/>
    <n v="0"/>
  </r>
  <r>
    <n v="2025"/>
    <x v="0"/>
    <n v="4405"/>
    <x v="90"/>
    <s v="LA ESTANCIA"/>
    <s v="LAMBAYEQUE"/>
    <s v="OLMOS"/>
    <n v="0"/>
    <n v="0"/>
    <m/>
    <n v="0"/>
    <n v="1"/>
    <n v="1"/>
    <n v="1"/>
    <n v="1"/>
    <n v="3"/>
    <n v="4"/>
    <n v="6"/>
    <n v="4"/>
    <n v="6"/>
    <n v="5"/>
    <n v="3"/>
    <n v="0"/>
    <n v="1"/>
    <n v="1"/>
    <n v="4"/>
    <n v="0"/>
    <n v="7"/>
    <n v="2"/>
    <n v="3"/>
    <n v="3"/>
    <n v="2"/>
    <n v="1"/>
    <n v="0"/>
    <n v="0"/>
    <n v="0"/>
    <n v="0"/>
  </r>
  <r>
    <n v="2025"/>
    <x v="0"/>
    <n v="4406"/>
    <x v="91"/>
    <s v="INSCULAS"/>
    <s v="LAMBAYEQUE"/>
    <s v="OLMOS"/>
    <n v="0"/>
    <n v="0"/>
    <m/>
    <n v="0"/>
    <n v="3"/>
    <n v="3"/>
    <n v="3"/>
    <n v="3"/>
    <n v="5"/>
    <n v="5"/>
    <n v="5"/>
    <n v="5"/>
    <n v="3"/>
    <n v="3"/>
    <n v="0"/>
    <n v="0"/>
    <n v="4"/>
    <n v="5"/>
    <n v="5"/>
    <n v="0"/>
    <n v="5"/>
    <n v="3"/>
    <n v="2"/>
    <n v="2"/>
    <n v="4"/>
    <n v="2"/>
    <n v="0"/>
    <n v="21"/>
    <n v="0"/>
    <n v="0"/>
  </r>
  <r>
    <n v="2025"/>
    <x v="0"/>
    <n v="4407"/>
    <x v="92"/>
    <s v="QUERPON"/>
    <s v="LAMBAYEQUE"/>
    <s v="OLMOS"/>
    <n v="0"/>
    <n v="0"/>
    <m/>
    <n v="0"/>
    <n v="1"/>
    <n v="1"/>
    <n v="1"/>
    <n v="1"/>
    <n v="1"/>
    <n v="1"/>
    <n v="1"/>
    <n v="1"/>
    <n v="2"/>
    <n v="2"/>
    <n v="0"/>
    <n v="0"/>
    <n v="1"/>
    <n v="1"/>
    <n v="0"/>
    <n v="0"/>
    <n v="1"/>
    <n v="2"/>
    <n v="2"/>
    <n v="2"/>
    <n v="1"/>
    <n v="0"/>
    <n v="0"/>
    <n v="0"/>
    <n v="0"/>
    <n v="0"/>
  </r>
  <r>
    <n v="2025"/>
    <x v="0"/>
    <n v="4408"/>
    <x v="93"/>
    <s v="TRES BATANES"/>
    <s v="LAMBAYEQUE"/>
    <s v="OLMOS"/>
    <n v="0"/>
    <n v="0"/>
    <m/>
    <n v="0"/>
    <n v="1"/>
    <n v="1"/>
    <n v="1"/>
    <n v="1"/>
    <n v="2"/>
    <n v="2"/>
    <n v="2"/>
    <n v="2"/>
    <n v="0"/>
    <n v="1"/>
    <n v="0"/>
    <n v="0"/>
    <n v="1"/>
    <n v="0"/>
    <n v="0"/>
    <n v="0"/>
    <n v="1"/>
    <n v="1"/>
    <n v="1"/>
    <n v="1"/>
    <n v="1"/>
    <n v="0"/>
    <n v="0"/>
    <n v="0"/>
    <n v="1"/>
    <n v="0"/>
  </r>
  <r>
    <n v="2025"/>
    <x v="0"/>
    <n v="4409"/>
    <x v="94"/>
    <s v="CAPILLA CENTRAL"/>
    <s v="LAMBAYEQUE"/>
    <s v="OLMOS"/>
    <n v="0"/>
    <n v="0"/>
    <m/>
    <n v="0"/>
    <n v="0"/>
    <n v="0"/>
    <n v="0"/>
    <n v="0"/>
    <n v="2"/>
    <n v="2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0"/>
    <n v="4410"/>
    <x v="95"/>
    <s v="ÑAUPE"/>
    <s v="LAMBAYEQUE"/>
    <s v="OLMOS"/>
    <n v="0"/>
    <n v="0"/>
    <m/>
    <n v="0"/>
    <n v="0"/>
    <n v="0"/>
    <n v="0"/>
    <n v="0"/>
    <n v="1"/>
    <n v="1"/>
    <n v="1"/>
    <n v="1"/>
    <n v="3"/>
    <n v="3"/>
    <n v="0"/>
    <n v="0"/>
    <n v="0"/>
    <n v="0"/>
    <n v="0"/>
    <n v="0"/>
    <n v="1"/>
    <n v="0"/>
    <n v="0"/>
    <n v="0"/>
    <n v="0"/>
    <n v="0"/>
    <n v="0"/>
    <n v="0"/>
    <n v="0"/>
    <n v="0"/>
  </r>
  <r>
    <n v="2025"/>
    <x v="0"/>
    <n v="4411"/>
    <x v="96"/>
    <s v="ELVIRREY"/>
    <s v="LAMBAYEQUE"/>
    <s v="OLMOS"/>
    <n v="0"/>
    <n v="0"/>
    <m/>
    <n v="0"/>
    <n v="2"/>
    <n v="2"/>
    <n v="2"/>
    <n v="2"/>
    <n v="0"/>
    <n v="0"/>
    <n v="0"/>
    <n v="0"/>
    <n v="2"/>
    <n v="2"/>
    <n v="0"/>
    <n v="0"/>
    <n v="1"/>
    <n v="1"/>
    <n v="1"/>
    <n v="0"/>
    <n v="0"/>
    <n v="0"/>
    <n v="1"/>
    <n v="1"/>
    <n v="1"/>
    <n v="1"/>
    <n v="0"/>
    <n v="0"/>
    <n v="0"/>
    <n v="0"/>
  </r>
  <r>
    <n v="2025"/>
    <x v="0"/>
    <n v="4412"/>
    <x v="97"/>
    <s v="FICUAR"/>
    <s v="LAMBAYEQUE"/>
    <s v="OLMOS"/>
    <n v="0"/>
    <n v="1"/>
    <m/>
    <n v="0"/>
    <n v="1"/>
    <n v="1"/>
    <n v="1"/>
    <n v="1"/>
    <n v="2"/>
    <n v="0"/>
    <n v="1"/>
    <n v="1"/>
    <n v="1"/>
    <n v="1"/>
    <n v="0"/>
    <n v="0"/>
    <n v="1"/>
    <n v="1"/>
    <n v="3"/>
    <n v="0"/>
    <n v="2"/>
    <n v="0"/>
    <n v="0"/>
    <n v="0"/>
    <n v="0"/>
    <n v="0"/>
    <n v="1"/>
    <n v="0"/>
    <n v="1"/>
    <n v="0"/>
  </r>
  <r>
    <n v="2025"/>
    <x v="0"/>
    <n v="4413"/>
    <x v="98"/>
    <s v="SANTA ROSA (OLMOS)"/>
    <s v="LAMBAYEQUE"/>
    <s v="OLMOS"/>
    <n v="0"/>
    <n v="0"/>
    <m/>
    <n v="0"/>
    <n v="0"/>
    <n v="0"/>
    <n v="0"/>
    <n v="0"/>
    <n v="2"/>
    <n v="2"/>
    <n v="2"/>
    <n v="2"/>
    <n v="0"/>
    <n v="0"/>
    <n v="0"/>
    <n v="0"/>
    <n v="2"/>
    <n v="1"/>
    <n v="1"/>
    <n v="0"/>
    <n v="2"/>
    <n v="0"/>
    <n v="0"/>
    <n v="0"/>
    <n v="0"/>
    <n v="0"/>
    <n v="0"/>
    <n v="0"/>
    <n v="0"/>
    <n v="0"/>
  </r>
  <r>
    <n v="2025"/>
    <x v="0"/>
    <n v="4414"/>
    <x v="99"/>
    <s v="COLAYA"/>
    <s v="LAMBAYEQUE"/>
    <s v="SALAS"/>
    <n v="0"/>
    <n v="0"/>
    <m/>
    <n v="0"/>
    <n v="1"/>
    <n v="1"/>
    <n v="1"/>
    <n v="1"/>
    <n v="3"/>
    <n v="3"/>
    <n v="1"/>
    <n v="2"/>
    <n v="1"/>
    <n v="1"/>
    <n v="0"/>
    <n v="0"/>
    <n v="2"/>
    <n v="2"/>
    <n v="1"/>
    <n v="0"/>
    <n v="1"/>
    <n v="1"/>
    <n v="2"/>
    <n v="2"/>
    <n v="2"/>
    <n v="2"/>
    <n v="7"/>
    <n v="1"/>
    <n v="0"/>
    <n v="0"/>
  </r>
  <r>
    <n v="2025"/>
    <x v="0"/>
    <n v="4415"/>
    <x v="100"/>
    <s v="LA RAMADA"/>
    <s v="LAMBAYEQUE"/>
    <s v="SALAS"/>
    <n v="0"/>
    <n v="0"/>
    <m/>
    <n v="0"/>
    <n v="0"/>
    <n v="0"/>
    <n v="0"/>
    <n v="0"/>
    <n v="2"/>
    <n v="2"/>
    <n v="2"/>
    <n v="2"/>
    <n v="1"/>
    <n v="1"/>
    <n v="0"/>
    <n v="0"/>
    <n v="0"/>
    <n v="0"/>
    <n v="1"/>
    <n v="0"/>
    <n v="0"/>
    <n v="1"/>
    <n v="1"/>
    <n v="0"/>
    <n v="0"/>
    <n v="0"/>
    <n v="0"/>
    <n v="0"/>
    <n v="0"/>
    <n v="0"/>
  </r>
  <r>
    <n v="2025"/>
    <x v="0"/>
    <n v="4416"/>
    <x v="101"/>
    <s v="TALLAPAMPA"/>
    <s v="LAMBAYEQUE"/>
    <s v="SALAS"/>
    <n v="0"/>
    <n v="0"/>
    <m/>
    <n v="0"/>
    <n v="0"/>
    <n v="0"/>
    <n v="0"/>
    <n v="0"/>
    <n v="1"/>
    <n v="1"/>
    <n v="1"/>
    <n v="1"/>
    <n v="0"/>
    <n v="0"/>
    <n v="0"/>
    <n v="0"/>
    <n v="0"/>
    <n v="0"/>
    <n v="1"/>
    <n v="0"/>
    <n v="0"/>
    <n v="0"/>
    <n v="0"/>
    <n v="0"/>
    <n v="1"/>
    <n v="1"/>
    <n v="0"/>
    <n v="0"/>
    <n v="0"/>
    <n v="0"/>
  </r>
  <r>
    <n v="2025"/>
    <x v="0"/>
    <n v="4417"/>
    <x v="102"/>
    <s v="MORROPE"/>
    <s v="LAMBAYEQUE"/>
    <s v="MORROPE"/>
    <n v="27"/>
    <n v="2"/>
    <m/>
    <n v="30"/>
    <n v="20"/>
    <n v="20"/>
    <n v="19"/>
    <n v="20"/>
    <n v="22"/>
    <n v="21"/>
    <n v="21"/>
    <n v="23"/>
    <n v="19"/>
    <n v="19"/>
    <n v="0"/>
    <n v="0"/>
    <n v="26"/>
    <n v="27"/>
    <n v="31"/>
    <n v="0"/>
    <n v="37"/>
    <n v="22"/>
    <n v="31"/>
    <n v="23"/>
    <n v="15"/>
    <n v="11"/>
    <n v="1"/>
    <n v="0"/>
    <n v="2"/>
    <n v="0"/>
  </r>
  <r>
    <n v="2025"/>
    <x v="0"/>
    <n v="4418"/>
    <x v="103"/>
    <s v="LA COLORADA"/>
    <s v="LAMBAYEQUE"/>
    <s v="MORROPE"/>
    <n v="0"/>
    <n v="0"/>
    <m/>
    <n v="3"/>
    <n v="8"/>
    <n v="8"/>
    <n v="8"/>
    <n v="8"/>
    <n v="4"/>
    <n v="4"/>
    <n v="6"/>
    <n v="5"/>
    <n v="2"/>
    <n v="4"/>
    <n v="0"/>
    <n v="0"/>
    <n v="4"/>
    <n v="8"/>
    <n v="5"/>
    <n v="0"/>
    <n v="3"/>
    <n v="5"/>
    <n v="9"/>
    <n v="10"/>
    <n v="5"/>
    <n v="5"/>
    <n v="0"/>
    <n v="0"/>
    <n v="0"/>
    <n v="0"/>
  </r>
  <r>
    <n v="2025"/>
    <x v="0"/>
    <n v="4419"/>
    <x v="104"/>
    <s v="EL ROMERO"/>
    <s v="LAMBAYEQUE"/>
    <s v="MORROPE"/>
    <n v="0"/>
    <n v="0"/>
    <m/>
    <n v="0"/>
    <n v="5"/>
    <n v="5"/>
    <n v="5"/>
    <n v="5"/>
    <n v="4"/>
    <n v="4"/>
    <n v="4"/>
    <n v="4"/>
    <n v="0"/>
    <n v="0"/>
    <n v="0"/>
    <n v="0"/>
    <n v="2"/>
    <n v="2"/>
    <n v="1"/>
    <n v="0"/>
    <n v="6"/>
    <n v="5"/>
    <n v="5"/>
    <n v="4"/>
    <n v="2"/>
    <n v="1"/>
    <n v="0"/>
    <n v="4"/>
    <n v="0"/>
    <n v="0"/>
  </r>
  <r>
    <n v="2025"/>
    <x v="0"/>
    <n v="4420"/>
    <x v="105"/>
    <s v="TRANCA FANUPE"/>
    <s v="LAMBAYEQUE"/>
    <s v="MORROPE"/>
    <n v="0"/>
    <n v="0"/>
    <m/>
    <n v="0"/>
    <n v="2"/>
    <n v="2"/>
    <n v="2"/>
    <n v="2"/>
    <n v="5"/>
    <n v="3"/>
    <n v="3"/>
    <n v="3"/>
    <n v="6"/>
    <n v="6"/>
    <n v="0"/>
    <n v="0"/>
    <n v="11"/>
    <n v="10"/>
    <n v="9"/>
    <n v="0"/>
    <n v="7"/>
    <n v="5"/>
    <n v="8"/>
    <n v="7"/>
    <n v="4"/>
    <n v="2"/>
    <n v="1"/>
    <n v="0"/>
    <n v="0"/>
    <n v="0"/>
  </r>
  <r>
    <n v="2025"/>
    <x v="0"/>
    <n v="4421"/>
    <x v="106"/>
    <s v="LAGUNAS (MORROPE)"/>
    <s v="LAMBAYEQUE"/>
    <s v="MORROPE"/>
    <n v="0"/>
    <n v="0"/>
    <m/>
    <n v="0"/>
    <n v="0"/>
    <n v="0"/>
    <n v="0"/>
    <n v="0"/>
    <n v="2"/>
    <n v="2"/>
    <n v="2"/>
    <n v="2"/>
    <n v="5"/>
    <n v="5"/>
    <n v="0"/>
    <n v="0"/>
    <n v="3"/>
    <n v="2"/>
    <n v="3"/>
    <n v="0"/>
    <n v="1"/>
    <n v="0"/>
    <n v="3"/>
    <n v="3"/>
    <n v="1"/>
    <n v="1"/>
    <n v="0"/>
    <n v="0"/>
    <n v="0"/>
    <n v="0"/>
  </r>
  <r>
    <n v="2025"/>
    <x v="0"/>
    <n v="4422"/>
    <x v="107"/>
    <s v="CHEPITO"/>
    <s v="LAMBAYEQUE"/>
    <s v="MORROPE"/>
    <n v="0"/>
    <n v="0"/>
    <m/>
    <n v="0"/>
    <n v="5"/>
    <n v="4"/>
    <n v="5"/>
    <n v="5"/>
    <n v="3"/>
    <n v="3"/>
    <n v="3"/>
    <n v="3"/>
    <n v="4"/>
    <n v="3"/>
    <n v="1"/>
    <n v="0"/>
    <n v="2"/>
    <n v="2"/>
    <n v="2"/>
    <n v="0"/>
    <n v="2"/>
    <n v="2"/>
    <n v="3"/>
    <n v="3"/>
    <n v="2"/>
    <n v="2"/>
    <n v="1"/>
    <n v="0"/>
    <n v="0"/>
    <n v="0"/>
  </r>
  <r>
    <n v="2025"/>
    <x v="0"/>
    <n v="4423"/>
    <x v="108"/>
    <s v="ARBOLSOL"/>
    <s v="LAMBAYEQUE"/>
    <s v="MORROPE"/>
    <n v="0"/>
    <n v="0"/>
    <m/>
    <n v="0"/>
    <n v="8"/>
    <n v="8"/>
    <n v="8"/>
    <n v="8"/>
    <n v="6"/>
    <n v="5"/>
    <n v="4"/>
    <n v="5"/>
    <n v="7"/>
    <n v="7"/>
    <n v="0"/>
    <n v="0"/>
    <n v="2"/>
    <n v="4"/>
    <n v="3"/>
    <n v="0"/>
    <n v="7"/>
    <n v="3"/>
    <n v="4"/>
    <n v="2"/>
    <n v="3"/>
    <n v="3"/>
    <n v="0"/>
    <n v="0"/>
    <n v="0"/>
    <n v="0"/>
  </r>
  <r>
    <n v="2025"/>
    <x v="0"/>
    <n v="4424"/>
    <x v="109"/>
    <s v="CRUZ DE PAREDONES"/>
    <s v="LAMBAYEQUE"/>
    <s v="MORROPE"/>
    <n v="0"/>
    <n v="0"/>
    <m/>
    <n v="0"/>
    <n v="0"/>
    <n v="0"/>
    <n v="0"/>
    <n v="0"/>
    <n v="2"/>
    <n v="2"/>
    <n v="2"/>
    <n v="2"/>
    <n v="3"/>
    <n v="3"/>
    <n v="0"/>
    <n v="0"/>
    <n v="2"/>
    <n v="2"/>
    <n v="2"/>
    <n v="0"/>
    <n v="1"/>
    <n v="1"/>
    <n v="1"/>
    <n v="1"/>
    <n v="1"/>
    <n v="1"/>
    <n v="0"/>
    <n v="0"/>
    <n v="0"/>
    <n v="0"/>
  </r>
  <r>
    <n v="2025"/>
    <x v="0"/>
    <n v="4425"/>
    <x v="110"/>
    <s v="LA  GARTERA"/>
    <s v="LAMBAYEQUE"/>
    <s v="MORROPE"/>
    <n v="0"/>
    <n v="0"/>
    <m/>
    <n v="0"/>
    <n v="4"/>
    <n v="4"/>
    <n v="4"/>
    <n v="4"/>
    <n v="6"/>
    <n v="6"/>
    <n v="6"/>
    <n v="6"/>
    <n v="5"/>
    <n v="5"/>
    <n v="0"/>
    <n v="0"/>
    <n v="6"/>
    <n v="5"/>
    <n v="5"/>
    <n v="0"/>
    <n v="6"/>
    <n v="2"/>
    <n v="2"/>
    <n v="2"/>
    <n v="0"/>
    <n v="0"/>
    <n v="0"/>
    <n v="0"/>
    <n v="0"/>
    <n v="0"/>
  </r>
  <r>
    <n v="2025"/>
    <x v="0"/>
    <n v="4426"/>
    <x v="111"/>
    <s v="CRUZ DEL MEDANO"/>
    <s v="LAMBAYEQUE"/>
    <s v="MORROPE"/>
    <n v="0"/>
    <n v="0"/>
    <m/>
    <n v="2"/>
    <n v="9"/>
    <n v="9"/>
    <n v="9"/>
    <n v="9"/>
    <n v="10"/>
    <n v="10"/>
    <n v="10"/>
    <n v="10"/>
    <n v="15"/>
    <n v="16"/>
    <n v="0"/>
    <n v="0"/>
    <n v="18"/>
    <n v="18"/>
    <n v="22"/>
    <n v="0"/>
    <n v="22"/>
    <n v="9"/>
    <n v="15"/>
    <n v="9"/>
    <n v="7"/>
    <n v="7"/>
    <n v="0"/>
    <n v="0"/>
    <n v="9"/>
    <n v="0"/>
  </r>
  <r>
    <n v="2025"/>
    <x v="0"/>
    <n v="4427"/>
    <x v="112"/>
    <s v="QUEMAZON"/>
    <s v="LAMBAYEQUE"/>
    <s v="MORROPE"/>
    <n v="0"/>
    <n v="0"/>
    <m/>
    <n v="0"/>
    <n v="4"/>
    <n v="4"/>
    <n v="4"/>
    <n v="4"/>
    <n v="4"/>
    <n v="4"/>
    <n v="4"/>
    <n v="4"/>
    <n v="3"/>
    <n v="3"/>
    <n v="0"/>
    <n v="0"/>
    <n v="4"/>
    <n v="4"/>
    <n v="4"/>
    <n v="0"/>
    <n v="1"/>
    <n v="2"/>
    <n v="2"/>
    <n v="2"/>
    <n v="5"/>
    <n v="5"/>
    <n v="0"/>
    <n v="0"/>
    <n v="1"/>
    <n v="0"/>
  </r>
  <r>
    <n v="2025"/>
    <x v="0"/>
    <n v="4428"/>
    <x v="113"/>
    <s v="FANUPE BARRIO NUEVO"/>
    <s v="LAMBAYEQUE"/>
    <s v="MORROPE"/>
    <n v="0"/>
    <n v="0"/>
    <m/>
    <n v="0"/>
    <n v="1"/>
    <n v="1"/>
    <n v="1"/>
    <n v="1"/>
    <n v="0"/>
    <n v="0"/>
    <n v="0"/>
    <n v="0"/>
    <n v="4"/>
    <n v="4"/>
    <n v="0"/>
    <n v="0"/>
    <n v="1"/>
    <n v="2"/>
    <n v="2"/>
    <n v="0"/>
    <n v="1"/>
    <n v="2"/>
    <n v="2"/>
    <n v="2"/>
    <n v="1"/>
    <n v="1"/>
    <n v="4"/>
    <n v="0"/>
    <n v="0"/>
    <n v="0"/>
  </r>
  <r>
    <n v="2025"/>
    <x v="0"/>
    <n v="4429"/>
    <x v="114"/>
    <s v="SANTA ISABEL"/>
    <s v="LAMBAYEQUE"/>
    <s v="MORROPE"/>
    <n v="0"/>
    <n v="0"/>
    <m/>
    <n v="0"/>
    <n v="1"/>
    <n v="1"/>
    <n v="1"/>
    <n v="1"/>
    <n v="3"/>
    <n v="3"/>
    <n v="3"/>
    <n v="3"/>
    <n v="2"/>
    <n v="2"/>
    <n v="0"/>
    <n v="0"/>
    <n v="3"/>
    <n v="3"/>
    <n v="3"/>
    <n v="0"/>
    <n v="3"/>
    <n v="3"/>
    <n v="3"/>
    <n v="2"/>
    <n v="2"/>
    <n v="1"/>
    <n v="1"/>
    <n v="0"/>
    <n v="0"/>
    <n v="0"/>
  </r>
  <r>
    <n v="2025"/>
    <x v="0"/>
    <n v="4430"/>
    <x v="115"/>
    <s v="SEQUION"/>
    <s v="LAMBAYEQUE"/>
    <s v="MORROPE"/>
    <n v="0"/>
    <n v="0"/>
    <m/>
    <n v="0"/>
    <n v="3"/>
    <n v="3"/>
    <n v="3"/>
    <n v="3"/>
    <n v="2"/>
    <n v="2"/>
    <n v="2"/>
    <n v="2"/>
    <n v="2"/>
    <n v="2"/>
    <n v="0"/>
    <n v="0"/>
    <n v="2"/>
    <n v="2"/>
    <n v="2"/>
    <n v="0"/>
    <n v="3"/>
    <n v="1"/>
    <n v="2"/>
    <n v="0"/>
    <n v="1"/>
    <n v="0"/>
    <n v="0"/>
    <n v="0"/>
    <n v="0"/>
    <n v="0"/>
  </r>
  <r>
    <n v="2025"/>
    <x v="0"/>
    <n v="4431"/>
    <x v="116"/>
    <s v="SANTA ROSA LAS PAMPAS"/>
    <s v="LAMBAYEQUE"/>
    <s v="MORROPE"/>
    <n v="0"/>
    <n v="0"/>
    <m/>
    <n v="0"/>
    <n v="4"/>
    <n v="4"/>
    <n v="4"/>
    <n v="4"/>
    <n v="1"/>
    <n v="1"/>
    <n v="1"/>
    <n v="1"/>
    <n v="6"/>
    <n v="6"/>
    <n v="0"/>
    <n v="0"/>
    <n v="2"/>
    <n v="2"/>
    <n v="3"/>
    <n v="0"/>
    <n v="5"/>
    <n v="4"/>
    <n v="3"/>
    <n v="3"/>
    <n v="3"/>
    <n v="3"/>
    <n v="0"/>
    <n v="0"/>
    <n v="2"/>
    <n v="0"/>
  </r>
  <r>
    <n v="2025"/>
    <x v="0"/>
    <n v="4432"/>
    <x v="117"/>
    <s v="ANNAPE"/>
    <s v="LAMBAYEQUE"/>
    <s v="MORROPE"/>
    <n v="0"/>
    <n v="0"/>
    <m/>
    <n v="0"/>
    <n v="5"/>
    <n v="5"/>
    <n v="5"/>
    <n v="5"/>
    <n v="3"/>
    <n v="3"/>
    <n v="3"/>
    <n v="3"/>
    <n v="0"/>
    <n v="0"/>
    <n v="0"/>
    <n v="0"/>
    <n v="1"/>
    <n v="1"/>
    <n v="1"/>
    <n v="0"/>
    <n v="3"/>
    <n v="1"/>
    <n v="1"/>
    <n v="1"/>
    <n v="3"/>
    <n v="3"/>
    <n v="0"/>
    <n v="0"/>
    <n v="0"/>
    <n v="0"/>
  </r>
  <r>
    <n v="2025"/>
    <x v="0"/>
    <n v="4433"/>
    <x v="118"/>
    <s v="CARACUCHO"/>
    <s v="LAMBAYEQUE"/>
    <s v="MORROPE"/>
    <n v="0"/>
    <n v="0"/>
    <m/>
    <n v="0"/>
    <n v="2"/>
    <n v="2"/>
    <n v="2"/>
    <n v="2"/>
    <n v="0"/>
    <n v="0"/>
    <n v="2"/>
    <n v="2"/>
    <n v="0"/>
    <n v="0"/>
    <n v="0"/>
    <n v="0"/>
    <n v="2"/>
    <n v="0"/>
    <n v="2"/>
    <n v="0"/>
    <n v="1"/>
    <n v="0"/>
    <n v="1"/>
    <n v="0"/>
    <n v="1"/>
    <n v="1"/>
    <n v="0"/>
    <n v="0"/>
    <n v="0"/>
    <n v="0"/>
  </r>
  <r>
    <n v="2025"/>
    <x v="0"/>
    <n v="4434"/>
    <x v="119"/>
    <s v="HUACA DE BARRO"/>
    <s v="LAMBAYEQUE"/>
    <s v="MORROPE"/>
    <n v="0"/>
    <n v="0"/>
    <m/>
    <n v="0"/>
    <n v="1"/>
    <n v="1"/>
    <n v="1"/>
    <n v="1"/>
    <n v="1"/>
    <n v="1"/>
    <n v="1"/>
    <n v="1"/>
    <n v="5"/>
    <n v="7"/>
    <n v="0"/>
    <n v="0"/>
    <n v="3"/>
    <n v="4"/>
    <n v="7"/>
    <n v="0"/>
    <n v="0"/>
    <n v="1"/>
    <n v="1"/>
    <n v="1"/>
    <n v="3"/>
    <n v="2"/>
    <n v="0"/>
    <n v="0"/>
    <n v="0"/>
    <n v="0"/>
  </r>
  <r>
    <n v="2025"/>
    <x v="0"/>
    <n v="4435"/>
    <x v="120"/>
    <s v="POSITOS"/>
    <s v="LAMBAYEQUE"/>
    <s v="MORROPE"/>
    <n v="0"/>
    <n v="0"/>
    <m/>
    <n v="0"/>
    <n v="3"/>
    <n v="3"/>
    <n v="3"/>
    <n v="3"/>
    <n v="2"/>
    <n v="2"/>
    <n v="2"/>
    <n v="2"/>
    <n v="1"/>
    <n v="1"/>
    <n v="0"/>
    <n v="0"/>
    <n v="1"/>
    <n v="1"/>
    <n v="1"/>
    <n v="0"/>
    <n v="6"/>
    <n v="5"/>
    <n v="5"/>
    <n v="5"/>
    <n v="6"/>
    <n v="6"/>
    <n v="0"/>
    <n v="0"/>
    <n v="0"/>
    <n v="0"/>
  </r>
  <r>
    <n v="2025"/>
    <x v="0"/>
    <n v="4436"/>
    <x v="121"/>
    <s v="CLAS PICSI"/>
    <s v="CHICLAYO"/>
    <s v="PICSI"/>
    <n v="0"/>
    <n v="0"/>
    <m/>
    <n v="0"/>
    <n v="4"/>
    <n v="4"/>
    <n v="4"/>
    <n v="4"/>
    <n v="3"/>
    <n v="3"/>
    <n v="3"/>
    <n v="3"/>
    <n v="5"/>
    <n v="5"/>
    <n v="0"/>
    <n v="0"/>
    <n v="5"/>
    <n v="5"/>
    <n v="5"/>
    <n v="0"/>
    <n v="6"/>
    <n v="5"/>
    <n v="5"/>
    <n v="6"/>
    <n v="8"/>
    <n v="8"/>
    <n v="0"/>
    <n v="0"/>
    <n v="0"/>
    <n v="0"/>
  </r>
  <r>
    <n v="2025"/>
    <x v="0"/>
    <n v="4437"/>
    <x v="122"/>
    <s v="HOSPITAL REFERENCIAL FERREÑAFE"/>
    <s v="FERREÐAFE"/>
    <s v="FERREÑAFE"/>
    <n v="26"/>
    <n v="0"/>
    <m/>
    <n v="30"/>
    <n v="14"/>
    <n v="14"/>
    <n v="14"/>
    <n v="14"/>
    <n v="14"/>
    <n v="15"/>
    <n v="14"/>
    <n v="15"/>
    <n v="7"/>
    <n v="7"/>
    <n v="0"/>
    <n v="0"/>
    <n v="12"/>
    <n v="10"/>
    <n v="14"/>
    <n v="0"/>
    <n v="13"/>
    <n v="10"/>
    <n v="18"/>
    <n v="16"/>
    <n v="8"/>
    <n v="7"/>
    <n v="1"/>
    <n v="69"/>
    <n v="12"/>
    <n v="0"/>
  </r>
  <r>
    <n v="2025"/>
    <x v="0"/>
    <n v="4438"/>
    <x v="123"/>
    <s v="SEÑOR DE LA JUSTICIA"/>
    <s v="FERREÐAFE"/>
    <s v="FERREÑAFE"/>
    <n v="1"/>
    <n v="0"/>
    <m/>
    <n v="2"/>
    <n v="10"/>
    <n v="10"/>
    <n v="10"/>
    <n v="10"/>
    <n v="15"/>
    <n v="14"/>
    <n v="17"/>
    <n v="16"/>
    <n v="16"/>
    <n v="15"/>
    <n v="0"/>
    <n v="0"/>
    <n v="11"/>
    <n v="10"/>
    <n v="15"/>
    <n v="0"/>
    <n v="16"/>
    <n v="16"/>
    <n v="13"/>
    <n v="14"/>
    <n v="10"/>
    <n v="9"/>
    <n v="3"/>
    <n v="12"/>
    <n v="5"/>
    <n v="0"/>
  </r>
  <r>
    <n v="2025"/>
    <x v="0"/>
    <n v="4439"/>
    <x v="124"/>
    <s v="PUCHACA"/>
    <s v="FERREÐAFE"/>
    <s v="INKAWASI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0"/>
    <n v="0"/>
    <n v="0"/>
  </r>
  <r>
    <n v="2025"/>
    <x v="0"/>
    <n v="4440"/>
    <x v="125"/>
    <s v="MESONES MURO"/>
    <s v="FERREÐAFE"/>
    <s v="FERREÑAFE"/>
    <n v="0"/>
    <n v="0"/>
    <m/>
    <n v="0"/>
    <n v="5"/>
    <n v="5"/>
    <n v="5"/>
    <n v="5"/>
    <n v="6"/>
    <n v="6"/>
    <n v="6"/>
    <n v="6"/>
    <n v="3"/>
    <n v="3"/>
    <n v="0"/>
    <n v="0"/>
    <n v="3"/>
    <n v="4"/>
    <n v="4"/>
    <n v="0"/>
    <n v="4"/>
    <n v="2"/>
    <n v="3"/>
    <n v="3"/>
    <n v="5"/>
    <n v="5"/>
    <n v="1"/>
    <n v="1"/>
    <n v="3"/>
    <n v="0"/>
  </r>
  <r>
    <n v="2025"/>
    <x v="0"/>
    <n v="4441"/>
    <x v="126"/>
    <s v="PITIPO"/>
    <s v="FERREÐAFE"/>
    <s v="PITIPO"/>
    <n v="0"/>
    <n v="0"/>
    <m/>
    <n v="0"/>
    <n v="3"/>
    <n v="3"/>
    <n v="3"/>
    <n v="3"/>
    <n v="4"/>
    <n v="4"/>
    <n v="4"/>
    <n v="4"/>
    <n v="3"/>
    <n v="3"/>
    <n v="0"/>
    <n v="0"/>
    <n v="2"/>
    <n v="1"/>
    <n v="1"/>
    <n v="0"/>
    <n v="4"/>
    <n v="1"/>
    <n v="1"/>
    <n v="1"/>
    <n v="5"/>
    <n v="6"/>
    <n v="0"/>
    <n v="13"/>
    <n v="1"/>
    <n v="0"/>
  </r>
  <r>
    <n v="2025"/>
    <x v="0"/>
    <n v="4442"/>
    <x v="127"/>
    <s v="LA TRAPOSA"/>
    <s v="FERREÐAFE"/>
    <s v="PITIPO"/>
    <n v="0"/>
    <n v="0"/>
    <m/>
    <n v="0"/>
    <n v="0"/>
    <n v="0"/>
    <n v="0"/>
    <n v="0"/>
    <n v="0"/>
    <n v="0"/>
    <n v="0"/>
    <n v="1"/>
    <n v="3"/>
    <n v="3"/>
    <n v="0"/>
    <n v="0"/>
    <n v="0"/>
    <n v="0"/>
    <n v="6"/>
    <n v="0"/>
    <n v="6"/>
    <n v="5"/>
    <n v="5"/>
    <n v="5"/>
    <n v="0"/>
    <n v="0"/>
    <n v="0"/>
    <n v="0"/>
    <n v="0"/>
    <n v="0"/>
  </r>
  <r>
    <n v="2025"/>
    <x v="0"/>
    <n v="4443"/>
    <x v="128"/>
    <s v="MOCHUMI VIEJO"/>
    <s v="FERREÐAFE"/>
    <s v="PITIPO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5"/>
    <n v="0"/>
    <n v="0"/>
  </r>
  <r>
    <n v="2025"/>
    <x v="0"/>
    <n v="4444"/>
    <x v="129"/>
    <s v="MOTUPILLO"/>
    <s v="FERREÐAFE"/>
    <s v="PITIPO"/>
    <n v="1"/>
    <n v="0"/>
    <m/>
    <n v="1"/>
    <n v="4"/>
    <n v="4"/>
    <n v="4"/>
    <n v="4"/>
    <n v="3"/>
    <n v="6"/>
    <n v="8"/>
    <n v="6"/>
    <n v="3"/>
    <n v="4"/>
    <n v="0"/>
    <n v="0"/>
    <n v="3"/>
    <n v="3"/>
    <n v="4"/>
    <n v="0"/>
    <n v="9"/>
    <n v="3"/>
    <n v="4"/>
    <n v="3"/>
    <n v="6"/>
    <n v="5"/>
    <n v="1"/>
    <n v="2"/>
    <n v="0"/>
    <n v="0"/>
  </r>
  <r>
    <n v="2025"/>
    <x v="0"/>
    <n v="4445"/>
    <x v="130"/>
    <s v="CACHINCHE"/>
    <s v="FERREÐAFE"/>
    <s v="PITIPO"/>
    <n v="1"/>
    <n v="0"/>
    <m/>
    <n v="1"/>
    <n v="2"/>
    <n v="2"/>
    <n v="2"/>
    <n v="2"/>
    <n v="1"/>
    <n v="1"/>
    <n v="1"/>
    <n v="1"/>
    <n v="0"/>
    <n v="0"/>
    <n v="0"/>
    <n v="0"/>
    <n v="0"/>
    <n v="0"/>
    <n v="0"/>
    <n v="0"/>
    <n v="2"/>
    <n v="0"/>
    <n v="0"/>
    <n v="0"/>
    <n v="1"/>
    <n v="1"/>
    <n v="0"/>
    <n v="6"/>
    <n v="0"/>
    <n v="0"/>
  </r>
  <r>
    <n v="2025"/>
    <x v="0"/>
    <n v="4446"/>
    <x v="131"/>
    <s v="PATIVILCA"/>
    <s v="FERREÐAFE"/>
    <s v="PITIPO"/>
    <n v="0"/>
    <n v="0"/>
    <m/>
    <n v="0"/>
    <n v="0"/>
    <n v="0"/>
    <n v="0"/>
    <n v="0"/>
    <n v="3"/>
    <n v="3"/>
    <n v="3"/>
    <n v="3"/>
    <n v="0"/>
    <n v="0"/>
    <n v="0"/>
    <n v="0"/>
    <n v="0"/>
    <n v="0"/>
    <n v="0"/>
    <n v="0"/>
    <n v="0"/>
    <n v="0"/>
    <n v="1"/>
    <n v="1"/>
    <n v="0"/>
    <n v="0"/>
    <n v="1"/>
    <n v="2"/>
    <n v="0"/>
    <n v="0"/>
  </r>
  <r>
    <n v="2025"/>
    <x v="0"/>
    <n v="4447"/>
    <x v="132"/>
    <s v="SIME"/>
    <s v="FERREÐAFE"/>
    <s v="PITIPO"/>
    <n v="0"/>
    <n v="0"/>
    <m/>
    <n v="1"/>
    <n v="0"/>
    <n v="0"/>
    <n v="0"/>
    <n v="0"/>
    <n v="1"/>
    <n v="1"/>
    <n v="1"/>
    <n v="1"/>
    <n v="1"/>
    <n v="1"/>
    <n v="0"/>
    <n v="0"/>
    <n v="2"/>
    <n v="2"/>
    <n v="3"/>
    <n v="0"/>
    <n v="0"/>
    <n v="0"/>
    <n v="0"/>
    <n v="0"/>
    <n v="1"/>
    <n v="1"/>
    <n v="0"/>
    <n v="6"/>
    <n v="1"/>
    <n v="0"/>
  </r>
  <r>
    <n v="2025"/>
    <x v="0"/>
    <n v="4448"/>
    <x v="133"/>
    <s v="BATANGRANDE"/>
    <s v="FERREÐAFE"/>
    <s v="PITIPO"/>
    <n v="3"/>
    <n v="0"/>
    <m/>
    <n v="4"/>
    <n v="8"/>
    <n v="8"/>
    <n v="8"/>
    <n v="8"/>
    <n v="7"/>
    <n v="7"/>
    <n v="6"/>
    <n v="8"/>
    <n v="8"/>
    <n v="8"/>
    <n v="0"/>
    <n v="0"/>
    <n v="7"/>
    <n v="6"/>
    <n v="8"/>
    <n v="0"/>
    <n v="2"/>
    <n v="3"/>
    <n v="9"/>
    <n v="6"/>
    <n v="3"/>
    <n v="6"/>
    <n v="1"/>
    <n v="9"/>
    <n v="2"/>
    <n v="0"/>
  </r>
  <r>
    <n v="2025"/>
    <x v="0"/>
    <n v="4449"/>
    <x v="134"/>
    <s v="C.S.PUEBLO NUEVO"/>
    <s v="FERREÐAFE"/>
    <s v="FERREÑAFE"/>
    <n v="0"/>
    <n v="0"/>
    <m/>
    <n v="1"/>
    <n v="16"/>
    <n v="16"/>
    <n v="16"/>
    <n v="16"/>
    <n v="21"/>
    <n v="20"/>
    <n v="21"/>
    <n v="22"/>
    <n v="14"/>
    <n v="11"/>
    <n v="0"/>
    <n v="0"/>
    <n v="16"/>
    <n v="15"/>
    <n v="14"/>
    <n v="0"/>
    <n v="13"/>
    <n v="12"/>
    <n v="14"/>
    <n v="18"/>
    <n v="12"/>
    <n v="4"/>
    <n v="4"/>
    <n v="30"/>
    <n v="2"/>
    <n v="0"/>
  </r>
  <r>
    <n v="2025"/>
    <x v="0"/>
    <n v="4450"/>
    <x v="135"/>
    <s v="LAS LOMAS"/>
    <s v="FERREÐAFE"/>
    <s v="FERREÑAFE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1"/>
    <n v="3"/>
    <n v="0"/>
    <n v="0"/>
  </r>
  <r>
    <n v="2025"/>
    <x v="0"/>
    <n v="4451"/>
    <x v="136"/>
    <s v="MOYAN"/>
    <s v="FERREÐAFE"/>
    <s v="INKAWASI"/>
    <n v="2"/>
    <n v="0"/>
    <m/>
    <n v="2"/>
    <n v="0"/>
    <n v="0"/>
    <n v="0"/>
    <n v="0"/>
    <n v="1"/>
    <n v="1"/>
    <n v="1"/>
    <n v="1"/>
    <n v="0"/>
    <n v="0"/>
    <n v="0"/>
    <n v="0"/>
    <n v="0"/>
    <n v="0"/>
    <n v="3"/>
    <n v="0"/>
    <n v="0"/>
    <n v="0"/>
    <n v="0"/>
    <n v="0"/>
    <n v="0"/>
    <n v="0"/>
    <n v="1"/>
    <n v="1"/>
    <n v="6"/>
    <n v="0"/>
  </r>
  <r>
    <n v="2025"/>
    <x v="0"/>
    <n v="4452"/>
    <x v="137"/>
    <s v="INKAWASI"/>
    <s v="FERREÐAFE"/>
    <s v="INKAWASI"/>
    <n v="3"/>
    <n v="0"/>
    <m/>
    <n v="6"/>
    <n v="4"/>
    <n v="4"/>
    <n v="4"/>
    <n v="4"/>
    <n v="7"/>
    <n v="6"/>
    <n v="5"/>
    <n v="5"/>
    <n v="4"/>
    <n v="4"/>
    <n v="1"/>
    <n v="0"/>
    <n v="7"/>
    <n v="9"/>
    <n v="8"/>
    <n v="0"/>
    <n v="11"/>
    <n v="7"/>
    <n v="9"/>
    <n v="2"/>
    <n v="6"/>
    <n v="1"/>
    <n v="1"/>
    <n v="30"/>
    <n v="0"/>
    <n v="0"/>
  </r>
  <r>
    <n v="2025"/>
    <x v="0"/>
    <n v="4453"/>
    <x v="138"/>
    <s v="LAQUIPAMPA"/>
    <s v="FERREÐAFE"/>
    <s v="INKAWASI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n v="2025"/>
    <x v="0"/>
    <n v="4454"/>
    <x v="139"/>
    <s v="UYURPAMPA"/>
    <s v="FERREÐAFE"/>
    <s v="INKAWASI"/>
    <n v="1"/>
    <n v="0"/>
    <m/>
    <n v="0"/>
    <n v="1"/>
    <n v="1"/>
    <n v="0"/>
    <n v="1"/>
    <n v="4"/>
    <n v="2"/>
    <n v="0"/>
    <n v="3"/>
    <n v="1"/>
    <n v="1"/>
    <n v="0"/>
    <n v="0"/>
    <n v="4"/>
    <n v="4"/>
    <n v="2"/>
    <n v="0"/>
    <n v="4"/>
    <n v="3"/>
    <n v="3"/>
    <n v="0"/>
    <n v="2"/>
    <n v="1"/>
    <n v="0"/>
    <n v="12"/>
    <n v="0"/>
    <n v="0"/>
  </r>
  <r>
    <n v="2025"/>
    <x v="0"/>
    <n v="4455"/>
    <x v="140"/>
    <s v="CRUZ LOMA"/>
    <s v="FERREÐAFE"/>
    <s v="INKAWASI"/>
    <n v="1"/>
    <n v="0"/>
    <m/>
    <n v="1"/>
    <n v="1"/>
    <n v="1"/>
    <n v="1"/>
    <n v="1"/>
    <n v="0"/>
    <n v="0"/>
    <n v="0"/>
    <n v="0"/>
    <n v="2"/>
    <n v="1"/>
    <n v="0"/>
    <n v="0"/>
    <n v="3"/>
    <n v="3"/>
    <n v="3"/>
    <n v="0"/>
    <n v="0"/>
    <n v="0"/>
    <n v="0"/>
    <n v="0"/>
    <n v="1"/>
    <n v="1"/>
    <n v="2"/>
    <n v="2"/>
    <n v="4"/>
    <n v="0"/>
  </r>
  <r>
    <n v="2025"/>
    <x v="0"/>
    <n v="4456"/>
    <x v="141"/>
    <s v="HUAYRUL"/>
    <s v="FERREÐAFE"/>
    <s v="INKAWASI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2"/>
    <n v="0"/>
    <n v="0"/>
    <n v="0"/>
    <n v="0"/>
    <n v="0"/>
    <n v="0"/>
    <n v="4"/>
    <n v="0"/>
    <n v="0"/>
  </r>
  <r>
    <n v="2025"/>
    <x v="0"/>
    <n v="4457"/>
    <x v="142"/>
    <s v="MARAYHUACA"/>
    <s v="FERREÐAFE"/>
    <s v="INKAWASI"/>
    <n v="0"/>
    <n v="0"/>
    <m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</r>
  <r>
    <n v="2025"/>
    <x v="0"/>
    <n v="4458"/>
    <x v="143"/>
    <s v="TOTORAS"/>
    <s v="FERREÐAFE"/>
    <s v="INKAWASI"/>
    <n v="0"/>
    <n v="0"/>
    <m/>
    <n v="0"/>
    <n v="0"/>
    <n v="0"/>
    <n v="0"/>
    <n v="0"/>
    <n v="2"/>
    <n v="1"/>
    <n v="2"/>
    <n v="2"/>
    <n v="1"/>
    <n v="1"/>
    <n v="0"/>
    <n v="0"/>
    <n v="1"/>
    <n v="0"/>
    <n v="1"/>
    <n v="0"/>
    <n v="3"/>
    <n v="0"/>
    <n v="2"/>
    <n v="2"/>
    <n v="3"/>
    <n v="2"/>
    <n v="0"/>
    <n v="0"/>
    <n v="0"/>
    <n v="0"/>
  </r>
  <r>
    <n v="2025"/>
    <x v="0"/>
    <n v="4459"/>
    <x v="144"/>
    <s v="CANCHACHALA"/>
    <s v="FERREÐAFE"/>
    <s v="INKAWASI"/>
    <n v="0"/>
    <n v="0"/>
    <m/>
    <n v="0"/>
    <n v="1"/>
    <n v="1"/>
    <n v="1"/>
    <n v="1"/>
    <n v="2"/>
    <n v="2"/>
    <n v="2"/>
    <n v="2"/>
    <n v="1"/>
    <n v="1"/>
    <n v="0"/>
    <n v="0"/>
    <n v="1"/>
    <n v="1"/>
    <n v="2"/>
    <n v="0"/>
    <n v="1"/>
    <n v="0"/>
    <n v="0"/>
    <n v="1"/>
    <n v="0"/>
    <n v="0"/>
    <n v="0"/>
    <n v="0"/>
    <n v="0"/>
    <n v="0"/>
  </r>
  <r>
    <n v="2025"/>
    <x v="0"/>
    <n v="4460"/>
    <x v="145"/>
    <s v="LANCHIPAMPA"/>
    <s v="FERREÐAFE"/>
    <s v="INKAWASI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</r>
  <r>
    <n v="2025"/>
    <x v="0"/>
    <n v="4461"/>
    <x v="146"/>
    <s v="KONGACHA"/>
    <s v="FERREÐAFE"/>
    <s v="INKAWASI"/>
    <n v="0"/>
    <n v="0"/>
    <m/>
    <n v="0"/>
    <n v="1"/>
    <n v="1"/>
    <n v="1"/>
    <n v="1"/>
    <n v="2"/>
    <n v="1"/>
    <n v="2"/>
    <n v="2"/>
    <n v="2"/>
    <n v="2"/>
    <n v="2"/>
    <n v="0"/>
    <n v="0"/>
    <n v="0"/>
    <n v="0"/>
    <n v="0"/>
    <n v="0"/>
    <n v="1"/>
    <n v="3"/>
    <n v="1"/>
    <n v="0"/>
    <n v="0"/>
    <n v="0"/>
    <n v="0"/>
    <n v="3"/>
    <n v="0"/>
  </r>
  <r>
    <n v="2025"/>
    <x v="0"/>
    <n v="6669"/>
    <x v="147"/>
    <s v="EL SAUCE"/>
    <s v="LAMBAYEQUE"/>
    <s v="SALAS"/>
    <n v="0"/>
    <n v="0"/>
    <m/>
    <n v="0"/>
    <n v="3"/>
    <n v="3"/>
    <n v="3"/>
    <n v="3"/>
    <n v="1"/>
    <n v="2"/>
    <n v="2"/>
    <n v="2"/>
    <n v="0"/>
    <n v="0"/>
    <n v="0"/>
    <n v="0"/>
    <n v="1"/>
    <n v="2"/>
    <n v="1"/>
    <n v="0"/>
    <n v="1"/>
    <n v="0"/>
    <n v="0"/>
    <n v="1"/>
    <n v="1"/>
    <n v="0"/>
    <n v="0"/>
    <n v="0"/>
    <n v="0"/>
    <n v="0"/>
  </r>
  <r>
    <n v="2025"/>
    <x v="0"/>
    <n v="6670"/>
    <x v="148"/>
    <s v="HUMEDADES"/>
    <s v="LAMBAYEQUE"/>
    <s v="SALAS"/>
    <n v="0"/>
    <n v="0"/>
    <m/>
    <n v="0"/>
    <n v="1"/>
    <n v="1"/>
    <n v="1"/>
    <n v="1"/>
    <n v="1"/>
    <n v="1"/>
    <n v="1"/>
    <n v="1"/>
    <n v="3"/>
    <n v="3"/>
    <n v="0"/>
    <n v="0"/>
    <n v="0"/>
    <n v="0"/>
    <n v="0"/>
    <n v="0"/>
    <n v="2"/>
    <n v="2"/>
    <n v="2"/>
    <n v="2"/>
    <n v="2"/>
    <n v="2"/>
    <n v="0"/>
    <n v="0"/>
    <n v="0"/>
    <n v="0"/>
  </r>
  <r>
    <n v="2025"/>
    <x v="0"/>
    <n v="6671"/>
    <x v="149"/>
    <s v="EL PUENTE"/>
    <s v="LAMBAYEQUE"/>
    <s v="OLMOS"/>
    <n v="1"/>
    <n v="0"/>
    <m/>
    <n v="0"/>
    <n v="3"/>
    <n v="3"/>
    <n v="3"/>
    <n v="3"/>
    <n v="4"/>
    <n v="7"/>
    <n v="4"/>
    <n v="4"/>
    <n v="3"/>
    <n v="4"/>
    <n v="0"/>
    <n v="0"/>
    <n v="6"/>
    <n v="3"/>
    <n v="3"/>
    <n v="0"/>
    <n v="7"/>
    <n v="1"/>
    <n v="3"/>
    <n v="2"/>
    <n v="5"/>
    <n v="1"/>
    <n v="1"/>
    <n v="0"/>
    <n v="0"/>
    <n v="0"/>
  </r>
  <r>
    <n v="2025"/>
    <x v="0"/>
    <n v="6709"/>
    <x v="150"/>
    <s v="CAYALTI"/>
    <s v="CHICLAYO"/>
    <s v="CAYALTI-ZAÑA"/>
    <n v="1"/>
    <n v="0"/>
    <m/>
    <n v="1"/>
    <n v="6"/>
    <n v="6"/>
    <n v="6"/>
    <n v="6"/>
    <n v="13"/>
    <n v="15"/>
    <n v="13"/>
    <n v="13"/>
    <n v="9"/>
    <n v="9"/>
    <n v="0"/>
    <n v="0"/>
    <n v="11"/>
    <n v="10"/>
    <n v="11"/>
    <n v="0"/>
    <n v="16"/>
    <n v="15"/>
    <n v="17"/>
    <n v="18"/>
    <n v="4"/>
    <n v="3"/>
    <n v="3"/>
    <n v="20"/>
    <n v="12"/>
    <n v="0"/>
  </r>
  <r>
    <n v="2025"/>
    <x v="0"/>
    <n v="6710"/>
    <x v="151"/>
    <s v="TUMAN"/>
    <s v="CHICLAYO"/>
    <s v="POSOPE ALTO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0"/>
    <n v="6930"/>
    <x v="152"/>
    <s v="EL ARROZAL"/>
    <s v="LAMBAYEQUE"/>
    <s v="MOTUPE"/>
    <n v="0"/>
    <n v="0"/>
    <m/>
    <n v="0"/>
    <n v="1"/>
    <n v="1"/>
    <n v="1"/>
    <n v="1"/>
    <n v="2"/>
    <n v="1"/>
    <n v="2"/>
    <n v="2"/>
    <n v="0"/>
    <n v="0"/>
    <n v="0"/>
    <n v="0"/>
    <n v="0"/>
    <n v="2"/>
    <n v="0"/>
    <n v="0"/>
    <n v="0"/>
    <n v="1"/>
    <n v="3"/>
    <n v="2"/>
    <n v="0"/>
    <n v="0"/>
    <n v="0"/>
    <n v="0"/>
    <n v="0"/>
    <n v="0"/>
  </r>
  <r>
    <n v="2025"/>
    <x v="0"/>
    <n v="6931"/>
    <x v="153"/>
    <s v="CAPOTE"/>
    <s v="CHICLAYO"/>
    <s v="PICSI"/>
    <n v="0"/>
    <n v="0"/>
    <m/>
    <n v="1"/>
    <n v="2"/>
    <n v="2"/>
    <n v="2"/>
    <n v="2"/>
    <n v="2"/>
    <n v="2"/>
    <n v="2"/>
    <n v="2"/>
    <n v="1"/>
    <n v="1"/>
    <n v="0"/>
    <n v="0"/>
    <n v="3"/>
    <n v="3"/>
    <n v="3"/>
    <n v="0"/>
    <n v="5"/>
    <n v="1"/>
    <n v="2"/>
    <n v="2"/>
    <n v="3"/>
    <n v="1"/>
    <n v="0"/>
    <n v="0"/>
    <n v="0"/>
    <n v="0"/>
  </r>
  <r>
    <n v="2025"/>
    <x v="0"/>
    <n v="6974"/>
    <x v="154"/>
    <s v="PUCALA"/>
    <s v="CHICLAYO"/>
    <s v="POSOPE ALTO"/>
    <n v="0"/>
    <n v="0"/>
    <m/>
    <n v="0"/>
    <n v="6"/>
    <n v="6"/>
    <n v="6"/>
    <n v="6"/>
    <n v="2"/>
    <n v="2"/>
    <n v="2"/>
    <n v="2"/>
    <n v="8"/>
    <n v="8"/>
    <n v="0"/>
    <n v="0"/>
    <n v="1"/>
    <n v="1"/>
    <n v="7"/>
    <n v="0"/>
    <n v="2"/>
    <n v="2"/>
    <n v="1"/>
    <n v="2"/>
    <n v="3"/>
    <n v="3"/>
    <n v="3"/>
    <n v="40"/>
    <n v="5"/>
    <n v="0"/>
  </r>
  <r>
    <n v="2025"/>
    <x v="0"/>
    <n v="6997"/>
    <x v="155"/>
    <s v="HUAYABAMBA"/>
    <s v="LAMBAYEQUE"/>
    <s v="KAÑARIS"/>
    <n v="0"/>
    <n v="0"/>
    <m/>
    <n v="0"/>
    <n v="1"/>
    <n v="1"/>
    <n v="1"/>
    <n v="1"/>
    <n v="2"/>
    <n v="2"/>
    <n v="2"/>
    <n v="2"/>
    <n v="0"/>
    <n v="0"/>
    <n v="0"/>
    <n v="0"/>
    <n v="2"/>
    <n v="2"/>
    <n v="2"/>
    <n v="0"/>
    <n v="1"/>
    <n v="1"/>
    <n v="2"/>
    <n v="2"/>
    <n v="2"/>
    <n v="2"/>
    <n v="0"/>
    <n v="0"/>
    <n v="2"/>
    <n v="0"/>
  </r>
  <r>
    <n v="2025"/>
    <x v="0"/>
    <n v="6998"/>
    <x v="156"/>
    <s v="HIERBA BUENA"/>
    <s v="LAMBAYEQUE"/>
    <s v="KAÑARIS"/>
    <n v="2"/>
    <n v="1"/>
    <m/>
    <n v="3"/>
    <n v="3"/>
    <n v="3"/>
    <n v="3"/>
    <n v="3"/>
    <n v="0"/>
    <n v="0"/>
    <n v="0"/>
    <n v="0"/>
    <n v="1"/>
    <n v="1"/>
    <n v="0"/>
    <n v="0"/>
    <n v="1"/>
    <n v="3"/>
    <n v="4"/>
    <n v="0"/>
    <n v="2"/>
    <n v="1"/>
    <n v="2"/>
    <n v="1"/>
    <n v="1"/>
    <n v="0"/>
    <n v="0"/>
    <n v="0"/>
    <n v="2"/>
    <n v="0"/>
  </r>
  <r>
    <n v="2025"/>
    <x v="0"/>
    <n v="6999"/>
    <x v="157"/>
    <s v="LA ZARANDA"/>
    <s v="FERREÐAFE"/>
    <s v="PITIPO"/>
    <n v="0"/>
    <n v="0"/>
    <m/>
    <n v="1"/>
    <n v="3"/>
    <n v="3"/>
    <n v="3"/>
    <n v="3"/>
    <n v="2"/>
    <n v="0"/>
    <n v="0"/>
    <n v="2"/>
    <n v="0"/>
    <n v="0"/>
    <n v="0"/>
    <n v="0"/>
    <n v="1"/>
    <n v="1"/>
    <n v="1"/>
    <n v="0"/>
    <n v="2"/>
    <n v="1"/>
    <n v="1"/>
    <n v="0"/>
    <n v="1"/>
    <n v="1"/>
    <n v="1"/>
    <n v="3"/>
    <n v="1"/>
    <n v="0"/>
  </r>
  <r>
    <n v="2025"/>
    <x v="0"/>
    <n v="7000"/>
    <x v="158"/>
    <s v="LAS COLMENAS"/>
    <s v="CHICLAYO"/>
    <s v="CHONGOYAPE"/>
    <n v="0"/>
    <n v="0"/>
    <m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0"/>
    <n v="0"/>
    <n v="1"/>
    <n v="0"/>
    <n v="1"/>
    <n v="0"/>
  </r>
  <r>
    <n v="2025"/>
    <x v="0"/>
    <n v="7083"/>
    <x v="159"/>
    <s v="POMALCA"/>
    <s v="CHICLAYO"/>
    <s v="POMALCA"/>
    <n v="0"/>
    <n v="0"/>
    <m/>
    <n v="2"/>
    <n v="18"/>
    <n v="16"/>
    <n v="18"/>
    <n v="18"/>
    <n v="24"/>
    <n v="20"/>
    <n v="24"/>
    <n v="26"/>
    <n v="18"/>
    <n v="17"/>
    <n v="0"/>
    <n v="0"/>
    <n v="20"/>
    <n v="19"/>
    <n v="20"/>
    <n v="0"/>
    <n v="31"/>
    <n v="6"/>
    <n v="19"/>
    <n v="21"/>
    <n v="11"/>
    <n v="10"/>
    <n v="4"/>
    <n v="19"/>
    <n v="13"/>
    <n v="0"/>
  </r>
  <r>
    <n v="2025"/>
    <x v="0"/>
    <n v="7156"/>
    <x v="160"/>
    <s v="VILLA HERMOSA"/>
    <s v="CHICLAYO"/>
    <s v="JOSE LEONARDO ORTIZ"/>
    <n v="1"/>
    <n v="0"/>
    <m/>
    <n v="1"/>
    <n v="18"/>
    <n v="18"/>
    <n v="18"/>
    <n v="18"/>
    <n v="36"/>
    <n v="35"/>
    <n v="35"/>
    <n v="35"/>
    <n v="26"/>
    <n v="26"/>
    <n v="0"/>
    <n v="0"/>
    <n v="22"/>
    <n v="24"/>
    <n v="22"/>
    <n v="0"/>
    <n v="25"/>
    <n v="21"/>
    <n v="25"/>
    <n v="23"/>
    <n v="10"/>
    <n v="10"/>
    <n v="0"/>
    <n v="0"/>
    <n v="6"/>
    <n v="0"/>
  </r>
  <r>
    <n v="2025"/>
    <x v="0"/>
    <n v="7195"/>
    <x v="161"/>
    <s v="MONTE HERMOZO"/>
    <s v="LAMBAYEQUE"/>
    <s v="MORROPE"/>
    <n v="1"/>
    <n v="0"/>
    <m/>
    <n v="1"/>
    <n v="1"/>
    <n v="1"/>
    <n v="1"/>
    <n v="1"/>
    <n v="2"/>
    <n v="2"/>
    <n v="2"/>
    <n v="2"/>
    <n v="2"/>
    <n v="2"/>
    <n v="0"/>
    <n v="0"/>
    <n v="1"/>
    <n v="1"/>
    <n v="1"/>
    <n v="0"/>
    <n v="1"/>
    <n v="1"/>
    <n v="1"/>
    <n v="1"/>
    <n v="3"/>
    <n v="3"/>
    <n v="0"/>
    <n v="0"/>
    <n v="0"/>
    <n v="0"/>
  </r>
  <r>
    <n v="2025"/>
    <x v="0"/>
    <n v="7196"/>
    <x v="162"/>
    <s v="HUACA TRAPICHE DE BRONCE"/>
    <s v="LAMBAYEQUE"/>
    <s v="MORROPE"/>
    <n v="0"/>
    <n v="0"/>
    <m/>
    <n v="0"/>
    <n v="2"/>
    <n v="2"/>
    <n v="2"/>
    <n v="2"/>
    <n v="1"/>
    <n v="1"/>
    <n v="1"/>
    <n v="1"/>
    <n v="0"/>
    <n v="0"/>
    <n v="0"/>
    <n v="0"/>
    <n v="3"/>
    <n v="3"/>
    <n v="3"/>
    <n v="0"/>
    <n v="2"/>
    <n v="2"/>
    <n v="4"/>
    <n v="2"/>
    <n v="1"/>
    <n v="1"/>
    <n v="0"/>
    <n v="0"/>
    <n v="0"/>
    <n v="0"/>
  </r>
  <r>
    <n v="2025"/>
    <x v="0"/>
    <n v="7273"/>
    <x v="163"/>
    <s v="LAS FLORES DE LA PRADERA"/>
    <s v="CHICLAYO"/>
    <s v="PIMENTEL"/>
    <n v="2"/>
    <n v="1"/>
    <m/>
    <n v="2"/>
    <n v="4"/>
    <n v="4"/>
    <n v="4"/>
    <n v="4"/>
    <n v="5"/>
    <n v="5"/>
    <n v="5"/>
    <n v="5"/>
    <n v="5"/>
    <n v="5"/>
    <n v="0"/>
    <n v="0"/>
    <n v="9"/>
    <n v="13"/>
    <n v="11"/>
    <n v="0"/>
    <n v="7"/>
    <n v="1"/>
    <n v="2"/>
    <n v="2"/>
    <n v="4"/>
    <n v="3"/>
    <n v="0"/>
    <n v="0"/>
    <n v="1"/>
    <n v="0"/>
  </r>
  <r>
    <n v="2025"/>
    <x v="0"/>
    <n v="7282"/>
    <x v="164"/>
    <s v="CALERA SANTA ROSA"/>
    <s v="LAMBAYEQUE"/>
    <s v="OLMOS"/>
    <n v="0"/>
    <n v="0"/>
    <m/>
    <n v="0"/>
    <n v="2"/>
    <n v="2"/>
    <n v="2"/>
    <n v="2"/>
    <n v="3"/>
    <n v="3"/>
    <n v="3"/>
    <n v="3"/>
    <n v="1"/>
    <n v="1"/>
    <n v="0"/>
    <n v="0"/>
    <n v="0"/>
    <n v="1"/>
    <n v="5"/>
    <n v="0"/>
    <n v="5"/>
    <n v="0"/>
    <n v="1"/>
    <n v="1"/>
    <n v="3"/>
    <n v="2"/>
    <n v="0"/>
    <n v="0"/>
    <n v="0"/>
    <n v="0"/>
  </r>
  <r>
    <n v="2025"/>
    <x v="0"/>
    <n v="7283"/>
    <x v="165"/>
    <s v="CASERIO PLAYA DE CASCAJAL"/>
    <s v="LAMBAYEQUE"/>
    <s v="OLMOS"/>
    <n v="0"/>
    <n v="0"/>
    <m/>
    <n v="0"/>
    <n v="2"/>
    <n v="2"/>
    <n v="2"/>
    <n v="2"/>
    <n v="2"/>
    <n v="2"/>
    <n v="2"/>
    <n v="2"/>
    <n v="4"/>
    <n v="4"/>
    <n v="0"/>
    <n v="0"/>
    <n v="3"/>
    <n v="5"/>
    <n v="5"/>
    <n v="0"/>
    <n v="2"/>
    <n v="4"/>
    <n v="5"/>
    <n v="5"/>
    <n v="1"/>
    <n v="1"/>
    <n v="0"/>
    <n v="0"/>
    <n v="0"/>
    <n v="0"/>
  </r>
  <r>
    <n v="2025"/>
    <x v="0"/>
    <n v="7284"/>
    <x v="166"/>
    <s v="SANTA CLARA"/>
    <s v="FERREÐAFE"/>
    <s v="PITIPO"/>
    <n v="0"/>
    <n v="0"/>
    <m/>
    <n v="0"/>
    <n v="3"/>
    <n v="3"/>
    <n v="3"/>
    <n v="3"/>
    <n v="2"/>
    <n v="2"/>
    <n v="2"/>
    <n v="3"/>
    <n v="1"/>
    <n v="1"/>
    <n v="0"/>
    <n v="0"/>
    <n v="1"/>
    <n v="1"/>
    <n v="1"/>
    <n v="0"/>
    <n v="5"/>
    <n v="2"/>
    <n v="2"/>
    <n v="3"/>
    <n v="2"/>
    <n v="2"/>
    <n v="0"/>
    <n v="0"/>
    <n v="0"/>
    <n v="0"/>
  </r>
  <r>
    <n v="2025"/>
    <x v="0"/>
    <n v="7285"/>
    <x v="167"/>
    <s v="MAMAGPAMPA"/>
    <s v="LAMBAYEQUE"/>
    <s v="KAÑARIS"/>
    <n v="0"/>
    <n v="0"/>
    <m/>
    <n v="0"/>
    <n v="0"/>
    <n v="0"/>
    <n v="0"/>
    <n v="0"/>
    <n v="1"/>
    <n v="1"/>
    <n v="1"/>
    <n v="1"/>
    <n v="1"/>
    <n v="1"/>
    <n v="0"/>
    <n v="0"/>
    <n v="1"/>
    <n v="1"/>
    <n v="2"/>
    <n v="0"/>
    <n v="1"/>
    <n v="1"/>
    <n v="2"/>
    <n v="2"/>
    <n v="0"/>
    <n v="0"/>
    <n v="0"/>
    <n v="0"/>
    <n v="0"/>
    <n v="0"/>
  </r>
  <r>
    <n v="2025"/>
    <x v="0"/>
    <n v="7917"/>
    <x v="168"/>
    <s v="POSTA MEDICA DE UCUPE - ESSALUD"/>
    <s v="NO PERTENECE A NINGUNA RED"/>
    <s v="NO PERTENECE A NINGUNA MICRORED"/>
    <n v="0"/>
    <n v="0"/>
    <m/>
    <n v="0"/>
    <n v="0"/>
    <n v="0"/>
    <n v="0"/>
    <n v="0"/>
    <n v="2"/>
    <n v="2"/>
    <n v="2"/>
    <n v="2"/>
    <n v="0"/>
    <n v="0"/>
    <n v="0"/>
    <n v="0"/>
    <n v="1"/>
    <n v="0"/>
    <n v="0"/>
    <n v="0"/>
    <n v="0"/>
    <n v="0"/>
    <n v="0"/>
    <n v="0"/>
    <n v="0"/>
    <n v="0"/>
    <n v="0"/>
    <n v="5"/>
    <n v="2"/>
    <n v="0"/>
  </r>
  <r>
    <n v="2025"/>
    <x v="0"/>
    <n v="7957"/>
    <x v="169"/>
    <s v="HOSPITAL NAYLAMP"/>
    <s v="NO PERTENECE A NINGUNA RED"/>
    <s v="NO PERTENECE A NINGUNA MICRORED"/>
    <n v="0"/>
    <n v="0"/>
    <m/>
    <n v="2"/>
    <n v="61"/>
    <n v="60"/>
    <n v="59"/>
    <n v="60"/>
    <n v="80"/>
    <n v="79"/>
    <n v="79"/>
    <n v="78"/>
    <n v="77"/>
    <n v="79"/>
    <n v="0"/>
    <n v="0"/>
    <n v="64"/>
    <n v="63"/>
    <n v="0"/>
    <n v="0"/>
    <n v="0"/>
    <n v="57"/>
    <n v="58"/>
    <n v="57"/>
    <n v="52"/>
    <n v="43"/>
    <n v="5"/>
    <n v="0"/>
    <n v="72"/>
    <n v="0"/>
  </r>
  <r>
    <n v="2025"/>
    <x v="0"/>
    <n v="8434"/>
    <x v="170"/>
    <s v="ANTONIO RAYMONDI"/>
    <s v="CHICLAYO"/>
    <s v="LA VICTORIA"/>
    <n v="2"/>
    <n v="0"/>
    <m/>
    <n v="2"/>
    <n v="11"/>
    <n v="11"/>
    <n v="11"/>
    <n v="11"/>
    <n v="17"/>
    <n v="17"/>
    <n v="17"/>
    <n v="18"/>
    <n v="7"/>
    <n v="7"/>
    <n v="0"/>
    <n v="0"/>
    <n v="9"/>
    <n v="11"/>
    <n v="8"/>
    <n v="0"/>
    <n v="9"/>
    <n v="4"/>
    <n v="6"/>
    <n v="6"/>
    <n v="6"/>
    <n v="6"/>
    <n v="0"/>
    <n v="0"/>
    <n v="6"/>
    <n v="0"/>
  </r>
  <r>
    <n v="2025"/>
    <x v="0"/>
    <n v="8643"/>
    <x v="171"/>
    <s v="CAP III CARLOS CASTAÑEDA IPARRAGUIRRE"/>
    <s v="NO PERTENECE A NINGUNA RED"/>
    <s v="NO PERTENECE A NINGUNA MICRORED"/>
    <n v="0"/>
    <n v="0"/>
    <m/>
    <n v="0"/>
    <n v="25"/>
    <n v="25"/>
    <n v="25"/>
    <n v="25"/>
    <n v="31"/>
    <n v="32"/>
    <n v="32"/>
    <n v="31"/>
    <n v="31"/>
    <n v="31"/>
    <n v="0"/>
    <n v="0"/>
    <n v="30"/>
    <n v="28"/>
    <n v="0"/>
    <n v="0"/>
    <n v="0"/>
    <n v="25"/>
    <n v="24"/>
    <n v="24"/>
    <n v="27"/>
    <n v="24"/>
    <n v="43"/>
    <n v="0"/>
    <n v="27"/>
    <n v="0"/>
  </r>
  <r>
    <n v="2025"/>
    <x v="0"/>
    <n v="8644"/>
    <x v="172"/>
    <s v="POSTA MEDICA DE MOTUPE - ESSALUD"/>
    <s v="NO PERTENECE A NINGUNA RED"/>
    <s v="NO PERTENECE A NINGUNA MICRORED"/>
    <n v="0"/>
    <n v="0"/>
    <m/>
    <n v="0"/>
    <n v="3"/>
    <n v="3"/>
    <n v="3"/>
    <n v="3"/>
    <n v="3"/>
    <n v="2"/>
    <n v="2"/>
    <n v="3"/>
    <n v="16"/>
    <n v="16"/>
    <n v="0"/>
    <n v="0"/>
    <n v="4"/>
    <n v="6"/>
    <n v="0"/>
    <n v="0"/>
    <n v="0"/>
    <n v="9"/>
    <n v="10"/>
    <n v="9"/>
    <n v="9"/>
    <n v="8"/>
    <n v="2"/>
    <n v="8"/>
    <n v="0"/>
    <n v="0"/>
  </r>
  <r>
    <n v="2025"/>
    <x v="0"/>
    <n v="8648"/>
    <x v="173"/>
    <s v="CENTRO MEDICO JUAN AITA VALLE ETEN"/>
    <s v="NO PERTENECE A NINGUNA RED"/>
    <s v="NO PERTENECE A NINGUNA MICRORED"/>
    <n v="0"/>
    <n v="0"/>
    <m/>
    <n v="0"/>
    <n v="16"/>
    <n v="16"/>
    <n v="16"/>
    <n v="16"/>
    <n v="8"/>
    <n v="8"/>
    <n v="8"/>
    <n v="8"/>
    <n v="11"/>
    <n v="11"/>
    <n v="0"/>
    <n v="0"/>
    <n v="7"/>
    <n v="7"/>
    <n v="0"/>
    <n v="0"/>
    <n v="0"/>
    <n v="14"/>
    <n v="12"/>
    <n v="13"/>
    <n v="14"/>
    <n v="14"/>
    <n v="3"/>
    <n v="0"/>
    <n v="26"/>
    <n v="0"/>
  </r>
  <r>
    <n v="2025"/>
    <x v="0"/>
    <n v="8653"/>
    <x v="174"/>
    <s v="POSTA MEDICA DE DE OYOTUN - ESSALUD"/>
    <s v="NO PERTENECE A NINGUNA RED"/>
    <s v="NO PERTENECE A NINGUNA MICRORED"/>
    <n v="0"/>
    <n v="0"/>
    <m/>
    <n v="0"/>
    <n v="1"/>
    <n v="1"/>
    <n v="1"/>
    <n v="1"/>
    <n v="4"/>
    <n v="4"/>
    <n v="4"/>
    <n v="4"/>
    <n v="4"/>
    <n v="4"/>
    <n v="0"/>
    <n v="0"/>
    <n v="4"/>
    <n v="4"/>
    <n v="0"/>
    <n v="0"/>
    <n v="0"/>
    <n v="1"/>
    <n v="1"/>
    <n v="1"/>
    <n v="0"/>
    <n v="0"/>
    <n v="1"/>
    <n v="1"/>
    <n v="2"/>
    <n v="0"/>
  </r>
  <r>
    <n v="2025"/>
    <x v="0"/>
    <n v="8670"/>
    <x v="175"/>
    <s v="CENTRO DE ATENCION PRIMARIA II JAYANCA"/>
    <s v="NO PERTENECE A NINGUNA RED"/>
    <s v="NO PERTENECE A NINGUNA MICRORED"/>
    <n v="0"/>
    <n v="0"/>
    <m/>
    <n v="0"/>
    <n v="6"/>
    <n v="6"/>
    <n v="6"/>
    <n v="7"/>
    <n v="10"/>
    <n v="10"/>
    <n v="10"/>
    <n v="10"/>
    <n v="7"/>
    <n v="7"/>
    <n v="0"/>
    <n v="0"/>
    <n v="7"/>
    <n v="7"/>
    <n v="1"/>
    <n v="0"/>
    <n v="0"/>
    <n v="8"/>
    <n v="7"/>
    <n v="8"/>
    <n v="8"/>
    <n v="8"/>
    <n v="0"/>
    <n v="0"/>
    <n v="4"/>
    <n v="0"/>
  </r>
  <r>
    <n v="2025"/>
    <x v="0"/>
    <n v="8686"/>
    <x v="176"/>
    <s v="CENTRO DE ATENCION PRIMARIA III MANUEL MANRRIQUE NEVADO"/>
    <s v="NO PERTENECE A NINGUNA RED"/>
    <s v="NO PERTENECE A NINGUNA MICRORED"/>
    <n v="0"/>
    <n v="0"/>
    <m/>
    <n v="0"/>
    <n v="43"/>
    <n v="43"/>
    <n v="41"/>
    <n v="43"/>
    <n v="51"/>
    <n v="50"/>
    <n v="41"/>
    <n v="51"/>
    <n v="48"/>
    <n v="52"/>
    <n v="0"/>
    <n v="0"/>
    <n v="34"/>
    <n v="33"/>
    <n v="0"/>
    <n v="0"/>
    <n v="0"/>
    <n v="45"/>
    <n v="48"/>
    <n v="43"/>
    <n v="33"/>
    <n v="30"/>
    <n v="2"/>
    <n v="19"/>
    <n v="27"/>
    <n v="0"/>
  </r>
  <r>
    <n v="2025"/>
    <x v="0"/>
    <n v="8705"/>
    <x v="177"/>
    <s v="POSTA MEDICA DE CHONGOYAPE - ESAALUD"/>
    <s v="NO PERTENECE A NINGUNA RED"/>
    <s v="NO PERTENECE A NINGUNA MICRORED"/>
    <n v="0"/>
    <n v="0"/>
    <m/>
    <n v="0"/>
    <n v="6"/>
    <n v="6"/>
    <n v="6"/>
    <n v="6"/>
    <n v="1"/>
    <n v="1"/>
    <n v="1"/>
    <n v="1"/>
    <n v="2"/>
    <n v="2"/>
    <n v="0"/>
    <n v="0"/>
    <n v="1"/>
    <n v="0"/>
    <n v="0"/>
    <n v="0"/>
    <n v="0"/>
    <n v="3"/>
    <n v="3"/>
    <n v="3"/>
    <n v="2"/>
    <n v="1"/>
    <n v="0"/>
    <n v="0"/>
    <n v="2"/>
    <n v="0"/>
  </r>
  <r>
    <n v="2025"/>
    <x v="0"/>
    <n v="8711"/>
    <x v="178"/>
    <s v="POSTA MEDICA DE TUCUME"/>
    <s v="NO PERTENECE A NINGUNA RED"/>
    <s v="NO PERTENECE A NINGUNA MICRORED"/>
    <n v="0"/>
    <n v="0"/>
    <m/>
    <n v="0"/>
    <n v="4"/>
    <n v="4"/>
    <n v="4"/>
    <n v="4"/>
    <n v="4"/>
    <n v="4"/>
    <n v="4"/>
    <n v="4"/>
    <n v="2"/>
    <n v="2"/>
    <n v="0"/>
    <n v="0"/>
    <n v="5"/>
    <n v="4"/>
    <n v="0"/>
    <n v="0"/>
    <n v="0"/>
    <n v="4"/>
    <n v="6"/>
    <n v="6"/>
    <n v="4"/>
    <n v="4"/>
    <n v="1"/>
    <n v="0"/>
    <n v="7"/>
    <n v="0"/>
  </r>
  <r>
    <n v="2025"/>
    <x v="0"/>
    <n v="8719"/>
    <x v="179"/>
    <s v="POLICLINICO CHICLAYO OESTE"/>
    <s v="NO PERTENECE A NINGUNA RED"/>
    <s v="NO PERTENECE A NINGUNA MICRORED"/>
    <n v="0"/>
    <n v="0"/>
    <m/>
    <n v="0"/>
    <n v="47"/>
    <n v="46"/>
    <n v="47"/>
    <n v="47"/>
    <n v="49"/>
    <n v="49"/>
    <n v="48"/>
    <n v="49"/>
    <n v="41"/>
    <n v="40"/>
    <n v="0"/>
    <n v="0"/>
    <n v="49"/>
    <n v="49"/>
    <n v="0"/>
    <n v="0"/>
    <n v="0"/>
    <n v="35"/>
    <n v="44"/>
    <n v="45"/>
    <n v="30"/>
    <n v="29"/>
    <n v="54"/>
    <n v="7"/>
    <n v="50"/>
    <n v="0"/>
  </r>
  <r>
    <n v="2025"/>
    <x v="0"/>
    <n v="8729"/>
    <x v="180"/>
    <s v="AGUSTIN GAVIDIA SALCEDO"/>
    <s v="NO PERTENECE A NINGUNA RED"/>
    <s v="NO PERTENECE A NINGUNA MICRORED"/>
    <n v="0"/>
    <n v="0"/>
    <m/>
    <n v="0"/>
    <n v="21"/>
    <n v="20"/>
    <n v="21"/>
    <n v="21"/>
    <n v="26"/>
    <n v="26"/>
    <n v="26"/>
    <n v="26"/>
    <n v="32"/>
    <n v="31"/>
    <n v="0"/>
    <n v="0"/>
    <n v="22"/>
    <n v="22"/>
    <n v="1"/>
    <n v="0"/>
    <n v="0"/>
    <n v="28"/>
    <n v="28"/>
    <n v="27"/>
    <n v="27"/>
    <n v="26"/>
    <n v="0"/>
    <n v="0"/>
    <n v="19"/>
    <n v="0"/>
  </r>
  <r>
    <n v="2025"/>
    <x v="0"/>
    <n v="8740"/>
    <x v="181"/>
    <s v="ESSALUD HOSPITAL 1 AGUSTIN ARBULU NEYRA FERREÑAFE"/>
    <s v="NO PERTENECE A NINGUNA RED"/>
    <s v="NO PERTENECE A NINGUNA MICRORED"/>
    <n v="0"/>
    <n v="0"/>
    <m/>
    <n v="0"/>
    <n v="15"/>
    <n v="14"/>
    <n v="15"/>
    <n v="15"/>
    <n v="19"/>
    <n v="17"/>
    <n v="19"/>
    <n v="19"/>
    <n v="20"/>
    <n v="19"/>
    <n v="0"/>
    <n v="0"/>
    <n v="15"/>
    <n v="12"/>
    <n v="0"/>
    <n v="0"/>
    <n v="0"/>
    <n v="19"/>
    <n v="20"/>
    <n v="22"/>
    <n v="23"/>
    <n v="16"/>
    <n v="4"/>
    <n v="8"/>
    <n v="39"/>
    <n v="0"/>
  </r>
  <r>
    <n v="2025"/>
    <x v="0"/>
    <n v="9033"/>
    <x v="182"/>
    <s v="HOSPITAL NACIONAL ALMANZOR AGUINAGA ASENJO"/>
    <s v="NO PERTENECE A NINGUNA RED"/>
    <s v="NO PERTENECE A NINGUNA MICRORED"/>
    <n v="105"/>
    <n v="5"/>
    <m/>
    <n v="127"/>
    <n v="8"/>
    <n v="6"/>
    <n v="6"/>
    <n v="4"/>
    <n v="4"/>
    <n v="4"/>
    <n v="2"/>
    <n v="2"/>
    <n v="1"/>
    <n v="1"/>
    <n v="0"/>
    <n v="0"/>
    <n v="3"/>
    <n v="5"/>
    <n v="0"/>
    <n v="0"/>
    <n v="0"/>
    <n v="3"/>
    <n v="3"/>
    <n v="1"/>
    <n v="3"/>
    <n v="3"/>
    <n v="3"/>
    <n v="0"/>
    <n v="2"/>
    <n v="0"/>
  </r>
  <r>
    <n v="2025"/>
    <x v="0"/>
    <n v="9160"/>
    <x v="183"/>
    <s v="POSTA MEDICA DE OLMOS"/>
    <s v="NO PERTENECE A NINGUNA RED"/>
    <s v="NO PERTENECE A NINGUNA MICRORED"/>
    <n v="0"/>
    <n v="0"/>
    <m/>
    <n v="0"/>
    <n v="4"/>
    <n v="4"/>
    <n v="4"/>
    <n v="4"/>
    <n v="11"/>
    <n v="11"/>
    <n v="11"/>
    <n v="11"/>
    <n v="5"/>
    <n v="5"/>
    <n v="0"/>
    <n v="0"/>
    <n v="7"/>
    <n v="8"/>
    <n v="0"/>
    <n v="0"/>
    <n v="0"/>
    <n v="0"/>
    <n v="0"/>
    <n v="0"/>
    <n v="1"/>
    <n v="0"/>
    <n v="1"/>
    <n v="4"/>
    <n v="3"/>
    <n v="0"/>
  </r>
  <r>
    <n v="2025"/>
    <x v="0"/>
    <n v="10904"/>
    <x v="184"/>
    <s v="CORRAL DE PIEDRA"/>
    <s v="LAMBAYEQUE"/>
    <s v="SALAS"/>
    <n v="3"/>
    <n v="0"/>
    <m/>
    <n v="3"/>
    <n v="1"/>
    <n v="1"/>
    <n v="1"/>
    <n v="1"/>
    <n v="0"/>
    <n v="0"/>
    <n v="0"/>
    <n v="0"/>
    <n v="1"/>
    <n v="1"/>
    <n v="0"/>
    <n v="0"/>
    <n v="2"/>
    <n v="2"/>
    <n v="2"/>
    <n v="0"/>
    <n v="1"/>
    <n v="2"/>
    <n v="3"/>
    <n v="3"/>
    <n v="0"/>
    <n v="0"/>
    <n v="0"/>
    <n v="0"/>
    <n v="0"/>
    <n v="0"/>
  </r>
  <r>
    <n v="2025"/>
    <x v="0"/>
    <n v="11767"/>
    <x v="185"/>
    <s v="EL PUEBLITO"/>
    <s v="LAMBAYEQUE"/>
    <s v="OLMOS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1"/>
    <n v="1"/>
    <n v="0"/>
    <n v="0"/>
    <n v="0"/>
    <n v="0"/>
    <n v="0"/>
  </r>
  <r>
    <n v="2025"/>
    <x v="0"/>
    <n v="11784"/>
    <x v="186"/>
    <s v="ANCOL CHICO"/>
    <s v="LAMBAYEQUE"/>
    <s v="OLMOS"/>
    <n v="0"/>
    <n v="0"/>
    <m/>
    <n v="0"/>
    <n v="1"/>
    <n v="1"/>
    <n v="1"/>
    <n v="1"/>
    <n v="2"/>
    <n v="2"/>
    <n v="2"/>
    <n v="2"/>
    <n v="0"/>
    <n v="0"/>
    <n v="0"/>
    <n v="0"/>
    <n v="0"/>
    <n v="0"/>
    <n v="0"/>
    <n v="0"/>
    <n v="3"/>
    <n v="0"/>
    <n v="0"/>
    <n v="0"/>
    <n v="0"/>
    <n v="0"/>
    <n v="0"/>
    <n v="0"/>
    <n v="0"/>
    <n v="0"/>
  </r>
  <r>
    <n v="2025"/>
    <x v="0"/>
    <n v="12119"/>
    <x v="187"/>
    <s v="HOSPITAL II LUIS HEYSEN INCHAUSTEGUI"/>
    <s v="NO PERTENECE A NINGUNA RED"/>
    <s v="NO PERTENECE A NINGUNA MICRORED"/>
    <n v="150"/>
    <n v="0"/>
    <m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0"/>
    <n v="12507"/>
    <x v="188"/>
    <s v="HOSPITAL REGIONAL POLICIAL CHICLAYO"/>
    <s v="NO PERTENECE A NINGUNA RED"/>
    <s v="NO PERTENECE A NINGUNA MICRORED"/>
    <n v="7"/>
    <n v="0"/>
    <m/>
    <n v="3"/>
    <n v="7"/>
    <n v="7"/>
    <n v="7"/>
    <n v="7"/>
    <n v="7"/>
    <n v="7"/>
    <n v="7"/>
    <n v="7"/>
    <n v="6"/>
    <n v="6"/>
    <n v="0"/>
    <n v="0"/>
    <n v="6"/>
    <n v="5"/>
    <n v="6"/>
    <n v="0"/>
    <n v="16"/>
    <n v="4"/>
    <n v="9"/>
    <n v="8"/>
    <n v="11"/>
    <n v="10"/>
    <n v="19"/>
    <n v="50"/>
    <n v="15"/>
    <n v="0"/>
  </r>
  <r>
    <n v="2025"/>
    <x v="0"/>
    <n v="12735"/>
    <x v="189"/>
    <s v="LAS NORIAS"/>
    <s v="LAMBAYEQUE"/>
    <s v="OLMOS"/>
    <n v="0"/>
    <n v="0"/>
    <m/>
    <n v="0"/>
    <n v="0"/>
    <n v="0"/>
    <n v="0"/>
    <n v="0"/>
    <n v="0"/>
    <n v="0"/>
    <n v="0"/>
    <n v="0"/>
    <n v="1"/>
    <n v="2"/>
    <n v="0"/>
    <n v="0"/>
    <n v="0"/>
    <n v="0"/>
    <n v="0"/>
    <n v="0"/>
    <n v="6"/>
    <n v="1"/>
    <n v="2"/>
    <n v="1"/>
    <n v="0"/>
    <n v="0"/>
    <n v="0"/>
    <n v="0"/>
    <n v="1"/>
    <n v="0"/>
  </r>
  <r>
    <n v="2025"/>
    <x v="0"/>
    <n v="13662"/>
    <x v="190"/>
    <s v="LAGUNA HUANAMA"/>
    <s v="LAMBAYEQUE"/>
    <s v="SALAS"/>
    <n v="0"/>
    <n v="0"/>
    <m/>
    <n v="0"/>
    <n v="2"/>
    <n v="2"/>
    <n v="2"/>
    <n v="2"/>
    <n v="3"/>
    <n v="3"/>
    <n v="2"/>
    <n v="3"/>
    <n v="0"/>
    <n v="0"/>
    <n v="0"/>
    <n v="0"/>
    <n v="0"/>
    <n v="1"/>
    <n v="1"/>
    <n v="0"/>
    <n v="1"/>
    <n v="0"/>
    <n v="0"/>
    <n v="0"/>
    <n v="0"/>
    <n v="0"/>
    <n v="0"/>
    <n v="0"/>
    <n v="0"/>
    <n v="0"/>
  </r>
  <r>
    <n v="2025"/>
    <x v="0"/>
    <n v="14654"/>
    <x v="191"/>
    <s v="HOSPITAL REGIONAL LAMBAYEQUE"/>
    <s v="NO PERTENECE A NINGUNA RED"/>
    <s v="NO PERTENECE A NINGUNA MICRORED"/>
    <n v="117"/>
    <n v="5"/>
    <m/>
    <n v="118"/>
    <n v="14"/>
    <n v="13"/>
    <n v="13"/>
    <n v="11"/>
    <n v="12"/>
    <n v="14"/>
    <n v="10"/>
    <n v="4"/>
    <n v="0"/>
    <n v="2"/>
    <n v="0"/>
    <n v="0"/>
    <n v="2"/>
    <n v="1"/>
    <n v="6"/>
    <n v="0"/>
    <n v="2"/>
    <n v="0"/>
    <n v="0"/>
    <n v="0"/>
    <n v="1"/>
    <n v="1"/>
    <n v="0"/>
    <n v="0"/>
    <n v="0"/>
    <n v="0"/>
  </r>
  <r>
    <n v="2025"/>
    <x v="0"/>
    <n v="15125"/>
    <x v="192"/>
    <s v="CENTRO MEDICO CAYALTI"/>
    <s v="NO PERTENECE A NINGUNA RED"/>
    <s v="NO PERTENECE A NINGUNA MICRORED"/>
    <n v="0"/>
    <n v="0"/>
    <m/>
    <n v="0"/>
    <n v="6"/>
    <n v="6"/>
    <n v="6"/>
    <n v="6"/>
    <n v="9"/>
    <n v="9"/>
    <n v="9"/>
    <n v="9"/>
    <n v="14"/>
    <n v="14"/>
    <n v="0"/>
    <n v="0"/>
    <n v="6"/>
    <n v="7"/>
    <n v="0"/>
    <n v="0"/>
    <n v="0"/>
    <n v="7"/>
    <n v="9"/>
    <n v="9"/>
    <n v="5"/>
    <n v="5"/>
    <n v="1"/>
    <n v="0"/>
    <n v="3"/>
    <n v="0"/>
  </r>
  <r>
    <n v="2025"/>
    <x v="0"/>
    <n v="24297"/>
    <x v="193"/>
    <s v="CENTRO DE ATENCION PRIMARIA II PATAPO"/>
    <s v="NO PERTENECE A NINGUNA RED"/>
    <s v="NO PERTENECE A NINGUNA MICRORED"/>
    <n v="0"/>
    <n v="0"/>
    <m/>
    <n v="0"/>
    <n v="6"/>
    <n v="6"/>
    <n v="6"/>
    <n v="6"/>
    <n v="5"/>
    <n v="5"/>
    <n v="5"/>
    <n v="5"/>
    <n v="10"/>
    <n v="10"/>
    <n v="0"/>
    <n v="0"/>
    <n v="4"/>
    <n v="4"/>
    <n v="0"/>
    <n v="0"/>
    <n v="0"/>
    <n v="3"/>
    <n v="4"/>
    <n v="3"/>
    <n v="6"/>
    <n v="6"/>
    <n v="2"/>
    <n v="2"/>
    <n v="14"/>
    <n v="0"/>
  </r>
  <r>
    <n v="2025"/>
    <x v="0"/>
    <n v="26291"/>
    <x v="194"/>
    <s v="CORRAL DE ARENA"/>
    <s v="LAMBAYEQUE"/>
    <s v="OLMOS"/>
    <n v="0"/>
    <n v="0"/>
    <m/>
    <n v="0"/>
    <n v="5"/>
    <n v="5"/>
    <n v="5"/>
    <n v="5"/>
    <n v="7"/>
    <n v="7"/>
    <n v="7"/>
    <n v="7"/>
    <n v="4"/>
    <n v="4"/>
    <n v="0"/>
    <n v="0"/>
    <n v="6"/>
    <n v="5"/>
    <n v="5"/>
    <n v="0"/>
    <n v="4"/>
    <n v="1"/>
    <n v="4"/>
    <n v="3"/>
    <n v="4"/>
    <n v="3"/>
    <n v="0"/>
    <n v="0"/>
    <n v="0"/>
    <n v="0"/>
  </r>
  <r>
    <n v="2025"/>
    <x v="0"/>
    <n v="26893"/>
    <x v="195"/>
    <s v="SALTUR"/>
    <s v="CHICLAYO"/>
    <s v="CAYALTI-ZAÑA"/>
    <n v="0"/>
    <n v="0"/>
    <m/>
    <n v="0"/>
    <n v="2"/>
    <n v="2"/>
    <n v="2"/>
    <n v="2"/>
    <n v="5"/>
    <n v="5"/>
    <n v="4"/>
    <n v="5"/>
    <n v="5"/>
    <n v="5"/>
    <n v="0"/>
    <n v="0"/>
    <n v="1"/>
    <n v="1"/>
    <n v="1"/>
    <n v="0"/>
    <n v="8"/>
    <n v="1"/>
    <n v="1"/>
    <n v="2"/>
    <n v="0"/>
    <n v="0"/>
    <n v="0"/>
    <n v="0"/>
    <n v="0"/>
    <n v="0"/>
  </r>
  <r>
    <n v="2025"/>
    <x v="0"/>
    <n v="26894"/>
    <x v="196"/>
    <s v="LA COMPUERTA"/>
    <s v="CHICLAYO"/>
    <s v="OYOTUN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1"/>
    <n v="0"/>
    <n v="0"/>
    <n v="0"/>
  </r>
  <r>
    <n v="2025"/>
    <x v="0"/>
    <n v="28687"/>
    <x v="197"/>
    <s v="MOCAPE"/>
    <s v="LAMBAYEQUE"/>
    <s v="OLMOS"/>
    <n v="0"/>
    <n v="0"/>
    <m/>
    <n v="0"/>
    <n v="3"/>
    <n v="3"/>
    <n v="3"/>
    <n v="3"/>
    <n v="2"/>
    <n v="2"/>
    <n v="2"/>
    <n v="2"/>
    <n v="1"/>
    <n v="1"/>
    <n v="0"/>
    <n v="0"/>
    <n v="2"/>
    <n v="2"/>
    <n v="2"/>
    <n v="0"/>
    <n v="0"/>
    <n v="1"/>
    <n v="3"/>
    <n v="1"/>
    <n v="2"/>
    <n v="1"/>
    <n v="2"/>
    <n v="0"/>
    <n v="7"/>
    <n v="0"/>
  </r>
  <r>
    <n v="2025"/>
    <x v="0"/>
    <n v="29039"/>
    <x v="198"/>
    <s v="PASABAR ASERRADERO"/>
    <s v="LAMBAYEQUE"/>
    <s v="OLMOS"/>
    <n v="0"/>
    <n v="0"/>
    <m/>
    <n v="0"/>
    <n v="2"/>
    <n v="2"/>
    <n v="2"/>
    <n v="2"/>
    <n v="2"/>
    <n v="2"/>
    <n v="2"/>
    <n v="2"/>
    <n v="2"/>
    <n v="2"/>
    <n v="0"/>
    <n v="0"/>
    <n v="0"/>
    <n v="0"/>
    <n v="0"/>
    <n v="0"/>
    <n v="0"/>
    <n v="1"/>
    <n v="2"/>
    <n v="2"/>
    <n v="0"/>
    <n v="0"/>
    <n v="0"/>
    <n v="0"/>
    <n v="0"/>
    <n v="0"/>
  </r>
  <r>
    <n v="2025"/>
    <x v="0"/>
    <n v="35945"/>
    <x v="199"/>
    <s v="CAPILLA SANTA ROSA LAMBAYEQUE"/>
    <s v="LAMBAYEQUE"/>
    <s v="LAMBAYEQUE"/>
    <n v="0"/>
    <n v="0"/>
    <m/>
    <n v="0"/>
    <n v="2"/>
    <n v="2"/>
    <n v="2"/>
    <n v="2"/>
    <n v="10"/>
    <n v="10"/>
    <n v="10"/>
    <n v="11"/>
    <n v="11"/>
    <n v="11"/>
    <n v="0"/>
    <n v="0"/>
    <n v="9"/>
    <n v="9"/>
    <n v="9"/>
    <n v="0"/>
    <n v="15"/>
    <n v="10"/>
    <n v="8"/>
    <n v="9"/>
    <n v="6"/>
    <n v="6"/>
    <n v="1"/>
    <n v="0"/>
    <n v="4"/>
    <n v="0"/>
  </r>
  <r>
    <n v="2025"/>
    <x v="0"/>
    <n v="36072"/>
    <x v="200"/>
    <s v="HUACA BLANCA"/>
    <s v="CHICLAYO"/>
    <s v="CHONGOYAPE"/>
    <n v="0"/>
    <n v="0"/>
    <m/>
    <n v="0"/>
    <n v="1"/>
    <n v="1"/>
    <n v="1"/>
    <n v="1"/>
    <n v="0"/>
    <n v="0"/>
    <n v="0"/>
    <n v="0"/>
    <n v="2"/>
    <n v="2"/>
    <n v="0"/>
    <n v="0"/>
    <n v="2"/>
    <n v="2"/>
    <n v="2"/>
    <n v="0"/>
    <n v="1"/>
    <n v="0"/>
    <n v="0"/>
    <n v="0"/>
    <n v="0"/>
    <n v="0"/>
    <n v="0"/>
    <n v="0"/>
    <n v="0"/>
    <n v="0"/>
  </r>
  <r>
    <n v="2025"/>
    <x v="0"/>
    <n v="39423"/>
    <x v="201"/>
    <s v="JANQUE"/>
    <s v="FERREÐAFE"/>
    <s v="INKAWASI"/>
    <n v="1"/>
    <n v="0"/>
    <m/>
    <n v="1"/>
    <n v="0"/>
    <n v="0"/>
    <n v="0"/>
    <n v="0"/>
    <n v="1"/>
    <n v="1"/>
    <n v="1"/>
    <n v="1"/>
    <n v="0"/>
    <n v="0"/>
    <n v="0"/>
    <n v="0"/>
    <n v="1"/>
    <n v="1"/>
    <n v="1"/>
    <n v="0"/>
    <n v="1"/>
    <n v="0"/>
    <n v="2"/>
    <n v="2"/>
    <n v="1"/>
    <n v="0"/>
    <n v="0"/>
    <n v="0"/>
    <n v="0"/>
    <n v="0"/>
  </r>
  <r>
    <n v="2025"/>
    <x v="0"/>
    <n v="40593"/>
    <x v="202"/>
    <s v="TUMAN"/>
    <s v="CHICLAYO"/>
    <s v="POSOPE ALTO"/>
    <n v="0"/>
    <n v="0"/>
    <m/>
    <n v="1"/>
    <n v="19"/>
    <n v="20"/>
    <n v="20"/>
    <n v="19"/>
    <n v="23"/>
    <n v="23"/>
    <n v="27"/>
    <n v="24"/>
    <n v="18"/>
    <n v="17"/>
    <n v="0"/>
    <n v="0"/>
    <n v="17"/>
    <n v="17"/>
    <n v="20"/>
    <n v="0"/>
    <n v="33"/>
    <n v="13"/>
    <n v="12"/>
    <n v="20"/>
    <n v="6"/>
    <n v="4"/>
    <n v="10"/>
    <n v="12"/>
    <n v="11"/>
    <n v="0"/>
  </r>
  <r>
    <n v="2025"/>
    <x v="0"/>
    <n v="40716"/>
    <x v="203"/>
    <s v="POSOPE ALTO"/>
    <s v="CHICLAYO"/>
    <s v="POSOPE ALTO"/>
    <n v="14"/>
    <n v="0"/>
    <m/>
    <n v="14"/>
    <n v="11"/>
    <n v="11"/>
    <n v="11"/>
    <n v="11"/>
    <n v="17"/>
    <n v="16"/>
    <n v="17"/>
    <n v="16"/>
    <n v="21"/>
    <n v="20"/>
    <n v="5"/>
    <n v="0"/>
    <n v="15"/>
    <n v="13"/>
    <n v="14"/>
    <n v="0"/>
    <n v="21"/>
    <n v="21"/>
    <n v="14"/>
    <n v="16"/>
    <n v="11"/>
    <n v="11"/>
    <n v="1"/>
    <n v="5"/>
    <n v="12"/>
    <n v="0"/>
  </r>
  <r>
    <n v="2025"/>
    <x v="1"/>
    <n v="4314"/>
    <x v="0"/>
    <s v="HOSPITAL REGIONAL DOCENTE LAS MERCEDES"/>
    <s v="CHICLAYO"/>
    <s v="NO PERTENECE A NINGUNA MICRORED"/>
    <n v="238"/>
    <n v="3"/>
    <m/>
    <n v="245"/>
    <n v="2"/>
    <n v="3"/>
    <n v="3"/>
    <n v="2"/>
    <n v="8"/>
    <n v="3"/>
    <n v="3"/>
    <n v="8"/>
    <n v="6"/>
    <n v="4"/>
    <n v="0"/>
    <n v="0"/>
    <n v="5"/>
    <n v="5"/>
    <n v="7"/>
    <n v="0"/>
    <n v="2"/>
    <n v="2"/>
    <n v="5"/>
    <n v="3"/>
    <n v="4"/>
    <n v="3"/>
    <n v="2"/>
    <n v="0"/>
    <n v="8"/>
    <n v="0"/>
  </r>
  <r>
    <n v="2025"/>
    <x v="1"/>
    <n v="4315"/>
    <x v="1"/>
    <s v="JOSE OLAYA"/>
    <s v="CHICLAYO"/>
    <s v="CHICLAYO"/>
    <n v="50"/>
    <n v="0"/>
    <m/>
    <n v="54"/>
    <n v="27"/>
    <n v="27"/>
    <n v="27"/>
    <n v="27"/>
    <n v="17"/>
    <n v="18"/>
    <n v="17"/>
    <n v="17"/>
    <n v="33"/>
    <n v="33"/>
    <n v="0"/>
    <n v="0"/>
    <n v="26"/>
    <n v="27"/>
    <n v="26"/>
    <n v="0"/>
    <n v="41"/>
    <n v="14"/>
    <n v="20"/>
    <n v="24"/>
    <n v="17"/>
    <n v="10"/>
    <n v="21"/>
    <n v="0"/>
    <n v="45"/>
    <n v="0"/>
  </r>
  <r>
    <n v="2025"/>
    <x v="1"/>
    <n v="4316"/>
    <x v="2"/>
    <s v="SAN ANTONIO"/>
    <s v="CHICLAYO"/>
    <s v="CHICLAYO"/>
    <n v="5"/>
    <n v="0"/>
    <m/>
    <n v="36"/>
    <n v="18"/>
    <n v="18"/>
    <n v="18"/>
    <n v="18"/>
    <n v="21"/>
    <n v="17"/>
    <n v="22"/>
    <n v="21"/>
    <n v="23"/>
    <n v="22"/>
    <n v="0"/>
    <n v="0"/>
    <n v="24"/>
    <n v="27"/>
    <n v="24"/>
    <n v="0"/>
    <n v="25"/>
    <n v="17"/>
    <n v="20"/>
    <n v="20"/>
    <n v="19"/>
    <n v="14"/>
    <n v="9"/>
    <n v="0"/>
    <n v="124"/>
    <n v="0"/>
  </r>
  <r>
    <n v="2025"/>
    <x v="1"/>
    <n v="4317"/>
    <x v="3"/>
    <s v="JORGE CHAVEZ"/>
    <s v="CHICLAYO"/>
    <s v="CHICLAYO"/>
    <n v="0"/>
    <n v="0"/>
    <m/>
    <n v="2"/>
    <n v="11"/>
    <n v="11"/>
    <n v="11"/>
    <n v="11"/>
    <n v="23"/>
    <n v="23"/>
    <n v="23"/>
    <n v="23"/>
    <n v="17"/>
    <n v="17"/>
    <n v="0"/>
    <n v="0"/>
    <n v="17"/>
    <n v="16"/>
    <n v="17"/>
    <n v="0"/>
    <n v="14"/>
    <n v="11"/>
    <n v="12"/>
    <n v="12"/>
    <n v="9"/>
    <n v="7"/>
    <n v="8"/>
    <n v="0"/>
    <n v="43"/>
    <n v="0"/>
  </r>
  <r>
    <n v="2025"/>
    <x v="1"/>
    <n v="4318"/>
    <x v="4"/>
    <s v="TUPAC AMARU"/>
    <s v="CHICLAYO"/>
    <s v="CHICLAYO"/>
    <n v="0"/>
    <n v="1"/>
    <m/>
    <n v="1"/>
    <n v="17"/>
    <n v="17"/>
    <n v="17"/>
    <n v="17"/>
    <n v="9"/>
    <n v="9"/>
    <n v="9"/>
    <n v="9"/>
    <n v="12"/>
    <n v="12"/>
    <n v="0"/>
    <n v="0"/>
    <n v="24"/>
    <n v="23"/>
    <n v="22"/>
    <n v="0"/>
    <n v="17"/>
    <n v="11"/>
    <n v="19"/>
    <n v="19"/>
    <n v="18"/>
    <n v="16"/>
    <n v="12"/>
    <n v="0"/>
    <n v="109"/>
    <n v="0"/>
  </r>
  <r>
    <n v="2025"/>
    <x v="1"/>
    <n v="4319"/>
    <x v="5"/>
    <s v="JOSE QUIÑONEZ GONZALES"/>
    <s v="CHICLAYO"/>
    <s v="CHICLAYO"/>
    <n v="1"/>
    <n v="0"/>
    <m/>
    <n v="3"/>
    <n v="7"/>
    <n v="7"/>
    <n v="7"/>
    <n v="7"/>
    <n v="13"/>
    <n v="12"/>
    <n v="13"/>
    <n v="13"/>
    <n v="13"/>
    <n v="13"/>
    <n v="0"/>
    <n v="0"/>
    <n v="15"/>
    <n v="14"/>
    <n v="15"/>
    <n v="0"/>
    <n v="17"/>
    <n v="18"/>
    <n v="18"/>
    <n v="18"/>
    <n v="8"/>
    <n v="8"/>
    <n v="0"/>
    <n v="0"/>
    <n v="79"/>
    <n v="0"/>
  </r>
  <r>
    <n v="2025"/>
    <x v="1"/>
    <n v="4320"/>
    <x v="6"/>
    <s v="CRUZ DE LA ESPERANZA"/>
    <s v="CHICLAYO"/>
    <s v="CHICLAYO"/>
    <n v="1"/>
    <n v="0"/>
    <m/>
    <n v="3"/>
    <n v="8"/>
    <n v="8"/>
    <n v="8"/>
    <n v="8"/>
    <n v="11"/>
    <n v="11"/>
    <n v="10"/>
    <n v="12"/>
    <n v="5"/>
    <n v="5"/>
    <n v="0"/>
    <n v="0"/>
    <n v="12"/>
    <n v="11"/>
    <n v="8"/>
    <n v="0"/>
    <n v="15"/>
    <n v="3"/>
    <n v="9"/>
    <n v="8"/>
    <n v="15"/>
    <n v="13"/>
    <n v="10"/>
    <n v="0"/>
    <n v="81"/>
    <n v="0"/>
  </r>
  <r>
    <n v="2025"/>
    <x v="1"/>
    <n v="4321"/>
    <x v="7"/>
    <s v="CERROPON"/>
    <s v="CHICLAYO"/>
    <s v="CHICLAYO"/>
    <n v="9"/>
    <n v="0"/>
    <m/>
    <n v="10"/>
    <n v="14"/>
    <n v="14"/>
    <n v="14"/>
    <n v="14"/>
    <n v="19"/>
    <n v="18"/>
    <n v="20"/>
    <n v="19"/>
    <n v="26"/>
    <n v="27"/>
    <n v="0"/>
    <n v="0"/>
    <n v="23"/>
    <n v="23"/>
    <n v="17"/>
    <n v="0"/>
    <n v="25"/>
    <n v="10"/>
    <n v="10"/>
    <n v="10"/>
    <n v="15"/>
    <n v="12"/>
    <n v="10"/>
    <n v="0"/>
    <n v="71"/>
    <n v="0"/>
  </r>
  <r>
    <n v="2025"/>
    <x v="1"/>
    <n v="4322"/>
    <x v="8"/>
    <s v="VICTOR ENRIQUE TIRADO BONILLA-CHONGOYAPE"/>
    <s v="CHICLAYO"/>
    <s v="CHONGOYAPE"/>
    <n v="3"/>
    <n v="0"/>
    <m/>
    <n v="4"/>
    <n v="9"/>
    <n v="9"/>
    <n v="9"/>
    <n v="9"/>
    <n v="12"/>
    <n v="11"/>
    <n v="8"/>
    <n v="12"/>
    <n v="13"/>
    <n v="14"/>
    <n v="0"/>
    <n v="0"/>
    <n v="8"/>
    <n v="8"/>
    <n v="8"/>
    <n v="0"/>
    <n v="11"/>
    <n v="10"/>
    <n v="11"/>
    <n v="11"/>
    <n v="4"/>
    <n v="3"/>
    <n v="5"/>
    <n v="0"/>
    <n v="37"/>
    <n v="0"/>
  </r>
  <r>
    <n v="2025"/>
    <x v="1"/>
    <n v="4323"/>
    <x v="9"/>
    <s v="PAMPA GRANDE"/>
    <s v="CHICLAYO"/>
    <s v="CHONGOYAPE"/>
    <n v="0"/>
    <n v="0"/>
    <m/>
    <n v="0"/>
    <n v="1"/>
    <n v="1"/>
    <n v="1"/>
    <n v="1"/>
    <n v="4"/>
    <n v="4"/>
    <n v="4"/>
    <n v="4"/>
    <n v="6"/>
    <n v="6"/>
    <n v="0"/>
    <n v="0"/>
    <n v="0"/>
    <n v="0"/>
    <n v="0"/>
    <n v="0"/>
    <n v="2"/>
    <n v="3"/>
    <n v="3"/>
    <n v="1"/>
    <n v="2"/>
    <n v="2"/>
    <n v="4"/>
    <n v="0"/>
    <n v="23"/>
    <n v="0"/>
  </r>
  <r>
    <n v="2025"/>
    <x v="1"/>
    <n v="4324"/>
    <x v="10"/>
    <s v="LA VICTORIA SECTOR  I"/>
    <s v="CHICLAYO"/>
    <s v="LA VICTORIA"/>
    <n v="2"/>
    <n v="0"/>
    <m/>
    <n v="1"/>
    <n v="11"/>
    <n v="11"/>
    <n v="12"/>
    <n v="11"/>
    <n v="14"/>
    <n v="14"/>
    <n v="14"/>
    <n v="14"/>
    <n v="20"/>
    <n v="20"/>
    <n v="0"/>
    <n v="0"/>
    <n v="25"/>
    <n v="23"/>
    <n v="18"/>
    <n v="0"/>
    <n v="19"/>
    <n v="6"/>
    <n v="16"/>
    <n v="17"/>
    <n v="14"/>
    <n v="11"/>
    <n v="0"/>
    <n v="0"/>
    <n v="51"/>
    <n v="0"/>
  </r>
  <r>
    <n v="2025"/>
    <x v="1"/>
    <n v="4325"/>
    <x v="11"/>
    <s v="LA VICTORIA SECTOR II - MARIA JESUS"/>
    <s v="CHICLAYO"/>
    <s v="LA VICTORIA"/>
    <n v="2"/>
    <n v="1"/>
    <m/>
    <n v="0"/>
    <n v="8"/>
    <n v="8"/>
    <n v="8"/>
    <n v="8"/>
    <n v="7"/>
    <n v="7"/>
    <n v="7"/>
    <n v="7"/>
    <n v="11"/>
    <n v="11"/>
    <n v="0"/>
    <n v="0"/>
    <n v="7"/>
    <n v="7"/>
    <n v="4"/>
    <n v="0"/>
    <n v="3"/>
    <n v="3"/>
    <n v="6"/>
    <n v="6"/>
    <n v="6"/>
    <n v="3"/>
    <n v="0"/>
    <n v="0"/>
    <n v="48"/>
    <n v="0"/>
  </r>
  <r>
    <n v="2025"/>
    <x v="1"/>
    <n v="4326"/>
    <x v="12"/>
    <s v="EL BOSQUE"/>
    <s v="CHICLAYO"/>
    <s v="LA VICTORIA"/>
    <n v="17"/>
    <n v="0"/>
    <m/>
    <n v="20"/>
    <n v="16"/>
    <n v="16"/>
    <n v="16"/>
    <n v="16"/>
    <n v="15"/>
    <n v="15"/>
    <n v="15"/>
    <n v="15"/>
    <n v="16"/>
    <n v="16"/>
    <n v="0"/>
    <n v="0"/>
    <n v="22"/>
    <n v="22"/>
    <n v="15"/>
    <n v="0"/>
    <n v="23"/>
    <n v="18"/>
    <n v="21"/>
    <n v="21"/>
    <n v="14"/>
    <n v="12"/>
    <n v="0"/>
    <n v="0"/>
    <n v="114"/>
    <n v="0"/>
  </r>
  <r>
    <n v="2025"/>
    <x v="1"/>
    <n v="4327"/>
    <x v="13"/>
    <s v="CHOSICA DEL NORTE"/>
    <s v="CHICLAYO"/>
    <s v="LA VICTORIA"/>
    <n v="0"/>
    <n v="0"/>
    <m/>
    <n v="1"/>
    <n v="3"/>
    <n v="3"/>
    <n v="3"/>
    <n v="3"/>
    <n v="3"/>
    <n v="3"/>
    <n v="3"/>
    <n v="4"/>
    <n v="2"/>
    <n v="3"/>
    <n v="0"/>
    <n v="0"/>
    <n v="5"/>
    <n v="5"/>
    <n v="2"/>
    <n v="0"/>
    <n v="5"/>
    <n v="0"/>
    <n v="1"/>
    <n v="2"/>
    <n v="2"/>
    <n v="1"/>
    <n v="1"/>
    <n v="0"/>
    <n v="10"/>
    <n v="0"/>
  </r>
  <r>
    <n v="2025"/>
    <x v="1"/>
    <n v="4328"/>
    <x v="14"/>
    <s v="JOSE LEONARDO ORTIZ"/>
    <s v="CHICLAYO"/>
    <s v="JOSE LEONARDO ORTIZ"/>
    <n v="10"/>
    <n v="0"/>
    <m/>
    <n v="12"/>
    <n v="32"/>
    <n v="32"/>
    <n v="32"/>
    <n v="32"/>
    <n v="30"/>
    <n v="30"/>
    <n v="30"/>
    <n v="30"/>
    <n v="33"/>
    <n v="32"/>
    <n v="0"/>
    <n v="0"/>
    <n v="19"/>
    <n v="18"/>
    <n v="12"/>
    <n v="0"/>
    <n v="39"/>
    <n v="10"/>
    <n v="24"/>
    <n v="22"/>
    <n v="14"/>
    <n v="11"/>
    <n v="1"/>
    <n v="0"/>
    <n v="96"/>
    <n v="0"/>
  </r>
  <r>
    <n v="2025"/>
    <x v="1"/>
    <n v="4329"/>
    <x v="15"/>
    <s v="PEDRO PABLO ATUSPARIAS"/>
    <s v="CHICLAYO"/>
    <s v="JOSE LEONARDO ORTIZ"/>
    <n v="20"/>
    <n v="0"/>
    <m/>
    <n v="22"/>
    <n v="32"/>
    <n v="32"/>
    <n v="32"/>
    <n v="32"/>
    <n v="35"/>
    <n v="36"/>
    <n v="35"/>
    <n v="36"/>
    <n v="41"/>
    <n v="41"/>
    <n v="0"/>
    <n v="0"/>
    <n v="26"/>
    <n v="23"/>
    <n v="15"/>
    <n v="0"/>
    <n v="27"/>
    <n v="12"/>
    <n v="20"/>
    <n v="17"/>
    <n v="12"/>
    <n v="11"/>
    <n v="0"/>
    <n v="0"/>
    <n v="92"/>
    <n v="0"/>
  </r>
  <r>
    <n v="2025"/>
    <x v="1"/>
    <n v="4330"/>
    <x v="16"/>
    <s v="PAUL HARRIS"/>
    <s v="CHICLAYO"/>
    <s v="JOSE LEONARDO ORTIZ"/>
    <n v="10"/>
    <n v="1"/>
    <m/>
    <n v="10"/>
    <n v="16"/>
    <n v="16"/>
    <n v="16"/>
    <n v="16"/>
    <n v="30"/>
    <n v="30"/>
    <n v="30"/>
    <n v="29"/>
    <n v="30"/>
    <n v="31"/>
    <n v="0"/>
    <n v="0"/>
    <n v="18"/>
    <n v="16"/>
    <n v="13"/>
    <n v="0"/>
    <n v="16"/>
    <n v="4"/>
    <n v="19"/>
    <n v="17"/>
    <n v="10"/>
    <n v="8"/>
    <n v="0"/>
    <n v="0"/>
    <n v="81"/>
    <n v="0"/>
  </r>
  <r>
    <n v="2025"/>
    <x v="1"/>
    <n v="4331"/>
    <x v="17"/>
    <s v="CULPON"/>
    <s v="CHICLAYO"/>
    <s v="JOSE LEONARDO ORTIZ"/>
    <n v="0"/>
    <n v="0"/>
    <m/>
    <n v="1"/>
    <n v="5"/>
    <n v="5"/>
    <n v="5"/>
    <n v="5"/>
    <n v="9"/>
    <n v="9"/>
    <n v="9"/>
    <n v="9"/>
    <n v="1"/>
    <n v="3"/>
    <n v="0"/>
    <n v="0"/>
    <n v="7"/>
    <n v="8"/>
    <n v="9"/>
    <n v="0"/>
    <n v="17"/>
    <n v="1"/>
    <n v="4"/>
    <n v="2"/>
    <n v="5"/>
    <n v="4"/>
    <n v="0"/>
    <n v="0"/>
    <n v="8"/>
    <n v="0"/>
  </r>
  <r>
    <n v="2025"/>
    <x v="1"/>
    <n v="4332"/>
    <x v="18"/>
    <s v="SANTA ANA"/>
    <s v="CHICLAYO"/>
    <s v="JOSE LEONARDO ORTIZ"/>
    <n v="0"/>
    <n v="0"/>
    <m/>
    <n v="1"/>
    <n v="12"/>
    <n v="12"/>
    <n v="12"/>
    <n v="12"/>
    <n v="4"/>
    <n v="4"/>
    <n v="4"/>
    <n v="4"/>
    <n v="9"/>
    <n v="9"/>
    <n v="0"/>
    <n v="0"/>
    <n v="13"/>
    <n v="13"/>
    <n v="8"/>
    <n v="0"/>
    <n v="10"/>
    <n v="9"/>
    <n v="10"/>
    <n v="8"/>
    <n v="11"/>
    <n v="5"/>
    <n v="0"/>
    <n v="0"/>
    <n v="48"/>
    <n v="0"/>
  </r>
  <r>
    <n v="2025"/>
    <x v="1"/>
    <n v="4334"/>
    <x v="19"/>
    <s v="PAMPA LA VICTORIA"/>
    <s v="CHICLAYO"/>
    <s v="POSOPE ALTO"/>
    <n v="0"/>
    <n v="0"/>
    <m/>
    <n v="0"/>
    <n v="4"/>
    <n v="4"/>
    <n v="4"/>
    <n v="4"/>
    <n v="6"/>
    <n v="6"/>
    <n v="6"/>
    <n v="6"/>
    <n v="3"/>
    <n v="3"/>
    <n v="0"/>
    <n v="0"/>
    <n v="2"/>
    <n v="3"/>
    <n v="3"/>
    <n v="0"/>
    <n v="1"/>
    <n v="0"/>
    <n v="3"/>
    <n v="3"/>
    <n v="2"/>
    <n v="2"/>
    <n v="0"/>
    <n v="0"/>
    <n v="10"/>
    <n v="0"/>
  </r>
  <r>
    <n v="2025"/>
    <x v="1"/>
    <n v="4335"/>
    <x v="20"/>
    <s v="PIMENTEL"/>
    <s v="CHICLAYO"/>
    <s v="PIMENTEL"/>
    <n v="10"/>
    <n v="0"/>
    <m/>
    <n v="10"/>
    <n v="20"/>
    <n v="20"/>
    <n v="20"/>
    <n v="20"/>
    <n v="22"/>
    <n v="22"/>
    <n v="22"/>
    <n v="22"/>
    <n v="19"/>
    <n v="19"/>
    <n v="0"/>
    <n v="0"/>
    <n v="21"/>
    <n v="22"/>
    <n v="23"/>
    <n v="0"/>
    <n v="27"/>
    <n v="24"/>
    <n v="18"/>
    <n v="17"/>
    <n v="11"/>
    <n v="10"/>
    <n v="2"/>
    <n v="0"/>
    <n v="98"/>
    <n v="0"/>
  </r>
  <r>
    <n v="2025"/>
    <x v="1"/>
    <n v="4336"/>
    <x v="21"/>
    <s v="SAN LUIS"/>
    <s v="CHICLAYO"/>
    <s v="POMALCA"/>
    <n v="0"/>
    <n v="0"/>
    <m/>
    <n v="0"/>
    <n v="0"/>
    <n v="0"/>
    <n v="0"/>
    <n v="0"/>
    <n v="0"/>
    <n v="0"/>
    <n v="0"/>
    <n v="0"/>
    <n v="1"/>
    <n v="0"/>
    <n v="0"/>
    <n v="0"/>
    <n v="1"/>
    <n v="0"/>
    <n v="0"/>
    <n v="0"/>
    <n v="1"/>
    <n v="0"/>
    <n v="0"/>
    <n v="0"/>
    <n v="2"/>
    <n v="1"/>
    <n v="1"/>
    <n v="0"/>
    <n v="11"/>
    <n v="0"/>
  </r>
  <r>
    <n v="2025"/>
    <x v="1"/>
    <n v="4337"/>
    <x v="22"/>
    <s v="SAN ANTONIO (POMALCA)"/>
    <s v="CHICLAYO"/>
    <s v="POMALCA"/>
    <n v="0"/>
    <n v="0"/>
    <m/>
    <n v="0"/>
    <n v="0"/>
    <n v="0"/>
    <n v="0"/>
    <n v="0"/>
    <n v="2"/>
    <n v="2"/>
    <n v="0"/>
    <n v="1"/>
    <n v="2"/>
    <n v="2"/>
    <n v="0"/>
    <n v="0"/>
    <n v="2"/>
    <n v="2"/>
    <n v="0"/>
    <n v="0"/>
    <n v="1"/>
    <n v="0"/>
    <n v="0"/>
    <n v="1"/>
    <n v="0"/>
    <n v="0"/>
    <n v="1"/>
    <n v="0"/>
    <n v="21"/>
    <n v="0"/>
  </r>
  <r>
    <n v="2025"/>
    <x v="1"/>
    <n v="4338"/>
    <x v="23"/>
    <s v="SIPAN"/>
    <s v="CHICLAYO"/>
    <s v="CAYALTI-ZAÑA"/>
    <n v="0"/>
    <n v="0"/>
    <m/>
    <n v="0"/>
    <n v="0"/>
    <n v="0"/>
    <n v="0"/>
    <n v="0"/>
    <n v="1"/>
    <n v="0"/>
    <n v="0"/>
    <n v="0"/>
    <n v="1"/>
    <n v="1"/>
    <n v="0"/>
    <n v="0"/>
    <n v="2"/>
    <n v="3"/>
    <n v="2"/>
    <n v="0"/>
    <n v="3"/>
    <n v="0"/>
    <n v="0"/>
    <n v="1"/>
    <n v="2"/>
    <n v="1"/>
    <n v="0"/>
    <n v="0"/>
    <n v="7"/>
    <n v="0"/>
  </r>
  <r>
    <n v="2025"/>
    <x v="1"/>
    <n v="4339"/>
    <x v="24"/>
    <s v="REQUE"/>
    <s v="CHICLAYO"/>
    <s v="REQUE-LAGUNAS"/>
    <n v="12"/>
    <n v="0"/>
    <m/>
    <n v="13"/>
    <n v="9"/>
    <n v="9"/>
    <n v="9"/>
    <n v="9"/>
    <n v="12"/>
    <n v="13"/>
    <n v="14"/>
    <n v="12"/>
    <n v="13"/>
    <n v="12"/>
    <n v="0"/>
    <n v="0"/>
    <n v="11"/>
    <n v="12"/>
    <n v="13"/>
    <n v="0"/>
    <n v="14"/>
    <n v="12"/>
    <n v="11"/>
    <n v="11"/>
    <n v="10"/>
    <n v="9"/>
    <n v="1"/>
    <n v="0"/>
    <n v="89"/>
    <n v="0"/>
  </r>
  <r>
    <n v="2025"/>
    <x v="1"/>
    <n v="4340"/>
    <x v="25"/>
    <s v="MONTEGRANDE"/>
    <s v="CHICLAYO"/>
    <s v="REQUE-LAGUNAS"/>
    <n v="0"/>
    <n v="0"/>
    <m/>
    <n v="1"/>
    <n v="0"/>
    <n v="0"/>
    <n v="0"/>
    <n v="0"/>
    <n v="0"/>
    <n v="0"/>
    <n v="0"/>
    <n v="0"/>
    <n v="1"/>
    <n v="1"/>
    <n v="0"/>
    <n v="0"/>
    <n v="1"/>
    <n v="1"/>
    <n v="1"/>
    <n v="0"/>
    <n v="2"/>
    <n v="1"/>
    <n v="1"/>
    <n v="1"/>
    <n v="1"/>
    <n v="1"/>
    <n v="0"/>
    <n v="0"/>
    <n v="19"/>
    <n v="0"/>
  </r>
  <r>
    <n v="2025"/>
    <x v="1"/>
    <n v="4341"/>
    <x v="26"/>
    <s v="LAS DELICIAS"/>
    <s v="CHICLAYO"/>
    <s v="REQUE-LAGUNAS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6"/>
    <n v="1"/>
    <n v="2"/>
    <n v="2"/>
    <n v="1"/>
    <n v="1"/>
    <n v="0"/>
    <n v="0"/>
    <n v="2"/>
    <n v="0"/>
  </r>
  <r>
    <n v="2025"/>
    <x v="1"/>
    <n v="4342"/>
    <x v="27"/>
    <s v="SAN JOSE"/>
    <s v="CHICLAYO"/>
    <s v="SAN JOSE"/>
    <n v="4"/>
    <n v="0"/>
    <m/>
    <n v="2"/>
    <n v="11"/>
    <n v="11"/>
    <n v="11"/>
    <n v="11"/>
    <n v="16"/>
    <n v="16"/>
    <n v="16"/>
    <n v="16"/>
    <n v="15"/>
    <n v="15"/>
    <n v="0"/>
    <n v="0"/>
    <n v="12"/>
    <n v="17"/>
    <n v="11"/>
    <n v="0"/>
    <n v="24"/>
    <n v="10"/>
    <n v="9"/>
    <n v="9"/>
    <n v="5"/>
    <n v="4"/>
    <n v="24"/>
    <n v="0"/>
    <n v="50"/>
    <n v="0"/>
  </r>
  <r>
    <n v="2025"/>
    <x v="1"/>
    <n v="4343"/>
    <x v="28"/>
    <s v="SAN CARLOS"/>
    <s v="CHICLAYO"/>
    <s v="SAN JOSE"/>
    <n v="0"/>
    <n v="0"/>
    <m/>
    <n v="0"/>
    <n v="4"/>
    <n v="4"/>
    <n v="4"/>
    <n v="4"/>
    <n v="1"/>
    <n v="1"/>
    <n v="1"/>
    <n v="1"/>
    <n v="0"/>
    <n v="0"/>
    <n v="0"/>
    <n v="0"/>
    <n v="4"/>
    <n v="9"/>
    <n v="6"/>
    <n v="0"/>
    <n v="7"/>
    <n v="9"/>
    <n v="14"/>
    <n v="10"/>
    <n v="4"/>
    <n v="3"/>
    <n v="0"/>
    <n v="0"/>
    <n v="13"/>
    <n v="0"/>
  </r>
  <r>
    <n v="2025"/>
    <x v="1"/>
    <n v="4344"/>
    <x v="29"/>
    <s v="BODEGONES"/>
    <s v="CHICLAYO"/>
    <s v="SAN JOSE"/>
    <n v="0"/>
    <n v="0"/>
    <m/>
    <n v="1"/>
    <n v="2"/>
    <n v="2"/>
    <n v="2"/>
    <n v="2"/>
    <n v="1"/>
    <n v="1"/>
    <n v="1"/>
    <n v="1"/>
    <n v="2"/>
    <n v="2"/>
    <n v="0"/>
    <n v="0"/>
    <n v="4"/>
    <n v="4"/>
    <n v="1"/>
    <n v="0"/>
    <n v="4"/>
    <n v="1"/>
    <n v="2"/>
    <n v="2"/>
    <n v="5"/>
    <n v="3"/>
    <n v="1"/>
    <n v="0"/>
    <n v="13"/>
    <n v="0"/>
  </r>
  <r>
    <n v="2025"/>
    <x v="1"/>
    <n v="4345"/>
    <x v="30"/>
    <s v="CIUDAD DE DIOS - JUAN TOMIS STACK"/>
    <s v="CHICLAYO"/>
    <s v="SAN JOSE"/>
    <n v="0"/>
    <n v="0"/>
    <m/>
    <n v="1"/>
    <n v="0"/>
    <n v="0"/>
    <n v="0"/>
    <n v="0"/>
    <n v="2"/>
    <n v="2"/>
    <n v="2"/>
    <n v="2"/>
    <n v="6"/>
    <n v="6"/>
    <n v="0"/>
    <n v="0"/>
    <n v="9"/>
    <n v="9"/>
    <n v="9"/>
    <n v="0"/>
    <n v="7"/>
    <n v="1"/>
    <n v="2"/>
    <n v="1"/>
    <n v="4"/>
    <n v="3"/>
    <n v="0"/>
    <n v="0"/>
    <n v="17"/>
    <n v="0"/>
  </r>
  <r>
    <n v="2025"/>
    <x v="1"/>
    <n v="4346"/>
    <x v="31"/>
    <s v="MONSEFU"/>
    <s v="CHICLAYO"/>
    <s v="CIRCUITO DE PLAYA"/>
    <n v="14"/>
    <n v="2"/>
    <m/>
    <n v="15"/>
    <n v="19"/>
    <n v="20"/>
    <n v="20"/>
    <n v="19"/>
    <n v="32"/>
    <n v="31"/>
    <n v="32"/>
    <n v="33"/>
    <n v="21"/>
    <n v="21"/>
    <n v="0"/>
    <n v="0"/>
    <n v="30"/>
    <n v="32"/>
    <n v="29"/>
    <n v="0"/>
    <n v="63"/>
    <n v="14"/>
    <n v="22"/>
    <n v="23"/>
    <n v="13"/>
    <n v="9"/>
    <n v="16"/>
    <n v="0"/>
    <n v="34"/>
    <n v="0"/>
  </r>
  <r>
    <n v="2025"/>
    <x v="1"/>
    <n v="4347"/>
    <x v="32"/>
    <s v="CALLANCA"/>
    <s v="CHICLAYO"/>
    <s v="CIRCUITO DE PLAYA"/>
    <n v="0"/>
    <n v="0"/>
    <m/>
    <n v="0"/>
    <n v="6"/>
    <n v="6"/>
    <n v="6"/>
    <n v="6"/>
    <n v="2"/>
    <n v="2"/>
    <n v="2"/>
    <n v="2"/>
    <n v="2"/>
    <n v="4"/>
    <n v="0"/>
    <n v="0"/>
    <n v="2"/>
    <n v="2"/>
    <n v="2"/>
    <n v="0"/>
    <n v="2"/>
    <n v="5"/>
    <n v="4"/>
    <n v="4"/>
    <n v="8"/>
    <n v="4"/>
    <n v="0"/>
    <n v="0"/>
    <n v="15"/>
    <n v="0"/>
  </r>
  <r>
    <n v="2025"/>
    <x v="1"/>
    <n v="4348"/>
    <x v="33"/>
    <s v="POMAPE"/>
    <s v="CHICLAYO"/>
    <s v="CIRCUITO DE PLAYA"/>
    <n v="0"/>
    <n v="1"/>
    <m/>
    <n v="0"/>
    <n v="5"/>
    <n v="5"/>
    <n v="5"/>
    <n v="5"/>
    <n v="4"/>
    <n v="4"/>
    <n v="4"/>
    <n v="4"/>
    <n v="2"/>
    <n v="2"/>
    <n v="0"/>
    <n v="0"/>
    <n v="7"/>
    <n v="7"/>
    <n v="7"/>
    <n v="0"/>
    <n v="3"/>
    <n v="2"/>
    <n v="2"/>
    <n v="2"/>
    <n v="3"/>
    <n v="3"/>
    <n v="0"/>
    <n v="0"/>
    <n v="10"/>
    <n v="0"/>
  </r>
  <r>
    <n v="2025"/>
    <x v="1"/>
    <n v="4349"/>
    <x v="34"/>
    <s v="VALLE HERMOSO"/>
    <s v="CHICLAYO"/>
    <s v="CIRCUITO DE PLAYA"/>
    <n v="0"/>
    <n v="0"/>
    <m/>
    <n v="0"/>
    <n v="1"/>
    <n v="1"/>
    <n v="1"/>
    <n v="1"/>
    <n v="0"/>
    <n v="0"/>
    <n v="0"/>
    <n v="0"/>
    <n v="1"/>
    <n v="1"/>
    <n v="0"/>
    <n v="0"/>
    <n v="2"/>
    <n v="2"/>
    <n v="2"/>
    <n v="0"/>
    <n v="3"/>
    <n v="0"/>
    <n v="0"/>
    <n v="1"/>
    <n v="2"/>
    <n v="2"/>
    <n v="1"/>
    <n v="0"/>
    <n v="12"/>
    <n v="0"/>
  </r>
  <r>
    <n v="2025"/>
    <x v="1"/>
    <n v="4350"/>
    <x v="35"/>
    <s v="CIUDAD ETEN"/>
    <s v="CHICLAYO"/>
    <s v="CIRCUITO DE PLAYA"/>
    <n v="0"/>
    <n v="0"/>
    <m/>
    <n v="0"/>
    <n v="6"/>
    <n v="6"/>
    <n v="6"/>
    <n v="6"/>
    <n v="18"/>
    <n v="17"/>
    <n v="17"/>
    <n v="17"/>
    <n v="8"/>
    <n v="8"/>
    <n v="0"/>
    <n v="0"/>
    <n v="11"/>
    <n v="12"/>
    <n v="11"/>
    <n v="0"/>
    <n v="8"/>
    <n v="8"/>
    <n v="17"/>
    <n v="18"/>
    <n v="8"/>
    <n v="6"/>
    <n v="0"/>
    <n v="0"/>
    <n v="34"/>
    <n v="0"/>
  </r>
  <r>
    <n v="2025"/>
    <x v="1"/>
    <n v="4351"/>
    <x v="36"/>
    <s v="PUERTO ETEN"/>
    <s v="CHICLAYO"/>
    <s v="CIRCUITO DE PLAYA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3"/>
    <n v="2"/>
    <n v="3"/>
    <n v="2"/>
    <n v="5"/>
    <n v="3"/>
    <n v="0"/>
    <n v="0"/>
    <n v="7"/>
    <n v="0"/>
  </r>
  <r>
    <n v="2025"/>
    <x v="1"/>
    <n v="4352"/>
    <x v="37"/>
    <s v="SANTA ROSA"/>
    <s v="CHICLAYO"/>
    <s v="CIRCUITO DE PLAYA"/>
    <n v="0"/>
    <n v="1"/>
    <m/>
    <n v="0"/>
    <n v="9"/>
    <n v="9"/>
    <n v="9"/>
    <n v="9"/>
    <n v="9"/>
    <n v="8"/>
    <n v="10"/>
    <n v="10"/>
    <n v="7"/>
    <n v="6"/>
    <n v="0"/>
    <n v="0"/>
    <n v="7"/>
    <n v="8"/>
    <n v="1"/>
    <n v="0"/>
    <n v="14"/>
    <n v="9"/>
    <n v="14"/>
    <n v="13"/>
    <n v="2"/>
    <n v="2"/>
    <n v="0"/>
    <n v="0"/>
    <n v="33"/>
    <n v="0"/>
  </r>
  <r>
    <n v="2025"/>
    <x v="1"/>
    <n v="4353"/>
    <x v="38"/>
    <s v="ZAÑA"/>
    <s v="CHICLAYO"/>
    <s v="CAYALTI-ZAÑA"/>
    <n v="0"/>
    <n v="0"/>
    <m/>
    <n v="0"/>
    <n v="6"/>
    <n v="6"/>
    <n v="6"/>
    <n v="6"/>
    <n v="3"/>
    <n v="3"/>
    <n v="3"/>
    <n v="3"/>
    <n v="0"/>
    <n v="0"/>
    <n v="0"/>
    <n v="0"/>
    <n v="2"/>
    <n v="2"/>
    <n v="1"/>
    <n v="0"/>
    <n v="4"/>
    <n v="2"/>
    <n v="8"/>
    <n v="8"/>
    <n v="2"/>
    <n v="2"/>
    <n v="0"/>
    <n v="0"/>
    <n v="33"/>
    <n v="0"/>
  </r>
  <r>
    <n v="2025"/>
    <x v="1"/>
    <n v="4354"/>
    <x v="39"/>
    <s v="COLLIQUE"/>
    <s v="CHICLAYO"/>
    <s v="CAYALTI-ZAÑA"/>
    <n v="0"/>
    <n v="0"/>
    <m/>
    <n v="0"/>
    <n v="0"/>
    <n v="0"/>
    <n v="0"/>
    <n v="0"/>
    <n v="0"/>
    <n v="0"/>
    <n v="0"/>
    <n v="0"/>
    <n v="2"/>
    <n v="2"/>
    <n v="0"/>
    <n v="0"/>
    <n v="1"/>
    <n v="1"/>
    <n v="1"/>
    <n v="0"/>
    <n v="0"/>
    <n v="1"/>
    <n v="1"/>
    <n v="1"/>
    <n v="5"/>
    <n v="4"/>
    <n v="0"/>
    <n v="0"/>
    <n v="14"/>
    <n v="0"/>
  </r>
  <r>
    <n v="2025"/>
    <x v="1"/>
    <n v="4355"/>
    <x v="40"/>
    <s v="GUAYAQUIL"/>
    <s v="CHICLAYO"/>
    <s v="CAYALTI-ZAÑA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0"/>
    <n v="0"/>
  </r>
  <r>
    <n v="2025"/>
    <x v="1"/>
    <n v="4356"/>
    <x v="41"/>
    <s v="MOCUPE VIEJO (TRADIC.)"/>
    <s v="CHICLAYO"/>
    <s v="REQUE-LAGUNAS"/>
    <n v="0"/>
    <n v="0"/>
    <m/>
    <n v="0"/>
    <n v="8"/>
    <n v="8"/>
    <n v="8"/>
    <n v="8"/>
    <n v="8"/>
    <n v="8"/>
    <n v="8"/>
    <n v="8"/>
    <n v="8"/>
    <n v="8"/>
    <n v="0"/>
    <n v="0"/>
    <n v="5"/>
    <n v="5"/>
    <n v="3"/>
    <n v="0"/>
    <n v="7"/>
    <n v="5"/>
    <n v="5"/>
    <n v="5"/>
    <n v="4"/>
    <n v="4"/>
    <n v="4"/>
    <n v="0"/>
    <n v="40"/>
    <n v="0"/>
  </r>
  <r>
    <n v="2025"/>
    <x v="1"/>
    <n v="4357"/>
    <x v="42"/>
    <s v="MOCUPE NUEVO"/>
    <s v="CHICLAYO"/>
    <s v="REQUE-LAGUNAS"/>
    <n v="0"/>
    <n v="0"/>
    <m/>
    <n v="0"/>
    <n v="0"/>
    <n v="0"/>
    <n v="0"/>
    <n v="0"/>
    <n v="0"/>
    <n v="0"/>
    <n v="0"/>
    <n v="0"/>
    <n v="1"/>
    <n v="1"/>
    <n v="0"/>
    <n v="0"/>
    <n v="3"/>
    <n v="3"/>
    <n v="3"/>
    <n v="0"/>
    <n v="1"/>
    <n v="5"/>
    <n v="4"/>
    <n v="4"/>
    <n v="1"/>
    <n v="0"/>
    <n v="0"/>
    <n v="0"/>
    <n v="23"/>
    <n v="0"/>
  </r>
  <r>
    <n v="2025"/>
    <x v="1"/>
    <n v="4358"/>
    <x v="43"/>
    <s v="LAGUNAS"/>
    <s v="CHICLAYO"/>
    <s v="REQUE-LAGUNAS"/>
    <n v="0"/>
    <n v="0"/>
    <m/>
    <n v="0"/>
    <n v="2"/>
    <n v="2"/>
    <n v="2"/>
    <n v="2"/>
    <n v="1"/>
    <n v="1"/>
    <n v="1"/>
    <n v="1"/>
    <n v="4"/>
    <n v="4"/>
    <n v="0"/>
    <n v="0"/>
    <n v="0"/>
    <n v="0"/>
    <n v="0"/>
    <n v="0"/>
    <n v="4"/>
    <n v="1"/>
    <n v="1"/>
    <n v="0"/>
    <n v="2"/>
    <n v="2"/>
    <n v="0"/>
    <n v="0"/>
    <n v="20"/>
    <n v="0"/>
  </r>
  <r>
    <n v="2025"/>
    <x v="1"/>
    <n v="4359"/>
    <x v="44"/>
    <s v="TUPAC AMARU"/>
    <s v="CHICLAYO"/>
    <s v="REQUE-LAGUNAS"/>
    <n v="0"/>
    <n v="0"/>
    <m/>
    <n v="0"/>
    <n v="3"/>
    <n v="3"/>
    <n v="3"/>
    <n v="3"/>
    <n v="2"/>
    <n v="2"/>
    <n v="1"/>
    <n v="2"/>
    <n v="2"/>
    <n v="2"/>
    <n v="0"/>
    <n v="0"/>
    <n v="1"/>
    <n v="1"/>
    <n v="1"/>
    <n v="0"/>
    <n v="3"/>
    <n v="3"/>
    <n v="3"/>
    <n v="3"/>
    <n v="3"/>
    <n v="0"/>
    <n v="2"/>
    <n v="0"/>
    <n v="7"/>
    <n v="0"/>
  </r>
  <r>
    <n v="2025"/>
    <x v="1"/>
    <n v="4360"/>
    <x v="45"/>
    <s v="PUEBLO LIBRE"/>
    <s v="CHICLAYO"/>
    <s v="REQUE-LAGUNAS"/>
    <n v="0"/>
    <n v="0"/>
    <m/>
    <n v="0"/>
    <n v="1"/>
    <n v="1"/>
    <n v="1"/>
    <n v="1"/>
    <n v="1"/>
    <n v="1"/>
    <n v="1"/>
    <n v="1"/>
    <n v="0"/>
    <n v="0"/>
    <n v="0"/>
    <n v="0"/>
    <n v="1"/>
    <n v="1"/>
    <n v="0"/>
    <n v="0"/>
    <n v="0"/>
    <n v="0"/>
    <n v="0"/>
    <n v="0"/>
    <n v="1"/>
    <n v="0"/>
    <n v="0"/>
    <n v="0"/>
    <n v="6"/>
    <n v="0"/>
  </r>
  <r>
    <n v="2025"/>
    <x v="1"/>
    <n v="4361"/>
    <x v="46"/>
    <s v="NUEVA ARICA"/>
    <s v="CHICLAYO"/>
    <s v="OYOTUN"/>
    <n v="1"/>
    <n v="0"/>
    <m/>
    <n v="1"/>
    <n v="4"/>
    <n v="4"/>
    <n v="4"/>
    <n v="4"/>
    <n v="0"/>
    <n v="0"/>
    <n v="0"/>
    <n v="0"/>
    <n v="0"/>
    <n v="0"/>
    <n v="0"/>
    <n v="0"/>
    <n v="1"/>
    <n v="1"/>
    <n v="1"/>
    <n v="0"/>
    <n v="4"/>
    <n v="2"/>
    <n v="3"/>
    <n v="3"/>
    <n v="4"/>
    <n v="4"/>
    <n v="6"/>
    <n v="0"/>
    <n v="21"/>
    <n v="0"/>
  </r>
  <r>
    <n v="2025"/>
    <x v="1"/>
    <n v="4362"/>
    <x v="47"/>
    <s v="LA VIÑA DE NUEVA ARICA"/>
    <s v="CHICLAYO"/>
    <s v="OYOTUN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5"/>
    <n v="0"/>
    <n v="0"/>
    <n v="0"/>
    <n v="0"/>
    <n v="0"/>
    <n v="0"/>
    <n v="0"/>
    <n v="16"/>
    <n v="0"/>
  </r>
  <r>
    <n v="2025"/>
    <x v="1"/>
    <n v="4363"/>
    <x v="48"/>
    <s v="OYOTUN"/>
    <s v="CHICLAYO"/>
    <s v="OYOTUN"/>
    <n v="6"/>
    <n v="0"/>
    <m/>
    <n v="7"/>
    <n v="7"/>
    <n v="7"/>
    <n v="7"/>
    <n v="7"/>
    <n v="5"/>
    <n v="6"/>
    <n v="5"/>
    <n v="5"/>
    <n v="2"/>
    <n v="2"/>
    <n v="0"/>
    <n v="0"/>
    <n v="2"/>
    <n v="2"/>
    <n v="1"/>
    <n v="0"/>
    <n v="8"/>
    <n v="7"/>
    <n v="8"/>
    <n v="8"/>
    <n v="1"/>
    <n v="0"/>
    <n v="3"/>
    <n v="0"/>
    <n v="41"/>
    <n v="0"/>
  </r>
  <r>
    <n v="2025"/>
    <x v="1"/>
    <n v="4364"/>
    <x v="49"/>
    <s v="EL ESPINAL"/>
    <s v="CHICLAYO"/>
    <s v="OYOTUN"/>
    <n v="0"/>
    <n v="0"/>
    <m/>
    <n v="0"/>
    <n v="0"/>
    <n v="0"/>
    <n v="0"/>
    <n v="0"/>
    <n v="2"/>
    <n v="2"/>
    <n v="2"/>
    <n v="2"/>
    <n v="0"/>
    <n v="0"/>
    <n v="0"/>
    <n v="0"/>
    <n v="0"/>
    <n v="0"/>
    <n v="0"/>
    <n v="0"/>
    <n v="1"/>
    <n v="0"/>
    <n v="0"/>
    <n v="0"/>
    <n v="0"/>
    <n v="0"/>
    <n v="0"/>
    <n v="0"/>
    <n v="10"/>
    <n v="0"/>
  </r>
  <r>
    <n v="2025"/>
    <x v="1"/>
    <n v="4365"/>
    <x v="50"/>
    <s v="PAN DE AZUCAR"/>
    <s v="CHICLAYO"/>
    <s v="OYOTUN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6"/>
    <n v="0"/>
  </r>
  <r>
    <n v="2025"/>
    <x v="1"/>
    <n v="4366"/>
    <x v="51"/>
    <s v="VIRGEN DE LAS MERCEDES LA OTRA BANDA"/>
    <s v="CHICLAYO"/>
    <s v="CAYALTI-ZAÑA"/>
    <n v="0"/>
    <n v="0"/>
    <m/>
    <n v="0"/>
    <n v="1"/>
    <n v="1"/>
    <n v="1"/>
    <n v="1"/>
    <n v="0"/>
    <n v="0"/>
    <n v="0"/>
    <n v="0"/>
    <n v="0"/>
    <n v="0"/>
    <n v="0"/>
    <n v="0"/>
    <n v="2"/>
    <n v="2"/>
    <n v="2"/>
    <n v="0"/>
    <n v="2"/>
    <n v="0"/>
    <n v="0"/>
    <n v="0"/>
    <n v="0"/>
    <n v="0"/>
    <n v="1"/>
    <n v="0"/>
    <n v="21"/>
    <n v="0"/>
  </r>
  <r>
    <n v="2025"/>
    <x v="1"/>
    <n v="4367"/>
    <x v="52"/>
    <s v="HOSPITAL PROVINCIAL DOCENTE BELEN-LAMBAYEQUE"/>
    <s v="NO PERTENECE A NINGUNA RED"/>
    <s v="NO PERTENECE A NINGUNA MICRORED"/>
    <n v="260"/>
    <n v="0"/>
    <m/>
    <n v="266"/>
    <n v="5"/>
    <n v="5"/>
    <n v="6"/>
    <n v="5"/>
    <n v="10"/>
    <n v="9"/>
    <n v="8"/>
    <n v="9"/>
    <n v="1"/>
    <n v="1"/>
    <n v="0"/>
    <n v="0"/>
    <n v="4"/>
    <n v="4"/>
    <n v="5"/>
    <n v="0"/>
    <n v="2"/>
    <n v="0"/>
    <n v="0"/>
    <n v="0"/>
    <n v="2"/>
    <n v="1"/>
    <n v="0"/>
    <n v="0"/>
    <n v="0"/>
    <n v="0"/>
  </r>
  <r>
    <n v="2025"/>
    <x v="1"/>
    <n v="4368"/>
    <x v="53"/>
    <s v="JAYANCA"/>
    <s v="LAMBAYEQUE"/>
    <s v="JAYANCA"/>
    <n v="5"/>
    <n v="0"/>
    <m/>
    <n v="6"/>
    <n v="11"/>
    <n v="11"/>
    <n v="10"/>
    <n v="11"/>
    <n v="23"/>
    <n v="22"/>
    <n v="24"/>
    <n v="23"/>
    <n v="17"/>
    <n v="17"/>
    <n v="0"/>
    <n v="0"/>
    <n v="16"/>
    <n v="20"/>
    <n v="19"/>
    <n v="0"/>
    <n v="24"/>
    <n v="13"/>
    <n v="12"/>
    <n v="18"/>
    <n v="6"/>
    <n v="4"/>
    <n v="5"/>
    <n v="0"/>
    <n v="56"/>
    <n v="0"/>
  </r>
  <r>
    <n v="2025"/>
    <x v="1"/>
    <n v="4369"/>
    <x v="54"/>
    <s v="SAN MARTIN"/>
    <s v="LAMBAYEQUE"/>
    <s v="LAMBAYEQUE"/>
    <n v="0"/>
    <n v="0"/>
    <m/>
    <n v="2"/>
    <n v="21"/>
    <n v="21"/>
    <n v="21"/>
    <n v="21"/>
    <n v="19"/>
    <n v="18"/>
    <n v="24"/>
    <n v="19"/>
    <n v="27"/>
    <n v="25"/>
    <n v="0"/>
    <n v="0"/>
    <n v="29"/>
    <n v="27"/>
    <n v="21"/>
    <n v="0"/>
    <n v="27"/>
    <n v="9"/>
    <n v="22"/>
    <n v="22"/>
    <n v="11"/>
    <n v="11"/>
    <n v="1"/>
    <n v="0"/>
    <n v="125"/>
    <n v="0"/>
  </r>
  <r>
    <n v="2025"/>
    <x v="1"/>
    <n v="4370"/>
    <x v="55"/>
    <s v="TORIBIA CASTRO CHIRINOS"/>
    <s v="LAMBAYEQUE"/>
    <s v="LAMBAYEQUE"/>
    <n v="22"/>
    <n v="2"/>
    <m/>
    <n v="22"/>
    <n v="19"/>
    <n v="19"/>
    <n v="19"/>
    <n v="20"/>
    <n v="19"/>
    <n v="19"/>
    <n v="19"/>
    <n v="19"/>
    <n v="25"/>
    <n v="26"/>
    <n v="0"/>
    <n v="0"/>
    <n v="19"/>
    <n v="18"/>
    <n v="18"/>
    <n v="0"/>
    <n v="33"/>
    <n v="17"/>
    <n v="24"/>
    <n v="26"/>
    <n v="22"/>
    <n v="22"/>
    <n v="12"/>
    <n v="0"/>
    <n v="87"/>
    <n v="0"/>
  </r>
  <r>
    <n v="2025"/>
    <x v="1"/>
    <n v="4371"/>
    <x v="56"/>
    <s v="SIALUPE HUAMANTANGA"/>
    <s v="LAMBAYEQUE"/>
    <s v="LAMBAYEQUE"/>
    <n v="0"/>
    <n v="0"/>
    <m/>
    <n v="0"/>
    <n v="2"/>
    <n v="2"/>
    <n v="2"/>
    <n v="2"/>
    <n v="1"/>
    <n v="1"/>
    <n v="1"/>
    <n v="1"/>
    <n v="1"/>
    <n v="1"/>
    <n v="0"/>
    <n v="0"/>
    <n v="1"/>
    <n v="1"/>
    <n v="1"/>
    <n v="0"/>
    <n v="0"/>
    <n v="1"/>
    <n v="3"/>
    <n v="3"/>
    <n v="1"/>
    <n v="1"/>
    <n v="0"/>
    <n v="0"/>
    <n v="0"/>
    <n v="0"/>
  </r>
  <r>
    <n v="2025"/>
    <x v="1"/>
    <n v="4372"/>
    <x v="57"/>
    <s v="MUYFINCA-PUNTO 09"/>
    <s v="LAMBAYEQUE"/>
    <s v="LAMBAYEQUE"/>
    <n v="0"/>
    <n v="1"/>
    <m/>
    <n v="0"/>
    <n v="2"/>
    <n v="2"/>
    <n v="2"/>
    <n v="2"/>
    <n v="1"/>
    <n v="1"/>
    <n v="1"/>
    <n v="1"/>
    <n v="2"/>
    <n v="2"/>
    <n v="0"/>
    <n v="0"/>
    <n v="3"/>
    <n v="3"/>
    <n v="3"/>
    <n v="0"/>
    <n v="3"/>
    <n v="3"/>
    <n v="3"/>
    <n v="3"/>
    <n v="5"/>
    <n v="5"/>
    <n v="0"/>
    <n v="0"/>
    <n v="0"/>
    <n v="0"/>
  </r>
  <r>
    <n v="2025"/>
    <x v="1"/>
    <n v="4373"/>
    <x v="58"/>
    <s v="ILLIMO"/>
    <s v="LAMBAYEQUE"/>
    <s v="ILLIMO"/>
    <n v="6"/>
    <n v="1"/>
    <m/>
    <n v="8"/>
    <n v="11"/>
    <n v="11"/>
    <n v="11"/>
    <n v="11"/>
    <n v="17"/>
    <n v="17"/>
    <n v="17"/>
    <n v="17"/>
    <n v="10"/>
    <n v="9"/>
    <n v="0"/>
    <n v="0"/>
    <n v="11"/>
    <n v="12"/>
    <n v="10"/>
    <n v="0"/>
    <n v="11"/>
    <n v="13"/>
    <n v="16"/>
    <n v="15"/>
    <n v="4"/>
    <n v="3"/>
    <n v="4"/>
    <n v="0"/>
    <n v="51"/>
    <n v="0"/>
  </r>
  <r>
    <n v="2025"/>
    <x v="1"/>
    <n v="4374"/>
    <x v="59"/>
    <s v="CHIRIMOYO"/>
    <s v="LAMBAYEQUE"/>
    <s v="ILLIMO"/>
    <n v="0"/>
    <n v="0"/>
    <m/>
    <n v="0"/>
    <n v="2"/>
    <n v="2"/>
    <n v="2"/>
    <n v="2"/>
    <n v="0"/>
    <n v="0"/>
    <n v="0"/>
    <n v="0"/>
    <n v="2"/>
    <n v="2"/>
    <n v="0"/>
    <n v="0"/>
    <n v="3"/>
    <n v="3"/>
    <n v="3"/>
    <n v="0"/>
    <n v="0"/>
    <n v="2"/>
    <n v="2"/>
    <n v="1"/>
    <n v="0"/>
    <n v="0"/>
    <n v="0"/>
    <n v="0"/>
    <n v="4"/>
    <n v="0"/>
  </r>
  <r>
    <n v="2025"/>
    <x v="1"/>
    <n v="4375"/>
    <x v="60"/>
    <s v="SAN PEDRO SASAPE"/>
    <s v="LAMBAYEQUE"/>
    <s v="ILLIMO"/>
    <n v="0"/>
    <n v="0"/>
    <m/>
    <n v="0"/>
    <n v="2"/>
    <n v="2"/>
    <n v="2"/>
    <n v="2"/>
    <n v="1"/>
    <n v="2"/>
    <n v="2"/>
    <n v="1"/>
    <n v="3"/>
    <n v="3"/>
    <n v="0"/>
    <n v="0"/>
    <n v="1"/>
    <n v="1"/>
    <n v="1"/>
    <n v="0"/>
    <n v="0"/>
    <n v="1"/>
    <n v="1"/>
    <n v="1"/>
    <n v="3"/>
    <n v="3"/>
    <n v="0"/>
    <n v="0"/>
    <n v="1"/>
    <n v="0"/>
  </r>
  <r>
    <n v="2025"/>
    <x v="1"/>
    <n v="4376"/>
    <x v="61"/>
    <s v="LA VIÑA (JAYANCA)"/>
    <s v="LAMBAYEQUE"/>
    <s v="JAYANCA"/>
    <n v="0"/>
    <n v="0"/>
    <m/>
    <n v="0"/>
    <n v="1"/>
    <n v="1"/>
    <n v="1"/>
    <n v="1"/>
    <n v="1"/>
    <n v="1"/>
    <n v="1"/>
    <n v="1"/>
    <n v="2"/>
    <n v="2"/>
    <n v="0"/>
    <n v="0"/>
    <n v="2"/>
    <n v="1"/>
    <n v="1"/>
    <n v="0"/>
    <n v="3"/>
    <n v="2"/>
    <n v="2"/>
    <n v="2"/>
    <n v="0"/>
    <n v="0"/>
    <n v="0"/>
    <n v="0"/>
    <n v="31"/>
    <n v="0"/>
  </r>
  <r>
    <n v="2025"/>
    <x v="1"/>
    <n v="4377"/>
    <x v="62"/>
    <s v="MOCHUMI"/>
    <s v="LAMBAYEQUE"/>
    <s v="MOCHUMI"/>
    <n v="0"/>
    <n v="0"/>
    <m/>
    <n v="0"/>
    <n v="16"/>
    <n v="16"/>
    <n v="16"/>
    <n v="16"/>
    <n v="17"/>
    <n v="17"/>
    <n v="17"/>
    <n v="18"/>
    <n v="8"/>
    <n v="8"/>
    <n v="0"/>
    <n v="0"/>
    <n v="12"/>
    <n v="13"/>
    <n v="13"/>
    <n v="0"/>
    <n v="11"/>
    <n v="13"/>
    <n v="14"/>
    <n v="13"/>
    <n v="11"/>
    <n v="12"/>
    <n v="0"/>
    <n v="0"/>
    <n v="8"/>
    <n v="0"/>
  </r>
  <r>
    <n v="2025"/>
    <x v="1"/>
    <n v="4378"/>
    <x v="63"/>
    <s v="MARAVILLAS"/>
    <s v="LAMBAYEQUE"/>
    <s v="MOCHUMI"/>
    <n v="0"/>
    <n v="0"/>
    <m/>
    <n v="0"/>
    <n v="3"/>
    <n v="3"/>
    <n v="3"/>
    <n v="3"/>
    <n v="4"/>
    <n v="4"/>
    <n v="4"/>
    <n v="4"/>
    <n v="2"/>
    <n v="2"/>
    <n v="0"/>
    <n v="0"/>
    <n v="2"/>
    <n v="2"/>
    <n v="2"/>
    <n v="0"/>
    <n v="5"/>
    <n v="2"/>
    <n v="2"/>
    <n v="1"/>
    <n v="2"/>
    <n v="2"/>
    <n v="0"/>
    <n v="0"/>
    <n v="2"/>
    <n v="0"/>
  </r>
  <r>
    <n v="2025"/>
    <x v="1"/>
    <n v="4379"/>
    <x v="64"/>
    <s v="PUNTO CUATRO"/>
    <s v="LAMBAYEQUE"/>
    <s v="MOCHUMI"/>
    <n v="0"/>
    <n v="0"/>
    <m/>
    <n v="0"/>
    <n v="2"/>
    <n v="2"/>
    <n v="2"/>
    <n v="2"/>
    <n v="4"/>
    <n v="4"/>
    <n v="4"/>
    <n v="4"/>
    <n v="3"/>
    <n v="3"/>
    <n v="0"/>
    <n v="0"/>
    <n v="5"/>
    <n v="5"/>
    <n v="5"/>
    <n v="0"/>
    <n v="4"/>
    <n v="3"/>
    <n v="3"/>
    <n v="3"/>
    <n v="3"/>
    <n v="2"/>
    <n v="0"/>
    <n v="0"/>
    <n v="9"/>
    <n v="0"/>
  </r>
  <r>
    <n v="2025"/>
    <x v="1"/>
    <n v="4380"/>
    <x v="65"/>
    <s v="PAREDONES MUY FINCA"/>
    <s v="LAMBAYEQUE"/>
    <s v="MOCHUMI"/>
    <n v="0"/>
    <n v="0"/>
    <m/>
    <n v="0"/>
    <n v="2"/>
    <n v="2"/>
    <n v="2"/>
    <n v="2"/>
    <n v="1"/>
    <n v="1"/>
    <n v="1"/>
    <n v="1"/>
    <n v="3"/>
    <n v="3"/>
    <n v="0"/>
    <n v="0"/>
    <n v="2"/>
    <n v="2"/>
    <n v="2"/>
    <n v="0"/>
    <n v="1"/>
    <n v="2"/>
    <n v="4"/>
    <n v="4"/>
    <n v="2"/>
    <n v="2"/>
    <n v="0"/>
    <n v="0"/>
    <n v="3"/>
    <n v="0"/>
  </r>
  <r>
    <n v="2025"/>
    <x v="1"/>
    <n v="4381"/>
    <x v="66"/>
    <s v="PACORA"/>
    <s v="LAMBAYEQUE"/>
    <s v="ILLIMO"/>
    <n v="0"/>
    <n v="1"/>
    <m/>
    <n v="0"/>
    <n v="8"/>
    <n v="8"/>
    <n v="7"/>
    <n v="8"/>
    <n v="14"/>
    <n v="14"/>
    <n v="13"/>
    <n v="14"/>
    <n v="12"/>
    <n v="12"/>
    <n v="0"/>
    <n v="0"/>
    <n v="12"/>
    <n v="11"/>
    <n v="10"/>
    <n v="0"/>
    <n v="13"/>
    <n v="11"/>
    <n v="9"/>
    <n v="7"/>
    <n v="15"/>
    <n v="12"/>
    <n v="5"/>
    <n v="0"/>
    <n v="37"/>
    <n v="0"/>
  </r>
  <r>
    <n v="2025"/>
    <x v="1"/>
    <n v="4382"/>
    <x v="67"/>
    <s v="HUACA RIVERA"/>
    <s v="LAMBAYEQUE"/>
    <s v="ILLIMO"/>
    <n v="0"/>
    <n v="0"/>
    <m/>
    <n v="0"/>
    <n v="1"/>
    <n v="1"/>
    <n v="1"/>
    <n v="1"/>
    <n v="0"/>
    <n v="0"/>
    <n v="0"/>
    <n v="0"/>
    <n v="2"/>
    <n v="2"/>
    <n v="0"/>
    <n v="0"/>
    <n v="2"/>
    <n v="2"/>
    <n v="2"/>
    <n v="0"/>
    <n v="0"/>
    <n v="1"/>
    <n v="1"/>
    <n v="1"/>
    <n v="0"/>
    <n v="0"/>
    <n v="3"/>
    <n v="0"/>
    <n v="4"/>
    <n v="0"/>
  </r>
  <r>
    <n v="2025"/>
    <x v="1"/>
    <n v="4383"/>
    <x v="68"/>
    <s v="SALAS"/>
    <s v="LAMBAYEQUE"/>
    <s v="SALAS"/>
    <n v="5"/>
    <n v="0"/>
    <m/>
    <n v="5"/>
    <n v="5"/>
    <n v="5"/>
    <n v="5"/>
    <n v="5"/>
    <n v="6"/>
    <n v="5"/>
    <n v="6"/>
    <n v="6"/>
    <n v="7"/>
    <n v="7"/>
    <n v="0"/>
    <n v="0"/>
    <n v="5"/>
    <n v="4"/>
    <n v="1"/>
    <n v="0"/>
    <n v="8"/>
    <n v="7"/>
    <n v="7"/>
    <n v="7"/>
    <n v="11"/>
    <n v="7"/>
    <n v="0"/>
    <n v="0"/>
    <n v="46"/>
    <n v="0"/>
  </r>
  <r>
    <n v="2025"/>
    <x v="1"/>
    <n v="4384"/>
    <x v="69"/>
    <s v="PENACHI"/>
    <s v="LAMBAYEQUE"/>
    <s v="SALAS"/>
    <n v="1"/>
    <n v="0"/>
    <m/>
    <n v="2"/>
    <n v="2"/>
    <n v="2"/>
    <n v="2"/>
    <n v="2"/>
    <n v="1"/>
    <n v="1"/>
    <n v="1"/>
    <n v="1"/>
    <n v="3"/>
    <n v="3"/>
    <n v="0"/>
    <n v="0"/>
    <n v="3"/>
    <n v="2"/>
    <n v="2"/>
    <n v="0"/>
    <n v="1"/>
    <n v="0"/>
    <n v="1"/>
    <n v="0"/>
    <n v="0"/>
    <n v="0"/>
    <n v="0"/>
    <n v="0"/>
    <n v="14"/>
    <n v="0"/>
  </r>
  <r>
    <n v="2025"/>
    <x v="1"/>
    <n v="4385"/>
    <x v="70"/>
    <s v="KERGUER"/>
    <s v="LAMBAYEQUE"/>
    <s v="SALAS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8"/>
    <n v="0"/>
  </r>
  <r>
    <n v="2025"/>
    <x v="1"/>
    <n v="4386"/>
    <x v="71"/>
    <s v="TUCUME"/>
    <s v="LAMBAYEQUE"/>
    <s v="TUCUME"/>
    <n v="0"/>
    <n v="0"/>
    <m/>
    <n v="0"/>
    <n v="12"/>
    <n v="12"/>
    <n v="12"/>
    <n v="12"/>
    <n v="12"/>
    <n v="12"/>
    <n v="11"/>
    <n v="12"/>
    <n v="9"/>
    <n v="9"/>
    <n v="0"/>
    <n v="0"/>
    <n v="16"/>
    <n v="16"/>
    <n v="16"/>
    <n v="0"/>
    <n v="8"/>
    <n v="9"/>
    <n v="10"/>
    <n v="9"/>
    <n v="9"/>
    <n v="8"/>
    <n v="8"/>
    <n v="0"/>
    <n v="24"/>
    <n v="0"/>
  </r>
  <r>
    <n v="2025"/>
    <x v="1"/>
    <n v="4387"/>
    <x v="72"/>
    <s v="TUCUME VIEJO"/>
    <s v="LAMBAYEQUE"/>
    <s v="TUCUME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2"/>
    <n v="1"/>
    <n v="1"/>
    <n v="1"/>
    <n v="1"/>
    <n v="1"/>
    <n v="0"/>
    <n v="0"/>
    <n v="7"/>
    <n v="0"/>
  </r>
  <r>
    <n v="2025"/>
    <x v="1"/>
    <n v="4388"/>
    <x v="73"/>
    <s v="GRANJA SASAPE"/>
    <s v="LAMBAYEQUE"/>
    <s v="TUCUME"/>
    <n v="0"/>
    <n v="0"/>
    <m/>
    <n v="0"/>
    <n v="1"/>
    <n v="1"/>
    <n v="2"/>
    <n v="1"/>
    <n v="9"/>
    <n v="9"/>
    <n v="9"/>
    <n v="9"/>
    <n v="4"/>
    <n v="3"/>
    <n v="0"/>
    <n v="0"/>
    <n v="1"/>
    <n v="1"/>
    <n v="1"/>
    <n v="0"/>
    <n v="2"/>
    <n v="1"/>
    <n v="2"/>
    <n v="2"/>
    <n v="3"/>
    <n v="3"/>
    <n v="0"/>
    <n v="0"/>
    <n v="12"/>
    <n v="0"/>
  </r>
  <r>
    <n v="2025"/>
    <x v="1"/>
    <n v="4389"/>
    <x v="74"/>
    <s v="LOS BANCES"/>
    <s v="LAMBAYEQUE"/>
    <s v="TUCUME"/>
    <n v="0"/>
    <n v="0"/>
    <m/>
    <n v="0"/>
    <n v="3"/>
    <n v="3"/>
    <n v="3"/>
    <n v="3"/>
    <n v="3"/>
    <n v="3"/>
    <n v="4"/>
    <n v="4"/>
    <n v="3"/>
    <n v="3"/>
    <n v="0"/>
    <n v="0"/>
    <n v="5"/>
    <n v="5"/>
    <n v="5"/>
    <n v="0"/>
    <n v="2"/>
    <n v="1"/>
    <n v="2"/>
    <n v="1"/>
    <n v="4"/>
    <n v="4"/>
    <n v="2"/>
    <n v="0"/>
    <n v="21"/>
    <n v="0"/>
  </r>
  <r>
    <n v="2025"/>
    <x v="1"/>
    <n v="4390"/>
    <x v="75"/>
    <s v="LA RAYA"/>
    <s v="LAMBAYEQUE"/>
    <s v="TUCUME"/>
    <n v="0"/>
    <n v="0"/>
    <m/>
    <n v="0"/>
    <n v="1"/>
    <n v="1"/>
    <n v="1"/>
    <n v="1"/>
    <n v="1"/>
    <n v="1"/>
    <n v="1"/>
    <n v="1"/>
    <n v="2"/>
    <n v="2"/>
    <n v="0"/>
    <n v="0"/>
    <n v="2"/>
    <n v="2"/>
    <n v="1"/>
    <n v="0"/>
    <n v="3"/>
    <n v="2"/>
    <n v="2"/>
    <n v="2"/>
    <n v="1"/>
    <n v="1"/>
    <n v="1"/>
    <n v="0"/>
    <n v="3"/>
    <n v="0"/>
  </r>
  <r>
    <n v="2025"/>
    <x v="1"/>
    <n v="4391"/>
    <x v="76"/>
    <s v="LOS SANCHEZ"/>
    <s v="LAMBAYEQUE"/>
    <s v="TUCUME"/>
    <n v="0"/>
    <n v="0"/>
    <m/>
    <n v="0"/>
    <n v="1"/>
    <n v="1"/>
    <n v="1"/>
    <n v="1"/>
    <n v="2"/>
    <n v="2"/>
    <n v="1"/>
    <n v="2"/>
    <n v="2"/>
    <n v="2"/>
    <n v="0"/>
    <n v="0"/>
    <n v="1"/>
    <n v="1"/>
    <n v="1"/>
    <n v="0"/>
    <n v="0"/>
    <n v="2"/>
    <n v="2"/>
    <n v="2"/>
    <n v="1"/>
    <n v="1"/>
    <n v="0"/>
    <n v="0"/>
    <n v="8"/>
    <n v="0"/>
  </r>
  <r>
    <n v="2025"/>
    <x v="1"/>
    <n v="4392"/>
    <x v="77"/>
    <s v="MOTUPE"/>
    <s v="LAMBAYEQUE"/>
    <s v="MOTUPE"/>
    <n v="14"/>
    <n v="0"/>
    <m/>
    <n v="17"/>
    <n v="22"/>
    <n v="22"/>
    <n v="22"/>
    <n v="22"/>
    <n v="29"/>
    <n v="25"/>
    <n v="27"/>
    <n v="30"/>
    <n v="30"/>
    <n v="29"/>
    <n v="0"/>
    <n v="0"/>
    <n v="22"/>
    <n v="21"/>
    <n v="30"/>
    <n v="0"/>
    <n v="25"/>
    <n v="9"/>
    <n v="25"/>
    <n v="18"/>
    <n v="11"/>
    <n v="9"/>
    <n v="4"/>
    <n v="0"/>
    <n v="70"/>
    <n v="0"/>
  </r>
  <r>
    <n v="2025"/>
    <x v="1"/>
    <n v="4393"/>
    <x v="78"/>
    <s v="CHOCHOPE"/>
    <s v="LAMBAYEQUE"/>
    <s v="MOTUPE"/>
    <n v="0"/>
    <n v="0"/>
    <m/>
    <n v="0"/>
    <n v="0"/>
    <n v="0"/>
    <n v="0"/>
    <n v="0"/>
    <n v="0"/>
    <n v="0"/>
    <n v="0"/>
    <n v="0"/>
    <n v="3"/>
    <n v="3"/>
    <n v="0"/>
    <n v="0"/>
    <n v="1"/>
    <n v="1"/>
    <n v="1"/>
    <n v="0"/>
    <n v="0"/>
    <n v="3"/>
    <n v="3"/>
    <n v="3"/>
    <n v="0"/>
    <n v="1"/>
    <n v="0"/>
    <n v="0"/>
    <n v="9"/>
    <n v="0"/>
  </r>
  <r>
    <n v="2025"/>
    <x v="1"/>
    <n v="4394"/>
    <x v="79"/>
    <s v="KAÑARIS"/>
    <s v="LAMBAYEQUE"/>
    <s v="KAÑARIS"/>
    <n v="0"/>
    <n v="3"/>
    <m/>
    <n v="2"/>
    <n v="2"/>
    <n v="2"/>
    <n v="0"/>
    <n v="2"/>
    <n v="4"/>
    <n v="4"/>
    <n v="0"/>
    <n v="4"/>
    <n v="0"/>
    <n v="3"/>
    <n v="0"/>
    <n v="0"/>
    <n v="2"/>
    <n v="2"/>
    <n v="1"/>
    <n v="0"/>
    <n v="4"/>
    <n v="5"/>
    <n v="1"/>
    <n v="0"/>
    <n v="1"/>
    <n v="1"/>
    <n v="0"/>
    <n v="0"/>
    <n v="0"/>
    <n v="0"/>
  </r>
  <r>
    <n v="2025"/>
    <x v="1"/>
    <n v="4395"/>
    <x v="80"/>
    <s v="PANDACHI"/>
    <s v="LAMBAYEQUE"/>
    <s v="KAÑARIS"/>
    <n v="1"/>
    <n v="0"/>
    <m/>
    <n v="0"/>
    <n v="0"/>
    <n v="0"/>
    <n v="0"/>
    <n v="0"/>
    <n v="1"/>
    <n v="1"/>
    <n v="1"/>
    <n v="2"/>
    <n v="2"/>
    <n v="0"/>
    <n v="0"/>
    <n v="0"/>
    <n v="2"/>
    <n v="0"/>
    <n v="3"/>
    <n v="0"/>
    <n v="3"/>
    <n v="0"/>
    <n v="0"/>
    <n v="0"/>
    <n v="2"/>
    <n v="2"/>
    <n v="0"/>
    <n v="0"/>
    <n v="9"/>
    <n v="0"/>
  </r>
  <r>
    <n v="2025"/>
    <x v="1"/>
    <n v="4396"/>
    <x v="81"/>
    <s v="HUACAPAMPA"/>
    <s v="LAMBAYEQUE"/>
    <s v="KAÑARIS"/>
    <n v="0"/>
    <n v="0"/>
    <m/>
    <n v="0"/>
    <n v="1"/>
    <n v="1"/>
    <n v="1"/>
    <n v="1"/>
    <n v="1"/>
    <n v="0"/>
    <n v="0"/>
    <n v="1"/>
    <n v="6"/>
    <n v="5"/>
    <n v="0"/>
    <n v="0"/>
    <n v="4"/>
    <n v="5"/>
    <n v="4"/>
    <n v="0"/>
    <n v="1"/>
    <n v="1"/>
    <n v="1"/>
    <n v="1"/>
    <n v="1"/>
    <n v="1"/>
    <n v="5"/>
    <n v="0"/>
    <n v="11"/>
    <n v="0"/>
  </r>
  <r>
    <n v="2025"/>
    <x v="1"/>
    <n v="4397"/>
    <x v="82"/>
    <s v="CHILASQUE"/>
    <s v="LAMBAYEQUE"/>
    <s v="KAÑARIS"/>
    <n v="0"/>
    <n v="0"/>
    <m/>
    <n v="0"/>
    <n v="5"/>
    <n v="5"/>
    <n v="5"/>
    <n v="5"/>
    <n v="2"/>
    <n v="2"/>
    <n v="3"/>
    <n v="2"/>
    <n v="1"/>
    <n v="2"/>
    <n v="0"/>
    <n v="0"/>
    <n v="0"/>
    <n v="1"/>
    <n v="1"/>
    <n v="0"/>
    <n v="2"/>
    <n v="0"/>
    <n v="1"/>
    <n v="0"/>
    <n v="1"/>
    <n v="0"/>
    <n v="2"/>
    <n v="0"/>
    <n v="12"/>
    <n v="0"/>
  </r>
  <r>
    <n v="2025"/>
    <x v="1"/>
    <n v="4398"/>
    <x v="83"/>
    <s v="LA SUCCHA"/>
    <s v="LAMBAYEQUE"/>
    <s v="KAÑARIS"/>
    <n v="0"/>
    <n v="0"/>
    <m/>
    <n v="0"/>
    <n v="0"/>
    <n v="0"/>
    <n v="0"/>
    <n v="0"/>
    <n v="1"/>
    <n v="1"/>
    <n v="0"/>
    <n v="2"/>
    <n v="2"/>
    <n v="2"/>
    <n v="0"/>
    <n v="0"/>
    <n v="0"/>
    <n v="0"/>
    <n v="0"/>
    <n v="0"/>
    <n v="0"/>
    <n v="0"/>
    <n v="0"/>
    <n v="0"/>
    <n v="1"/>
    <n v="0"/>
    <n v="0"/>
    <n v="0"/>
    <n v="2"/>
    <n v="0"/>
  </r>
  <r>
    <n v="2025"/>
    <x v="1"/>
    <n v="4399"/>
    <x v="84"/>
    <s v="QUIRICHIMA"/>
    <s v="LAMBAYEQUE"/>
    <s v="KAÑARIS"/>
    <n v="0"/>
    <n v="1"/>
    <m/>
    <n v="0"/>
    <n v="0"/>
    <n v="0"/>
    <n v="0"/>
    <n v="0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12"/>
    <n v="0"/>
  </r>
  <r>
    <n v="2025"/>
    <x v="1"/>
    <n v="4400"/>
    <x v="85"/>
    <s v="CHIÑAMA"/>
    <s v="LAMBAYEQUE"/>
    <s v="KAÑARIS"/>
    <n v="0"/>
    <n v="0"/>
    <m/>
    <n v="0"/>
    <n v="1"/>
    <n v="1"/>
    <n v="1"/>
    <n v="1"/>
    <n v="2"/>
    <n v="2"/>
    <n v="2"/>
    <n v="2"/>
    <n v="0"/>
    <n v="0"/>
    <n v="0"/>
    <n v="0"/>
    <n v="1"/>
    <n v="1"/>
    <n v="1"/>
    <n v="0"/>
    <n v="0"/>
    <n v="0"/>
    <n v="0"/>
    <n v="0"/>
    <n v="0"/>
    <n v="0"/>
    <n v="2"/>
    <n v="0"/>
    <n v="8"/>
    <n v="0"/>
  </r>
  <r>
    <n v="2025"/>
    <x v="1"/>
    <n v="4401"/>
    <x v="86"/>
    <s v="TONGORRAPE"/>
    <s v="LAMBAYEQUE"/>
    <s v="MOTUPE"/>
    <n v="0"/>
    <n v="0"/>
    <m/>
    <n v="1"/>
    <n v="3"/>
    <n v="3"/>
    <n v="3"/>
    <n v="3"/>
    <n v="4"/>
    <n v="4"/>
    <n v="4"/>
    <n v="4"/>
    <n v="5"/>
    <n v="5"/>
    <n v="0"/>
    <n v="0"/>
    <n v="3"/>
    <n v="3"/>
    <n v="3"/>
    <n v="0"/>
    <n v="7"/>
    <n v="1"/>
    <n v="3"/>
    <n v="2"/>
    <n v="1"/>
    <n v="1"/>
    <n v="0"/>
    <n v="0"/>
    <n v="11"/>
    <n v="0"/>
  </r>
  <r>
    <n v="2025"/>
    <x v="1"/>
    <n v="4402"/>
    <x v="87"/>
    <s v="ANCHOVIRA"/>
    <s v="LAMBAYEQUE"/>
    <s v="MOTUPE"/>
    <n v="0"/>
    <n v="0"/>
    <m/>
    <n v="0"/>
    <n v="3"/>
    <n v="3"/>
    <n v="3"/>
    <n v="3"/>
    <n v="1"/>
    <n v="1"/>
    <n v="1"/>
    <n v="1"/>
    <n v="1"/>
    <n v="2"/>
    <n v="0"/>
    <n v="0"/>
    <n v="1"/>
    <n v="1"/>
    <n v="1"/>
    <n v="0"/>
    <n v="0"/>
    <n v="0"/>
    <n v="0"/>
    <n v="1"/>
    <n v="1"/>
    <n v="1"/>
    <n v="0"/>
    <n v="0"/>
    <n v="0"/>
    <n v="0"/>
  </r>
  <r>
    <n v="2025"/>
    <x v="1"/>
    <n v="4403"/>
    <x v="88"/>
    <s v="MARRIPON"/>
    <s v="LAMBAYEQUE"/>
    <s v="MOTUPE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24"/>
    <n v="0"/>
  </r>
  <r>
    <n v="2025"/>
    <x v="1"/>
    <n v="4404"/>
    <x v="89"/>
    <s v="OLMOS"/>
    <s v="LAMBAYEQUE"/>
    <s v="OLMOS"/>
    <n v="24"/>
    <n v="1"/>
    <m/>
    <n v="23"/>
    <n v="27"/>
    <n v="27"/>
    <n v="27"/>
    <n v="27"/>
    <n v="30"/>
    <n v="27"/>
    <n v="32"/>
    <n v="33"/>
    <n v="16"/>
    <n v="17"/>
    <n v="0"/>
    <n v="0"/>
    <n v="35"/>
    <n v="39"/>
    <n v="35"/>
    <n v="0"/>
    <n v="62"/>
    <n v="22"/>
    <n v="23"/>
    <n v="17"/>
    <n v="7"/>
    <n v="6"/>
    <n v="1"/>
    <n v="0"/>
    <n v="61"/>
    <n v="0"/>
  </r>
  <r>
    <n v="2025"/>
    <x v="1"/>
    <n v="4405"/>
    <x v="90"/>
    <s v="LA ESTANCIA"/>
    <s v="LAMBAYEQUE"/>
    <s v="OLMOS"/>
    <n v="0"/>
    <n v="0"/>
    <m/>
    <n v="0"/>
    <n v="0"/>
    <n v="0"/>
    <n v="0"/>
    <n v="0"/>
    <n v="0"/>
    <n v="0"/>
    <n v="1"/>
    <n v="0"/>
    <n v="2"/>
    <n v="1"/>
    <n v="0"/>
    <n v="0"/>
    <n v="0"/>
    <n v="3"/>
    <n v="0"/>
    <n v="0"/>
    <n v="2"/>
    <n v="2"/>
    <n v="1"/>
    <n v="2"/>
    <n v="4"/>
    <n v="1"/>
    <n v="0"/>
    <n v="0"/>
    <n v="23"/>
    <n v="0"/>
  </r>
  <r>
    <n v="2025"/>
    <x v="1"/>
    <n v="4406"/>
    <x v="91"/>
    <s v="INSCULAS"/>
    <s v="LAMBAYEQUE"/>
    <s v="OLMOS"/>
    <n v="0"/>
    <n v="0"/>
    <m/>
    <n v="0"/>
    <n v="4"/>
    <n v="4"/>
    <n v="4"/>
    <n v="4"/>
    <n v="5"/>
    <n v="4"/>
    <n v="5"/>
    <n v="5"/>
    <n v="4"/>
    <n v="4"/>
    <n v="0"/>
    <n v="0"/>
    <n v="5"/>
    <n v="5"/>
    <n v="6"/>
    <n v="0"/>
    <n v="7"/>
    <n v="2"/>
    <n v="4"/>
    <n v="5"/>
    <n v="2"/>
    <n v="1"/>
    <n v="1"/>
    <n v="0"/>
    <n v="9"/>
    <n v="0"/>
  </r>
  <r>
    <n v="2025"/>
    <x v="1"/>
    <n v="4407"/>
    <x v="92"/>
    <s v="QUERPON"/>
    <s v="LAMBAYEQUE"/>
    <s v="OLMOS"/>
    <n v="0"/>
    <n v="0"/>
    <m/>
    <n v="0"/>
    <n v="0"/>
    <n v="0"/>
    <n v="0"/>
    <n v="0"/>
    <n v="1"/>
    <n v="1"/>
    <n v="1"/>
    <n v="1"/>
    <n v="2"/>
    <n v="2"/>
    <n v="0"/>
    <n v="0"/>
    <n v="3"/>
    <n v="3"/>
    <n v="1"/>
    <n v="0"/>
    <n v="4"/>
    <n v="2"/>
    <n v="2"/>
    <n v="2"/>
    <n v="3"/>
    <n v="2"/>
    <n v="0"/>
    <n v="0"/>
    <n v="3"/>
    <n v="0"/>
  </r>
  <r>
    <n v="2025"/>
    <x v="1"/>
    <n v="4408"/>
    <x v="93"/>
    <s v="TRES BATANES"/>
    <s v="LAMBAYEQUE"/>
    <s v="OLMOS"/>
    <n v="0"/>
    <n v="0"/>
    <m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2"/>
    <n v="2"/>
    <n v="2"/>
    <n v="1"/>
    <n v="2"/>
    <n v="0"/>
    <n v="0"/>
    <n v="1"/>
    <n v="0"/>
  </r>
  <r>
    <n v="2025"/>
    <x v="1"/>
    <n v="4409"/>
    <x v="94"/>
    <s v="CAPILLA CENTRAL"/>
    <s v="LAMBAYEQUE"/>
    <s v="OLMOS"/>
    <n v="0"/>
    <n v="0"/>
    <m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4"/>
    <n v="0"/>
  </r>
  <r>
    <n v="2025"/>
    <x v="1"/>
    <n v="4410"/>
    <x v="95"/>
    <s v="ÑAUPE"/>
    <s v="LAMBAYEQUE"/>
    <s v="OLMOS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11"/>
    <n v="0"/>
  </r>
  <r>
    <n v="2025"/>
    <x v="1"/>
    <n v="4411"/>
    <x v="96"/>
    <s v="ELVIRREY"/>
    <s v="LAMBAYEQUE"/>
    <s v="OLMOS"/>
    <n v="0"/>
    <n v="1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2"/>
    <n v="0"/>
  </r>
  <r>
    <n v="2025"/>
    <x v="1"/>
    <n v="4412"/>
    <x v="97"/>
    <s v="FICUAR"/>
    <s v="LAMBAYEQUE"/>
    <s v="OLMOS"/>
    <n v="1"/>
    <n v="0"/>
    <m/>
    <n v="1"/>
    <n v="3"/>
    <n v="3"/>
    <n v="3"/>
    <n v="3"/>
    <n v="1"/>
    <n v="1"/>
    <n v="1"/>
    <n v="1"/>
    <n v="0"/>
    <n v="0"/>
    <n v="0"/>
    <n v="0"/>
    <n v="1"/>
    <n v="3"/>
    <n v="4"/>
    <n v="0"/>
    <n v="1"/>
    <n v="0"/>
    <n v="0"/>
    <n v="0"/>
    <n v="0"/>
    <n v="0"/>
    <n v="0"/>
    <n v="0"/>
    <n v="17"/>
    <n v="0"/>
  </r>
  <r>
    <n v="2025"/>
    <x v="1"/>
    <n v="4413"/>
    <x v="98"/>
    <s v="SANTA ROSA (OLMOS)"/>
    <s v="LAMBAYEQUE"/>
    <s v="OLMOS"/>
    <n v="0"/>
    <n v="0"/>
    <m/>
    <n v="1"/>
    <n v="0"/>
    <n v="0"/>
    <n v="0"/>
    <n v="0"/>
    <n v="0"/>
    <n v="0"/>
    <n v="0"/>
    <n v="0"/>
    <n v="1"/>
    <n v="1"/>
    <n v="0"/>
    <n v="0"/>
    <n v="2"/>
    <n v="2"/>
    <n v="2"/>
    <n v="0"/>
    <n v="0"/>
    <n v="0"/>
    <n v="1"/>
    <n v="1"/>
    <n v="3"/>
    <n v="4"/>
    <n v="0"/>
    <n v="0"/>
    <n v="0"/>
    <n v="0"/>
  </r>
  <r>
    <n v="2025"/>
    <x v="1"/>
    <n v="4414"/>
    <x v="99"/>
    <s v="COLAYA"/>
    <s v="LAMBAYEQUE"/>
    <s v="SALAS"/>
    <n v="0"/>
    <n v="0"/>
    <m/>
    <n v="0"/>
    <n v="2"/>
    <n v="2"/>
    <n v="0"/>
    <n v="2"/>
    <n v="1"/>
    <n v="1"/>
    <n v="1"/>
    <n v="1"/>
    <n v="1"/>
    <n v="1"/>
    <n v="0"/>
    <n v="0"/>
    <n v="1"/>
    <n v="0"/>
    <n v="3"/>
    <n v="0"/>
    <n v="1"/>
    <n v="2"/>
    <n v="2"/>
    <n v="1"/>
    <n v="1"/>
    <n v="0"/>
    <n v="0"/>
    <n v="0"/>
    <n v="26"/>
    <n v="0"/>
  </r>
  <r>
    <n v="2025"/>
    <x v="1"/>
    <n v="4415"/>
    <x v="100"/>
    <s v="LA RAMADA"/>
    <s v="LAMBAYEQUE"/>
    <s v="SALAS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2"/>
    <n v="0"/>
    <n v="1"/>
    <n v="1"/>
    <n v="3"/>
    <n v="1"/>
    <n v="1"/>
    <n v="0"/>
    <n v="8"/>
    <n v="0"/>
  </r>
  <r>
    <n v="2025"/>
    <x v="1"/>
    <n v="4416"/>
    <x v="101"/>
    <s v="TALLAPAMPA"/>
    <s v="LAMBAYEQUE"/>
    <s v="SALAS"/>
    <n v="0"/>
    <n v="0"/>
    <m/>
    <n v="0"/>
    <n v="1"/>
    <n v="1"/>
    <n v="1"/>
    <n v="1"/>
    <n v="0"/>
    <n v="0"/>
    <n v="0"/>
    <n v="0"/>
    <n v="1"/>
    <n v="1"/>
    <n v="0"/>
    <n v="0"/>
    <n v="2"/>
    <n v="1"/>
    <n v="2"/>
    <n v="0"/>
    <n v="0"/>
    <n v="0"/>
    <n v="0"/>
    <n v="0"/>
    <n v="0"/>
    <n v="0"/>
    <n v="0"/>
    <n v="0"/>
    <n v="7"/>
    <n v="0"/>
  </r>
  <r>
    <n v="2025"/>
    <x v="1"/>
    <n v="4417"/>
    <x v="102"/>
    <s v="MORROPE"/>
    <s v="LAMBAYEQUE"/>
    <s v="MORROPE"/>
    <n v="33"/>
    <n v="0"/>
    <m/>
    <n v="33"/>
    <n v="16"/>
    <n v="16"/>
    <n v="16"/>
    <n v="16"/>
    <n v="21"/>
    <n v="21"/>
    <n v="21"/>
    <n v="21"/>
    <n v="18"/>
    <n v="18"/>
    <n v="0"/>
    <n v="0"/>
    <n v="12"/>
    <n v="16"/>
    <n v="16"/>
    <n v="0"/>
    <n v="15"/>
    <n v="13"/>
    <n v="15"/>
    <n v="15"/>
    <n v="14"/>
    <n v="12"/>
    <n v="1"/>
    <n v="0"/>
    <n v="23"/>
    <n v="0"/>
  </r>
  <r>
    <n v="2025"/>
    <x v="1"/>
    <n v="4418"/>
    <x v="103"/>
    <s v="LA COLORADA"/>
    <s v="LAMBAYEQUE"/>
    <s v="MORROPE"/>
    <n v="3"/>
    <n v="0"/>
    <m/>
    <n v="2"/>
    <n v="6"/>
    <n v="6"/>
    <n v="6"/>
    <n v="6"/>
    <n v="10"/>
    <n v="10"/>
    <n v="9"/>
    <n v="10"/>
    <n v="15"/>
    <n v="14"/>
    <n v="0"/>
    <n v="0"/>
    <n v="2"/>
    <n v="1"/>
    <n v="1"/>
    <n v="0"/>
    <n v="4"/>
    <n v="6"/>
    <n v="8"/>
    <n v="5"/>
    <n v="10"/>
    <n v="7"/>
    <n v="0"/>
    <n v="0"/>
    <n v="10"/>
    <n v="0"/>
  </r>
  <r>
    <n v="2025"/>
    <x v="1"/>
    <n v="4419"/>
    <x v="104"/>
    <s v="EL ROMERO"/>
    <s v="LAMBAYEQUE"/>
    <s v="MORROPE"/>
    <n v="0"/>
    <n v="0"/>
    <m/>
    <n v="0"/>
    <n v="2"/>
    <n v="2"/>
    <n v="2"/>
    <n v="2"/>
    <n v="5"/>
    <n v="4"/>
    <n v="5"/>
    <n v="5"/>
    <n v="2"/>
    <n v="2"/>
    <n v="0"/>
    <n v="0"/>
    <n v="2"/>
    <n v="2"/>
    <n v="2"/>
    <n v="0"/>
    <n v="6"/>
    <n v="3"/>
    <n v="3"/>
    <n v="3"/>
    <n v="5"/>
    <n v="5"/>
    <n v="0"/>
    <n v="0"/>
    <n v="5"/>
    <n v="0"/>
  </r>
  <r>
    <n v="2025"/>
    <x v="1"/>
    <n v="4420"/>
    <x v="105"/>
    <s v="TRANCA FANUPE"/>
    <s v="LAMBAYEQUE"/>
    <s v="MORROPE"/>
    <n v="0"/>
    <n v="0"/>
    <m/>
    <n v="0"/>
    <n v="3"/>
    <n v="3"/>
    <n v="3"/>
    <n v="3"/>
    <n v="8"/>
    <n v="9"/>
    <n v="8"/>
    <n v="9"/>
    <n v="2"/>
    <n v="2"/>
    <n v="0"/>
    <n v="0"/>
    <n v="4"/>
    <n v="7"/>
    <n v="9"/>
    <n v="0"/>
    <n v="15"/>
    <n v="7"/>
    <n v="9"/>
    <n v="6"/>
    <n v="8"/>
    <n v="8"/>
    <n v="0"/>
    <n v="0"/>
    <n v="17"/>
    <n v="0"/>
  </r>
  <r>
    <n v="2025"/>
    <x v="1"/>
    <n v="4421"/>
    <x v="106"/>
    <s v="LAGUNAS (MORROPE)"/>
    <s v="LAMBAYEQUE"/>
    <s v="MORROPE"/>
    <n v="0"/>
    <n v="0"/>
    <m/>
    <n v="0"/>
    <n v="4"/>
    <n v="4"/>
    <n v="4"/>
    <n v="4"/>
    <n v="2"/>
    <n v="1"/>
    <n v="1"/>
    <n v="2"/>
    <n v="2"/>
    <n v="1"/>
    <n v="0"/>
    <n v="0"/>
    <n v="6"/>
    <n v="6"/>
    <n v="5"/>
    <n v="0"/>
    <n v="4"/>
    <n v="5"/>
    <n v="7"/>
    <n v="7"/>
    <n v="1"/>
    <n v="0"/>
    <n v="0"/>
    <n v="0"/>
    <n v="9"/>
    <n v="0"/>
  </r>
  <r>
    <n v="2025"/>
    <x v="1"/>
    <n v="4422"/>
    <x v="107"/>
    <s v="CHEPITO"/>
    <s v="LAMBAYEQUE"/>
    <s v="MORROPE"/>
    <n v="0"/>
    <n v="0"/>
    <m/>
    <n v="0"/>
    <n v="6"/>
    <n v="6"/>
    <n v="6"/>
    <n v="6"/>
    <n v="2"/>
    <n v="2"/>
    <n v="2"/>
    <n v="2"/>
    <n v="2"/>
    <n v="2"/>
    <n v="0"/>
    <n v="0"/>
    <n v="1"/>
    <n v="5"/>
    <n v="6"/>
    <n v="0"/>
    <n v="5"/>
    <n v="1"/>
    <n v="3"/>
    <n v="1"/>
    <n v="1"/>
    <n v="0"/>
    <n v="1"/>
    <n v="0"/>
    <n v="2"/>
    <n v="0"/>
  </r>
  <r>
    <n v="2025"/>
    <x v="1"/>
    <n v="4423"/>
    <x v="108"/>
    <s v="ARBOLSOL"/>
    <s v="LAMBAYEQUE"/>
    <s v="MORROPE"/>
    <n v="0"/>
    <n v="0"/>
    <m/>
    <n v="0"/>
    <n v="4"/>
    <n v="4"/>
    <n v="4"/>
    <n v="4"/>
    <n v="2"/>
    <n v="2"/>
    <n v="3"/>
    <n v="2"/>
    <n v="0"/>
    <n v="0"/>
    <n v="0"/>
    <n v="0"/>
    <n v="3"/>
    <n v="8"/>
    <n v="6"/>
    <n v="0"/>
    <n v="6"/>
    <n v="6"/>
    <n v="7"/>
    <n v="2"/>
    <n v="7"/>
    <n v="6"/>
    <n v="0"/>
    <n v="0"/>
    <n v="33"/>
    <n v="0"/>
  </r>
  <r>
    <n v="2025"/>
    <x v="1"/>
    <n v="4424"/>
    <x v="109"/>
    <s v="CRUZ DE PAREDONES"/>
    <s v="LAMBAYEQUE"/>
    <s v="MORROPE"/>
    <n v="0"/>
    <n v="0"/>
    <m/>
    <n v="0"/>
    <n v="4"/>
    <n v="4"/>
    <n v="4"/>
    <n v="4"/>
    <n v="2"/>
    <n v="2"/>
    <n v="2"/>
    <n v="2"/>
    <n v="4"/>
    <n v="4"/>
    <n v="0"/>
    <n v="0"/>
    <n v="1"/>
    <n v="1"/>
    <n v="1"/>
    <n v="0"/>
    <n v="2"/>
    <n v="3"/>
    <n v="3"/>
    <n v="3"/>
    <n v="1"/>
    <n v="1"/>
    <n v="0"/>
    <n v="0"/>
    <n v="1"/>
    <n v="0"/>
  </r>
  <r>
    <n v="2025"/>
    <x v="1"/>
    <n v="4425"/>
    <x v="110"/>
    <s v="LA  GARTERA"/>
    <s v="LAMBAYEQUE"/>
    <s v="MORROPE"/>
    <n v="0"/>
    <n v="0"/>
    <m/>
    <n v="0"/>
    <n v="6"/>
    <n v="6"/>
    <n v="6"/>
    <n v="6"/>
    <n v="5"/>
    <n v="5"/>
    <n v="7"/>
    <n v="7"/>
    <n v="3"/>
    <n v="4"/>
    <n v="0"/>
    <n v="0"/>
    <n v="2"/>
    <n v="1"/>
    <n v="1"/>
    <n v="0"/>
    <n v="6"/>
    <n v="2"/>
    <n v="3"/>
    <n v="2"/>
    <n v="2"/>
    <n v="3"/>
    <n v="0"/>
    <n v="0"/>
    <n v="9"/>
    <n v="0"/>
  </r>
  <r>
    <n v="2025"/>
    <x v="1"/>
    <n v="4426"/>
    <x v="111"/>
    <s v="CRUZ DEL MEDANO"/>
    <s v="LAMBAYEQUE"/>
    <s v="MORROPE"/>
    <n v="1"/>
    <n v="0"/>
    <m/>
    <n v="1"/>
    <n v="12"/>
    <n v="12"/>
    <n v="12"/>
    <n v="12"/>
    <n v="13"/>
    <n v="13"/>
    <n v="13"/>
    <n v="13"/>
    <n v="14"/>
    <n v="12"/>
    <n v="0"/>
    <n v="0"/>
    <n v="18"/>
    <n v="20"/>
    <n v="15"/>
    <n v="0"/>
    <n v="11"/>
    <n v="15"/>
    <n v="16"/>
    <n v="18"/>
    <n v="11"/>
    <n v="11"/>
    <n v="0"/>
    <n v="0"/>
    <n v="14"/>
    <n v="0"/>
  </r>
  <r>
    <n v="2025"/>
    <x v="1"/>
    <n v="4427"/>
    <x v="112"/>
    <s v="QUEMAZON"/>
    <s v="LAMBAYEQUE"/>
    <s v="MORROPE"/>
    <n v="0"/>
    <n v="0"/>
    <m/>
    <n v="0"/>
    <n v="2"/>
    <n v="2"/>
    <n v="2"/>
    <n v="2"/>
    <n v="0"/>
    <n v="0"/>
    <n v="0"/>
    <n v="0"/>
    <n v="3"/>
    <n v="3"/>
    <n v="0"/>
    <n v="0"/>
    <n v="4"/>
    <n v="4"/>
    <n v="4"/>
    <n v="0"/>
    <n v="4"/>
    <n v="8"/>
    <n v="8"/>
    <n v="8"/>
    <n v="1"/>
    <n v="1"/>
    <n v="0"/>
    <n v="0"/>
    <n v="9"/>
    <n v="0"/>
  </r>
  <r>
    <n v="2025"/>
    <x v="1"/>
    <n v="4428"/>
    <x v="113"/>
    <s v="FANUPE BARRIO NUEVO"/>
    <s v="LAMBAYEQUE"/>
    <s v="MORROPE"/>
    <n v="0"/>
    <n v="0"/>
    <m/>
    <n v="0"/>
    <n v="1"/>
    <n v="1"/>
    <n v="1"/>
    <n v="1"/>
    <n v="1"/>
    <n v="1"/>
    <n v="1"/>
    <n v="1"/>
    <n v="3"/>
    <n v="3"/>
    <n v="0"/>
    <n v="0"/>
    <n v="0"/>
    <n v="1"/>
    <n v="0"/>
    <n v="0"/>
    <n v="0"/>
    <n v="1"/>
    <n v="2"/>
    <n v="1"/>
    <n v="0"/>
    <n v="0"/>
    <n v="0"/>
    <n v="0"/>
    <n v="7"/>
    <n v="0"/>
  </r>
  <r>
    <n v="2025"/>
    <x v="1"/>
    <n v="4429"/>
    <x v="114"/>
    <s v="SANTA ISABEL"/>
    <s v="LAMBAYEQUE"/>
    <s v="MORROPE"/>
    <n v="0"/>
    <n v="0"/>
    <m/>
    <n v="0"/>
    <n v="0"/>
    <n v="0"/>
    <n v="0"/>
    <n v="0"/>
    <n v="0"/>
    <n v="0"/>
    <n v="1"/>
    <n v="1"/>
    <n v="3"/>
    <n v="3"/>
    <n v="0"/>
    <n v="0"/>
    <n v="3"/>
    <n v="3"/>
    <n v="3"/>
    <n v="0"/>
    <n v="0"/>
    <n v="0"/>
    <n v="0"/>
    <n v="0"/>
    <n v="1"/>
    <n v="0"/>
    <n v="0"/>
    <n v="0"/>
    <n v="0"/>
    <n v="0"/>
  </r>
  <r>
    <n v="2025"/>
    <x v="1"/>
    <n v="4430"/>
    <x v="115"/>
    <s v="SEQUION"/>
    <s v="LAMBAYEQUE"/>
    <s v="MORROPE"/>
    <n v="0"/>
    <n v="0"/>
    <m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0"/>
    <n v="0"/>
    <n v="0"/>
    <n v="6"/>
    <n v="0"/>
  </r>
  <r>
    <n v="2025"/>
    <x v="1"/>
    <n v="4431"/>
    <x v="116"/>
    <s v="SANTA ROSA LAS PAMPAS"/>
    <s v="LAMBAYEQUE"/>
    <s v="MORROPE"/>
    <n v="0"/>
    <n v="0"/>
    <m/>
    <n v="0"/>
    <n v="3"/>
    <n v="3"/>
    <n v="3"/>
    <n v="3"/>
    <n v="3"/>
    <n v="3"/>
    <n v="2"/>
    <n v="3"/>
    <n v="3"/>
    <n v="3"/>
    <n v="0"/>
    <n v="0"/>
    <n v="4"/>
    <n v="4"/>
    <n v="4"/>
    <n v="0"/>
    <n v="4"/>
    <n v="6"/>
    <n v="6"/>
    <n v="6"/>
    <n v="1"/>
    <n v="1"/>
    <n v="0"/>
    <n v="0"/>
    <n v="5"/>
    <n v="0"/>
  </r>
  <r>
    <n v="2025"/>
    <x v="1"/>
    <n v="4432"/>
    <x v="117"/>
    <s v="ANNAPE"/>
    <s v="LAMBAYEQUE"/>
    <s v="MORROPE"/>
    <n v="0"/>
    <n v="0"/>
    <m/>
    <n v="0"/>
    <n v="1"/>
    <n v="1"/>
    <n v="1"/>
    <n v="1"/>
    <n v="1"/>
    <n v="1"/>
    <n v="1"/>
    <n v="1"/>
    <n v="0"/>
    <n v="0"/>
    <n v="0"/>
    <n v="0"/>
    <n v="2"/>
    <n v="2"/>
    <n v="2"/>
    <n v="0"/>
    <n v="1"/>
    <n v="0"/>
    <n v="1"/>
    <n v="1"/>
    <n v="1"/>
    <n v="1"/>
    <n v="5"/>
    <n v="0"/>
    <n v="20"/>
    <n v="0"/>
  </r>
  <r>
    <n v="2025"/>
    <x v="1"/>
    <n v="4433"/>
    <x v="118"/>
    <s v="CARACUCHO"/>
    <s v="LAMBAYEQUE"/>
    <s v="MORROPE"/>
    <n v="0"/>
    <n v="0"/>
    <m/>
    <n v="0"/>
    <n v="2"/>
    <n v="2"/>
    <n v="2"/>
    <n v="2"/>
    <n v="2"/>
    <n v="2"/>
    <n v="3"/>
    <n v="3"/>
    <n v="1"/>
    <n v="1"/>
    <n v="0"/>
    <n v="0"/>
    <n v="2"/>
    <n v="1"/>
    <n v="4"/>
    <n v="0"/>
    <n v="4"/>
    <n v="0"/>
    <n v="0"/>
    <n v="0"/>
    <n v="3"/>
    <n v="1"/>
    <n v="0"/>
    <n v="0"/>
    <n v="19"/>
    <n v="0"/>
  </r>
  <r>
    <n v="2025"/>
    <x v="1"/>
    <n v="4435"/>
    <x v="120"/>
    <s v="POSITOS"/>
    <s v="LAMBAYEQUE"/>
    <s v="MORROPE"/>
    <n v="0"/>
    <n v="0"/>
    <m/>
    <n v="0"/>
    <n v="1"/>
    <n v="1"/>
    <n v="1"/>
    <n v="1"/>
    <n v="6"/>
    <n v="6"/>
    <n v="6"/>
    <n v="6"/>
    <n v="0"/>
    <n v="0"/>
    <n v="0"/>
    <n v="0"/>
    <n v="4"/>
    <n v="4"/>
    <n v="4"/>
    <n v="0"/>
    <n v="3"/>
    <n v="1"/>
    <n v="1"/>
    <n v="1"/>
    <n v="5"/>
    <n v="5"/>
    <n v="0"/>
    <n v="0"/>
    <n v="19"/>
    <n v="0"/>
  </r>
  <r>
    <n v="2025"/>
    <x v="1"/>
    <n v="4436"/>
    <x v="121"/>
    <s v="CLAS PICSI"/>
    <s v="CHICLAYO"/>
    <s v="PICSI"/>
    <n v="0"/>
    <n v="1"/>
    <m/>
    <n v="0"/>
    <n v="7"/>
    <n v="7"/>
    <n v="7"/>
    <n v="7"/>
    <n v="5"/>
    <n v="5"/>
    <n v="5"/>
    <n v="5"/>
    <n v="8"/>
    <n v="8"/>
    <n v="0"/>
    <n v="0"/>
    <n v="3"/>
    <n v="3"/>
    <n v="3"/>
    <n v="0"/>
    <n v="7"/>
    <n v="4"/>
    <n v="4"/>
    <n v="4"/>
    <n v="5"/>
    <n v="5"/>
    <n v="5"/>
    <n v="0"/>
    <n v="27"/>
    <n v="0"/>
  </r>
  <r>
    <n v="2025"/>
    <x v="1"/>
    <n v="4437"/>
    <x v="122"/>
    <s v="HOSPITAL REFERENCIAL FERREÑAFE"/>
    <s v="FERREÐAFE"/>
    <s v="FERREÑAFE"/>
    <n v="29"/>
    <n v="0"/>
    <m/>
    <n v="32"/>
    <n v="10"/>
    <n v="10"/>
    <n v="10"/>
    <n v="10"/>
    <n v="12"/>
    <n v="11"/>
    <n v="12"/>
    <n v="12"/>
    <n v="9"/>
    <n v="9"/>
    <n v="0"/>
    <n v="0"/>
    <n v="17"/>
    <n v="17"/>
    <n v="20"/>
    <n v="0"/>
    <n v="20"/>
    <n v="7"/>
    <n v="18"/>
    <n v="18"/>
    <n v="3"/>
    <n v="3"/>
    <n v="2"/>
    <n v="0"/>
    <n v="56"/>
    <n v="0"/>
  </r>
  <r>
    <n v="2025"/>
    <x v="1"/>
    <n v="4438"/>
    <x v="123"/>
    <s v="SEÑOR DE LA JUSTICIA"/>
    <s v="FERREÐAFE"/>
    <s v="FERREÑAFE"/>
    <n v="0"/>
    <n v="0"/>
    <m/>
    <n v="0"/>
    <n v="8"/>
    <n v="8"/>
    <n v="8"/>
    <n v="8"/>
    <n v="7"/>
    <n v="8"/>
    <n v="7"/>
    <n v="7"/>
    <n v="17"/>
    <n v="17"/>
    <n v="0"/>
    <n v="0"/>
    <n v="13"/>
    <n v="13"/>
    <n v="4"/>
    <n v="0"/>
    <n v="17"/>
    <n v="8"/>
    <n v="9"/>
    <n v="8"/>
    <n v="7"/>
    <n v="6"/>
    <n v="4"/>
    <n v="0"/>
    <n v="79"/>
    <n v="0"/>
  </r>
  <r>
    <n v="2025"/>
    <x v="1"/>
    <n v="4439"/>
    <x v="124"/>
    <s v="PUCHACA"/>
    <s v="FERREÐAFE"/>
    <s v="INKAWASI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1"/>
    <n v="0"/>
    <n v="0"/>
    <n v="0"/>
    <n v="0"/>
    <n v="0"/>
    <n v="0"/>
    <n v="0"/>
    <n v="1"/>
    <n v="0"/>
  </r>
  <r>
    <n v="2025"/>
    <x v="1"/>
    <n v="4440"/>
    <x v="125"/>
    <s v="MESONES MURO"/>
    <s v="FERREÐAFE"/>
    <s v="FERREÑAFE"/>
    <n v="0"/>
    <n v="1"/>
    <m/>
    <n v="1"/>
    <n v="6"/>
    <n v="6"/>
    <n v="6"/>
    <n v="6"/>
    <n v="2"/>
    <n v="2"/>
    <n v="2"/>
    <n v="2"/>
    <n v="7"/>
    <n v="7"/>
    <n v="0"/>
    <n v="0"/>
    <n v="5"/>
    <n v="5"/>
    <n v="5"/>
    <n v="0"/>
    <n v="12"/>
    <n v="8"/>
    <n v="8"/>
    <n v="8"/>
    <n v="14"/>
    <n v="12"/>
    <n v="1"/>
    <n v="0"/>
    <n v="31"/>
    <n v="0"/>
  </r>
  <r>
    <n v="2025"/>
    <x v="1"/>
    <n v="4441"/>
    <x v="126"/>
    <s v="PITIPO"/>
    <s v="FERREÐAFE"/>
    <s v="PITIPO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17"/>
    <n v="0"/>
  </r>
  <r>
    <n v="2025"/>
    <x v="1"/>
    <n v="4442"/>
    <x v="127"/>
    <s v="LA TRAPOSA"/>
    <s v="FERREÐAFE"/>
    <s v="PITIPO"/>
    <n v="0"/>
    <n v="1"/>
    <m/>
    <n v="0"/>
    <n v="2"/>
    <n v="2"/>
    <n v="2"/>
    <n v="2"/>
    <n v="1"/>
    <n v="1"/>
    <n v="1"/>
    <n v="1"/>
    <n v="1"/>
    <n v="1"/>
    <n v="0"/>
    <n v="0"/>
    <n v="1"/>
    <n v="1"/>
    <n v="0"/>
    <n v="0"/>
    <n v="2"/>
    <n v="2"/>
    <n v="3"/>
    <n v="3"/>
    <n v="4"/>
    <n v="4"/>
    <n v="0"/>
    <n v="0"/>
    <n v="15"/>
    <n v="0"/>
  </r>
  <r>
    <n v="2025"/>
    <x v="1"/>
    <n v="4443"/>
    <x v="128"/>
    <s v="MOCHUMI VIEJO"/>
    <s v="FERREÐAFE"/>
    <s v="PITIPO"/>
    <n v="0"/>
    <n v="0"/>
    <m/>
    <n v="0"/>
    <n v="1"/>
    <n v="1"/>
    <n v="1"/>
    <n v="1"/>
    <n v="0"/>
    <n v="0"/>
    <n v="0"/>
    <n v="0"/>
    <n v="1"/>
    <n v="1"/>
    <n v="0"/>
    <n v="0"/>
    <n v="0"/>
    <n v="0"/>
    <n v="0"/>
    <n v="0"/>
    <n v="0"/>
    <n v="2"/>
    <n v="2"/>
    <n v="1"/>
    <n v="0"/>
    <n v="0"/>
    <n v="0"/>
    <n v="0"/>
    <n v="4"/>
    <n v="0"/>
  </r>
  <r>
    <n v="2025"/>
    <x v="1"/>
    <n v="4444"/>
    <x v="129"/>
    <s v="MOTUPILLO"/>
    <s v="FERREÐAFE"/>
    <s v="PITIPO"/>
    <n v="2"/>
    <n v="0"/>
    <m/>
    <n v="2"/>
    <n v="4"/>
    <n v="4"/>
    <n v="4"/>
    <n v="4"/>
    <n v="3"/>
    <n v="0"/>
    <n v="0"/>
    <n v="0"/>
    <n v="6"/>
    <n v="6"/>
    <n v="0"/>
    <n v="0"/>
    <n v="4"/>
    <n v="4"/>
    <n v="6"/>
    <n v="0"/>
    <n v="8"/>
    <n v="2"/>
    <n v="6"/>
    <n v="9"/>
    <n v="5"/>
    <n v="4"/>
    <n v="1"/>
    <n v="0"/>
    <n v="6"/>
    <n v="0"/>
  </r>
  <r>
    <n v="2025"/>
    <x v="1"/>
    <n v="4445"/>
    <x v="130"/>
    <s v="CACHINCHE"/>
    <s v="FERREÐAFE"/>
    <s v="PITIPO"/>
    <n v="0"/>
    <n v="0"/>
    <m/>
    <n v="0"/>
    <n v="0"/>
    <n v="0"/>
    <n v="0"/>
    <n v="0"/>
    <n v="0"/>
    <n v="0"/>
    <n v="0"/>
    <n v="0"/>
    <n v="0"/>
    <n v="0"/>
    <n v="0"/>
    <n v="0"/>
    <n v="1"/>
    <n v="2"/>
    <n v="0"/>
    <n v="0"/>
    <n v="1"/>
    <n v="1"/>
    <n v="1"/>
    <n v="1"/>
    <n v="0"/>
    <n v="0"/>
    <n v="0"/>
    <n v="0"/>
    <n v="3"/>
    <n v="0"/>
  </r>
  <r>
    <n v="2025"/>
    <x v="1"/>
    <n v="4446"/>
    <x v="131"/>
    <s v="PATIVILCA"/>
    <s v="FERREÐAFE"/>
    <s v="PITIPO"/>
    <n v="0"/>
    <n v="0"/>
    <m/>
    <n v="0"/>
    <n v="2"/>
    <n v="2"/>
    <n v="2"/>
    <n v="2"/>
    <n v="1"/>
    <n v="1"/>
    <n v="1"/>
    <n v="1"/>
    <n v="0"/>
    <n v="0"/>
    <n v="0"/>
    <n v="0"/>
    <n v="1"/>
    <n v="1"/>
    <n v="1"/>
    <n v="0"/>
    <n v="2"/>
    <n v="1"/>
    <n v="1"/>
    <n v="1"/>
    <n v="3"/>
    <n v="3"/>
    <n v="0"/>
    <n v="0"/>
    <n v="16"/>
    <n v="0"/>
  </r>
  <r>
    <n v="2025"/>
    <x v="1"/>
    <n v="4447"/>
    <x v="132"/>
    <s v="SIME"/>
    <s v="FERREÐAFE"/>
    <s v="PITIPO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2"/>
    <n v="0"/>
    <n v="0"/>
    <n v="0"/>
    <n v="0"/>
    <n v="0"/>
    <n v="0"/>
    <n v="0"/>
    <n v="1"/>
    <n v="0"/>
  </r>
  <r>
    <n v="2025"/>
    <x v="1"/>
    <n v="4448"/>
    <x v="133"/>
    <s v="BATANGRANDE"/>
    <s v="FERREÐAFE"/>
    <s v="PITIPO"/>
    <n v="0"/>
    <n v="0"/>
    <m/>
    <n v="1"/>
    <n v="9"/>
    <n v="9"/>
    <n v="9"/>
    <n v="9"/>
    <n v="8"/>
    <n v="9"/>
    <n v="8"/>
    <n v="9"/>
    <n v="15"/>
    <n v="15"/>
    <n v="0"/>
    <n v="0"/>
    <n v="8"/>
    <n v="9"/>
    <n v="5"/>
    <n v="0"/>
    <n v="4"/>
    <n v="5"/>
    <n v="6"/>
    <n v="6"/>
    <n v="4"/>
    <n v="5"/>
    <n v="0"/>
    <n v="0"/>
    <n v="7"/>
    <n v="0"/>
  </r>
  <r>
    <n v="2025"/>
    <x v="1"/>
    <n v="4449"/>
    <x v="134"/>
    <s v="C.S.PUEBLO NUEVO"/>
    <s v="FERREÐAFE"/>
    <s v="FERREÑAFE"/>
    <n v="0"/>
    <n v="0"/>
    <m/>
    <n v="0"/>
    <n v="20"/>
    <n v="20"/>
    <n v="20"/>
    <n v="20"/>
    <n v="17"/>
    <n v="17"/>
    <n v="18"/>
    <n v="16"/>
    <n v="13"/>
    <n v="16"/>
    <n v="0"/>
    <n v="0"/>
    <n v="14"/>
    <n v="14"/>
    <n v="17"/>
    <n v="0"/>
    <n v="26"/>
    <n v="7"/>
    <n v="5"/>
    <n v="11"/>
    <n v="7"/>
    <n v="5"/>
    <n v="5"/>
    <n v="0"/>
    <n v="69"/>
    <n v="0"/>
  </r>
  <r>
    <n v="2025"/>
    <x v="1"/>
    <n v="4450"/>
    <x v="135"/>
    <s v="LAS LOMAS"/>
    <s v="FERREÐAFE"/>
    <s v="FERREÑAFE"/>
    <n v="0"/>
    <n v="0"/>
    <m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12"/>
    <n v="0"/>
  </r>
  <r>
    <n v="2025"/>
    <x v="1"/>
    <n v="4451"/>
    <x v="136"/>
    <s v="MOYAN"/>
    <s v="FERREÐAFE"/>
    <s v="INKAWASI"/>
    <n v="0"/>
    <n v="1"/>
    <m/>
    <n v="0"/>
    <n v="1"/>
    <n v="1"/>
    <n v="1"/>
    <n v="0"/>
    <n v="2"/>
    <n v="2"/>
    <n v="2"/>
    <n v="2"/>
    <n v="1"/>
    <n v="2"/>
    <n v="0"/>
    <n v="0"/>
    <n v="0"/>
    <n v="0"/>
    <n v="0"/>
    <n v="0"/>
    <n v="1"/>
    <n v="0"/>
    <n v="0"/>
    <n v="0"/>
    <n v="0"/>
    <n v="0"/>
    <n v="1"/>
    <n v="0"/>
    <n v="7"/>
    <n v="0"/>
  </r>
  <r>
    <n v="2025"/>
    <x v="1"/>
    <n v="4452"/>
    <x v="137"/>
    <s v="INKAWASI"/>
    <s v="FERREÐAFE"/>
    <s v="INKAWASI"/>
    <n v="0"/>
    <n v="0"/>
    <m/>
    <n v="3"/>
    <n v="0"/>
    <n v="0"/>
    <n v="0"/>
    <n v="0"/>
    <n v="3"/>
    <n v="3"/>
    <n v="3"/>
    <n v="3"/>
    <n v="3"/>
    <n v="2"/>
    <n v="0"/>
    <n v="0"/>
    <n v="5"/>
    <n v="4"/>
    <n v="3"/>
    <n v="0"/>
    <n v="6"/>
    <n v="2"/>
    <n v="6"/>
    <n v="1"/>
    <n v="5"/>
    <n v="1"/>
    <n v="2"/>
    <n v="0"/>
    <n v="9"/>
    <n v="0"/>
  </r>
  <r>
    <n v="2025"/>
    <x v="1"/>
    <n v="4453"/>
    <x v="138"/>
    <s v="LAQUIPAMPA"/>
    <s v="FERREÐAFE"/>
    <s v="INKAWASI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0"/>
  </r>
  <r>
    <n v="2025"/>
    <x v="1"/>
    <n v="4454"/>
    <x v="139"/>
    <s v="UYURPAMPA"/>
    <s v="FERREÐAFE"/>
    <s v="INKAWASI"/>
    <n v="2"/>
    <n v="0"/>
    <m/>
    <n v="1"/>
    <n v="2"/>
    <n v="2"/>
    <n v="2"/>
    <n v="2"/>
    <n v="2"/>
    <n v="1"/>
    <n v="3"/>
    <n v="2"/>
    <n v="1"/>
    <n v="1"/>
    <n v="0"/>
    <n v="0"/>
    <n v="3"/>
    <n v="2"/>
    <n v="1"/>
    <n v="0"/>
    <n v="2"/>
    <n v="1"/>
    <n v="2"/>
    <n v="3"/>
    <n v="3"/>
    <n v="2"/>
    <n v="0"/>
    <n v="0"/>
    <n v="4"/>
    <n v="0"/>
  </r>
  <r>
    <n v="2025"/>
    <x v="1"/>
    <n v="4455"/>
    <x v="140"/>
    <s v="CRUZ LOMA"/>
    <s v="FERREÐAFE"/>
    <s v="INKAWASI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0"/>
    <n v="5"/>
    <n v="0"/>
  </r>
  <r>
    <n v="2025"/>
    <x v="1"/>
    <n v="4456"/>
    <x v="141"/>
    <s v="HUAYRUL"/>
    <s v="FERREÐAFE"/>
    <s v="INKAWASI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2"/>
    <n v="0"/>
    <n v="0"/>
    <n v="0"/>
    <n v="3"/>
    <n v="3"/>
    <n v="0"/>
    <n v="0"/>
    <n v="3"/>
    <n v="0"/>
  </r>
  <r>
    <n v="2025"/>
    <x v="1"/>
    <n v="4458"/>
    <x v="143"/>
    <s v="TOTORAS"/>
    <s v="FERREÐAFE"/>
    <s v="INKAWASI"/>
    <n v="0"/>
    <n v="0"/>
    <m/>
    <n v="0"/>
    <n v="0"/>
    <n v="0"/>
    <n v="0"/>
    <n v="0"/>
    <n v="1"/>
    <n v="1"/>
    <n v="1"/>
    <n v="1"/>
    <n v="0"/>
    <n v="0"/>
    <n v="0"/>
    <n v="0"/>
    <n v="2"/>
    <n v="1"/>
    <n v="2"/>
    <n v="0"/>
    <n v="0"/>
    <n v="1"/>
    <n v="2"/>
    <n v="2"/>
    <n v="0"/>
    <n v="0"/>
    <n v="0"/>
    <n v="0"/>
    <n v="12"/>
    <n v="0"/>
  </r>
  <r>
    <n v="2025"/>
    <x v="1"/>
    <n v="4459"/>
    <x v="144"/>
    <s v="CANCHACHALA"/>
    <s v="FERREÐAFE"/>
    <s v="INKAWASI"/>
    <n v="1"/>
    <n v="0"/>
    <m/>
    <n v="1"/>
    <n v="1"/>
    <n v="1"/>
    <n v="1"/>
    <n v="1"/>
    <n v="0"/>
    <n v="0"/>
    <n v="0"/>
    <n v="0"/>
    <n v="2"/>
    <n v="2"/>
    <n v="0"/>
    <n v="0"/>
    <n v="0"/>
    <n v="0"/>
    <n v="0"/>
    <n v="0"/>
    <n v="1"/>
    <n v="0"/>
    <n v="0"/>
    <n v="0"/>
    <n v="1"/>
    <n v="1"/>
    <n v="0"/>
    <n v="0"/>
    <n v="6"/>
    <n v="0"/>
  </r>
  <r>
    <n v="2025"/>
    <x v="1"/>
    <n v="4460"/>
    <x v="145"/>
    <s v="LANCHIPAMPA"/>
    <s v="FERREÐAFE"/>
    <s v="INKAWASI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0"/>
    <n v="1"/>
    <n v="0"/>
  </r>
  <r>
    <n v="2025"/>
    <x v="1"/>
    <n v="4461"/>
    <x v="146"/>
    <s v="KONGACHA"/>
    <s v="FERREÐAFE"/>
    <s v="INKAWASI"/>
    <n v="1"/>
    <n v="0"/>
    <m/>
    <n v="1"/>
    <n v="0"/>
    <n v="0"/>
    <n v="0"/>
    <n v="0"/>
    <n v="3"/>
    <n v="3"/>
    <n v="3"/>
    <n v="3"/>
    <n v="2"/>
    <n v="2"/>
    <n v="0"/>
    <n v="0"/>
    <n v="0"/>
    <n v="0"/>
    <n v="0"/>
    <n v="0"/>
    <n v="0"/>
    <n v="0"/>
    <n v="0"/>
    <n v="0"/>
    <n v="3"/>
    <n v="2"/>
    <n v="0"/>
    <n v="0"/>
    <n v="5"/>
    <n v="0"/>
  </r>
  <r>
    <n v="2025"/>
    <x v="1"/>
    <n v="4462"/>
    <x v="204"/>
    <s v="LA TRANCA"/>
    <s v="FERREÐAFE"/>
    <s v="INKAWASI"/>
    <n v="0"/>
    <n v="0"/>
    <m/>
    <n v="0"/>
    <n v="1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3"/>
    <n v="0"/>
  </r>
  <r>
    <n v="2025"/>
    <x v="1"/>
    <n v="6669"/>
    <x v="147"/>
    <s v="EL SAUCE"/>
    <s v="LAMBAYEQUE"/>
    <s v="SALAS"/>
    <n v="0"/>
    <n v="0"/>
    <m/>
    <n v="0"/>
    <n v="1"/>
    <n v="1"/>
    <n v="1"/>
    <n v="1"/>
    <n v="5"/>
    <n v="3"/>
    <n v="4"/>
    <n v="3"/>
    <n v="1"/>
    <n v="2"/>
    <n v="0"/>
    <n v="0"/>
    <n v="0"/>
    <n v="0"/>
    <n v="2"/>
    <n v="0"/>
    <n v="2"/>
    <n v="0"/>
    <n v="1"/>
    <n v="0"/>
    <n v="2"/>
    <n v="2"/>
    <n v="0"/>
    <n v="0"/>
    <n v="5"/>
    <n v="0"/>
  </r>
  <r>
    <n v="2025"/>
    <x v="1"/>
    <n v="6670"/>
    <x v="148"/>
    <s v="HUMEDADES"/>
    <s v="LAMBAYEQUE"/>
    <s v="SALAS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2"/>
    <n v="1"/>
    <n v="1"/>
    <n v="1"/>
    <n v="0"/>
    <n v="0"/>
    <n v="0"/>
    <n v="0"/>
    <n v="0"/>
    <n v="0"/>
  </r>
  <r>
    <n v="2025"/>
    <x v="1"/>
    <n v="6671"/>
    <x v="149"/>
    <s v="EL PUENTE"/>
    <s v="LAMBAYEQUE"/>
    <s v="OLMOS"/>
    <n v="1"/>
    <n v="0"/>
    <m/>
    <n v="1"/>
    <n v="7"/>
    <n v="7"/>
    <n v="7"/>
    <n v="7"/>
    <n v="6"/>
    <n v="4"/>
    <n v="6"/>
    <n v="7"/>
    <n v="6"/>
    <n v="6"/>
    <n v="0"/>
    <n v="0"/>
    <n v="5"/>
    <n v="3"/>
    <n v="4"/>
    <n v="0"/>
    <n v="10"/>
    <n v="2"/>
    <n v="1"/>
    <n v="1"/>
    <n v="3"/>
    <n v="3"/>
    <n v="2"/>
    <n v="0"/>
    <n v="8"/>
    <n v="0"/>
  </r>
  <r>
    <n v="2025"/>
    <x v="1"/>
    <n v="6709"/>
    <x v="150"/>
    <s v="CAYALTI"/>
    <s v="CHICLAYO"/>
    <s v="CAYALTI-ZAÑA"/>
    <n v="1"/>
    <n v="0"/>
    <m/>
    <n v="4"/>
    <n v="4"/>
    <n v="4"/>
    <n v="4"/>
    <n v="4"/>
    <n v="9"/>
    <n v="9"/>
    <n v="9"/>
    <n v="9"/>
    <n v="11"/>
    <n v="11"/>
    <n v="0"/>
    <n v="0"/>
    <n v="13"/>
    <n v="12"/>
    <n v="6"/>
    <n v="0"/>
    <n v="12"/>
    <n v="4"/>
    <n v="1"/>
    <n v="4"/>
    <n v="4"/>
    <n v="4"/>
    <n v="1"/>
    <n v="0"/>
    <n v="50"/>
    <n v="0"/>
  </r>
  <r>
    <n v="2025"/>
    <x v="1"/>
    <n v="6710"/>
    <x v="151"/>
    <s v="TUMAN"/>
    <s v="CHICLAYO"/>
    <s v="POSOPE ALTO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n v="2025"/>
    <x v="1"/>
    <n v="6930"/>
    <x v="152"/>
    <s v="EL ARROZAL"/>
    <s v="LAMBAYEQUE"/>
    <s v="MOTUPE"/>
    <n v="0"/>
    <n v="0"/>
    <m/>
    <n v="0"/>
    <n v="1"/>
    <n v="1"/>
    <n v="1"/>
    <n v="1"/>
    <n v="2"/>
    <n v="2"/>
    <n v="2"/>
    <n v="2"/>
    <n v="1"/>
    <n v="1"/>
    <n v="0"/>
    <n v="0"/>
    <n v="0"/>
    <n v="0"/>
    <n v="0"/>
    <n v="0"/>
    <n v="1"/>
    <n v="0"/>
    <n v="0"/>
    <n v="0"/>
    <n v="0"/>
    <n v="0"/>
    <n v="0"/>
    <n v="0"/>
    <n v="19"/>
    <n v="0"/>
  </r>
  <r>
    <n v="2025"/>
    <x v="1"/>
    <n v="6931"/>
    <x v="153"/>
    <s v="CAPOTE"/>
    <s v="CHICLAYO"/>
    <s v="PICSI"/>
    <n v="0"/>
    <n v="0"/>
    <m/>
    <n v="0"/>
    <n v="0"/>
    <n v="0"/>
    <n v="0"/>
    <n v="0"/>
    <n v="2"/>
    <n v="2"/>
    <n v="2"/>
    <n v="2"/>
    <n v="7"/>
    <n v="7"/>
    <n v="0"/>
    <n v="0"/>
    <n v="0"/>
    <n v="0"/>
    <n v="0"/>
    <n v="0"/>
    <n v="1"/>
    <n v="0"/>
    <n v="0"/>
    <n v="0"/>
    <n v="1"/>
    <n v="1"/>
    <n v="0"/>
    <n v="0"/>
    <n v="14"/>
    <n v="0"/>
  </r>
  <r>
    <n v="2025"/>
    <x v="1"/>
    <n v="6974"/>
    <x v="154"/>
    <s v="PUCALA"/>
    <s v="CHICLAYO"/>
    <s v="POSOPE ALTO"/>
    <n v="0"/>
    <n v="0"/>
    <m/>
    <n v="0"/>
    <n v="6"/>
    <n v="6"/>
    <n v="6"/>
    <n v="6"/>
    <n v="5"/>
    <n v="5"/>
    <n v="5"/>
    <n v="4"/>
    <n v="4"/>
    <n v="4"/>
    <n v="0"/>
    <n v="0"/>
    <n v="3"/>
    <n v="4"/>
    <n v="4"/>
    <n v="0"/>
    <n v="11"/>
    <n v="0"/>
    <n v="2"/>
    <n v="2"/>
    <n v="6"/>
    <n v="6"/>
    <n v="3"/>
    <n v="0"/>
    <n v="52"/>
    <n v="0"/>
  </r>
  <r>
    <n v="2025"/>
    <x v="1"/>
    <n v="6997"/>
    <x v="155"/>
    <s v="HUAYABAMBA"/>
    <s v="LAMBAYEQUE"/>
    <s v="KAÑARIS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2"/>
    <n v="2"/>
    <n v="2"/>
    <n v="0"/>
    <n v="0"/>
    <n v="1"/>
    <n v="0"/>
    <n v="6"/>
    <n v="0"/>
  </r>
  <r>
    <n v="2025"/>
    <x v="1"/>
    <n v="6998"/>
    <x v="156"/>
    <s v="HIERBA BUENA"/>
    <s v="LAMBAYEQUE"/>
    <s v="KAÑARIS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</r>
  <r>
    <n v="2025"/>
    <x v="1"/>
    <n v="6999"/>
    <x v="157"/>
    <s v="LA ZARANDA"/>
    <s v="FERREÐAFE"/>
    <s v="PITIPO"/>
    <n v="0"/>
    <n v="0"/>
    <m/>
    <n v="0"/>
    <n v="4"/>
    <n v="4"/>
    <n v="4"/>
    <n v="4"/>
    <n v="2"/>
    <n v="1"/>
    <n v="2"/>
    <n v="2"/>
    <n v="5"/>
    <n v="3"/>
    <n v="0"/>
    <n v="0"/>
    <n v="3"/>
    <n v="3"/>
    <n v="3"/>
    <n v="0"/>
    <n v="4"/>
    <n v="0"/>
    <n v="1"/>
    <n v="1"/>
    <n v="2"/>
    <n v="2"/>
    <n v="0"/>
    <n v="0"/>
    <n v="4"/>
    <n v="0"/>
  </r>
  <r>
    <n v="2025"/>
    <x v="1"/>
    <n v="7000"/>
    <x v="158"/>
    <s v="LAS COLMENAS"/>
    <s v="CHICLAYO"/>
    <s v="CHONGOYAPE"/>
    <n v="0"/>
    <n v="0"/>
    <m/>
    <n v="2"/>
    <n v="0"/>
    <n v="0"/>
    <n v="0"/>
    <n v="0"/>
    <n v="0"/>
    <n v="0"/>
    <n v="0"/>
    <n v="0"/>
    <n v="1"/>
    <n v="1"/>
    <n v="0"/>
    <n v="0"/>
    <n v="0"/>
    <n v="0"/>
    <n v="0"/>
    <n v="0"/>
    <n v="2"/>
    <n v="0"/>
    <n v="0"/>
    <n v="0"/>
    <n v="1"/>
    <n v="1"/>
    <n v="2"/>
    <n v="0"/>
    <n v="3"/>
    <n v="0"/>
  </r>
  <r>
    <n v="2025"/>
    <x v="1"/>
    <n v="7083"/>
    <x v="159"/>
    <s v="POMALCA"/>
    <s v="CHICLAYO"/>
    <s v="POMALCA"/>
    <n v="0"/>
    <n v="0"/>
    <m/>
    <n v="2"/>
    <n v="18"/>
    <n v="19"/>
    <n v="18"/>
    <n v="18"/>
    <n v="15"/>
    <n v="16"/>
    <n v="17"/>
    <n v="15"/>
    <n v="18"/>
    <n v="19"/>
    <n v="0"/>
    <n v="0"/>
    <n v="15"/>
    <n v="18"/>
    <n v="8"/>
    <n v="0"/>
    <n v="11"/>
    <n v="8"/>
    <n v="12"/>
    <n v="13"/>
    <n v="12"/>
    <n v="11"/>
    <n v="2"/>
    <n v="0"/>
    <n v="36"/>
    <n v="0"/>
  </r>
  <r>
    <n v="2025"/>
    <x v="1"/>
    <n v="7156"/>
    <x v="160"/>
    <s v="VILLA HERMOSA"/>
    <s v="CHICLAYO"/>
    <s v="JOSE LEONARDO ORTIZ"/>
    <n v="0"/>
    <n v="0"/>
    <m/>
    <n v="2"/>
    <n v="11"/>
    <n v="11"/>
    <n v="11"/>
    <n v="11"/>
    <n v="15"/>
    <n v="14"/>
    <n v="16"/>
    <n v="16"/>
    <n v="21"/>
    <n v="22"/>
    <n v="0"/>
    <n v="0"/>
    <n v="20"/>
    <n v="18"/>
    <n v="20"/>
    <n v="0"/>
    <n v="15"/>
    <n v="8"/>
    <n v="10"/>
    <n v="9"/>
    <n v="11"/>
    <n v="12"/>
    <n v="0"/>
    <n v="0"/>
    <n v="96"/>
    <n v="0"/>
  </r>
  <r>
    <n v="2025"/>
    <x v="1"/>
    <n v="7195"/>
    <x v="161"/>
    <s v="MONTE HERMOZO"/>
    <s v="LAMBAYEQUE"/>
    <s v="MORROPE"/>
    <n v="0"/>
    <n v="0"/>
    <m/>
    <n v="0"/>
    <n v="0"/>
    <n v="0"/>
    <n v="0"/>
    <n v="0"/>
    <n v="1"/>
    <n v="1"/>
    <n v="1"/>
    <n v="1"/>
    <n v="2"/>
    <n v="2"/>
    <n v="0"/>
    <n v="0"/>
    <n v="3"/>
    <n v="3"/>
    <n v="3"/>
    <n v="0"/>
    <n v="2"/>
    <n v="2"/>
    <n v="2"/>
    <n v="2"/>
    <n v="1"/>
    <n v="2"/>
    <n v="0"/>
    <n v="0"/>
    <n v="11"/>
    <n v="0"/>
  </r>
  <r>
    <n v="2025"/>
    <x v="1"/>
    <n v="7196"/>
    <x v="162"/>
    <s v="HUACA TRAPICHE DE BRONCE"/>
    <s v="LAMBAYEQUE"/>
    <s v="MORROPE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0"/>
    <n v="0"/>
    <n v="1"/>
    <n v="1"/>
    <n v="1"/>
    <n v="0"/>
    <n v="0"/>
    <n v="0"/>
    <n v="11"/>
    <n v="0"/>
  </r>
  <r>
    <n v="2025"/>
    <x v="1"/>
    <n v="7273"/>
    <x v="163"/>
    <s v="LAS FLORES DE LA PRADERA"/>
    <s v="CHICLAYO"/>
    <s v="PIMENTEL"/>
    <n v="2"/>
    <n v="0"/>
    <m/>
    <n v="2"/>
    <n v="13"/>
    <n v="13"/>
    <n v="13"/>
    <n v="13"/>
    <n v="5"/>
    <n v="5"/>
    <n v="5"/>
    <n v="5"/>
    <n v="9"/>
    <n v="9"/>
    <n v="0"/>
    <n v="0"/>
    <n v="5"/>
    <n v="6"/>
    <n v="6"/>
    <n v="0"/>
    <n v="8"/>
    <n v="9"/>
    <n v="10"/>
    <n v="10"/>
    <n v="3"/>
    <n v="2"/>
    <n v="0"/>
    <n v="0"/>
    <n v="27"/>
    <n v="0"/>
  </r>
  <r>
    <n v="2025"/>
    <x v="1"/>
    <n v="7282"/>
    <x v="164"/>
    <s v="CALERA SANTA ROSA"/>
    <s v="LAMBAYEQUE"/>
    <s v="OLMOS"/>
    <n v="0"/>
    <n v="0"/>
    <m/>
    <n v="0"/>
    <n v="3"/>
    <n v="3"/>
    <n v="3"/>
    <n v="3"/>
    <n v="0"/>
    <n v="0"/>
    <n v="0"/>
    <n v="0"/>
    <n v="0"/>
    <n v="0"/>
    <n v="0"/>
    <n v="0"/>
    <n v="1"/>
    <n v="0"/>
    <n v="0"/>
    <n v="0"/>
    <n v="1"/>
    <n v="0"/>
    <n v="0"/>
    <n v="1"/>
    <n v="1"/>
    <n v="0"/>
    <n v="0"/>
    <n v="0"/>
    <n v="8"/>
    <n v="0"/>
  </r>
  <r>
    <n v="2025"/>
    <x v="1"/>
    <n v="7283"/>
    <x v="165"/>
    <s v="CASERIO PLAYA DE CASCAJAL"/>
    <s v="LAMBAYEQUE"/>
    <s v="OLMOS"/>
    <n v="1"/>
    <n v="0"/>
    <m/>
    <n v="1"/>
    <n v="3"/>
    <n v="3"/>
    <n v="3"/>
    <n v="3"/>
    <n v="3"/>
    <n v="3"/>
    <n v="2"/>
    <n v="3"/>
    <n v="2"/>
    <n v="2"/>
    <n v="0"/>
    <n v="0"/>
    <n v="5"/>
    <n v="4"/>
    <n v="5"/>
    <n v="0"/>
    <n v="4"/>
    <n v="2"/>
    <n v="2"/>
    <n v="1"/>
    <n v="0"/>
    <n v="0"/>
    <n v="0"/>
    <n v="0"/>
    <n v="4"/>
    <n v="0"/>
  </r>
  <r>
    <n v="2025"/>
    <x v="1"/>
    <n v="7284"/>
    <x v="166"/>
    <s v="SANTA CLARA"/>
    <s v="FERREÐAFE"/>
    <s v="PITIPO"/>
    <n v="0"/>
    <n v="0"/>
    <m/>
    <n v="0"/>
    <n v="1"/>
    <n v="1"/>
    <n v="1"/>
    <n v="1"/>
    <n v="0"/>
    <n v="0"/>
    <n v="0"/>
    <n v="0"/>
    <n v="5"/>
    <n v="5"/>
    <n v="0"/>
    <n v="0"/>
    <n v="2"/>
    <n v="1"/>
    <n v="1"/>
    <n v="0"/>
    <n v="1"/>
    <n v="1"/>
    <n v="1"/>
    <n v="1"/>
    <n v="1"/>
    <n v="0"/>
    <n v="3"/>
    <n v="0"/>
    <n v="5"/>
    <n v="0"/>
  </r>
  <r>
    <n v="2025"/>
    <x v="1"/>
    <n v="7285"/>
    <x v="167"/>
    <s v="MAMAGPAMPA"/>
    <s v="LAMBAYEQUE"/>
    <s v="KAÑARIS"/>
    <n v="0"/>
    <n v="0"/>
    <m/>
    <n v="0"/>
    <n v="2"/>
    <n v="2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1"/>
    <n v="0"/>
    <n v="0"/>
    <n v="0"/>
    <n v="18"/>
    <n v="0"/>
  </r>
  <r>
    <n v="2025"/>
    <x v="1"/>
    <n v="7917"/>
    <x v="168"/>
    <s v="POSTA MEDICA DE UCUPE - ESSALUD"/>
    <s v="NO PERTENECE A NINGUNA RED"/>
    <s v="NO PERTENECE A NINGUNA MICRORED"/>
    <n v="0"/>
    <n v="0"/>
    <m/>
    <n v="0"/>
    <n v="2"/>
    <n v="2"/>
    <n v="2"/>
    <n v="2"/>
    <n v="2"/>
    <n v="2"/>
    <n v="2"/>
    <n v="2"/>
    <n v="1"/>
    <n v="1"/>
    <n v="0"/>
    <n v="0"/>
    <n v="1"/>
    <n v="1"/>
    <n v="0"/>
    <n v="0"/>
    <n v="0"/>
    <n v="0"/>
    <n v="0"/>
    <n v="0"/>
    <n v="2"/>
    <n v="2"/>
    <n v="0"/>
    <n v="0"/>
    <n v="4"/>
    <n v="0"/>
  </r>
  <r>
    <n v="2025"/>
    <x v="1"/>
    <n v="7957"/>
    <x v="169"/>
    <s v="HOSPITAL NAYLAMP"/>
    <s v="NO PERTENECE A NINGUNA RED"/>
    <s v="NO PERTENECE A NINGUNA MICRORED"/>
    <n v="0"/>
    <n v="0"/>
    <m/>
    <n v="0"/>
    <n v="50"/>
    <n v="51"/>
    <n v="50"/>
    <n v="48"/>
    <n v="54"/>
    <n v="55"/>
    <n v="55"/>
    <n v="54"/>
    <n v="57"/>
    <n v="55"/>
    <n v="0"/>
    <n v="0"/>
    <n v="55"/>
    <n v="55"/>
    <n v="2"/>
    <n v="0"/>
    <n v="0"/>
    <n v="37"/>
    <n v="52"/>
    <n v="57"/>
    <n v="40"/>
    <n v="27"/>
    <n v="22"/>
    <n v="0"/>
    <n v="109"/>
    <n v="0"/>
  </r>
  <r>
    <n v="2025"/>
    <x v="1"/>
    <n v="8434"/>
    <x v="170"/>
    <s v="ANTONIO RAYMONDI"/>
    <s v="CHICLAYO"/>
    <s v="LA VICTORIA"/>
    <n v="2"/>
    <n v="1"/>
    <m/>
    <n v="2"/>
    <n v="17"/>
    <n v="17"/>
    <n v="17"/>
    <n v="17"/>
    <n v="11"/>
    <n v="11"/>
    <n v="12"/>
    <n v="12"/>
    <n v="8"/>
    <n v="7"/>
    <n v="0"/>
    <n v="0"/>
    <n v="11"/>
    <n v="11"/>
    <n v="10"/>
    <n v="0"/>
    <n v="7"/>
    <n v="3"/>
    <n v="6"/>
    <n v="5"/>
    <n v="5"/>
    <n v="3"/>
    <n v="7"/>
    <n v="0"/>
    <n v="45"/>
    <n v="0"/>
  </r>
  <r>
    <n v="2025"/>
    <x v="1"/>
    <n v="8643"/>
    <x v="171"/>
    <s v="CAP III CARLOS CASTAÑEDA IPARRAGUIRRE"/>
    <s v="NO PERTENECE A NINGUNA RED"/>
    <s v="NO PERTENECE A NINGUNA MICRORED"/>
    <n v="0"/>
    <n v="0"/>
    <m/>
    <n v="0"/>
    <n v="28"/>
    <n v="28"/>
    <n v="28"/>
    <n v="28"/>
    <n v="25"/>
    <n v="25"/>
    <n v="25"/>
    <n v="25"/>
    <n v="29"/>
    <n v="29"/>
    <n v="0"/>
    <n v="0"/>
    <n v="27"/>
    <n v="28"/>
    <n v="0"/>
    <n v="0"/>
    <n v="0"/>
    <n v="17"/>
    <n v="10"/>
    <n v="11"/>
    <n v="29"/>
    <n v="27"/>
    <n v="21"/>
    <n v="0"/>
    <n v="96"/>
    <n v="0"/>
  </r>
  <r>
    <n v="2025"/>
    <x v="1"/>
    <n v="8644"/>
    <x v="172"/>
    <s v="POSTA MEDICA DE MOTUPE - ESSALUD"/>
    <s v="NO PERTENECE A NINGUNA RED"/>
    <s v="NO PERTENECE A NINGUNA MICRORED"/>
    <n v="0"/>
    <n v="0"/>
    <m/>
    <n v="0"/>
    <n v="5"/>
    <n v="5"/>
    <n v="5"/>
    <n v="5"/>
    <n v="7"/>
    <n v="7"/>
    <n v="7"/>
    <n v="7"/>
    <n v="16"/>
    <n v="16"/>
    <n v="0"/>
    <n v="0"/>
    <n v="9"/>
    <n v="6"/>
    <n v="0"/>
    <n v="0"/>
    <n v="0"/>
    <n v="2"/>
    <n v="4"/>
    <n v="5"/>
    <n v="10"/>
    <n v="4"/>
    <n v="0"/>
    <n v="0"/>
    <n v="2"/>
    <n v="0"/>
  </r>
  <r>
    <n v="2025"/>
    <x v="1"/>
    <n v="8648"/>
    <x v="173"/>
    <s v="CENTRO MEDICO JUAN AITA VALLE ETEN"/>
    <s v="NO PERTENECE A NINGUNA RED"/>
    <s v="NO PERTENECE A NINGUNA MICRORED"/>
    <n v="0"/>
    <n v="0"/>
    <m/>
    <n v="0"/>
    <n v="15"/>
    <n v="15"/>
    <n v="15"/>
    <n v="15"/>
    <n v="8"/>
    <n v="8"/>
    <n v="9"/>
    <n v="8"/>
    <n v="14"/>
    <n v="14"/>
    <n v="0"/>
    <n v="0"/>
    <n v="14"/>
    <n v="14"/>
    <n v="0"/>
    <n v="0"/>
    <n v="0"/>
    <n v="18"/>
    <n v="11"/>
    <n v="17"/>
    <n v="28"/>
    <n v="27"/>
    <n v="18"/>
    <n v="0"/>
    <n v="57"/>
    <n v="0"/>
  </r>
  <r>
    <n v="2025"/>
    <x v="1"/>
    <n v="8653"/>
    <x v="174"/>
    <s v="POSTA MEDICA DE DE OYOTUN - ESSALUD"/>
    <s v="NO PERTENECE A NINGUNA RED"/>
    <s v="NO PERTENECE A NINGUNA MICRORED"/>
    <n v="0"/>
    <n v="0"/>
    <m/>
    <n v="0"/>
    <n v="2"/>
    <n v="2"/>
    <n v="2"/>
    <n v="2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2"/>
    <n v="0"/>
    <n v="4"/>
    <n v="0"/>
  </r>
  <r>
    <n v="2025"/>
    <x v="1"/>
    <n v="8670"/>
    <x v="175"/>
    <s v="CENTRO DE ATENCION PRIMARIA II JAYANCA"/>
    <s v="NO PERTENECE A NINGUNA RED"/>
    <s v="NO PERTENECE A NINGUNA MICRORED"/>
    <n v="0"/>
    <n v="0"/>
    <m/>
    <n v="1"/>
    <n v="5"/>
    <n v="5"/>
    <n v="5"/>
    <n v="5"/>
    <n v="9"/>
    <n v="9"/>
    <n v="10"/>
    <n v="9"/>
    <n v="5"/>
    <n v="5"/>
    <n v="0"/>
    <n v="0"/>
    <n v="4"/>
    <n v="4"/>
    <n v="0"/>
    <n v="0"/>
    <n v="0"/>
    <n v="6"/>
    <n v="9"/>
    <n v="8"/>
    <n v="10"/>
    <n v="8"/>
    <n v="5"/>
    <n v="0"/>
    <n v="16"/>
    <n v="0"/>
  </r>
  <r>
    <n v="2025"/>
    <x v="1"/>
    <n v="8686"/>
    <x v="176"/>
    <s v="CENTRO DE ATENCION PRIMARIA III MANUEL MANRRIQUE NEVADO"/>
    <s v="NO PERTENECE A NINGUNA RED"/>
    <s v="NO PERTENECE A NINGUNA MICRORED"/>
    <n v="0"/>
    <n v="0"/>
    <m/>
    <n v="0"/>
    <n v="25"/>
    <n v="25"/>
    <n v="25"/>
    <n v="25"/>
    <n v="36"/>
    <n v="35"/>
    <n v="45"/>
    <n v="36"/>
    <n v="32"/>
    <n v="29"/>
    <n v="0"/>
    <n v="0"/>
    <n v="29"/>
    <n v="29"/>
    <n v="0"/>
    <n v="0"/>
    <n v="0"/>
    <n v="23"/>
    <n v="24"/>
    <n v="27"/>
    <n v="30"/>
    <n v="23"/>
    <n v="6"/>
    <n v="0"/>
    <n v="60"/>
    <n v="0"/>
  </r>
  <r>
    <n v="2025"/>
    <x v="1"/>
    <n v="8705"/>
    <x v="177"/>
    <s v="POSTA MEDICA DE CHONGOYAPE - ESAALUD"/>
    <s v="NO PERTENECE A NINGUNA RED"/>
    <s v="NO PERTENECE A NINGUNA MICRORED"/>
    <n v="0"/>
    <n v="0"/>
    <m/>
    <n v="0"/>
    <n v="0"/>
    <n v="0"/>
    <n v="0"/>
    <n v="0"/>
    <n v="3"/>
    <n v="3"/>
    <n v="3"/>
    <n v="3"/>
    <n v="2"/>
    <n v="2"/>
    <n v="0"/>
    <n v="0"/>
    <n v="1"/>
    <n v="1"/>
    <n v="0"/>
    <n v="0"/>
    <n v="0"/>
    <n v="4"/>
    <n v="5"/>
    <n v="5"/>
    <n v="4"/>
    <n v="3"/>
    <n v="5"/>
    <n v="0"/>
    <n v="5"/>
    <n v="0"/>
  </r>
  <r>
    <n v="2025"/>
    <x v="1"/>
    <n v="8711"/>
    <x v="178"/>
    <s v="POSTA MEDICA DE TUCUME"/>
    <s v="NO PERTENECE A NINGUNA RED"/>
    <s v="NO PERTENECE A NINGUNA MICRORED"/>
    <n v="0"/>
    <n v="0"/>
    <m/>
    <n v="0"/>
    <n v="3"/>
    <n v="3"/>
    <n v="3"/>
    <n v="3"/>
    <n v="0"/>
    <n v="0"/>
    <n v="0"/>
    <n v="0"/>
    <n v="6"/>
    <n v="6"/>
    <n v="0"/>
    <n v="0"/>
    <n v="2"/>
    <n v="2"/>
    <n v="0"/>
    <n v="0"/>
    <n v="0"/>
    <n v="3"/>
    <n v="3"/>
    <n v="3"/>
    <n v="0"/>
    <n v="0"/>
    <n v="2"/>
    <n v="0"/>
    <n v="16"/>
    <n v="0"/>
  </r>
  <r>
    <n v="2025"/>
    <x v="1"/>
    <n v="8719"/>
    <x v="179"/>
    <s v="POLICLINICO CHICLAYO OESTE"/>
    <s v="NO PERTENECE A NINGUNA RED"/>
    <s v="NO PERTENECE A NINGUNA MICRORED"/>
    <n v="0"/>
    <n v="0"/>
    <m/>
    <n v="0"/>
    <n v="33"/>
    <n v="33"/>
    <n v="33"/>
    <n v="33"/>
    <n v="48"/>
    <n v="47"/>
    <n v="47"/>
    <n v="47"/>
    <n v="41"/>
    <n v="41"/>
    <n v="0"/>
    <n v="0"/>
    <n v="47"/>
    <n v="47"/>
    <n v="0"/>
    <n v="0"/>
    <n v="0"/>
    <n v="32"/>
    <n v="35"/>
    <n v="33"/>
    <n v="35"/>
    <n v="30"/>
    <n v="51"/>
    <n v="0"/>
    <n v="66"/>
    <n v="0"/>
  </r>
  <r>
    <n v="2025"/>
    <x v="1"/>
    <n v="8729"/>
    <x v="180"/>
    <s v="AGUSTIN GAVIDIA SALCEDO"/>
    <s v="NO PERTENECE A NINGUNA RED"/>
    <s v="NO PERTENECE A NINGUNA MICRORED"/>
    <n v="0"/>
    <n v="0"/>
    <m/>
    <n v="0"/>
    <n v="16"/>
    <n v="16"/>
    <n v="16"/>
    <n v="16"/>
    <n v="24"/>
    <n v="24"/>
    <n v="24"/>
    <n v="24"/>
    <n v="24"/>
    <n v="24"/>
    <n v="0"/>
    <n v="0"/>
    <n v="23"/>
    <n v="22"/>
    <n v="1"/>
    <n v="0"/>
    <n v="0"/>
    <n v="18"/>
    <n v="20"/>
    <n v="26"/>
    <n v="20"/>
    <n v="15"/>
    <n v="0"/>
    <n v="0"/>
    <n v="26"/>
    <n v="0"/>
  </r>
  <r>
    <n v="2025"/>
    <x v="1"/>
    <n v="8740"/>
    <x v="181"/>
    <s v="ESSALUD HOSPITAL 1 AGUSTIN ARBULU NEYRA FERREÑAFE"/>
    <s v="NO PERTENECE A NINGUNA RED"/>
    <s v="NO PERTENECE A NINGUNA MICRORED"/>
    <n v="0"/>
    <n v="0"/>
    <m/>
    <n v="0"/>
    <n v="9"/>
    <n v="9"/>
    <n v="9"/>
    <n v="9"/>
    <n v="12"/>
    <n v="13"/>
    <n v="12"/>
    <n v="12"/>
    <n v="14"/>
    <n v="13"/>
    <n v="0"/>
    <n v="0"/>
    <n v="19"/>
    <n v="20"/>
    <n v="0"/>
    <n v="0"/>
    <n v="0"/>
    <n v="13"/>
    <n v="16"/>
    <n v="15"/>
    <n v="17"/>
    <n v="15"/>
    <n v="1"/>
    <n v="0"/>
    <n v="36"/>
    <n v="0"/>
  </r>
  <r>
    <n v="2025"/>
    <x v="1"/>
    <n v="9033"/>
    <x v="182"/>
    <s v="HOSPITAL NACIONAL ALMANZOR AGUINAGA ASENJO"/>
    <s v="NO PERTENECE A NINGUNA RED"/>
    <s v="NO PERTENECE A NINGUNA MICRORED"/>
    <n v="124"/>
    <n v="4"/>
    <m/>
    <n v="144"/>
    <n v="4"/>
    <n v="6"/>
    <n v="3"/>
    <n v="4"/>
    <n v="3"/>
    <n v="2"/>
    <n v="1"/>
    <n v="1"/>
    <n v="2"/>
    <n v="2"/>
    <n v="0"/>
    <n v="0"/>
    <n v="4"/>
    <n v="1"/>
    <n v="0"/>
    <n v="0"/>
    <n v="0"/>
    <n v="1"/>
    <n v="1"/>
    <n v="3"/>
    <n v="10"/>
    <n v="7"/>
    <n v="5"/>
    <n v="0"/>
    <n v="2"/>
    <n v="0"/>
  </r>
  <r>
    <n v="2025"/>
    <x v="1"/>
    <n v="9160"/>
    <x v="183"/>
    <s v="POSTA MEDICA DE OLMOS"/>
    <s v="NO PERTENECE A NINGUNA RED"/>
    <s v="NO PERTENECE A NINGUNA MICRORED"/>
    <n v="0"/>
    <n v="0"/>
    <m/>
    <n v="0"/>
    <n v="8"/>
    <n v="9"/>
    <n v="9"/>
    <n v="9"/>
    <n v="6"/>
    <n v="5"/>
    <n v="6"/>
    <n v="6"/>
    <n v="6"/>
    <n v="6"/>
    <n v="0"/>
    <n v="0"/>
    <n v="6"/>
    <n v="7"/>
    <n v="0"/>
    <n v="0"/>
    <n v="0"/>
    <n v="1"/>
    <n v="6"/>
    <n v="6"/>
    <n v="3"/>
    <n v="0"/>
    <n v="0"/>
    <n v="0"/>
    <n v="2"/>
    <n v="0"/>
  </r>
  <r>
    <n v="2025"/>
    <x v="1"/>
    <n v="10904"/>
    <x v="184"/>
    <s v="CORRAL DE PIEDRA"/>
    <s v="LAMBAYEQUE"/>
    <s v="SALAS"/>
    <n v="0"/>
    <n v="0"/>
    <m/>
    <n v="0"/>
    <n v="1"/>
    <n v="1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2"/>
    <n v="0"/>
  </r>
  <r>
    <n v="2025"/>
    <x v="1"/>
    <n v="11767"/>
    <x v="185"/>
    <s v="EL PUEBLITO"/>
    <s v="LAMBAYEQUE"/>
    <s v="OLMOS"/>
    <n v="0"/>
    <n v="0"/>
    <m/>
    <n v="1"/>
    <n v="3"/>
    <n v="3"/>
    <n v="3"/>
    <n v="1"/>
    <n v="1"/>
    <n v="1"/>
    <n v="1"/>
    <n v="1"/>
    <n v="0"/>
    <n v="0"/>
    <n v="0"/>
    <n v="0"/>
    <n v="1"/>
    <n v="1"/>
    <n v="1"/>
    <n v="0"/>
    <n v="1"/>
    <n v="1"/>
    <n v="1"/>
    <n v="1"/>
    <n v="1"/>
    <n v="0"/>
    <n v="0"/>
    <n v="0"/>
    <n v="8"/>
    <n v="0"/>
  </r>
  <r>
    <n v="2025"/>
    <x v="1"/>
    <n v="11784"/>
    <x v="186"/>
    <s v="ANCOL CHICO"/>
    <s v="LAMBAYEQUE"/>
    <s v="OLMOS"/>
    <n v="0"/>
    <n v="0"/>
    <m/>
    <n v="0"/>
    <n v="0"/>
    <n v="0"/>
    <n v="0"/>
    <n v="0"/>
    <n v="1"/>
    <n v="1"/>
    <n v="1"/>
    <n v="1"/>
    <n v="2"/>
    <n v="2"/>
    <n v="0"/>
    <n v="0"/>
    <n v="2"/>
    <n v="2"/>
    <n v="2"/>
    <n v="0"/>
    <n v="3"/>
    <n v="0"/>
    <n v="0"/>
    <n v="0"/>
    <n v="0"/>
    <n v="0"/>
    <n v="0"/>
    <n v="0"/>
    <n v="1"/>
    <n v="0"/>
  </r>
  <r>
    <n v="2025"/>
    <x v="1"/>
    <n v="12119"/>
    <x v="187"/>
    <s v="HOSPITAL II LUIS HEYSEN INCHAUSTEGUI"/>
    <s v="NO PERTENECE A NINGUNA RED"/>
    <s v="NO PERTENECE A NINGUNA MICRORED"/>
    <n v="163"/>
    <n v="0"/>
    <m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n v="2025"/>
    <x v="1"/>
    <n v="12507"/>
    <x v="188"/>
    <s v="HOSPITAL REGIONAL POLICIAL CHICLAYO"/>
    <s v="NO PERTENECE A NINGUNA RED"/>
    <s v="NO PERTENECE A NINGUNA MICRORED"/>
    <n v="3"/>
    <n v="0"/>
    <m/>
    <n v="8"/>
    <n v="8"/>
    <n v="8"/>
    <n v="8"/>
    <n v="8"/>
    <n v="3"/>
    <n v="3"/>
    <n v="2"/>
    <n v="2"/>
    <n v="10"/>
    <n v="10"/>
    <n v="0"/>
    <n v="0"/>
    <n v="5"/>
    <n v="4"/>
    <n v="5"/>
    <n v="0"/>
    <n v="11"/>
    <n v="4"/>
    <n v="6"/>
    <n v="7"/>
    <n v="13"/>
    <n v="11"/>
    <n v="0"/>
    <n v="0"/>
    <n v="6"/>
    <n v="0"/>
  </r>
  <r>
    <n v="2025"/>
    <x v="1"/>
    <n v="12735"/>
    <x v="189"/>
    <s v="LAS NORIAS"/>
    <s v="LAMBAYEQUE"/>
    <s v="OLMOS"/>
    <n v="0"/>
    <n v="0"/>
    <m/>
    <n v="0"/>
    <n v="0"/>
    <n v="0"/>
    <n v="0"/>
    <n v="0"/>
    <n v="1"/>
    <n v="1"/>
    <n v="1"/>
    <n v="1"/>
    <n v="1"/>
    <n v="0"/>
    <n v="0"/>
    <n v="0"/>
    <n v="1"/>
    <n v="1"/>
    <n v="1"/>
    <n v="0"/>
    <n v="1"/>
    <n v="1"/>
    <n v="1"/>
    <n v="1"/>
    <n v="1"/>
    <n v="1"/>
    <n v="0"/>
    <n v="0"/>
    <n v="6"/>
    <n v="0"/>
  </r>
  <r>
    <n v="2025"/>
    <x v="1"/>
    <n v="13662"/>
    <x v="190"/>
    <s v="LAGUNA HUANAMA"/>
    <s v="LAMBAYEQUE"/>
    <s v="SALAS"/>
    <n v="0"/>
    <n v="0"/>
    <m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1"/>
    <n v="0"/>
    <n v="0"/>
    <n v="9"/>
    <n v="0"/>
  </r>
  <r>
    <n v="2025"/>
    <x v="1"/>
    <n v="14654"/>
    <x v="191"/>
    <s v="HOSPITAL REGIONAL LAMBAYEQUE"/>
    <s v="NO PERTENECE A NINGUNA RED"/>
    <s v="NO PERTENECE A NINGUNA MICRORED"/>
    <n v="114"/>
    <n v="3"/>
    <m/>
    <n v="117"/>
    <n v="15"/>
    <n v="16"/>
    <n v="15"/>
    <n v="9"/>
    <n v="9"/>
    <n v="8"/>
    <n v="9"/>
    <n v="10"/>
    <n v="2"/>
    <n v="1"/>
    <n v="0"/>
    <n v="0"/>
    <n v="3"/>
    <n v="3"/>
    <n v="1"/>
    <n v="0"/>
    <n v="3"/>
    <n v="0"/>
    <n v="0"/>
    <n v="0"/>
    <n v="0"/>
    <n v="0"/>
    <n v="1"/>
    <n v="0"/>
    <n v="0"/>
    <n v="0"/>
  </r>
  <r>
    <n v="2025"/>
    <x v="1"/>
    <n v="15125"/>
    <x v="192"/>
    <s v="CENTRO MEDICO CAYALTI"/>
    <s v="NO PERTENECE A NINGUNA RED"/>
    <s v="NO PERTENECE A NINGUNA MICRORED"/>
    <n v="0"/>
    <n v="0"/>
    <m/>
    <n v="0"/>
    <n v="2"/>
    <n v="2"/>
    <n v="2"/>
    <n v="2"/>
    <n v="5"/>
    <n v="5"/>
    <n v="4"/>
    <n v="5"/>
    <n v="9"/>
    <n v="9"/>
    <n v="0"/>
    <n v="0"/>
    <n v="3"/>
    <n v="4"/>
    <n v="0"/>
    <n v="0"/>
    <n v="0"/>
    <n v="8"/>
    <n v="6"/>
    <n v="7"/>
    <n v="2"/>
    <n v="2"/>
    <n v="0"/>
    <n v="0"/>
    <n v="53"/>
    <n v="0"/>
  </r>
  <r>
    <n v="2025"/>
    <x v="1"/>
    <n v="24297"/>
    <x v="193"/>
    <s v="CENTRO DE ATENCION PRIMARIA II PATAPO"/>
    <s v="NO PERTENECE A NINGUNA RED"/>
    <s v="NO PERTENECE A NINGUNA MICRORED"/>
    <n v="0"/>
    <n v="0"/>
    <m/>
    <n v="0"/>
    <n v="1"/>
    <n v="1"/>
    <n v="1"/>
    <n v="1"/>
    <n v="4"/>
    <n v="4"/>
    <n v="4"/>
    <n v="4"/>
    <n v="5"/>
    <n v="5"/>
    <n v="0"/>
    <n v="0"/>
    <n v="4"/>
    <n v="2"/>
    <n v="0"/>
    <n v="0"/>
    <n v="0"/>
    <n v="6"/>
    <n v="3"/>
    <n v="4"/>
    <n v="8"/>
    <n v="8"/>
    <n v="2"/>
    <n v="0"/>
    <n v="14"/>
    <n v="0"/>
  </r>
  <r>
    <n v="2025"/>
    <x v="1"/>
    <n v="26291"/>
    <x v="194"/>
    <s v="CORRAL DE ARENA"/>
    <s v="LAMBAYEQUE"/>
    <s v="OLMOS"/>
    <n v="1"/>
    <n v="0"/>
    <m/>
    <n v="1"/>
    <n v="1"/>
    <n v="1"/>
    <n v="1"/>
    <n v="1"/>
    <n v="3"/>
    <n v="3"/>
    <n v="3"/>
    <n v="3"/>
    <n v="1"/>
    <n v="1"/>
    <n v="0"/>
    <n v="0"/>
    <n v="2"/>
    <n v="1"/>
    <n v="2"/>
    <n v="0"/>
    <n v="6"/>
    <n v="1"/>
    <n v="4"/>
    <n v="4"/>
    <n v="2"/>
    <n v="1"/>
    <n v="0"/>
    <n v="0"/>
    <n v="21"/>
    <n v="0"/>
  </r>
  <r>
    <n v="2025"/>
    <x v="1"/>
    <n v="26893"/>
    <x v="195"/>
    <s v="SALTUR"/>
    <s v="CHICLAYO"/>
    <s v="CAYALTI-ZAÑA"/>
    <n v="0"/>
    <n v="0"/>
    <m/>
    <n v="0"/>
    <n v="1"/>
    <n v="1"/>
    <n v="1"/>
    <n v="1"/>
    <n v="1"/>
    <n v="1"/>
    <n v="1"/>
    <n v="1"/>
    <n v="5"/>
    <n v="5"/>
    <n v="0"/>
    <n v="0"/>
    <n v="6"/>
    <n v="6"/>
    <n v="6"/>
    <n v="0"/>
    <n v="3"/>
    <n v="5"/>
    <n v="5"/>
    <n v="5"/>
    <n v="5"/>
    <n v="4"/>
    <n v="0"/>
    <n v="0"/>
    <n v="5"/>
    <n v="0"/>
  </r>
  <r>
    <n v="2025"/>
    <x v="1"/>
    <n v="26894"/>
    <x v="196"/>
    <s v="LA COMPUERTA"/>
    <s v="CHICLAYO"/>
    <s v="OYOTUN"/>
    <n v="0"/>
    <n v="0"/>
    <m/>
    <n v="1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1"/>
    <n v="1"/>
    <n v="0"/>
    <n v="0"/>
    <n v="13"/>
    <n v="0"/>
  </r>
  <r>
    <n v="2025"/>
    <x v="1"/>
    <n v="28687"/>
    <x v="197"/>
    <s v="MOCAPE"/>
    <s v="LAMBAYEQUE"/>
    <s v="OLMOS"/>
    <n v="0"/>
    <n v="0"/>
    <m/>
    <n v="0"/>
    <n v="3"/>
    <n v="3"/>
    <n v="3"/>
    <n v="3"/>
    <n v="1"/>
    <n v="1"/>
    <n v="1"/>
    <n v="1"/>
    <n v="1"/>
    <n v="1"/>
    <n v="0"/>
    <n v="0"/>
    <n v="0"/>
    <n v="0"/>
    <n v="2"/>
    <n v="0"/>
    <n v="4"/>
    <n v="0"/>
    <n v="0"/>
    <n v="0"/>
    <n v="1"/>
    <n v="2"/>
    <n v="1"/>
    <n v="0"/>
    <n v="16"/>
    <n v="0"/>
  </r>
  <r>
    <n v="2025"/>
    <x v="1"/>
    <n v="29039"/>
    <x v="198"/>
    <s v="PASABAR ASERRADERO"/>
    <s v="LAMBAYEQUE"/>
    <s v="OLMOS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0"/>
    <n v="0"/>
    <n v="0"/>
    <n v="0"/>
    <n v="3"/>
    <n v="0"/>
  </r>
  <r>
    <n v="2025"/>
    <x v="1"/>
    <n v="35945"/>
    <x v="199"/>
    <s v="CAPILLA SANTA ROSA LAMBAYEQUE"/>
    <s v="LAMBAYEQUE"/>
    <s v="LAMBAYEQUE"/>
    <n v="0"/>
    <n v="0"/>
    <m/>
    <n v="0"/>
    <n v="3"/>
    <n v="3"/>
    <n v="3"/>
    <n v="3"/>
    <n v="6"/>
    <n v="6"/>
    <n v="6"/>
    <n v="6"/>
    <n v="5"/>
    <n v="5"/>
    <n v="0"/>
    <n v="0"/>
    <n v="9"/>
    <n v="9"/>
    <n v="8"/>
    <n v="0"/>
    <n v="3"/>
    <n v="7"/>
    <n v="8"/>
    <n v="8"/>
    <n v="5"/>
    <n v="3"/>
    <n v="2"/>
    <n v="0"/>
    <n v="35"/>
    <n v="0"/>
  </r>
  <r>
    <n v="2025"/>
    <x v="1"/>
    <n v="36072"/>
    <x v="200"/>
    <s v="HUACA BLANCA"/>
    <s v="CHICLAYO"/>
    <s v="CHONGOYAPE"/>
    <n v="0"/>
    <n v="0"/>
    <m/>
    <n v="0"/>
    <n v="0"/>
    <n v="0"/>
    <n v="0"/>
    <n v="0"/>
    <n v="2"/>
    <n v="2"/>
    <n v="2"/>
    <n v="2"/>
    <n v="0"/>
    <n v="0"/>
    <n v="0"/>
    <n v="0"/>
    <n v="2"/>
    <n v="3"/>
    <n v="4"/>
    <n v="0"/>
    <n v="0"/>
    <n v="0"/>
    <n v="0"/>
    <n v="0"/>
    <n v="1"/>
    <n v="1"/>
    <n v="1"/>
    <n v="0"/>
    <n v="4"/>
    <n v="0"/>
  </r>
  <r>
    <n v="2025"/>
    <x v="1"/>
    <n v="39423"/>
    <x v="201"/>
    <s v="JANQUE"/>
    <s v="FERREÐAFE"/>
    <s v="INKAWASI"/>
    <n v="1"/>
    <n v="0"/>
    <m/>
    <n v="2"/>
    <n v="0"/>
    <n v="0"/>
    <n v="0"/>
    <n v="0"/>
    <n v="1"/>
    <n v="2"/>
    <n v="1"/>
    <n v="1"/>
    <n v="1"/>
    <n v="1"/>
    <n v="0"/>
    <n v="0"/>
    <n v="1"/>
    <n v="2"/>
    <n v="2"/>
    <n v="0"/>
    <n v="1"/>
    <n v="1"/>
    <n v="2"/>
    <n v="2"/>
    <n v="1"/>
    <n v="0"/>
    <n v="0"/>
    <n v="0"/>
    <n v="10"/>
    <n v="0"/>
  </r>
  <r>
    <n v="2025"/>
    <x v="1"/>
    <n v="40593"/>
    <x v="202"/>
    <s v="TUMAN"/>
    <s v="CHICLAYO"/>
    <s v="POSOPE ALTO"/>
    <n v="0"/>
    <n v="1"/>
    <m/>
    <n v="0"/>
    <n v="10"/>
    <n v="10"/>
    <n v="10"/>
    <n v="10"/>
    <n v="11"/>
    <n v="11"/>
    <n v="12"/>
    <n v="10"/>
    <n v="15"/>
    <n v="17"/>
    <n v="0"/>
    <n v="0"/>
    <n v="19"/>
    <n v="19"/>
    <n v="20"/>
    <n v="0"/>
    <n v="17"/>
    <n v="11"/>
    <n v="10"/>
    <n v="17"/>
    <n v="14"/>
    <n v="10"/>
    <n v="26"/>
    <n v="0"/>
    <n v="75"/>
    <n v="0"/>
  </r>
  <r>
    <n v="2025"/>
    <x v="1"/>
    <n v="40716"/>
    <x v="203"/>
    <s v="POSOPE ALTO"/>
    <s v="CHICLAYO"/>
    <s v="POSOPE ALTO"/>
    <n v="9"/>
    <n v="0"/>
    <m/>
    <n v="9"/>
    <n v="6"/>
    <n v="6"/>
    <n v="6"/>
    <n v="6"/>
    <n v="14"/>
    <n v="14"/>
    <n v="14"/>
    <n v="14"/>
    <n v="13"/>
    <n v="15"/>
    <n v="0"/>
    <n v="0"/>
    <n v="18"/>
    <n v="17"/>
    <n v="17"/>
    <n v="0"/>
    <n v="19"/>
    <n v="19"/>
    <n v="15"/>
    <n v="17"/>
    <n v="9"/>
    <n v="7"/>
    <n v="1"/>
    <n v="0"/>
    <n v="46"/>
    <n v="0"/>
  </r>
  <r>
    <n v="2025"/>
    <x v="2"/>
    <n v="4314"/>
    <x v="0"/>
    <s v="HOSPITAL REGIONAL DOCENTE LAS MERCEDES"/>
    <s v="CHICLAYO"/>
    <s v="NO PERTENECE A NINGUNA MICRORED"/>
    <n v="255"/>
    <n v="1"/>
    <m/>
    <n v="260"/>
    <n v="5"/>
    <n v="5"/>
    <n v="5"/>
    <n v="5"/>
    <n v="7"/>
    <n v="10"/>
    <n v="11"/>
    <n v="7"/>
    <n v="13"/>
    <n v="9"/>
    <n v="0"/>
    <n v="0"/>
    <n v="4"/>
    <n v="3"/>
    <n v="4"/>
    <n v="0"/>
    <n v="2"/>
    <n v="4"/>
    <n v="4"/>
    <n v="3"/>
    <n v="2"/>
    <n v="2"/>
    <n v="2"/>
    <n v="0"/>
    <n v="1"/>
    <n v="0"/>
  </r>
  <r>
    <n v="2025"/>
    <x v="2"/>
    <n v="4315"/>
    <x v="1"/>
    <s v="JOSE OLAYA"/>
    <s v="CHICLAYO"/>
    <s v="CHICLAYO"/>
    <n v="52"/>
    <n v="0"/>
    <m/>
    <n v="54"/>
    <n v="25"/>
    <n v="25"/>
    <n v="25"/>
    <n v="25"/>
    <n v="30"/>
    <n v="30"/>
    <n v="30"/>
    <n v="30"/>
    <n v="31"/>
    <n v="31"/>
    <n v="0"/>
    <n v="0"/>
    <n v="32"/>
    <n v="33"/>
    <n v="31"/>
    <n v="0"/>
    <n v="31"/>
    <n v="34"/>
    <n v="25"/>
    <n v="33"/>
    <n v="16"/>
    <n v="13"/>
    <n v="15"/>
    <n v="0"/>
    <n v="210"/>
    <n v="0"/>
  </r>
  <r>
    <n v="2025"/>
    <x v="2"/>
    <n v="4316"/>
    <x v="2"/>
    <s v="SAN ANTONIO"/>
    <s v="CHICLAYO"/>
    <s v="CHICLAYO"/>
    <n v="3"/>
    <n v="1"/>
    <m/>
    <n v="31"/>
    <n v="21"/>
    <n v="21"/>
    <n v="21"/>
    <n v="21"/>
    <n v="29"/>
    <n v="29"/>
    <n v="29"/>
    <n v="29"/>
    <n v="24"/>
    <n v="24"/>
    <n v="0"/>
    <n v="0"/>
    <n v="26"/>
    <n v="26"/>
    <n v="26"/>
    <n v="0"/>
    <n v="33"/>
    <n v="20"/>
    <n v="24"/>
    <n v="25"/>
    <n v="8"/>
    <n v="7"/>
    <n v="9"/>
    <n v="0"/>
    <n v="35"/>
    <n v="0"/>
  </r>
  <r>
    <n v="2025"/>
    <x v="2"/>
    <n v="4317"/>
    <x v="3"/>
    <s v="JORGE CHAVEZ"/>
    <s v="CHICLAYO"/>
    <s v="CHICLAYO"/>
    <n v="1"/>
    <n v="0"/>
    <m/>
    <n v="2"/>
    <n v="18"/>
    <n v="18"/>
    <n v="18"/>
    <n v="18"/>
    <n v="16"/>
    <n v="16"/>
    <n v="16"/>
    <n v="16"/>
    <n v="14"/>
    <n v="14"/>
    <n v="0"/>
    <n v="0"/>
    <n v="30"/>
    <n v="30"/>
    <n v="30"/>
    <n v="0"/>
    <n v="20"/>
    <n v="16"/>
    <n v="15"/>
    <n v="17"/>
    <n v="11"/>
    <n v="10"/>
    <n v="17"/>
    <n v="0"/>
    <n v="42"/>
    <n v="0"/>
  </r>
  <r>
    <n v="2025"/>
    <x v="2"/>
    <n v="4318"/>
    <x v="4"/>
    <s v="TUPAC AMARU"/>
    <s v="CHICLAYO"/>
    <s v="CHICLAYO"/>
    <n v="5"/>
    <n v="0"/>
    <m/>
    <n v="8"/>
    <n v="17"/>
    <n v="17"/>
    <n v="17"/>
    <n v="17"/>
    <n v="12"/>
    <n v="12"/>
    <n v="13"/>
    <n v="14"/>
    <n v="13"/>
    <n v="12"/>
    <n v="0"/>
    <n v="0"/>
    <n v="15"/>
    <n v="19"/>
    <n v="17"/>
    <n v="0"/>
    <n v="19"/>
    <n v="17"/>
    <n v="20"/>
    <n v="22"/>
    <n v="7"/>
    <n v="4"/>
    <n v="6"/>
    <n v="0"/>
    <n v="90"/>
    <n v="0"/>
  </r>
  <r>
    <n v="2025"/>
    <x v="2"/>
    <n v="4319"/>
    <x v="5"/>
    <s v="JOSE QUIÑONEZ GONZALES"/>
    <s v="CHICLAYO"/>
    <s v="CHICLAYO"/>
    <n v="4"/>
    <n v="0"/>
    <m/>
    <n v="5"/>
    <n v="12"/>
    <n v="12"/>
    <n v="12"/>
    <n v="12"/>
    <n v="18"/>
    <n v="18"/>
    <n v="18"/>
    <n v="18"/>
    <n v="18"/>
    <n v="19"/>
    <n v="0"/>
    <n v="0"/>
    <n v="13"/>
    <n v="16"/>
    <n v="15"/>
    <n v="0"/>
    <n v="18"/>
    <n v="15"/>
    <n v="18"/>
    <n v="17"/>
    <n v="13"/>
    <n v="10"/>
    <n v="0"/>
    <n v="0"/>
    <n v="25"/>
    <n v="0"/>
  </r>
  <r>
    <n v="2025"/>
    <x v="2"/>
    <n v="4320"/>
    <x v="6"/>
    <s v="CRUZ DE LA ESPERANZA"/>
    <s v="CHICLAYO"/>
    <s v="CHICLAYO"/>
    <n v="0"/>
    <n v="0"/>
    <m/>
    <n v="0"/>
    <n v="7"/>
    <n v="7"/>
    <n v="7"/>
    <n v="7"/>
    <n v="9"/>
    <n v="8"/>
    <n v="10"/>
    <n v="10"/>
    <n v="25"/>
    <n v="24"/>
    <n v="0"/>
    <n v="0"/>
    <n v="12"/>
    <n v="14"/>
    <n v="19"/>
    <n v="0"/>
    <n v="9"/>
    <n v="9"/>
    <n v="16"/>
    <n v="17"/>
    <n v="13"/>
    <n v="9"/>
    <n v="1"/>
    <n v="0"/>
    <n v="35"/>
    <n v="0"/>
  </r>
  <r>
    <n v="2025"/>
    <x v="2"/>
    <n v="4321"/>
    <x v="7"/>
    <s v="CERROPON"/>
    <s v="CHICLAYO"/>
    <s v="CHICLAYO"/>
    <n v="11"/>
    <n v="2"/>
    <m/>
    <n v="12"/>
    <n v="31"/>
    <n v="31"/>
    <n v="31"/>
    <n v="30"/>
    <n v="28"/>
    <n v="28"/>
    <n v="27"/>
    <n v="28"/>
    <n v="35"/>
    <n v="36"/>
    <n v="0"/>
    <n v="0"/>
    <n v="25"/>
    <n v="24"/>
    <n v="28"/>
    <n v="0"/>
    <n v="31"/>
    <n v="21"/>
    <n v="20"/>
    <n v="20"/>
    <n v="8"/>
    <n v="7"/>
    <n v="4"/>
    <n v="0"/>
    <n v="80"/>
    <n v="0"/>
  </r>
  <r>
    <n v="2025"/>
    <x v="2"/>
    <n v="4322"/>
    <x v="8"/>
    <s v="VICTOR ENRIQUE TIRADO BONILLA-CHONGOYAPE"/>
    <s v="CHICLAYO"/>
    <s v="CHONGOYAPE"/>
    <n v="5"/>
    <n v="1"/>
    <m/>
    <n v="5"/>
    <n v="4"/>
    <n v="4"/>
    <n v="4"/>
    <n v="4"/>
    <n v="5"/>
    <n v="5"/>
    <n v="7"/>
    <n v="5"/>
    <n v="12"/>
    <n v="12"/>
    <n v="0"/>
    <n v="0"/>
    <n v="10"/>
    <n v="12"/>
    <n v="11"/>
    <n v="0"/>
    <n v="8"/>
    <n v="7"/>
    <n v="7"/>
    <n v="12"/>
    <n v="3"/>
    <n v="3"/>
    <n v="0"/>
    <n v="0"/>
    <n v="29"/>
    <n v="0"/>
  </r>
  <r>
    <n v="2025"/>
    <x v="2"/>
    <n v="4323"/>
    <x v="9"/>
    <s v="PAMPA GRANDE"/>
    <s v="CHICLAYO"/>
    <s v="CHONGOYAPE"/>
    <n v="1"/>
    <n v="0"/>
    <m/>
    <n v="1"/>
    <n v="3"/>
    <n v="3"/>
    <n v="3"/>
    <n v="3"/>
    <n v="1"/>
    <n v="1"/>
    <n v="1"/>
    <n v="1"/>
    <n v="3"/>
    <n v="3"/>
    <n v="0"/>
    <n v="0"/>
    <n v="0"/>
    <n v="1"/>
    <n v="0"/>
    <n v="0"/>
    <n v="4"/>
    <n v="1"/>
    <n v="1"/>
    <n v="1"/>
    <n v="2"/>
    <n v="2"/>
    <n v="2"/>
    <n v="0"/>
    <n v="17"/>
    <n v="0"/>
  </r>
  <r>
    <n v="2025"/>
    <x v="2"/>
    <n v="4324"/>
    <x v="10"/>
    <s v="LA VICTORIA SECTOR  I"/>
    <s v="CHICLAYO"/>
    <s v="LA VICTORIA"/>
    <n v="0"/>
    <n v="0"/>
    <m/>
    <n v="0"/>
    <n v="14"/>
    <n v="14"/>
    <n v="14"/>
    <n v="14"/>
    <n v="13"/>
    <n v="14"/>
    <n v="14"/>
    <n v="13"/>
    <n v="15"/>
    <n v="15"/>
    <n v="0"/>
    <n v="0"/>
    <n v="19"/>
    <n v="20"/>
    <n v="21"/>
    <n v="0"/>
    <n v="20"/>
    <n v="16"/>
    <n v="15"/>
    <n v="15"/>
    <n v="16"/>
    <n v="15"/>
    <n v="0"/>
    <n v="0"/>
    <n v="10"/>
    <n v="0"/>
  </r>
  <r>
    <n v="2025"/>
    <x v="2"/>
    <n v="4325"/>
    <x v="11"/>
    <s v="LA VICTORIA SECTOR II - MARIA JESUS"/>
    <s v="CHICLAYO"/>
    <s v="LA VICTORIA"/>
    <n v="0"/>
    <n v="1"/>
    <m/>
    <n v="1"/>
    <n v="6"/>
    <n v="6"/>
    <n v="6"/>
    <n v="6"/>
    <n v="6"/>
    <n v="6"/>
    <n v="6"/>
    <n v="6"/>
    <n v="6"/>
    <n v="6"/>
    <n v="0"/>
    <n v="0"/>
    <n v="8"/>
    <n v="9"/>
    <n v="10"/>
    <n v="0"/>
    <n v="7"/>
    <n v="5"/>
    <n v="5"/>
    <n v="4"/>
    <n v="7"/>
    <n v="6"/>
    <n v="3"/>
    <n v="0"/>
    <n v="96"/>
    <n v="0"/>
  </r>
  <r>
    <n v="2025"/>
    <x v="2"/>
    <n v="4326"/>
    <x v="12"/>
    <s v="EL BOSQUE"/>
    <s v="CHICLAYO"/>
    <s v="LA VICTORIA"/>
    <n v="11"/>
    <n v="0"/>
    <m/>
    <n v="12"/>
    <n v="22"/>
    <n v="22"/>
    <n v="22"/>
    <n v="22"/>
    <n v="18"/>
    <n v="17"/>
    <n v="18"/>
    <n v="18"/>
    <n v="18"/>
    <n v="19"/>
    <n v="0"/>
    <n v="0"/>
    <n v="22"/>
    <n v="21"/>
    <n v="27"/>
    <n v="0"/>
    <n v="29"/>
    <n v="23"/>
    <n v="19"/>
    <n v="21"/>
    <n v="9"/>
    <n v="9"/>
    <n v="0"/>
    <n v="0"/>
    <n v="12"/>
    <n v="0"/>
  </r>
  <r>
    <n v="2025"/>
    <x v="2"/>
    <n v="4327"/>
    <x v="13"/>
    <s v="CHOSICA DEL NORTE"/>
    <s v="CHICLAYO"/>
    <s v="LA VICTORIA"/>
    <n v="0"/>
    <n v="0"/>
    <m/>
    <n v="0"/>
    <n v="1"/>
    <n v="1"/>
    <n v="1"/>
    <n v="1"/>
    <n v="4"/>
    <n v="4"/>
    <n v="4"/>
    <n v="4"/>
    <n v="8"/>
    <n v="6"/>
    <n v="0"/>
    <n v="0"/>
    <n v="4"/>
    <n v="4"/>
    <n v="6"/>
    <n v="0"/>
    <n v="9"/>
    <n v="0"/>
    <n v="1"/>
    <n v="1"/>
    <n v="5"/>
    <n v="6"/>
    <n v="0"/>
    <n v="0"/>
    <n v="55"/>
    <n v="0"/>
  </r>
  <r>
    <n v="2025"/>
    <x v="2"/>
    <n v="4328"/>
    <x v="14"/>
    <s v="JOSE LEONARDO ORTIZ"/>
    <s v="CHICLAYO"/>
    <s v="JOSE LEONARDO ORTIZ"/>
    <n v="12"/>
    <n v="0"/>
    <m/>
    <n v="13"/>
    <n v="38"/>
    <n v="39"/>
    <n v="38"/>
    <n v="39"/>
    <n v="24"/>
    <n v="23"/>
    <n v="24"/>
    <n v="24"/>
    <n v="37"/>
    <n v="37"/>
    <n v="0"/>
    <n v="0"/>
    <n v="28"/>
    <n v="30"/>
    <n v="28"/>
    <n v="0"/>
    <n v="24"/>
    <n v="25"/>
    <n v="29"/>
    <n v="29"/>
    <n v="8"/>
    <n v="7"/>
    <n v="1"/>
    <n v="0"/>
    <n v="55"/>
    <n v="0"/>
  </r>
  <r>
    <n v="2025"/>
    <x v="2"/>
    <n v="4329"/>
    <x v="15"/>
    <s v="PEDRO PABLO ATUSPARIAS"/>
    <s v="CHICLAYO"/>
    <s v="JOSE LEONARDO ORTIZ"/>
    <n v="15"/>
    <n v="0"/>
    <m/>
    <n v="16"/>
    <n v="24"/>
    <n v="24"/>
    <n v="24"/>
    <n v="24"/>
    <n v="22"/>
    <n v="21"/>
    <n v="22"/>
    <n v="22"/>
    <n v="35"/>
    <n v="35"/>
    <n v="0"/>
    <n v="0"/>
    <n v="24"/>
    <n v="25"/>
    <n v="27"/>
    <n v="0"/>
    <n v="19"/>
    <n v="26"/>
    <n v="26"/>
    <n v="25"/>
    <n v="18"/>
    <n v="16"/>
    <n v="1"/>
    <n v="0"/>
    <n v="102"/>
    <n v="0"/>
  </r>
  <r>
    <n v="2025"/>
    <x v="2"/>
    <n v="4330"/>
    <x v="16"/>
    <s v="PAUL HARRIS"/>
    <s v="CHICLAYO"/>
    <s v="JOSE LEONARDO ORTIZ"/>
    <n v="4"/>
    <n v="0"/>
    <m/>
    <n v="4"/>
    <n v="16"/>
    <n v="16"/>
    <n v="16"/>
    <n v="16"/>
    <n v="19"/>
    <n v="19"/>
    <n v="19"/>
    <n v="19"/>
    <n v="24"/>
    <n v="24"/>
    <n v="0"/>
    <n v="0"/>
    <n v="21"/>
    <n v="22"/>
    <n v="23"/>
    <n v="0"/>
    <n v="28"/>
    <n v="15"/>
    <n v="14"/>
    <n v="16"/>
    <n v="7"/>
    <n v="7"/>
    <n v="0"/>
    <n v="0"/>
    <n v="19"/>
    <n v="0"/>
  </r>
  <r>
    <n v="2025"/>
    <x v="2"/>
    <n v="4331"/>
    <x v="17"/>
    <s v="CULPON"/>
    <s v="CHICLAYO"/>
    <s v="JOSE LEONARDO ORTIZ"/>
    <n v="0"/>
    <n v="0"/>
    <m/>
    <n v="0"/>
    <n v="6"/>
    <n v="6"/>
    <n v="6"/>
    <n v="6"/>
    <n v="6"/>
    <n v="6"/>
    <n v="6"/>
    <n v="6"/>
    <n v="2"/>
    <n v="4"/>
    <n v="0"/>
    <n v="0"/>
    <n v="7"/>
    <n v="7"/>
    <n v="7"/>
    <n v="0"/>
    <n v="8"/>
    <n v="5"/>
    <n v="3"/>
    <n v="1"/>
    <n v="4"/>
    <n v="4"/>
    <n v="0"/>
    <n v="0"/>
    <n v="1"/>
    <n v="0"/>
  </r>
  <r>
    <n v="2025"/>
    <x v="2"/>
    <n v="4332"/>
    <x v="18"/>
    <s v="SANTA ANA"/>
    <s v="CHICLAYO"/>
    <s v="JOSE LEONARDO ORTIZ"/>
    <n v="0"/>
    <n v="1"/>
    <m/>
    <n v="1"/>
    <n v="9"/>
    <n v="9"/>
    <n v="9"/>
    <n v="9"/>
    <n v="8"/>
    <n v="8"/>
    <n v="8"/>
    <n v="8"/>
    <n v="8"/>
    <n v="8"/>
    <n v="0"/>
    <n v="0"/>
    <n v="4"/>
    <n v="4"/>
    <n v="6"/>
    <n v="0"/>
    <n v="9"/>
    <n v="4"/>
    <n v="4"/>
    <n v="4"/>
    <n v="5"/>
    <n v="5"/>
    <n v="0"/>
    <n v="0"/>
    <n v="25"/>
    <n v="0"/>
  </r>
  <r>
    <n v="2025"/>
    <x v="2"/>
    <n v="4334"/>
    <x v="19"/>
    <s v="PAMPA LA VICTORIA"/>
    <s v="CHICLAYO"/>
    <s v="POSOPE ALTO"/>
    <n v="0"/>
    <n v="0"/>
    <m/>
    <n v="0"/>
    <n v="2"/>
    <n v="2"/>
    <n v="2"/>
    <n v="2"/>
    <n v="1"/>
    <n v="1"/>
    <n v="1"/>
    <n v="1"/>
    <n v="1"/>
    <n v="1"/>
    <n v="0"/>
    <n v="0"/>
    <n v="10"/>
    <n v="10"/>
    <n v="10"/>
    <n v="0"/>
    <n v="3"/>
    <n v="4"/>
    <n v="4"/>
    <n v="4"/>
    <n v="0"/>
    <n v="1"/>
    <n v="0"/>
    <n v="0"/>
    <n v="0"/>
    <n v="0"/>
  </r>
  <r>
    <n v="2025"/>
    <x v="2"/>
    <n v="4335"/>
    <x v="20"/>
    <s v="PIMENTEL"/>
    <s v="CHICLAYO"/>
    <s v="PIMENTEL"/>
    <n v="14"/>
    <n v="1"/>
    <m/>
    <n v="17"/>
    <n v="16"/>
    <n v="16"/>
    <n v="16"/>
    <n v="16"/>
    <n v="22"/>
    <n v="23"/>
    <n v="23"/>
    <n v="23"/>
    <n v="19"/>
    <n v="19"/>
    <n v="0"/>
    <n v="0"/>
    <n v="20"/>
    <n v="21"/>
    <n v="26"/>
    <n v="0"/>
    <n v="33"/>
    <n v="17"/>
    <n v="22"/>
    <n v="23"/>
    <n v="8"/>
    <n v="6"/>
    <n v="5"/>
    <n v="0"/>
    <n v="157"/>
    <n v="0"/>
  </r>
  <r>
    <n v="2025"/>
    <x v="2"/>
    <n v="4336"/>
    <x v="21"/>
    <s v="SAN LUIS"/>
    <s v="CHICLAYO"/>
    <s v="POMALCA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0"/>
    <n v="2"/>
    <n v="1"/>
    <n v="1"/>
    <n v="0"/>
    <n v="0"/>
    <n v="0"/>
    <n v="16"/>
    <n v="0"/>
  </r>
  <r>
    <n v="2025"/>
    <x v="2"/>
    <n v="4337"/>
    <x v="22"/>
    <s v="SAN ANTONIO (POMALCA)"/>
    <s v="CHICLAYO"/>
    <s v="POMALCA"/>
    <n v="0"/>
    <n v="0"/>
    <m/>
    <n v="0"/>
    <n v="2"/>
    <n v="2"/>
    <n v="2"/>
    <n v="2"/>
    <n v="3"/>
    <n v="3"/>
    <n v="4"/>
    <n v="4"/>
    <n v="2"/>
    <n v="2"/>
    <n v="0"/>
    <n v="0"/>
    <n v="2"/>
    <n v="3"/>
    <n v="1"/>
    <n v="0"/>
    <n v="3"/>
    <n v="0"/>
    <n v="1"/>
    <n v="2"/>
    <n v="0"/>
    <n v="0"/>
    <n v="0"/>
    <n v="0"/>
    <n v="1"/>
    <n v="0"/>
  </r>
  <r>
    <n v="2025"/>
    <x v="2"/>
    <n v="4338"/>
    <x v="23"/>
    <s v="SIPAN"/>
    <s v="CHICLAYO"/>
    <s v="CAYALTI-ZAÑA"/>
    <n v="1"/>
    <n v="0"/>
    <m/>
    <n v="0"/>
    <n v="1"/>
    <n v="1"/>
    <n v="1"/>
    <n v="1"/>
    <n v="1"/>
    <n v="1"/>
    <n v="1"/>
    <n v="1"/>
    <n v="2"/>
    <n v="2"/>
    <n v="0"/>
    <n v="0"/>
    <n v="1"/>
    <n v="1"/>
    <n v="1"/>
    <n v="0"/>
    <n v="0"/>
    <n v="1"/>
    <n v="1"/>
    <n v="1"/>
    <n v="0"/>
    <n v="0"/>
    <n v="1"/>
    <n v="0"/>
    <n v="1"/>
    <n v="0"/>
  </r>
  <r>
    <n v="2025"/>
    <x v="2"/>
    <n v="4339"/>
    <x v="24"/>
    <s v="REQUE"/>
    <s v="CHICLAYO"/>
    <s v="REQUE-LAGUNAS"/>
    <n v="11"/>
    <n v="0"/>
    <m/>
    <n v="11"/>
    <n v="19"/>
    <n v="19"/>
    <n v="19"/>
    <n v="19"/>
    <n v="16"/>
    <n v="15"/>
    <n v="15"/>
    <n v="14"/>
    <n v="14"/>
    <n v="15"/>
    <n v="0"/>
    <n v="0"/>
    <n v="15"/>
    <n v="17"/>
    <n v="17"/>
    <n v="0"/>
    <n v="14"/>
    <n v="11"/>
    <n v="14"/>
    <n v="13"/>
    <n v="15"/>
    <n v="14"/>
    <n v="8"/>
    <n v="0"/>
    <n v="68"/>
    <n v="0"/>
  </r>
  <r>
    <n v="2025"/>
    <x v="2"/>
    <n v="4340"/>
    <x v="25"/>
    <s v="MONTEGRANDE"/>
    <s v="CHICLAYO"/>
    <s v="REQUE-LAGUNAS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2"/>
    <n v="0"/>
    <n v="0"/>
    <n v="0"/>
    <n v="1"/>
    <n v="1"/>
    <n v="0"/>
    <n v="0"/>
    <n v="0"/>
    <n v="0"/>
  </r>
  <r>
    <n v="2025"/>
    <x v="2"/>
    <n v="4341"/>
    <x v="26"/>
    <s v="LAS DELICIAS"/>
    <s v="CHICLAYO"/>
    <s v="REQUE-LAGUNAS"/>
    <n v="0"/>
    <n v="0"/>
    <m/>
    <n v="0"/>
    <n v="2"/>
    <n v="2"/>
    <n v="2"/>
    <n v="2"/>
    <n v="2"/>
    <n v="2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4342"/>
    <x v="27"/>
    <s v="SAN JOSE"/>
    <s v="CHICLAYO"/>
    <s v="SAN JOSE"/>
    <n v="0"/>
    <n v="1"/>
    <m/>
    <n v="3"/>
    <n v="19"/>
    <n v="19"/>
    <n v="19"/>
    <n v="19"/>
    <n v="13"/>
    <n v="13"/>
    <n v="14"/>
    <n v="13"/>
    <n v="20"/>
    <n v="21"/>
    <n v="0"/>
    <n v="0"/>
    <n v="18"/>
    <n v="29"/>
    <n v="20"/>
    <n v="0"/>
    <n v="17"/>
    <n v="9"/>
    <n v="22"/>
    <n v="21"/>
    <n v="4"/>
    <n v="3"/>
    <n v="15"/>
    <n v="0"/>
    <n v="13"/>
    <n v="0"/>
  </r>
  <r>
    <n v="2025"/>
    <x v="2"/>
    <n v="4343"/>
    <x v="28"/>
    <s v="SAN CARLOS"/>
    <s v="CHICLAYO"/>
    <s v="SAN JOSE"/>
    <n v="0"/>
    <n v="0"/>
    <m/>
    <n v="0"/>
    <n v="2"/>
    <n v="2"/>
    <n v="2"/>
    <n v="2"/>
    <n v="2"/>
    <n v="2"/>
    <n v="2"/>
    <n v="2"/>
    <n v="5"/>
    <n v="5"/>
    <n v="0"/>
    <n v="0"/>
    <n v="3"/>
    <n v="1"/>
    <n v="2"/>
    <n v="0"/>
    <n v="2"/>
    <n v="0"/>
    <n v="7"/>
    <n v="5"/>
    <n v="3"/>
    <n v="3"/>
    <n v="0"/>
    <n v="0"/>
    <n v="18"/>
    <n v="0"/>
  </r>
  <r>
    <n v="2025"/>
    <x v="2"/>
    <n v="4344"/>
    <x v="29"/>
    <s v="BODEGONES"/>
    <s v="CHICLAYO"/>
    <s v="SAN JOSE"/>
    <n v="0"/>
    <n v="0"/>
    <m/>
    <n v="0"/>
    <n v="7"/>
    <n v="7"/>
    <n v="7"/>
    <n v="7"/>
    <n v="3"/>
    <n v="3"/>
    <n v="3"/>
    <n v="3"/>
    <n v="2"/>
    <n v="2"/>
    <n v="0"/>
    <n v="0"/>
    <n v="1"/>
    <n v="1"/>
    <n v="1"/>
    <n v="0"/>
    <n v="3"/>
    <n v="1"/>
    <n v="1"/>
    <n v="1"/>
    <n v="1"/>
    <n v="0"/>
    <n v="1"/>
    <n v="0"/>
    <n v="19"/>
    <n v="0"/>
  </r>
  <r>
    <n v="2025"/>
    <x v="2"/>
    <n v="4345"/>
    <x v="30"/>
    <s v="CIUDAD DE DIOS - JUAN TOMIS STACK"/>
    <s v="CHICLAYO"/>
    <s v="SAN JOSE"/>
    <n v="0"/>
    <n v="0"/>
    <m/>
    <n v="0"/>
    <n v="5"/>
    <n v="5"/>
    <n v="5"/>
    <n v="5"/>
    <n v="5"/>
    <n v="5"/>
    <n v="5"/>
    <n v="5"/>
    <n v="4"/>
    <n v="4"/>
    <n v="0"/>
    <n v="0"/>
    <n v="6"/>
    <n v="6"/>
    <n v="6"/>
    <n v="0"/>
    <n v="5"/>
    <n v="3"/>
    <n v="5"/>
    <n v="4"/>
    <n v="1"/>
    <n v="1"/>
    <n v="0"/>
    <n v="0"/>
    <n v="15"/>
    <n v="0"/>
  </r>
  <r>
    <n v="2025"/>
    <x v="2"/>
    <n v="4346"/>
    <x v="31"/>
    <s v="MONSEFU"/>
    <s v="CHICLAYO"/>
    <s v="CIRCUITO DE PLAYA"/>
    <n v="25"/>
    <n v="1"/>
    <m/>
    <n v="27"/>
    <n v="40"/>
    <n v="40"/>
    <n v="40"/>
    <n v="40"/>
    <n v="34"/>
    <n v="32"/>
    <n v="34"/>
    <n v="32"/>
    <n v="30"/>
    <n v="30"/>
    <n v="0"/>
    <n v="0"/>
    <n v="32"/>
    <n v="34"/>
    <n v="35"/>
    <n v="0"/>
    <n v="42"/>
    <n v="16"/>
    <n v="10"/>
    <n v="15"/>
    <n v="11"/>
    <n v="8"/>
    <n v="12"/>
    <n v="0"/>
    <n v="48"/>
    <n v="0"/>
  </r>
  <r>
    <n v="2025"/>
    <x v="2"/>
    <n v="4347"/>
    <x v="32"/>
    <s v="CALLANCA"/>
    <s v="CHICLAYO"/>
    <s v="CIRCUITO DE PLAYA"/>
    <n v="0"/>
    <n v="0"/>
    <m/>
    <n v="1"/>
    <n v="5"/>
    <n v="5"/>
    <n v="5"/>
    <n v="5"/>
    <n v="3"/>
    <n v="3"/>
    <n v="3"/>
    <n v="4"/>
    <n v="3"/>
    <n v="2"/>
    <n v="0"/>
    <n v="0"/>
    <n v="4"/>
    <n v="4"/>
    <n v="4"/>
    <n v="0"/>
    <n v="5"/>
    <n v="7"/>
    <n v="8"/>
    <n v="8"/>
    <n v="2"/>
    <n v="1"/>
    <n v="4"/>
    <n v="0"/>
    <n v="8"/>
    <n v="0"/>
  </r>
  <r>
    <n v="2025"/>
    <x v="2"/>
    <n v="4348"/>
    <x v="33"/>
    <s v="POMAPE"/>
    <s v="CHICLAYO"/>
    <s v="CIRCUITO DE PLAYA"/>
    <n v="0"/>
    <n v="1"/>
    <m/>
    <n v="0"/>
    <n v="6"/>
    <n v="6"/>
    <n v="6"/>
    <n v="6"/>
    <n v="2"/>
    <n v="1"/>
    <n v="1"/>
    <n v="2"/>
    <n v="0"/>
    <n v="0"/>
    <n v="0"/>
    <n v="0"/>
    <n v="2"/>
    <n v="2"/>
    <n v="2"/>
    <n v="0"/>
    <n v="6"/>
    <n v="2"/>
    <n v="2"/>
    <n v="2"/>
    <n v="1"/>
    <n v="1"/>
    <n v="0"/>
    <n v="0"/>
    <n v="0"/>
    <n v="0"/>
  </r>
  <r>
    <n v="2025"/>
    <x v="2"/>
    <n v="4349"/>
    <x v="34"/>
    <s v="VALLE HERMOSO"/>
    <s v="CHICLAYO"/>
    <s v="CIRCUITO DE PLAYA"/>
    <n v="0"/>
    <n v="0"/>
    <m/>
    <n v="0"/>
    <n v="1"/>
    <n v="1"/>
    <n v="1"/>
    <n v="1"/>
    <n v="1"/>
    <n v="1"/>
    <n v="1"/>
    <n v="1"/>
    <n v="3"/>
    <n v="3"/>
    <n v="0"/>
    <n v="0"/>
    <n v="1"/>
    <n v="1"/>
    <n v="1"/>
    <n v="0"/>
    <n v="2"/>
    <n v="3"/>
    <n v="3"/>
    <n v="3"/>
    <n v="4"/>
    <n v="4"/>
    <n v="0"/>
    <n v="0"/>
    <n v="8"/>
    <n v="0"/>
  </r>
  <r>
    <n v="2025"/>
    <x v="2"/>
    <n v="4350"/>
    <x v="35"/>
    <s v="CIUDAD ETEN"/>
    <s v="CHICLAYO"/>
    <s v="CIRCUITO DE PLAYA"/>
    <n v="0"/>
    <n v="0"/>
    <m/>
    <n v="0"/>
    <n v="7"/>
    <n v="7"/>
    <n v="7"/>
    <n v="7"/>
    <n v="7"/>
    <n v="8"/>
    <n v="8"/>
    <n v="8"/>
    <n v="15"/>
    <n v="15"/>
    <n v="0"/>
    <n v="0"/>
    <n v="15"/>
    <n v="15"/>
    <n v="15"/>
    <n v="0"/>
    <n v="15"/>
    <n v="12"/>
    <n v="12"/>
    <n v="12"/>
    <n v="12"/>
    <n v="8"/>
    <n v="12"/>
    <n v="0"/>
    <n v="76"/>
    <n v="0"/>
  </r>
  <r>
    <n v="2025"/>
    <x v="2"/>
    <n v="4351"/>
    <x v="36"/>
    <s v="PUERTO ETEN"/>
    <s v="CHICLAYO"/>
    <s v="CIRCUITO DE PLAYA"/>
    <n v="1"/>
    <n v="0"/>
    <m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0"/>
    <n v="0"/>
    <n v="0"/>
    <n v="1"/>
    <n v="1"/>
    <n v="0"/>
    <n v="0"/>
    <n v="8"/>
    <n v="0"/>
  </r>
  <r>
    <n v="2025"/>
    <x v="2"/>
    <n v="4352"/>
    <x v="37"/>
    <s v="SANTA ROSA"/>
    <s v="CHICLAYO"/>
    <s v="CIRCUITO DE PLAYA"/>
    <n v="1"/>
    <n v="1"/>
    <m/>
    <n v="1"/>
    <n v="11"/>
    <n v="11"/>
    <n v="11"/>
    <n v="11"/>
    <n v="10"/>
    <n v="11"/>
    <n v="11"/>
    <n v="11"/>
    <n v="13"/>
    <n v="14"/>
    <n v="0"/>
    <n v="0"/>
    <n v="7"/>
    <n v="9"/>
    <n v="3"/>
    <n v="0"/>
    <n v="14"/>
    <n v="8"/>
    <n v="8"/>
    <n v="9"/>
    <n v="8"/>
    <n v="6"/>
    <n v="0"/>
    <n v="0"/>
    <n v="33"/>
    <n v="0"/>
  </r>
  <r>
    <n v="2025"/>
    <x v="2"/>
    <n v="4353"/>
    <x v="38"/>
    <s v="ZAÑA"/>
    <s v="CHICLAYO"/>
    <s v="CAYALTI-ZAÑA"/>
    <n v="0"/>
    <n v="0"/>
    <m/>
    <n v="0"/>
    <n v="4"/>
    <n v="4"/>
    <n v="4"/>
    <n v="4"/>
    <n v="4"/>
    <n v="4"/>
    <n v="4"/>
    <n v="4"/>
    <n v="4"/>
    <n v="4"/>
    <n v="0"/>
    <n v="0"/>
    <n v="5"/>
    <n v="6"/>
    <n v="6"/>
    <n v="0"/>
    <n v="3"/>
    <n v="4"/>
    <n v="4"/>
    <n v="4"/>
    <n v="2"/>
    <n v="2"/>
    <n v="0"/>
    <n v="0"/>
    <n v="1"/>
    <n v="0"/>
  </r>
  <r>
    <n v="2025"/>
    <x v="2"/>
    <n v="4354"/>
    <x v="39"/>
    <s v="COLLIQUE"/>
    <s v="CHICLAYO"/>
    <s v="CAYALTI-ZAÑA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22"/>
    <n v="0"/>
  </r>
  <r>
    <n v="2025"/>
    <x v="2"/>
    <n v="4355"/>
    <x v="40"/>
    <s v="GUAYAQUIL"/>
    <s v="CHICLAYO"/>
    <s v="CAYALTI-ZAÑA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</r>
  <r>
    <n v="2025"/>
    <x v="2"/>
    <n v="4356"/>
    <x v="41"/>
    <s v="MOCUPE VIEJO (TRADIC.)"/>
    <s v="CHICLAYO"/>
    <s v="REQUE-LAGUNAS"/>
    <n v="1"/>
    <n v="0"/>
    <m/>
    <n v="1"/>
    <n v="3"/>
    <n v="3"/>
    <n v="3"/>
    <n v="3"/>
    <n v="5"/>
    <n v="5"/>
    <n v="5"/>
    <n v="5"/>
    <n v="7"/>
    <n v="8"/>
    <n v="0"/>
    <n v="0"/>
    <n v="6"/>
    <n v="5"/>
    <n v="7"/>
    <n v="0"/>
    <n v="3"/>
    <n v="6"/>
    <n v="7"/>
    <n v="6"/>
    <n v="3"/>
    <n v="3"/>
    <n v="0"/>
    <n v="0"/>
    <n v="0"/>
    <n v="0"/>
  </r>
  <r>
    <n v="2025"/>
    <x v="2"/>
    <n v="4357"/>
    <x v="42"/>
    <s v="MOCUPE NUEVO"/>
    <s v="CHICLAYO"/>
    <s v="REQUE-LAGUNAS"/>
    <n v="0"/>
    <n v="0"/>
    <m/>
    <n v="0"/>
    <n v="8"/>
    <n v="8"/>
    <n v="8"/>
    <n v="8"/>
    <n v="3"/>
    <n v="3"/>
    <n v="3"/>
    <n v="3"/>
    <n v="2"/>
    <n v="2"/>
    <n v="0"/>
    <n v="0"/>
    <n v="3"/>
    <n v="3"/>
    <n v="3"/>
    <n v="0"/>
    <n v="4"/>
    <n v="4"/>
    <n v="4"/>
    <n v="4"/>
    <n v="2"/>
    <n v="2"/>
    <n v="0"/>
    <n v="0"/>
    <n v="17"/>
    <n v="0"/>
  </r>
  <r>
    <n v="2025"/>
    <x v="2"/>
    <n v="4358"/>
    <x v="43"/>
    <s v="LAGUNAS"/>
    <s v="CHICLAYO"/>
    <s v="REQUE-LAGUNAS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2"/>
    <n v="0"/>
    <n v="0"/>
    <n v="0"/>
    <n v="2"/>
    <n v="1"/>
    <n v="0"/>
    <n v="0"/>
    <n v="10"/>
    <n v="0"/>
  </r>
  <r>
    <n v="2025"/>
    <x v="2"/>
    <n v="4359"/>
    <x v="44"/>
    <s v="TUPAC AMARU"/>
    <s v="CHICLAYO"/>
    <s v="REQUE-LAGUNAS"/>
    <n v="0"/>
    <n v="0"/>
    <m/>
    <n v="0"/>
    <n v="1"/>
    <n v="1"/>
    <n v="1"/>
    <n v="1"/>
    <n v="0"/>
    <n v="0"/>
    <n v="0"/>
    <n v="0"/>
    <n v="1"/>
    <n v="1"/>
    <n v="0"/>
    <n v="0"/>
    <n v="3"/>
    <n v="3"/>
    <n v="3"/>
    <n v="0"/>
    <n v="4"/>
    <n v="1"/>
    <n v="0"/>
    <n v="1"/>
    <n v="6"/>
    <n v="2"/>
    <n v="0"/>
    <n v="0"/>
    <n v="0"/>
    <n v="0"/>
  </r>
  <r>
    <n v="2025"/>
    <x v="2"/>
    <n v="4360"/>
    <x v="45"/>
    <s v="PUEBLO LIBRE"/>
    <s v="CHICLAYO"/>
    <s v="REQUE-LAGUNAS"/>
    <n v="0"/>
    <n v="0"/>
    <m/>
    <n v="0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</r>
  <r>
    <n v="2025"/>
    <x v="2"/>
    <n v="4361"/>
    <x v="46"/>
    <s v="NUEVA ARICA"/>
    <s v="CHICLAYO"/>
    <s v="OYOTUN"/>
    <n v="0"/>
    <n v="0"/>
    <m/>
    <n v="0"/>
    <n v="2"/>
    <n v="2"/>
    <n v="2"/>
    <n v="2"/>
    <n v="3"/>
    <n v="3"/>
    <n v="3"/>
    <n v="3"/>
    <n v="1"/>
    <n v="1"/>
    <n v="0"/>
    <n v="0"/>
    <n v="4"/>
    <n v="4"/>
    <n v="4"/>
    <n v="0"/>
    <n v="1"/>
    <n v="2"/>
    <n v="2"/>
    <n v="2"/>
    <n v="9"/>
    <n v="8"/>
    <n v="2"/>
    <n v="0"/>
    <n v="2"/>
    <n v="0"/>
  </r>
  <r>
    <n v="2025"/>
    <x v="2"/>
    <n v="4362"/>
    <x v="47"/>
    <s v="LA VIÑA DE NUEVA ARICA"/>
    <s v="CHICLAYO"/>
    <s v="OYOTUN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8"/>
    <n v="0"/>
  </r>
  <r>
    <n v="2025"/>
    <x v="2"/>
    <n v="4363"/>
    <x v="48"/>
    <s v="OYOTUN"/>
    <s v="CHICLAYO"/>
    <s v="OYOTUN"/>
    <n v="3"/>
    <n v="0"/>
    <m/>
    <n v="3"/>
    <n v="5"/>
    <n v="5"/>
    <n v="5"/>
    <n v="5"/>
    <n v="6"/>
    <n v="6"/>
    <n v="6"/>
    <n v="6"/>
    <n v="5"/>
    <n v="5"/>
    <n v="0"/>
    <n v="0"/>
    <n v="5"/>
    <n v="5"/>
    <n v="7"/>
    <n v="0"/>
    <n v="11"/>
    <n v="8"/>
    <n v="3"/>
    <n v="3"/>
    <n v="8"/>
    <n v="8"/>
    <n v="2"/>
    <n v="0"/>
    <n v="29"/>
    <n v="0"/>
  </r>
  <r>
    <n v="2025"/>
    <x v="2"/>
    <n v="4364"/>
    <x v="49"/>
    <s v="EL ESPINAL"/>
    <s v="CHICLAYO"/>
    <s v="OYOTUN"/>
    <n v="0"/>
    <n v="0"/>
    <m/>
    <n v="0"/>
    <n v="0"/>
    <n v="0"/>
    <n v="0"/>
    <n v="0"/>
    <n v="1"/>
    <n v="1"/>
    <n v="1"/>
    <n v="1"/>
    <n v="1"/>
    <n v="1"/>
    <n v="0"/>
    <n v="0"/>
    <n v="2"/>
    <n v="2"/>
    <n v="2"/>
    <n v="0"/>
    <n v="0"/>
    <n v="0"/>
    <n v="0"/>
    <n v="0"/>
    <n v="0"/>
    <n v="0"/>
    <n v="3"/>
    <n v="0"/>
    <n v="5"/>
    <n v="0"/>
  </r>
  <r>
    <n v="2025"/>
    <x v="2"/>
    <n v="4365"/>
    <x v="50"/>
    <s v="PAN DE AZUCAR"/>
    <s v="CHICLAYO"/>
    <s v="OYOTUN"/>
    <n v="0"/>
    <n v="0"/>
    <m/>
    <n v="0"/>
    <n v="0"/>
    <n v="0"/>
    <n v="0"/>
    <n v="0"/>
    <n v="2"/>
    <n v="2"/>
    <n v="2"/>
    <n v="2"/>
    <n v="0"/>
    <n v="0"/>
    <n v="0"/>
    <n v="0"/>
    <n v="0"/>
    <n v="0"/>
    <n v="0"/>
    <n v="0"/>
    <n v="0"/>
    <n v="1"/>
    <n v="1"/>
    <n v="1"/>
    <n v="4"/>
    <n v="2"/>
    <n v="0"/>
    <n v="0"/>
    <n v="4"/>
    <n v="0"/>
  </r>
  <r>
    <n v="2025"/>
    <x v="2"/>
    <n v="4366"/>
    <x v="51"/>
    <s v="VIRGEN DE LAS MERCEDES LA OTRA BANDA"/>
    <s v="CHICLAYO"/>
    <s v="CAYALTI-ZAÑA"/>
    <n v="0"/>
    <n v="0"/>
    <m/>
    <n v="1"/>
    <n v="0"/>
    <n v="0"/>
    <n v="0"/>
    <n v="0"/>
    <n v="1"/>
    <n v="1"/>
    <n v="1"/>
    <n v="1"/>
    <n v="1"/>
    <n v="1"/>
    <n v="0"/>
    <n v="0"/>
    <n v="1"/>
    <n v="1"/>
    <n v="0"/>
    <n v="0"/>
    <n v="1"/>
    <n v="0"/>
    <n v="0"/>
    <n v="0"/>
    <n v="0"/>
    <n v="0"/>
    <n v="0"/>
    <n v="0"/>
    <n v="0"/>
    <n v="0"/>
  </r>
  <r>
    <n v="2025"/>
    <x v="2"/>
    <n v="4367"/>
    <x v="52"/>
    <s v="HOSPITAL PROVINCIAL DOCENTE BELEN-LAMBAYEQUE"/>
    <s v="NO PERTENECE A NINGUNA RED"/>
    <s v="NO PERTENECE A NINGUNA MICRORED"/>
    <n v="265"/>
    <n v="1"/>
    <m/>
    <n v="273"/>
    <n v="7"/>
    <n v="7"/>
    <n v="7"/>
    <n v="7"/>
    <n v="3"/>
    <n v="4"/>
    <n v="4"/>
    <n v="4"/>
    <n v="4"/>
    <n v="4"/>
    <n v="0"/>
    <n v="0"/>
    <n v="1"/>
    <n v="1"/>
    <n v="1"/>
    <n v="0"/>
    <n v="0"/>
    <n v="0"/>
    <n v="0"/>
    <n v="0"/>
    <n v="2"/>
    <n v="2"/>
    <n v="1"/>
    <n v="0"/>
    <n v="0"/>
    <n v="0"/>
  </r>
  <r>
    <n v="2025"/>
    <x v="2"/>
    <n v="4368"/>
    <x v="53"/>
    <s v="JAYANCA"/>
    <s v="LAMBAYEQUE"/>
    <s v="JAYANCA"/>
    <n v="13"/>
    <n v="0"/>
    <m/>
    <n v="13"/>
    <n v="22"/>
    <n v="22"/>
    <n v="22"/>
    <n v="22"/>
    <n v="15"/>
    <n v="18"/>
    <n v="17"/>
    <n v="19"/>
    <n v="16"/>
    <n v="15"/>
    <n v="0"/>
    <n v="0"/>
    <n v="19"/>
    <n v="19"/>
    <n v="19"/>
    <n v="0"/>
    <n v="29"/>
    <n v="16"/>
    <n v="18"/>
    <n v="19"/>
    <n v="8"/>
    <n v="7"/>
    <n v="21"/>
    <n v="0"/>
    <n v="5"/>
    <n v="0"/>
  </r>
  <r>
    <n v="2025"/>
    <x v="2"/>
    <n v="4369"/>
    <x v="54"/>
    <s v="SAN MARTIN"/>
    <s v="LAMBAYEQUE"/>
    <s v="LAMBAYEQUE"/>
    <n v="0"/>
    <n v="0"/>
    <m/>
    <n v="0"/>
    <n v="21"/>
    <n v="21"/>
    <n v="21"/>
    <n v="21"/>
    <n v="29"/>
    <n v="28"/>
    <n v="29"/>
    <n v="29"/>
    <n v="34"/>
    <n v="29"/>
    <n v="0"/>
    <n v="0"/>
    <n v="32"/>
    <n v="40"/>
    <n v="32"/>
    <n v="0"/>
    <n v="55"/>
    <n v="12"/>
    <n v="20"/>
    <n v="16"/>
    <n v="10"/>
    <n v="9"/>
    <n v="25"/>
    <n v="0"/>
    <n v="23"/>
    <n v="0"/>
  </r>
  <r>
    <n v="2025"/>
    <x v="2"/>
    <n v="4370"/>
    <x v="55"/>
    <s v="TORIBIA CASTRO CHIRINOS"/>
    <s v="LAMBAYEQUE"/>
    <s v="LAMBAYEQUE"/>
    <n v="20"/>
    <n v="0"/>
    <m/>
    <n v="21"/>
    <n v="30"/>
    <n v="30"/>
    <n v="30"/>
    <n v="30"/>
    <n v="31"/>
    <n v="31"/>
    <n v="32"/>
    <n v="30"/>
    <n v="38"/>
    <n v="39"/>
    <n v="0"/>
    <n v="0"/>
    <n v="33"/>
    <n v="33"/>
    <n v="32"/>
    <n v="0"/>
    <n v="20"/>
    <n v="14"/>
    <n v="32"/>
    <n v="30"/>
    <n v="28"/>
    <n v="28"/>
    <n v="16"/>
    <n v="0"/>
    <n v="16"/>
    <n v="0"/>
  </r>
  <r>
    <n v="2025"/>
    <x v="2"/>
    <n v="4371"/>
    <x v="56"/>
    <s v="SIALUPE HUAMANTANGA"/>
    <s v="LAMBAYEQUE"/>
    <s v="LAMBAYEQUE"/>
    <n v="0"/>
    <n v="0"/>
    <m/>
    <n v="0"/>
    <n v="1"/>
    <n v="1"/>
    <n v="1"/>
    <n v="1"/>
    <n v="2"/>
    <n v="2"/>
    <n v="2"/>
    <n v="2"/>
    <n v="2"/>
    <n v="2"/>
    <n v="0"/>
    <n v="0"/>
    <n v="1"/>
    <n v="1"/>
    <n v="0"/>
    <n v="0"/>
    <n v="4"/>
    <n v="1"/>
    <n v="0"/>
    <n v="0"/>
    <n v="0"/>
    <n v="0"/>
    <n v="0"/>
    <n v="0"/>
    <n v="2"/>
    <n v="0"/>
  </r>
  <r>
    <n v="2025"/>
    <x v="2"/>
    <n v="4372"/>
    <x v="57"/>
    <s v="MUYFINCA-PUNTO 09"/>
    <s v="LAMBAYEQUE"/>
    <s v="LAMBAYEQUE"/>
    <n v="0"/>
    <n v="0"/>
    <m/>
    <n v="0"/>
    <n v="7"/>
    <n v="7"/>
    <n v="7"/>
    <n v="7"/>
    <n v="4"/>
    <n v="4"/>
    <n v="4"/>
    <n v="4"/>
    <n v="5"/>
    <n v="5"/>
    <n v="0"/>
    <n v="0"/>
    <n v="2"/>
    <n v="2"/>
    <n v="2"/>
    <n v="0"/>
    <n v="2"/>
    <n v="2"/>
    <n v="2"/>
    <n v="2"/>
    <n v="5"/>
    <n v="4"/>
    <n v="0"/>
    <n v="0"/>
    <n v="16"/>
    <n v="0"/>
  </r>
  <r>
    <n v="2025"/>
    <x v="2"/>
    <n v="4373"/>
    <x v="58"/>
    <s v="ILLIMO"/>
    <s v="LAMBAYEQUE"/>
    <s v="ILLIMO"/>
    <n v="10"/>
    <n v="0"/>
    <m/>
    <n v="10"/>
    <n v="14"/>
    <n v="14"/>
    <n v="14"/>
    <n v="14"/>
    <n v="11"/>
    <n v="11"/>
    <n v="10"/>
    <n v="11"/>
    <n v="11"/>
    <n v="12"/>
    <n v="0"/>
    <n v="0"/>
    <n v="11"/>
    <n v="11"/>
    <n v="13"/>
    <n v="0"/>
    <n v="5"/>
    <n v="9"/>
    <n v="11"/>
    <n v="10"/>
    <n v="11"/>
    <n v="10"/>
    <n v="20"/>
    <n v="0"/>
    <n v="4"/>
    <n v="0"/>
  </r>
  <r>
    <n v="2025"/>
    <x v="2"/>
    <n v="4374"/>
    <x v="59"/>
    <s v="CHIRIMOYO"/>
    <s v="LAMBAYEQUE"/>
    <s v="ILLIMO"/>
    <n v="0"/>
    <n v="0"/>
    <m/>
    <n v="0"/>
    <n v="1"/>
    <n v="1"/>
    <n v="1"/>
    <n v="1"/>
    <n v="0"/>
    <n v="0"/>
    <n v="0"/>
    <n v="0"/>
    <n v="4"/>
    <n v="4"/>
    <n v="0"/>
    <n v="0"/>
    <n v="2"/>
    <n v="2"/>
    <n v="2"/>
    <n v="0"/>
    <n v="5"/>
    <n v="1"/>
    <n v="1"/>
    <n v="0"/>
    <n v="2"/>
    <n v="2"/>
    <n v="2"/>
    <n v="0"/>
    <n v="6"/>
    <n v="0"/>
  </r>
  <r>
    <n v="2025"/>
    <x v="2"/>
    <n v="4375"/>
    <x v="60"/>
    <s v="SAN PEDRO SASAPE"/>
    <s v="LAMBAYEQUE"/>
    <s v="ILLIMO"/>
    <n v="0"/>
    <n v="0"/>
    <m/>
    <n v="0"/>
    <n v="0"/>
    <n v="0"/>
    <n v="0"/>
    <n v="0"/>
    <n v="1"/>
    <n v="0"/>
    <n v="0"/>
    <n v="0"/>
    <n v="2"/>
    <n v="2"/>
    <n v="0"/>
    <n v="0"/>
    <n v="0"/>
    <n v="1"/>
    <n v="0"/>
    <n v="0"/>
    <n v="0"/>
    <n v="0"/>
    <n v="1"/>
    <n v="1"/>
    <n v="0"/>
    <n v="0"/>
    <n v="1"/>
    <n v="0"/>
    <n v="4"/>
    <n v="0"/>
  </r>
  <r>
    <n v="2025"/>
    <x v="2"/>
    <n v="4376"/>
    <x v="61"/>
    <s v="LA VIÑA (JAYANCA)"/>
    <s v="LAMBAYEQUE"/>
    <s v="JAYANCA"/>
    <n v="0"/>
    <n v="0"/>
    <m/>
    <n v="0"/>
    <n v="3"/>
    <n v="3"/>
    <n v="3"/>
    <n v="3"/>
    <n v="2"/>
    <n v="2"/>
    <n v="2"/>
    <n v="2"/>
    <n v="1"/>
    <n v="1"/>
    <n v="0"/>
    <n v="0"/>
    <n v="0"/>
    <n v="0"/>
    <n v="0"/>
    <n v="0"/>
    <n v="2"/>
    <n v="1"/>
    <n v="2"/>
    <n v="2"/>
    <n v="0"/>
    <n v="0"/>
    <n v="0"/>
    <n v="0"/>
    <n v="1"/>
    <n v="0"/>
  </r>
  <r>
    <n v="2025"/>
    <x v="2"/>
    <n v="4377"/>
    <x v="62"/>
    <s v="MOCHUMI"/>
    <s v="LAMBAYEQUE"/>
    <s v="MOCHUMI"/>
    <n v="0"/>
    <n v="0"/>
    <m/>
    <n v="0"/>
    <n v="12"/>
    <n v="12"/>
    <n v="12"/>
    <n v="12"/>
    <n v="15"/>
    <n v="15"/>
    <n v="15"/>
    <n v="15"/>
    <n v="12"/>
    <n v="12"/>
    <n v="0"/>
    <n v="0"/>
    <n v="15"/>
    <n v="15"/>
    <n v="15"/>
    <n v="0"/>
    <n v="12"/>
    <n v="15"/>
    <n v="15"/>
    <n v="15"/>
    <n v="10"/>
    <n v="8"/>
    <n v="15"/>
    <n v="0"/>
    <n v="1"/>
    <n v="0"/>
  </r>
  <r>
    <n v="2025"/>
    <x v="2"/>
    <n v="4378"/>
    <x v="63"/>
    <s v="MARAVILLAS"/>
    <s v="LAMBAYEQUE"/>
    <s v="MOCHUMI"/>
    <n v="0"/>
    <n v="0"/>
    <m/>
    <n v="0"/>
    <n v="5"/>
    <n v="5"/>
    <n v="5"/>
    <n v="5"/>
    <n v="2"/>
    <n v="2"/>
    <n v="2"/>
    <n v="2"/>
    <n v="5"/>
    <n v="5"/>
    <n v="0"/>
    <n v="0"/>
    <n v="1"/>
    <n v="1"/>
    <n v="1"/>
    <n v="0"/>
    <n v="3"/>
    <n v="1"/>
    <n v="2"/>
    <n v="2"/>
    <n v="3"/>
    <n v="3"/>
    <n v="0"/>
    <n v="0"/>
    <n v="0"/>
    <n v="0"/>
  </r>
  <r>
    <n v="2025"/>
    <x v="2"/>
    <n v="4379"/>
    <x v="64"/>
    <s v="PUNTO CUATRO"/>
    <s v="LAMBAYEQUE"/>
    <s v="MOCHUMI"/>
    <n v="0"/>
    <n v="0"/>
    <m/>
    <n v="0"/>
    <n v="5"/>
    <n v="5"/>
    <n v="5"/>
    <n v="5"/>
    <n v="2"/>
    <n v="2"/>
    <n v="2"/>
    <n v="2"/>
    <n v="4"/>
    <n v="4"/>
    <n v="0"/>
    <n v="0"/>
    <n v="4"/>
    <n v="4"/>
    <n v="3"/>
    <n v="0"/>
    <n v="2"/>
    <n v="1"/>
    <n v="1"/>
    <n v="1"/>
    <n v="1"/>
    <n v="1"/>
    <n v="12"/>
    <n v="0"/>
    <n v="0"/>
    <n v="0"/>
  </r>
  <r>
    <n v="2025"/>
    <x v="2"/>
    <n v="4380"/>
    <x v="65"/>
    <s v="PAREDONES MUY FINCA"/>
    <s v="LAMBAYEQUE"/>
    <s v="MOCHUMI"/>
    <n v="0"/>
    <n v="0"/>
    <m/>
    <n v="0"/>
    <n v="4"/>
    <n v="4"/>
    <n v="4"/>
    <n v="4"/>
    <n v="3"/>
    <n v="3"/>
    <n v="3"/>
    <n v="3"/>
    <n v="3"/>
    <n v="3"/>
    <n v="0"/>
    <n v="0"/>
    <n v="4"/>
    <n v="3"/>
    <n v="4"/>
    <n v="0"/>
    <n v="4"/>
    <n v="1"/>
    <n v="2"/>
    <n v="1"/>
    <n v="5"/>
    <n v="5"/>
    <n v="7"/>
    <n v="0"/>
    <n v="6"/>
    <n v="0"/>
  </r>
  <r>
    <n v="2025"/>
    <x v="2"/>
    <n v="4381"/>
    <x v="66"/>
    <s v="PACORA"/>
    <s v="LAMBAYEQUE"/>
    <s v="ILLIMO"/>
    <n v="0"/>
    <n v="0"/>
    <m/>
    <n v="1"/>
    <n v="8"/>
    <n v="8"/>
    <n v="8"/>
    <n v="8"/>
    <n v="6"/>
    <n v="7"/>
    <n v="6"/>
    <n v="6"/>
    <n v="13"/>
    <n v="13"/>
    <n v="0"/>
    <n v="0"/>
    <n v="3"/>
    <n v="3"/>
    <n v="4"/>
    <n v="0"/>
    <n v="6"/>
    <n v="15"/>
    <n v="13"/>
    <n v="14"/>
    <n v="9"/>
    <n v="8"/>
    <n v="2"/>
    <n v="0"/>
    <n v="3"/>
    <n v="0"/>
  </r>
  <r>
    <n v="2025"/>
    <x v="2"/>
    <n v="4382"/>
    <x v="67"/>
    <s v="HUACA RIVERA"/>
    <s v="LAMBAYEQUE"/>
    <s v="ILLIMO"/>
    <n v="0"/>
    <n v="0"/>
    <m/>
    <n v="0"/>
    <n v="1"/>
    <n v="1"/>
    <n v="1"/>
    <n v="1"/>
    <n v="0"/>
    <n v="0"/>
    <n v="0"/>
    <n v="0"/>
    <n v="2"/>
    <n v="2"/>
    <n v="0"/>
    <n v="0"/>
    <n v="4"/>
    <n v="3"/>
    <n v="4"/>
    <n v="0"/>
    <n v="2"/>
    <n v="3"/>
    <n v="3"/>
    <n v="3"/>
    <n v="1"/>
    <n v="1"/>
    <n v="0"/>
    <n v="0"/>
    <n v="0"/>
    <n v="0"/>
  </r>
  <r>
    <n v="2025"/>
    <x v="2"/>
    <n v="4383"/>
    <x v="68"/>
    <s v="SALAS"/>
    <s v="LAMBAYEQUE"/>
    <s v="SALAS"/>
    <n v="3"/>
    <n v="0"/>
    <m/>
    <n v="4"/>
    <n v="5"/>
    <n v="5"/>
    <n v="6"/>
    <n v="6"/>
    <n v="9"/>
    <n v="9"/>
    <n v="8"/>
    <n v="9"/>
    <n v="8"/>
    <n v="8"/>
    <n v="0"/>
    <n v="0"/>
    <n v="7"/>
    <n v="9"/>
    <n v="8"/>
    <n v="0"/>
    <n v="11"/>
    <n v="4"/>
    <n v="7"/>
    <n v="6"/>
    <n v="4"/>
    <n v="4"/>
    <n v="2"/>
    <n v="0"/>
    <n v="14"/>
    <n v="0"/>
  </r>
  <r>
    <n v="2025"/>
    <x v="2"/>
    <n v="4384"/>
    <x v="69"/>
    <s v="PENACHI"/>
    <s v="LAMBAYEQUE"/>
    <s v="SALAS"/>
    <n v="2"/>
    <n v="0"/>
    <m/>
    <n v="2"/>
    <n v="3"/>
    <n v="3"/>
    <n v="3"/>
    <n v="3"/>
    <n v="3"/>
    <n v="3"/>
    <n v="3"/>
    <n v="3"/>
    <n v="2"/>
    <n v="2"/>
    <n v="0"/>
    <n v="0"/>
    <n v="3"/>
    <n v="4"/>
    <n v="4"/>
    <n v="0"/>
    <n v="3"/>
    <n v="3"/>
    <n v="3"/>
    <n v="3"/>
    <n v="2"/>
    <n v="0"/>
    <n v="2"/>
    <n v="0"/>
    <n v="7"/>
    <n v="0"/>
  </r>
  <r>
    <n v="2025"/>
    <x v="2"/>
    <n v="4385"/>
    <x v="70"/>
    <s v="KERGUER"/>
    <s v="LAMBAYEQUE"/>
    <s v="SALAS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0"/>
    <n v="2"/>
    <n v="2"/>
    <n v="2"/>
    <n v="1"/>
    <n v="1"/>
    <n v="1"/>
    <n v="0"/>
    <n v="1"/>
    <n v="0"/>
  </r>
  <r>
    <n v="2025"/>
    <x v="2"/>
    <n v="4386"/>
    <x v="71"/>
    <s v="TUCUME"/>
    <s v="LAMBAYEQUE"/>
    <s v="TUCUME"/>
    <n v="0"/>
    <n v="0"/>
    <m/>
    <n v="1"/>
    <n v="8"/>
    <n v="8"/>
    <n v="8"/>
    <n v="8"/>
    <n v="7"/>
    <n v="7"/>
    <n v="7"/>
    <n v="8"/>
    <n v="16"/>
    <n v="16"/>
    <n v="0"/>
    <n v="0"/>
    <n v="11"/>
    <n v="10"/>
    <n v="11"/>
    <n v="0"/>
    <n v="8"/>
    <n v="11"/>
    <n v="10"/>
    <n v="10"/>
    <n v="11"/>
    <n v="9"/>
    <n v="34"/>
    <n v="0"/>
    <n v="1"/>
    <n v="0"/>
  </r>
  <r>
    <n v="2025"/>
    <x v="2"/>
    <n v="4387"/>
    <x v="72"/>
    <s v="TUCUME VIEJO"/>
    <s v="LAMBAYEQUE"/>
    <s v="TUCUME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1"/>
    <n v="1"/>
    <n v="1"/>
    <n v="1"/>
    <n v="2"/>
    <n v="2"/>
    <n v="2"/>
    <n v="0"/>
    <n v="1"/>
    <n v="0"/>
  </r>
  <r>
    <n v="2025"/>
    <x v="2"/>
    <n v="4388"/>
    <x v="73"/>
    <s v="GRANJA SASAPE"/>
    <s v="LAMBAYEQUE"/>
    <s v="TUCUME"/>
    <n v="0"/>
    <n v="0"/>
    <m/>
    <n v="0"/>
    <n v="6"/>
    <n v="6"/>
    <n v="6"/>
    <n v="6"/>
    <n v="2"/>
    <n v="2"/>
    <n v="2"/>
    <n v="2"/>
    <n v="5"/>
    <n v="5"/>
    <n v="0"/>
    <n v="0"/>
    <n v="4"/>
    <n v="4"/>
    <n v="4"/>
    <n v="0"/>
    <n v="6"/>
    <n v="7"/>
    <n v="7"/>
    <n v="5"/>
    <n v="6"/>
    <n v="5"/>
    <n v="1"/>
    <n v="0"/>
    <n v="4"/>
    <n v="0"/>
  </r>
  <r>
    <n v="2025"/>
    <x v="2"/>
    <n v="4389"/>
    <x v="74"/>
    <s v="LOS BANCES"/>
    <s v="LAMBAYEQUE"/>
    <s v="TUCUME"/>
    <n v="0"/>
    <n v="0"/>
    <m/>
    <n v="0"/>
    <n v="4"/>
    <n v="4"/>
    <n v="4"/>
    <n v="4"/>
    <n v="6"/>
    <n v="6"/>
    <n v="6"/>
    <n v="6"/>
    <n v="5"/>
    <n v="5"/>
    <n v="0"/>
    <n v="0"/>
    <n v="11"/>
    <n v="11"/>
    <n v="11"/>
    <n v="0"/>
    <n v="6"/>
    <n v="6"/>
    <n v="5"/>
    <n v="4"/>
    <n v="8"/>
    <n v="3"/>
    <n v="0"/>
    <n v="0"/>
    <n v="1"/>
    <n v="0"/>
  </r>
  <r>
    <n v="2025"/>
    <x v="2"/>
    <n v="4390"/>
    <x v="75"/>
    <s v="LA RAYA"/>
    <s v="LAMBAYEQUE"/>
    <s v="TUCUME"/>
    <n v="0"/>
    <n v="0"/>
    <m/>
    <n v="0"/>
    <n v="1"/>
    <n v="1"/>
    <n v="1"/>
    <n v="1"/>
    <n v="1"/>
    <n v="1"/>
    <n v="1"/>
    <n v="1"/>
    <n v="5"/>
    <n v="5"/>
    <n v="0"/>
    <n v="0"/>
    <n v="0"/>
    <n v="0"/>
    <n v="0"/>
    <n v="0"/>
    <n v="4"/>
    <n v="1"/>
    <n v="1"/>
    <n v="1"/>
    <n v="0"/>
    <n v="0"/>
    <n v="1"/>
    <n v="0"/>
    <n v="0"/>
    <n v="0"/>
  </r>
  <r>
    <n v="2025"/>
    <x v="2"/>
    <n v="4391"/>
    <x v="76"/>
    <s v="LOS SANCHEZ"/>
    <s v="LAMBAYEQUE"/>
    <s v="TUCUME"/>
    <n v="0"/>
    <n v="0"/>
    <m/>
    <n v="0"/>
    <n v="3"/>
    <n v="3"/>
    <n v="3"/>
    <n v="3"/>
    <n v="3"/>
    <n v="3"/>
    <n v="3"/>
    <n v="3"/>
    <n v="1"/>
    <n v="1"/>
    <n v="0"/>
    <n v="0"/>
    <n v="3"/>
    <n v="5"/>
    <n v="3"/>
    <n v="0"/>
    <n v="3"/>
    <n v="1"/>
    <n v="3"/>
    <n v="3"/>
    <n v="4"/>
    <n v="1"/>
    <n v="2"/>
    <n v="0"/>
    <n v="5"/>
    <n v="0"/>
  </r>
  <r>
    <n v="2025"/>
    <x v="2"/>
    <n v="4392"/>
    <x v="77"/>
    <s v="MOTUPE"/>
    <s v="LAMBAYEQUE"/>
    <s v="MOTUPE"/>
    <n v="17"/>
    <n v="0"/>
    <m/>
    <n v="21"/>
    <n v="24"/>
    <n v="24"/>
    <n v="24"/>
    <n v="23"/>
    <n v="31"/>
    <n v="30"/>
    <n v="33"/>
    <n v="32"/>
    <n v="24"/>
    <n v="25"/>
    <n v="0"/>
    <n v="0"/>
    <n v="17"/>
    <n v="14"/>
    <n v="20"/>
    <n v="0"/>
    <n v="28"/>
    <n v="19"/>
    <n v="23"/>
    <n v="26"/>
    <n v="11"/>
    <n v="9"/>
    <n v="8"/>
    <n v="0"/>
    <n v="50"/>
    <n v="0"/>
  </r>
  <r>
    <n v="2025"/>
    <x v="2"/>
    <n v="4393"/>
    <x v="78"/>
    <s v="CHOCHOPE"/>
    <s v="LAMBAYEQUE"/>
    <s v="MOTUPE"/>
    <n v="0"/>
    <n v="0"/>
    <m/>
    <n v="0"/>
    <n v="3"/>
    <n v="3"/>
    <n v="3"/>
    <n v="3"/>
    <n v="1"/>
    <n v="1"/>
    <n v="1"/>
    <n v="1"/>
    <n v="0"/>
    <n v="0"/>
    <n v="0"/>
    <n v="0"/>
    <n v="3"/>
    <n v="3"/>
    <n v="3"/>
    <n v="0"/>
    <n v="3"/>
    <n v="3"/>
    <n v="3"/>
    <n v="3"/>
    <n v="4"/>
    <n v="3"/>
    <n v="0"/>
    <n v="0"/>
    <n v="0"/>
    <n v="0"/>
  </r>
  <r>
    <n v="2025"/>
    <x v="2"/>
    <n v="4394"/>
    <x v="79"/>
    <s v="KAÑARIS"/>
    <s v="LAMBAYEQUE"/>
    <s v="KAÑARIS"/>
    <n v="5"/>
    <n v="0"/>
    <m/>
    <n v="6"/>
    <n v="4"/>
    <n v="5"/>
    <n v="1"/>
    <n v="4"/>
    <n v="4"/>
    <n v="5"/>
    <n v="6"/>
    <n v="5"/>
    <n v="7"/>
    <n v="4"/>
    <n v="0"/>
    <n v="0"/>
    <n v="5"/>
    <n v="3"/>
    <n v="6"/>
    <n v="0"/>
    <n v="4"/>
    <n v="7"/>
    <n v="10"/>
    <n v="16"/>
    <n v="4"/>
    <n v="1"/>
    <n v="7"/>
    <n v="0"/>
    <n v="10"/>
    <n v="0"/>
  </r>
  <r>
    <n v="2025"/>
    <x v="2"/>
    <n v="4395"/>
    <x v="80"/>
    <s v="PANDACHI"/>
    <s v="LAMBAYEQUE"/>
    <s v="KAÑARIS"/>
    <n v="0"/>
    <n v="0"/>
    <m/>
    <n v="1"/>
    <n v="1"/>
    <n v="1"/>
    <n v="0"/>
    <n v="0"/>
    <n v="1"/>
    <n v="0"/>
    <n v="0"/>
    <n v="0"/>
    <n v="2"/>
    <n v="1"/>
    <n v="0"/>
    <n v="0"/>
    <n v="3"/>
    <n v="4"/>
    <n v="3"/>
    <n v="0"/>
    <n v="2"/>
    <n v="0"/>
    <n v="2"/>
    <n v="3"/>
    <n v="1"/>
    <n v="1"/>
    <n v="0"/>
    <n v="0"/>
    <n v="1"/>
    <n v="0"/>
  </r>
  <r>
    <n v="2025"/>
    <x v="2"/>
    <n v="4396"/>
    <x v="81"/>
    <s v="HUACAPAMPA"/>
    <s v="LAMBAYEQUE"/>
    <s v="KAÑARIS"/>
    <n v="0"/>
    <n v="0"/>
    <m/>
    <n v="0"/>
    <n v="1"/>
    <n v="1"/>
    <n v="1"/>
    <n v="1"/>
    <n v="2"/>
    <n v="2"/>
    <n v="2"/>
    <n v="2"/>
    <n v="1"/>
    <n v="1"/>
    <n v="0"/>
    <n v="0"/>
    <n v="3"/>
    <n v="4"/>
    <n v="4"/>
    <n v="0"/>
    <n v="1"/>
    <n v="1"/>
    <n v="0"/>
    <n v="1"/>
    <n v="2"/>
    <n v="1"/>
    <n v="3"/>
    <n v="0"/>
    <n v="0"/>
    <n v="0"/>
  </r>
  <r>
    <n v="2025"/>
    <x v="2"/>
    <n v="4397"/>
    <x v="82"/>
    <s v="CHILASQUE"/>
    <s v="LAMBAYEQUE"/>
    <s v="KAÑARIS"/>
    <n v="0"/>
    <n v="0"/>
    <m/>
    <n v="0"/>
    <n v="1"/>
    <n v="1"/>
    <n v="1"/>
    <n v="1"/>
    <n v="2"/>
    <n v="3"/>
    <n v="2"/>
    <n v="2"/>
    <n v="2"/>
    <n v="3"/>
    <n v="0"/>
    <n v="0"/>
    <n v="1"/>
    <n v="1"/>
    <n v="1"/>
    <n v="0"/>
    <n v="3"/>
    <n v="5"/>
    <n v="5"/>
    <n v="2"/>
    <n v="1"/>
    <n v="1"/>
    <n v="0"/>
    <n v="0"/>
    <n v="4"/>
    <n v="0"/>
  </r>
  <r>
    <n v="2025"/>
    <x v="2"/>
    <n v="4398"/>
    <x v="83"/>
    <s v="LA SUCCHA"/>
    <s v="LAMBAYEQUE"/>
    <s v="KAÑARIS"/>
    <n v="0"/>
    <n v="0"/>
    <m/>
    <n v="0"/>
    <n v="1"/>
    <n v="1"/>
    <n v="1"/>
    <n v="1"/>
    <n v="1"/>
    <n v="1"/>
    <n v="1"/>
    <n v="2"/>
    <n v="2"/>
    <n v="0"/>
    <n v="0"/>
    <n v="0"/>
    <n v="0"/>
    <n v="1"/>
    <n v="0"/>
    <n v="0"/>
    <n v="1"/>
    <n v="1"/>
    <n v="1"/>
    <n v="0"/>
    <n v="1"/>
    <n v="1"/>
    <n v="0"/>
    <n v="0"/>
    <n v="0"/>
    <n v="0"/>
  </r>
  <r>
    <n v="2025"/>
    <x v="2"/>
    <n v="4399"/>
    <x v="84"/>
    <s v="QUIRICHIMA"/>
    <s v="LAMBAYEQUE"/>
    <s v="KAÑARIS"/>
    <n v="1"/>
    <n v="0"/>
    <m/>
    <n v="1"/>
    <n v="2"/>
    <n v="2"/>
    <n v="2"/>
    <n v="2"/>
    <n v="1"/>
    <n v="1"/>
    <n v="1"/>
    <n v="1"/>
    <n v="0"/>
    <n v="0"/>
    <n v="0"/>
    <n v="0"/>
    <n v="0"/>
    <n v="0"/>
    <n v="1"/>
    <n v="0"/>
    <n v="2"/>
    <n v="0"/>
    <n v="0"/>
    <n v="0"/>
    <n v="0"/>
    <n v="0"/>
    <n v="1"/>
    <n v="0"/>
    <n v="0"/>
    <n v="0"/>
  </r>
  <r>
    <n v="2025"/>
    <x v="2"/>
    <n v="4400"/>
    <x v="85"/>
    <s v="CHIÑAMA"/>
    <s v="LAMBAYEQUE"/>
    <s v="KAÑARIS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0"/>
    <n v="1"/>
    <n v="2"/>
    <n v="0"/>
    <n v="2"/>
    <n v="0"/>
    <n v="3"/>
    <n v="0"/>
  </r>
  <r>
    <n v="2025"/>
    <x v="2"/>
    <n v="4401"/>
    <x v="86"/>
    <s v="TONGORRAPE"/>
    <s v="LAMBAYEQUE"/>
    <s v="MOTUPE"/>
    <n v="0"/>
    <n v="0"/>
    <m/>
    <n v="0"/>
    <n v="1"/>
    <n v="1"/>
    <n v="1"/>
    <n v="1"/>
    <n v="4"/>
    <n v="4"/>
    <n v="4"/>
    <n v="4"/>
    <n v="7"/>
    <n v="7"/>
    <n v="0"/>
    <n v="0"/>
    <n v="2"/>
    <n v="2"/>
    <n v="2"/>
    <n v="0"/>
    <n v="5"/>
    <n v="4"/>
    <n v="4"/>
    <n v="2"/>
    <n v="2"/>
    <n v="0"/>
    <n v="1"/>
    <n v="0"/>
    <n v="1"/>
    <n v="0"/>
  </r>
  <r>
    <n v="2025"/>
    <x v="2"/>
    <n v="4402"/>
    <x v="87"/>
    <s v="ANCHOVIRA"/>
    <s v="LAMBAYEQUE"/>
    <s v="MOTUPE"/>
    <n v="0"/>
    <n v="1"/>
    <m/>
    <n v="0"/>
    <n v="2"/>
    <n v="2"/>
    <n v="2"/>
    <n v="2"/>
    <n v="1"/>
    <n v="1"/>
    <n v="1"/>
    <n v="1"/>
    <n v="4"/>
    <n v="4"/>
    <n v="0"/>
    <n v="0"/>
    <n v="2"/>
    <n v="2"/>
    <n v="2"/>
    <n v="0"/>
    <n v="2"/>
    <n v="1"/>
    <n v="0"/>
    <n v="0"/>
    <n v="1"/>
    <n v="1"/>
    <n v="1"/>
    <n v="0"/>
    <n v="0"/>
    <n v="0"/>
  </r>
  <r>
    <n v="2025"/>
    <x v="2"/>
    <n v="4403"/>
    <x v="88"/>
    <s v="MARRIPON"/>
    <s v="LAMBAYEQUE"/>
    <s v="MOTUPE"/>
    <n v="0"/>
    <n v="0"/>
    <m/>
    <n v="0"/>
    <n v="2"/>
    <n v="2"/>
    <n v="2"/>
    <n v="2"/>
    <n v="0"/>
    <n v="0"/>
    <n v="0"/>
    <n v="0"/>
    <n v="2"/>
    <n v="1"/>
    <n v="0"/>
    <n v="0"/>
    <n v="1"/>
    <n v="2"/>
    <n v="1"/>
    <n v="0"/>
    <n v="2"/>
    <n v="4"/>
    <n v="5"/>
    <n v="5"/>
    <n v="2"/>
    <n v="2"/>
    <n v="14"/>
    <n v="0"/>
    <n v="5"/>
    <n v="0"/>
  </r>
  <r>
    <n v="2025"/>
    <x v="2"/>
    <n v="4404"/>
    <x v="89"/>
    <s v="OLMOS"/>
    <s v="LAMBAYEQUE"/>
    <s v="OLMOS"/>
    <n v="43"/>
    <n v="1"/>
    <m/>
    <n v="46"/>
    <n v="20"/>
    <n v="20"/>
    <n v="20"/>
    <n v="21"/>
    <n v="29"/>
    <n v="29"/>
    <n v="31"/>
    <n v="32"/>
    <n v="37"/>
    <n v="36"/>
    <n v="0"/>
    <n v="0"/>
    <n v="28"/>
    <n v="29"/>
    <n v="27"/>
    <n v="0"/>
    <n v="31"/>
    <n v="38"/>
    <n v="27"/>
    <n v="27"/>
    <n v="10"/>
    <n v="7"/>
    <n v="1"/>
    <n v="0"/>
    <n v="9"/>
    <n v="0"/>
  </r>
  <r>
    <n v="2025"/>
    <x v="2"/>
    <n v="4405"/>
    <x v="90"/>
    <s v="LA ESTANCIA"/>
    <s v="LAMBAYEQUE"/>
    <s v="OLMOS"/>
    <n v="0"/>
    <n v="0"/>
    <m/>
    <n v="0"/>
    <n v="2"/>
    <n v="2"/>
    <n v="2"/>
    <n v="2"/>
    <n v="1"/>
    <n v="0"/>
    <n v="0"/>
    <n v="1"/>
    <n v="4"/>
    <n v="3"/>
    <n v="0"/>
    <n v="0"/>
    <n v="1"/>
    <n v="6"/>
    <n v="4"/>
    <n v="0"/>
    <n v="2"/>
    <n v="0"/>
    <n v="1"/>
    <n v="1"/>
    <n v="3"/>
    <n v="1"/>
    <n v="3"/>
    <n v="0"/>
    <n v="0"/>
    <n v="0"/>
  </r>
  <r>
    <n v="2025"/>
    <x v="2"/>
    <n v="4406"/>
    <x v="91"/>
    <s v="INSCULAS"/>
    <s v="LAMBAYEQUE"/>
    <s v="OLMOS"/>
    <n v="0"/>
    <n v="0"/>
    <m/>
    <n v="0"/>
    <n v="4"/>
    <n v="4"/>
    <n v="4"/>
    <n v="4"/>
    <n v="3"/>
    <n v="2"/>
    <n v="3"/>
    <n v="3"/>
    <n v="4"/>
    <n v="4"/>
    <n v="0"/>
    <n v="0"/>
    <n v="7"/>
    <n v="9"/>
    <n v="9"/>
    <n v="0"/>
    <n v="7"/>
    <n v="7"/>
    <n v="7"/>
    <n v="5"/>
    <n v="1"/>
    <n v="2"/>
    <n v="10"/>
    <n v="0"/>
    <n v="3"/>
    <n v="0"/>
  </r>
  <r>
    <n v="2025"/>
    <x v="2"/>
    <n v="4407"/>
    <x v="92"/>
    <s v="QUERPON"/>
    <s v="LAMBAYEQUE"/>
    <s v="OLMOS"/>
    <n v="0"/>
    <n v="0"/>
    <m/>
    <n v="0"/>
    <n v="4"/>
    <n v="4"/>
    <n v="4"/>
    <n v="4"/>
    <n v="1"/>
    <n v="1"/>
    <n v="1"/>
    <n v="1"/>
    <n v="1"/>
    <n v="1"/>
    <n v="0"/>
    <n v="0"/>
    <n v="3"/>
    <n v="1"/>
    <n v="2"/>
    <n v="0"/>
    <n v="5"/>
    <n v="0"/>
    <n v="0"/>
    <n v="1"/>
    <n v="0"/>
    <n v="1"/>
    <n v="0"/>
    <n v="0"/>
    <n v="1"/>
    <n v="0"/>
  </r>
  <r>
    <n v="2025"/>
    <x v="2"/>
    <n v="4408"/>
    <x v="93"/>
    <s v="TRES BATANES"/>
    <s v="LAMBAYEQUE"/>
    <s v="OLMOS"/>
    <n v="0"/>
    <n v="0"/>
    <m/>
    <n v="0"/>
    <n v="0"/>
    <n v="0"/>
    <n v="0"/>
    <n v="0"/>
    <n v="1"/>
    <n v="2"/>
    <n v="1"/>
    <n v="2"/>
    <n v="1"/>
    <n v="1"/>
    <n v="0"/>
    <n v="0"/>
    <n v="0"/>
    <n v="0"/>
    <n v="0"/>
    <n v="0"/>
    <n v="1"/>
    <n v="1"/>
    <n v="1"/>
    <n v="0"/>
    <n v="0"/>
    <n v="0"/>
    <n v="0"/>
    <n v="0"/>
    <n v="2"/>
    <n v="0"/>
  </r>
  <r>
    <n v="2025"/>
    <x v="2"/>
    <n v="4409"/>
    <x v="94"/>
    <s v="CAPILLA CENTRAL"/>
    <s v="LAMBAYEQUE"/>
    <s v="OLMOS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4410"/>
    <x v="95"/>
    <s v="ÑAUPE"/>
    <s v="LAMBAYEQUE"/>
    <s v="OLMOS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1"/>
    <n v="1"/>
    <n v="0"/>
    <n v="0"/>
    <n v="1"/>
    <n v="0"/>
  </r>
  <r>
    <n v="2025"/>
    <x v="2"/>
    <n v="4411"/>
    <x v="96"/>
    <s v="ELVIRREY"/>
    <s v="LAMBAYEQUE"/>
    <s v="OLMOS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1"/>
    <n v="1"/>
    <n v="1"/>
    <n v="1"/>
    <n v="0"/>
    <n v="0"/>
    <n v="0"/>
    <n v="0"/>
    <n v="0"/>
    <n v="0"/>
  </r>
  <r>
    <n v="2025"/>
    <x v="2"/>
    <n v="4412"/>
    <x v="97"/>
    <s v="FICUAR"/>
    <s v="LAMBAYEQUE"/>
    <s v="OLMOS"/>
    <n v="0"/>
    <n v="0"/>
    <m/>
    <n v="0"/>
    <n v="2"/>
    <n v="2"/>
    <n v="2"/>
    <n v="2"/>
    <n v="2"/>
    <n v="2"/>
    <n v="2"/>
    <n v="2"/>
    <n v="0"/>
    <n v="0"/>
    <n v="0"/>
    <n v="0"/>
    <n v="0"/>
    <n v="4"/>
    <n v="1"/>
    <n v="0"/>
    <n v="4"/>
    <n v="0"/>
    <n v="0"/>
    <n v="0"/>
    <n v="1"/>
    <n v="0"/>
    <n v="0"/>
    <n v="0"/>
    <n v="0"/>
    <n v="0"/>
  </r>
  <r>
    <n v="2025"/>
    <x v="2"/>
    <n v="4413"/>
    <x v="98"/>
    <s v="SANTA ROSA (OLMOS)"/>
    <s v="LAMBAYEQUE"/>
    <s v="OLMOS"/>
    <n v="0"/>
    <n v="0"/>
    <m/>
    <n v="0"/>
    <n v="0"/>
    <n v="0"/>
    <n v="0"/>
    <n v="0"/>
    <n v="1"/>
    <n v="1"/>
    <n v="1"/>
    <n v="1"/>
    <n v="2"/>
    <n v="2"/>
    <n v="0"/>
    <n v="0"/>
    <n v="0"/>
    <n v="0"/>
    <n v="0"/>
    <n v="0"/>
    <n v="1"/>
    <n v="0"/>
    <n v="0"/>
    <n v="0"/>
    <n v="3"/>
    <n v="3"/>
    <n v="0"/>
    <n v="0"/>
    <n v="0"/>
    <n v="0"/>
  </r>
  <r>
    <n v="2025"/>
    <x v="2"/>
    <n v="4414"/>
    <x v="99"/>
    <s v="COLAYA"/>
    <s v="LAMBAYEQUE"/>
    <s v="SALAS"/>
    <n v="0"/>
    <n v="0"/>
    <m/>
    <n v="0"/>
    <n v="2"/>
    <n v="2"/>
    <n v="4"/>
    <n v="2"/>
    <n v="1"/>
    <n v="1"/>
    <n v="3"/>
    <n v="2"/>
    <n v="3"/>
    <n v="3"/>
    <n v="0"/>
    <n v="0"/>
    <n v="1"/>
    <n v="0"/>
    <n v="1"/>
    <n v="0"/>
    <n v="1"/>
    <n v="4"/>
    <n v="2"/>
    <n v="0"/>
    <n v="0"/>
    <n v="0"/>
    <n v="6"/>
    <n v="0"/>
    <n v="8"/>
    <n v="0"/>
  </r>
  <r>
    <n v="2025"/>
    <x v="2"/>
    <n v="4415"/>
    <x v="100"/>
    <s v="LA RAMADA"/>
    <s v="LAMBAYEQUE"/>
    <s v="SALAS"/>
    <n v="0"/>
    <n v="0"/>
    <m/>
    <n v="0"/>
    <n v="0"/>
    <n v="0"/>
    <n v="0"/>
    <n v="0"/>
    <n v="0"/>
    <n v="0"/>
    <n v="0"/>
    <n v="0"/>
    <n v="2"/>
    <n v="2"/>
    <n v="0"/>
    <n v="0"/>
    <n v="2"/>
    <n v="2"/>
    <n v="2"/>
    <n v="0"/>
    <n v="2"/>
    <n v="2"/>
    <n v="0"/>
    <n v="1"/>
    <n v="3"/>
    <n v="1"/>
    <n v="1"/>
    <n v="0"/>
    <n v="2"/>
    <n v="0"/>
  </r>
  <r>
    <n v="2025"/>
    <x v="2"/>
    <n v="4416"/>
    <x v="101"/>
    <s v="TALLAPAMPA"/>
    <s v="LAMBAYEQUE"/>
    <s v="SALAS"/>
    <n v="1"/>
    <n v="0"/>
    <m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0"/>
    <n v="0"/>
    <n v="5"/>
    <n v="0"/>
    <n v="0"/>
    <n v="0"/>
  </r>
  <r>
    <n v="2025"/>
    <x v="2"/>
    <n v="4417"/>
    <x v="102"/>
    <s v="MORROPE"/>
    <s v="LAMBAYEQUE"/>
    <s v="MORROPE"/>
    <n v="25"/>
    <n v="0"/>
    <m/>
    <n v="30"/>
    <n v="11"/>
    <n v="11"/>
    <n v="11"/>
    <n v="11"/>
    <n v="21"/>
    <n v="21"/>
    <n v="19"/>
    <n v="21"/>
    <n v="20"/>
    <n v="20"/>
    <n v="0"/>
    <n v="0"/>
    <n v="17"/>
    <n v="21"/>
    <n v="20"/>
    <n v="0"/>
    <n v="23"/>
    <n v="15"/>
    <n v="16"/>
    <n v="17"/>
    <n v="6"/>
    <n v="7"/>
    <n v="5"/>
    <n v="0"/>
    <n v="12"/>
    <n v="0"/>
  </r>
  <r>
    <n v="2025"/>
    <x v="2"/>
    <n v="4418"/>
    <x v="103"/>
    <s v="LA COLORADA"/>
    <s v="LAMBAYEQUE"/>
    <s v="MORROPE"/>
    <n v="1"/>
    <n v="0"/>
    <m/>
    <n v="1"/>
    <n v="4"/>
    <n v="4"/>
    <n v="4"/>
    <n v="4"/>
    <n v="7"/>
    <n v="7"/>
    <n v="8"/>
    <n v="8"/>
    <n v="4"/>
    <n v="2"/>
    <n v="0"/>
    <n v="0"/>
    <n v="8"/>
    <n v="7"/>
    <n v="9"/>
    <n v="0"/>
    <n v="5"/>
    <n v="5"/>
    <n v="6"/>
    <n v="7"/>
    <n v="6"/>
    <n v="5"/>
    <n v="0"/>
    <n v="0"/>
    <n v="0"/>
    <n v="0"/>
  </r>
  <r>
    <n v="2025"/>
    <x v="2"/>
    <n v="4419"/>
    <x v="104"/>
    <s v="EL ROMERO"/>
    <s v="LAMBAYEQUE"/>
    <s v="MORROPE"/>
    <n v="0"/>
    <n v="0"/>
    <m/>
    <n v="0"/>
    <n v="3"/>
    <n v="3"/>
    <n v="3"/>
    <n v="3"/>
    <n v="5"/>
    <n v="5"/>
    <n v="5"/>
    <n v="5"/>
    <n v="7"/>
    <n v="7"/>
    <n v="0"/>
    <n v="0"/>
    <n v="5"/>
    <n v="7"/>
    <n v="6"/>
    <n v="0"/>
    <n v="10"/>
    <n v="4"/>
    <n v="7"/>
    <n v="4"/>
    <n v="7"/>
    <n v="3"/>
    <n v="0"/>
    <n v="0"/>
    <n v="0"/>
    <n v="0"/>
  </r>
  <r>
    <n v="2025"/>
    <x v="2"/>
    <n v="4420"/>
    <x v="105"/>
    <s v="TRANCA FANUPE"/>
    <s v="LAMBAYEQUE"/>
    <s v="MORROPE"/>
    <n v="0"/>
    <n v="0"/>
    <m/>
    <n v="0"/>
    <n v="6"/>
    <n v="6"/>
    <n v="6"/>
    <n v="6"/>
    <n v="6"/>
    <n v="5"/>
    <n v="5"/>
    <n v="5"/>
    <n v="6"/>
    <n v="6"/>
    <n v="0"/>
    <n v="0"/>
    <n v="4"/>
    <n v="2"/>
    <n v="2"/>
    <n v="0"/>
    <n v="6"/>
    <n v="6"/>
    <n v="6"/>
    <n v="5"/>
    <n v="2"/>
    <n v="2"/>
    <n v="1"/>
    <n v="0"/>
    <n v="0"/>
    <n v="0"/>
  </r>
  <r>
    <n v="2025"/>
    <x v="2"/>
    <n v="4421"/>
    <x v="106"/>
    <s v="LAGUNAS (MORROPE)"/>
    <s v="LAMBAYEQUE"/>
    <s v="MORROPE"/>
    <n v="0"/>
    <n v="0"/>
    <m/>
    <n v="0"/>
    <n v="4"/>
    <n v="4"/>
    <n v="4"/>
    <n v="4"/>
    <n v="2"/>
    <n v="2"/>
    <n v="4"/>
    <n v="2"/>
    <n v="6"/>
    <n v="8"/>
    <n v="0"/>
    <n v="0"/>
    <n v="2"/>
    <n v="3"/>
    <n v="2"/>
    <n v="0"/>
    <n v="10"/>
    <n v="5"/>
    <n v="9"/>
    <n v="5"/>
    <n v="4"/>
    <n v="4"/>
    <n v="0"/>
    <n v="0"/>
    <n v="1"/>
    <n v="0"/>
  </r>
  <r>
    <n v="2025"/>
    <x v="2"/>
    <n v="4422"/>
    <x v="107"/>
    <s v="CHEPITO"/>
    <s v="LAMBAYEQUE"/>
    <s v="MORROPE"/>
    <n v="0"/>
    <n v="0"/>
    <m/>
    <n v="0"/>
    <n v="4"/>
    <n v="4"/>
    <n v="4"/>
    <n v="4"/>
    <n v="5"/>
    <n v="5"/>
    <n v="1"/>
    <n v="6"/>
    <n v="1"/>
    <n v="1"/>
    <n v="0"/>
    <n v="0"/>
    <n v="5"/>
    <n v="3"/>
    <n v="4"/>
    <n v="0"/>
    <n v="8"/>
    <n v="3"/>
    <n v="5"/>
    <n v="3"/>
    <n v="4"/>
    <n v="1"/>
    <n v="2"/>
    <n v="0"/>
    <n v="1"/>
    <n v="0"/>
  </r>
  <r>
    <n v="2025"/>
    <x v="2"/>
    <n v="4423"/>
    <x v="108"/>
    <s v="ARBOLSOL"/>
    <s v="LAMBAYEQUE"/>
    <s v="MORROPE"/>
    <n v="0"/>
    <n v="0"/>
    <m/>
    <n v="2"/>
    <n v="7"/>
    <n v="7"/>
    <n v="7"/>
    <n v="7"/>
    <n v="8"/>
    <n v="8"/>
    <n v="8"/>
    <n v="8"/>
    <n v="5"/>
    <n v="5"/>
    <n v="0"/>
    <n v="0"/>
    <n v="5"/>
    <n v="8"/>
    <n v="7"/>
    <n v="0"/>
    <n v="4"/>
    <n v="8"/>
    <n v="8"/>
    <n v="8"/>
    <n v="6"/>
    <n v="6"/>
    <n v="4"/>
    <n v="0"/>
    <n v="11"/>
    <n v="0"/>
  </r>
  <r>
    <n v="2025"/>
    <x v="2"/>
    <n v="4424"/>
    <x v="109"/>
    <s v="CRUZ DE PAREDONES"/>
    <s v="LAMBAYEQUE"/>
    <s v="MORROPE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4425"/>
    <x v="110"/>
    <s v="LA  GARTERA"/>
    <s v="LAMBAYEQUE"/>
    <s v="MORROPE"/>
    <n v="1"/>
    <n v="0"/>
    <m/>
    <n v="1"/>
    <n v="1"/>
    <n v="1"/>
    <n v="1"/>
    <n v="1"/>
    <n v="3"/>
    <n v="3"/>
    <n v="3"/>
    <n v="3"/>
    <n v="4"/>
    <n v="4"/>
    <n v="0"/>
    <n v="0"/>
    <n v="3"/>
    <n v="3"/>
    <n v="3"/>
    <n v="0"/>
    <n v="5"/>
    <n v="4"/>
    <n v="4"/>
    <n v="4"/>
    <n v="2"/>
    <n v="1"/>
    <n v="0"/>
    <n v="0"/>
    <n v="0"/>
    <n v="0"/>
  </r>
  <r>
    <n v="2025"/>
    <x v="2"/>
    <n v="4426"/>
    <x v="111"/>
    <s v="CRUZ DEL MEDANO"/>
    <s v="LAMBAYEQUE"/>
    <s v="MORROPE"/>
    <n v="0"/>
    <n v="0"/>
    <m/>
    <n v="1"/>
    <n v="10"/>
    <n v="10"/>
    <n v="10"/>
    <n v="10"/>
    <n v="9"/>
    <n v="7"/>
    <n v="8"/>
    <n v="9"/>
    <n v="7"/>
    <n v="8"/>
    <n v="0"/>
    <n v="0"/>
    <n v="11"/>
    <n v="11"/>
    <n v="4"/>
    <n v="0"/>
    <n v="12"/>
    <n v="9"/>
    <n v="8"/>
    <n v="7"/>
    <n v="8"/>
    <n v="8"/>
    <n v="3"/>
    <n v="0"/>
    <n v="0"/>
    <n v="0"/>
  </r>
  <r>
    <n v="2025"/>
    <x v="2"/>
    <n v="4427"/>
    <x v="112"/>
    <s v="QUEMAZON"/>
    <s v="LAMBAYEQUE"/>
    <s v="MORROPE"/>
    <n v="0"/>
    <n v="0"/>
    <m/>
    <n v="0"/>
    <n v="3"/>
    <n v="3"/>
    <n v="3"/>
    <n v="3"/>
    <n v="3"/>
    <n v="3"/>
    <n v="3"/>
    <n v="3"/>
    <n v="4"/>
    <n v="4"/>
    <n v="0"/>
    <n v="0"/>
    <n v="4"/>
    <n v="4"/>
    <n v="4"/>
    <n v="0"/>
    <n v="5"/>
    <n v="3"/>
    <n v="3"/>
    <n v="3"/>
    <n v="2"/>
    <n v="2"/>
    <n v="0"/>
    <n v="0"/>
    <n v="3"/>
    <n v="0"/>
  </r>
  <r>
    <n v="2025"/>
    <x v="2"/>
    <n v="4428"/>
    <x v="113"/>
    <s v="FANUPE BARRIO NUEVO"/>
    <s v="LAMBAYEQUE"/>
    <s v="MORROPE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3"/>
    <n v="0"/>
    <n v="2"/>
    <n v="0"/>
  </r>
  <r>
    <n v="2025"/>
    <x v="2"/>
    <n v="4429"/>
    <x v="114"/>
    <s v="SANTA ISABEL"/>
    <s v="LAMBAYEQUE"/>
    <s v="MORROPE"/>
    <n v="0"/>
    <n v="0"/>
    <m/>
    <n v="0"/>
    <n v="1"/>
    <n v="1"/>
    <n v="1"/>
    <n v="1"/>
    <n v="1"/>
    <n v="1"/>
    <n v="1"/>
    <n v="1"/>
    <n v="3"/>
    <n v="3"/>
    <n v="0"/>
    <n v="0"/>
    <n v="2"/>
    <n v="2"/>
    <n v="2"/>
    <n v="0"/>
    <n v="4"/>
    <n v="3"/>
    <n v="3"/>
    <n v="4"/>
    <n v="4"/>
    <n v="3"/>
    <n v="0"/>
    <n v="0"/>
    <n v="5"/>
    <n v="0"/>
  </r>
  <r>
    <n v="2025"/>
    <x v="2"/>
    <n v="4430"/>
    <x v="115"/>
    <s v="SEQUION"/>
    <s v="LAMBAYEQUE"/>
    <s v="MORROPE"/>
    <n v="0"/>
    <n v="0"/>
    <m/>
    <n v="0"/>
    <n v="3"/>
    <n v="3"/>
    <n v="3"/>
    <n v="3"/>
    <n v="5"/>
    <n v="5"/>
    <n v="5"/>
    <n v="5"/>
    <n v="2"/>
    <n v="2"/>
    <n v="0"/>
    <n v="0"/>
    <n v="6"/>
    <n v="5"/>
    <n v="6"/>
    <n v="0"/>
    <n v="2"/>
    <n v="1"/>
    <n v="1"/>
    <n v="1"/>
    <n v="2"/>
    <n v="0"/>
    <n v="0"/>
    <n v="0"/>
    <n v="1"/>
    <n v="0"/>
  </r>
  <r>
    <n v="2025"/>
    <x v="2"/>
    <n v="4431"/>
    <x v="116"/>
    <s v="SANTA ROSA LAS PAMPAS"/>
    <s v="LAMBAYEQUE"/>
    <s v="MORROPE"/>
    <n v="0"/>
    <n v="0"/>
    <m/>
    <n v="0"/>
    <n v="1"/>
    <n v="1"/>
    <n v="1"/>
    <n v="1"/>
    <n v="5"/>
    <n v="5"/>
    <n v="5"/>
    <n v="5"/>
    <n v="4"/>
    <n v="4"/>
    <n v="0"/>
    <n v="0"/>
    <n v="6"/>
    <n v="7"/>
    <n v="6"/>
    <n v="0"/>
    <n v="3"/>
    <n v="2"/>
    <n v="3"/>
    <n v="3"/>
    <n v="2"/>
    <n v="2"/>
    <n v="0"/>
    <n v="0"/>
    <n v="1"/>
    <n v="0"/>
  </r>
  <r>
    <n v="2025"/>
    <x v="2"/>
    <n v="4432"/>
    <x v="117"/>
    <s v="ANNAPE"/>
    <s v="LAMBAYEQUE"/>
    <s v="MORROPE"/>
    <n v="0"/>
    <n v="0"/>
    <m/>
    <n v="0"/>
    <n v="1"/>
    <n v="1"/>
    <n v="1"/>
    <n v="1"/>
    <n v="5"/>
    <n v="5"/>
    <n v="5"/>
    <n v="5"/>
    <n v="3"/>
    <n v="3"/>
    <n v="0"/>
    <n v="0"/>
    <n v="1"/>
    <n v="2"/>
    <n v="1"/>
    <n v="0"/>
    <n v="2"/>
    <n v="3"/>
    <n v="4"/>
    <n v="4"/>
    <n v="6"/>
    <n v="3"/>
    <n v="0"/>
    <n v="0"/>
    <n v="0"/>
    <n v="0"/>
  </r>
  <r>
    <n v="2025"/>
    <x v="2"/>
    <n v="4433"/>
    <x v="118"/>
    <s v="CARACUCHO"/>
    <s v="LAMBAYEQUE"/>
    <s v="MORROPE"/>
    <n v="0"/>
    <n v="0"/>
    <m/>
    <n v="0"/>
    <n v="2"/>
    <n v="2"/>
    <n v="2"/>
    <n v="2"/>
    <n v="3"/>
    <n v="3"/>
    <n v="3"/>
    <n v="3"/>
    <n v="0"/>
    <n v="0"/>
    <n v="0"/>
    <n v="0"/>
    <n v="0"/>
    <n v="1"/>
    <n v="1"/>
    <n v="0"/>
    <n v="2"/>
    <n v="1"/>
    <n v="1"/>
    <n v="0"/>
    <n v="3"/>
    <n v="2"/>
    <n v="0"/>
    <n v="0"/>
    <n v="0"/>
    <n v="0"/>
  </r>
  <r>
    <n v="2025"/>
    <x v="2"/>
    <n v="4435"/>
    <x v="120"/>
    <s v="POSITOS"/>
    <s v="LAMBAYEQUE"/>
    <s v="MORROPE"/>
    <n v="0"/>
    <n v="0"/>
    <m/>
    <n v="0"/>
    <n v="3"/>
    <n v="3"/>
    <n v="3"/>
    <n v="3"/>
    <n v="6"/>
    <n v="6"/>
    <n v="6"/>
    <n v="6"/>
    <n v="2"/>
    <n v="2"/>
    <n v="0"/>
    <n v="0"/>
    <n v="3"/>
    <n v="3"/>
    <n v="2"/>
    <n v="0"/>
    <n v="6"/>
    <n v="7"/>
    <n v="7"/>
    <n v="7"/>
    <n v="3"/>
    <n v="3"/>
    <n v="1"/>
    <n v="0"/>
    <n v="1"/>
    <n v="0"/>
  </r>
  <r>
    <n v="2025"/>
    <x v="2"/>
    <n v="4436"/>
    <x v="121"/>
    <s v="CLAS PICSI"/>
    <s v="CHICLAYO"/>
    <s v="PICSI"/>
    <n v="0"/>
    <n v="0"/>
    <m/>
    <n v="0"/>
    <n v="6"/>
    <n v="6"/>
    <n v="6"/>
    <n v="6"/>
    <n v="4"/>
    <n v="4"/>
    <n v="4"/>
    <n v="4"/>
    <n v="4"/>
    <n v="4"/>
    <n v="0"/>
    <n v="0"/>
    <n v="6"/>
    <n v="6"/>
    <n v="6"/>
    <n v="0"/>
    <n v="1"/>
    <n v="1"/>
    <n v="1"/>
    <n v="1"/>
    <n v="6"/>
    <n v="5"/>
    <n v="11"/>
    <n v="0"/>
    <n v="3"/>
    <n v="0"/>
  </r>
  <r>
    <n v="2025"/>
    <x v="2"/>
    <n v="4437"/>
    <x v="122"/>
    <s v="HOSPITAL REFERENCIAL FERREÑAFE"/>
    <s v="FERREÐAFE"/>
    <s v="FERREÑAFE"/>
    <n v="7"/>
    <n v="0"/>
    <m/>
    <n v="8"/>
    <n v="6"/>
    <n v="6"/>
    <n v="6"/>
    <n v="6"/>
    <n v="6"/>
    <n v="6"/>
    <n v="6"/>
    <n v="6"/>
    <n v="10"/>
    <n v="10"/>
    <n v="0"/>
    <n v="0"/>
    <n v="5"/>
    <n v="5"/>
    <n v="0"/>
    <n v="0"/>
    <n v="7"/>
    <n v="2"/>
    <n v="8"/>
    <n v="7"/>
    <n v="5"/>
    <n v="4"/>
    <n v="1"/>
    <n v="0"/>
    <n v="5"/>
    <n v="0"/>
  </r>
  <r>
    <n v="2025"/>
    <x v="2"/>
    <n v="4438"/>
    <x v="123"/>
    <s v="SEÑOR DE LA JUSTICIA"/>
    <s v="FERREÐAFE"/>
    <s v="FERREÑAFE"/>
    <n v="7"/>
    <n v="0"/>
    <m/>
    <n v="7"/>
    <n v="11"/>
    <n v="11"/>
    <n v="11"/>
    <n v="11"/>
    <n v="11"/>
    <n v="11"/>
    <n v="11"/>
    <n v="11"/>
    <n v="16"/>
    <n v="16"/>
    <n v="0"/>
    <n v="0"/>
    <n v="12"/>
    <n v="12"/>
    <n v="11"/>
    <n v="0"/>
    <n v="11"/>
    <n v="7"/>
    <n v="13"/>
    <n v="11"/>
    <n v="7"/>
    <n v="6"/>
    <n v="1"/>
    <n v="0"/>
    <n v="19"/>
    <n v="0"/>
  </r>
  <r>
    <n v="2025"/>
    <x v="2"/>
    <n v="4439"/>
    <x v="124"/>
    <s v="PUCHACA"/>
    <s v="FERREÐAFE"/>
    <s v="INKAWASI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0"/>
  </r>
  <r>
    <n v="2025"/>
    <x v="2"/>
    <n v="4440"/>
    <x v="125"/>
    <s v="MESONES MURO"/>
    <s v="FERREÐAFE"/>
    <s v="FERREÑAFE"/>
    <n v="0"/>
    <n v="0"/>
    <m/>
    <n v="0"/>
    <n v="6"/>
    <n v="6"/>
    <n v="6"/>
    <n v="6"/>
    <n v="5"/>
    <n v="4"/>
    <n v="5"/>
    <n v="5"/>
    <n v="3"/>
    <n v="3"/>
    <n v="0"/>
    <n v="0"/>
    <n v="8"/>
    <n v="7"/>
    <n v="7"/>
    <n v="0"/>
    <n v="6"/>
    <n v="3"/>
    <n v="2"/>
    <n v="4"/>
    <n v="7"/>
    <n v="8"/>
    <n v="3"/>
    <n v="0"/>
    <n v="2"/>
    <n v="0"/>
  </r>
  <r>
    <n v="2025"/>
    <x v="2"/>
    <n v="4441"/>
    <x v="126"/>
    <s v="PITIPO"/>
    <s v="FERREÐAFE"/>
    <s v="PITIPO"/>
    <n v="0"/>
    <n v="0"/>
    <m/>
    <n v="0"/>
    <n v="1"/>
    <n v="1"/>
    <n v="1"/>
    <n v="1"/>
    <n v="2"/>
    <n v="2"/>
    <n v="2"/>
    <n v="2"/>
    <n v="2"/>
    <n v="2"/>
    <n v="0"/>
    <n v="0"/>
    <n v="0"/>
    <n v="1"/>
    <n v="1"/>
    <n v="0"/>
    <n v="2"/>
    <n v="0"/>
    <n v="0"/>
    <n v="0"/>
    <n v="2"/>
    <n v="2"/>
    <n v="0"/>
    <n v="0"/>
    <n v="24"/>
    <n v="0"/>
  </r>
  <r>
    <n v="2025"/>
    <x v="2"/>
    <n v="4442"/>
    <x v="127"/>
    <s v="LA TRAPOSA"/>
    <s v="FERREÐAFE"/>
    <s v="PITIPO"/>
    <n v="0"/>
    <n v="0"/>
    <m/>
    <n v="1"/>
    <n v="1"/>
    <n v="1"/>
    <n v="1"/>
    <n v="1"/>
    <n v="0"/>
    <n v="0"/>
    <n v="0"/>
    <n v="0"/>
    <n v="0"/>
    <n v="0"/>
    <n v="0"/>
    <n v="0"/>
    <n v="2"/>
    <n v="3"/>
    <n v="3"/>
    <n v="0"/>
    <n v="1"/>
    <n v="2"/>
    <n v="3"/>
    <n v="3"/>
    <n v="2"/>
    <n v="2"/>
    <n v="0"/>
    <n v="0"/>
    <n v="0"/>
    <n v="0"/>
  </r>
  <r>
    <n v="2025"/>
    <x v="2"/>
    <n v="4443"/>
    <x v="128"/>
    <s v="MOCHUMI VIEJO"/>
    <s v="FERREÐAFE"/>
    <s v="PITIPO"/>
    <n v="1"/>
    <n v="0"/>
    <m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</r>
  <r>
    <n v="2025"/>
    <x v="2"/>
    <n v="4444"/>
    <x v="129"/>
    <s v="MOTUPILLO"/>
    <s v="FERREÐAFE"/>
    <s v="PITIPO"/>
    <n v="0"/>
    <n v="0"/>
    <m/>
    <n v="0"/>
    <n v="8"/>
    <n v="8"/>
    <n v="8"/>
    <n v="8"/>
    <n v="4"/>
    <n v="4"/>
    <n v="4"/>
    <n v="4"/>
    <n v="7"/>
    <n v="7"/>
    <n v="0"/>
    <n v="0"/>
    <n v="4"/>
    <n v="1"/>
    <n v="4"/>
    <n v="0"/>
    <n v="10"/>
    <n v="2"/>
    <n v="1"/>
    <n v="1"/>
    <n v="5"/>
    <n v="3"/>
    <n v="2"/>
    <n v="0"/>
    <n v="0"/>
    <n v="0"/>
  </r>
  <r>
    <n v="2025"/>
    <x v="2"/>
    <n v="4445"/>
    <x v="130"/>
    <s v="CACHINCHE"/>
    <s v="FERREÐAFE"/>
    <s v="PITIPO"/>
    <n v="1"/>
    <n v="0"/>
    <m/>
    <n v="1"/>
    <n v="1"/>
    <n v="1"/>
    <n v="1"/>
    <n v="1"/>
    <n v="2"/>
    <n v="2"/>
    <n v="2"/>
    <n v="2"/>
    <n v="1"/>
    <n v="1"/>
    <n v="0"/>
    <n v="0"/>
    <n v="1"/>
    <n v="2"/>
    <n v="0"/>
    <n v="0"/>
    <n v="2"/>
    <n v="0"/>
    <n v="1"/>
    <n v="1"/>
    <n v="1"/>
    <n v="1"/>
    <n v="0"/>
    <n v="0"/>
    <n v="1"/>
    <n v="0"/>
  </r>
  <r>
    <n v="2025"/>
    <x v="2"/>
    <n v="4446"/>
    <x v="131"/>
    <s v="PATIVILCA"/>
    <s v="FERREÐAFE"/>
    <s v="PITIPO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2"/>
    <n v="2"/>
    <n v="2"/>
    <n v="2"/>
    <n v="2"/>
    <n v="0"/>
    <n v="0"/>
    <n v="1"/>
    <n v="0"/>
  </r>
  <r>
    <n v="2025"/>
    <x v="2"/>
    <n v="4447"/>
    <x v="132"/>
    <s v="SIME"/>
    <s v="FERREÐAFE"/>
    <s v="PITIPO"/>
    <n v="0"/>
    <n v="0"/>
    <m/>
    <n v="0"/>
    <n v="2"/>
    <n v="2"/>
    <n v="2"/>
    <n v="2"/>
    <n v="0"/>
    <n v="0"/>
    <n v="0"/>
    <n v="0"/>
    <n v="1"/>
    <n v="1"/>
    <n v="0"/>
    <n v="0"/>
    <n v="1"/>
    <n v="3"/>
    <n v="1"/>
    <n v="0"/>
    <n v="0"/>
    <n v="0"/>
    <n v="2"/>
    <n v="2"/>
    <n v="2"/>
    <n v="1"/>
    <n v="1"/>
    <n v="0"/>
    <n v="0"/>
    <n v="0"/>
  </r>
  <r>
    <n v="2025"/>
    <x v="2"/>
    <n v="4448"/>
    <x v="133"/>
    <s v="BATANGRANDE"/>
    <s v="FERREÐAFE"/>
    <s v="PITIPO"/>
    <n v="2"/>
    <n v="0"/>
    <m/>
    <n v="3"/>
    <n v="7"/>
    <n v="7"/>
    <n v="7"/>
    <n v="7"/>
    <n v="4"/>
    <n v="4"/>
    <n v="6"/>
    <n v="6"/>
    <n v="3"/>
    <n v="3"/>
    <n v="0"/>
    <n v="0"/>
    <n v="13"/>
    <n v="18"/>
    <n v="5"/>
    <n v="0"/>
    <n v="6"/>
    <n v="10"/>
    <n v="11"/>
    <n v="6"/>
    <n v="10"/>
    <n v="8"/>
    <n v="3"/>
    <n v="0"/>
    <n v="1"/>
    <n v="0"/>
  </r>
  <r>
    <n v="2025"/>
    <x v="2"/>
    <n v="4449"/>
    <x v="134"/>
    <s v="C.S.PUEBLO NUEVO"/>
    <s v="FERREÐAFE"/>
    <s v="FERREÑAFE"/>
    <n v="20"/>
    <n v="0"/>
    <m/>
    <n v="22"/>
    <n v="20"/>
    <n v="20"/>
    <n v="20"/>
    <n v="20"/>
    <n v="25"/>
    <n v="23"/>
    <n v="24"/>
    <n v="25"/>
    <n v="27"/>
    <n v="28"/>
    <n v="0"/>
    <n v="0"/>
    <n v="27"/>
    <n v="28"/>
    <n v="18"/>
    <n v="0"/>
    <n v="18"/>
    <n v="15"/>
    <n v="10"/>
    <n v="20"/>
    <n v="14"/>
    <n v="10"/>
    <n v="5"/>
    <n v="0"/>
    <n v="5"/>
    <n v="0"/>
  </r>
  <r>
    <n v="2025"/>
    <x v="2"/>
    <n v="4451"/>
    <x v="136"/>
    <s v="MOYAN"/>
    <s v="FERREÐAFE"/>
    <s v="INKAWASI"/>
    <n v="0"/>
    <n v="0"/>
    <m/>
    <n v="0"/>
    <n v="0"/>
    <n v="1"/>
    <n v="0"/>
    <n v="0"/>
    <n v="0"/>
    <n v="0"/>
    <n v="0"/>
    <n v="0"/>
    <n v="1"/>
    <n v="1"/>
    <n v="0"/>
    <n v="0"/>
    <n v="3"/>
    <n v="2"/>
    <n v="1"/>
    <n v="0"/>
    <n v="3"/>
    <n v="0"/>
    <n v="1"/>
    <n v="1"/>
    <n v="2"/>
    <n v="1"/>
    <n v="0"/>
    <n v="0"/>
    <n v="2"/>
    <n v="0"/>
  </r>
  <r>
    <n v="2025"/>
    <x v="2"/>
    <n v="4452"/>
    <x v="137"/>
    <s v="INKAWASI"/>
    <s v="FERREÐAFE"/>
    <s v="INKAWASI"/>
    <n v="0"/>
    <n v="0"/>
    <m/>
    <n v="0"/>
    <n v="4"/>
    <n v="4"/>
    <n v="4"/>
    <n v="4"/>
    <n v="4"/>
    <n v="4"/>
    <n v="4"/>
    <n v="5"/>
    <n v="2"/>
    <n v="1"/>
    <n v="0"/>
    <n v="0"/>
    <n v="2"/>
    <n v="4"/>
    <n v="3"/>
    <n v="0"/>
    <n v="5"/>
    <n v="2"/>
    <n v="4"/>
    <n v="1"/>
    <n v="3"/>
    <n v="0"/>
    <n v="1"/>
    <n v="0"/>
    <n v="2"/>
    <n v="0"/>
  </r>
  <r>
    <n v="2025"/>
    <x v="2"/>
    <n v="4453"/>
    <x v="138"/>
    <s v="LAQUIPAMPA"/>
    <s v="FERREÐAFE"/>
    <s v="INKAWASI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</r>
  <r>
    <n v="2025"/>
    <x v="2"/>
    <n v="4454"/>
    <x v="139"/>
    <s v="UYURPAMPA"/>
    <s v="FERREÐAFE"/>
    <s v="INKAWASI"/>
    <n v="1"/>
    <n v="0"/>
    <m/>
    <n v="1"/>
    <n v="2"/>
    <n v="3"/>
    <n v="3"/>
    <n v="3"/>
    <n v="1"/>
    <n v="1"/>
    <n v="0"/>
    <n v="1"/>
    <n v="2"/>
    <n v="3"/>
    <n v="0"/>
    <n v="0"/>
    <n v="5"/>
    <n v="5"/>
    <n v="0"/>
    <n v="0"/>
    <n v="1"/>
    <n v="1"/>
    <n v="2"/>
    <n v="3"/>
    <n v="2"/>
    <n v="2"/>
    <n v="0"/>
    <n v="0"/>
    <n v="3"/>
    <n v="0"/>
  </r>
  <r>
    <n v="2025"/>
    <x v="2"/>
    <n v="4455"/>
    <x v="140"/>
    <s v="CRUZ LOMA"/>
    <s v="FERREÐAFE"/>
    <s v="INKAWASI"/>
    <n v="0"/>
    <n v="0"/>
    <m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2"/>
    <n v="2"/>
    <n v="0"/>
    <n v="0"/>
    <n v="2"/>
    <n v="0"/>
  </r>
  <r>
    <n v="2025"/>
    <x v="2"/>
    <n v="4456"/>
    <x v="141"/>
    <s v="HUAYRUL"/>
    <s v="FERREÐAFE"/>
    <s v="INKAWASI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2"/>
    <n v="0"/>
  </r>
  <r>
    <n v="2025"/>
    <x v="2"/>
    <n v="4459"/>
    <x v="144"/>
    <s v="CANCHACHALA"/>
    <s v="FERREÐAFE"/>
    <s v="INKAWASI"/>
    <n v="1"/>
    <n v="0"/>
    <m/>
    <n v="2"/>
    <n v="0"/>
    <n v="0"/>
    <n v="0"/>
    <n v="0"/>
    <n v="1"/>
    <n v="1"/>
    <n v="1"/>
    <n v="1"/>
    <n v="2"/>
    <n v="2"/>
    <n v="0"/>
    <n v="0"/>
    <n v="0"/>
    <n v="0"/>
    <n v="0"/>
    <n v="0"/>
    <n v="0"/>
    <n v="1"/>
    <n v="1"/>
    <n v="1"/>
    <n v="0"/>
    <n v="1"/>
    <n v="0"/>
    <n v="0"/>
    <n v="8"/>
    <n v="0"/>
  </r>
  <r>
    <n v="2025"/>
    <x v="2"/>
    <n v="4460"/>
    <x v="145"/>
    <s v="LANCHIPAMPA"/>
    <s v="FERREÐAFE"/>
    <s v="INKAWASI"/>
    <n v="0"/>
    <n v="1"/>
    <m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2"/>
    <n v="2"/>
    <n v="1"/>
    <n v="3"/>
    <n v="3"/>
    <n v="0"/>
    <n v="0"/>
    <n v="0"/>
    <n v="0"/>
  </r>
  <r>
    <n v="2025"/>
    <x v="2"/>
    <n v="4461"/>
    <x v="146"/>
    <s v="KONGACHA"/>
    <s v="FERREÐAFE"/>
    <s v="INKAWASI"/>
    <n v="1"/>
    <n v="1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n v="2025"/>
    <x v="2"/>
    <n v="4462"/>
    <x v="204"/>
    <s v="LA TRANCA"/>
    <s v="FERREÐAFE"/>
    <s v="INKAWASI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6669"/>
    <x v="147"/>
    <s v="EL SAUCE"/>
    <s v="LAMBAYEQUE"/>
    <s v="SALAS"/>
    <n v="0"/>
    <n v="0"/>
    <m/>
    <n v="0"/>
    <n v="0"/>
    <n v="0"/>
    <n v="0"/>
    <n v="0"/>
    <n v="1"/>
    <n v="1"/>
    <n v="1"/>
    <n v="3"/>
    <n v="1"/>
    <n v="1"/>
    <n v="0"/>
    <n v="0"/>
    <n v="0"/>
    <n v="0"/>
    <n v="0"/>
    <n v="0"/>
    <n v="1"/>
    <n v="0"/>
    <n v="0"/>
    <n v="0"/>
    <n v="1"/>
    <n v="1"/>
    <n v="0"/>
    <n v="0"/>
    <n v="0"/>
    <n v="0"/>
  </r>
  <r>
    <n v="2025"/>
    <x v="2"/>
    <n v="6670"/>
    <x v="148"/>
    <s v="HUMEDADES"/>
    <s v="LAMBAYEQUE"/>
    <s v="SALAS"/>
    <n v="0"/>
    <n v="0"/>
    <m/>
    <n v="0"/>
    <n v="1"/>
    <n v="1"/>
    <n v="1"/>
    <n v="1"/>
    <n v="1"/>
    <n v="1"/>
    <n v="1"/>
    <n v="1"/>
    <n v="1"/>
    <n v="1"/>
    <n v="0"/>
    <n v="0"/>
    <n v="2"/>
    <n v="2"/>
    <n v="2"/>
    <n v="0"/>
    <n v="3"/>
    <n v="3"/>
    <n v="3"/>
    <n v="3"/>
    <n v="2"/>
    <n v="2"/>
    <n v="0"/>
    <n v="0"/>
    <n v="2"/>
    <n v="0"/>
  </r>
  <r>
    <n v="2025"/>
    <x v="2"/>
    <n v="6671"/>
    <x v="149"/>
    <s v="EL PUENTE"/>
    <s v="LAMBAYEQUE"/>
    <s v="OLMOS"/>
    <n v="0"/>
    <n v="1"/>
    <m/>
    <n v="0"/>
    <n v="3"/>
    <n v="3"/>
    <n v="3"/>
    <n v="3"/>
    <n v="5"/>
    <n v="4"/>
    <n v="5"/>
    <n v="4"/>
    <n v="6"/>
    <n v="5"/>
    <n v="0"/>
    <n v="0"/>
    <n v="2"/>
    <n v="3"/>
    <n v="4"/>
    <n v="0"/>
    <n v="3"/>
    <n v="7"/>
    <n v="6"/>
    <n v="5"/>
    <n v="2"/>
    <n v="0"/>
    <n v="4"/>
    <n v="0"/>
    <n v="6"/>
    <n v="0"/>
  </r>
  <r>
    <n v="2025"/>
    <x v="2"/>
    <n v="6709"/>
    <x v="150"/>
    <s v="CAYALTI"/>
    <s v="CHICLAYO"/>
    <s v="CAYALTI-ZAÑA"/>
    <n v="1"/>
    <n v="1"/>
    <m/>
    <n v="2"/>
    <n v="7"/>
    <n v="7"/>
    <n v="7"/>
    <n v="7"/>
    <n v="9"/>
    <n v="7"/>
    <n v="9"/>
    <n v="9"/>
    <n v="9"/>
    <n v="9"/>
    <n v="0"/>
    <n v="0"/>
    <n v="12"/>
    <n v="13"/>
    <n v="13"/>
    <n v="0"/>
    <n v="11"/>
    <n v="9"/>
    <n v="8"/>
    <n v="9"/>
    <n v="3"/>
    <n v="2"/>
    <n v="10"/>
    <n v="0"/>
    <n v="42"/>
    <n v="0"/>
  </r>
  <r>
    <n v="2025"/>
    <x v="2"/>
    <n v="6930"/>
    <x v="152"/>
    <s v="EL ARROZAL"/>
    <s v="LAMBAYEQUE"/>
    <s v="MOTUPE"/>
    <n v="0"/>
    <n v="0"/>
    <m/>
    <n v="0"/>
    <n v="0"/>
    <n v="0"/>
    <n v="0"/>
    <n v="0"/>
    <n v="1"/>
    <n v="1"/>
    <n v="1"/>
    <n v="1"/>
    <n v="3"/>
    <n v="3"/>
    <n v="0"/>
    <n v="0"/>
    <n v="0"/>
    <n v="0"/>
    <n v="0"/>
    <n v="0"/>
    <n v="2"/>
    <n v="0"/>
    <n v="0"/>
    <n v="0"/>
    <n v="0"/>
    <n v="0"/>
    <n v="0"/>
    <n v="0"/>
    <n v="0"/>
    <n v="0"/>
  </r>
  <r>
    <n v="2025"/>
    <x v="2"/>
    <n v="6931"/>
    <x v="153"/>
    <s v="CAPOTE"/>
    <s v="CHICLAYO"/>
    <s v="PICSI"/>
    <n v="0"/>
    <n v="0"/>
    <m/>
    <n v="0"/>
    <n v="3"/>
    <n v="3"/>
    <n v="3"/>
    <n v="3"/>
    <n v="3"/>
    <n v="2"/>
    <n v="3"/>
    <n v="2"/>
    <n v="3"/>
    <n v="3"/>
    <n v="0"/>
    <n v="0"/>
    <n v="2"/>
    <n v="2"/>
    <n v="2"/>
    <n v="0"/>
    <n v="3"/>
    <n v="0"/>
    <n v="0"/>
    <n v="0"/>
    <n v="3"/>
    <n v="2"/>
    <n v="5"/>
    <n v="0"/>
    <n v="8"/>
    <n v="0"/>
  </r>
  <r>
    <n v="2025"/>
    <x v="2"/>
    <n v="6974"/>
    <x v="154"/>
    <s v="PUCALA"/>
    <s v="CHICLAYO"/>
    <s v="POSOPE ALTO"/>
    <n v="1"/>
    <n v="0"/>
    <m/>
    <n v="1"/>
    <n v="7"/>
    <n v="7"/>
    <n v="7"/>
    <n v="7"/>
    <n v="6"/>
    <n v="6"/>
    <n v="6"/>
    <n v="6"/>
    <n v="1"/>
    <n v="1"/>
    <n v="0"/>
    <n v="0"/>
    <n v="2"/>
    <n v="2"/>
    <n v="2"/>
    <n v="0"/>
    <n v="1"/>
    <n v="0"/>
    <n v="0"/>
    <n v="0"/>
    <n v="2"/>
    <n v="2"/>
    <n v="1"/>
    <n v="0"/>
    <n v="12"/>
    <n v="0"/>
  </r>
  <r>
    <n v="2025"/>
    <x v="2"/>
    <n v="6997"/>
    <x v="155"/>
    <s v="HUAYABAMBA"/>
    <s v="LAMBAYEQUE"/>
    <s v="KAÑARIS"/>
    <n v="0"/>
    <n v="0"/>
    <m/>
    <n v="0"/>
    <n v="1"/>
    <n v="1"/>
    <n v="1"/>
    <n v="1"/>
    <n v="2"/>
    <n v="1"/>
    <n v="2"/>
    <n v="2"/>
    <n v="2"/>
    <n v="2"/>
    <n v="0"/>
    <n v="0"/>
    <n v="1"/>
    <n v="1"/>
    <n v="1"/>
    <n v="0"/>
    <n v="1"/>
    <n v="1"/>
    <n v="1"/>
    <n v="1"/>
    <n v="2"/>
    <n v="1"/>
    <n v="0"/>
    <n v="0"/>
    <n v="9"/>
    <n v="0"/>
  </r>
  <r>
    <n v="2025"/>
    <x v="2"/>
    <n v="6998"/>
    <x v="156"/>
    <s v="HIERBA BUENA"/>
    <s v="LAMBAYEQUE"/>
    <s v="KAÑARIS"/>
    <n v="1"/>
    <n v="0"/>
    <m/>
    <n v="1"/>
    <n v="1"/>
    <n v="1"/>
    <n v="1"/>
    <n v="1"/>
    <n v="1"/>
    <n v="1"/>
    <n v="2"/>
    <n v="2"/>
    <n v="0"/>
    <n v="0"/>
    <n v="0"/>
    <n v="0"/>
    <n v="2"/>
    <n v="3"/>
    <n v="4"/>
    <n v="0"/>
    <n v="0"/>
    <n v="0"/>
    <n v="0"/>
    <n v="0"/>
    <n v="3"/>
    <n v="1"/>
    <n v="0"/>
    <n v="0"/>
    <n v="0"/>
    <n v="0"/>
  </r>
  <r>
    <n v="2025"/>
    <x v="2"/>
    <n v="6999"/>
    <x v="157"/>
    <s v="LA ZARANDA"/>
    <s v="FERREÐAFE"/>
    <s v="PITIPO"/>
    <n v="0"/>
    <n v="0"/>
    <m/>
    <n v="0"/>
    <n v="2"/>
    <n v="2"/>
    <n v="2"/>
    <n v="2"/>
    <n v="3"/>
    <n v="3"/>
    <n v="3"/>
    <n v="3"/>
    <n v="0"/>
    <n v="2"/>
    <n v="0"/>
    <n v="0"/>
    <n v="2"/>
    <n v="2"/>
    <n v="2"/>
    <n v="0"/>
    <n v="1"/>
    <n v="1"/>
    <n v="1"/>
    <n v="1"/>
    <n v="0"/>
    <n v="0"/>
    <n v="0"/>
    <n v="0"/>
    <n v="0"/>
    <n v="0"/>
  </r>
  <r>
    <n v="2025"/>
    <x v="2"/>
    <n v="7000"/>
    <x v="158"/>
    <s v="LAS COLMENAS"/>
    <s v="CHICLAYO"/>
    <s v="CHONGOYAPE"/>
    <n v="0"/>
    <n v="0"/>
    <m/>
    <n v="0"/>
    <n v="2"/>
    <n v="2"/>
    <n v="2"/>
    <n v="2"/>
    <n v="0"/>
    <n v="0"/>
    <n v="0"/>
    <n v="0"/>
    <n v="0"/>
    <n v="0"/>
    <n v="0"/>
    <n v="0"/>
    <n v="0"/>
    <n v="0"/>
    <n v="0"/>
    <n v="0"/>
    <n v="2"/>
    <n v="0"/>
    <n v="0"/>
    <n v="0"/>
    <n v="3"/>
    <n v="1"/>
    <n v="0"/>
    <n v="0"/>
    <n v="1"/>
    <n v="0"/>
  </r>
  <r>
    <n v="2025"/>
    <x v="2"/>
    <n v="7083"/>
    <x v="159"/>
    <s v="POMALCA"/>
    <s v="CHICLAYO"/>
    <s v="POMALCA"/>
    <n v="0"/>
    <n v="0"/>
    <m/>
    <n v="2"/>
    <n v="26"/>
    <n v="26"/>
    <n v="26"/>
    <n v="26"/>
    <n v="17"/>
    <n v="17"/>
    <n v="16"/>
    <n v="17"/>
    <n v="18"/>
    <n v="18"/>
    <n v="0"/>
    <n v="0"/>
    <n v="14"/>
    <n v="13"/>
    <n v="6"/>
    <n v="0"/>
    <n v="14"/>
    <n v="8"/>
    <n v="13"/>
    <n v="12"/>
    <n v="11"/>
    <n v="9"/>
    <n v="11"/>
    <n v="0"/>
    <n v="12"/>
    <n v="0"/>
  </r>
  <r>
    <n v="2025"/>
    <x v="2"/>
    <n v="7156"/>
    <x v="160"/>
    <s v="VILLA HERMOSA"/>
    <s v="CHICLAYO"/>
    <s v="JOSE LEONARDO ORTIZ"/>
    <n v="0"/>
    <n v="2"/>
    <m/>
    <n v="2"/>
    <n v="27"/>
    <n v="27"/>
    <n v="27"/>
    <n v="27"/>
    <n v="17"/>
    <n v="17"/>
    <n v="18"/>
    <n v="17"/>
    <n v="35"/>
    <n v="36"/>
    <n v="0"/>
    <n v="0"/>
    <n v="23"/>
    <n v="24"/>
    <n v="24"/>
    <n v="0"/>
    <n v="26"/>
    <n v="17"/>
    <n v="19"/>
    <n v="18"/>
    <n v="8"/>
    <n v="8"/>
    <n v="2"/>
    <n v="0"/>
    <n v="13"/>
    <n v="0"/>
  </r>
  <r>
    <n v="2025"/>
    <x v="2"/>
    <n v="7195"/>
    <x v="161"/>
    <s v="MONTE HERMOZO"/>
    <s v="LAMBAYEQUE"/>
    <s v="MORROPE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3"/>
    <n v="2"/>
    <n v="2"/>
    <n v="2"/>
    <n v="1"/>
    <n v="1"/>
    <n v="0"/>
    <n v="0"/>
    <n v="2"/>
    <n v="0"/>
  </r>
  <r>
    <n v="2025"/>
    <x v="2"/>
    <n v="7196"/>
    <x v="162"/>
    <s v="HUACA TRAPICHE DE BRONCE"/>
    <s v="LAMBAYEQUE"/>
    <s v="MORROPE"/>
    <n v="0"/>
    <n v="0"/>
    <m/>
    <n v="0"/>
    <n v="2"/>
    <n v="2"/>
    <n v="2"/>
    <n v="2"/>
    <n v="3"/>
    <n v="3"/>
    <n v="3"/>
    <n v="2"/>
    <n v="2"/>
    <n v="2"/>
    <n v="0"/>
    <n v="0"/>
    <n v="3"/>
    <n v="3"/>
    <n v="3"/>
    <n v="0"/>
    <n v="3"/>
    <n v="0"/>
    <n v="0"/>
    <n v="0"/>
    <n v="4"/>
    <n v="3"/>
    <n v="0"/>
    <n v="0"/>
    <n v="0"/>
    <n v="0"/>
  </r>
  <r>
    <n v="2025"/>
    <x v="2"/>
    <n v="7273"/>
    <x v="163"/>
    <s v="LAS FLORES DE LA PRADERA"/>
    <s v="CHICLAYO"/>
    <s v="PIMENTEL"/>
    <n v="1"/>
    <n v="0"/>
    <m/>
    <n v="0"/>
    <n v="9"/>
    <n v="9"/>
    <n v="9"/>
    <n v="9"/>
    <n v="7"/>
    <n v="7"/>
    <n v="7"/>
    <n v="7"/>
    <n v="7"/>
    <n v="7"/>
    <n v="0"/>
    <n v="0"/>
    <n v="6"/>
    <n v="7"/>
    <n v="6"/>
    <n v="0"/>
    <n v="7"/>
    <n v="11"/>
    <n v="11"/>
    <n v="11"/>
    <n v="11"/>
    <n v="11"/>
    <n v="0"/>
    <n v="0"/>
    <n v="43"/>
    <n v="0"/>
  </r>
  <r>
    <n v="2025"/>
    <x v="2"/>
    <n v="7282"/>
    <x v="164"/>
    <s v="CALERA SANTA ROSA"/>
    <s v="LAMBAYEQUE"/>
    <s v="OLMOS"/>
    <n v="0"/>
    <n v="0"/>
    <m/>
    <n v="0"/>
    <n v="0"/>
    <n v="0"/>
    <n v="0"/>
    <n v="0"/>
    <n v="2"/>
    <n v="2"/>
    <n v="2"/>
    <n v="2"/>
    <n v="4"/>
    <n v="4"/>
    <n v="0"/>
    <n v="0"/>
    <n v="1"/>
    <n v="1"/>
    <n v="1"/>
    <n v="0"/>
    <n v="2"/>
    <n v="2"/>
    <n v="0"/>
    <n v="0"/>
    <n v="1"/>
    <n v="1"/>
    <n v="1"/>
    <n v="0"/>
    <n v="2"/>
    <n v="0"/>
  </r>
  <r>
    <n v="2025"/>
    <x v="2"/>
    <n v="7283"/>
    <x v="165"/>
    <s v="CASERIO PLAYA DE CASCAJAL"/>
    <s v="LAMBAYEQUE"/>
    <s v="OLMOS"/>
    <n v="0"/>
    <n v="0"/>
    <m/>
    <n v="0"/>
    <n v="0"/>
    <n v="0"/>
    <n v="0"/>
    <n v="0"/>
    <n v="2"/>
    <n v="2"/>
    <n v="2"/>
    <n v="2"/>
    <n v="2"/>
    <n v="2"/>
    <n v="0"/>
    <n v="0"/>
    <n v="1"/>
    <n v="1"/>
    <n v="1"/>
    <n v="0"/>
    <n v="3"/>
    <n v="1"/>
    <n v="1"/>
    <n v="1"/>
    <n v="0"/>
    <n v="0"/>
    <n v="3"/>
    <n v="0"/>
    <n v="2"/>
    <n v="0"/>
  </r>
  <r>
    <n v="2025"/>
    <x v="2"/>
    <n v="7284"/>
    <x v="166"/>
    <s v="SANTA CLARA"/>
    <s v="FERREÐAFE"/>
    <s v="PITIPO"/>
    <n v="0"/>
    <n v="0"/>
    <m/>
    <n v="0"/>
    <n v="0"/>
    <n v="0"/>
    <n v="0"/>
    <n v="0"/>
    <n v="3"/>
    <n v="2"/>
    <n v="2"/>
    <n v="3"/>
    <n v="2"/>
    <n v="2"/>
    <n v="0"/>
    <n v="0"/>
    <n v="3"/>
    <n v="4"/>
    <n v="2"/>
    <n v="0"/>
    <n v="3"/>
    <n v="4"/>
    <n v="5"/>
    <n v="4"/>
    <n v="0"/>
    <n v="0"/>
    <n v="0"/>
    <n v="0"/>
    <n v="1"/>
    <n v="0"/>
  </r>
  <r>
    <n v="2025"/>
    <x v="2"/>
    <n v="7285"/>
    <x v="167"/>
    <s v="MAMAGPAMPA"/>
    <s v="LAMBAYEQUE"/>
    <s v="KAÑARIS"/>
    <n v="1"/>
    <n v="0"/>
    <m/>
    <n v="1"/>
    <n v="0"/>
    <n v="0"/>
    <n v="0"/>
    <n v="0"/>
    <n v="2"/>
    <n v="2"/>
    <n v="1"/>
    <n v="1"/>
    <n v="0"/>
    <n v="0"/>
    <n v="0"/>
    <n v="0"/>
    <n v="0"/>
    <n v="1"/>
    <n v="0"/>
    <n v="0"/>
    <n v="2"/>
    <n v="0"/>
    <n v="0"/>
    <n v="0"/>
    <n v="1"/>
    <n v="1"/>
    <n v="6"/>
    <n v="0"/>
    <n v="0"/>
    <n v="0"/>
  </r>
  <r>
    <n v="2025"/>
    <x v="2"/>
    <n v="7917"/>
    <x v="168"/>
    <s v="POSTA MEDICA DE UCUPE - ESSALUD"/>
    <s v="NO PERTENECE A NINGUNA RED"/>
    <s v="NO PERTENECE A NINGUNA MICRORED"/>
    <n v="0"/>
    <n v="0"/>
    <m/>
    <n v="0"/>
    <n v="1"/>
    <n v="1"/>
    <n v="1"/>
    <n v="1"/>
    <n v="0"/>
    <n v="0"/>
    <n v="0"/>
    <n v="0"/>
    <n v="1"/>
    <n v="1"/>
    <n v="0"/>
    <n v="0"/>
    <n v="1"/>
    <n v="2"/>
    <n v="0"/>
    <n v="0"/>
    <n v="0"/>
    <n v="1"/>
    <n v="2"/>
    <n v="0"/>
    <n v="3"/>
    <n v="3"/>
    <n v="0"/>
    <n v="0"/>
    <n v="1"/>
    <n v="0"/>
  </r>
  <r>
    <n v="2025"/>
    <x v="2"/>
    <n v="7957"/>
    <x v="169"/>
    <s v="HOSPITAL NAYLAMP"/>
    <s v="NO PERTENECE A NINGUNA RED"/>
    <s v="NO PERTENECE A NINGUNA MICRORED"/>
    <n v="0"/>
    <n v="1"/>
    <m/>
    <n v="3"/>
    <n v="71"/>
    <n v="71"/>
    <n v="68"/>
    <n v="68"/>
    <n v="58"/>
    <n v="57"/>
    <n v="57"/>
    <n v="58"/>
    <n v="74"/>
    <n v="74"/>
    <n v="0"/>
    <n v="0"/>
    <n v="66"/>
    <n v="65"/>
    <n v="0"/>
    <n v="0"/>
    <n v="0"/>
    <n v="52"/>
    <n v="44"/>
    <n v="53"/>
    <n v="36"/>
    <n v="24"/>
    <n v="7"/>
    <n v="0"/>
    <n v="153"/>
    <n v="0"/>
  </r>
  <r>
    <n v="2025"/>
    <x v="2"/>
    <n v="8434"/>
    <x v="170"/>
    <s v="ANTONIO RAYMONDI"/>
    <s v="CHICLAYO"/>
    <s v="LA VICTORIA"/>
    <n v="1"/>
    <n v="0"/>
    <m/>
    <n v="3"/>
    <n v="8"/>
    <n v="8"/>
    <n v="8"/>
    <n v="8"/>
    <n v="14"/>
    <n v="14"/>
    <n v="14"/>
    <n v="14"/>
    <n v="14"/>
    <n v="15"/>
    <n v="0"/>
    <n v="0"/>
    <n v="17"/>
    <n v="18"/>
    <n v="22"/>
    <n v="0"/>
    <n v="10"/>
    <n v="10"/>
    <n v="11"/>
    <n v="11"/>
    <n v="7"/>
    <n v="8"/>
    <n v="3"/>
    <n v="0"/>
    <n v="1"/>
    <n v="0"/>
  </r>
  <r>
    <n v="2025"/>
    <x v="2"/>
    <n v="8643"/>
    <x v="171"/>
    <s v="CAP III CARLOS CASTAÑEDA IPARRAGUIRRE"/>
    <s v="NO PERTENECE A NINGUNA RED"/>
    <s v="NO PERTENECE A NINGUNA MICRORED"/>
    <n v="0"/>
    <n v="0"/>
    <m/>
    <n v="0"/>
    <n v="31"/>
    <n v="30"/>
    <n v="31"/>
    <n v="30"/>
    <n v="29"/>
    <n v="29"/>
    <n v="29"/>
    <n v="29"/>
    <n v="31"/>
    <n v="31"/>
    <n v="0"/>
    <n v="0"/>
    <n v="27"/>
    <n v="27"/>
    <n v="0"/>
    <n v="0"/>
    <n v="0"/>
    <n v="13"/>
    <n v="9"/>
    <n v="10"/>
    <n v="21"/>
    <n v="20"/>
    <n v="25"/>
    <n v="0"/>
    <n v="40"/>
    <n v="0"/>
  </r>
  <r>
    <n v="2025"/>
    <x v="2"/>
    <n v="8644"/>
    <x v="172"/>
    <s v="POSTA MEDICA DE MOTUPE - ESSALUD"/>
    <s v="NO PERTENECE A NINGUNA RED"/>
    <s v="NO PERTENECE A NINGUNA MICRORED"/>
    <n v="0"/>
    <n v="0"/>
    <m/>
    <n v="0"/>
    <n v="4"/>
    <n v="4"/>
    <n v="4"/>
    <n v="3"/>
    <n v="11"/>
    <n v="10"/>
    <n v="11"/>
    <n v="10"/>
    <n v="4"/>
    <n v="5"/>
    <n v="0"/>
    <n v="0"/>
    <n v="4"/>
    <n v="5"/>
    <n v="0"/>
    <n v="0"/>
    <n v="0"/>
    <n v="7"/>
    <n v="8"/>
    <n v="6"/>
    <n v="2"/>
    <n v="4"/>
    <n v="0"/>
    <n v="0"/>
    <n v="4"/>
    <n v="0"/>
  </r>
  <r>
    <n v="2025"/>
    <x v="2"/>
    <n v="8648"/>
    <x v="173"/>
    <s v="CENTRO MEDICO JUAN AITA VALLE ETEN"/>
    <s v="NO PERTENECE A NINGUNA RED"/>
    <s v="NO PERTENECE A NINGUNA MICRORED"/>
    <n v="0"/>
    <n v="0"/>
    <m/>
    <n v="1"/>
    <n v="17"/>
    <n v="18"/>
    <n v="18"/>
    <n v="18"/>
    <n v="14"/>
    <n v="14"/>
    <n v="14"/>
    <n v="14"/>
    <n v="10"/>
    <n v="10"/>
    <n v="0"/>
    <n v="0"/>
    <n v="10"/>
    <n v="8"/>
    <n v="0"/>
    <n v="0"/>
    <n v="0"/>
    <n v="15"/>
    <n v="21"/>
    <n v="18"/>
    <n v="20"/>
    <n v="16"/>
    <n v="18"/>
    <n v="0"/>
    <n v="34"/>
    <n v="0"/>
  </r>
  <r>
    <n v="2025"/>
    <x v="2"/>
    <n v="8653"/>
    <x v="174"/>
    <s v="POSTA MEDICA DE DE OYOTUN - ESSALUD"/>
    <s v="NO PERTENECE A NINGUNA RED"/>
    <s v="NO PERTENECE A NINGUNA MICRORED"/>
    <n v="0"/>
    <n v="0"/>
    <m/>
    <n v="0"/>
    <n v="0"/>
    <n v="0"/>
    <n v="0"/>
    <n v="0"/>
    <n v="1"/>
    <n v="1"/>
    <n v="1"/>
    <n v="1"/>
    <n v="3"/>
    <n v="3"/>
    <n v="0"/>
    <n v="0"/>
    <n v="0"/>
    <n v="0"/>
    <n v="0"/>
    <n v="0"/>
    <n v="0"/>
    <n v="3"/>
    <n v="3"/>
    <n v="3"/>
    <n v="3"/>
    <n v="3"/>
    <n v="1"/>
    <n v="0"/>
    <n v="7"/>
    <n v="0"/>
  </r>
  <r>
    <n v="2025"/>
    <x v="2"/>
    <n v="8670"/>
    <x v="175"/>
    <s v="CENTRO DE ATENCION PRIMARIA II JAYANCA"/>
    <s v="NO PERTENECE A NINGUNA RED"/>
    <s v="NO PERTENECE A NINGUNA MICRORED"/>
    <n v="0"/>
    <n v="0"/>
    <m/>
    <n v="0"/>
    <n v="8"/>
    <n v="8"/>
    <n v="8"/>
    <n v="8"/>
    <n v="3"/>
    <n v="3"/>
    <n v="2"/>
    <n v="3"/>
    <n v="9"/>
    <n v="9"/>
    <n v="0"/>
    <n v="0"/>
    <n v="10"/>
    <n v="10"/>
    <n v="0"/>
    <n v="0"/>
    <n v="0"/>
    <n v="12"/>
    <n v="8"/>
    <n v="8"/>
    <n v="10"/>
    <n v="11"/>
    <n v="0"/>
    <n v="0"/>
    <n v="32"/>
    <n v="0"/>
  </r>
  <r>
    <n v="2025"/>
    <x v="2"/>
    <n v="8686"/>
    <x v="176"/>
    <s v="CENTRO DE ATENCION PRIMARIA III MANUEL MANRRIQUE NEVADO"/>
    <s v="NO PERTENECE A NINGUNA RED"/>
    <s v="NO PERTENECE A NINGUNA MICRORED"/>
    <n v="0"/>
    <n v="0"/>
    <m/>
    <n v="0"/>
    <n v="48"/>
    <n v="48"/>
    <n v="48"/>
    <n v="48"/>
    <n v="41"/>
    <n v="41"/>
    <n v="41"/>
    <n v="41"/>
    <n v="48"/>
    <n v="48"/>
    <n v="0"/>
    <n v="0"/>
    <n v="44"/>
    <n v="43"/>
    <n v="0"/>
    <n v="0"/>
    <n v="0"/>
    <n v="18"/>
    <n v="23"/>
    <n v="24"/>
    <n v="25"/>
    <n v="21"/>
    <n v="9"/>
    <n v="0"/>
    <n v="30"/>
    <n v="0"/>
  </r>
  <r>
    <n v="2025"/>
    <x v="2"/>
    <n v="8705"/>
    <x v="177"/>
    <s v="POSTA MEDICA DE CHONGOYAPE - ESAALUD"/>
    <s v="NO PERTENECE A NINGUNA RED"/>
    <s v="NO PERTENECE A NINGUNA MICRORED"/>
    <n v="0"/>
    <n v="0"/>
    <m/>
    <n v="0"/>
    <n v="1"/>
    <n v="1"/>
    <n v="1"/>
    <n v="1"/>
    <n v="2"/>
    <n v="2"/>
    <n v="2"/>
    <n v="2"/>
    <n v="3"/>
    <n v="3"/>
    <n v="0"/>
    <n v="0"/>
    <n v="1"/>
    <n v="1"/>
    <n v="0"/>
    <n v="0"/>
    <n v="0"/>
    <n v="1"/>
    <n v="1"/>
    <n v="1"/>
    <n v="1"/>
    <n v="1"/>
    <n v="2"/>
    <n v="0"/>
    <n v="0"/>
    <n v="0"/>
  </r>
  <r>
    <n v="2025"/>
    <x v="2"/>
    <n v="8711"/>
    <x v="178"/>
    <s v="POSTA MEDICA DE TUCUME"/>
    <s v="NO PERTENECE A NINGUNA RED"/>
    <s v="NO PERTENECE A NINGUNA MICRORED"/>
    <n v="0"/>
    <n v="0"/>
    <m/>
    <n v="0"/>
    <n v="5"/>
    <n v="5"/>
    <n v="5"/>
    <n v="5"/>
    <n v="4"/>
    <n v="4"/>
    <n v="4"/>
    <n v="4"/>
    <n v="3"/>
    <n v="3"/>
    <n v="0"/>
    <n v="0"/>
    <n v="3"/>
    <n v="3"/>
    <n v="0"/>
    <n v="0"/>
    <n v="0"/>
    <n v="3"/>
    <n v="2"/>
    <n v="2"/>
    <n v="3"/>
    <n v="2"/>
    <n v="17"/>
    <n v="0"/>
    <n v="10"/>
    <n v="0"/>
  </r>
  <r>
    <n v="2025"/>
    <x v="2"/>
    <n v="8719"/>
    <x v="179"/>
    <s v="POLICLINICO CHICLAYO OESTE"/>
    <s v="NO PERTENECE A NINGUNA RED"/>
    <s v="NO PERTENECE A NINGUNA MICRORED"/>
    <n v="0"/>
    <n v="0"/>
    <m/>
    <n v="0"/>
    <n v="49"/>
    <n v="49"/>
    <n v="49"/>
    <n v="49"/>
    <n v="49"/>
    <n v="48"/>
    <n v="48"/>
    <n v="48"/>
    <n v="56"/>
    <n v="56"/>
    <n v="0"/>
    <n v="0"/>
    <n v="37"/>
    <n v="36"/>
    <n v="0"/>
    <n v="0"/>
    <n v="0"/>
    <n v="41"/>
    <n v="23"/>
    <n v="23"/>
    <n v="25"/>
    <n v="21"/>
    <n v="27"/>
    <n v="0"/>
    <n v="95"/>
    <n v="0"/>
  </r>
  <r>
    <n v="2025"/>
    <x v="2"/>
    <n v="8729"/>
    <x v="180"/>
    <s v="AGUSTIN GAVIDIA SALCEDO"/>
    <s v="NO PERTENECE A NINGUNA RED"/>
    <s v="NO PERTENECE A NINGUNA MICRORED"/>
    <n v="0"/>
    <n v="0"/>
    <m/>
    <n v="0"/>
    <n v="31"/>
    <n v="31"/>
    <n v="31"/>
    <n v="31"/>
    <n v="18"/>
    <n v="18"/>
    <n v="17"/>
    <n v="18"/>
    <n v="24"/>
    <n v="24"/>
    <n v="0"/>
    <n v="0"/>
    <n v="32"/>
    <n v="36"/>
    <n v="0"/>
    <n v="0"/>
    <n v="0"/>
    <n v="21"/>
    <n v="32"/>
    <n v="27"/>
    <n v="19"/>
    <n v="15"/>
    <n v="0"/>
    <n v="0"/>
    <n v="19"/>
    <n v="0"/>
  </r>
  <r>
    <n v="2025"/>
    <x v="2"/>
    <n v="8740"/>
    <x v="181"/>
    <s v="ESSALUD HOSPITAL 1 AGUSTIN ARBULU NEYRA FERREÑAFE"/>
    <s v="NO PERTENECE A NINGUNA RED"/>
    <s v="NO PERTENECE A NINGUNA MICRORED"/>
    <n v="1"/>
    <n v="0"/>
    <m/>
    <n v="1"/>
    <n v="6"/>
    <n v="6"/>
    <n v="6"/>
    <n v="6"/>
    <n v="12"/>
    <n v="13"/>
    <n v="13"/>
    <n v="13"/>
    <n v="10"/>
    <n v="10"/>
    <n v="0"/>
    <n v="0"/>
    <n v="12"/>
    <n v="13"/>
    <n v="0"/>
    <n v="0"/>
    <n v="0"/>
    <n v="14"/>
    <n v="14"/>
    <n v="14"/>
    <n v="12"/>
    <n v="10"/>
    <n v="0"/>
    <n v="0"/>
    <n v="35"/>
    <n v="0"/>
  </r>
  <r>
    <n v="2025"/>
    <x v="2"/>
    <n v="9033"/>
    <x v="182"/>
    <s v="HOSPITAL NACIONAL ALMANZOR AGUINAGA ASENJO"/>
    <s v="NO PERTENECE A NINGUNA RED"/>
    <s v="NO PERTENECE A NINGUNA MICRORED"/>
    <n v="116"/>
    <n v="1"/>
    <m/>
    <n v="140"/>
    <n v="11"/>
    <n v="8"/>
    <n v="8"/>
    <n v="8"/>
    <n v="6"/>
    <n v="4"/>
    <n v="3"/>
    <n v="3"/>
    <n v="0"/>
    <n v="0"/>
    <n v="0"/>
    <n v="0"/>
    <n v="4"/>
    <n v="2"/>
    <n v="0"/>
    <n v="0"/>
    <n v="0"/>
    <n v="0"/>
    <n v="0"/>
    <n v="0"/>
    <n v="6"/>
    <n v="6"/>
    <n v="4"/>
    <n v="0"/>
    <n v="7"/>
    <n v="0"/>
  </r>
  <r>
    <n v="2025"/>
    <x v="2"/>
    <n v="9160"/>
    <x v="183"/>
    <s v="POSTA MEDICA DE OLMOS"/>
    <s v="NO PERTENECE A NINGUNA RED"/>
    <s v="NO PERTENECE A NINGUNA MICRORED"/>
    <n v="0"/>
    <n v="0"/>
    <m/>
    <n v="0"/>
    <n v="2"/>
    <n v="2"/>
    <n v="1"/>
    <n v="2"/>
    <n v="6"/>
    <n v="6"/>
    <n v="3"/>
    <n v="5"/>
    <n v="6"/>
    <n v="7"/>
    <n v="0"/>
    <n v="0"/>
    <n v="0"/>
    <n v="1"/>
    <n v="0"/>
    <n v="0"/>
    <n v="0"/>
    <n v="0"/>
    <n v="2"/>
    <n v="1"/>
    <n v="1"/>
    <n v="0"/>
    <n v="1"/>
    <n v="0"/>
    <n v="1"/>
    <n v="0"/>
  </r>
  <r>
    <n v="2025"/>
    <x v="2"/>
    <n v="10904"/>
    <x v="184"/>
    <s v="CORRAL DE PIEDRA"/>
    <s v="LAMBAYEQUE"/>
    <s v="SALAS"/>
    <n v="0"/>
    <n v="0"/>
    <m/>
    <n v="0"/>
    <n v="3"/>
    <n v="3"/>
    <n v="3"/>
    <n v="3"/>
    <n v="1"/>
    <n v="1"/>
    <n v="1"/>
    <n v="1"/>
    <n v="0"/>
    <n v="0"/>
    <n v="0"/>
    <n v="0"/>
    <n v="1"/>
    <n v="1"/>
    <n v="1"/>
    <n v="0"/>
    <n v="3"/>
    <n v="0"/>
    <n v="0"/>
    <n v="0"/>
    <n v="0"/>
    <n v="0"/>
    <n v="1"/>
    <n v="0"/>
    <n v="6"/>
    <n v="0"/>
  </r>
  <r>
    <n v="2025"/>
    <x v="2"/>
    <n v="11767"/>
    <x v="185"/>
    <s v="EL PUEBLITO"/>
    <s v="LAMBAYEQUE"/>
    <s v="OLMOS"/>
    <n v="0"/>
    <n v="0"/>
    <m/>
    <n v="0"/>
    <n v="2"/>
    <n v="2"/>
    <n v="2"/>
    <n v="2"/>
    <n v="1"/>
    <n v="1"/>
    <n v="0"/>
    <n v="0"/>
    <n v="2"/>
    <n v="2"/>
    <n v="0"/>
    <n v="0"/>
    <n v="1"/>
    <n v="0"/>
    <n v="1"/>
    <n v="0"/>
    <n v="1"/>
    <n v="0"/>
    <n v="2"/>
    <n v="1"/>
    <n v="3"/>
    <n v="0"/>
    <n v="0"/>
    <n v="0"/>
    <n v="0"/>
    <n v="0"/>
  </r>
  <r>
    <n v="2025"/>
    <x v="2"/>
    <n v="11784"/>
    <x v="186"/>
    <s v="ANCOL CHICO"/>
    <s v="LAMBAYEQUE"/>
    <s v="OLMOS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2"/>
    <n v="2"/>
    <n v="2"/>
    <n v="2"/>
    <n v="0"/>
    <n v="0"/>
    <n v="0"/>
    <n v="0"/>
    <n v="0"/>
    <n v="0"/>
  </r>
  <r>
    <n v="2025"/>
    <x v="2"/>
    <n v="12119"/>
    <x v="187"/>
    <s v="HOSPITAL II LUIS HEYSEN INCHAUSTEGUI"/>
    <s v="NO PERTENECE A NINGUNA RED"/>
    <s v="NO PERTENECE A NINGUNA MICRORED"/>
    <n v="153"/>
    <n v="1"/>
    <m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n v="2025"/>
    <x v="2"/>
    <n v="12507"/>
    <x v="188"/>
    <s v="HOSPITAL REGIONAL POLICIAL CHICLAYO"/>
    <s v="NO PERTENECE A NINGUNA RED"/>
    <s v="NO PERTENECE A NINGUNA MICRORED"/>
    <n v="1"/>
    <n v="0"/>
    <m/>
    <n v="3"/>
    <n v="8"/>
    <n v="8"/>
    <n v="8"/>
    <n v="8"/>
    <n v="3"/>
    <n v="3"/>
    <n v="3"/>
    <n v="3"/>
    <n v="9"/>
    <n v="9"/>
    <n v="0"/>
    <n v="0"/>
    <n v="4"/>
    <n v="4"/>
    <n v="4"/>
    <n v="0"/>
    <n v="8"/>
    <n v="9"/>
    <n v="4"/>
    <n v="4"/>
    <n v="6"/>
    <n v="5"/>
    <n v="0"/>
    <n v="0"/>
    <n v="6"/>
    <n v="0"/>
  </r>
  <r>
    <n v="2025"/>
    <x v="2"/>
    <n v="12735"/>
    <x v="189"/>
    <s v="LAS NORIAS"/>
    <s v="LAMBAYEQUE"/>
    <s v="OLMOS"/>
    <n v="0"/>
    <n v="0"/>
    <m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1"/>
    <n v="0"/>
  </r>
  <r>
    <n v="2025"/>
    <x v="2"/>
    <n v="13662"/>
    <x v="190"/>
    <s v="LAGUNA HUANAMA"/>
    <s v="LAMBAYEQUE"/>
    <s v="SALAS"/>
    <n v="0"/>
    <n v="0"/>
    <m/>
    <n v="0"/>
    <n v="1"/>
    <n v="1"/>
    <n v="1"/>
    <n v="1"/>
    <n v="2"/>
    <n v="2"/>
    <n v="2"/>
    <n v="2"/>
    <n v="3"/>
    <n v="3"/>
    <n v="0"/>
    <n v="0"/>
    <n v="0"/>
    <n v="0"/>
    <n v="0"/>
    <n v="0"/>
    <n v="0"/>
    <n v="0"/>
    <n v="0"/>
    <n v="0"/>
    <n v="3"/>
    <n v="3"/>
    <n v="0"/>
    <n v="0"/>
    <n v="1"/>
    <n v="0"/>
  </r>
  <r>
    <n v="2025"/>
    <x v="2"/>
    <n v="14654"/>
    <x v="191"/>
    <s v="HOSPITAL REGIONAL LAMBAYEQUE"/>
    <s v="NO PERTENECE A NINGUNA RED"/>
    <s v="NO PERTENECE A NINGUNA MICRORED"/>
    <n v="137"/>
    <n v="6"/>
    <m/>
    <n v="138"/>
    <n v="8"/>
    <n v="9"/>
    <n v="9"/>
    <n v="4"/>
    <n v="19"/>
    <n v="19"/>
    <n v="17"/>
    <n v="13"/>
    <n v="5"/>
    <n v="2"/>
    <n v="0"/>
    <n v="0"/>
    <n v="3"/>
    <n v="2"/>
    <n v="1"/>
    <n v="0"/>
    <n v="1"/>
    <n v="0"/>
    <n v="0"/>
    <n v="0"/>
    <n v="0"/>
    <n v="0"/>
    <n v="0"/>
    <n v="0"/>
    <n v="4"/>
    <n v="0"/>
  </r>
  <r>
    <n v="2025"/>
    <x v="2"/>
    <n v="15125"/>
    <x v="192"/>
    <s v="CENTRO MEDICO CAYALTI"/>
    <s v="NO PERTENECE A NINGUNA RED"/>
    <s v="NO PERTENECE A NINGUNA MICRORED"/>
    <n v="0"/>
    <n v="0"/>
    <m/>
    <n v="0"/>
    <n v="5"/>
    <n v="5"/>
    <n v="5"/>
    <n v="5"/>
    <n v="7"/>
    <n v="7"/>
    <n v="7"/>
    <n v="7"/>
    <n v="10"/>
    <n v="10"/>
    <n v="0"/>
    <n v="0"/>
    <n v="5"/>
    <n v="5"/>
    <n v="0"/>
    <n v="0"/>
    <n v="0"/>
    <n v="12"/>
    <n v="9"/>
    <n v="9"/>
    <n v="3"/>
    <n v="3"/>
    <n v="0"/>
    <n v="0"/>
    <n v="11"/>
    <n v="0"/>
  </r>
  <r>
    <n v="2025"/>
    <x v="2"/>
    <n v="24297"/>
    <x v="193"/>
    <s v="CENTRO DE ATENCION PRIMARIA II PATAPO"/>
    <s v="NO PERTENECE A NINGUNA RED"/>
    <s v="NO PERTENECE A NINGUNA MICRORED"/>
    <n v="0"/>
    <n v="0"/>
    <m/>
    <n v="0"/>
    <n v="3"/>
    <n v="3"/>
    <n v="3"/>
    <n v="3"/>
    <n v="8"/>
    <n v="8"/>
    <n v="8"/>
    <n v="8"/>
    <n v="4"/>
    <n v="4"/>
    <n v="0"/>
    <n v="0"/>
    <n v="0"/>
    <n v="0"/>
    <n v="0"/>
    <n v="0"/>
    <n v="0"/>
    <n v="1"/>
    <n v="1"/>
    <n v="1"/>
    <n v="5"/>
    <n v="5"/>
    <n v="1"/>
    <n v="0"/>
    <n v="30"/>
    <n v="0"/>
  </r>
  <r>
    <n v="2025"/>
    <x v="2"/>
    <n v="26291"/>
    <x v="194"/>
    <s v="CORRAL DE ARENA"/>
    <s v="LAMBAYEQUE"/>
    <s v="OLMOS"/>
    <n v="0"/>
    <n v="0"/>
    <m/>
    <n v="0"/>
    <n v="3"/>
    <n v="3"/>
    <n v="3"/>
    <n v="3"/>
    <n v="1"/>
    <n v="1"/>
    <n v="1"/>
    <n v="1"/>
    <n v="1"/>
    <n v="1"/>
    <n v="0"/>
    <n v="0"/>
    <n v="3"/>
    <n v="3"/>
    <n v="3"/>
    <n v="0"/>
    <n v="4"/>
    <n v="1"/>
    <n v="3"/>
    <n v="2"/>
    <n v="1"/>
    <n v="1"/>
    <n v="0"/>
    <n v="0"/>
    <n v="0"/>
    <n v="0"/>
  </r>
  <r>
    <n v="2025"/>
    <x v="2"/>
    <n v="26893"/>
    <x v="195"/>
    <s v="SALTUR"/>
    <s v="CHICLAYO"/>
    <s v="CAYALTI-ZAÑA"/>
    <n v="0"/>
    <n v="0"/>
    <m/>
    <n v="0"/>
    <n v="2"/>
    <n v="2"/>
    <n v="2"/>
    <n v="2"/>
    <n v="3"/>
    <n v="3"/>
    <n v="3"/>
    <n v="3"/>
    <n v="3"/>
    <n v="3"/>
    <n v="0"/>
    <n v="0"/>
    <n v="4"/>
    <n v="4"/>
    <n v="4"/>
    <n v="0"/>
    <n v="3"/>
    <n v="3"/>
    <n v="4"/>
    <n v="4"/>
    <n v="5"/>
    <n v="4"/>
    <n v="0"/>
    <n v="0"/>
    <n v="0"/>
    <n v="0"/>
  </r>
  <r>
    <n v="2025"/>
    <x v="2"/>
    <n v="26894"/>
    <x v="196"/>
    <s v="LA COMPUERTA"/>
    <s v="CHICLAYO"/>
    <s v="OYOTUN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0"/>
    <n v="0"/>
    <n v="1"/>
    <n v="0"/>
    <n v="0"/>
    <n v="2"/>
    <n v="0"/>
    <n v="0"/>
    <n v="1"/>
    <n v="0"/>
  </r>
  <r>
    <n v="2025"/>
    <x v="2"/>
    <n v="28687"/>
    <x v="197"/>
    <s v="MOCAPE"/>
    <s v="LAMBAYEQUE"/>
    <s v="OLMOS"/>
    <n v="0"/>
    <n v="0"/>
    <m/>
    <n v="0"/>
    <n v="4"/>
    <n v="4"/>
    <n v="4"/>
    <n v="4"/>
    <n v="2"/>
    <n v="2"/>
    <n v="2"/>
    <n v="2"/>
    <n v="3"/>
    <n v="3"/>
    <n v="0"/>
    <n v="0"/>
    <n v="1"/>
    <n v="2"/>
    <n v="0"/>
    <n v="0"/>
    <n v="3"/>
    <n v="1"/>
    <n v="3"/>
    <n v="3"/>
    <n v="0"/>
    <n v="0"/>
    <n v="1"/>
    <n v="0"/>
    <n v="0"/>
    <n v="0"/>
  </r>
  <r>
    <n v="2025"/>
    <x v="2"/>
    <n v="29039"/>
    <x v="198"/>
    <s v="PASABAR ASERRADERO"/>
    <s v="LAMBAYEQUE"/>
    <s v="OLMOS"/>
    <n v="0"/>
    <n v="0"/>
    <m/>
    <n v="0"/>
    <n v="0"/>
    <n v="0"/>
    <n v="0"/>
    <n v="0"/>
    <n v="2"/>
    <n v="2"/>
    <n v="2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n v="2025"/>
    <x v="2"/>
    <n v="35945"/>
    <x v="199"/>
    <s v="CAPILLA SANTA ROSA LAMBAYEQUE"/>
    <s v="LAMBAYEQUE"/>
    <s v="LAMBAYEQUE"/>
    <n v="0"/>
    <n v="0"/>
    <m/>
    <n v="0"/>
    <n v="8"/>
    <n v="8"/>
    <n v="8"/>
    <n v="8"/>
    <n v="1"/>
    <n v="1"/>
    <n v="1"/>
    <n v="1"/>
    <n v="10"/>
    <n v="10"/>
    <n v="0"/>
    <n v="0"/>
    <n v="5"/>
    <n v="9"/>
    <n v="9"/>
    <n v="0"/>
    <n v="8"/>
    <n v="10"/>
    <n v="7"/>
    <n v="11"/>
    <n v="6"/>
    <n v="5"/>
    <n v="0"/>
    <n v="0"/>
    <n v="0"/>
    <n v="0"/>
  </r>
  <r>
    <n v="2025"/>
    <x v="2"/>
    <n v="36072"/>
    <x v="200"/>
    <s v="HUACA BLANCA"/>
    <s v="CHICLAYO"/>
    <s v="CHONGOYAPE"/>
    <n v="0"/>
    <n v="0"/>
    <m/>
    <n v="1"/>
    <n v="1"/>
    <n v="1"/>
    <n v="1"/>
    <n v="1"/>
    <n v="1"/>
    <n v="1"/>
    <n v="1"/>
    <n v="1"/>
    <n v="2"/>
    <n v="2"/>
    <n v="0"/>
    <n v="0"/>
    <n v="1"/>
    <n v="2"/>
    <n v="2"/>
    <n v="0"/>
    <n v="0"/>
    <n v="2"/>
    <n v="2"/>
    <n v="2"/>
    <n v="0"/>
    <n v="0"/>
    <n v="0"/>
    <n v="0"/>
    <n v="0"/>
    <n v="0"/>
  </r>
  <r>
    <n v="2025"/>
    <x v="2"/>
    <n v="39423"/>
    <x v="201"/>
    <s v="JANQUE"/>
    <s v="FERREÐAFE"/>
    <s v="INKAWASI"/>
    <n v="2"/>
    <n v="0"/>
    <m/>
    <n v="0"/>
    <n v="1"/>
    <n v="1"/>
    <n v="1"/>
    <n v="1"/>
    <n v="0"/>
    <n v="0"/>
    <n v="0"/>
    <n v="0"/>
    <n v="1"/>
    <n v="1"/>
    <n v="0"/>
    <n v="0"/>
    <n v="3"/>
    <n v="3"/>
    <n v="4"/>
    <n v="0"/>
    <n v="4"/>
    <n v="0"/>
    <n v="0"/>
    <n v="0"/>
    <n v="1"/>
    <n v="1"/>
    <n v="0"/>
    <n v="0"/>
    <n v="5"/>
    <n v="0"/>
  </r>
  <r>
    <n v="2025"/>
    <x v="2"/>
    <n v="40593"/>
    <x v="202"/>
    <s v="TUMAN"/>
    <s v="CHICLAYO"/>
    <s v="POSOPE ALTO"/>
    <n v="0"/>
    <n v="2"/>
    <m/>
    <n v="1"/>
    <n v="9"/>
    <n v="11"/>
    <n v="11"/>
    <n v="11"/>
    <n v="17"/>
    <n v="20"/>
    <n v="20"/>
    <n v="20"/>
    <n v="25"/>
    <n v="23"/>
    <n v="0"/>
    <n v="0"/>
    <n v="20"/>
    <n v="27"/>
    <n v="24"/>
    <n v="0"/>
    <n v="19"/>
    <n v="13"/>
    <n v="13"/>
    <n v="17"/>
    <n v="9"/>
    <n v="4"/>
    <n v="18"/>
    <n v="0"/>
    <n v="23"/>
    <n v="0"/>
  </r>
  <r>
    <n v="2025"/>
    <x v="2"/>
    <n v="40716"/>
    <x v="203"/>
    <s v="POSOPE ALTO"/>
    <s v="CHICLAYO"/>
    <s v="POSOPE ALTO"/>
    <n v="13"/>
    <n v="0"/>
    <m/>
    <n v="14"/>
    <n v="15"/>
    <n v="15"/>
    <n v="15"/>
    <n v="15"/>
    <n v="12"/>
    <n v="12"/>
    <n v="12"/>
    <n v="12"/>
    <n v="12"/>
    <n v="12"/>
    <n v="0"/>
    <n v="0"/>
    <n v="16"/>
    <n v="16"/>
    <n v="17"/>
    <n v="0"/>
    <n v="11"/>
    <n v="11"/>
    <n v="11"/>
    <n v="12"/>
    <n v="6"/>
    <n v="6"/>
    <n v="1"/>
    <n v="0"/>
    <n v="5"/>
    <n v="0"/>
  </r>
  <r>
    <n v="2025"/>
    <x v="2"/>
    <n v="40948"/>
    <x v="205"/>
    <s v="TOTORAS PAMPAVERDE"/>
    <s v="LAMBAYEQUE"/>
    <s v="KAÑARIS"/>
    <n v="0"/>
    <n v="0"/>
    <m/>
    <n v="0"/>
    <n v="0"/>
    <n v="0"/>
    <n v="0"/>
    <n v="0"/>
    <n v="1"/>
    <n v="1"/>
    <n v="1"/>
    <n v="1"/>
    <n v="2"/>
    <n v="2"/>
    <n v="0"/>
    <n v="0"/>
    <n v="0"/>
    <n v="0"/>
    <n v="0"/>
    <n v="0"/>
    <n v="2"/>
    <n v="1"/>
    <n v="1"/>
    <n v="0"/>
    <n v="0"/>
    <n v="0"/>
    <n v="1"/>
    <n v="0"/>
    <n v="0"/>
    <n v="0"/>
  </r>
  <r>
    <n v="2025"/>
    <x v="3"/>
    <n v="4314"/>
    <x v="0"/>
    <s v="HOSPITAL REGIONAL DOCENTE LAS MERCEDES"/>
    <s v="CHICLAYO"/>
    <s v="NO PERTENECE A NINGUNA MICRORED"/>
    <n v="137"/>
    <n v="3"/>
    <m/>
    <n v="141"/>
    <n v="1"/>
    <n v="2"/>
    <n v="2"/>
    <n v="1"/>
    <n v="5"/>
    <n v="2"/>
    <n v="2"/>
    <n v="5"/>
    <n v="2"/>
    <n v="4"/>
    <n v="0"/>
    <n v="0"/>
    <n v="5"/>
    <n v="4"/>
    <n v="4"/>
    <n v="0"/>
    <n v="2"/>
    <n v="2"/>
    <n v="1"/>
    <n v="2"/>
    <n v="1"/>
    <n v="1"/>
    <n v="0"/>
    <n v="0"/>
    <n v="0"/>
    <n v="0"/>
  </r>
  <r>
    <n v="2025"/>
    <x v="3"/>
    <n v="4315"/>
    <x v="1"/>
    <s v="JOSE OLAYA"/>
    <s v="CHICLAYO"/>
    <s v="CHICLAYO"/>
    <n v="18"/>
    <n v="1"/>
    <m/>
    <n v="23"/>
    <n v="19"/>
    <n v="19"/>
    <n v="19"/>
    <n v="19"/>
    <n v="19"/>
    <n v="20"/>
    <n v="20"/>
    <n v="20"/>
    <n v="15"/>
    <n v="15"/>
    <n v="0"/>
    <n v="0"/>
    <n v="19"/>
    <n v="19"/>
    <n v="19"/>
    <n v="0"/>
    <n v="14"/>
    <n v="11"/>
    <n v="14"/>
    <n v="19"/>
    <n v="17"/>
    <n v="12"/>
    <n v="15"/>
    <n v="0"/>
    <n v="34"/>
    <n v="0"/>
  </r>
  <r>
    <n v="2025"/>
    <x v="3"/>
    <n v="4316"/>
    <x v="2"/>
    <s v="SAN ANTONIO"/>
    <s v="CHICLAYO"/>
    <s v="CHICLAYO"/>
    <n v="8"/>
    <n v="0"/>
    <m/>
    <n v="11"/>
    <n v="9"/>
    <n v="9"/>
    <n v="9"/>
    <n v="9"/>
    <n v="14"/>
    <n v="14"/>
    <n v="14"/>
    <n v="14"/>
    <n v="13"/>
    <n v="13"/>
    <n v="0"/>
    <n v="0"/>
    <n v="9"/>
    <n v="9"/>
    <n v="9"/>
    <n v="0"/>
    <n v="13"/>
    <n v="12"/>
    <n v="11"/>
    <n v="11"/>
    <n v="7"/>
    <n v="5"/>
    <n v="7"/>
    <n v="0"/>
    <n v="218"/>
    <n v="0"/>
  </r>
  <r>
    <n v="2025"/>
    <x v="3"/>
    <n v="4317"/>
    <x v="3"/>
    <s v="JORGE CHAVEZ"/>
    <s v="CHICLAYO"/>
    <s v="CHICLAYO"/>
    <n v="0"/>
    <n v="0"/>
    <m/>
    <n v="0"/>
    <n v="14"/>
    <n v="14"/>
    <n v="14"/>
    <n v="14"/>
    <n v="5"/>
    <n v="5"/>
    <n v="5"/>
    <n v="5"/>
    <n v="12"/>
    <n v="11"/>
    <n v="0"/>
    <n v="0"/>
    <n v="16"/>
    <n v="16"/>
    <n v="16"/>
    <n v="0"/>
    <n v="7"/>
    <n v="11"/>
    <n v="10"/>
    <n v="12"/>
    <n v="23"/>
    <n v="12"/>
    <n v="6"/>
    <n v="0"/>
    <n v="7"/>
    <n v="0"/>
  </r>
  <r>
    <n v="2025"/>
    <x v="3"/>
    <n v="4318"/>
    <x v="4"/>
    <s v="TUPAC AMARU"/>
    <s v="CHICLAYO"/>
    <s v="CHICLAYO"/>
    <n v="0"/>
    <n v="0"/>
    <m/>
    <n v="0"/>
    <n v="11"/>
    <n v="11"/>
    <n v="11"/>
    <n v="11"/>
    <n v="13"/>
    <n v="13"/>
    <n v="13"/>
    <n v="13"/>
    <n v="10"/>
    <n v="10"/>
    <n v="0"/>
    <n v="0"/>
    <n v="8"/>
    <n v="10"/>
    <n v="9"/>
    <n v="0"/>
    <n v="7"/>
    <n v="8"/>
    <n v="9"/>
    <n v="10"/>
    <n v="5"/>
    <n v="1"/>
    <n v="4"/>
    <n v="0"/>
    <n v="9"/>
    <n v="0"/>
  </r>
  <r>
    <n v="2025"/>
    <x v="3"/>
    <n v="4319"/>
    <x v="5"/>
    <s v="JOSE QUIÑONEZ GONZALES"/>
    <s v="CHICLAYO"/>
    <s v="CHICLAYO"/>
    <n v="0"/>
    <n v="0"/>
    <m/>
    <n v="0"/>
    <n v="10"/>
    <n v="10"/>
    <n v="10"/>
    <n v="10"/>
    <n v="5"/>
    <n v="5"/>
    <n v="5"/>
    <n v="5"/>
    <n v="12"/>
    <n v="12"/>
    <n v="0"/>
    <n v="0"/>
    <n v="13"/>
    <n v="15"/>
    <n v="14"/>
    <n v="0"/>
    <n v="12"/>
    <n v="5"/>
    <n v="6"/>
    <n v="6"/>
    <n v="1"/>
    <n v="1"/>
    <n v="0"/>
    <n v="0"/>
    <n v="10"/>
    <n v="0"/>
  </r>
  <r>
    <n v="2025"/>
    <x v="3"/>
    <n v="4320"/>
    <x v="6"/>
    <s v="CRUZ DE LA ESPERANZA"/>
    <s v="CHICLAYO"/>
    <s v="CHICLAYO"/>
    <n v="0"/>
    <n v="0"/>
    <m/>
    <n v="0"/>
    <n v="5"/>
    <n v="5"/>
    <n v="5"/>
    <n v="5"/>
    <n v="9"/>
    <n v="9"/>
    <n v="8"/>
    <n v="9"/>
    <n v="8"/>
    <n v="8"/>
    <n v="0"/>
    <n v="0"/>
    <n v="8"/>
    <n v="8"/>
    <n v="9"/>
    <n v="0"/>
    <n v="5"/>
    <n v="9"/>
    <n v="5"/>
    <n v="6"/>
    <n v="7"/>
    <n v="5"/>
    <n v="9"/>
    <n v="0"/>
    <n v="2"/>
    <n v="0"/>
  </r>
  <r>
    <n v="2025"/>
    <x v="3"/>
    <n v="4321"/>
    <x v="7"/>
    <s v="CERROPON"/>
    <s v="CHICLAYO"/>
    <s v="CHICLAYO"/>
    <n v="3"/>
    <n v="0"/>
    <m/>
    <n v="4"/>
    <n v="15"/>
    <n v="15"/>
    <n v="15"/>
    <n v="15"/>
    <n v="16"/>
    <n v="15"/>
    <n v="16"/>
    <n v="16"/>
    <n v="21"/>
    <n v="20"/>
    <n v="0"/>
    <n v="0"/>
    <n v="13"/>
    <n v="14"/>
    <n v="13"/>
    <n v="0"/>
    <n v="25"/>
    <n v="10"/>
    <n v="11"/>
    <n v="10"/>
    <n v="7"/>
    <n v="6"/>
    <n v="2"/>
    <n v="0"/>
    <n v="31"/>
    <n v="0"/>
  </r>
  <r>
    <n v="2025"/>
    <x v="3"/>
    <n v="4322"/>
    <x v="8"/>
    <s v="VICTOR ENRIQUE TIRADO BONILLA-CHONGOYAPE"/>
    <s v="CHICLAYO"/>
    <s v="CHONGOYAPE"/>
    <n v="5"/>
    <n v="0"/>
    <m/>
    <n v="4"/>
    <n v="6"/>
    <n v="6"/>
    <n v="6"/>
    <n v="6"/>
    <n v="5"/>
    <n v="5"/>
    <n v="6"/>
    <n v="5"/>
    <n v="8"/>
    <n v="11"/>
    <n v="0"/>
    <n v="0"/>
    <n v="3"/>
    <n v="4"/>
    <n v="4"/>
    <n v="0"/>
    <n v="7"/>
    <n v="6"/>
    <n v="6"/>
    <n v="6"/>
    <n v="4"/>
    <n v="1"/>
    <n v="0"/>
    <n v="0"/>
    <n v="5"/>
    <n v="0"/>
  </r>
  <r>
    <n v="2025"/>
    <x v="3"/>
    <n v="4323"/>
    <x v="9"/>
    <s v="PAMPA GRANDE"/>
    <s v="CHICLAYO"/>
    <s v="CHONGOYAPE"/>
    <n v="0"/>
    <n v="0"/>
    <m/>
    <n v="0"/>
    <n v="1"/>
    <n v="1"/>
    <n v="1"/>
    <n v="1"/>
    <n v="2"/>
    <n v="2"/>
    <n v="2"/>
    <n v="2"/>
    <n v="0"/>
    <n v="0"/>
    <n v="0"/>
    <n v="0"/>
    <n v="0"/>
    <n v="0"/>
    <n v="0"/>
    <n v="0"/>
    <n v="1"/>
    <n v="1"/>
    <n v="2"/>
    <n v="2"/>
    <n v="1"/>
    <n v="1"/>
    <n v="3"/>
    <n v="0"/>
    <n v="0"/>
    <n v="0"/>
  </r>
  <r>
    <n v="2025"/>
    <x v="3"/>
    <n v="4324"/>
    <x v="10"/>
    <s v="LA VICTORIA SECTOR  I"/>
    <s v="CHICLAYO"/>
    <s v="LA VICTORIA"/>
    <n v="1"/>
    <n v="1"/>
    <m/>
    <n v="2"/>
    <n v="14"/>
    <n v="14"/>
    <n v="14"/>
    <n v="14"/>
    <n v="10"/>
    <n v="10"/>
    <n v="10"/>
    <n v="10"/>
    <n v="11"/>
    <n v="11"/>
    <n v="0"/>
    <n v="0"/>
    <n v="7"/>
    <n v="7"/>
    <n v="8"/>
    <n v="0"/>
    <n v="11"/>
    <n v="12"/>
    <n v="12"/>
    <n v="13"/>
    <n v="5"/>
    <n v="5"/>
    <n v="1"/>
    <n v="0"/>
    <n v="9"/>
    <n v="0"/>
  </r>
  <r>
    <n v="2025"/>
    <x v="3"/>
    <n v="4325"/>
    <x v="11"/>
    <s v="LA VICTORIA SECTOR II - MARIA JESUS"/>
    <s v="CHICLAYO"/>
    <s v="LA VICTORIA"/>
    <n v="0"/>
    <n v="0"/>
    <m/>
    <n v="0"/>
    <n v="8"/>
    <n v="8"/>
    <n v="8"/>
    <n v="8"/>
    <n v="7"/>
    <n v="7"/>
    <n v="7"/>
    <n v="6"/>
    <n v="10"/>
    <n v="10"/>
    <n v="0"/>
    <n v="0"/>
    <n v="1"/>
    <n v="1"/>
    <n v="1"/>
    <n v="0"/>
    <n v="5"/>
    <n v="3"/>
    <n v="3"/>
    <n v="3"/>
    <n v="1"/>
    <n v="1"/>
    <n v="2"/>
    <n v="0"/>
    <n v="4"/>
    <n v="0"/>
  </r>
  <r>
    <n v="2025"/>
    <x v="3"/>
    <n v="4326"/>
    <x v="12"/>
    <s v="EL BOSQUE"/>
    <s v="CHICLAYO"/>
    <s v="LA VICTORIA"/>
    <n v="8"/>
    <n v="0"/>
    <m/>
    <n v="13"/>
    <n v="12"/>
    <n v="12"/>
    <n v="12"/>
    <n v="12"/>
    <n v="9"/>
    <n v="9"/>
    <n v="9"/>
    <n v="9"/>
    <n v="9"/>
    <n v="9"/>
    <n v="0"/>
    <n v="0"/>
    <n v="11"/>
    <n v="10"/>
    <n v="13"/>
    <n v="0"/>
    <n v="3"/>
    <n v="11"/>
    <n v="12"/>
    <n v="12"/>
    <n v="2"/>
    <n v="1"/>
    <n v="1"/>
    <n v="0"/>
    <n v="137"/>
    <n v="0"/>
  </r>
  <r>
    <n v="2025"/>
    <x v="3"/>
    <n v="4327"/>
    <x v="13"/>
    <s v="CHOSICA DEL NORTE"/>
    <s v="CHICLAYO"/>
    <s v="LA VICTORIA"/>
    <n v="0"/>
    <n v="0"/>
    <m/>
    <n v="0"/>
    <n v="4"/>
    <n v="4"/>
    <n v="4"/>
    <n v="4"/>
    <n v="1"/>
    <n v="1"/>
    <n v="1"/>
    <n v="1"/>
    <n v="1"/>
    <n v="2"/>
    <n v="0"/>
    <n v="0"/>
    <n v="2"/>
    <n v="3"/>
    <n v="1"/>
    <n v="0"/>
    <n v="0"/>
    <n v="2"/>
    <n v="4"/>
    <n v="4"/>
    <n v="2"/>
    <n v="3"/>
    <n v="0"/>
    <n v="0"/>
    <n v="4"/>
    <n v="0"/>
  </r>
  <r>
    <n v="2025"/>
    <x v="3"/>
    <n v="4328"/>
    <x v="14"/>
    <s v="JOSE LEONARDO ORTIZ"/>
    <s v="CHICLAYO"/>
    <s v="JOSE LEONARDO ORTIZ"/>
    <n v="8"/>
    <n v="0"/>
    <m/>
    <n v="13"/>
    <n v="24"/>
    <n v="23"/>
    <n v="23"/>
    <n v="22"/>
    <n v="21"/>
    <n v="22"/>
    <n v="22"/>
    <n v="22"/>
    <n v="14"/>
    <n v="14"/>
    <n v="1"/>
    <n v="0"/>
    <n v="18"/>
    <n v="18"/>
    <n v="20"/>
    <n v="0"/>
    <n v="10"/>
    <n v="17"/>
    <n v="24"/>
    <n v="24"/>
    <n v="5"/>
    <n v="5"/>
    <n v="4"/>
    <n v="0"/>
    <n v="161"/>
    <n v="0"/>
  </r>
  <r>
    <n v="2025"/>
    <x v="3"/>
    <n v="4329"/>
    <x v="15"/>
    <s v="PEDRO PABLO ATUSPARIAS"/>
    <s v="CHICLAYO"/>
    <s v="JOSE LEONARDO ORTIZ"/>
    <n v="6"/>
    <n v="0"/>
    <m/>
    <n v="6"/>
    <n v="23"/>
    <n v="23"/>
    <n v="23"/>
    <n v="23"/>
    <n v="20"/>
    <n v="20"/>
    <n v="20"/>
    <n v="21"/>
    <n v="26"/>
    <n v="25"/>
    <n v="0"/>
    <n v="0"/>
    <n v="16"/>
    <n v="18"/>
    <n v="18"/>
    <n v="0"/>
    <n v="20"/>
    <n v="16"/>
    <n v="15"/>
    <n v="16"/>
    <n v="25"/>
    <n v="22"/>
    <n v="0"/>
    <n v="0"/>
    <n v="2"/>
    <n v="0"/>
  </r>
  <r>
    <n v="2025"/>
    <x v="3"/>
    <n v="4330"/>
    <x v="16"/>
    <s v="PAUL HARRIS"/>
    <s v="CHICLAYO"/>
    <s v="JOSE LEONARDO ORTIZ"/>
    <n v="4"/>
    <n v="1"/>
    <m/>
    <n v="4"/>
    <n v="20"/>
    <n v="20"/>
    <n v="20"/>
    <n v="20"/>
    <n v="6"/>
    <n v="6"/>
    <n v="6"/>
    <n v="6"/>
    <n v="18"/>
    <n v="18"/>
    <n v="0"/>
    <n v="0"/>
    <n v="17"/>
    <n v="16"/>
    <n v="18"/>
    <n v="0"/>
    <n v="11"/>
    <n v="6"/>
    <n v="7"/>
    <n v="6"/>
    <n v="10"/>
    <n v="9"/>
    <n v="1"/>
    <n v="0"/>
    <n v="40"/>
    <n v="0"/>
  </r>
  <r>
    <n v="2025"/>
    <x v="3"/>
    <n v="4331"/>
    <x v="17"/>
    <s v="CULPON"/>
    <s v="CHICLAYO"/>
    <s v="JOSE LEONARDO ORTIZ"/>
    <n v="0"/>
    <n v="0"/>
    <m/>
    <n v="1"/>
    <n v="5"/>
    <n v="5"/>
    <n v="5"/>
    <n v="5"/>
    <n v="0"/>
    <n v="0"/>
    <n v="0"/>
    <n v="0"/>
    <n v="2"/>
    <n v="2"/>
    <n v="0"/>
    <n v="0"/>
    <n v="2"/>
    <n v="2"/>
    <n v="2"/>
    <n v="0"/>
    <n v="4"/>
    <n v="4"/>
    <n v="4"/>
    <n v="2"/>
    <n v="0"/>
    <n v="0"/>
    <n v="0"/>
    <n v="0"/>
    <n v="0"/>
    <n v="0"/>
  </r>
  <r>
    <n v="2025"/>
    <x v="3"/>
    <n v="4332"/>
    <x v="18"/>
    <s v="SANTA ANA"/>
    <s v="CHICLAYO"/>
    <s v="JOSE LEONARDO ORTIZ"/>
    <n v="0"/>
    <n v="0"/>
    <m/>
    <n v="0"/>
    <n v="4"/>
    <n v="4"/>
    <n v="4"/>
    <n v="4"/>
    <n v="1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1"/>
    <n v="0"/>
  </r>
  <r>
    <n v="2025"/>
    <x v="3"/>
    <n v="4334"/>
    <x v="19"/>
    <s v="PAMPA LA VICTORIA"/>
    <s v="CHICLAYO"/>
    <s v="POSOPE ALTO"/>
    <n v="1"/>
    <n v="0"/>
    <m/>
    <n v="1"/>
    <n v="1"/>
    <n v="1"/>
    <n v="1"/>
    <n v="1"/>
    <n v="0"/>
    <n v="0"/>
    <n v="0"/>
    <n v="0"/>
    <n v="1"/>
    <n v="2"/>
    <n v="0"/>
    <n v="0"/>
    <n v="1"/>
    <n v="1"/>
    <n v="2"/>
    <n v="0"/>
    <n v="3"/>
    <n v="0"/>
    <n v="0"/>
    <n v="0"/>
    <n v="0"/>
    <n v="0"/>
    <n v="0"/>
    <n v="0"/>
    <n v="23"/>
    <n v="0"/>
  </r>
  <r>
    <n v="2025"/>
    <x v="3"/>
    <n v="4335"/>
    <x v="20"/>
    <s v="PIMENTEL"/>
    <s v="CHICLAYO"/>
    <s v="PIMENTEL"/>
    <n v="5"/>
    <n v="0"/>
    <m/>
    <n v="5"/>
    <n v="12"/>
    <n v="12"/>
    <n v="12"/>
    <n v="12"/>
    <n v="15"/>
    <n v="15"/>
    <n v="15"/>
    <n v="15"/>
    <n v="14"/>
    <n v="14"/>
    <n v="0"/>
    <n v="0"/>
    <n v="10"/>
    <n v="11"/>
    <n v="11"/>
    <n v="0"/>
    <n v="17"/>
    <n v="12"/>
    <n v="7"/>
    <n v="8"/>
    <n v="7"/>
    <n v="4"/>
    <n v="1"/>
    <n v="0"/>
    <n v="31"/>
    <n v="0"/>
  </r>
  <r>
    <n v="2025"/>
    <x v="3"/>
    <n v="4336"/>
    <x v="21"/>
    <s v="SAN LUIS"/>
    <s v="CHICLAYO"/>
    <s v="POMALCA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n v="2025"/>
    <x v="3"/>
    <n v="4337"/>
    <x v="22"/>
    <s v="SAN ANTONIO (POMALCA)"/>
    <s v="CHICLAYO"/>
    <s v="POMALCA"/>
    <n v="0"/>
    <n v="0"/>
    <m/>
    <n v="0"/>
    <n v="0"/>
    <n v="0"/>
    <n v="0"/>
    <n v="0"/>
    <n v="1"/>
    <n v="1"/>
    <n v="1"/>
    <n v="1"/>
    <n v="1"/>
    <n v="1"/>
    <n v="0"/>
    <n v="0"/>
    <n v="1"/>
    <n v="2"/>
    <n v="3"/>
    <n v="0"/>
    <n v="3"/>
    <n v="0"/>
    <n v="0"/>
    <n v="0"/>
    <n v="0"/>
    <n v="0"/>
    <n v="0"/>
    <n v="0"/>
    <n v="1"/>
    <n v="0"/>
  </r>
  <r>
    <n v="2025"/>
    <x v="3"/>
    <n v="4338"/>
    <x v="23"/>
    <s v="SIPAN"/>
    <s v="CHICLAYO"/>
    <s v="CAYALTI-ZAÑA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2"/>
    <n v="0"/>
    <n v="0"/>
    <n v="0"/>
    <n v="1"/>
    <n v="1"/>
    <n v="0"/>
    <n v="0"/>
    <n v="1"/>
    <n v="0"/>
  </r>
  <r>
    <n v="2025"/>
    <x v="3"/>
    <n v="4339"/>
    <x v="24"/>
    <s v="REQUE"/>
    <s v="CHICLAYO"/>
    <s v="REQUE-LAGUNAS"/>
    <n v="3"/>
    <n v="0"/>
    <m/>
    <n v="3"/>
    <n v="12"/>
    <n v="12"/>
    <n v="12"/>
    <n v="12"/>
    <n v="4"/>
    <n v="4"/>
    <n v="4"/>
    <n v="6"/>
    <n v="14"/>
    <n v="12"/>
    <n v="0"/>
    <n v="0"/>
    <n v="9"/>
    <n v="9"/>
    <n v="9"/>
    <n v="0"/>
    <n v="3"/>
    <n v="6"/>
    <n v="6"/>
    <n v="6"/>
    <n v="6"/>
    <n v="6"/>
    <n v="7"/>
    <n v="0"/>
    <n v="6"/>
    <n v="0"/>
  </r>
  <r>
    <n v="2025"/>
    <x v="3"/>
    <n v="4340"/>
    <x v="25"/>
    <s v="MONTEGRANDE"/>
    <s v="CHICLAYO"/>
    <s v="REQUE-LAGUNAS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</r>
  <r>
    <n v="2025"/>
    <x v="3"/>
    <n v="4341"/>
    <x v="26"/>
    <s v="LAS DELICIAS"/>
    <s v="CHICLAYO"/>
    <s v="REQUE-LAGUNAS"/>
    <n v="0"/>
    <n v="0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n v="2025"/>
    <x v="3"/>
    <n v="4342"/>
    <x v="27"/>
    <s v="SAN JOSE"/>
    <s v="CHICLAYO"/>
    <s v="SAN JOSE"/>
    <n v="0"/>
    <n v="0"/>
    <m/>
    <n v="0"/>
    <n v="7"/>
    <n v="7"/>
    <n v="7"/>
    <n v="7"/>
    <n v="9"/>
    <n v="9"/>
    <n v="9"/>
    <n v="9"/>
    <n v="10"/>
    <n v="10"/>
    <n v="0"/>
    <n v="0"/>
    <n v="14"/>
    <n v="15"/>
    <n v="11"/>
    <n v="1"/>
    <n v="10"/>
    <n v="4"/>
    <n v="8"/>
    <n v="8"/>
    <n v="2"/>
    <n v="1"/>
    <n v="21"/>
    <n v="0"/>
    <n v="139"/>
    <n v="0"/>
  </r>
  <r>
    <n v="2025"/>
    <x v="3"/>
    <n v="4343"/>
    <x v="28"/>
    <s v="SAN CARLOS"/>
    <s v="CHICLAYO"/>
    <s v="SAN JOSE"/>
    <n v="0"/>
    <n v="0"/>
    <m/>
    <n v="0"/>
    <n v="2"/>
    <n v="2"/>
    <n v="2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4344"/>
    <x v="29"/>
    <s v="BODEGONES"/>
    <s v="CHICLAYO"/>
    <s v="SAN JOSE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1"/>
    <n v="2"/>
    <n v="2"/>
    <n v="2"/>
    <n v="0"/>
    <n v="0"/>
    <n v="0"/>
    <n v="0"/>
    <n v="0"/>
    <n v="0"/>
  </r>
  <r>
    <n v="2025"/>
    <x v="3"/>
    <n v="4345"/>
    <x v="30"/>
    <s v="CIUDAD DE DIOS - JUAN TOMIS STACK"/>
    <s v="CHICLAYO"/>
    <s v="SAN JOSE"/>
    <n v="0"/>
    <n v="0"/>
    <m/>
    <n v="0"/>
    <n v="3"/>
    <n v="3"/>
    <n v="3"/>
    <n v="3"/>
    <n v="0"/>
    <n v="0"/>
    <n v="0"/>
    <n v="0"/>
    <n v="1"/>
    <n v="1"/>
    <n v="0"/>
    <n v="0"/>
    <n v="7"/>
    <n v="7"/>
    <n v="7"/>
    <n v="0"/>
    <n v="1"/>
    <n v="0"/>
    <n v="0"/>
    <n v="0"/>
    <n v="3"/>
    <n v="2"/>
    <n v="0"/>
    <n v="0"/>
    <n v="0"/>
    <n v="0"/>
  </r>
  <r>
    <n v="2025"/>
    <x v="3"/>
    <n v="4346"/>
    <x v="31"/>
    <s v="MONSEFU"/>
    <s v="CHICLAYO"/>
    <s v="CIRCUITO DE PLAYA"/>
    <n v="14"/>
    <n v="0"/>
    <m/>
    <n v="15"/>
    <n v="17"/>
    <n v="18"/>
    <n v="17"/>
    <n v="18"/>
    <n v="14"/>
    <n v="16"/>
    <n v="16"/>
    <n v="15"/>
    <n v="20"/>
    <n v="18"/>
    <n v="0"/>
    <n v="0"/>
    <n v="21"/>
    <n v="20"/>
    <n v="24"/>
    <n v="0"/>
    <n v="15"/>
    <n v="13"/>
    <n v="12"/>
    <n v="12"/>
    <n v="20"/>
    <n v="4"/>
    <n v="1"/>
    <n v="0"/>
    <n v="53"/>
    <n v="0"/>
  </r>
  <r>
    <n v="2025"/>
    <x v="3"/>
    <n v="4347"/>
    <x v="32"/>
    <s v="CALLANCA"/>
    <s v="CHICLAYO"/>
    <s v="CIRCUITO DE PLAYA"/>
    <n v="0"/>
    <n v="0"/>
    <m/>
    <n v="0"/>
    <n v="3"/>
    <n v="3"/>
    <n v="3"/>
    <n v="3"/>
    <n v="2"/>
    <n v="2"/>
    <n v="2"/>
    <n v="2"/>
    <n v="2"/>
    <n v="2"/>
    <n v="0"/>
    <n v="0"/>
    <n v="0"/>
    <n v="0"/>
    <n v="0"/>
    <n v="0"/>
    <n v="1"/>
    <n v="1"/>
    <n v="1"/>
    <n v="1"/>
    <n v="1"/>
    <n v="1"/>
    <n v="0"/>
    <n v="0"/>
    <n v="19"/>
    <n v="0"/>
  </r>
  <r>
    <n v="2025"/>
    <x v="3"/>
    <n v="4348"/>
    <x v="33"/>
    <s v="POMAPE"/>
    <s v="CHICLAYO"/>
    <s v="CIRCUITO DE PLAYA"/>
    <n v="0"/>
    <n v="0"/>
    <m/>
    <n v="0"/>
    <n v="2"/>
    <n v="2"/>
    <n v="2"/>
    <n v="2"/>
    <n v="3"/>
    <n v="3"/>
    <n v="3"/>
    <n v="3"/>
    <n v="2"/>
    <n v="2"/>
    <n v="0"/>
    <n v="0"/>
    <n v="1"/>
    <n v="2"/>
    <n v="1"/>
    <n v="0"/>
    <n v="1"/>
    <n v="0"/>
    <n v="1"/>
    <n v="1"/>
    <n v="2"/>
    <n v="2"/>
    <n v="0"/>
    <n v="0"/>
    <n v="0"/>
    <n v="0"/>
  </r>
  <r>
    <n v="2025"/>
    <x v="3"/>
    <n v="4349"/>
    <x v="34"/>
    <s v="VALLE HERMOSO"/>
    <s v="CHICLAYO"/>
    <s v="CIRCUITO DE PLAYA"/>
    <n v="0"/>
    <n v="1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</r>
  <r>
    <n v="2025"/>
    <x v="3"/>
    <n v="4350"/>
    <x v="35"/>
    <s v="CIUDAD ETEN"/>
    <s v="CHICLAYO"/>
    <s v="CIRCUITO DE PLAYA"/>
    <n v="0"/>
    <n v="0"/>
    <m/>
    <n v="0"/>
    <n v="9"/>
    <n v="9"/>
    <n v="9"/>
    <n v="9"/>
    <n v="3"/>
    <n v="2"/>
    <n v="2"/>
    <n v="3"/>
    <n v="10"/>
    <n v="10"/>
    <n v="0"/>
    <n v="0"/>
    <n v="5"/>
    <n v="6"/>
    <n v="6"/>
    <n v="0"/>
    <n v="3"/>
    <n v="4"/>
    <n v="5"/>
    <n v="6"/>
    <n v="4"/>
    <n v="3"/>
    <n v="17"/>
    <n v="0"/>
    <n v="1"/>
    <n v="0"/>
  </r>
  <r>
    <n v="2025"/>
    <x v="3"/>
    <n v="4351"/>
    <x v="36"/>
    <s v="PUERTO ETEN"/>
    <s v="CHICLAYO"/>
    <s v="CIRCUITO DE PLAYA"/>
    <n v="0"/>
    <n v="0"/>
    <m/>
    <n v="0"/>
    <n v="0"/>
    <n v="0"/>
    <n v="0"/>
    <n v="0"/>
    <n v="0"/>
    <n v="0"/>
    <n v="0"/>
    <n v="0"/>
    <n v="0"/>
    <n v="0"/>
    <n v="0"/>
    <n v="0"/>
    <n v="2"/>
    <n v="2"/>
    <n v="2"/>
    <n v="0"/>
    <n v="1"/>
    <n v="0"/>
    <n v="0"/>
    <n v="0"/>
    <n v="1"/>
    <n v="1"/>
    <n v="2"/>
    <n v="0"/>
    <n v="9"/>
    <n v="0"/>
  </r>
  <r>
    <n v="2025"/>
    <x v="3"/>
    <n v="4352"/>
    <x v="37"/>
    <s v="SANTA ROSA"/>
    <s v="CHICLAYO"/>
    <s v="CIRCUITO DE PLAYA"/>
    <n v="0"/>
    <n v="0"/>
    <m/>
    <n v="0"/>
    <n v="7"/>
    <n v="7"/>
    <n v="5"/>
    <n v="7"/>
    <n v="4"/>
    <n v="4"/>
    <n v="4"/>
    <n v="4"/>
    <n v="7"/>
    <n v="7"/>
    <n v="0"/>
    <n v="0"/>
    <n v="3"/>
    <n v="3"/>
    <n v="7"/>
    <n v="0"/>
    <n v="4"/>
    <n v="5"/>
    <n v="4"/>
    <n v="4"/>
    <n v="3"/>
    <n v="3"/>
    <n v="1"/>
    <n v="0"/>
    <n v="40"/>
    <n v="0"/>
  </r>
  <r>
    <n v="2025"/>
    <x v="3"/>
    <n v="4353"/>
    <x v="38"/>
    <s v="ZAÑA"/>
    <s v="CHICLAYO"/>
    <s v="CAYALTI-ZAÑA"/>
    <n v="0"/>
    <n v="0"/>
    <m/>
    <n v="0"/>
    <n v="3"/>
    <n v="3"/>
    <n v="3"/>
    <n v="3"/>
    <n v="4"/>
    <n v="4"/>
    <n v="4"/>
    <n v="4"/>
    <n v="3"/>
    <n v="3"/>
    <n v="0"/>
    <n v="0"/>
    <n v="4"/>
    <n v="4"/>
    <n v="3"/>
    <n v="0"/>
    <n v="1"/>
    <n v="2"/>
    <n v="2"/>
    <n v="2"/>
    <n v="1"/>
    <n v="1"/>
    <n v="0"/>
    <n v="0"/>
    <n v="3"/>
    <n v="0"/>
  </r>
  <r>
    <n v="2025"/>
    <x v="3"/>
    <n v="4354"/>
    <x v="39"/>
    <s v="COLLIQUE"/>
    <s v="CHICLAYO"/>
    <s v="CAYALTI-ZAÑA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</r>
  <r>
    <n v="2025"/>
    <x v="3"/>
    <n v="4355"/>
    <x v="40"/>
    <s v="GUAYAQUIL"/>
    <s v="CHICLAYO"/>
    <s v="CAYALTI-ZAÑA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</r>
  <r>
    <n v="2025"/>
    <x v="3"/>
    <n v="4356"/>
    <x v="41"/>
    <s v="MOCUPE VIEJO (TRADIC.)"/>
    <s v="CHICLAYO"/>
    <s v="REQUE-LAGUNAS"/>
    <n v="1"/>
    <n v="0"/>
    <m/>
    <n v="1"/>
    <n v="1"/>
    <n v="1"/>
    <n v="1"/>
    <n v="1"/>
    <n v="1"/>
    <n v="1"/>
    <n v="1"/>
    <n v="1"/>
    <n v="4"/>
    <n v="3"/>
    <n v="0"/>
    <n v="0"/>
    <n v="2"/>
    <n v="2"/>
    <n v="2"/>
    <n v="0"/>
    <n v="1"/>
    <n v="3"/>
    <n v="3"/>
    <n v="3"/>
    <n v="2"/>
    <n v="2"/>
    <n v="0"/>
    <n v="0"/>
    <n v="0"/>
    <n v="0"/>
  </r>
  <r>
    <n v="2025"/>
    <x v="3"/>
    <n v="4357"/>
    <x v="42"/>
    <s v="MOCUPE NUEVO"/>
    <s v="CHICLAYO"/>
    <s v="REQUE-LAGUNAS"/>
    <n v="0"/>
    <n v="0"/>
    <m/>
    <n v="0"/>
    <n v="1"/>
    <n v="1"/>
    <n v="1"/>
    <n v="1"/>
    <n v="0"/>
    <n v="0"/>
    <n v="0"/>
    <n v="0"/>
    <n v="0"/>
    <n v="0"/>
    <n v="0"/>
    <n v="0"/>
    <n v="2"/>
    <n v="2"/>
    <n v="2"/>
    <n v="0"/>
    <n v="1"/>
    <n v="1"/>
    <n v="0"/>
    <n v="1"/>
    <n v="1"/>
    <n v="1"/>
    <n v="0"/>
    <n v="0"/>
    <n v="0"/>
    <n v="0"/>
  </r>
  <r>
    <n v="2025"/>
    <x v="3"/>
    <n v="4358"/>
    <x v="43"/>
    <s v="LAGUNAS"/>
    <s v="CHICLAYO"/>
    <s v="REQUE-LAGUNAS"/>
    <n v="0"/>
    <n v="0"/>
    <m/>
    <n v="0"/>
    <n v="1"/>
    <n v="1"/>
    <n v="1"/>
    <n v="0"/>
    <n v="1"/>
    <n v="1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4359"/>
    <x v="44"/>
    <s v="TUPAC AMARU"/>
    <s v="CHICLAYO"/>
    <s v="REQUE-LAGUNAS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26"/>
    <n v="0"/>
  </r>
  <r>
    <n v="2025"/>
    <x v="3"/>
    <n v="4361"/>
    <x v="46"/>
    <s v="NUEVA ARICA"/>
    <s v="CHICLAYO"/>
    <s v="OYOTUN"/>
    <n v="0"/>
    <n v="0"/>
    <m/>
    <n v="0"/>
    <n v="2"/>
    <n v="2"/>
    <n v="2"/>
    <n v="2"/>
    <n v="1"/>
    <n v="1"/>
    <n v="1"/>
    <n v="1"/>
    <n v="0"/>
    <n v="0"/>
    <n v="0"/>
    <n v="0"/>
    <n v="0"/>
    <n v="0"/>
    <n v="0"/>
    <n v="0"/>
    <n v="1"/>
    <n v="1"/>
    <n v="2"/>
    <n v="2"/>
    <n v="1"/>
    <n v="1"/>
    <n v="1"/>
    <n v="0"/>
    <n v="6"/>
    <n v="0"/>
  </r>
  <r>
    <n v="2025"/>
    <x v="3"/>
    <n v="4362"/>
    <x v="47"/>
    <s v="LA VIÑA DE NUEVA ARICA"/>
    <s v="CHICLAYO"/>
    <s v="OYOTUN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1"/>
    <n v="1"/>
    <n v="0"/>
    <n v="0"/>
    <n v="0"/>
    <n v="0"/>
    <n v="1"/>
    <n v="0"/>
  </r>
  <r>
    <n v="2025"/>
    <x v="3"/>
    <n v="4363"/>
    <x v="48"/>
    <s v="OYOTUN"/>
    <s v="CHICLAYO"/>
    <s v="OYOTUN"/>
    <n v="2"/>
    <n v="0"/>
    <m/>
    <n v="1"/>
    <n v="4"/>
    <n v="4"/>
    <n v="4"/>
    <n v="4"/>
    <n v="4"/>
    <n v="4"/>
    <n v="4"/>
    <n v="4"/>
    <n v="4"/>
    <n v="4"/>
    <n v="0"/>
    <n v="0"/>
    <n v="1"/>
    <n v="1"/>
    <n v="1"/>
    <n v="0"/>
    <n v="7"/>
    <n v="4"/>
    <n v="2"/>
    <n v="2"/>
    <n v="10"/>
    <n v="6"/>
    <n v="2"/>
    <n v="0"/>
    <n v="7"/>
    <n v="0"/>
  </r>
  <r>
    <n v="2025"/>
    <x v="3"/>
    <n v="4366"/>
    <x v="51"/>
    <s v="VIRGEN DE LAS MERCEDES LA OTRA BANDA"/>
    <s v="CHICLAYO"/>
    <s v="CAYALTI-ZAÑA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</r>
  <r>
    <n v="2025"/>
    <x v="3"/>
    <n v="4367"/>
    <x v="52"/>
    <s v="HOSPITAL PROVINCIAL DOCENTE BELEN-LAMBAYEQUE"/>
    <s v="NO PERTENECE A NINGUNA RED"/>
    <s v="NO PERTENECE A NINGUNA MICRORED"/>
    <n v="134"/>
    <n v="1"/>
    <m/>
    <n v="136"/>
    <n v="6"/>
    <n v="6"/>
    <n v="6"/>
    <n v="7"/>
    <n v="4"/>
    <n v="3"/>
    <n v="4"/>
    <n v="4"/>
    <n v="4"/>
    <n v="5"/>
    <n v="0"/>
    <n v="0"/>
    <n v="0"/>
    <n v="0"/>
    <n v="0"/>
    <n v="0"/>
    <n v="0"/>
    <n v="0"/>
    <n v="0"/>
    <n v="0"/>
    <n v="1"/>
    <n v="1"/>
    <n v="0"/>
    <n v="0"/>
    <n v="0"/>
    <n v="0"/>
  </r>
  <r>
    <n v="2025"/>
    <x v="3"/>
    <n v="4368"/>
    <x v="53"/>
    <s v="JAYANCA"/>
    <s v="LAMBAYEQUE"/>
    <s v="JAYANCA"/>
    <n v="6"/>
    <n v="0"/>
    <m/>
    <n v="6"/>
    <n v="11"/>
    <n v="11"/>
    <n v="11"/>
    <n v="11"/>
    <n v="10"/>
    <n v="11"/>
    <n v="10"/>
    <n v="10"/>
    <n v="15"/>
    <n v="14"/>
    <n v="0"/>
    <n v="0"/>
    <n v="12"/>
    <n v="13"/>
    <n v="9"/>
    <n v="0"/>
    <n v="2"/>
    <n v="12"/>
    <n v="13"/>
    <n v="10"/>
    <n v="6"/>
    <n v="5"/>
    <n v="33"/>
    <n v="0"/>
    <n v="3"/>
    <n v="0"/>
  </r>
  <r>
    <n v="2025"/>
    <x v="3"/>
    <n v="4369"/>
    <x v="54"/>
    <s v="SAN MARTIN"/>
    <s v="LAMBAYEQUE"/>
    <s v="LAMBAYEQUE"/>
    <n v="1"/>
    <n v="0"/>
    <m/>
    <n v="1"/>
    <n v="21"/>
    <n v="21"/>
    <n v="21"/>
    <n v="21"/>
    <n v="15"/>
    <n v="14"/>
    <n v="15"/>
    <n v="15"/>
    <n v="15"/>
    <n v="14"/>
    <n v="0"/>
    <n v="0"/>
    <n v="16"/>
    <n v="17"/>
    <n v="17"/>
    <n v="0"/>
    <n v="12"/>
    <n v="54"/>
    <n v="4"/>
    <n v="6"/>
    <n v="4"/>
    <n v="5"/>
    <n v="6"/>
    <n v="0"/>
    <n v="23"/>
    <n v="0"/>
  </r>
  <r>
    <n v="2025"/>
    <x v="3"/>
    <n v="4370"/>
    <x v="55"/>
    <s v="TORIBIA CASTRO CHIRINOS"/>
    <s v="LAMBAYEQUE"/>
    <s v="LAMBAYEQUE"/>
    <n v="8"/>
    <n v="0"/>
    <m/>
    <n v="9"/>
    <n v="14"/>
    <n v="14"/>
    <n v="14"/>
    <n v="14"/>
    <n v="12"/>
    <n v="12"/>
    <n v="12"/>
    <n v="12"/>
    <n v="11"/>
    <n v="11"/>
    <n v="0"/>
    <n v="0"/>
    <n v="17"/>
    <n v="15"/>
    <n v="16"/>
    <n v="0"/>
    <n v="18"/>
    <n v="13"/>
    <n v="18"/>
    <n v="19"/>
    <n v="26"/>
    <n v="5"/>
    <n v="4"/>
    <n v="0"/>
    <n v="111"/>
    <n v="0"/>
  </r>
  <r>
    <n v="2025"/>
    <x v="3"/>
    <n v="4371"/>
    <x v="56"/>
    <s v="SIALUPE HUAMANTANGA"/>
    <s v="LAMBAYEQUE"/>
    <s v="LAMBAYEQUE"/>
    <n v="0"/>
    <n v="0"/>
    <m/>
    <n v="0"/>
    <n v="1"/>
    <n v="1"/>
    <n v="1"/>
    <n v="1"/>
    <n v="1"/>
    <n v="1"/>
    <n v="1"/>
    <n v="1"/>
    <n v="0"/>
    <n v="0"/>
    <n v="0"/>
    <n v="0"/>
    <n v="3"/>
    <n v="3"/>
    <n v="4"/>
    <n v="0"/>
    <n v="1"/>
    <n v="3"/>
    <n v="2"/>
    <n v="0"/>
    <n v="1"/>
    <n v="1"/>
    <n v="0"/>
    <n v="0"/>
    <n v="0"/>
    <n v="0"/>
  </r>
  <r>
    <n v="2025"/>
    <x v="3"/>
    <n v="4372"/>
    <x v="57"/>
    <s v="MUYFINCA-PUNTO 09"/>
    <s v="LAMBAYEQUE"/>
    <s v="LAMBAYEQUE"/>
    <n v="0"/>
    <n v="0"/>
    <m/>
    <n v="0"/>
    <n v="3"/>
    <n v="3"/>
    <n v="3"/>
    <n v="3"/>
    <n v="1"/>
    <n v="1"/>
    <n v="1"/>
    <n v="1"/>
    <n v="1"/>
    <n v="2"/>
    <n v="0"/>
    <n v="0"/>
    <n v="1"/>
    <n v="1"/>
    <n v="1"/>
    <n v="0"/>
    <n v="1"/>
    <n v="4"/>
    <n v="4"/>
    <n v="4"/>
    <n v="2"/>
    <n v="1"/>
    <n v="1"/>
    <n v="0"/>
    <n v="3"/>
    <n v="0"/>
  </r>
  <r>
    <n v="2025"/>
    <x v="3"/>
    <n v="4373"/>
    <x v="58"/>
    <s v="ILLIMO"/>
    <s v="LAMBAYEQUE"/>
    <s v="ILLIMO"/>
    <n v="7"/>
    <n v="0"/>
    <m/>
    <n v="8"/>
    <n v="9"/>
    <n v="9"/>
    <n v="9"/>
    <n v="9"/>
    <n v="10"/>
    <n v="10"/>
    <n v="10"/>
    <n v="10"/>
    <n v="7"/>
    <n v="7"/>
    <n v="0"/>
    <n v="0"/>
    <n v="7"/>
    <n v="7"/>
    <n v="7"/>
    <n v="0"/>
    <n v="5"/>
    <n v="8"/>
    <n v="5"/>
    <n v="5"/>
    <n v="3"/>
    <n v="2"/>
    <n v="12"/>
    <n v="0"/>
    <n v="43"/>
    <n v="0"/>
  </r>
  <r>
    <n v="2025"/>
    <x v="3"/>
    <n v="4374"/>
    <x v="59"/>
    <s v="CHIRIMOYO"/>
    <s v="LAMBAYEQUE"/>
    <s v="ILLIMO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1"/>
    <n v="2"/>
    <n v="2"/>
    <n v="1"/>
    <n v="0"/>
    <n v="0"/>
    <n v="7"/>
    <n v="0"/>
    <n v="12"/>
    <n v="0"/>
  </r>
  <r>
    <n v="2025"/>
    <x v="3"/>
    <n v="4375"/>
    <x v="60"/>
    <s v="SAN PEDRO SASAPE"/>
    <s v="LAMBAYEQUE"/>
    <s v="ILLIMO"/>
    <n v="0"/>
    <n v="0"/>
    <m/>
    <n v="0"/>
    <n v="1"/>
    <n v="1"/>
    <n v="1"/>
    <n v="1"/>
    <n v="1"/>
    <n v="1"/>
    <n v="1"/>
    <n v="1"/>
    <n v="0"/>
    <n v="0"/>
    <n v="0"/>
    <n v="0"/>
    <n v="1"/>
    <n v="2"/>
    <n v="2"/>
    <n v="0"/>
    <n v="1"/>
    <n v="0"/>
    <n v="0"/>
    <n v="0"/>
    <n v="1"/>
    <n v="1"/>
    <n v="2"/>
    <n v="0"/>
    <n v="26"/>
    <n v="0"/>
  </r>
  <r>
    <n v="2025"/>
    <x v="3"/>
    <n v="4376"/>
    <x v="61"/>
    <s v="LA VIÑA (JAYANCA)"/>
    <s v="LAMBAYEQUE"/>
    <s v="JAYANCA"/>
    <n v="0"/>
    <n v="0"/>
    <m/>
    <n v="0"/>
    <n v="1"/>
    <n v="1"/>
    <n v="1"/>
    <n v="1"/>
    <n v="0"/>
    <n v="0"/>
    <n v="0"/>
    <n v="0"/>
    <n v="1"/>
    <n v="1"/>
    <n v="0"/>
    <n v="0"/>
    <n v="1"/>
    <n v="2"/>
    <n v="2"/>
    <n v="0"/>
    <n v="1"/>
    <n v="2"/>
    <n v="4"/>
    <n v="2"/>
    <n v="4"/>
    <n v="4"/>
    <n v="1"/>
    <n v="0"/>
    <n v="1"/>
    <n v="0"/>
  </r>
  <r>
    <n v="2025"/>
    <x v="3"/>
    <n v="4377"/>
    <x v="62"/>
    <s v="MOCHUMI"/>
    <s v="LAMBAYEQUE"/>
    <s v="MOCHUMI"/>
    <n v="0"/>
    <n v="0"/>
    <m/>
    <n v="0"/>
    <n v="7"/>
    <n v="6"/>
    <n v="7"/>
    <n v="7"/>
    <n v="8"/>
    <n v="8"/>
    <n v="8"/>
    <n v="8"/>
    <n v="4"/>
    <n v="4"/>
    <n v="0"/>
    <n v="0"/>
    <n v="4"/>
    <n v="3"/>
    <n v="3"/>
    <n v="0"/>
    <n v="10"/>
    <n v="6"/>
    <n v="7"/>
    <n v="7"/>
    <n v="2"/>
    <n v="2"/>
    <n v="9"/>
    <n v="0"/>
    <n v="49"/>
    <n v="0"/>
  </r>
  <r>
    <n v="2025"/>
    <x v="3"/>
    <n v="4379"/>
    <x v="64"/>
    <s v="PUNTO CUATRO"/>
    <s v="LAMBAYEQUE"/>
    <s v="MOCHUMI"/>
    <n v="0"/>
    <n v="0"/>
    <m/>
    <n v="0"/>
    <n v="1"/>
    <n v="1"/>
    <n v="1"/>
    <n v="1"/>
    <n v="0"/>
    <n v="0"/>
    <n v="0"/>
    <n v="0"/>
    <n v="1"/>
    <n v="1"/>
    <n v="0"/>
    <n v="0"/>
    <n v="3"/>
    <n v="3"/>
    <n v="3"/>
    <n v="0"/>
    <n v="1"/>
    <n v="0"/>
    <n v="0"/>
    <n v="0"/>
    <n v="0"/>
    <n v="0"/>
    <n v="10"/>
    <n v="0"/>
    <n v="26"/>
    <n v="0"/>
  </r>
  <r>
    <n v="2025"/>
    <x v="3"/>
    <n v="4380"/>
    <x v="65"/>
    <s v="PAREDONES MUY FINCA"/>
    <s v="LAMBAYEQUE"/>
    <s v="MOCHUMI"/>
    <n v="0"/>
    <n v="0"/>
    <m/>
    <n v="0"/>
    <n v="1"/>
    <n v="1"/>
    <n v="1"/>
    <n v="1"/>
    <n v="0"/>
    <n v="0"/>
    <n v="0"/>
    <n v="0"/>
    <n v="1"/>
    <n v="1"/>
    <n v="0"/>
    <n v="0"/>
    <n v="0"/>
    <n v="1"/>
    <n v="0"/>
    <n v="0"/>
    <n v="0"/>
    <n v="0"/>
    <n v="1"/>
    <n v="0"/>
    <n v="3"/>
    <n v="2"/>
    <n v="0"/>
    <n v="0"/>
    <n v="3"/>
    <n v="0"/>
  </r>
  <r>
    <n v="2025"/>
    <x v="3"/>
    <n v="4381"/>
    <x v="66"/>
    <s v="PACORA"/>
    <s v="LAMBAYEQUE"/>
    <s v="ILLIMO"/>
    <n v="0"/>
    <n v="0"/>
    <m/>
    <n v="0"/>
    <n v="2"/>
    <n v="2"/>
    <n v="2"/>
    <n v="2"/>
    <n v="6"/>
    <n v="5"/>
    <n v="6"/>
    <n v="6"/>
    <n v="5"/>
    <n v="5"/>
    <n v="0"/>
    <n v="0"/>
    <n v="5"/>
    <n v="5"/>
    <n v="6"/>
    <n v="0"/>
    <n v="6"/>
    <n v="1"/>
    <n v="1"/>
    <n v="1"/>
    <n v="5"/>
    <n v="5"/>
    <n v="21"/>
    <n v="0"/>
    <n v="15"/>
    <n v="0"/>
  </r>
  <r>
    <n v="2025"/>
    <x v="3"/>
    <n v="4383"/>
    <x v="68"/>
    <s v="SALAS"/>
    <s v="LAMBAYEQUE"/>
    <s v="SALAS"/>
    <n v="5"/>
    <n v="1"/>
    <m/>
    <n v="5"/>
    <n v="5"/>
    <n v="5"/>
    <n v="2"/>
    <n v="5"/>
    <n v="2"/>
    <n v="2"/>
    <n v="0"/>
    <n v="2"/>
    <n v="1"/>
    <n v="3"/>
    <n v="0"/>
    <n v="0"/>
    <n v="1"/>
    <n v="1"/>
    <n v="2"/>
    <n v="0"/>
    <n v="3"/>
    <n v="2"/>
    <n v="1"/>
    <n v="0"/>
    <n v="3"/>
    <n v="3"/>
    <n v="7"/>
    <n v="0"/>
    <n v="42"/>
    <n v="0"/>
  </r>
  <r>
    <n v="2025"/>
    <x v="3"/>
    <n v="4384"/>
    <x v="69"/>
    <s v="PENACHI"/>
    <s v="LAMBAYEQUE"/>
    <s v="SALAS"/>
    <n v="0"/>
    <n v="0"/>
    <m/>
    <n v="0"/>
    <n v="1"/>
    <n v="1"/>
    <n v="1"/>
    <n v="1"/>
    <n v="1"/>
    <n v="1"/>
    <n v="1"/>
    <n v="1"/>
    <n v="1"/>
    <n v="1"/>
    <n v="0"/>
    <n v="0"/>
    <n v="1"/>
    <n v="0"/>
    <n v="2"/>
    <n v="0"/>
    <n v="0"/>
    <n v="0"/>
    <n v="1"/>
    <n v="1"/>
    <n v="1"/>
    <n v="1"/>
    <n v="0"/>
    <n v="0"/>
    <n v="1"/>
    <n v="0"/>
  </r>
  <r>
    <n v="2025"/>
    <x v="3"/>
    <n v="4385"/>
    <x v="70"/>
    <s v="KERGUER"/>
    <s v="LAMBAYEQUE"/>
    <s v="SALAS"/>
    <n v="0"/>
    <n v="0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4386"/>
    <x v="71"/>
    <s v="TUCUME"/>
    <s v="LAMBAYEQUE"/>
    <s v="TUCUME"/>
    <n v="0"/>
    <n v="1"/>
    <m/>
    <n v="2"/>
    <n v="5"/>
    <n v="5"/>
    <n v="5"/>
    <n v="5"/>
    <n v="2"/>
    <n v="2"/>
    <n v="2"/>
    <n v="2"/>
    <n v="4"/>
    <n v="4"/>
    <n v="0"/>
    <n v="0"/>
    <n v="2"/>
    <n v="2"/>
    <n v="2"/>
    <n v="0"/>
    <n v="4"/>
    <n v="3"/>
    <n v="3"/>
    <n v="3"/>
    <n v="6"/>
    <n v="5"/>
    <n v="11"/>
    <n v="0"/>
    <n v="0"/>
    <n v="0"/>
  </r>
  <r>
    <n v="2025"/>
    <x v="3"/>
    <n v="4387"/>
    <x v="72"/>
    <s v="TUCUME VIEJO"/>
    <s v="LAMBAYEQUE"/>
    <s v="TUCUME"/>
    <n v="0"/>
    <n v="0"/>
    <m/>
    <n v="0"/>
    <n v="1"/>
    <n v="1"/>
    <n v="1"/>
    <n v="1"/>
    <n v="0"/>
    <n v="0"/>
    <n v="0"/>
    <n v="0"/>
    <n v="1"/>
    <n v="1"/>
    <n v="0"/>
    <n v="0"/>
    <n v="1"/>
    <n v="1"/>
    <n v="1"/>
    <n v="0"/>
    <n v="0"/>
    <n v="3"/>
    <n v="3"/>
    <n v="3"/>
    <n v="0"/>
    <n v="0"/>
    <n v="0"/>
    <n v="0"/>
    <n v="30"/>
    <n v="0"/>
  </r>
  <r>
    <n v="2025"/>
    <x v="3"/>
    <n v="4388"/>
    <x v="73"/>
    <s v="GRANJA SASAPE"/>
    <s v="LAMBAYEQUE"/>
    <s v="TUCUME"/>
    <n v="0"/>
    <n v="0"/>
    <m/>
    <n v="0"/>
    <n v="1"/>
    <n v="1"/>
    <n v="1"/>
    <n v="1"/>
    <n v="0"/>
    <n v="0"/>
    <n v="0"/>
    <n v="0"/>
    <n v="4"/>
    <n v="4"/>
    <n v="0"/>
    <n v="0"/>
    <n v="3"/>
    <n v="3"/>
    <n v="3"/>
    <n v="0"/>
    <n v="1"/>
    <n v="0"/>
    <n v="0"/>
    <n v="0"/>
    <n v="1"/>
    <n v="1"/>
    <n v="0"/>
    <n v="0"/>
    <n v="0"/>
    <n v="0"/>
  </r>
  <r>
    <n v="2025"/>
    <x v="3"/>
    <n v="4389"/>
    <x v="74"/>
    <s v="LOS BANCES"/>
    <s v="LAMBAYEQUE"/>
    <s v="TUCUME"/>
    <n v="0"/>
    <n v="0"/>
    <m/>
    <n v="0"/>
    <n v="3"/>
    <n v="3"/>
    <n v="3"/>
    <n v="3"/>
    <n v="2"/>
    <n v="2"/>
    <n v="2"/>
    <n v="2"/>
    <n v="3"/>
    <n v="3"/>
    <n v="0"/>
    <n v="0"/>
    <n v="4"/>
    <n v="5"/>
    <n v="5"/>
    <n v="0"/>
    <n v="0"/>
    <n v="2"/>
    <n v="2"/>
    <n v="2"/>
    <n v="0"/>
    <n v="0"/>
    <n v="0"/>
    <n v="0"/>
    <n v="1"/>
    <n v="0"/>
  </r>
  <r>
    <n v="2025"/>
    <x v="3"/>
    <n v="4390"/>
    <x v="75"/>
    <s v="LA RAYA"/>
    <s v="LAMBAYEQUE"/>
    <s v="TUCUME"/>
    <n v="0"/>
    <n v="0"/>
    <m/>
    <n v="0"/>
    <n v="1"/>
    <n v="2"/>
    <n v="2"/>
    <n v="2"/>
    <n v="1"/>
    <n v="1"/>
    <n v="1"/>
    <n v="1"/>
    <n v="3"/>
    <n v="3"/>
    <n v="0"/>
    <n v="0"/>
    <n v="2"/>
    <n v="2"/>
    <n v="3"/>
    <n v="0"/>
    <n v="2"/>
    <n v="2"/>
    <n v="2"/>
    <n v="2"/>
    <n v="1"/>
    <n v="1"/>
    <n v="3"/>
    <n v="0"/>
    <n v="0"/>
    <n v="0"/>
  </r>
  <r>
    <n v="2025"/>
    <x v="3"/>
    <n v="4391"/>
    <x v="76"/>
    <s v="LOS SANCHEZ"/>
    <s v="LAMBAYEQUE"/>
    <s v="TUCUME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1"/>
    <n v="1"/>
    <n v="0"/>
    <n v="0"/>
    <n v="1"/>
    <n v="0"/>
    <n v="0"/>
    <n v="0"/>
    <n v="0"/>
    <n v="0"/>
  </r>
  <r>
    <n v="2025"/>
    <x v="3"/>
    <n v="4392"/>
    <x v="77"/>
    <s v="MOTUPE"/>
    <s v="LAMBAYEQUE"/>
    <s v="MOTUPE"/>
    <n v="18"/>
    <n v="1"/>
    <m/>
    <n v="20"/>
    <n v="6"/>
    <n v="6"/>
    <n v="6"/>
    <n v="6"/>
    <n v="16"/>
    <n v="16"/>
    <n v="17"/>
    <n v="17"/>
    <n v="17"/>
    <n v="17"/>
    <n v="0"/>
    <n v="0"/>
    <n v="21"/>
    <n v="24"/>
    <n v="26"/>
    <n v="0"/>
    <n v="10"/>
    <n v="12"/>
    <n v="12"/>
    <n v="12"/>
    <n v="12"/>
    <n v="11"/>
    <n v="9"/>
    <n v="0"/>
    <n v="34"/>
    <n v="0"/>
  </r>
  <r>
    <n v="2025"/>
    <x v="3"/>
    <n v="4393"/>
    <x v="78"/>
    <s v="CHOCHOPE"/>
    <s v="LAMBAYEQUE"/>
    <s v="MOTUPE"/>
    <n v="0"/>
    <n v="0"/>
    <m/>
    <n v="0"/>
    <n v="1"/>
    <n v="1"/>
    <n v="1"/>
    <n v="1"/>
    <n v="0"/>
    <n v="0"/>
    <n v="0"/>
    <n v="0"/>
    <n v="0"/>
    <n v="0"/>
    <n v="0"/>
    <n v="0"/>
    <n v="0"/>
    <n v="0"/>
    <n v="1"/>
    <n v="0"/>
    <n v="0"/>
    <n v="2"/>
    <n v="2"/>
    <n v="2"/>
    <n v="1"/>
    <n v="1"/>
    <n v="0"/>
    <n v="0"/>
    <n v="14"/>
    <n v="0"/>
  </r>
  <r>
    <n v="2025"/>
    <x v="3"/>
    <n v="4394"/>
    <x v="79"/>
    <s v="KAÑARIS"/>
    <s v="LAMBAYEQUE"/>
    <s v="KAÑARIS"/>
    <n v="1"/>
    <n v="0"/>
    <m/>
    <n v="1"/>
    <n v="1"/>
    <n v="1"/>
    <n v="3"/>
    <n v="1"/>
    <n v="6"/>
    <n v="5"/>
    <n v="7"/>
    <n v="7"/>
    <n v="2"/>
    <n v="3"/>
    <n v="0"/>
    <n v="0"/>
    <n v="2"/>
    <n v="4"/>
    <n v="3"/>
    <n v="0"/>
    <n v="3"/>
    <n v="3"/>
    <n v="0"/>
    <n v="3"/>
    <n v="1"/>
    <n v="1"/>
    <n v="19"/>
    <n v="0"/>
    <n v="3"/>
    <n v="0"/>
  </r>
  <r>
    <n v="2025"/>
    <x v="3"/>
    <n v="4395"/>
    <x v="80"/>
    <s v="PANDACHI"/>
    <s v="LAMBAYEQUE"/>
    <s v="KAÑARIS"/>
    <n v="0"/>
    <n v="0"/>
    <m/>
    <n v="0"/>
    <n v="0"/>
    <n v="0"/>
    <n v="0"/>
    <n v="0"/>
    <n v="0"/>
    <n v="0"/>
    <n v="0"/>
    <n v="0"/>
    <n v="1"/>
    <n v="2"/>
    <n v="0"/>
    <n v="0"/>
    <n v="1"/>
    <n v="1"/>
    <n v="1"/>
    <n v="0"/>
    <n v="2"/>
    <n v="0"/>
    <n v="1"/>
    <n v="1"/>
    <n v="1"/>
    <n v="1"/>
    <n v="4"/>
    <n v="0"/>
    <n v="12"/>
    <n v="0"/>
  </r>
  <r>
    <n v="2025"/>
    <x v="3"/>
    <n v="4396"/>
    <x v="81"/>
    <s v="HUACAPAMPA"/>
    <s v="LAMBAYEQUE"/>
    <s v="KAÑARIS"/>
    <n v="0"/>
    <n v="0"/>
    <m/>
    <n v="0"/>
    <n v="1"/>
    <n v="1"/>
    <n v="1"/>
    <n v="1"/>
    <n v="0"/>
    <n v="0"/>
    <n v="0"/>
    <n v="0"/>
    <n v="0"/>
    <n v="0"/>
    <n v="0"/>
    <n v="0"/>
    <n v="2"/>
    <n v="3"/>
    <n v="2"/>
    <n v="0"/>
    <n v="0"/>
    <n v="0"/>
    <n v="0"/>
    <n v="1"/>
    <n v="1"/>
    <n v="1"/>
    <n v="1"/>
    <n v="0"/>
    <n v="0"/>
    <n v="0"/>
  </r>
  <r>
    <n v="2025"/>
    <x v="3"/>
    <n v="4397"/>
    <x v="82"/>
    <s v="CHILASQUE"/>
    <s v="LAMBAYEQUE"/>
    <s v="KAÑARIS"/>
    <n v="1"/>
    <n v="0"/>
    <m/>
    <n v="1"/>
    <n v="0"/>
    <n v="0"/>
    <n v="0"/>
    <n v="0"/>
    <n v="3"/>
    <n v="2"/>
    <n v="1"/>
    <n v="2"/>
    <n v="0"/>
    <n v="0"/>
    <n v="0"/>
    <n v="0"/>
    <n v="3"/>
    <n v="3"/>
    <n v="3"/>
    <n v="0"/>
    <n v="0"/>
    <n v="0"/>
    <n v="0"/>
    <n v="0"/>
    <n v="2"/>
    <n v="2"/>
    <n v="1"/>
    <n v="0"/>
    <n v="6"/>
    <n v="0"/>
  </r>
  <r>
    <n v="2025"/>
    <x v="3"/>
    <n v="4398"/>
    <x v="83"/>
    <s v="LA SUCCHA"/>
    <s v="LAMBAYEQUE"/>
    <s v="KAÑARIS"/>
    <n v="0"/>
    <n v="0"/>
    <m/>
    <n v="0"/>
    <n v="0"/>
    <n v="0"/>
    <n v="0"/>
    <n v="0"/>
    <n v="0"/>
    <n v="0"/>
    <n v="1"/>
    <n v="0"/>
    <n v="0"/>
    <n v="2"/>
    <n v="0"/>
    <n v="0"/>
    <n v="1"/>
    <n v="1"/>
    <n v="0"/>
    <n v="0"/>
    <n v="0"/>
    <n v="1"/>
    <n v="0"/>
    <n v="0"/>
    <n v="0"/>
    <n v="1"/>
    <n v="0"/>
    <n v="0"/>
    <n v="8"/>
    <n v="0"/>
  </r>
  <r>
    <n v="2025"/>
    <x v="3"/>
    <n v="4399"/>
    <x v="84"/>
    <s v="QUIRICHIMA"/>
    <s v="LAMBAYEQUE"/>
    <s v="KAÑARIS"/>
    <n v="1"/>
    <n v="0"/>
    <m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1"/>
    <n v="2"/>
    <n v="0"/>
    <n v="0"/>
    <n v="20"/>
    <n v="0"/>
  </r>
  <r>
    <n v="2025"/>
    <x v="3"/>
    <n v="4400"/>
    <x v="85"/>
    <s v="CHIÑAMA"/>
    <s v="LAMBAYEQUE"/>
    <s v="KAÑARIS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1"/>
    <n v="0"/>
  </r>
  <r>
    <n v="2025"/>
    <x v="3"/>
    <n v="4401"/>
    <x v="86"/>
    <s v="TONGORRAPE"/>
    <s v="LAMBAYEQUE"/>
    <s v="MOTUPE"/>
    <n v="0"/>
    <n v="0"/>
    <m/>
    <n v="0"/>
    <n v="2"/>
    <n v="2"/>
    <n v="2"/>
    <n v="2"/>
    <n v="4"/>
    <n v="4"/>
    <n v="4"/>
    <n v="3"/>
    <n v="2"/>
    <n v="2"/>
    <n v="0"/>
    <n v="0"/>
    <n v="1"/>
    <n v="1"/>
    <n v="1"/>
    <n v="0"/>
    <n v="1"/>
    <n v="0"/>
    <n v="0"/>
    <n v="0"/>
    <n v="1"/>
    <n v="1"/>
    <n v="0"/>
    <n v="0"/>
    <n v="46"/>
    <n v="0"/>
  </r>
  <r>
    <n v="2025"/>
    <x v="3"/>
    <n v="4402"/>
    <x v="87"/>
    <s v="ANCHOVIRA"/>
    <s v="LAMBAYEQUE"/>
    <s v="MOTUPE"/>
    <n v="0"/>
    <n v="0"/>
    <m/>
    <n v="0"/>
    <n v="2"/>
    <n v="2"/>
    <n v="2"/>
    <n v="2"/>
    <n v="3"/>
    <n v="3"/>
    <n v="3"/>
    <n v="3"/>
    <n v="1"/>
    <n v="1"/>
    <n v="0"/>
    <n v="0"/>
    <n v="0"/>
    <n v="0"/>
    <n v="0"/>
    <n v="0"/>
    <n v="1"/>
    <n v="1"/>
    <n v="1"/>
    <n v="5"/>
    <n v="1"/>
    <n v="1"/>
    <n v="1"/>
    <n v="0"/>
    <n v="8"/>
    <n v="0"/>
  </r>
  <r>
    <n v="2025"/>
    <x v="3"/>
    <n v="4403"/>
    <x v="88"/>
    <s v="MARRIPON"/>
    <s v="LAMBAYEQUE"/>
    <s v="MOTUPE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6"/>
    <n v="0"/>
    <n v="0"/>
    <n v="0"/>
  </r>
  <r>
    <n v="2025"/>
    <x v="3"/>
    <n v="4404"/>
    <x v="89"/>
    <s v="OLMOS"/>
    <s v="LAMBAYEQUE"/>
    <s v="OLMOS"/>
    <n v="21"/>
    <n v="0"/>
    <m/>
    <n v="21"/>
    <n v="10"/>
    <n v="10"/>
    <n v="10"/>
    <n v="10"/>
    <n v="18"/>
    <n v="19"/>
    <n v="22"/>
    <n v="21"/>
    <n v="14"/>
    <n v="14"/>
    <n v="0"/>
    <n v="0"/>
    <n v="16"/>
    <n v="23"/>
    <n v="11"/>
    <n v="0"/>
    <n v="15"/>
    <n v="13"/>
    <n v="18"/>
    <n v="15"/>
    <n v="3"/>
    <n v="3"/>
    <n v="0"/>
    <n v="0"/>
    <n v="254"/>
    <n v="0"/>
  </r>
  <r>
    <n v="2025"/>
    <x v="3"/>
    <n v="4405"/>
    <x v="90"/>
    <s v="LA ESTANCIA"/>
    <s v="LAMBAYEQUE"/>
    <s v="OLMOS"/>
    <n v="0"/>
    <n v="0"/>
    <m/>
    <n v="0"/>
    <n v="1"/>
    <n v="1"/>
    <n v="1"/>
    <n v="1"/>
    <n v="0"/>
    <n v="0"/>
    <n v="0"/>
    <n v="0"/>
    <n v="0"/>
    <n v="0"/>
    <n v="0"/>
    <n v="0"/>
    <n v="1"/>
    <n v="2"/>
    <n v="2"/>
    <n v="0"/>
    <n v="1"/>
    <n v="1"/>
    <n v="0"/>
    <n v="1"/>
    <n v="0"/>
    <n v="0"/>
    <n v="5"/>
    <n v="0"/>
    <n v="11"/>
    <n v="0"/>
  </r>
  <r>
    <n v="2025"/>
    <x v="3"/>
    <n v="4406"/>
    <x v="91"/>
    <s v="INSCULAS"/>
    <s v="LAMBAYEQUE"/>
    <s v="OLMOS"/>
    <n v="0"/>
    <n v="0"/>
    <m/>
    <n v="0"/>
    <n v="1"/>
    <n v="1"/>
    <n v="1"/>
    <n v="1"/>
    <n v="3"/>
    <n v="4"/>
    <n v="3"/>
    <n v="3"/>
    <n v="4"/>
    <n v="4"/>
    <n v="0"/>
    <n v="0"/>
    <n v="1"/>
    <n v="1"/>
    <n v="1"/>
    <n v="0"/>
    <n v="2"/>
    <n v="0"/>
    <n v="1"/>
    <n v="1"/>
    <n v="0"/>
    <n v="0"/>
    <n v="0"/>
    <n v="0"/>
    <n v="10"/>
    <n v="0"/>
  </r>
  <r>
    <n v="2025"/>
    <x v="3"/>
    <n v="4407"/>
    <x v="92"/>
    <s v="QUERPON"/>
    <s v="LAMBAYEQUE"/>
    <s v="OLMOS"/>
    <n v="0"/>
    <n v="0"/>
    <m/>
    <n v="0"/>
    <n v="1"/>
    <n v="1"/>
    <n v="1"/>
    <n v="1"/>
    <n v="0"/>
    <n v="0"/>
    <n v="0"/>
    <n v="0"/>
    <n v="0"/>
    <n v="0"/>
    <n v="0"/>
    <n v="0"/>
    <n v="0"/>
    <n v="2"/>
    <n v="2"/>
    <n v="0"/>
    <n v="2"/>
    <n v="0"/>
    <n v="0"/>
    <n v="0"/>
    <n v="0"/>
    <n v="0"/>
    <n v="4"/>
    <n v="0"/>
    <n v="0"/>
    <n v="0"/>
  </r>
  <r>
    <n v="2025"/>
    <x v="3"/>
    <n v="4408"/>
    <x v="93"/>
    <s v="TRES BATANES"/>
    <s v="LAMBAYEQUE"/>
    <s v="OLMOS"/>
    <n v="0"/>
    <n v="0"/>
    <m/>
    <n v="0"/>
    <n v="1"/>
    <n v="1"/>
    <n v="1"/>
    <n v="0"/>
    <n v="1"/>
    <n v="0"/>
    <n v="1"/>
    <n v="0"/>
    <n v="0"/>
    <n v="0"/>
    <n v="0"/>
    <n v="0"/>
    <n v="1"/>
    <n v="1"/>
    <n v="1"/>
    <n v="0"/>
    <n v="1"/>
    <n v="2"/>
    <n v="2"/>
    <n v="2"/>
    <n v="0"/>
    <n v="0"/>
    <n v="0"/>
    <n v="0"/>
    <n v="24"/>
    <n v="0"/>
  </r>
  <r>
    <n v="2025"/>
    <x v="3"/>
    <n v="4409"/>
    <x v="94"/>
    <s v="CAPILLA CENTRAL"/>
    <s v="LAMBAYEQUE"/>
    <s v="OLMOS"/>
    <n v="0"/>
    <n v="0"/>
    <m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1"/>
    <n v="1"/>
    <n v="5"/>
    <n v="0"/>
    <n v="0"/>
    <n v="0"/>
  </r>
  <r>
    <n v="2025"/>
    <x v="3"/>
    <n v="4410"/>
    <x v="95"/>
    <s v="ÑAUPE"/>
    <s v="LAMBAYEQUE"/>
    <s v="OLMOS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4"/>
    <n v="0"/>
    <n v="5"/>
    <n v="0"/>
  </r>
  <r>
    <n v="2025"/>
    <x v="3"/>
    <n v="4411"/>
    <x v="96"/>
    <s v="ELVIRREY"/>
    <s v="LAMBAYEQUE"/>
    <s v="OLMOS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n v="2025"/>
    <x v="3"/>
    <n v="4412"/>
    <x v="97"/>
    <s v="FICUAR"/>
    <s v="LAMBAYEQUE"/>
    <s v="OLMOS"/>
    <n v="0"/>
    <n v="0"/>
    <m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</r>
  <r>
    <n v="2025"/>
    <x v="3"/>
    <n v="4413"/>
    <x v="98"/>
    <s v="SANTA ROSA (OLMOS)"/>
    <s v="LAMBAYEQUE"/>
    <s v="OLMOS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</r>
  <r>
    <n v="2025"/>
    <x v="3"/>
    <n v="4414"/>
    <x v="99"/>
    <s v="COLAYA"/>
    <s v="LAMBAYEQUE"/>
    <s v="SALAS"/>
    <n v="0"/>
    <n v="0"/>
    <m/>
    <n v="0"/>
    <n v="0"/>
    <n v="0"/>
    <n v="0"/>
    <n v="0"/>
    <n v="1"/>
    <n v="1"/>
    <n v="1"/>
    <n v="1"/>
    <n v="0"/>
    <n v="0"/>
    <n v="0"/>
    <n v="0"/>
    <n v="1"/>
    <n v="1"/>
    <n v="0"/>
    <n v="0"/>
    <n v="1"/>
    <n v="1"/>
    <n v="1"/>
    <n v="1"/>
    <n v="2"/>
    <n v="2"/>
    <n v="1"/>
    <n v="0"/>
    <n v="2"/>
    <n v="0"/>
  </r>
  <r>
    <n v="2025"/>
    <x v="3"/>
    <n v="4415"/>
    <x v="100"/>
    <s v="LA RAMADA"/>
    <s v="LAMBAYEQUE"/>
    <s v="SALAS"/>
    <n v="0"/>
    <n v="0"/>
    <m/>
    <n v="0"/>
    <n v="2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</r>
  <r>
    <n v="2025"/>
    <x v="3"/>
    <n v="4416"/>
    <x v="101"/>
    <s v="TALLAPAMPA"/>
    <s v="LAMBAYEQUE"/>
    <s v="SALAS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4417"/>
    <x v="102"/>
    <s v="MORROPE"/>
    <s v="LAMBAYEQUE"/>
    <s v="MORROPE"/>
    <n v="13"/>
    <n v="0"/>
    <m/>
    <n v="14"/>
    <n v="14"/>
    <n v="14"/>
    <n v="14"/>
    <n v="14"/>
    <n v="12"/>
    <n v="12"/>
    <n v="15"/>
    <n v="15"/>
    <n v="8"/>
    <n v="8"/>
    <n v="0"/>
    <n v="0"/>
    <n v="5"/>
    <n v="6"/>
    <n v="9"/>
    <n v="0"/>
    <n v="8"/>
    <n v="12"/>
    <n v="13"/>
    <n v="13"/>
    <n v="6"/>
    <n v="7"/>
    <n v="7"/>
    <n v="0"/>
    <n v="6"/>
    <n v="0"/>
  </r>
  <r>
    <n v="2025"/>
    <x v="3"/>
    <n v="4418"/>
    <x v="103"/>
    <s v="LA COLORADA"/>
    <s v="LAMBAYEQUE"/>
    <s v="MORROPE"/>
    <n v="0"/>
    <n v="0"/>
    <m/>
    <n v="0"/>
    <n v="3"/>
    <n v="3"/>
    <n v="3"/>
    <n v="3"/>
    <n v="1"/>
    <n v="1"/>
    <n v="1"/>
    <n v="1"/>
    <n v="5"/>
    <n v="5"/>
    <n v="0"/>
    <n v="0"/>
    <n v="2"/>
    <n v="2"/>
    <n v="3"/>
    <n v="0"/>
    <n v="0"/>
    <n v="0"/>
    <n v="0"/>
    <n v="1"/>
    <n v="1"/>
    <n v="1"/>
    <n v="0"/>
    <n v="0"/>
    <n v="1"/>
    <n v="0"/>
  </r>
  <r>
    <n v="2025"/>
    <x v="3"/>
    <n v="4419"/>
    <x v="104"/>
    <s v="EL ROMERO"/>
    <s v="LAMBAYEQUE"/>
    <s v="MORROPE"/>
    <n v="0"/>
    <n v="0"/>
    <m/>
    <n v="0"/>
    <n v="0"/>
    <n v="0"/>
    <n v="0"/>
    <n v="0"/>
    <n v="2"/>
    <n v="2"/>
    <n v="2"/>
    <n v="2"/>
    <n v="0"/>
    <n v="0"/>
    <n v="0"/>
    <n v="0"/>
    <n v="2"/>
    <n v="2"/>
    <n v="2"/>
    <n v="0"/>
    <n v="1"/>
    <n v="3"/>
    <n v="3"/>
    <n v="3"/>
    <n v="6"/>
    <n v="5"/>
    <n v="0"/>
    <n v="0"/>
    <n v="30"/>
    <n v="0"/>
  </r>
  <r>
    <n v="2025"/>
    <x v="3"/>
    <n v="4420"/>
    <x v="105"/>
    <s v="TRANCA FANUPE"/>
    <s v="LAMBAYEQUE"/>
    <s v="MORROPE"/>
    <n v="0"/>
    <n v="0"/>
    <m/>
    <n v="0"/>
    <n v="1"/>
    <n v="1"/>
    <n v="1"/>
    <n v="1"/>
    <n v="0"/>
    <n v="0"/>
    <n v="1"/>
    <n v="0"/>
    <n v="3"/>
    <n v="4"/>
    <n v="0"/>
    <n v="0"/>
    <n v="8"/>
    <n v="7"/>
    <n v="6"/>
    <n v="0"/>
    <n v="9"/>
    <n v="4"/>
    <n v="5"/>
    <n v="5"/>
    <n v="6"/>
    <n v="4"/>
    <n v="0"/>
    <n v="0"/>
    <n v="11"/>
    <n v="0"/>
  </r>
  <r>
    <n v="2025"/>
    <x v="3"/>
    <n v="4421"/>
    <x v="106"/>
    <s v="LAGUNAS (MORROPE)"/>
    <s v="LAMBAYEQUE"/>
    <s v="MORROPE"/>
    <n v="0"/>
    <n v="0"/>
    <m/>
    <n v="0"/>
    <n v="4"/>
    <n v="4"/>
    <n v="4"/>
    <n v="4"/>
    <n v="0"/>
    <n v="0"/>
    <n v="1"/>
    <n v="1"/>
    <n v="0"/>
    <n v="1"/>
    <n v="0"/>
    <n v="0"/>
    <n v="0"/>
    <n v="0"/>
    <n v="0"/>
    <n v="0"/>
    <n v="1"/>
    <n v="1"/>
    <n v="2"/>
    <n v="2"/>
    <n v="1"/>
    <n v="0"/>
    <n v="0"/>
    <n v="0"/>
    <n v="0"/>
    <n v="0"/>
  </r>
  <r>
    <n v="2025"/>
    <x v="3"/>
    <n v="4422"/>
    <x v="107"/>
    <s v="CHEPITO"/>
    <s v="LAMBAYEQUE"/>
    <s v="MORROPE"/>
    <n v="0"/>
    <n v="0"/>
    <m/>
    <n v="0"/>
    <n v="1"/>
    <n v="1"/>
    <n v="1"/>
    <n v="1"/>
    <n v="1"/>
    <n v="1"/>
    <n v="4"/>
    <n v="1"/>
    <n v="3"/>
    <n v="3"/>
    <n v="0"/>
    <n v="0"/>
    <n v="2"/>
    <n v="2"/>
    <n v="2"/>
    <n v="0"/>
    <n v="1"/>
    <n v="0"/>
    <n v="0"/>
    <n v="0"/>
    <n v="2"/>
    <n v="1"/>
    <n v="0"/>
    <n v="0"/>
    <n v="20"/>
    <n v="0"/>
  </r>
  <r>
    <n v="2025"/>
    <x v="3"/>
    <n v="4423"/>
    <x v="108"/>
    <s v="ARBOLSOL"/>
    <s v="LAMBAYEQUE"/>
    <s v="MORROPE"/>
    <n v="0"/>
    <n v="0"/>
    <m/>
    <n v="0"/>
    <n v="3"/>
    <n v="3"/>
    <n v="3"/>
    <n v="3"/>
    <n v="2"/>
    <n v="2"/>
    <n v="2"/>
    <n v="2"/>
    <n v="1"/>
    <n v="1"/>
    <n v="0"/>
    <n v="0"/>
    <n v="6"/>
    <n v="7"/>
    <n v="6"/>
    <n v="0"/>
    <n v="1"/>
    <n v="3"/>
    <n v="4"/>
    <n v="4"/>
    <n v="3"/>
    <n v="3"/>
    <n v="5"/>
    <n v="0"/>
    <n v="7"/>
    <n v="0"/>
  </r>
  <r>
    <n v="2025"/>
    <x v="3"/>
    <n v="4424"/>
    <x v="109"/>
    <s v="CRUZ DE PAREDONES"/>
    <s v="LAMBAYEQUE"/>
    <s v="MORROPE"/>
    <n v="0"/>
    <n v="0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0"/>
    <n v="0"/>
    <n v="0"/>
    <n v="0"/>
    <n v="0"/>
    <n v="0"/>
  </r>
  <r>
    <n v="2025"/>
    <x v="3"/>
    <n v="4425"/>
    <x v="110"/>
    <s v="LA  GARTERA"/>
    <s v="LAMBAYEQUE"/>
    <s v="MORROPE"/>
    <n v="0"/>
    <n v="0"/>
    <m/>
    <n v="0"/>
    <n v="0"/>
    <n v="0"/>
    <n v="0"/>
    <n v="0"/>
    <n v="5"/>
    <n v="5"/>
    <n v="5"/>
    <n v="5"/>
    <n v="4"/>
    <n v="4"/>
    <n v="0"/>
    <n v="0"/>
    <n v="4"/>
    <n v="4"/>
    <n v="4"/>
    <n v="0"/>
    <n v="5"/>
    <n v="1"/>
    <n v="0"/>
    <n v="0"/>
    <n v="6"/>
    <n v="2"/>
    <n v="1"/>
    <n v="0"/>
    <n v="0"/>
    <n v="0"/>
  </r>
  <r>
    <n v="2025"/>
    <x v="3"/>
    <n v="4426"/>
    <x v="111"/>
    <s v="CRUZ DEL MEDANO"/>
    <s v="LAMBAYEQUE"/>
    <s v="MORROPE"/>
    <n v="0"/>
    <n v="0"/>
    <m/>
    <n v="0"/>
    <n v="4"/>
    <n v="4"/>
    <n v="4"/>
    <n v="4"/>
    <n v="4"/>
    <n v="4"/>
    <n v="5"/>
    <n v="5"/>
    <n v="1"/>
    <n v="1"/>
    <n v="0"/>
    <n v="0"/>
    <n v="2"/>
    <n v="4"/>
    <n v="3"/>
    <n v="0"/>
    <n v="7"/>
    <n v="1"/>
    <n v="3"/>
    <n v="1"/>
    <n v="1"/>
    <n v="1"/>
    <n v="5"/>
    <n v="0"/>
    <n v="21"/>
    <n v="0"/>
  </r>
  <r>
    <n v="2025"/>
    <x v="3"/>
    <n v="4427"/>
    <x v="112"/>
    <s v="QUEMAZON"/>
    <s v="LAMBAYEQUE"/>
    <s v="MORROPE"/>
    <n v="0"/>
    <n v="0"/>
    <m/>
    <n v="0"/>
    <n v="6"/>
    <n v="6"/>
    <n v="6"/>
    <n v="6"/>
    <n v="2"/>
    <n v="2"/>
    <n v="2"/>
    <n v="2"/>
    <n v="0"/>
    <n v="0"/>
    <n v="0"/>
    <n v="0"/>
    <n v="1"/>
    <n v="2"/>
    <n v="2"/>
    <n v="0"/>
    <n v="2"/>
    <n v="6"/>
    <n v="6"/>
    <n v="6"/>
    <n v="1"/>
    <n v="1"/>
    <n v="0"/>
    <n v="0"/>
    <n v="25"/>
    <n v="0"/>
  </r>
  <r>
    <n v="2025"/>
    <x v="3"/>
    <n v="4428"/>
    <x v="113"/>
    <s v="FANUPE BARRIO NUEVO"/>
    <s v="LAMBAYEQUE"/>
    <s v="MORROPE"/>
    <n v="0"/>
    <n v="0"/>
    <m/>
    <n v="0"/>
    <n v="3"/>
    <n v="3"/>
    <n v="3"/>
    <n v="3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2"/>
    <n v="0"/>
    <n v="19"/>
    <n v="0"/>
  </r>
  <r>
    <n v="2025"/>
    <x v="3"/>
    <n v="4431"/>
    <x v="116"/>
    <s v="SANTA ROSA LAS PAMPAS"/>
    <s v="LAMBAYEQUE"/>
    <s v="MORROPE"/>
    <n v="0"/>
    <n v="0"/>
    <m/>
    <n v="0"/>
    <n v="2"/>
    <n v="2"/>
    <n v="2"/>
    <n v="2"/>
    <n v="1"/>
    <n v="0"/>
    <n v="1"/>
    <n v="1"/>
    <n v="2"/>
    <n v="2"/>
    <n v="0"/>
    <n v="0"/>
    <n v="4"/>
    <n v="4"/>
    <n v="5"/>
    <n v="0"/>
    <n v="3"/>
    <n v="2"/>
    <n v="2"/>
    <n v="2"/>
    <n v="2"/>
    <n v="2"/>
    <n v="0"/>
    <n v="0"/>
    <n v="15"/>
    <n v="0"/>
  </r>
  <r>
    <n v="2025"/>
    <x v="3"/>
    <n v="4432"/>
    <x v="117"/>
    <s v="ANNAPE"/>
    <s v="LAMBAYEQUE"/>
    <s v="MORROPE"/>
    <n v="0"/>
    <n v="0"/>
    <m/>
    <n v="0"/>
    <n v="0"/>
    <n v="0"/>
    <n v="0"/>
    <n v="0"/>
    <n v="1"/>
    <n v="1"/>
    <n v="1"/>
    <n v="1"/>
    <n v="1"/>
    <n v="1"/>
    <n v="0"/>
    <n v="0"/>
    <n v="0"/>
    <n v="0"/>
    <n v="1"/>
    <n v="0"/>
    <n v="1"/>
    <n v="1"/>
    <n v="1"/>
    <n v="1"/>
    <n v="2"/>
    <n v="2"/>
    <n v="4"/>
    <n v="0"/>
    <n v="0"/>
    <n v="0"/>
  </r>
  <r>
    <n v="2025"/>
    <x v="3"/>
    <n v="4433"/>
    <x v="118"/>
    <s v="CARACUCHO"/>
    <s v="LAMBAYEQUE"/>
    <s v="MORROPE"/>
    <n v="0"/>
    <n v="0"/>
    <m/>
    <n v="0"/>
    <n v="2"/>
    <n v="2"/>
    <n v="2"/>
    <n v="2"/>
    <n v="0"/>
    <n v="0"/>
    <n v="0"/>
    <n v="0"/>
    <n v="3"/>
    <n v="3"/>
    <n v="0"/>
    <n v="0"/>
    <n v="0"/>
    <n v="2"/>
    <n v="1"/>
    <n v="0"/>
    <n v="2"/>
    <n v="1"/>
    <n v="1"/>
    <n v="0"/>
    <n v="1"/>
    <n v="0"/>
    <n v="0"/>
    <n v="0"/>
    <n v="30"/>
    <n v="0"/>
  </r>
  <r>
    <n v="2025"/>
    <x v="3"/>
    <n v="4435"/>
    <x v="120"/>
    <s v="POSITOS"/>
    <s v="LAMBAYEQUE"/>
    <s v="MORROPE"/>
    <n v="0"/>
    <n v="0"/>
    <m/>
    <n v="0"/>
    <n v="2"/>
    <n v="2"/>
    <n v="2"/>
    <n v="2"/>
    <n v="0"/>
    <n v="0"/>
    <n v="0"/>
    <n v="0"/>
    <n v="5"/>
    <n v="5"/>
    <n v="0"/>
    <n v="0"/>
    <n v="4"/>
    <n v="4"/>
    <n v="4"/>
    <n v="0"/>
    <n v="2"/>
    <n v="0"/>
    <n v="0"/>
    <n v="0"/>
    <n v="6"/>
    <n v="6"/>
    <n v="0"/>
    <n v="0"/>
    <n v="1"/>
    <n v="0"/>
  </r>
  <r>
    <n v="2025"/>
    <x v="3"/>
    <n v="4436"/>
    <x v="121"/>
    <s v="CLAS PICSI"/>
    <s v="CHICLAYO"/>
    <s v="PICSI"/>
    <n v="0"/>
    <n v="1"/>
    <m/>
    <n v="0"/>
    <n v="8"/>
    <n v="8"/>
    <n v="8"/>
    <n v="8"/>
    <n v="3"/>
    <n v="3"/>
    <n v="3"/>
    <n v="3"/>
    <n v="3"/>
    <n v="3"/>
    <n v="0"/>
    <n v="0"/>
    <n v="1"/>
    <n v="1"/>
    <n v="1"/>
    <n v="0"/>
    <n v="2"/>
    <n v="3"/>
    <n v="4"/>
    <n v="4"/>
    <n v="1"/>
    <n v="1"/>
    <n v="0"/>
    <n v="0"/>
    <n v="1"/>
    <n v="0"/>
  </r>
  <r>
    <n v="2025"/>
    <x v="3"/>
    <n v="4438"/>
    <x v="123"/>
    <s v="SEÑOR DE LA JUSTICIA"/>
    <s v="FERREÐAFE"/>
    <s v="FERREÑAFE"/>
    <n v="0"/>
    <n v="0"/>
    <m/>
    <n v="0"/>
    <n v="5"/>
    <n v="5"/>
    <n v="5"/>
    <n v="5"/>
    <n v="4"/>
    <n v="4"/>
    <n v="4"/>
    <n v="4"/>
    <n v="6"/>
    <n v="6"/>
    <n v="0"/>
    <n v="0"/>
    <n v="6"/>
    <n v="6"/>
    <n v="6"/>
    <n v="0"/>
    <n v="1"/>
    <n v="7"/>
    <n v="5"/>
    <n v="4"/>
    <n v="7"/>
    <n v="6"/>
    <n v="4"/>
    <n v="0"/>
    <n v="5"/>
    <n v="0"/>
  </r>
  <r>
    <n v="2025"/>
    <x v="3"/>
    <n v="4439"/>
    <x v="124"/>
    <s v="PUCHACA"/>
    <s v="FERREÐAFE"/>
    <s v="INKAWASI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</r>
  <r>
    <n v="2025"/>
    <x v="3"/>
    <n v="4440"/>
    <x v="125"/>
    <s v="MESONES MURO"/>
    <s v="FERREÐAFE"/>
    <s v="FERREÑAFE"/>
    <n v="0"/>
    <n v="0"/>
    <m/>
    <n v="0"/>
    <n v="2"/>
    <n v="2"/>
    <n v="2"/>
    <n v="2"/>
    <n v="2"/>
    <n v="2"/>
    <n v="2"/>
    <n v="2"/>
    <n v="1"/>
    <n v="1"/>
    <n v="0"/>
    <n v="0"/>
    <n v="3"/>
    <n v="3"/>
    <n v="3"/>
    <n v="0"/>
    <n v="3"/>
    <n v="0"/>
    <n v="1"/>
    <n v="1"/>
    <n v="2"/>
    <n v="2"/>
    <n v="0"/>
    <n v="0"/>
    <n v="5"/>
    <n v="0"/>
  </r>
  <r>
    <n v="2025"/>
    <x v="3"/>
    <n v="4441"/>
    <x v="126"/>
    <s v="PITIPO"/>
    <s v="FERREÐAFE"/>
    <s v="PITIPO"/>
    <n v="0"/>
    <n v="0"/>
    <m/>
    <n v="0"/>
    <n v="1"/>
    <n v="1"/>
    <n v="1"/>
    <n v="1"/>
    <n v="1"/>
    <n v="1"/>
    <n v="1"/>
    <n v="1"/>
    <n v="1"/>
    <n v="1"/>
    <n v="0"/>
    <n v="0"/>
    <n v="0"/>
    <n v="2"/>
    <n v="0"/>
    <n v="0"/>
    <n v="0"/>
    <n v="0"/>
    <n v="2"/>
    <n v="2"/>
    <n v="1"/>
    <n v="1"/>
    <n v="1"/>
    <n v="0"/>
    <n v="4"/>
    <n v="0"/>
  </r>
  <r>
    <n v="2025"/>
    <x v="3"/>
    <n v="4442"/>
    <x v="127"/>
    <s v="LA TRAPOSA"/>
    <s v="FERREÐAFE"/>
    <s v="PITIPO"/>
    <n v="0"/>
    <n v="0"/>
    <m/>
    <n v="0"/>
    <n v="2"/>
    <n v="2"/>
    <n v="2"/>
    <n v="2"/>
    <n v="1"/>
    <n v="1"/>
    <n v="1"/>
    <n v="1"/>
    <n v="0"/>
    <n v="0"/>
    <n v="0"/>
    <n v="0"/>
    <n v="2"/>
    <n v="2"/>
    <n v="0"/>
    <n v="0"/>
    <n v="0"/>
    <n v="1"/>
    <n v="1"/>
    <n v="1"/>
    <n v="0"/>
    <n v="0"/>
    <n v="0"/>
    <n v="0"/>
    <n v="32"/>
    <n v="0"/>
  </r>
  <r>
    <n v="2025"/>
    <x v="3"/>
    <n v="4443"/>
    <x v="128"/>
    <s v="MOCHUMI VIEJO"/>
    <s v="FERREÐAFE"/>
    <s v="PITIPO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2"/>
    <n v="0"/>
  </r>
  <r>
    <n v="2025"/>
    <x v="3"/>
    <n v="4444"/>
    <x v="129"/>
    <s v="MOTUPILLO"/>
    <s v="FERREÐAFE"/>
    <s v="PITIPO"/>
    <n v="0"/>
    <n v="0"/>
    <m/>
    <n v="0"/>
    <n v="2"/>
    <n v="2"/>
    <n v="2"/>
    <n v="1"/>
    <n v="3"/>
    <n v="3"/>
    <n v="3"/>
    <n v="3"/>
    <n v="0"/>
    <n v="0"/>
    <n v="0"/>
    <n v="0"/>
    <n v="1"/>
    <n v="4"/>
    <n v="1"/>
    <n v="0"/>
    <n v="3"/>
    <n v="2"/>
    <n v="4"/>
    <n v="4"/>
    <n v="1"/>
    <n v="1"/>
    <n v="9"/>
    <n v="0"/>
    <n v="0"/>
    <n v="0"/>
  </r>
  <r>
    <n v="2025"/>
    <x v="3"/>
    <n v="4445"/>
    <x v="130"/>
    <s v="CACHINCHE"/>
    <s v="FERREÐAFE"/>
    <s v="PITIPO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</r>
  <r>
    <n v="2025"/>
    <x v="3"/>
    <n v="4446"/>
    <x v="131"/>
    <s v="PATIVILCA"/>
    <s v="FERREÐAFE"/>
    <s v="PITIPO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0"/>
    <n v="0"/>
    <n v="0"/>
    <n v="0"/>
    <n v="0"/>
    <n v="0"/>
    <n v="0"/>
    <n v="0"/>
    <n v="34"/>
    <n v="0"/>
  </r>
  <r>
    <n v="2025"/>
    <x v="3"/>
    <n v="4447"/>
    <x v="132"/>
    <s v="SIME"/>
    <s v="FERREÐAFE"/>
    <s v="PITIPO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2"/>
    <n v="0"/>
    <n v="0"/>
    <n v="0"/>
    <n v="0"/>
    <n v="0"/>
    <n v="0"/>
    <n v="0"/>
    <n v="5"/>
    <n v="0"/>
  </r>
  <r>
    <n v="2025"/>
    <x v="3"/>
    <n v="4448"/>
    <x v="133"/>
    <s v="BATANGRANDE"/>
    <s v="FERREÐAFE"/>
    <s v="PITIPO"/>
    <n v="2"/>
    <n v="0"/>
    <m/>
    <n v="2"/>
    <n v="3"/>
    <n v="3"/>
    <n v="3"/>
    <n v="3"/>
    <n v="3"/>
    <n v="3"/>
    <n v="3"/>
    <n v="3"/>
    <n v="5"/>
    <n v="5"/>
    <n v="0"/>
    <n v="0"/>
    <n v="7"/>
    <n v="9"/>
    <n v="6"/>
    <n v="0"/>
    <n v="2"/>
    <n v="1"/>
    <n v="2"/>
    <n v="1"/>
    <n v="1"/>
    <n v="1"/>
    <n v="5"/>
    <n v="0"/>
    <n v="19"/>
    <n v="0"/>
  </r>
  <r>
    <n v="2025"/>
    <x v="3"/>
    <n v="4449"/>
    <x v="134"/>
    <s v="C.S.PUEBLO NUEVO"/>
    <s v="FERREÐAFE"/>
    <s v="FERREÑAFE"/>
    <n v="9"/>
    <n v="0"/>
    <m/>
    <n v="11"/>
    <n v="16"/>
    <n v="16"/>
    <n v="16"/>
    <n v="16"/>
    <n v="16"/>
    <n v="16"/>
    <n v="16"/>
    <n v="15"/>
    <n v="16"/>
    <n v="15"/>
    <n v="0"/>
    <n v="0"/>
    <n v="16"/>
    <n v="17"/>
    <n v="14"/>
    <n v="0"/>
    <n v="20"/>
    <n v="6"/>
    <n v="7"/>
    <n v="8"/>
    <n v="50"/>
    <n v="6"/>
    <n v="4"/>
    <n v="0"/>
    <n v="27"/>
    <n v="0"/>
  </r>
  <r>
    <n v="2025"/>
    <x v="3"/>
    <n v="4451"/>
    <x v="136"/>
    <s v="MOYAN"/>
    <s v="FERREÐAFE"/>
    <s v="INKAWASI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2"/>
    <n v="0"/>
    <n v="0"/>
    <n v="0"/>
    <n v="1"/>
    <n v="1"/>
    <n v="0"/>
    <n v="0"/>
    <n v="2"/>
    <n v="0"/>
  </r>
  <r>
    <n v="2025"/>
    <x v="3"/>
    <n v="4452"/>
    <x v="137"/>
    <s v="INKAWASI"/>
    <s v="FERREÐAFE"/>
    <s v="INKAWASI"/>
    <n v="2"/>
    <n v="0"/>
    <m/>
    <n v="2"/>
    <n v="1"/>
    <n v="1"/>
    <n v="1"/>
    <n v="1"/>
    <n v="0"/>
    <n v="0"/>
    <n v="2"/>
    <n v="2"/>
    <n v="3"/>
    <n v="3"/>
    <n v="0"/>
    <n v="0"/>
    <n v="1"/>
    <n v="5"/>
    <n v="4"/>
    <n v="0"/>
    <n v="6"/>
    <n v="0"/>
    <n v="1"/>
    <n v="0"/>
    <n v="3"/>
    <n v="2"/>
    <n v="1"/>
    <n v="0"/>
    <n v="103"/>
    <n v="0"/>
  </r>
  <r>
    <n v="2025"/>
    <x v="3"/>
    <n v="4453"/>
    <x v="138"/>
    <s v="LAQUIPAMPA"/>
    <s v="FERREÐAFE"/>
    <s v="INKAWASI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</r>
  <r>
    <n v="2025"/>
    <x v="3"/>
    <n v="4454"/>
    <x v="139"/>
    <s v="UYURPAMPA"/>
    <s v="FERREÐAFE"/>
    <s v="INKAWASI"/>
    <n v="0"/>
    <n v="0"/>
    <m/>
    <n v="0"/>
    <n v="1"/>
    <n v="1"/>
    <n v="0"/>
    <n v="0"/>
    <n v="1"/>
    <n v="1"/>
    <n v="1"/>
    <n v="1"/>
    <n v="1"/>
    <n v="0"/>
    <n v="0"/>
    <n v="0"/>
    <n v="1"/>
    <n v="1"/>
    <n v="0"/>
    <n v="0"/>
    <n v="2"/>
    <n v="1"/>
    <n v="1"/>
    <n v="1"/>
    <n v="1"/>
    <n v="1"/>
    <n v="0"/>
    <n v="0"/>
    <n v="4"/>
    <n v="0"/>
  </r>
  <r>
    <n v="2025"/>
    <x v="3"/>
    <n v="4455"/>
    <x v="140"/>
    <s v="CRUZ LOMA"/>
    <s v="FERREÐAFE"/>
    <s v="INKAWASI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6"/>
    <n v="0"/>
  </r>
  <r>
    <n v="2025"/>
    <x v="3"/>
    <n v="4456"/>
    <x v="141"/>
    <s v="HUAYRUL"/>
    <s v="FERREÐAFE"/>
    <s v="INKAWASI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4459"/>
    <x v="144"/>
    <s v="CANCHACHALA"/>
    <s v="FERREÐAFE"/>
    <s v="INKAWASI"/>
    <n v="0"/>
    <n v="0"/>
    <m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5"/>
    <n v="0"/>
  </r>
  <r>
    <n v="2025"/>
    <x v="3"/>
    <n v="4460"/>
    <x v="145"/>
    <s v="LANCHIPAMPA"/>
    <s v="FERREÐAFE"/>
    <s v="INKAWASI"/>
    <n v="0"/>
    <n v="0"/>
    <m/>
    <n v="0"/>
    <n v="1"/>
    <n v="1"/>
    <n v="1"/>
    <n v="1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</r>
  <r>
    <n v="2025"/>
    <x v="3"/>
    <n v="4461"/>
    <x v="146"/>
    <s v="KONGACHA"/>
    <s v="FERREÐAFE"/>
    <s v="INKAWASI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1"/>
    <n v="0"/>
    <n v="2"/>
    <n v="0"/>
  </r>
  <r>
    <n v="2025"/>
    <x v="3"/>
    <n v="4462"/>
    <x v="204"/>
    <s v="LA TRANCA"/>
    <s v="FERREÐAFE"/>
    <s v="INKAWASI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</r>
  <r>
    <n v="2025"/>
    <x v="3"/>
    <n v="6669"/>
    <x v="147"/>
    <s v="EL SAUCE"/>
    <s v="LAMBAYEQUE"/>
    <s v="SALAS"/>
    <n v="0"/>
    <n v="0"/>
    <m/>
    <n v="0"/>
    <n v="1"/>
    <n v="1"/>
    <n v="1"/>
    <n v="1"/>
    <n v="2"/>
    <n v="2"/>
    <n v="3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</r>
  <r>
    <n v="2025"/>
    <x v="3"/>
    <n v="6670"/>
    <x v="148"/>
    <s v="HUMEDADES"/>
    <s v="LAMBAYEQUE"/>
    <s v="SALAS"/>
    <n v="0"/>
    <n v="0"/>
    <m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1"/>
    <n v="1"/>
    <n v="1"/>
    <n v="0"/>
    <n v="6"/>
    <n v="0"/>
    <n v="1"/>
    <n v="0"/>
  </r>
  <r>
    <n v="2025"/>
    <x v="3"/>
    <n v="6671"/>
    <x v="149"/>
    <s v="EL PUENTE"/>
    <s v="LAMBAYEQUE"/>
    <s v="OLMOS"/>
    <n v="0"/>
    <n v="0"/>
    <m/>
    <n v="0"/>
    <n v="3"/>
    <n v="3"/>
    <n v="3"/>
    <n v="3"/>
    <n v="3"/>
    <n v="2"/>
    <n v="3"/>
    <n v="3"/>
    <n v="1"/>
    <n v="0"/>
    <n v="0"/>
    <n v="0"/>
    <n v="0"/>
    <n v="0"/>
    <n v="0"/>
    <n v="0"/>
    <n v="0"/>
    <n v="3"/>
    <n v="0"/>
    <n v="0"/>
    <n v="1"/>
    <n v="1"/>
    <n v="2"/>
    <n v="0"/>
    <n v="0"/>
    <n v="0"/>
  </r>
  <r>
    <n v="2025"/>
    <x v="3"/>
    <n v="6709"/>
    <x v="150"/>
    <s v="CAYALTI"/>
    <s v="CHICLAYO"/>
    <s v="CAYALTI-ZAÑA"/>
    <n v="1"/>
    <n v="0"/>
    <m/>
    <n v="1"/>
    <n v="5"/>
    <n v="5"/>
    <n v="5"/>
    <n v="5"/>
    <n v="2"/>
    <n v="2"/>
    <n v="2"/>
    <n v="2"/>
    <n v="5"/>
    <n v="5"/>
    <n v="0"/>
    <n v="0"/>
    <n v="5"/>
    <n v="5"/>
    <n v="3"/>
    <n v="0"/>
    <n v="5"/>
    <n v="4"/>
    <n v="5"/>
    <n v="5"/>
    <n v="6"/>
    <n v="4"/>
    <n v="7"/>
    <n v="0"/>
    <n v="2"/>
    <n v="0"/>
  </r>
  <r>
    <n v="2025"/>
    <x v="3"/>
    <n v="6710"/>
    <x v="151"/>
    <s v="TUMAN"/>
    <s v="CHICLAYO"/>
    <s v="POSOPE ALTO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0"/>
    <n v="0"/>
    <n v="0"/>
  </r>
  <r>
    <n v="2025"/>
    <x v="3"/>
    <n v="6930"/>
    <x v="152"/>
    <s v="EL ARROZAL"/>
    <s v="LAMBAYEQUE"/>
    <s v="MOTUPE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0"/>
    <n v="0"/>
    <n v="0"/>
    <n v="0"/>
    <n v="0"/>
    <n v="4"/>
    <n v="0"/>
    <n v="21"/>
    <n v="0"/>
  </r>
  <r>
    <n v="2025"/>
    <x v="3"/>
    <n v="6974"/>
    <x v="154"/>
    <s v="PUCALA"/>
    <s v="CHICLAYO"/>
    <s v="POSOPE ALTO"/>
    <n v="0"/>
    <n v="0"/>
    <m/>
    <n v="1"/>
    <n v="0"/>
    <n v="0"/>
    <n v="0"/>
    <n v="0"/>
    <n v="4"/>
    <n v="4"/>
    <n v="4"/>
    <n v="4"/>
    <n v="4"/>
    <n v="4"/>
    <n v="0"/>
    <n v="0"/>
    <n v="4"/>
    <n v="5"/>
    <n v="3"/>
    <n v="0"/>
    <n v="2"/>
    <n v="3"/>
    <n v="2"/>
    <n v="2"/>
    <n v="1"/>
    <n v="1"/>
    <n v="0"/>
    <n v="0"/>
    <n v="38"/>
    <n v="0"/>
  </r>
  <r>
    <n v="2025"/>
    <x v="3"/>
    <n v="6997"/>
    <x v="155"/>
    <s v="HUAYABAMBA"/>
    <s v="LAMBAYEQUE"/>
    <s v="KAÑARIS"/>
    <n v="1"/>
    <n v="0"/>
    <m/>
    <n v="1"/>
    <n v="0"/>
    <n v="0"/>
    <n v="0"/>
    <n v="0"/>
    <n v="0"/>
    <n v="0"/>
    <n v="0"/>
    <n v="0"/>
    <n v="1"/>
    <n v="1"/>
    <n v="0"/>
    <n v="0"/>
    <n v="0"/>
    <n v="0"/>
    <n v="0"/>
    <n v="0"/>
    <n v="2"/>
    <n v="1"/>
    <n v="1"/>
    <n v="0"/>
    <n v="1"/>
    <n v="1"/>
    <n v="0"/>
    <n v="0"/>
    <n v="15"/>
    <n v="0"/>
  </r>
  <r>
    <n v="2025"/>
    <x v="3"/>
    <n v="6998"/>
    <x v="156"/>
    <s v="HIERBA BUENA"/>
    <s v="LAMBAYEQUE"/>
    <s v="KAÑARIS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7"/>
    <n v="0"/>
  </r>
  <r>
    <n v="2025"/>
    <x v="3"/>
    <n v="6999"/>
    <x v="157"/>
    <s v="LA ZARANDA"/>
    <s v="FERREÐAFE"/>
    <s v="PITIPO"/>
    <n v="0"/>
    <n v="0"/>
    <m/>
    <n v="0"/>
    <n v="2"/>
    <n v="2"/>
    <n v="2"/>
    <n v="2"/>
    <n v="2"/>
    <n v="2"/>
    <n v="2"/>
    <n v="2"/>
    <n v="0"/>
    <n v="0"/>
    <n v="0"/>
    <n v="0"/>
    <n v="3"/>
    <n v="3"/>
    <n v="3"/>
    <n v="0"/>
    <n v="0"/>
    <n v="0"/>
    <n v="0"/>
    <n v="0"/>
    <n v="0"/>
    <n v="0"/>
    <n v="0"/>
    <n v="0"/>
    <n v="27"/>
    <n v="0"/>
  </r>
  <r>
    <n v="2025"/>
    <x v="3"/>
    <n v="7000"/>
    <x v="158"/>
    <s v="LAS COLMENAS"/>
    <s v="CHICLAYO"/>
    <s v="CHONGOYAPE"/>
    <n v="0"/>
    <n v="0"/>
    <m/>
    <n v="0"/>
    <n v="3"/>
    <n v="3"/>
    <n v="3"/>
    <n v="3"/>
    <n v="0"/>
    <n v="0"/>
    <n v="0"/>
    <n v="0"/>
    <n v="1"/>
    <n v="1"/>
    <n v="0"/>
    <n v="0"/>
    <n v="1"/>
    <n v="1"/>
    <n v="1"/>
    <n v="0"/>
    <n v="0"/>
    <n v="0"/>
    <n v="0"/>
    <n v="0"/>
    <n v="8"/>
    <n v="0"/>
    <n v="0"/>
    <n v="0"/>
    <n v="0"/>
    <n v="0"/>
  </r>
  <r>
    <n v="2025"/>
    <x v="3"/>
    <n v="7083"/>
    <x v="159"/>
    <s v="POMALCA"/>
    <s v="CHICLAYO"/>
    <s v="POMALCA"/>
    <n v="1"/>
    <n v="0"/>
    <m/>
    <n v="1"/>
    <n v="9"/>
    <n v="9"/>
    <n v="9"/>
    <n v="9"/>
    <n v="15"/>
    <n v="15"/>
    <n v="16"/>
    <n v="15"/>
    <n v="11"/>
    <n v="12"/>
    <n v="0"/>
    <n v="0"/>
    <n v="10"/>
    <n v="10"/>
    <n v="12"/>
    <n v="0"/>
    <n v="14"/>
    <n v="9"/>
    <n v="10"/>
    <n v="10"/>
    <n v="7"/>
    <n v="6"/>
    <n v="2"/>
    <n v="0"/>
    <n v="3"/>
    <n v="0"/>
  </r>
  <r>
    <n v="2025"/>
    <x v="3"/>
    <n v="7156"/>
    <x v="160"/>
    <s v="VILLA HERMOSA"/>
    <s v="CHICLAYO"/>
    <s v="JOSE LEONARDO ORTIZ"/>
    <n v="0"/>
    <n v="0"/>
    <m/>
    <n v="0"/>
    <n v="18"/>
    <n v="18"/>
    <n v="18"/>
    <n v="18"/>
    <n v="7"/>
    <n v="7"/>
    <n v="7"/>
    <n v="7"/>
    <n v="10"/>
    <n v="10"/>
    <n v="0"/>
    <n v="0"/>
    <n v="6"/>
    <n v="6"/>
    <n v="7"/>
    <n v="0"/>
    <n v="19"/>
    <n v="9"/>
    <n v="7"/>
    <n v="6"/>
    <n v="14"/>
    <n v="14"/>
    <n v="4"/>
    <n v="0"/>
    <n v="11"/>
    <n v="0"/>
  </r>
  <r>
    <n v="2025"/>
    <x v="3"/>
    <n v="7195"/>
    <x v="161"/>
    <s v="MONTE HERMOZO"/>
    <s v="LAMBAYEQUE"/>
    <s v="MORROPE"/>
    <n v="0"/>
    <n v="0"/>
    <m/>
    <n v="0"/>
    <n v="1"/>
    <n v="1"/>
    <n v="1"/>
    <n v="1"/>
    <n v="0"/>
    <n v="0"/>
    <n v="0"/>
    <n v="0"/>
    <n v="1"/>
    <n v="1"/>
    <n v="0"/>
    <n v="0"/>
    <n v="0"/>
    <n v="0"/>
    <n v="0"/>
    <n v="0"/>
    <n v="1"/>
    <n v="0"/>
    <n v="0"/>
    <n v="0"/>
    <n v="1"/>
    <n v="1"/>
    <n v="0"/>
    <n v="0"/>
    <n v="26"/>
    <n v="0"/>
  </r>
  <r>
    <n v="2025"/>
    <x v="3"/>
    <n v="7196"/>
    <x v="162"/>
    <s v="HUACA TRAPICHE DE BRONCE"/>
    <s v="LAMBAYEQUE"/>
    <s v="MORROPE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2"/>
    <n v="1"/>
    <n v="1"/>
    <n v="1"/>
    <n v="2"/>
    <n v="1"/>
    <n v="0"/>
    <n v="0"/>
    <n v="0"/>
    <n v="0"/>
  </r>
  <r>
    <n v="2025"/>
    <x v="3"/>
    <n v="7273"/>
    <x v="163"/>
    <s v="LAS FLORES DE LA PRADERA"/>
    <s v="CHICLAYO"/>
    <s v="PIMENTEL"/>
    <n v="0"/>
    <n v="0"/>
    <m/>
    <n v="0"/>
    <n v="9"/>
    <n v="9"/>
    <n v="9"/>
    <n v="9"/>
    <n v="5"/>
    <n v="5"/>
    <n v="5"/>
    <n v="5"/>
    <n v="3"/>
    <n v="3"/>
    <n v="0"/>
    <n v="0"/>
    <n v="5"/>
    <n v="6"/>
    <n v="5"/>
    <n v="0"/>
    <n v="1"/>
    <n v="3"/>
    <n v="4"/>
    <n v="4"/>
    <n v="28"/>
    <n v="13"/>
    <n v="0"/>
    <n v="0"/>
    <n v="2"/>
    <n v="0"/>
  </r>
  <r>
    <n v="2025"/>
    <x v="3"/>
    <n v="7282"/>
    <x v="164"/>
    <s v="CALERA SANTA ROSA"/>
    <s v="LAMBAYEQUE"/>
    <s v="OLMOS"/>
    <n v="0"/>
    <n v="0"/>
    <m/>
    <n v="0"/>
    <n v="0"/>
    <n v="0"/>
    <n v="0"/>
    <n v="0"/>
    <n v="3"/>
    <n v="3"/>
    <n v="3"/>
    <n v="3"/>
    <n v="0"/>
    <n v="0"/>
    <n v="0"/>
    <n v="0"/>
    <n v="0"/>
    <n v="1"/>
    <n v="1"/>
    <n v="0"/>
    <n v="2"/>
    <n v="1"/>
    <n v="0"/>
    <n v="0"/>
    <n v="0"/>
    <n v="0"/>
    <n v="0"/>
    <n v="0"/>
    <n v="0"/>
    <n v="0"/>
  </r>
  <r>
    <n v="2025"/>
    <x v="3"/>
    <n v="7283"/>
    <x v="165"/>
    <s v="CASERIO PLAYA DE CASCAJAL"/>
    <s v="LAMBAYEQUE"/>
    <s v="OLMOS"/>
    <n v="0"/>
    <n v="0"/>
    <m/>
    <n v="0"/>
    <n v="1"/>
    <n v="1"/>
    <n v="1"/>
    <n v="1"/>
    <n v="1"/>
    <n v="1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7284"/>
    <x v="166"/>
    <s v="SANTA CLARA"/>
    <s v="FERREÐAFE"/>
    <s v="PITIPO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</r>
  <r>
    <n v="2025"/>
    <x v="3"/>
    <n v="7285"/>
    <x v="167"/>
    <s v="MAMAGPAMPA"/>
    <s v="LAMBAYEQUE"/>
    <s v="KAÑARIS"/>
    <n v="0"/>
    <n v="0"/>
    <m/>
    <n v="0"/>
    <n v="0"/>
    <n v="0"/>
    <n v="0"/>
    <n v="0"/>
    <n v="1"/>
    <n v="1"/>
    <n v="0"/>
    <n v="0"/>
    <n v="0"/>
    <n v="0"/>
    <n v="0"/>
    <n v="0"/>
    <n v="0"/>
    <n v="1"/>
    <n v="0"/>
    <n v="0"/>
    <n v="6"/>
    <n v="0"/>
    <n v="1"/>
    <n v="0"/>
    <n v="1"/>
    <n v="0"/>
    <n v="0"/>
    <n v="0"/>
    <n v="20"/>
    <n v="0"/>
  </r>
  <r>
    <n v="2025"/>
    <x v="3"/>
    <n v="8434"/>
    <x v="170"/>
    <s v="ANTONIO RAYMONDI"/>
    <s v="CHICLAYO"/>
    <s v="LA VICTORIA"/>
    <n v="0"/>
    <n v="0"/>
    <m/>
    <n v="0"/>
    <n v="5"/>
    <n v="5"/>
    <n v="5"/>
    <n v="5"/>
    <n v="11"/>
    <n v="11"/>
    <n v="11"/>
    <n v="11"/>
    <n v="6"/>
    <n v="6"/>
    <n v="0"/>
    <n v="0"/>
    <n v="8"/>
    <n v="8"/>
    <n v="9"/>
    <n v="0"/>
    <n v="6"/>
    <n v="0"/>
    <n v="0"/>
    <n v="0"/>
    <n v="4"/>
    <n v="4"/>
    <n v="2"/>
    <n v="0"/>
    <n v="9"/>
    <n v="0"/>
  </r>
  <r>
    <n v="2025"/>
    <x v="3"/>
    <n v="10904"/>
    <x v="184"/>
    <s v="CORRAL DE PIEDRA"/>
    <s v="LAMBAYEQUE"/>
    <s v="SALAS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0"/>
    <n v="2"/>
    <n v="0"/>
  </r>
  <r>
    <n v="2025"/>
    <x v="3"/>
    <n v="11767"/>
    <x v="185"/>
    <s v="EL PUEBLITO"/>
    <s v="LAMBAYEQUE"/>
    <s v="OLMOS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8"/>
    <n v="0"/>
  </r>
  <r>
    <n v="2025"/>
    <x v="3"/>
    <n v="12507"/>
    <x v="188"/>
    <s v="HOSPITAL REGIONAL POLICIAL CHICLAYO"/>
    <s v="NO PERTENECE A NINGUNA RED"/>
    <s v="NO PERTENECE A NINGUNA MICRORED"/>
    <n v="0"/>
    <n v="0"/>
    <m/>
    <n v="0"/>
    <n v="7"/>
    <n v="7"/>
    <n v="7"/>
    <n v="7"/>
    <n v="4"/>
    <n v="4"/>
    <n v="5"/>
    <n v="5"/>
    <n v="2"/>
    <n v="2"/>
    <n v="0"/>
    <n v="0"/>
    <n v="5"/>
    <n v="6"/>
    <n v="5"/>
    <n v="0"/>
    <n v="2"/>
    <n v="3"/>
    <n v="4"/>
    <n v="4"/>
    <n v="3"/>
    <n v="2"/>
    <n v="0"/>
    <n v="0"/>
    <n v="0"/>
    <n v="0"/>
  </r>
  <r>
    <n v="2025"/>
    <x v="3"/>
    <n v="13662"/>
    <x v="190"/>
    <s v="LAGUNA HUANAMA"/>
    <s v="LAMBAYEQUE"/>
    <s v="SALAS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2"/>
    <n v="0"/>
  </r>
  <r>
    <n v="2025"/>
    <x v="3"/>
    <n v="14654"/>
    <x v="191"/>
    <s v="HOSPITAL REGIONAL LAMBAYEQUE"/>
    <s v="NO PERTENECE A NINGUNA RED"/>
    <s v="NO PERTENECE A NINGUNA MICRORED"/>
    <n v="92"/>
    <n v="3"/>
    <m/>
    <n v="93"/>
    <n v="11"/>
    <n v="11"/>
    <n v="11"/>
    <n v="2"/>
    <n v="4"/>
    <n v="5"/>
    <n v="7"/>
    <n v="6"/>
    <n v="3"/>
    <n v="1"/>
    <n v="0"/>
    <n v="0"/>
    <n v="1"/>
    <n v="1"/>
    <n v="0"/>
    <n v="0"/>
    <n v="0"/>
    <n v="1"/>
    <n v="1"/>
    <n v="1"/>
    <n v="0"/>
    <n v="0"/>
    <n v="1"/>
    <n v="0"/>
    <n v="1"/>
    <n v="0"/>
  </r>
  <r>
    <n v="2025"/>
    <x v="3"/>
    <n v="26893"/>
    <x v="195"/>
    <s v="SALTUR"/>
    <s v="CHICLAYO"/>
    <s v="CAYALTI-ZAÑA"/>
    <n v="0"/>
    <n v="0"/>
    <m/>
    <n v="0"/>
    <n v="2"/>
    <n v="2"/>
    <n v="2"/>
    <n v="2"/>
    <n v="0"/>
    <n v="0"/>
    <n v="0"/>
    <n v="0"/>
    <n v="2"/>
    <n v="2"/>
    <n v="0"/>
    <n v="0"/>
    <n v="4"/>
    <n v="4"/>
    <n v="4"/>
    <n v="0"/>
    <n v="1"/>
    <n v="0"/>
    <n v="0"/>
    <n v="0"/>
    <n v="0"/>
    <n v="0"/>
    <n v="0"/>
    <n v="0"/>
    <n v="0"/>
    <n v="0"/>
  </r>
  <r>
    <n v="2025"/>
    <x v="3"/>
    <n v="26894"/>
    <x v="196"/>
    <s v="LA COMPUERTA"/>
    <s v="CHICLAYO"/>
    <s v="OYOTUN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</r>
  <r>
    <n v="2025"/>
    <x v="3"/>
    <n v="28687"/>
    <x v="197"/>
    <s v="MOCAPE"/>
    <s v="LAMBAYEQUE"/>
    <s v="OLMOS"/>
    <n v="0"/>
    <n v="0"/>
    <m/>
    <n v="0"/>
    <n v="1"/>
    <n v="1"/>
    <n v="1"/>
    <n v="1"/>
    <n v="0"/>
    <n v="0"/>
    <n v="0"/>
    <n v="0"/>
    <n v="1"/>
    <n v="1"/>
    <n v="0"/>
    <n v="0"/>
    <n v="2"/>
    <n v="2"/>
    <n v="1"/>
    <n v="0"/>
    <n v="1"/>
    <n v="1"/>
    <n v="1"/>
    <n v="0"/>
    <n v="1"/>
    <n v="1"/>
    <n v="0"/>
    <n v="0"/>
    <n v="19"/>
    <n v="0"/>
  </r>
  <r>
    <n v="2025"/>
    <x v="3"/>
    <n v="35945"/>
    <x v="199"/>
    <s v="CAPILLA SANTA ROSA LAMBAYEQUE"/>
    <s v="LAMBAYEQUE"/>
    <s v="LAMBAYEQUE"/>
    <n v="0"/>
    <n v="0"/>
    <m/>
    <n v="0"/>
    <n v="4"/>
    <n v="4"/>
    <n v="4"/>
    <n v="4"/>
    <n v="3"/>
    <n v="3"/>
    <n v="3"/>
    <n v="3"/>
    <n v="3"/>
    <n v="3"/>
    <n v="0"/>
    <n v="0"/>
    <n v="6"/>
    <n v="4"/>
    <n v="4"/>
    <n v="0"/>
    <n v="3"/>
    <n v="6"/>
    <n v="7"/>
    <n v="6"/>
    <n v="0"/>
    <n v="0"/>
    <n v="2"/>
    <n v="0"/>
    <n v="32"/>
    <n v="0"/>
  </r>
  <r>
    <n v="2025"/>
    <x v="3"/>
    <n v="36072"/>
    <x v="200"/>
    <s v="HUACA BLANCA"/>
    <s v="CHICLAYO"/>
    <s v="CHONGOYAPE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0"/>
    <n v="0"/>
    <n v="1"/>
    <n v="0"/>
  </r>
  <r>
    <n v="2025"/>
    <x v="3"/>
    <n v="39423"/>
    <x v="201"/>
    <s v="JANQUE"/>
    <s v="FERREÐAFE"/>
    <s v="INKAWASI"/>
    <n v="1"/>
    <n v="0"/>
    <m/>
    <n v="0"/>
    <n v="2"/>
    <n v="2"/>
    <n v="2"/>
    <n v="2"/>
    <n v="0"/>
    <n v="0"/>
    <n v="0"/>
    <n v="0"/>
    <n v="1"/>
    <n v="1"/>
    <n v="0"/>
    <n v="0"/>
    <n v="1"/>
    <n v="0"/>
    <n v="1"/>
    <n v="0"/>
    <n v="1"/>
    <n v="0"/>
    <n v="0"/>
    <n v="1"/>
    <n v="1"/>
    <n v="1"/>
    <n v="0"/>
    <n v="0"/>
    <n v="7"/>
    <n v="0"/>
  </r>
  <r>
    <n v="2025"/>
    <x v="3"/>
    <n v="40593"/>
    <x v="202"/>
    <s v="TUMAN"/>
    <s v="CHICLAYO"/>
    <s v="POSOPE ALTO"/>
    <n v="0"/>
    <n v="0"/>
    <m/>
    <n v="0"/>
    <n v="11"/>
    <n v="11"/>
    <n v="11"/>
    <n v="11"/>
    <n v="4"/>
    <n v="4"/>
    <n v="4"/>
    <n v="5"/>
    <n v="4"/>
    <n v="3"/>
    <n v="0"/>
    <n v="0"/>
    <n v="15"/>
    <n v="14"/>
    <n v="12"/>
    <n v="0"/>
    <n v="14"/>
    <n v="3"/>
    <n v="3"/>
    <n v="5"/>
    <n v="14"/>
    <n v="3"/>
    <n v="13"/>
    <n v="0"/>
    <n v="0"/>
    <n v="0"/>
  </r>
  <r>
    <n v="2025"/>
    <x v="3"/>
    <n v="40716"/>
    <x v="203"/>
    <s v="POSOPE ALTO"/>
    <s v="CHICLAYO"/>
    <s v="POSOPE ALTO"/>
    <n v="7"/>
    <n v="0"/>
    <m/>
    <n v="7"/>
    <n v="1"/>
    <n v="1"/>
    <n v="1"/>
    <n v="1"/>
    <n v="3"/>
    <n v="3"/>
    <n v="3"/>
    <n v="3"/>
    <n v="4"/>
    <n v="5"/>
    <n v="0"/>
    <n v="0"/>
    <n v="8"/>
    <n v="6"/>
    <n v="6"/>
    <n v="0"/>
    <n v="5"/>
    <n v="7"/>
    <n v="5"/>
    <n v="5"/>
    <n v="6"/>
    <n v="1"/>
    <n v="5"/>
    <n v="0"/>
    <n v="58"/>
    <n v="0"/>
  </r>
  <r>
    <m/>
    <x v="4"/>
    <m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4">
  <r>
    <n v="2025"/>
    <x v="0"/>
    <n v="4314"/>
    <x v="0"/>
    <x v="0"/>
    <x v="0"/>
    <x v="0"/>
    <n v="271"/>
    <n v="7"/>
    <m/>
    <n v="277"/>
    <n v="9"/>
    <n v="12"/>
    <n v="12"/>
    <n v="9"/>
    <n v="12"/>
    <n v="13"/>
    <n v="12"/>
    <n v="12"/>
    <n v="8"/>
    <n v="8"/>
    <n v="0"/>
    <n v="0"/>
    <n v="1"/>
    <n v="4"/>
    <n v="2"/>
    <n v="0"/>
    <n v="5"/>
    <n v="3"/>
    <n v="3"/>
    <n v="5"/>
    <n v="5"/>
    <n v="4"/>
    <n v="5"/>
    <n v="0"/>
    <n v="4"/>
    <n v="0"/>
    <n v="28"/>
    <n v="1"/>
  </r>
  <r>
    <n v="2025"/>
    <x v="0"/>
    <n v="4315"/>
    <x v="1"/>
    <x v="1"/>
    <x v="0"/>
    <x v="1"/>
    <n v="36"/>
    <n v="1"/>
    <m/>
    <n v="46"/>
    <n v="29"/>
    <n v="29"/>
    <n v="29"/>
    <n v="30"/>
    <n v="39"/>
    <n v="39"/>
    <n v="39"/>
    <n v="39"/>
    <n v="36"/>
    <n v="36"/>
    <n v="0"/>
    <n v="0"/>
    <n v="24"/>
    <n v="24"/>
    <n v="25"/>
    <n v="0"/>
    <n v="48"/>
    <n v="13"/>
    <n v="25"/>
    <n v="25"/>
    <n v="17"/>
    <n v="9"/>
    <n v="22"/>
    <n v="0"/>
    <n v="16"/>
    <n v="0"/>
    <n v="8"/>
    <n v="27"/>
  </r>
  <r>
    <n v="2025"/>
    <x v="0"/>
    <n v="4316"/>
    <x v="2"/>
    <x v="2"/>
    <x v="0"/>
    <x v="1"/>
    <n v="2"/>
    <n v="0"/>
    <m/>
    <n v="11"/>
    <n v="22"/>
    <n v="22"/>
    <n v="22"/>
    <n v="22"/>
    <n v="25"/>
    <n v="23"/>
    <n v="23"/>
    <n v="25"/>
    <n v="19"/>
    <n v="21"/>
    <n v="0"/>
    <n v="0"/>
    <n v="19"/>
    <n v="20"/>
    <n v="19"/>
    <n v="0"/>
    <n v="30"/>
    <n v="14"/>
    <n v="22"/>
    <n v="21"/>
    <n v="21"/>
    <n v="18"/>
    <n v="0"/>
    <n v="0"/>
    <n v="12"/>
    <n v="0"/>
    <n v="1"/>
    <n v="14"/>
  </r>
  <r>
    <n v="2025"/>
    <x v="0"/>
    <n v="4317"/>
    <x v="3"/>
    <x v="3"/>
    <x v="0"/>
    <x v="1"/>
    <n v="1"/>
    <n v="0"/>
    <m/>
    <n v="2"/>
    <n v="16"/>
    <n v="16"/>
    <n v="16"/>
    <n v="16"/>
    <n v="16"/>
    <n v="16"/>
    <n v="16"/>
    <n v="16"/>
    <n v="18"/>
    <n v="18"/>
    <n v="0"/>
    <n v="0"/>
    <n v="20"/>
    <n v="18"/>
    <n v="21"/>
    <n v="0"/>
    <n v="20"/>
    <n v="12"/>
    <n v="13"/>
    <n v="12"/>
    <n v="26"/>
    <n v="20"/>
    <n v="11"/>
    <n v="0"/>
    <n v="12"/>
    <n v="0"/>
    <n v="4"/>
    <n v="21"/>
  </r>
  <r>
    <n v="2025"/>
    <x v="0"/>
    <n v="4318"/>
    <x v="4"/>
    <x v="4"/>
    <x v="0"/>
    <x v="1"/>
    <n v="0"/>
    <n v="0"/>
    <m/>
    <n v="1"/>
    <n v="12"/>
    <n v="12"/>
    <n v="12"/>
    <n v="11"/>
    <n v="16"/>
    <n v="16"/>
    <n v="16"/>
    <n v="15"/>
    <n v="19"/>
    <n v="18"/>
    <n v="0"/>
    <n v="0"/>
    <n v="12"/>
    <n v="12"/>
    <n v="13"/>
    <n v="0"/>
    <n v="19"/>
    <n v="9"/>
    <n v="13"/>
    <n v="14"/>
    <n v="7"/>
    <n v="6"/>
    <n v="4"/>
    <n v="0"/>
    <n v="7"/>
    <n v="0"/>
    <n v="1"/>
    <n v="9"/>
  </r>
  <r>
    <n v="2025"/>
    <x v="0"/>
    <n v="4319"/>
    <x v="5"/>
    <x v="5"/>
    <x v="0"/>
    <x v="1"/>
    <n v="1"/>
    <n v="1"/>
    <m/>
    <n v="3"/>
    <n v="18"/>
    <n v="18"/>
    <n v="18"/>
    <n v="18"/>
    <n v="19"/>
    <n v="19"/>
    <n v="19"/>
    <n v="19"/>
    <n v="12"/>
    <n v="12"/>
    <n v="0"/>
    <n v="0"/>
    <n v="15"/>
    <n v="15"/>
    <n v="16"/>
    <n v="0"/>
    <n v="21"/>
    <n v="9"/>
    <n v="11"/>
    <n v="11"/>
    <n v="8"/>
    <n v="7"/>
    <n v="11"/>
    <n v="0"/>
    <n v="7"/>
    <n v="0"/>
    <n v="3"/>
    <n v="10"/>
  </r>
  <r>
    <n v="2025"/>
    <x v="0"/>
    <n v="4320"/>
    <x v="6"/>
    <x v="6"/>
    <x v="0"/>
    <x v="1"/>
    <n v="0"/>
    <n v="0"/>
    <m/>
    <n v="0"/>
    <n v="10"/>
    <n v="10"/>
    <n v="10"/>
    <n v="10"/>
    <n v="29"/>
    <n v="28"/>
    <n v="29"/>
    <n v="27"/>
    <n v="17"/>
    <n v="17"/>
    <n v="0"/>
    <n v="0"/>
    <n v="16"/>
    <n v="12"/>
    <n v="20"/>
    <n v="0"/>
    <n v="21"/>
    <n v="10"/>
    <n v="11"/>
    <n v="10"/>
    <n v="16"/>
    <n v="14"/>
    <n v="8"/>
    <n v="0"/>
    <n v="16"/>
    <n v="0"/>
    <n v="0"/>
    <n v="16"/>
  </r>
  <r>
    <n v="2025"/>
    <x v="0"/>
    <n v="4321"/>
    <x v="7"/>
    <x v="7"/>
    <x v="0"/>
    <x v="1"/>
    <n v="6"/>
    <n v="0"/>
    <m/>
    <n v="7"/>
    <n v="26"/>
    <n v="26"/>
    <n v="26"/>
    <n v="26"/>
    <n v="37"/>
    <n v="37"/>
    <n v="36"/>
    <n v="37"/>
    <n v="23"/>
    <n v="22"/>
    <n v="0"/>
    <n v="0"/>
    <n v="28"/>
    <n v="28"/>
    <n v="28"/>
    <n v="0"/>
    <n v="32"/>
    <n v="20"/>
    <n v="18"/>
    <n v="17"/>
    <n v="21"/>
    <n v="19"/>
    <n v="5"/>
    <n v="0"/>
    <n v="10"/>
    <n v="0"/>
    <n v="0"/>
    <n v="17"/>
  </r>
  <r>
    <n v="2025"/>
    <x v="0"/>
    <n v="4322"/>
    <x v="8"/>
    <x v="8"/>
    <x v="0"/>
    <x v="2"/>
    <n v="1"/>
    <n v="0"/>
    <m/>
    <n v="3"/>
    <n v="8"/>
    <n v="8"/>
    <n v="8"/>
    <n v="8"/>
    <n v="15"/>
    <n v="14"/>
    <n v="16"/>
    <n v="15"/>
    <n v="14"/>
    <n v="12"/>
    <n v="0"/>
    <n v="0"/>
    <n v="13"/>
    <n v="12"/>
    <n v="13"/>
    <n v="0"/>
    <n v="15"/>
    <n v="5"/>
    <n v="5"/>
    <n v="5"/>
    <n v="2"/>
    <n v="2"/>
    <n v="6"/>
    <n v="19"/>
    <n v="1"/>
    <n v="0"/>
    <n v="0"/>
    <n v="10"/>
  </r>
  <r>
    <n v="2025"/>
    <x v="0"/>
    <n v="4323"/>
    <x v="9"/>
    <x v="9"/>
    <x v="0"/>
    <x v="2"/>
    <n v="0"/>
    <n v="0"/>
    <m/>
    <n v="0"/>
    <n v="3"/>
    <n v="3"/>
    <n v="3"/>
    <n v="3"/>
    <n v="2"/>
    <n v="3"/>
    <n v="2"/>
    <n v="2"/>
    <n v="7"/>
    <n v="7"/>
    <n v="0"/>
    <n v="0"/>
    <n v="1"/>
    <n v="1"/>
    <n v="2"/>
    <n v="0"/>
    <n v="6"/>
    <n v="1"/>
    <n v="2"/>
    <n v="2"/>
    <n v="2"/>
    <n v="2"/>
    <n v="10"/>
    <n v="0"/>
    <n v="5"/>
    <n v="0"/>
    <n v="1"/>
    <n v="1"/>
  </r>
  <r>
    <n v="2025"/>
    <x v="0"/>
    <n v="4324"/>
    <x v="10"/>
    <x v="10"/>
    <x v="0"/>
    <x v="3"/>
    <n v="0"/>
    <n v="1"/>
    <m/>
    <n v="1"/>
    <n v="11"/>
    <n v="12"/>
    <n v="12"/>
    <n v="11"/>
    <n v="17"/>
    <n v="17"/>
    <n v="17"/>
    <n v="17"/>
    <n v="25"/>
    <n v="25"/>
    <n v="0"/>
    <n v="0"/>
    <n v="15"/>
    <n v="16"/>
    <n v="16"/>
    <n v="0"/>
    <n v="31"/>
    <n v="6"/>
    <n v="19"/>
    <n v="19"/>
    <n v="18"/>
    <n v="19"/>
    <n v="0"/>
    <n v="0"/>
    <n v="24"/>
    <n v="0"/>
    <n v="3"/>
    <n v="14"/>
  </r>
  <r>
    <n v="2025"/>
    <x v="0"/>
    <n v="4325"/>
    <x v="11"/>
    <x v="11"/>
    <x v="0"/>
    <x v="3"/>
    <n v="1"/>
    <n v="0"/>
    <m/>
    <n v="1"/>
    <n v="6"/>
    <n v="6"/>
    <n v="6"/>
    <n v="6"/>
    <n v="12"/>
    <n v="12"/>
    <n v="12"/>
    <n v="12"/>
    <n v="12"/>
    <n v="12"/>
    <n v="0"/>
    <n v="0"/>
    <n v="6"/>
    <n v="5"/>
    <n v="11"/>
    <n v="0"/>
    <n v="8"/>
    <n v="4"/>
    <n v="7"/>
    <n v="3"/>
    <n v="9"/>
    <n v="5"/>
    <n v="0"/>
    <n v="0"/>
    <n v="7"/>
    <n v="0"/>
    <n v="0"/>
    <n v="3"/>
  </r>
  <r>
    <n v="2025"/>
    <x v="0"/>
    <n v="4326"/>
    <x v="12"/>
    <x v="12"/>
    <x v="0"/>
    <x v="3"/>
    <n v="13"/>
    <n v="1"/>
    <m/>
    <n v="16"/>
    <n v="18"/>
    <n v="18"/>
    <n v="18"/>
    <n v="18"/>
    <n v="19"/>
    <n v="19"/>
    <n v="19"/>
    <n v="19"/>
    <n v="25"/>
    <n v="25"/>
    <n v="0"/>
    <n v="0"/>
    <n v="28"/>
    <n v="24"/>
    <n v="25"/>
    <n v="0"/>
    <n v="23"/>
    <n v="17"/>
    <n v="17"/>
    <n v="17"/>
    <n v="4"/>
    <n v="3"/>
    <n v="1"/>
    <n v="0"/>
    <n v="6"/>
    <n v="0"/>
    <n v="6"/>
    <n v="21"/>
  </r>
  <r>
    <n v="2025"/>
    <x v="0"/>
    <n v="4327"/>
    <x v="13"/>
    <x v="13"/>
    <x v="0"/>
    <x v="3"/>
    <n v="0"/>
    <n v="0"/>
    <m/>
    <n v="0"/>
    <n v="4"/>
    <n v="4"/>
    <n v="4"/>
    <n v="4"/>
    <n v="5"/>
    <n v="6"/>
    <n v="5"/>
    <n v="4"/>
    <n v="7"/>
    <n v="7"/>
    <n v="0"/>
    <n v="0"/>
    <n v="2"/>
    <n v="3"/>
    <n v="3"/>
    <n v="0"/>
    <n v="10"/>
    <n v="2"/>
    <n v="8"/>
    <n v="8"/>
    <n v="3"/>
    <n v="2"/>
    <n v="1"/>
    <n v="0"/>
    <n v="3"/>
    <n v="0"/>
    <n v="0"/>
    <n v="3"/>
  </r>
  <r>
    <n v="2025"/>
    <x v="0"/>
    <n v="4328"/>
    <x v="14"/>
    <x v="14"/>
    <x v="0"/>
    <x v="4"/>
    <n v="21"/>
    <n v="2"/>
    <m/>
    <n v="24"/>
    <n v="25"/>
    <n v="25"/>
    <n v="25"/>
    <n v="25"/>
    <n v="41"/>
    <n v="41"/>
    <n v="41"/>
    <n v="42"/>
    <n v="40"/>
    <n v="41"/>
    <n v="0"/>
    <n v="0"/>
    <n v="30"/>
    <n v="28"/>
    <n v="33"/>
    <n v="0"/>
    <n v="36"/>
    <n v="14"/>
    <n v="27"/>
    <n v="26"/>
    <n v="8"/>
    <n v="8"/>
    <n v="3"/>
    <n v="0"/>
    <n v="13"/>
    <n v="0"/>
    <n v="6"/>
    <n v="41"/>
  </r>
  <r>
    <n v="2025"/>
    <x v="0"/>
    <n v="4329"/>
    <x v="15"/>
    <x v="15"/>
    <x v="0"/>
    <x v="4"/>
    <n v="21"/>
    <n v="0"/>
    <m/>
    <n v="22"/>
    <n v="21"/>
    <n v="21"/>
    <n v="21"/>
    <n v="21"/>
    <n v="38"/>
    <n v="38"/>
    <n v="38"/>
    <n v="38"/>
    <n v="32"/>
    <n v="32"/>
    <n v="0"/>
    <n v="0"/>
    <n v="30"/>
    <n v="29"/>
    <n v="36"/>
    <n v="0"/>
    <n v="34"/>
    <n v="22"/>
    <n v="26"/>
    <n v="30"/>
    <n v="9"/>
    <n v="10"/>
    <n v="1"/>
    <n v="0"/>
    <n v="2"/>
    <n v="0"/>
    <n v="0"/>
    <n v="19"/>
  </r>
  <r>
    <n v="2025"/>
    <x v="0"/>
    <n v="4330"/>
    <x v="16"/>
    <x v="16"/>
    <x v="0"/>
    <x v="4"/>
    <n v="4"/>
    <n v="0"/>
    <m/>
    <n v="4"/>
    <n v="22"/>
    <n v="22"/>
    <n v="22"/>
    <n v="22"/>
    <n v="28"/>
    <n v="28"/>
    <n v="28"/>
    <n v="28"/>
    <n v="28"/>
    <n v="28"/>
    <n v="0"/>
    <n v="0"/>
    <n v="17"/>
    <n v="16"/>
    <n v="19"/>
    <n v="0"/>
    <n v="39"/>
    <n v="8"/>
    <n v="18"/>
    <n v="20"/>
    <n v="12"/>
    <n v="9"/>
    <n v="0"/>
    <n v="0"/>
    <n v="9"/>
    <n v="0"/>
    <n v="0"/>
    <n v="22"/>
  </r>
  <r>
    <n v="2025"/>
    <x v="0"/>
    <n v="4331"/>
    <x v="17"/>
    <x v="17"/>
    <x v="0"/>
    <x v="4"/>
    <n v="0"/>
    <n v="0"/>
    <m/>
    <n v="0"/>
    <n v="6"/>
    <n v="6"/>
    <n v="6"/>
    <n v="6"/>
    <n v="9"/>
    <n v="8"/>
    <n v="9"/>
    <n v="9"/>
    <n v="6"/>
    <n v="6"/>
    <n v="0"/>
    <n v="0"/>
    <n v="6"/>
    <n v="6"/>
    <n v="6"/>
    <n v="0"/>
    <n v="9"/>
    <n v="6"/>
    <n v="9"/>
    <n v="3"/>
    <n v="2"/>
    <n v="2"/>
    <n v="0"/>
    <n v="0"/>
    <n v="2"/>
    <n v="0"/>
    <n v="0"/>
    <n v="2"/>
  </r>
  <r>
    <n v="2025"/>
    <x v="0"/>
    <n v="4332"/>
    <x v="18"/>
    <x v="18"/>
    <x v="0"/>
    <x v="4"/>
    <n v="0"/>
    <n v="0"/>
    <m/>
    <n v="1"/>
    <n v="10"/>
    <n v="10"/>
    <n v="10"/>
    <n v="10"/>
    <n v="9"/>
    <n v="9"/>
    <n v="9"/>
    <n v="9"/>
    <n v="11"/>
    <n v="11"/>
    <n v="0"/>
    <n v="0"/>
    <n v="12"/>
    <n v="10"/>
    <n v="13"/>
    <n v="0"/>
    <n v="15"/>
    <n v="7"/>
    <n v="10"/>
    <n v="9"/>
    <n v="6"/>
    <n v="5"/>
    <n v="0"/>
    <n v="0"/>
    <n v="2"/>
    <n v="0"/>
    <n v="6"/>
    <n v="11"/>
  </r>
  <r>
    <n v="2025"/>
    <x v="0"/>
    <n v="4334"/>
    <x v="19"/>
    <x v="19"/>
    <x v="0"/>
    <x v="5"/>
    <n v="0"/>
    <n v="0"/>
    <m/>
    <n v="0"/>
    <n v="2"/>
    <n v="2"/>
    <n v="2"/>
    <n v="2"/>
    <n v="2"/>
    <n v="2"/>
    <n v="2"/>
    <n v="2"/>
    <n v="4"/>
    <n v="4"/>
    <n v="0"/>
    <n v="0"/>
    <n v="2"/>
    <n v="2"/>
    <n v="2"/>
    <n v="0"/>
    <n v="2"/>
    <n v="1"/>
    <n v="4"/>
    <n v="3"/>
    <n v="2"/>
    <n v="2"/>
    <n v="0"/>
    <n v="0"/>
    <n v="0"/>
    <n v="0"/>
    <n v="0"/>
    <n v="0"/>
  </r>
  <r>
    <n v="2025"/>
    <x v="0"/>
    <n v="4335"/>
    <x v="20"/>
    <x v="20"/>
    <x v="0"/>
    <x v="6"/>
    <n v="16"/>
    <n v="0"/>
    <m/>
    <n v="16"/>
    <n v="22"/>
    <n v="22"/>
    <n v="22"/>
    <n v="22"/>
    <n v="21"/>
    <n v="20"/>
    <n v="21"/>
    <n v="21"/>
    <n v="24"/>
    <n v="24"/>
    <n v="0"/>
    <n v="0"/>
    <n v="28"/>
    <n v="28"/>
    <n v="32"/>
    <n v="0"/>
    <n v="25"/>
    <n v="15"/>
    <n v="18"/>
    <n v="21"/>
    <n v="17"/>
    <n v="16"/>
    <n v="2"/>
    <n v="6"/>
    <n v="24"/>
    <n v="0"/>
    <n v="9"/>
    <n v="15"/>
  </r>
  <r>
    <n v="2025"/>
    <x v="0"/>
    <n v="4336"/>
    <x v="21"/>
    <x v="21"/>
    <x v="0"/>
    <x v="7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1"/>
    <n v="1"/>
    <n v="1"/>
    <n v="1"/>
    <n v="1"/>
    <n v="1"/>
    <n v="0"/>
    <n v="0"/>
    <n v="0"/>
    <n v="0"/>
    <n v="0"/>
    <n v="0"/>
  </r>
  <r>
    <n v="2025"/>
    <x v="0"/>
    <n v="4337"/>
    <x v="22"/>
    <x v="22"/>
    <x v="0"/>
    <x v="7"/>
    <n v="0"/>
    <n v="0"/>
    <m/>
    <n v="0"/>
    <n v="3"/>
    <n v="3"/>
    <n v="3"/>
    <n v="3"/>
    <n v="5"/>
    <n v="4"/>
    <n v="4"/>
    <n v="4"/>
    <n v="0"/>
    <n v="0"/>
    <n v="0"/>
    <n v="0"/>
    <n v="0"/>
    <n v="0"/>
    <n v="4"/>
    <n v="0"/>
    <n v="1"/>
    <n v="1"/>
    <n v="1"/>
    <n v="1"/>
    <n v="1"/>
    <n v="0"/>
    <n v="0"/>
    <n v="5"/>
    <n v="1"/>
    <n v="0"/>
    <n v="1"/>
    <n v="1"/>
  </r>
  <r>
    <n v="2025"/>
    <x v="0"/>
    <n v="4338"/>
    <x v="23"/>
    <x v="23"/>
    <x v="0"/>
    <x v="8"/>
    <n v="0"/>
    <n v="0"/>
    <m/>
    <n v="0"/>
    <n v="1"/>
    <n v="1"/>
    <n v="1"/>
    <n v="1"/>
    <n v="2"/>
    <n v="2"/>
    <n v="2"/>
    <n v="2"/>
    <n v="3"/>
    <n v="3"/>
    <n v="0"/>
    <n v="0"/>
    <n v="5"/>
    <n v="6"/>
    <n v="6"/>
    <n v="0"/>
    <n v="0"/>
    <n v="2"/>
    <n v="2"/>
    <n v="2"/>
    <n v="0"/>
    <n v="0"/>
    <n v="0"/>
    <n v="0"/>
    <n v="0"/>
    <n v="0"/>
    <n v="1"/>
    <n v="0"/>
  </r>
  <r>
    <n v="2025"/>
    <x v="0"/>
    <n v="4339"/>
    <x v="24"/>
    <x v="24"/>
    <x v="0"/>
    <x v="9"/>
    <n v="10"/>
    <n v="0"/>
    <m/>
    <n v="11"/>
    <n v="7"/>
    <n v="7"/>
    <n v="7"/>
    <n v="7"/>
    <n v="15"/>
    <n v="15"/>
    <n v="14"/>
    <n v="15"/>
    <n v="10"/>
    <n v="11"/>
    <n v="0"/>
    <n v="0"/>
    <n v="7"/>
    <n v="8"/>
    <n v="8"/>
    <n v="0"/>
    <n v="13"/>
    <n v="7"/>
    <n v="7"/>
    <n v="9"/>
    <n v="8"/>
    <n v="7"/>
    <n v="1"/>
    <n v="45"/>
    <n v="2"/>
    <n v="0"/>
    <n v="0"/>
    <n v="9"/>
  </r>
  <r>
    <n v="2025"/>
    <x v="0"/>
    <n v="4340"/>
    <x v="25"/>
    <x v="25"/>
    <x v="0"/>
    <x v="9"/>
    <n v="0"/>
    <n v="0"/>
    <m/>
    <n v="0"/>
    <n v="0"/>
    <n v="0"/>
    <n v="0"/>
    <n v="0"/>
    <n v="2"/>
    <n v="2"/>
    <n v="2"/>
    <n v="2"/>
    <n v="1"/>
    <n v="1"/>
    <n v="0"/>
    <n v="0"/>
    <n v="1"/>
    <n v="1"/>
    <n v="1"/>
    <n v="0"/>
    <n v="1"/>
    <n v="2"/>
    <n v="2"/>
    <n v="1"/>
    <n v="1"/>
    <n v="1"/>
    <n v="0"/>
    <n v="0"/>
    <n v="0"/>
    <n v="0"/>
    <n v="0"/>
    <n v="3"/>
  </r>
  <r>
    <n v="2025"/>
    <x v="0"/>
    <n v="4341"/>
    <x v="26"/>
    <x v="26"/>
    <x v="0"/>
    <x v="9"/>
    <n v="0"/>
    <n v="0"/>
    <m/>
    <n v="0"/>
    <n v="1"/>
    <n v="1"/>
    <n v="1"/>
    <n v="1"/>
    <n v="2"/>
    <n v="2"/>
    <n v="2"/>
    <n v="2"/>
    <n v="0"/>
    <n v="0"/>
    <n v="0"/>
    <n v="0"/>
    <n v="1"/>
    <n v="2"/>
    <n v="2"/>
    <n v="0"/>
    <n v="1"/>
    <n v="2"/>
    <n v="2"/>
    <n v="2"/>
    <n v="1"/>
    <n v="1"/>
    <n v="1"/>
    <n v="5"/>
    <n v="0"/>
    <n v="0"/>
    <n v="0"/>
    <n v="0"/>
  </r>
  <r>
    <n v="2025"/>
    <x v="0"/>
    <n v="4342"/>
    <x v="27"/>
    <x v="27"/>
    <x v="0"/>
    <x v="10"/>
    <n v="3"/>
    <n v="0"/>
    <m/>
    <n v="2"/>
    <n v="15"/>
    <n v="15"/>
    <n v="15"/>
    <n v="15"/>
    <n v="20"/>
    <n v="18"/>
    <n v="19"/>
    <n v="20"/>
    <n v="25"/>
    <n v="25"/>
    <n v="0"/>
    <n v="0"/>
    <n v="21"/>
    <n v="19"/>
    <n v="21"/>
    <n v="0"/>
    <n v="25"/>
    <n v="19"/>
    <n v="17"/>
    <n v="17"/>
    <n v="11"/>
    <n v="8"/>
    <n v="2"/>
    <n v="1"/>
    <n v="4"/>
    <n v="0"/>
    <n v="0"/>
    <n v="8"/>
  </r>
  <r>
    <n v="2025"/>
    <x v="0"/>
    <n v="4343"/>
    <x v="28"/>
    <x v="28"/>
    <x v="0"/>
    <x v="10"/>
    <n v="0"/>
    <n v="0"/>
    <m/>
    <n v="1"/>
    <n v="2"/>
    <n v="2"/>
    <n v="2"/>
    <n v="2"/>
    <n v="5"/>
    <n v="5"/>
    <n v="5"/>
    <n v="5"/>
    <n v="5"/>
    <n v="5"/>
    <n v="0"/>
    <n v="0"/>
    <n v="3"/>
    <n v="1"/>
    <n v="3"/>
    <n v="0"/>
    <n v="3"/>
    <n v="1"/>
    <n v="2"/>
    <n v="2"/>
    <n v="1"/>
    <n v="2"/>
    <n v="0"/>
    <n v="0"/>
    <n v="0"/>
    <n v="0"/>
    <n v="0"/>
    <n v="0"/>
  </r>
  <r>
    <n v="2025"/>
    <x v="0"/>
    <n v="4344"/>
    <x v="29"/>
    <x v="29"/>
    <x v="0"/>
    <x v="10"/>
    <n v="0"/>
    <n v="0"/>
    <m/>
    <n v="1"/>
    <n v="3"/>
    <n v="3"/>
    <n v="3"/>
    <n v="3"/>
    <n v="2"/>
    <n v="2"/>
    <n v="2"/>
    <n v="2"/>
    <n v="1"/>
    <n v="1"/>
    <n v="0"/>
    <n v="0"/>
    <n v="3"/>
    <n v="3"/>
    <n v="3"/>
    <n v="0"/>
    <n v="4"/>
    <n v="4"/>
    <n v="4"/>
    <n v="3"/>
    <n v="5"/>
    <n v="3"/>
    <n v="1"/>
    <n v="0"/>
    <n v="1"/>
    <n v="0"/>
    <n v="0"/>
    <n v="0"/>
  </r>
  <r>
    <n v="2025"/>
    <x v="0"/>
    <n v="4345"/>
    <x v="30"/>
    <x v="30"/>
    <x v="0"/>
    <x v="10"/>
    <n v="0"/>
    <n v="0"/>
    <m/>
    <n v="0"/>
    <n v="4"/>
    <n v="4"/>
    <n v="4"/>
    <n v="4"/>
    <n v="4"/>
    <n v="4"/>
    <n v="4"/>
    <n v="4"/>
    <n v="5"/>
    <n v="5"/>
    <n v="0"/>
    <n v="0"/>
    <n v="7"/>
    <n v="7"/>
    <n v="7"/>
    <n v="0"/>
    <n v="2"/>
    <n v="2"/>
    <n v="5"/>
    <n v="2"/>
    <n v="5"/>
    <n v="2"/>
    <n v="0"/>
    <n v="19"/>
    <n v="0"/>
    <n v="0"/>
    <n v="0"/>
    <n v="1"/>
  </r>
  <r>
    <n v="2025"/>
    <x v="0"/>
    <n v="4346"/>
    <x v="31"/>
    <x v="31"/>
    <x v="0"/>
    <x v="11"/>
    <n v="30"/>
    <n v="1"/>
    <m/>
    <n v="34"/>
    <n v="31"/>
    <n v="32"/>
    <n v="31"/>
    <n v="31"/>
    <n v="21"/>
    <n v="23"/>
    <n v="22"/>
    <n v="22"/>
    <n v="27"/>
    <n v="26"/>
    <n v="0"/>
    <n v="0"/>
    <n v="26"/>
    <n v="27"/>
    <n v="23"/>
    <n v="0"/>
    <n v="30"/>
    <n v="11"/>
    <n v="21"/>
    <n v="28"/>
    <n v="7"/>
    <n v="4"/>
    <n v="4"/>
    <n v="0"/>
    <n v="6"/>
    <n v="0"/>
    <n v="8"/>
    <n v="19"/>
  </r>
  <r>
    <n v="2025"/>
    <x v="0"/>
    <n v="4347"/>
    <x v="32"/>
    <x v="32"/>
    <x v="0"/>
    <x v="11"/>
    <n v="0"/>
    <n v="0"/>
    <m/>
    <n v="4"/>
    <n v="4"/>
    <n v="4"/>
    <n v="4"/>
    <n v="4"/>
    <n v="5"/>
    <n v="5"/>
    <n v="7"/>
    <n v="4"/>
    <n v="8"/>
    <n v="6"/>
    <n v="0"/>
    <n v="0"/>
    <n v="3"/>
    <n v="4"/>
    <n v="5"/>
    <n v="0"/>
    <n v="7"/>
    <n v="3"/>
    <n v="3"/>
    <n v="3"/>
    <n v="9"/>
    <n v="5"/>
    <n v="2"/>
    <n v="0"/>
    <n v="3"/>
    <n v="0"/>
    <n v="1"/>
    <n v="2"/>
  </r>
  <r>
    <n v="2025"/>
    <x v="0"/>
    <n v="4348"/>
    <x v="33"/>
    <x v="33"/>
    <x v="0"/>
    <x v="11"/>
    <n v="0"/>
    <n v="0"/>
    <m/>
    <n v="0"/>
    <n v="2"/>
    <n v="2"/>
    <n v="2"/>
    <n v="2"/>
    <n v="1"/>
    <n v="1"/>
    <n v="1"/>
    <n v="1"/>
    <n v="6"/>
    <n v="6"/>
    <n v="0"/>
    <n v="0"/>
    <n v="1"/>
    <n v="1"/>
    <n v="1"/>
    <n v="0"/>
    <n v="1"/>
    <n v="1"/>
    <n v="2"/>
    <n v="2"/>
    <n v="5"/>
    <n v="3"/>
    <n v="0"/>
    <n v="0"/>
    <n v="0"/>
    <n v="0"/>
    <n v="0"/>
    <n v="2"/>
  </r>
  <r>
    <n v="2025"/>
    <x v="0"/>
    <n v="4349"/>
    <x v="34"/>
    <x v="34"/>
    <x v="0"/>
    <x v="11"/>
    <n v="0"/>
    <n v="0"/>
    <m/>
    <n v="0"/>
    <n v="1"/>
    <n v="1"/>
    <n v="1"/>
    <n v="1"/>
    <n v="3"/>
    <n v="3"/>
    <n v="3"/>
    <n v="3"/>
    <n v="0"/>
    <n v="0"/>
    <n v="0"/>
    <n v="0"/>
    <n v="2"/>
    <n v="2"/>
    <n v="2"/>
    <n v="0"/>
    <n v="1"/>
    <n v="0"/>
    <n v="2"/>
    <n v="2"/>
    <n v="2"/>
    <n v="2"/>
    <n v="0"/>
    <n v="0"/>
    <n v="0"/>
    <n v="0"/>
    <n v="0"/>
    <n v="1"/>
  </r>
  <r>
    <n v="2025"/>
    <x v="0"/>
    <n v="4350"/>
    <x v="35"/>
    <x v="35"/>
    <x v="0"/>
    <x v="11"/>
    <n v="0"/>
    <n v="0"/>
    <m/>
    <n v="0"/>
    <n v="7"/>
    <n v="7"/>
    <n v="7"/>
    <n v="7"/>
    <n v="16"/>
    <n v="17"/>
    <n v="17"/>
    <n v="17"/>
    <n v="20"/>
    <n v="20"/>
    <n v="0"/>
    <n v="0"/>
    <n v="13"/>
    <n v="13"/>
    <n v="14"/>
    <n v="0"/>
    <n v="11"/>
    <n v="3"/>
    <n v="19"/>
    <n v="19"/>
    <n v="7"/>
    <n v="5"/>
    <n v="0"/>
    <n v="23"/>
    <n v="3"/>
    <n v="0"/>
    <n v="0"/>
    <n v="5"/>
  </r>
  <r>
    <n v="2025"/>
    <x v="0"/>
    <n v="4351"/>
    <x v="36"/>
    <x v="36"/>
    <x v="0"/>
    <x v="11"/>
    <n v="0"/>
    <n v="0"/>
    <m/>
    <n v="0"/>
    <n v="1"/>
    <n v="1"/>
    <n v="1"/>
    <n v="1"/>
    <n v="0"/>
    <n v="0"/>
    <n v="0"/>
    <n v="0"/>
    <n v="1"/>
    <n v="1"/>
    <n v="0"/>
    <n v="0"/>
    <n v="2"/>
    <n v="2"/>
    <n v="2"/>
    <n v="0"/>
    <n v="4"/>
    <n v="0"/>
    <n v="0"/>
    <n v="0"/>
    <n v="1"/>
    <n v="1"/>
    <n v="1"/>
    <n v="7"/>
    <n v="10"/>
    <n v="0"/>
    <n v="0"/>
    <n v="1"/>
  </r>
  <r>
    <n v="2025"/>
    <x v="0"/>
    <n v="4352"/>
    <x v="37"/>
    <x v="37"/>
    <x v="0"/>
    <x v="11"/>
    <n v="0"/>
    <n v="1"/>
    <m/>
    <n v="3"/>
    <n v="10"/>
    <n v="10"/>
    <n v="10"/>
    <n v="10"/>
    <n v="19"/>
    <n v="19"/>
    <n v="19"/>
    <n v="19"/>
    <n v="15"/>
    <n v="15"/>
    <n v="1"/>
    <n v="0"/>
    <n v="7"/>
    <n v="10"/>
    <n v="11"/>
    <n v="0"/>
    <n v="21"/>
    <n v="10"/>
    <n v="11"/>
    <n v="8"/>
    <n v="3"/>
    <n v="2"/>
    <n v="0"/>
    <n v="0"/>
    <n v="4"/>
    <n v="0"/>
    <n v="3"/>
    <n v="5"/>
  </r>
  <r>
    <n v="2025"/>
    <x v="0"/>
    <n v="4353"/>
    <x v="38"/>
    <x v="38"/>
    <x v="0"/>
    <x v="8"/>
    <n v="0"/>
    <n v="0"/>
    <m/>
    <n v="0"/>
    <n v="3"/>
    <n v="3"/>
    <n v="3"/>
    <n v="3"/>
    <n v="4"/>
    <n v="4"/>
    <n v="4"/>
    <n v="4"/>
    <n v="5"/>
    <n v="5"/>
    <n v="0"/>
    <n v="0"/>
    <n v="5"/>
    <n v="5"/>
    <n v="5"/>
    <n v="0"/>
    <n v="5"/>
    <n v="1"/>
    <n v="7"/>
    <n v="6"/>
    <n v="3"/>
    <n v="3"/>
    <n v="0"/>
    <n v="1"/>
    <n v="3"/>
    <n v="0"/>
    <n v="1"/>
    <n v="4"/>
  </r>
  <r>
    <n v="2025"/>
    <x v="0"/>
    <n v="4354"/>
    <x v="39"/>
    <x v="39"/>
    <x v="0"/>
    <x v="8"/>
    <n v="0"/>
    <n v="0"/>
    <m/>
    <n v="0"/>
    <n v="1"/>
    <n v="1"/>
    <n v="1"/>
    <n v="1"/>
    <n v="0"/>
    <n v="0"/>
    <n v="0"/>
    <n v="0"/>
    <n v="0"/>
    <n v="0"/>
    <n v="0"/>
    <n v="0"/>
    <n v="2"/>
    <n v="2"/>
    <n v="2"/>
    <n v="0"/>
    <n v="1"/>
    <n v="0"/>
    <n v="1"/>
    <n v="1"/>
    <n v="0"/>
    <n v="0"/>
    <n v="0"/>
    <n v="0"/>
    <n v="1"/>
    <n v="0"/>
    <n v="0"/>
    <n v="0"/>
  </r>
  <r>
    <n v="2025"/>
    <x v="0"/>
    <n v="4355"/>
    <x v="40"/>
    <x v="40"/>
    <x v="0"/>
    <x v="8"/>
    <n v="0"/>
    <n v="0"/>
    <m/>
    <n v="0"/>
    <n v="1"/>
    <n v="1"/>
    <n v="1"/>
    <n v="1"/>
    <n v="1"/>
    <n v="1"/>
    <n v="1"/>
    <n v="1"/>
    <n v="2"/>
    <n v="2"/>
    <n v="0"/>
    <n v="0"/>
    <n v="0"/>
    <n v="0"/>
    <n v="2"/>
    <n v="0"/>
    <n v="2"/>
    <n v="0"/>
    <n v="0"/>
    <n v="0"/>
    <n v="2"/>
    <n v="1"/>
    <n v="1"/>
    <n v="0"/>
    <n v="2"/>
    <n v="0"/>
    <n v="0"/>
    <n v="1"/>
  </r>
  <r>
    <n v="2025"/>
    <x v="0"/>
    <n v="4356"/>
    <x v="41"/>
    <x v="41"/>
    <x v="0"/>
    <x v="9"/>
    <n v="0"/>
    <n v="0"/>
    <m/>
    <n v="0"/>
    <n v="5"/>
    <n v="5"/>
    <n v="5"/>
    <n v="5"/>
    <n v="7"/>
    <n v="7"/>
    <n v="7"/>
    <n v="7"/>
    <n v="8"/>
    <n v="8"/>
    <n v="0"/>
    <n v="0"/>
    <n v="3"/>
    <n v="3"/>
    <n v="3"/>
    <n v="0"/>
    <n v="4"/>
    <n v="2"/>
    <n v="2"/>
    <n v="2"/>
    <n v="6"/>
    <n v="6"/>
    <n v="0"/>
    <n v="0"/>
    <n v="5"/>
    <n v="0"/>
    <n v="1"/>
    <n v="7"/>
  </r>
  <r>
    <n v="2025"/>
    <x v="0"/>
    <n v="4357"/>
    <x v="42"/>
    <x v="42"/>
    <x v="0"/>
    <x v="9"/>
    <n v="0"/>
    <n v="0"/>
    <m/>
    <n v="1"/>
    <n v="3"/>
    <n v="3"/>
    <n v="3"/>
    <n v="3"/>
    <n v="4"/>
    <n v="4"/>
    <n v="4"/>
    <n v="4"/>
    <n v="1"/>
    <n v="1"/>
    <n v="0"/>
    <n v="0"/>
    <n v="3"/>
    <n v="2"/>
    <n v="2"/>
    <n v="0"/>
    <n v="6"/>
    <n v="2"/>
    <n v="1"/>
    <n v="2"/>
    <n v="2"/>
    <n v="0"/>
    <n v="0"/>
    <n v="0"/>
    <n v="1"/>
    <n v="0"/>
    <n v="2"/>
    <n v="2"/>
  </r>
  <r>
    <n v="2025"/>
    <x v="0"/>
    <n v="4358"/>
    <x v="43"/>
    <x v="43"/>
    <x v="0"/>
    <x v="9"/>
    <n v="0"/>
    <n v="0"/>
    <m/>
    <n v="0"/>
    <n v="1"/>
    <n v="1"/>
    <n v="1"/>
    <n v="1"/>
    <n v="1"/>
    <n v="1"/>
    <n v="1"/>
    <n v="1"/>
    <n v="1"/>
    <n v="1"/>
    <n v="0"/>
    <n v="0"/>
    <n v="1"/>
    <n v="1"/>
    <n v="1"/>
    <n v="0"/>
    <n v="0"/>
    <n v="1"/>
    <n v="1"/>
    <n v="1"/>
    <n v="1"/>
    <n v="1"/>
    <n v="0"/>
    <n v="3"/>
    <n v="0"/>
    <n v="0"/>
    <n v="0"/>
    <n v="2"/>
  </r>
  <r>
    <n v="2025"/>
    <x v="0"/>
    <n v="4359"/>
    <x v="44"/>
    <x v="4"/>
    <x v="0"/>
    <x v="9"/>
    <n v="0"/>
    <n v="0"/>
    <m/>
    <n v="0"/>
    <n v="0"/>
    <n v="0"/>
    <n v="0"/>
    <n v="0"/>
    <n v="2"/>
    <n v="2"/>
    <n v="2"/>
    <n v="2"/>
    <n v="1"/>
    <n v="1"/>
    <n v="0"/>
    <n v="0"/>
    <n v="1"/>
    <n v="1"/>
    <n v="1"/>
    <n v="0"/>
    <n v="3"/>
    <n v="1"/>
    <n v="0"/>
    <n v="1"/>
    <n v="0"/>
    <n v="0"/>
    <n v="3"/>
    <n v="3"/>
    <n v="1"/>
    <n v="0"/>
    <n v="0"/>
    <n v="4"/>
  </r>
  <r>
    <n v="2025"/>
    <x v="0"/>
    <n v="4360"/>
    <x v="45"/>
    <x v="44"/>
    <x v="0"/>
    <x v="9"/>
    <n v="0"/>
    <n v="0"/>
    <m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1"/>
    <n v="0"/>
    <n v="0"/>
    <n v="0"/>
    <n v="0"/>
    <n v="0"/>
    <n v="0"/>
    <n v="0"/>
    <n v="0"/>
  </r>
  <r>
    <n v="2025"/>
    <x v="0"/>
    <n v="4361"/>
    <x v="46"/>
    <x v="45"/>
    <x v="0"/>
    <x v="12"/>
    <n v="0"/>
    <n v="0"/>
    <m/>
    <n v="0"/>
    <n v="4"/>
    <n v="4"/>
    <n v="4"/>
    <n v="4"/>
    <n v="3"/>
    <n v="3"/>
    <n v="3"/>
    <n v="3"/>
    <n v="2"/>
    <n v="2"/>
    <n v="0"/>
    <n v="0"/>
    <n v="1"/>
    <n v="1"/>
    <n v="1"/>
    <n v="0"/>
    <n v="3"/>
    <n v="1"/>
    <n v="0"/>
    <n v="1"/>
    <n v="1"/>
    <n v="1"/>
    <n v="1"/>
    <n v="0"/>
    <n v="1"/>
    <n v="0"/>
    <n v="0"/>
    <n v="0"/>
  </r>
  <r>
    <n v="2025"/>
    <x v="0"/>
    <n v="4362"/>
    <x v="47"/>
    <x v="46"/>
    <x v="0"/>
    <x v="12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</r>
  <r>
    <n v="2025"/>
    <x v="0"/>
    <n v="4363"/>
    <x v="48"/>
    <x v="47"/>
    <x v="0"/>
    <x v="12"/>
    <n v="3"/>
    <n v="0"/>
    <m/>
    <n v="3"/>
    <n v="4"/>
    <n v="5"/>
    <n v="4"/>
    <n v="4"/>
    <n v="4"/>
    <n v="4"/>
    <n v="5"/>
    <n v="5"/>
    <n v="5"/>
    <n v="5"/>
    <n v="0"/>
    <n v="0"/>
    <n v="10"/>
    <n v="10"/>
    <n v="9"/>
    <n v="0"/>
    <n v="4"/>
    <n v="9"/>
    <n v="8"/>
    <n v="8"/>
    <n v="5"/>
    <n v="4"/>
    <n v="6"/>
    <n v="50"/>
    <n v="4"/>
    <n v="0"/>
    <n v="1"/>
    <n v="3"/>
  </r>
  <r>
    <n v="2025"/>
    <x v="0"/>
    <n v="4364"/>
    <x v="49"/>
    <x v="48"/>
    <x v="0"/>
    <x v="12"/>
    <n v="0"/>
    <n v="0"/>
    <m/>
    <n v="1"/>
    <n v="1"/>
    <n v="1"/>
    <n v="1"/>
    <n v="1"/>
    <n v="1"/>
    <n v="1"/>
    <n v="1"/>
    <n v="1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0"/>
    <n v="0"/>
  </r>
  <r>
    <n v="2025"/>
    <x v="0"/>
    <n v="4365"/>
    <x v="50"/>
    <x v="49"/>
    <x v="0"/>
    <x v="12"/>
    <n v="0"/>
    <n v="0"/>
    <m/>
    <n v="0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</r>
  <r>
    <n v="2025"/>
    <x v="0"/>
    <n v="4366"/>
    <x v="51"/>
    <x v="50"/>
    <x v="0"/>
    <x v="8"/>
    <n v="0"/>
    <n v="0"/>
    <m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2"/>
    <n v="2"/>
    <n v="2"/>
    <n v="0"/>
    <n v="0"/>
    <n v="0"/>
    <n v="0"/>
    <n v="0"/>
    <n v="0"/>
    <n v="0"/>
    <n v="0"/>
  </r>
  <r>
    <n v="2025"/>
    <x v="0"/>
    <n v="4367"/>
    <x v="52"/>
    <x v="51"/>
    <x v="1"/>
    <x v="0"/>
    <n v="258"/>
    <n v="0"/>
    <m/>
    <n v="265"/>
    <n v="3"/>
    <n v="3"/>
    <n v="2"/>
    <n v="3"/>
    <n v="9"/>
    <n v="8"/>
    <n v="8"/>
    <n v="8"/>
    <n v="2"/>
    <n v="1"/>
    <n v="0"/>
    <n v="0"/>
    <n v="2"/>
    <n v="2"/>
    <n v="3"/>
    <n v="0"/>
    <n v="1"/>
    <n v="1"/>
    <n v="2"/>
    <n v="1"/>
    <n v="2"/>
    <n v="0"/>
    <n v="0"/>
    <n v="0"/>
    <n v="1"/>
    <n v="0"/>
    <n v="0"/>
    <n v="2"/>
  </r>
  <r>
    <n v="2025"/>
    <x v="0"/>
    <n v="4368"/>
    <x v="53"/>
    <x v="52"/>
    <x v="2"/>
    <x v="13"/>
    <n v="23"/>
    <n v="1"/>
    <m/>
    <n v="25"/>
    <n v="17"/>
    <n v="18"/>
    <n v="15"/>
    <n v="17"/>
    <n v="23"/>
    <n v="22"/>
    <n v="23"/>
    <n v="23"/>
    <n v="18"/>
    <n v="19"/>
    <n v="0"/>
    <n v="0"/>
    <n v="20"/>
    <n v="22"/>
    <n v="20"/>
    <n v="0"/>
    <n v="20"/>
    <n v="10"/>
    <n v="15"/>
    <n v="18"/>
    <n v="3"/>
    <n v="3"/>
    <n v="0"/>
    <n v="1"/>
    <n v="2"/>
    <n v="0"/>
    <n v="7"/>
    <n v="21"/>
  </r>
  <r>
    <n v="2025"/>
    <x v="0"/>
    <n v="4369"/>
    <x v="54"/>
    <x v="53"/>
    <x v="2"/>
    <x v="14"/>
    <n v="1"/>
    <n v="0"/>
    <m/>
    <n v="0"/>
    <n v="20"/>
    <n v="20"/>
    <n v="20"/>
    <n v="20"/>
    <n v="32"/>
    <n v="29"/>
    <n v="33"/>
    <n v="32"/>
    <n v="30"/>
    <n v="29"/>
    <n v="0"/>
    <n v="0"/>
    <n v="28"/>
    <n v="22"/>
    <n v="42"/>
    <n v="0"/>
    <n v="19"/>
    <n v="4"/>
    <n v="24"/>
    <n v="18"/>
    <n v="21"/>
    <n v="19"/>
    <n v="0"/>
    <n v="0"/>
    <n v="2"/>
    <n v="0"/>
    <n v="0"/>
    <n v="1"/>
  </r>
  <r>
    <n v="2025"/>
    <x v="0"/>
    <n v="4370"/>
    <x v="55"/>
    <x v="54"/>
    <x v="2"/>
    <x v="14"/>
    <n v="14"/>
    <n v="0"/>
    <m/>
    <n v="19"/>
    <n v="29"/>
    <n v="29"/>
    <n v="29"/>
    <n v="29"/>
    <n v="32"/>
    <n v="32"/>
    <n v="31"/>
    <n v="32"/>
    <n v="60"/>
    <n v="59"/>
    <n v="1"/>
    <n v="0"/>
    <n v="26"/>
    <n v="25"/>
    <n v="29"/>
    <n v="0"/>
    <n v="50"/>
    <n v="15"/>
    <n v="32"/>
    <n v="34"/>
    <n v="23"/>
    <n v="21"/>
    <n v="3"/>
    <n v="8"/>
    <n v="0"/>
    <n v="0"/>
    <n v="13"/>
    <n v="38"/>
  </r>
  <r>
    <n v="2025"/>
    <x v="0"/>
    <n v="4371"/>
    <x v="56"/>
    <x v="55"/>
    <x v="2"/>
    <x v="14"/>
    <n v="0"/>
    <n v="0"/>
    <m/>
    <n v="0"/>
    <n v="1"/>
    <n v="1"/>
    <n v="1"/>
    <n v="1"/>
    <n v="2"/>
    <n v="2"/>
    <n v="3"/>
    <n v="2"/>
    <n v="1"/>
    <n v="1"/>
    <n v="0"/>
    <n v="0"/>
    <n v="2"/>
    <n v="2"/>
    <n v="3"/>
    <n v="0"/>
    <n v="2"/>
    <n v="0"/>
    <n v="0"/>
    <n v="0"/>
    <n v="2"/>
    <n v="1"/>
    <n v="0"/>
    <n v="0"/>
    <n v="0"/>
    <n v="0"/>
    <n v="0"/>
    <n v="1"/>
  </r>
  <r>
    <n v="2025"/>
    <x v="0"/>
    <n v="4372"/>
    <x v="57"/>
    <x v="56"/>
    <x v="2"/>
    <x v="14"/>
    <n v="0"/>
    <n v="0"/>
    <m/>
    <n v="0"/>
    <n v="4"/>
    <n v="4"/>
    <n v="4"/>
    <n v="4"/>
    <n v="4"/>
    <n v="4"/>
    <n v="4"/>
    <n v="4"/>
    <n v="8"/>
    <n v="8"/>
    <n v="0"/>
    <n v="0"/>
    <n v="5"/>
    <n v="5"/>
    <n v="3"/>
    <n v="0"/>
    <n v="6"/>
    <n v="5"/>
    <n v="5"/>
    <n v="5"/>
    <n v="5"/>
    <n v="5"/>
    <n v="0"/>
    <n v="0"/>
    <n v="0"/>
    <n v="0"/>
    <n v="2"/>
    <n v="2"/>
  </r>
  <r>
    <n v="2025"/>
    <x v="0"/>
    <n v="4373"/>
    <x v="58"/>
    <x v="57"/>
    <x v="2"/>
    <x v="15"/>
    <n v="10"/>
    <n v="1"/>
    <m/>
    <n v="11"/>
    <n v="9"/>
    <n v="10"/>
    <n v="10"/>
    <n v="10"/>
    <n v="11"/>
    <n v="11"/>
    <n v="11"/>
    <n v="12"/>
    <n v="8"/>
    <n v="8"/>
    <n v="0"/>
    <n v="0"/>
    <n v="6"/>
    <n v="9"/>
    <n v="9"/>
    <n v="0"/>
    <n v="13"/>
    <n v="11"/>
    <n v="6"/>
    <n v="7"/>
    <n v="8"/>
    <n v="6"/>
    <n v="5"/>
    <n v="45"/>
    <n v="4"/>
    <n v="0"/>
    <n v="0"/>
    <n v="7"/>
  </r>
  <r>
    <n v="2025"/>
    <x v="0"/>
    <n v="4374"/>
    <x v="59"/>
    <x v="58"/>
    <x v="2"/>
    <x v="15"/>
    <n v="0"/>
    <n v="0"/>
    <m/>
    <n v="0"/>
    <n v="0"/>
    <n v="0"/>
    <n v="0"/>
    <n v="0"/>
    <n v="4"/>
    <n v="4"/>
    <n v="4"/>
    <n v="4"/>
    <n v="4"/>
    <n v="4"/>
    <n v="0"/>
    <n v="0"/>
    <n v="3"/>
    <n v="3"/>
    <n v="3"/>
    <n v="0"/>
    <n v="5"/>
    <n v="2"/>
    <n v="2"/>
    <n v="1"/>
    <n v="4"/>
    <n v="3"/>
    <n v="0"/>
    <n v="0"/>
    <n v="3"/>
    <n v="0"/>
    <n v="0"/>
    <n v="0"/>
  </r>
  <r>
    <n v="2025"/>
    <x v="0"/>
    <n v="4375"/>
    <x v="60"/>
    <x v="59"/>
    <x v="2"/>
    <x v="15"/>
    <n v="0"/>
    <n v="0"/>
    <m/>
    <n v="0"/>
    <n v="0"/>
    <n v="0"/>
    <n v="0"/>
    <n v="0"/>
    <n v="2"/>
    <n v="2"/>
    <n v="2"/>
    <n v="2"/>
    <n v="2"/>
    <n v="2"/>
    <n v="0"/>
    <n v="0"/>
    <n v="2"/>
    <n v="2"/>
    <n v="2"/>
    <n v="0"/>
    <n v="1"/>
    <n v="3"/>
    <n v="3"/>
    <n v="3"/>
    <n v="1"/>
    <n v="1"/>
    <n v="0"/>
    <n v="0"/>
    <n v="0"/>
    <n v="0"/>
    <n v="0"/>
    <n v="0"/>
  </r>
  <r>
    <n v="2025"/>
    <x v="0"/>
    <n v="4376"/>
    <x v="61"/>
    <x v="60"/>
    <x v="2"/>
    <x v="13"/>
    <n v="0"/>
    <n v="0"/>
    <m/>
    <n v="0"/>
    <n v="2"/>
    <n v="2"/>
    <n v="2"/>
    <n v="2"/>
    <n v="3"/>
    <n v="3"/>
    <n v="3"/>
    <n v="3"/>
    <n v="4"/>
    <n v="4"/>
    <n v="0"/>
    <n v="0"/>
    <n v="0"/>
    <n v="0"/>
    <n v="0"/>
    <n v="0"/>
    <n v="3"/>
    <n v="3"/>
    <n v="4"/>
    <n v="4"/>
    <n v="0"/>
    <n v="0"/>
    <n v="0"/>
    <n v="7"/>
    <n v="0"/>
    <n v="0"/>
    <n v="0"/>
    <n v="1"/>
  </r>
  <r>
    <n v="2025"/>
    <x v="0"/>
    <n v="4377"/>
    <x v="62"/>
    <x v="61"/>
    <x v="2"/>
    <x v="16"/>
    <n v="0"/>
    <n v="0"/>
    <m/>
    <n v="1"/>
    <n v="12"/>
    <n v="12"/>
    <n v="12"/>
    <n v="12"/>
    <n v="13"/>
    <n v="14"/>
    <n v="11"/>
    <n v="14"/>
    <n v="12"/>
    <n v="12"/>
    <n v="1"/>
    <n v="0"/>
    <n v="19"/>
    <n v="18"/>
    <n v="19"/>
    <n v="0"/>
    <n v="24"/>
    <n v="21"/>
    <n v="21"/>
    <n v="19"/>
    <n v="8"/>
    <n v="8"/>
    <n v="0"/>
    <n v="0"/>
    <n v="0"/>
    <n v="0"/>
    <n v="1"/>
    <n v="5"/>
  </r>
  <r>
    <n v="2025"/>
    <x v="0"/>
    <n v="4378"/>
    <x v="63"/>
    <x v="62"/>
    <x v="2"/>
    <x v="16"/>
    <n v="0"/>
    <n v="0"/>
    <m/>
    <n v="0"/>
    <n v="2"/>
    <n v="2"/>
    <n v="2"/>
    <n v="2"/>
    <n v="5"/>
    <n v="6"/>
    <n v="5"/>
    <n v="5"/>
    <n v="3"/>
    <n v="3"/>
    <n v="0"/>
    <n v="0"/>
    <n v="2"/>
    <n v="2"/>
    <n v="2"/>
    <n v="0"/>
    <n v="3"/>
    <n v="1"/>
    <n v="0"/>
    <n v="0"/>
    <n v="0"/>
    <n v="0"/>
    <n v="0"/>
    <n v="0"/>
    <n v="1"/>
    <n v="0"/>
    <n v="0"/>
    <n v="0"/>
  </r>
  <r>
    <n v="2025"/>
    <x v="0"/>
    <n v="4379"/>
    <x v="64"/>
    <x v="63"/>
    <x v="2"/>
    <x v="16"/>
    <n v="0"/>
    <n v="0"/>
    <m/>
    <n v="0"/>
    <n v="2"/>
    <n v="2"/>
    <n v="2"/>
    <n v="2"/>
    <n v="3"/>
    <n v="3"/>
    <n v="3"/>
    <n v="3"/>
    <n v="4"/>
    <n v="4"/>
    <n v="0"/>
    <n v="0"/>
    <n v="2"/>
    <n v="2"/>
    <n v="2"/>
    <n v="0"/>
    <n v="0"/>
    <n v="2"/>
    <n v="2"/>
    <n v="2"/>
    <n v="0"/>
    <n v="0"/>
    <n v="0"/>
    <n v="0"/>
    <n v="0"/>
    <n v="0"/>
    <n v="0"/>
    <n v="0"/>
  </r>
  <r>
    <n v="2025"/>
    <x v="0"/>
    <n v="4380"/>
    <x v="65"/>
    <x v="64"/>
    <x v="2"/>
    <x v="16"/>
    <n v="0"/>
    <n v="0"/>
    <m/>
    <n v="0"/>
    <n v="2"/>
    <n v="2"/>
    <n v="2"/>
    <n v="2"/>
    <n v="2"/>
    <n v="1"/>
    <n v="2"/>
    <n v="2"/>
    <n v="3"/>
    <n v="3"/>
    <n v="0"/>
    <n v="0"/>
    <n v="2"/>
    <n v="1"/>
    <n v="2"/>
    <n v="0"/>
    <n v="3"/>
    <n v="1"/>
    <n v="1"/>
    <n v="1"/>
    <n v="3"/>
    <n v="3"/>
    <n v="0"/>
    <n v="3"/>
    <n v="1"/>
    <n v="0"/>
    <n v="0"/>
    <n v="1"/>
  </r>
  <r>
    <n v="2025"/>
    <x v="0"/>
    <n v="4381"/>
    <x v="66"/>
    <x v="65"/>
    <x v="2"/>
    <x v="15"/>
    <n v="1"/>
    <n v="0"/>
    <m/>
    <n v="1"/>
    <n v="8"/>
    <n v="8"/>
    <n v="8"/>
    <n v="8"/>
    <n v="13"/>
    <n v="13"/>
    <n v="12"/>
    <n v="12"/>
    <n v="5"/>
    <n v="5"/>
    <n v="0"/>
    <n v="0"/>
    <n v="11"/>
    <n v="10"/>
    <n v="10"/>
    <n v="0"/>
    <n v="7"/>
    <n v="5"/>
    <n v="11"/>
    <n v="11"/>
    <n v="3"/>
    <n v="3"/>
    <n v="2"/>
    <n v="6"/>
    <n v="0"/>
    <n v="0"/>
    <n v="0"/>
    <n v="4"/>
  </r>
  <r>
    <n v="2025"/>
    <x v="0"/>
    <n v="4382"/>
    <x v="67"/>
    <x v="66"/>
    <x v="2"/>
    <x v="15"/>
    <n v="0"/>
    <n v="0"/>
    <m/>
    <n v="0"/>
    <n v="0"/>
    <n v="0"/>
    <n v="0"/>
    <n v="0"/>
    <n v="1"/>
    <n v="1"/>
    <n v="1"/>
    <n v="1"/>
    <n v="0"/>
    <n v="0"/>
    <n v="0"/>
    <n v="0"/>
    <n v="2"/>
    <n v="2"/>
    <n v="2"/>
    <n v="0"/>
    <n v="6"/>
    <n v="2"/>
    <n v="2"/>
    <n v="2"/>
    <n v="0"/>
    <n v="0"/>
    <n v="0"/>
    <n v="0"/>
    <n v="0"/>
    <n v="0"/>
    <n v="0"/>
    <n v="1"/>
  </r>
  <r>
    <n v="2025"/>
    <x v="0"/>
    <n v="4383"/>
    <x v="68"/>
    <x v="67"/>
    <x v="2"/>
    <x v="17"/>
    <n v="3"/>
    <n v="0"/>
    <m/>
    <n v="5"/>
    <n v="7"/>
    <n v="7"/>
    <n v="7"/>
    <n v="7"/>
    <n v="9"/>
    <n v="8"/>
    <n v="9"/>
    <n v="9"/>
    <n v="10"/>
    <n v="11"/>
    <n v="0"/>
    <n v="0"/>
    <n v="8"/>
    <n v="8"/>
    <n v="7"/>
    <n v="0"/>
    <n v="6"/>
    <n v="3"/>
    <n v="1"/>
    <n v="2"/>
    <n v="9"/>
    <n v="8"/>
    <n v="0"/>
    <n v="0"/>
    <n v="0"/>
    <n v="0"/>
    <n v="0"/>
    <n v="3"/>
  </r>
  <r>
    <n v="2025"/>
    <x v="0"/>
    <n v="4384"/>
    <x v="69"/>
    <x v="68"/>
    <x v="2"/>
    <x v="17"/>
    <n v="2"/>
    <n v="1"/>
    <m/>
    <n v="3"/>
    <n v="3"/>
    <n v="3"/>
    <n v="3"/>
    <n v="3"/>
    <n v="2"/>
    <n v="2"/>
    <n v="2"/>
    <n v="2"/>
    <n v="1"/>
    <n v="1"/>
    <n v="0"/>
    <n v="0"/>
    <n v="1"/>
    <n v="0"/>
    <n v="1"/>
    <n v="0"/>
    <n v="2"/>
    <n v="0"/>
    <n v="0"/>
    <n v="1"/>
    <n v="1"/>
    <n v="1"/>
    <n v="0"/>
    <n v="0"/>
    <n v="2"/>
    <n v="0"/>
    <n v="0"/>
    <n v="0"/>
  </r>
  <r>
    <n v="2025"/>
    <x v="0"/>
    <n v="4385"/>
    <x v="70"/>
    <x v="69"/>
    <x v="2"/>
    <x v="17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n v="2025"/>
    <x v="0"/>
    <n v="4386"/>
    <x v="71"/>
    <x v="70"/>
    <x v="2"/>
    <x v="18"/>
    <n v="0"/>
    <n v="0"/>
    <m/>
    <n v="1"/>
    <n v="6"/>
    <n v="6"/>
    <n v="6"/>
    <n v="6"/>
    <n v="13"/>
    <n v="14"/>
    <n v="13"/>
    <n v="13"/>
    <n v="14"/>
    <n v="15"/>
    <n v="0"/>
    <n v="0"/>
    <n v="10"/>
    <n v="10"/>
    <n v="10"/>
    <n v="0"/>
    <n v="9"/>
    <n v="16"/>
    <n v="16"/>
    <n v="16"/>
    <n v="12"/>
    <n v="9"/>
    <n v="6"/>
    <n v="34"/>
    <n v="2"/>
    <n v="0"/>
    <n v="7"/>
    <n v="7"/>
  </r>
  <r>
    <n v="2025"/>
    <x v="0"/>
    <n v="4387"/>
    <x v="72"/>
    <x v="71"/>
    <x v="2"/>
    <x v="18"/>
    <n v="0"/>
    <n v="0"/>
    <m/>
    <n v="0"/>
    <n v="2"/>
    <n v="2"/>
    <n v="2"/>
    <n v="2"/>
    <n v="0"/>
    <n v="0"/>
    <n v="0"/>
    <n v="0"/>
    <n v="2"/>
    <n v="2"/>
    <n v="0"/>
    <n v="0"/>
    <n v="0"/>
    <n v="0"/>
    <n v="0"/>
    <n v="0"/>
    <n v="3"/>
    <n v="3"/>
    <n v="3"/>
    <n v="3"/>
    <n v="2"/>
    <n v="2"/>
    <n v="0"/>
    <n v="1"/>
    <n v="0"/>
    <n v="0"/>
    <n v="0"/>
    <n v="2"/>
  </r>
  <r>
    <n v="2025"/>
    <x v="0"/>
    <n v="4388"/>
    <x v="73"/>
    <x v="72"/>
    <x v="2"/>
    <x v="18"/>
    <n v="0"/>
    <n v="0"/>
    <m/>
    <n v="0"/>
    <n v="3"/>
    <n v="3"/>
    <n v="2"/>
    <n v="3"/>
    <n v="5"/>
    <n v="5"/>
    <n v="5"/>
    <n v="5"/>
    <n v="4"/>
    <n v="5"/>
    <n v="0"/>
    <n v="0"/>
    <n v="5"/>
    <n v="5"/>
    <n v="5"/>
    <n v="0"/>
    <n v="5"/>
    <n v="4"/>
    <n v="3"/>
    <n v="4"/>
    <n v="5"/>
    <n v="4"/>
    <n v="0"/>
    <n v="3"/>
    <n v="0"/>
    <n v="0"/>
    <n v="1"/>
    <n v="4"/>
  </r>
  <r>
    <n v="2025"/>
    <x v="0"/>
    <n v="4389"/>
    <x v="74"/>
    <x v="73"/>
    <x v="2"/>
    <x v="18"/>
    <n v="0"/>
    <n v="0"/>
    <m/>
    <n v="0"/>
    <n v="4"/>
    <n v="4"/>
    <n v="4"/>
    <n v="4"/>
    <n v="5"/>
    <n v="5"/>
    <n v="5"/>
    <n v="5"/>
    <n v="5"/>
    <n v="5"/>
    <n v="0"/>
    <n v="0"/>
    <n v="2"/>
    <n v="3"/>
    <n v="2"/>
    <n v="0"/>
    <n v="2"/>
    <n v="3"/>
    <n v="8"/>
    <n v="7"/>
    <n v="4"/>
    <n v="3"/>
    <n v="0"/>
    <n v="0"/>
    <n v="0"/>
    <n v="0"/>
    <n v="0"/>
    <n v="0"/>
  </r>
  <r>
    <n v="2025"/>
    <x v="0"/>
    <n v="4390"/>
    <x v="75"/>
    <x v="74"/>
    <x v="2"/>
    <x v="18"/>
    <n v="0"/>
    <n v="0"/>
    <m/>
    <n v="0"/>
    <n v="1"/>
    <n v="1"/>
    <n v="1"/>
    <n v="1"/>
    <n v="6"/>
    <n v="6"/>
    <n v="5"/>
    <n v="6"/>
    <n v="2"/>
    <n v="2"/>
    <n v="0"/>
    <n v="0"/>
    <n v="3"/>
    <n v="3"/>
    <n v="3"/>
    <n v="0"/>
    <n v="2"/>
    <n v="1"/>
    <n v="1"/>
    <n v="1"/>
    <n v="2"/>
    <n v="2"/>
    <n v="2"/>
    <n v="0"/>
    <n v="0"/>
    <n v="0"/>
    <n v="0"/>
    <n v="1"/>
  </r>
  <r>
    <n v="2025"/>
    <x v="0"/>
    <n v="4391"/>
    <x v="76"/>
    <x v="75"/>
    <x v="2"/>
    <x v="18"/>
    <n v="0"/>
    <n v="0"/>
    <m/>
    <n v="0"/>
    <n v="3"/>
    <n v="3"/>
    <n v="3"/>
    <n v="3"/>
    <n v="2"/>
    <n v="2"/>
    <n v="2"/>
    <n v="2"/>
    <n v="3"/>
    <n v="3"/>
    <n v="0"/>
    <n v="0"/>
    <n v="1"/>
    <n v="1"/>
    <n v="1"/>
    <n v="0"/>
    <n v="2"/>
    <n v="1"/>
    <n v="3"/>
    <n v="3"/>
    <n v="2"/>
    <n v="2"/>
    <n v="0"/>
    <n v="0"/>
    <n v="0"/>
    <n v="0"/>
    <n v="0"/>
    <n v="0"/>
  </r>
  <r>
    <n v="2025"/>
    <x v="0"/>
    <n v="4392"/>
    <x v="77"/>
    <x v="76"/>
    <x v="2"/>
    <x v="19"/>
    <n v="22"/>
    <n v="0"/>
    <m/>
    <n v="23"/>
    <n v="18"/>
    <n v="19"/>
    <n v="18"/>
    <n v="18"/>
    <n v="36"/>
    <n v="31"/>
    <n v="36"/>
    <n v="34"/>
    <n v="25"/>
    <n v="26"/>
    <n v="0"/>
    <n v="0"/>
    <n v="21"/>
    <n v="15"/>
    <n v="17"/>
    <n v="0"/>
    <n v="42"/>
    <n v="8"/>
    <n v="22"/>
    <n v="19"/>
    <n v="10"/>
    <n v="9"/>
    <n v="4"/>
    <n v="1"/>
    <n v="2"/>
    <n v="0"/>
    <n v="0"/>
    <n v="5"/>
  </r>
  <r>
    <n v="2025"/>
    <x v="0"/>
    <n v="4393"/>
    <x v="78"/>
    <x v="77"/>
    <x v="2"/>
    <x v="19"/>
    <n v="0"/>
    <n v="0"/>
    <m/>
    <n v="0"/>
    <n v="2"/>
    <n v="2"/>
    <n v="2"/>
    <n v="2"/>
    <n v="0"/>
    <n v="0"/>
    <n v="0"/>
    <n v="0"/>
    <n v="2"/>
    <n v="2"/>
    <n v="0"/>
    <n v="0"/>
    <n v="6"/>
    <n v="6"/>
    <n v="2"/>
    <n v="0"/>
    <n v="3"/>
    <n v="2"/>
    <n v="2"/>
    <n v="2"/>
    <n v="4"/>
    <n v="2"/>
    <n v="0"/>
    <n v="0"/>
    <n v="0"/>
    <n v="0"/>
    <n v="0"/>
    <n v="0"/>
  </r>
  <r>
    <n v="2025"/>
    <x v="0"/>
    <n v="4394"/>
    <x v="79"/>
    <x v="78"/>
    <x v="2"/>
    <x v="20"/>
    <n v="7"/>
    <n v="0"/>
    <m/>
    <n v="7"/>
    <n v="3"/>
    <n v="5"/>
    <n v="5"/>
    <n v="4"/>
    <n v="5"/>
    <n v="5"/>
    <n v="5"/>
    <n v="8"/>
    <n v="2"/>
    <n v="6"/>
    <n v="0"/>
    <n v="0"/>
    <n v="4"/>
    <n v="3"/>
    <n v="4"/>
    <n v="0"/>
    <n v="7"/>
    <n v="3"/>
    <n v="4"/>
    <n v="2"/>
    <n v="5"/>
    <n v="5"/>
    <n v="0"/>
    <n v="0"/>
    <n v="0"/>
    <n v="0"/>
    <n v="0"/>
    <n v="2"/>
  </r>
  <r>
    <n v="2025"/>
    <x v="0"/>
    <n v="4395"/>
    <x v="80"/>
    <x v="79"/>
    <x v="2"/>
    <x v="20"/>
    <n v="1"/>
    <n v="0"/>
    <m/>
    <n v="0"/>
    <n v="0"/>
    <n v="0"/>
    <n v="0"/>
    <n v="0"/>
    <n v="1"/>
    <n v="1"/>
    <n v="0"/>
    <n v="0"/>
    <n v="0"/>
    <n v="2"/>
    <n v="0"/>
    <n v="0"/>
    <n v="2"/>
    <n v="1"/>
    <n v="1"/>
    <n v="0"/>
    <n v="4"/>
    <n v="2"/>
    <n v="2"/>
    <n v="2"/>
    <n v="0"/>
    <n v="0"/>
    <n v="0"/>
    <n v="0"/>
    <n v="0"/>
    <n v="0"/>
    <n v="0"/>
    <n v="0"/>
  </r>
  <r>
    <n v="2025"/>
    <x v="0"/>
    <n v="4396"/>
    <x v="81"/>
    <x v="80"/>
    <x v="2"/>
    <x v="20"/>
    <n v="0"/>
    <n v="0"/>
    <m/>
    <n v="0"/>
    <n v="2"/>
    <n v="2"/>
    <n v="2"/>
    <n v="2"/>
    <n v="1"/>
    <n v="1"/>
    <n v="1"/>
    <n v="1"/>
    <n v="0"/>
    <n v="0"/>
    <n v="0"/>
    <n v="0"/>
    <n v="2"/>
    <n v="3"/>
    <n v="2"/>
    <n v="0"/>
    <n v="0"/>
    <n v="2"/>
    <n v="2"/>
    <n v="1"/>
    <n v="1"/>
    <n v="2"/>
    <n v="1"/>
    <n v="2"/>
    <n v="0"/>
    <n v="0"/>
    <n v="0"/>
    <n v="3"/>
  </r>
  <r>
    <n v="2025"/>
    <x v="0"/>
    <n v="4397"/>
    <x v="82"/>
    <x v="81"/>
    <x v="2"/>
    <x v="20"/>
    <n v="0"/>
    <n v="0"/>
    <m/>
    <n v="0"/>
    <n v="3"/>
    <n v="3"/>
    <n v="3"/>
    <n v="3"/>
    <n v="3"/>
    <n v="2"/>
    <n v="2"/>
    <n v="3"/>
    <n v="3"/>
    <n v="2"/>
    <n v="0"/>
    <n v="0"/>
    <n v="3"/>
    <n v="4"/>
    <n v="3"/>
    <n v="0"/>
    <n v="3"/>
    <n v="2"/>
    <n v="1"/>
    <n v="0"/>
    <n v="2"/>
    <n v="2"/>
    <n v="5"/>
    <n v="0"/>
    <n v="1"/>
    <n v="0"/>
    <n v="0"/>
    <n v="0"/>
  </r>
  <r>
    <n v="2025"/>
    <x v="0"/>
    <n v="4398"/>
    <x v="83"/>
    <x v="82"/>
    <x v="2"/>
    <x v="20"/>
    <n v="0"/>
    <n v="0"/>
    <m/>
    <n v="1"/>
    <n v="0"/>
    <n v="0"/>
    <n v="0"/>
    <n v="0"/>
    <n v="1"/>
    <n v="1"/>
    <n v="1"/>
    <n v="0"/>
    <n v="3"/>
    <n v="3"/>
    <n v="0"/>
    <n v="0"/>
    <n v="0"/>
    <n v="0"/>
    <n v="0"/>
    <n v="0"/>
    <n v="1"/>
    <n v="0"/>
    <n v="0"/>
    <n v="0"/>
    <n v="1"/>
    <n v="0"/>
    <n v="0"/>
    <n v="0"/>
    <n v="0"/>
    <n v="0"/>
    <n v="0"/>
    <n v="0"/>
  </r>
  <r>
    <n v="2025"/>
    <x v="0"/>
    <n v="4399"/>
    <x v="84"/>
    <x v="83"/>
    <x v="2"/>
    <x v="20"/>
    <n v="2"/>
    <n v="0"/>
    <m/>
    <n v="2"/>
    <n v="1"/>
    <n v="1"/>
    <n v="1"/>
    <n v="1"/>
    <n v="0"/>
    <n v="0"/>
    <n v="0"/>
    <n v="0"/>
    <n v="1"/>
    <n v="1"/>
    <n v="0"/>
    <n v="0"/>
    <n v="1"/>
    <n v="1"/>
    <n v="1"/>
    <n v="0"/>
    <n v="0"/>
    <n v="2"/>
    <n v="2"/>
    <n v="0"/>
    <n v="0"/>
    <n v="0"/>
    <n v="0"/>
    <n v="0"/>
    <n v="0"/>
    <n v="0"/>
    <n v="0"/>
    <n v="0"/>
  </r>
  <r>
    <n v="2025"/>
    <x v="0"/>
    <n v="4400"/>
    <x v="85"/>
    <x v="84"/>
    <x v="2"/>
    <x v="20"/>
    <n v="0"/>
    <n v="0"/>
    <m/>
    <n v="0"/>
    <n v="2"/>
    <n v="2"/>
    <n v="2"/>
    <n v="2"/>
    <n v="0"/>
    <n v="0"/>
    <n v="0"/>
    <n v="0"/>
    <n v="0"/>
    <n v="0"/>
    <n v="0"/>
    <n v="0"/>
    <n v="0"/>
    <n v="0"/>
    <n v="0"/>
    <n v="0"/>
    <n v="3"/>
    <n v="0"/>
    <n v="0"/>
    <n v="0"/>
    <n v="1"/>
    <n v="1"/>
    <n v="0"/>
    <n v="0"/>
    <n v="0"/>
    <n v="0"/>
    <n v="0"/>
    <n v="1"/>
  </r>
  <r>
    <n v="2025"/>
    <x v="0"/>
    <n v="4401"/>
    <x v="86"/>
    <x v="85"/>
    <x v="2"/>
    <x v="19"/>
    <n v="0"/>
    <n v="0"/>
    <m/>
    <n v="0"/>
    <n v="4"/>
    <n v="4"/>
    <n v="4"/>
    <n v="4"/>
    <n v="11"/>
    <n v="11"/>
    <n v="11"/>
    <n v="11"/>
    <n v="4"/>
    <n v="4"/>
    <n v="0"/>
    <n v="0"/>
    <n v="0"/>
    <n v="0"/>
    <n v="0"/>
    <n v="0"/>
    <n v="8"/>
    <n v="0"/>
    <n v="3"/>
    <n v="3"/>
    <n v="0"/>
    <n v="0"/>
    <n v="0"/>
    <n v="0"/>
    <n v="0"/>
    <n v="0"/>
    <n v="0"/>
    <n v="0"/>
  </r>
  <r>
    <n v="2025"/>
    <x v="0"/>
    <n v="4402"/>
    <x v="87"/>
    <x v="86"/>
    <x v="2"/>
    <x v="19"/>
    <n v="0"/>
    <n v="0"/>
    <m/>
    <n v="0"/>
    <n v="1"/>
    <n v="1"/>
    <n v="1"/>
    <n v="1"/>
    <n v="4"/>
    <n v="4"/>
    <n v="4"/>
    <n v="4"/>
    <n v="1"/>
    <n v="0"/>
    <n v="0"/>
    <n v="0"/>
    <n v="1"/>
    <n v="1"/>
    <n v="1"/>
    <n v="0"/>
    <n v="5"/>
    <n v="3"/>
    <n v="5"/>
    <n v="2"/>
    <n v="2"/>
    <n v="2"/>
    <n v="3"/>
    <n v="0"/>
    <n v="0"/>
    <n v="0"/>
    <n v="0"/>
    <n v="2"/>
  </r>
  <r>
    <n v="2025"/>
    <x v="0"/>
    <n v="4403"/>
    <x v="88"/>
    <x v="87"/>
    <x v="2"/>
    <x v="19"/>
    <n v="0"/>
    <n v="0"/>
    <m/>
    <n v="0"/>
    <n v="0"/>
    <n v="0"/>
    <n v="0"/>
    <n v="0"/>
    <n v="1"/>
    <n v="1"/>
    <n v="2"/>
    <n v="1"/>
    <n v="0"/>
    <n v="1"/>
    <n v="0"/>
    <n v="0"/>
    <n v="3"/>
    <n v="4"/>
    <n v="3"/>
    <n v="0"/>
    <n v="1"/>
    <n v="0"/>
    <n v="1"/>
    <n v="1"/>
    <n v="0"/>
    <n v="0"/>
    <n v="0"/>
    <n v="0"/>
    <n v="1"/>
    <n v="0"/>
    <n v="0"/>
    <n v="0"/>
  </r>
  <r>
    <n v="2025"/>
    <x v="0"/>
    <n v="4404"/>
    <x v="89"/>
    <x v="88"/>
    <x v="2"/>
    <x v="21"/>
    <n v="32"/>
    <n v="1"/>
    <m/>
    <n v="34"/>
    <n v="30"/>
    <n v="31"/>
    <n v="31"/>
    <n v="30"/>
    <n v="55"/>
    <n v="55"/>
    <n v="56"/>
    <n v="54"/>
    <n v="31"/>
    <n v="32"/>
    <n v="0"/>
    <n v="0"/>
    <n v="29"/>
    <n v="30"/>
    <n v="32"/>
    <n v="0"/>
    <n v="32"/>
    <n v="30"/>
    <n v="35"/>
    <n v="34"/>
    <n v="7"/>
    <n v="4"/>
    <n v="0"/>
    <n v="9"/>
    <n v="4"/>
    <n v="0"/>
    <n v="2"/>
    <n v="5"/>
  </r>
  <r>
    <n v="2025"/>
    <x v="0"/>
    <n v="4405"/>
    <x v="90"/>
    <x v="89"/>
    <x v="2"/>
    <x v="21"/>
    <n v="0"/>
    <n v="0"/>
    <m/>
    <n v="0"/>
    <n v="1"/>
    <n v="1"/>
    <n v="1"/>
    <n v="1"/>
    <n v="3"/>
    <n v="4"/>
    <n v="6"/>
    <n v="4"/>
    <n v="6"/>
    <n v="5"/>
    <n v="3"/>
    <n v="0"/>
    <n v="1"/>
    <n v="1"/>
    <n v="4"/>
    <n v="0"/>
    <n v="7"/>
    <n v="2"/>
    <n v="3"/>
    <n v="3"/>
    <n v="2"/>
    <n v="1"/>
    <n v="0"/>
    <n v="0"/>
    <n v="0"/>
    <n v="0"/>
    <n v="0"/>
    <n v="0"/>
  </r>
  <r>
    <n v="2025"/>
    <x v="0"/>
    <n v="4406"/>
    <x v="91"/>
    <x v="90"/>
    <x v="2"/>
    <x v="21"/>
    <n v="0"/>
    <n v="0"/>
    <m/>
    <n v="0"/>
    <n v="3"/>
    <n v="3"/>
    <n v="3"/>
    <n v="3"/>
    <n v="5"/>
    <n v="5"/>
    <n v="5"/>
    <n v="5"/>
    <n v="3"/>
    <n v="3"/>
    <n v="0"/>
    <n v="0"/>
    <n v="4"/>
    <n v="5"/>
    <n v="5"/>
    <n v="0"/>
    <n v="5"/>
    <n v="3"/>
    <n v="2"/>
    <n v="2"/>
    <n v="4"/>
    <n v="2"/>
    <n v="0"/>
    <n v="21"/>
    <n v="0"/>
    <n v="0"/>
    <n v="1"/>
    <n v="8"/>
  </r>
  <r>
    <n v="2025"/>
    <x v="0"/>
    <n v="4407"/>
    <x v="92"/>
    <x v="91"/>
    <x v="2"/>
    <x v="21"/>
    <n v="0"/>
    <n v="0"/>
    <m/>
    <n v="0"/>
    <n v="1"/>
    <n v="1"/>
    <n v="1"/>
    <n v="1"/>
    <n v="1"/>
    <n v="1"/>
    <n v="1"/>
    <n v="1"/>
    <n v="2"/>
    <n v="2"/>
    <n v="0"/>
    <n v="0"/>
    <n v="1"/>
    <n v="1"/>
    <n v="0"/>
    <n v="0"/>
    <n v="1"/>
    <n v="2"/>
    <n v="2"/>
    <n v="2"/>
    <n v="1"/>
    <n v="0"/>
    <n v="0"/>
    <n v="0"/>
    <n v="0"/>
    <n v="0"/>
    <n v="0"/>
    <n v="0"/>
  </r>
  <r>
    <n v="2025"/>
    <x v="0"/>
    <n v="4408"/>
    <x v="93"/>
    <x v="92"/>
    <x v="2"/>
    <x v="21"/>
    <n v="0"/>
    <n v="0"/>
    <m/>
    <n v="0"/>
    <n v="1"/>
    <n v="1"/>
    <n v="1"/>
    <n v="1"/>
    <n v="2"/>
    <n v="2"/>
    <n v="2"/>
    <n v="2"/>
    <n v="0"/>
    <n v="1"/>
    <n v="0"/>
    <n v="0"/>
    <n v="1"/>
    <n v="0"/>
    <n v="0"/>
    <n v="0"/>
    <n v="1"/>
    <n v="1"/>
    <n v="1"/>
    <n v="1"/>
    <n v="1"/>
    <n v="0"/>
    <n v="0"/>
    <n v="0"/>
    <n v="1"/>
    <n v="0"/>
    <n v="0"/>
    <n v="0"/>
  </r>
  <r>
    <n v="2025"/>
    <x v="0"/>
    <n v="4409"/>
    <x v="94"/>
    <x v="93"/>
    <x v="2"/>
    <x v="21"/>
    <n v="0"/>
    <n v="0"/>
    <m/>
    <n v="0"/>
    <n v="0"/>
    <n v="0"/>
    <n v="0"/>
    <n v="0"/>
    <n v="2"/>
    <n v="2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0"/>
    <n v="4410"/>
    <x v="95"/>
    <x v="94"/>
    <x v="2"/>
    <x v="21"/>
    <n v="0"/>
    <n v="0"/>
    <m/>
    <n v="0"/>
    <n v="0"/>
    <n v="0"/>
    <n v="0"/>
    <n v="0"/>
    <n v="1"/>
    <n v="1"/>
    <n v="1"/>
    <n v="1"/>
    <n v="3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n v="2025"/>
    <x v="0"/>
    <n v="4411"/>
    <x v="96"/>
    <x v="95"/>
    <x v="2"/>
    <x v="21"/>
    <n v="0"/>
    <n v="0"/>
    <m/>
    <n v="0"/>
    <n v="2"/>
    <n v="2"/>
    <n v="2"/>
    <n v="2"/>
    <n v="0"/>
    <n v="0"/>
    <n v="0"/>
    <n v="0"/>
    <n v="2"/>
    <n v="2"/>
    <n v="0"/>
    <n v="0"/>
    <n v="1"/>
    <n v="1"/>
    <n v="1"/>
    <n v="0"/>
    <n v="0"/>
    <n v="0"/>
    <n v="1"/>
    <n v="1"/>
    <n v="1"/>
    <n v="1"/>
    <n v="0"/>
    <n v="0"/>
    <n v="0"/>
    <n v="0"/>
    <n v="0"/>
    <n v="0"/>
  </r>
  <r>
    <n v="2025"/>
    <x v="0"/>
    <n v="4412"/>
    <x v="97"/>
    <x v="96"/>
    <x v="2"/>
    <x v="21"/>
    <n v="0"/>
    <n v="1"/>
    <m/>
    <n v="0"/>
    <n v="1"/>
    <n v="1"/>
    <n v="1"/>
    <n v="1"/>
    <n v="2"/>
    <n v="0"/>
    <n v="1"/>
    <n v="1"/>
    <n v="1"/>
    <n v="1"/>
    <n v="0"/>
    <n v="0"/>
    <n v="1"/>
    <n v="1"/>
    <n v="3"/>
    <n v="0"/>
    <n v="2"/>
    <n v="0"/>
    <n v="0"/>
    <n v="0"/>
    <n v="0"/>
    <n v="0"/>
    <n v="1"/>
    <n v="0"/>
    <n v="1"/>
    <n v="0"/>
    <n v="0"/>
    <n v="2"/>
  </r>
  <r>
    <n v="2025"/>
    <x v="0"/>
    <n v="4413"/>
    <x v="98"/>
    <x v="97"/>
    <x v="2"/>
    <x v="21"/>
    <n v="0"/>
    <n v="0"/>
    <m/>
    <n v="0"/>
    <n v="0"/>
    <n v="0"/>
    <n v="0"/>
    <n v="0"/>
    <n v="2"/>
    <n v="2"/>
    <n v="2"/>
    <n v="2"/>
    <n v="0"/>
    <n v="0"/>
    <n v="0"/>
    <n v="0"/>
    <n v="2"/>
    <n v="1"/>
    <n v="1"/>
    <n v="0"/>
    <n v="2"/>
    <n v="0"/>
    <n v="0"/>
    <n v="0"/>
    <n v="0"/>
    <n v="0"/>
    <n v="0"/>
    <n v="0"/>
    <n v="0"/>
    <n v="0"/>
    <n v="0"/>
    <n v="2"/>
  </r>
  <r>
    <n v="2025"/>
    <x v="0"/>
    <n v="4414"/>
    <x v="99"/>
    <x v="98"/>
    <x v="2"/>
    <x v="17"/>
    <n v="0"/>
    <n v="0"/>
    <m/>
    <n v="0"/>
    <n v="1"/>
    <n v="1"/>
    <n v="1"/>
    <n v="1"/>
    <n v="3"/>
    <n v="3"/>
    <n v="1"/>
    <n v="2"/>
    <n v="1"/>
    <n v="1"/>
    <n v="0"/>
    <n v="0"/>
    <n v="2"/>
    <n v="2"/>
    <n v="1"/>
    <n v="0"/>
    <n v="1"/>
    <n v="1"/>
    <n v="2"/>
    <n v="2"/>
    <n v="2"/>
    <n v="2"/>
    <n v="7"/>
    <n v="1"/>
    <n v="0"/>
    <n v="0"/>
    <n v="0"/>
    <n v="0"/>
  </r>
  <r>
    <n v="2025"/>
    <x v="0"/>
    <n v="4415"/>
    <x v="100"/>
    <x v="99"/>
    <x v="2"/>
    <x v="17"/>
    <n v="0"/>
    <n v="0"/>
    <m/>
    <n v="0"/>
    <n v="0"/>
    <n v="0"/>
    <n v="0"/>
    <n v="0"/>
    <n v="2"/>
    <n v="2"/>
    <n v="2"/>
    <n v="2"/>
    <n v="1"/>
    <n v="1"/>
    <n v="0"/>
    <n v="0"/>
    <n v="0"/>
    <n v="0"/>
    <n v="1"/>
    <n v="0"/>
    <n v="0"/>
    <n v="1"/>
    <n v="1"/>
    <n v="0"/>
    <n v="0"/>
    <n v="0"/>
    <n v="0"/>
    <n v="0"/>
    <n v="0"/>
    <n v="0"/>
    <n v="0"/>
    <n v="0"/>
  </r>
  <r>
    <n v="2025"/>
    <x v="0"/>
    <n v="4416"/>
    <x v="101"/>
    <x v="100"/>
    <x v="2"/>
    <x v="17"/>
    <n v="0"/>
    <n v="0"/>
    <m/>
    <n v="0"/>
    <n v="0"/>
    <n v="0"/>
    <n v="0"/>
    <n v="0"/>
    <n v="1"/>
    <n v="1"/>
    <n v="1"/>
    <n v="1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0"/>
  </r>
  <r>
    <n v="2025"/>
    <x v="0"/>
    <n v="4417"/>
    <x v="102"/>
    <x v="101"/>
    <x v="2"/>
    <x v="22"/>
    <n v="27"/>
    <n v="2"/>
    <m/>
    <n v="30"/>
    <n v="20"/>
    <n v="20"/>
    <n v="19"/>
    <n v="20"/>
    <n v="22"/>
    <n v="21"/>
    <n v="21"/>
    <n v="23"/>
    <n v="19"/>
    <n v="19"/>
    <n v="0"/>
    <n v="0"/>
    <n v="26"/>
    <n v="27"/>
    <n v="31"/>
    <n v="0"/>
    <n v="37"/>
    <n v="22"/>
    <n v="31"/>
    <n v="23"/>
    <n v="15"/>
    <n v="11"/>
    <n v="1"/>
    <n v="0"/>
    <n v="2"/>
    <n v="0"/>
    <n v="0"/>
    <n v="15"/>
  </r>
  <r>
    <n v="2025"/>
    <x v="0"/>
    <n v="4418"/>
    <x v="103"/>
    <x v="102"/>
    <x v="2"/>
    <x v="22"/>
    <n v="0"/>
    <n v="0"/>
    <m/>
    <n v="3"/>
    <n v="8"/>
    <n v="8"/>
    <n v="8"/>
    <n v="8"/>
    <n v="4"/>
    <n v="4"/>
    <n v="6"/>
    <n v="5"/>
    <n v="2"/>
    <n v="4"/>
    <n v="0"/>
    <n v="0"/>
    <n v="4"/>
    <n v="8"/>
    <n v="5"/>
    <n v="0"/>
    <n v="3"/>
    <n v="5"/>
    <n v="9"/>
    <n v="10"/>
    <n v="5"/>
    <n v="5"/>
    <n v="0"/>
    <n v="0"/>
    <n v="0"/>
    <n v="0"/>
    <n v="0"/>
    <n v="6"/>
  </r>
  <r>
    <n v="2025"/>
    <x v="0"/>
    <n v="4419"/>
    <x v="104"/>
    <x v="103"/>
    <x v="2"/>
    <x v="22"/>
    <n v="0"/>
    <n v="0"/>
    <m/>
    <n v="0"/>
    <n v="5"/>
    <n v="5"/>
    <n v="5"/>
    <n v="5"/>
    <n v="4"/>
    <n v="4"/>
    <n v="4"/>
    <n v="4"/>
    <n v="0"/>
    <n v="0"/>
    <n v="0"/>
    <n v="0"/>
    <n v="2"/>
    <n v="2"/>
    <n v="1"/>
    <n v="0"/>
    <n v="6"/>
    <n v="5"/>
    <n v="5"/>
    <n v="4"/>
    <n v="2"/>
    <n v="1"/>
    <n v="0"/>
    <n v="4"/>
    <n v="0"/>
    <n v="0"/>
    <n v="0"/>
    <n v="3"/>
  </r>
  <r>
    <n v="2025"/>
    <x v="0"/>
    <n v="4420"/>
    <x v="105"/>
    <x v="104"/>
    <x v="2"/>
    <x v="22"/>
    <n v="0"/>
    <n v="0"/>
    <m/>
    <n v="0"/>
    <n v="2"/>
    <n v="2"/>
    <n v="2"/>
    <n v="2"/>
    <n v="5"/>
    <n v="3"/>
    <n v="3"/>
    <n v="3"/>
    <n v="6"/>
    <n v="6"/>
    <n v="0"/>
    <n v="0"/>
    <n v="11"/>
    <n v="10"/>
    <n v="9"/>
    <n v="0"/>
    <n v="7"/>
    <n v="5"/>
    <n v="8"/>
    <n v="7"/>
    <n v="4"/>
    <n v="2"/>
    <n v="1"/>
    <n v="0"/>
    <n v="0"/>
    <n v="0"/>
    <n v="0"/>
    <n v="6"/>
  </r>
  <r>
    <n v="2025"/>
    <x v="0"/>
    <n v="4421"/>
    <x v="106"/>
    <x v="105"/>
    <x v="2"/>
    <x v="22"/>
    <n v="0"/>
    <n v="0"/>
    <m/>
    <n v="0"/>
    <n v="0"/>
    <n v="0"/>
    <n v="0"/>
    <n v="0"/>
    <n v="2"/>
    <n v="2"/>
    <n v="2"/>
    <n v="2"/>
    <n v="5"/>
    <n v="5"/>
    <n v="0"/>
    <n v="0"/>
    <n v="3"/>
    <n v="2"/>
    <n v="3"/>
    <n v="0"/>
    <n v="1"/>
    <n v="0"/>
    <n v="3"/>
    <n v="3"/>
    <n v="1"/>
    <n v="1"/>
    <n v="0"/>
    <n v="0"/>
    <n v="0"/>
    <n v="0"/>
    <n v="0"/>
    <n v="1"/>
  </r>
  <r>
    <n v="2025"/>
    <x v="0"/>
    <n v="4422"/>
    <x v="107"/>
    <x v="106"/>
    <x v="2"/>
    <x v="22"/>
    <n v="0"/>
    <n v="0"/>
    <m/>
    <n v="0"/>
    <n v="5"/>
    <n v="4"/>
    <n v="5"/>
    <n v="5"/>
    <n v="3"/>
    <n v="3"/>
    <n v="3"/>
    <n v="3"/>
    <n v="4"/>
    <n v="3"/>
    <n v="1"/>
    <n v="0"/>
    <n v="2"/>
    <n v="2"/>
    <n v="2"/>
    <n v="0"/>
    <n v="2"/>
    <n v="2"/>
    <n v="3"/>
    <n v="3"/>
    <n v="2"/>
    <n v="2"/>
    <n v="1"/>
    <n v="0"/>
    <n v="0"/>
    <n v="0"/>
    <n v="0"/>
    <n v="0"/>
  </r>
  <r>
    <n v="2025"/>
    <x v="0"/>
    <n v="4423"/>
    <x v="108"/>
    <x v="107"/>
    <x v="2"/>
    <x v="22"/>
    <n v="0"/>
    <n v="0"/>
    <m/>
    <n v="0"/>
    <n v="8"/>
    <n v="8"/>
    <n v="8"/>
    <n v="8"/>
    <n v="6"/>
    <n v="5"/>
    <n v="4"/>
    <n v="5"/>
    <n v="7"/>
    <n v="7"/>
    <n v="0"/>
    <n v="0"/>
    <n v="2"/>
    <n v="4"/>
    <n v="3"/>
    <n v="0"/>
    <n v="7"/>
    <n v="3"/>
    <n v="4"/>
    <n v="2"/>
    <n v="3"/>
    <n v="3"/>
    <n v="0"/>
    <n v="0"/>
    <n v="0"/>
    <n v="0"/>
    <n v="2"/>
    <n v="5"/>
  </r>
  <r>
    <n v="2025"/>
    <x v="0"/>
    <n v="4424"/>
    <x v="109"/>
    <x v="108"/>
    <x v="2"/>
    <x v="22"/>
    <n v="0"/>
    <n v="0"/>
    <m/>
    <n v="0"/>
    <n v="0"/>
    <n v="0"/>
    <n v="0"/>
    <n v="0"/>
    <n v="2"/>
    <n v="2"/>
    <n v="2"/>
    <n v="2"/>
    <n v="3"/>
    <n v="3"/>
    <n v="0"/>
    <n v="0"/>
    <n v="2"/>
    <n v="2"/>
    <n v="2"/>
    <n v="0"/>
    <n v="1"/>
    <n v="1"/>
    <n v="1"/>
    <n v="1"/>
    <n v="1"/>
    <n v="1"/>
    <n v="0"/>
    <n v="0"/>
    <n v="0"/>
    <n v="0"/>
    <n v="1"/>
    <n v="1"/>
  </r>
  <r>
    <n v="2025"/>
    <x v="0"/>
    <n v="4425"/>
    <x v="110"/>
    <x v="109"/>
    <x v="2"/>
    <x v="22"/>
    <n v="0"/>
    <n v="0"/>
    <m/>
    <n v="0"/>
    <n v="4"/>
    <n v="4"/>
    <n v="4"/>
    <n v="4"/>
    <n v="6"/>
    <n v="6"/>
    <n v="6"/>
    <n v="6"/>
    <n v="5"/>
    <n v="5"/>
    <n v="0"/>
    <n v="0"/>
    <n v="6"/>
    <n v="5"/>
    <n v="5"/>
    <n v="0"/>
    <n v="6"/>
    <n v="2"/>
    <n v="2"/>
    <n v="2"/>
    <n v="0"/>
    <n v="0"/>
    <n v="0"/>
    <n v="0"/>
    <n v="0"/>
    <n v="0"/>
    <n v="0"/>
    <n v="2"/>
  </r>
  <r>
    <n v="2025"/>
    <x v="0"/>
    <n v="4426"/>
    <x v="111"/>
    <x v="110"/>
    <x v="2"/>
    <x v="22"/>
    <n v="0"/>
    <n v="0"/>
    <m/>
    <n v="2"/>
    <n v="9"/>
    <n v="9"/>
    <n v="9"/>
    <n v="9"/>
    <n v="10"/>
    <n v="10"/>
    <n v="10"/>
    <n v="10"/>
    <n v="15"/>
    <n v="16"/>
    <n v="0"/>
    <n v="0"/>
    <n v="18"/>
    <n v="18"/>
    <n v="22"/>
    <n v="0"/>
    <n v="22"/>
    <n v="9"/>
    <n v="15"/>
    <n v="9"/>
    <n v="7"/>
    <n v="7"/>
    <n v="0"/>
    <n v="0"/>
    <n v="9"/>
    <n v="0"/>
    <n v="5"/>
    <n v="10"/>
  </r>
  <r>
    <n v="2025"/>
    <x v="0"/>
    <n v="4427"/>
    <x v="112"/>
    <x v="111"/>
    <x v="2"/>
    <x v="22"/>
    <n v="0"/>
    <n v="0"/>
    <m/>
    <n v="0"/>
    <n v="4"/>
    <n v="4"/>
    <n v="4"/>
    <n v="4"/>
    <n v="4"/>
    <n v="4"/>
    <n v="4"/>
    <n v="4"/>
    <n v="3"/>
    <n v="3"/>
    <n v="0"/>
    <n v="0"/>
    <n v="4"/>
    <n v="4"/>
    <n v="4"/>
    <n v="0"/>
    <n v="1"/>
    <n v="2"/>
    <n v="2"/>
    <n v="2"/>
    <n v="5"/>
    <n v="5"/>
    <n v="0"/>
    <n v="0"/>
    <n v="1"/>
    <n v="0"/>
    <n v="0"/>
    <n v="2"/>
  </r>
  <r>
    <n v="2025"/>
    <x v="0"/>
    <n v="4428"/>
    <x v="113"/>
    <x v="112"/>
    <x v="2"/>
    <x v="22"/>
    <n v="0"/>
    <n v="0"/>
    <m/>
    <n v="0"/>
    <n v="1"/>
    <n v="1"/>
    <n v="1"/>
    <n v="1"/>
    <n v="0"/>
    <n v="0"/>
    <n v="0"/>
    <n v="0"/>
    <n v="4"/>
    <n v="4"/>
    <n v="0"/>
    <n v="0"/>
    <n v="1"/>
    <n v="2"/>
    <n v="2"/>
    <n v="0"/>
    <n v="1"/>
    <n v="2"/>
    <n v="2"/>
    <n v="2"/>
    <n v="1"/>
    <n v="1"/>
    <n v="4"/>
    <n v="0"/>
    <n v="0"/>
    <n v="0"/>
    <n v="0"/>
    <n v="0"/>
  </r>
  <r>
    <n v="2025"/>
    <x v="0"/>
    <n v="4429"/>
    <x v="114"/>
    <x v="113"/>
    <x v="2"/>
    <x v="22"/>
    <n v="0"/>
    <n v="0"/>
    <m/>
    <n v="0"/>
    <n v="1"/>
    <n v="1"/>
    <n v="1"/>
    <n v="1"/>
    <n v="3"/>
    <n v="3"/>
    <n v="3"/>
    <n v="3"/>
    <n v="2"/>
    <n v="2"/>
    <n v="0"/>
    <n v="0"/>
    <n v="3"/>
    <n v="3"/>
    <n v="3"/>
    <n v="0"/>
    <n v="3"/>
    <n v="3"/>
    <n v="3"/>
    <n v="2"/>
    <n v="2"/>
    <n v="1"/>
    <n v="1"/>
    <n v="0"/>
    <n v="0"/>
    <n v="0"/>
    <n v="0"/>
    <n v="1"/>
  </r>
  <r>
    <n v="2025"/>
    <x v="0"/>
    <n v="4430"/>
    <x v="115"/>
    <x v="114"/>
    <x v="2"/>
    <x v="22"/>
    <n v="0"/>
    <n v="0"/>
    <m/>
    <n v="0"/>
    <n v="3"/>
    <n v="3"/>
    <n v="3"/>
    <n v="3"/>
    <n v="2"/>
    <n v="2"/>
    <n v="2"/>
    <n v="2"/>
    <n v="2"/>
    <n v="2"/>
    <n v="0"/>
    <n v="0"/>
    <n v="2"/>
    <n v="2"/>
    <n v="2"/>
    <n v="0"/>
    <n v="3"/>
    <n v="1"/>
    <n v="2"/>
    <n v="0"/>
    <n v="1"/>
    <n v="0"/>
    <n v="0"/>
    <n v="0"/>
    <n v="0"/>
    <n v="0"/>
    <n v="2"/>
    <n v="2"/>
  </r>
  <r>
    <n v="2025"/>
    <x v="0"/>
    <n v="4431"/>
    <x v="116"/>
    <x v="115"/>
    <x v="2"/>
    <x v="22"/>
    <n v="0"/>
    <n v="0"/>
    <m/>
    <n v="0"/>
    <n v="4"/>
    <n v="4"/>
    <n v="4"/>
    <n v="4"/>
    <n v="1"/>
    <n v="1"/>
    <n v="1"/>
    <n v="1"/>
    <n v="6"/>
    <n v="6"/>
    <n v="0"/>
    <n v="0"/>
    <n v="2"/>
    <n v="2"/>
    <n v="3"/>
    <n v="0"/>
    <n v="5"/>
    <n v="4"/>
    <n v="3"/>
    <n v="3"/>
    <n v="3"/>
    <n v="3"/>
    <n v="0"/>
    <n v="0"/>
    <n v="2"/>
    <n v="0"/>
    <n v="0"/>
    <n v="1"/>
  </r>
  <r>
    <n v="2025"/>
    <x v="0"/>
    <n v="4432"/>
    <x v="117"/>
    <x v="116"/>
    <x v="2"/>
    <x v="22"/>
    <n v="0"/>
    <n v="0"/>
    <m/>
    <n v="0"/>
    <n v="5"/>
    <n v="5"/>
    <n v="5"/>
    <n v="5"/>
    <n v="3"/>
    <n v="3"/>
    <n v="3"/>
    <n v="3"/>
    <n v="0"/>
    <n v="0"/>
    <n v="0"/>
    <n v="0"/>
    <n v="1"/>
    <n v="1"/>
    <n v="1"/>
    <n v="0"/>
    <n v="3"/>
    <n v="1"/>
    <n v="1"/>
    <n v="1"/>
    <n v="3"/>
    <n v="3"/>
    <n v="0"/>
    <n v="0"/>
    <n v="0"/>
    <n v="0"/>
    <n v="0"/>
    <n v="1"/>
  </r>
  <r>
    <n v="2025"/>
    <x v="0"/>
    <n v="4433"/>
    <x v="118"/>
    <x v="117"/>
    <x v="2"/>
    <x v="22"/>
    <n v="0"/>
    <n v="0"/>
    <m/>
    <n v="0"/>
    <n v="2"/>
    <n v="2"/>
    <n v="2"/>
    <n v="2"/>
    <n v="0"/>
    <n v="0"/>
    <n v="2"/>
    <n v="2"/>
    <n v="0"/>
    <n v="0"/>
    <n v="0"/>
    <n v="0"/>
    <n v="2"/>
    <n v="0"/>
    <n v="2"/>
    <n v="0"/>
    <n v="1"/>
    <n v="0"/>
    <n v="1"/>
    <n v="0"/>
    <n v="1"/>
    <n v="1"/>
    <n v="0"/>
    <n v="0"/>
    <n v="0"/>
    <n v="0"/>
    <n v="0"/>
    <n v="0"/>
  </r>
  <r>
    <n v="2025"/>
    <x v="0"/>
    <n v="4434"/>
    <x v="119"/>
    <x v="118"/>
    <x v="2"/>
    <x v="22"/>
    <n v="0"/>
    <n v="0"/>
    <m/>
    <n v="0"/>
    <n v="1"/>
    <n v="1"/>
    <n v="1"/>
    <n v="1"/>
    <n v="1"/>
    <n v="1"/>
    <n v="1"/>
    <n v="1"/>
    <n v="5"/>
    <n v="7"/>
    <n v="0"/>
    <n v="0"/>
    <n v="3"/>
    <n v="4"/>
    <n v="7"/>
    <n v="0"/>
    <n v="0"/>
    <n v="1"/>
    <n v="1"/>
    <n v="1"/>
    <n v="3"/>
    <n v="2"/>
    <n v="0"/>
    <n v="0"/>
    <n v="0"/>
    <n v="0"/>
    <n v="0"/>
    <n v="2"/>
  </r>
  <r>
    <n v="2025"/>
    <x v="0"/>
    <n v="4435"/>
    <x v="120"/>
    <x v="119"/>
    <x v="2"/>
    <x v="22"/>
    <n v="0"/>
    <n v="0"/>
    <m/>
    <n v="0"/>
    <n v="3"/>
    <n v="3"/>
    <n v="3"/>
    <n v="3"/>
    <n v="2"/>
    <n v="2"/>
    <n v="2"/>
    <n v="2"/>
    <n v="1"/>
    <n v="1"/>
    <n v="0"/>
    <n v="0"/>
    <n v="1"/>
    <n v="1"/>
    <n v="1"/>
    <n v="0"/>
    <n v="6"/>
    <n v="5"/>
    <n v="5"/>
    <n v="5"/>
    <n v="6"/>
    <n v="6"/>
    <n v="0"/>
    <n v="0"/>
    <n v="0"/>
    <n v="0"/>
    <n v="1"/>
    <n v="4"/>
  </r>
  <r>
    <n v="2025"/>
    <x v="0"/>
    <n v="4436"/>
    <x v="121"/>
    <x v="120"/>
    <x v="0"/>
    <x v="23"/>
    <n v="0"/>
    <n v="0"/>
    <m/>
    <n v="0"/>
    <n v="4"/>
    <n v="4"/>
    <n v="4"/>
    <n v="4"/>
    <n v="3"/>
    <n v="3"/>
    <n v="3"/>
    <n v="3"/>
    <n v="5"/>
    <n v="5"/>
    <n v="0"/>
    <n v="0"/>
    <n v="5"/>
    <n v="5"/>
    <n v="5"/>
    <n v="0"/>
    <n v="6"/>
    <n v="5"/>
    <n v="5"/>
    <n v="6"/>
    <n v="8"/>
    <n v="8"/>
    <n v="0"/>
    <n v="0"/>
    <n v="0"/>
    <n v="0"/>
    <n v="0"/>
    <n v="9"/>
  </r>
  <r>
    <n v="2025"/>
    <x v="0"/>
    <n v="4437"/>
    <x v="122"/>
    <x v="121"/>
    <x v="3"/>
    <x v="24"/>
    <n v="26"/>
    <n v="0"/>
    <m/>
    <n v="30"/>
    <n v="14"/>
    <n v="14"/>
    <n v="14"/>
    <n v="14"/>
    <n v="14"/>
    <n v="15"/>
    <n v="14"/>
    <n v="15"/>
    <n v="7"/>
    <n v="7"/>
    <n v="0"/>
    <n v="0"/>
    <n v="12"/>
    <n v="10"/>
    <n v="14"/>
    <n v="0"/>
    <n v="13"/>
    <n v="10"/>
    <n v="18"/>
    <n v="16"/>
    <n v="8"/>
    <n v="7"/>
    <n v="1"/>
    <n v="69"/>
    <n v="12"/>
    <n v="0"/>
    <n v="1"/>
    <n v="12"/>
  </r>
  <r>
    <n v="2025"/>
    <x v="0"/>
    <n v="4438"/>
    <x v="123"/>
    <x v="122"/>
    <x v="3"/>
    <x v="24"/>
    <n v="1"/>
    <n v="0"/>
    <m/>
    <n v="2"/>
    <n v="10"/>
    <n v="10"/>
    <n v="10"/>
    <n v="10"/>
    <n v="15"/>
    <n v="14"/>
    <n v="17"/>
    <n v="16"/>
    <n v="16"/>
    <n v="15"/>
    <n v="0"/>
    <n v="0"/>
    <n v="11"/>
    <n v="10"/>
    <n v="15"/>
    <n v="0"/>
    <n v="16"/>
    <n v="16"/>
    <n v="13"/>
    <n v="14"/>
    <n v="10"/>
    <n v="9"/>
    <n v="3"/>
    <n v="12"/>
    <n v="5"/>
    <n v="0"/>
    <n v="0"/>
    <n v="13"/>
  </r>
  <r>
    <n v="2025"/>
    <x v="0"/>
    <n v="4439"/>
    <x v="124"/>
    <x v="123"/>
    <x v="3"/>
    <x v="25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0"/>
    <n v="0"/>
    <n v="0"/>
    <n v="0"/>
    <n v="1"/>
  </r>
  <r>
    <n v="2025"/>
    <x v="0"/>
    <n v="4440"/>
    <x v="125"/>
    <x v="124"/>
    <x v="3"/>
    <x v="24"/>
    <n v="0"/>
    <n v="0"/>
    <m/>
    <n v="0"/>
    <n v="5"/>
    <n v="5"/>
    <n v="5"/>
    <n v="5"/>
    <n v="6"/>
    <n v="6"/>
    <n v="6"/>
    <n v="6"/>
    <n v="3"/>
    <n v="3"/>
    <n v="0"/>
    <n v="0"/>
    <n v="3"/>
    <n v="4"/>
    <n v="4"/>
    <n v="0"/>
    <n v="4"/>
    <n v="2"/>
    <n v="3"/>
    <n v="3"/>
    <n v="5"/>
    <n v="5"/>
    <n v="1"/>
    <n v="1"/>
    <n v="3"/>
    <n v="0"/>
    <n v="0"/>
    <n v="3"/>
  </r>
  <r>
    <n v="2025"/>
    <x v="0"/>
    <n v="4441"/>
    <x v="126"/>
    <x v="125"/>
    <x v="3"/>
    <x v="26"/>
    <n v="0"/>
    <n v="0"/>
    <m/>
    <n v="0"/>
    <n v="3"/>
    <n v="3"/>
    <n v="3"/>
    <n v="3"/>
    <n v="4"/>
    <n v="4"/>
    <n v="4"/>
    <n v="4"/>
    <n v="3"/>
    <n v="3"/>
    <n v="0"/>
    <n v="0"/>
    <n v="2"/>
    <n v="1"/>
    <n v="1"/>
    <n v="0"/>
    <n v="4"/>
    <n v="1"/>
    <n v="1"/>
    <n v="1"/>
    <n v="5"/>
    <n v="6"/>
    <n v="0"/>
    <n v="13"/>
    <n v="1"/>
    <n v="0"/>
    <n v="0"/>
    <n v="4"/>
  </r>
  <r>
    <n v="2025"/>
    <x v="0"/>
    <n v="4442"/>
    <x v="127"/>
    <x v="126"/>
    <x v="3"/>
    <x v="26"/>
    <n v="0"/>
    <n v="0"/>
    <m/>
    <n v="0"/>
    <n v="0"/>
    <n v="0"/>
    <n v="0"/>
    <n v="0"/>
    <n v="0"/>
    <n v="0"/>
    <n v="0"/>
    <n v="1"/>
    <n v="3"/>
    <n v="3"/>
    <n v="0"/>
    <n v="0"/>
    <n v="0"/>
    <n v="0"/>
    <n v="6"/>
    <n v="0"/>
    <n v="6"/>
    <n v="5"/>
    <n v="5"/>
    <n v="5"/>
    <n v="0"/>
    <n v="0"/>
    <n v="0"/>
    <n v="0"/>
    <n v="0"/>
    <n v="0"/>
    <n v="0"/>
    <n v="0"/>
  </r>
  <r>
    <n v="2025"/>
    <x v="0"/>
    <n v="4443"/>
    <x v="128"/>
    <x v="127"/>
    <x v="3"/>
    <x v="26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5"/>
    <n v="0"/>
    <n v="0"/>
    <n v="0"/>
    <n v="1"/>
  </r>
  <r>
    <n v="2025"/>
    <x v="0"/>
    <n v="4444"/>
    <x v="129"/>
    <x v="128"/>
    <x v="3"/>
    <x v="26"/>
    <n v="1"/>
    <n v="0"/>
    <m/>
    <n v="1"/>
    <n v="4"/>
    <n v="4"/>
    <n v="4"/>
    <n v="4"/>
    <n v="3"/>
    <n v="6"/>
    <n v="8"/>
    <n v="6"/>
    <n v="3"/>
    <n v="4"/>
    <n v="0"/>
    <n v="0"/>
    <n v="3"/>
    <n v="3"/>
    <n v="4"/>
    <n v="0"/>
    <n v="9"/>
    <n v="3"/>
    <n v="4"/>
    <n v="3"/>
    <n v="6"/>
    <n v="5"/>
    <n v="1"/>
    <n v="2"/>
    <n v="0"/>
    <n v="0"/>
    <n v="0"/>
    <n v="1"/>
  </r>
  <r>
    <n v="2025"/>
    <x v="0"/>
    <n v="4445"/>
    <x v="130"/>
    <x v="129"/>
    <x v="3"/>
    <x v="26"/>
    <n v="1"/>
    <n v="0"/>
    <m/>
    <n v="1"/>
    <n v="2"/>
    <n v="2"/>
    <n v="2"/>
    <n v="2"/>
    <n v="1"/>
    <n v="1"/>
    <n v="1"/>
    <n v="1"/>
    <n v="0"/>
    <n v="0"/>
    <n v="0"/>
    <n v="0"/>
    <n v="0"/>
    <n v="0"/>
    <n v="0"/>
    <n v="0"/>
    <n v="2"/>
    <n v="0"/>
    <n v="0"/>
    <n v="0"/>
    <n v="1"/>
    <n v="1"/>
    <n v="0"/>
    <n v="6"/>
    <n v="0"/>
    <n v="0"/>
    <n v="0"/>
    <n v="0"/>
  </r>
  <r>
    <n v="2025"/>
    <x v="0"/>
    <n v="4446"/>
    <x v="131"/>
    <x v="130"/>
    <x v="3"/>
    <x v="26"/>
    <n v="0"/>
    <n v="0"/>
    <m/>
    <n v="0"/>
    <n v="0"/>
    <n v="0"/>
    <n v="0"/>
    <n v="0"/>
    <n v="3"/>
    <n v="3"/>
    <n v="3"/>
    <n v="3"/>
    <n v="0"/>
    <n v="0"/>
    <n v="0"/>
    <n v="0"/>
    <n v="0"/>
    <n v="0"/>
    <n v="0"/>
    <n v="0"/>
    <n v="0"/>
    <n v="0"/>
    <n v="1"/>
    <n v="1"/>
    <n v="0"/>
    <n v="0"/>
    <n v="1"/>
    <n v="2"/>
    <n v="0"/>
    <n v="0"/>
    <n v="0"/>
    <n v="2"/>
  </r>
  <r>
    <n v="2025"/>
    <x v="0"/>
    <n v="4447"/>
    <x v="132"/>
    <x v="131"/>
    <x v="3"/>
    <x v="26"/>
    <n v="0"/>
    <n v="0"/>
    <m/>
    <n v="1"/>
    <n v="0"/>
    <n v="0"/>
    <n v="0"/>
    <n v="0"/>
    <n v="1"/>
    <n v="1"/>
    <n v="1"/>
    <n v="1"/>
    <n v="1"/>
    <n v="1"/>
    <n v="0"/>
    <n v="0"/>
    <n v="2"/>
    <n v="2"/>
    <n v="3"/>
    <n v="0"/>
    <n v="0"/>
    <n v="0"/>
    <n v="0"/>
    <n v="0"/>
    <n v="1"/>
    <n v="1"/>
    <n v="0"/>
    <n v="6"/>
    <n v="1"/>
    <n v="0"/>
    <n v="0"/>
    <n v="0"/>
  </r>
  <r>
    <n v="2025"/>
    <x v="0"/>
    <n v="4448"/>
    <x v="133"/>
    <x v="132"/>
    <x v="3"/>
    <x v="26"/>
    <n v="3"/>
    <n v="0"/>
    <m/>
    <n v="4"/>
    <n v="8"/>
    <n v="8"/>
    <n v="8"/>
    <n v="8"/>
    <n v="7"/>
    <n v="7"/>
    <n v="6"/>
    <n v="8"/>
    <n v="8"/>
    <n v="8"/>
    <n v="0"/>
    <n v="0"/>
    <n v="7"/>
    <n v="6"/>
    <n v="8"/>
    <n v="0"/>
    <n v="2"/>
    <n v="3"/>
    <n v="9"/>
    <n v="6"/>
    <n v="3"/>
    <n v="6"/>
    <n v="1"/>
    <n v="9"/>
    <n v="2"/>
    <n v="0"/>
    <n v="0"/>
    <n v="1"/>
  </r>
  <r>
    <n v="2025"/>
    <x v="0"/>
    <n v="4449"/>
    <x v="134"/>
    <x v="133"/>
    <x v="3"/>
    <x v="24"/>
    <n v="0"/>
    <n v="0"/>
    <m/>
    <n v="1"/>
    <n v="16"/>
    <n v="16"/>
    <n v="16"/>
    <n v="16"/>
    <n v="21"/>
    <n v="20"/>
    <n v="21"/>
    <n v="22"/>
    <n v="14"/>
    <n v="11"/>
    <n v="0"/>
    <n v="0"/>
    <n v="16"/>
    <n v="15"/>
    <n v="14"/>
    <n v="0"/>
    <n v="13"/>
    <n v="12"/>
    <n v="14"/>
    <n v="18"/>
    <n v="12"/>
    <n v="4"/>
    <n v="4"/>
    <n v="30"/>
    <n v="2"/>
    <n v="0"/>
    <n v="0"/>
    <n v="8"/>
  </r>
  <r>
    <n v="2025"/>
    <x v="0"/>
    <n v="4450"/>
    <x v="135"/>
    <x v="134"/>
    <x v="3"/>
    <x v="24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1"/>
    <n v="3"/>
    <n v="0"/>
    <n v="0"/>
    <n v="0"/>
    <n v="2"/>
  </r>
  <r>
    <n v="2025"/>
    <x v="0"/>
    <n v="4451"/>
    <x v="136"/>
    <x v="135"/>
    <x v="3"/>
    <x v="25"/>
    <n v="2"/>
    <n v="0"/>
    <m/>
    <n v="2"/>
    <n v="0"/>
    <n v="0"/>
    <n v="0"/>
    <n v="0"/>
    <n v="1"/>
    <n v="1"/>
    <n v="1"/>
    <n v="1"/>
    <n v="0"/>
    <n v="0"/>
    <n v="0"/>
    <n v="0"/>
    <n v="0"/>
    <n v="0"/>
    <n v="3"/>
    <n v="0"/>
    <n v="0"/>
    <n v="0"/>
    <n v="0"/>
    <n v="0"/>
    <n v="0"/>
    <n v="0"/>
    <n v="1"/>
    <n v="1"/>
    <n v="6"/>
    <n v="0"/>
    <n v="0"/>
    <n v="1"/>
  </r>
  <r>
    <n v="2025"/>
    <x v="0"/>
    <n v="4452"/>
    <x v="137"/>
    <x v="136"/>
    <x v="3"/>
    <x v="25"/>
    <n v="3"/>
    <n v="0"/>
    <m/>
    <n v="6"/>
    <n v="4"/>
    <n v="4"/>
    <n v="4"/>
    <n v="4"/>
    <n v="7"/>
    <n v="6"/>
    <n v="5"/>
    <n v="5"/>
    <n v="4"/>
    <n v="4"/>
    <n v="1"/>
    <n v="0"/>
    <n v="7"/>
    <n v="9"/>
    <n v="8"/>
    <n v="0"/>
    <n v="11"/>
    <n v="7"/>
    <n v="9"/>
    <n v="2"/>
    <n v="6"/>
    <n v="1"/>
    <n v="1"/>
    <n v="30"/>
    <n v="0"/>
    <n v="0"/>
    <n v="0"/>
    <n v="5"/>
  </r>
  <r>
    <n v="2025"/>
    <x v="0"/>
    <n v="4453"/>
    <x v="138"/>
    <x v="137"/>
    <x v="3"/>
    <x v="2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n v="2025"/>
    <x v="0"/>
    <n v="4454"/>
    <x v="139"/>
    <x v="138"/>
    <x v="3"/>
    <x v="25"/>
    <n v="1"/>
    <n v="0"/>
    <m/>
    <n v="0"/>
    <n v="1"/>
    <n v="1"/>
    <n v="0"/>
    <n v="1"/>
    <n v="4"/>
    <n v="2"/>
    <n v="0"/>
    <n v="3"/>
    <n v="1"/>
    <n v="1"/>
    <n v="0"/>
    <n v="0"/>
    <n v="4"/>
    <n v="4"/>
    <n v="2"/>
    <n v="0"/>
    <n v="4"/>
    <n v="3"/>
    <n v="3"/>
    <n v="0"/>
    <n v="2"/>
    <n v="1"/>
    <n v="0"/>
    <n v="12"/>
    <n v="0"/>
    <n v="0"/>
    <n v="0"/>
    <n v="1"/>
  </r>
  <r>
    <n v="2025"/>
    <x v="0"/>
    <n v="4455"/>
    <x v="140"/>
    <x v="139"/>
    <x v="3"/>
    <x v="25"/>
    <n v="1"/>
    <n v="0"/>
    <m/>
    <n v="1"/>
    <n v="1"/>
    <n v="1"/>
    <n v="1"/>
    <n v="1"/>
    <n v="0"/>
    <n v="0"/>
    <n v="0"/>
    <n v="0"/>
    <n v="2"/>
    <n v="1"/>
    <n v="0"/>
    <n v="0"/>
    <n v="3"/>
    <n v="3"/>
    <n v="3"/>
    <n v="0"/>
    <n v="0"/>
    <n v="0"/>
    <n v="0"/>
    <n v="0"/>
    <n v="1"/>
    <n v="1"/>
    <n v="2"/>
    <n v="2"/>
    <n v="4"/>
    <n v="0"/>
    <n v="0"/>
    <n v="0"/>
  </r>
  <r>
    <n v="2025"/>
    <x v="0"/>
    <n v="4456"/>
    <x v="141"/>
    <x v="140"/>
    <x v="3"/>
    <x v="25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2"/>
    <n v="0"/>
    <n v="0"/>
    <n v="0"/>
    <n v="0"/>
    <n v="0"/>
    <n v="0"/>
    <n v="4"/>
    <n v="0"/>
    <n v="0"/>
    <n v="0"/>
    <n v="0"/>
  </r>
  <r>
    <n v="2025"/>
    <x v="0"/>
    <n v="4457"/>
    <x v="142"/>
    <x v="141"/>
    <x v="3"/>
    <x v="25"/>
    <n v="0"/>
    <n v="0"/>
    <m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</r>
  <r>
    <n v="2025"/>
    <x v="0"/>
    <n v="4458"/>
    <x v="143"/>
    <x v="142"/>
    <x v="3"/>
    <x v="25"/>
    <n v="0"/>
    <n v="0"/>
    <m/>
    <n v="0"/>
    <n v="0"/>
    <n v="0"/>
    <n v="0"/>
    <n v="0"/>
    <n v="2"/>
    <n v="1"/>
    <n v="2"/>
    <n v="2"/>
    <n v="1"/>
    <n v="1"/>
    <n v="0"/>
    <n v="0"/>
    <n v="1"/>
    <n v="0"/>
    <n v="1"/>
    <n v="0"/>
    <n v="3"/>
    <n v="0"/>
    <n v="2"/>
    <n v="2"/>
    <n v="3"/>
    <n v="2"/>
    <n v="0"/>
    <n v="0"/>
    <n v="0"/>
    <n v="0"/>
    <n v="0"/>
    <n v="0"/>
  </r>
  <r>
    <n v="2025"/>
    <x v="0"/>
    <n v="4459"/>
    <x v="144"/>
    <x v="143"/>
    <x v="3"/>
    <x v="25"/>
    <n v="0"/>
    <n v="0"/>
    <m/>
    <n v="0"/>
    <n v="1"/>
    <n v="1"/>
    <n v="1"/>
    <n v="1"/>
    <n v="2"/>
    <n v="2"/>
    <n v="2"/>
    <n v="2"/>
    <n v="1"/>
    <n v="1"/>
    <n v="0"/>
    <n v="0"/>
    <n v="1"/>
    <n v="1"/>
    <n v="2"/>
    <n v="0"/>
    <n v="1"/>
    <n v="0"/>
    <n v="0"/>
    <n v="1"/>
    <n v="0"/>
    <n v="0"/>
    <n v="0"/>
    <n v="0"/>
    <n v="0"/>
    <n v="0"/>
    <n v="0"/>
    <n v="0"/>
  </r>
  <r>
    <n v="2025"/>
    <x v="0"/>
    <n v="4460"/>
    <x v="145"/>
    <x v="144"/>
    <x v="3"/>
    <x v="25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1"/>
  </r>
  <r>
    <n v="2025"/>
    <x v="0"/>
    <n v="4461"/>
    <x v="146"/>
    <x v="145"/>
    <x v="3"/>
    <x v="25"/>
    <n v="0"/>
    <n v="0"/>
    <m/>
    <n v="0"/>
    <n v="1"/>
    <n v="1"/>
    <n v="1"/>
    <n v="1"/>
    <n v="2"/>
    <n v="1"/>
    <n v="2"/>
    <n v="2"/>
    <n v="2"/>
    <n v="2"/>
    <n v="2"/>
    <n v="0"/>
    <n v="0"/>
    <n v="0"/>
    <n v="0"/>
    <n v="0"/>
    <n v="0"/>
    <n v="1"/>
    <n v="3"/>
    <n v="1"/>
    <n v="0"/>
    <n v="0"/>
    <n v="0"/>
    <n v="0"/>
    <n v="3"/>
    <n v="0"/>
    <n v="0"/>
    <n v="2"/>
  </r>
  <r>
    <n v="2025"/>
    <x v="0"/>
    <n v="6669"/>
    <x v="147"/>
    <x v="146"/>
    <x v="2"/>
    <x v="17"/>
    <n v="0"/>
    <n v="0"/>
    <m/>
    <n v="0"/>
    <n v="3"/>
    <n v="3"/>
    <n v="3"/>
    <n v="3"/>
    <n v="1"/>
    <n v="2"/>
    <n v="2"/>
    <n v="2"/>
    <n v="0"/>
    <n v="0"/>
    <n v="0"/>
    <n v="0"/>
    <n v="1"/>
    <n v="2"/>
    <n v="1"/>
    <n v="0"/>
    <n v="1"/>
    <n v="0"/>
    <n v="0"/>
    <n v="1"/>
    <n v="1"/>
    <n v="0"/>
    <n v="0"/>
    <n v="0"/>
    <n v="0"/>
    <n v="0"/>
    <n v="0"/>
    <n v="2"/>
  </r>
  <r>
    <n v="2025"/>
    <x v="0"/>
    <n v="6670"/>
    <x v="148"/>
    <x v="147"/>
    <x v="2"/>
    <x v="17"/>
    <n v="0"/>
    <n v="0"/>
    <m/>
    <n v="0"/>
    <n v="1"/>
    <n v="1"/>
    <n v="1"/>
    <n v="1"/>
    <n v="1"/>
    <n v="1"/>
    <n v="1"/>
    <n v="1"/>
    <n v="3"/>
    <n v="3"/>
    <n v="0"/>
    <n v="0"/>
    <n v="0"/>
    <n v="0"/>
    <n v="0"/>
    <n v="0"/>
    <n v="2"/>
    <n v="2"/>
    <n v="2"/>
    <n v="2"/>
    <n v="2"/>
    <n v="2"/>
    <n v="0"/>
    <n v="0"/>
    <n v="0"/>
    <n v="0"/>
    <n v="0"/>
    <n v="0"/>
  </r>
  <r>
    <n v="2025"/>
    <x v="0"/>
    <n v="6671"/>
    <x v="149"/>
    <x v="148"/>
    <x v="2"/>
    <x v="21"/>
    <n v="1"/>
    <n v="0"/>
    <m/>
    <n v="0"/>
    <n v="3"/>
    <n v="3"/>
    <n v="3"/>
    <n v="3"/>
    <n v="4"/>
    <n v="7"/>
    <n v="4"/>
    <n v="4"/>
    <n v="3"/>
    <n v="4"/>
    <n v="0"/>
    <n v="0"/>
    <n v="6"/>
    <n v="3"/>
    <n v="3"/>
    <n v="0"/>
    <n v="7"/>
    <n v="1"/>
    <n v="3"/>
    <n v="2"/>
    <n v="5"/>
    <n v="1"/>
    <n v="1"/>
    <n v="0"/>
    <n v="0"/>
    <n v="0"/>
    <n v="1"/>
    <n v="1"/>
  </r>
  <r>
    <n v="2025"/>
    <x v="0"/>
    <n v="6709"/>
    <x v="150"/>
    <x v="149"/>
    <x v="0"/>
    <x v="8"/>
    <n v="1"/>
    <n v="0"/>
    <m/>
    <n v="1"/>
    <n v="6"/>
    <n v="6"/>
    <n v="6"/>
    <n v="6"/>
    <n v="13"/>
    <n v="15"/>
    <n v="13"/>
    <n v="13"/>
    <n v="9"/>
    <n v="9"/>
    <n v="0"/>
    <n v="0"/>
    <n v="11"/>
    <n v="10"/>
    <n v="11"/>
    <n v="0"/>
    <n v="16"/>
    <n v="15"/>
    <n v="17"/>
    <n v="18"/>
    <n v="4"/>
    <n v="3"/>
    <n v="3"/>
    <n v="20"/>
    <n v="12"/>
    <n v="0"/>
    <n v="1"/>
    <n v="5"/>
  </r>
  <r>
    <n v="2025"/>
    <x v="0"/>
    <n v="6710"/>
    <x v="151"/>
    <x v="150"/>
    <x v="0"/>
    <x v="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n v="2025"/>
    <x v="0"/>
    <n v="6930"/>
    <x v="152"/>
    <x v="151"/>
    <x v="2"/>
    <x v="19"/>
    <n v="0"/>
    <n v="0"/>
    <m/>
    <n v="0"/>
    <n v="1"/>
    <n v="1"/>
    <n v="1"/>
    <n v="1"/>
    <n v="2"/>
    <n v="1"/>
    <n v="2"/>
    <n v="2"/>
    <n v="0"/>
    <n v="0"/>
    <n v="0"/>
    <n v="0"/>
    <n v="0"/>
    <n v="2"/>
    <n v="0"/>
    <n v="0"/>
    <n v="0"/>
    <n v="1"/>
    <n v="3"/>
    <n v="2"/>
    <n v="0"/>
    <n v="0"/>
    <n v="0"/>
    <n v="0"/>
    <n v="0"/>
    <n v="0"/>
    <n v="0"/>
    <n v="0"/>
  </r>
  <r>
    <n v="2025"/>
    <x v="0"/>
    <n v="6931"/>
    <x v="153"/>
    <x v="152"/>
    <x v="0"/>
    <x v="23"/>
    <n v="0"/>
    <n v="0"/>
    <m/>
    <n v="1"/>
    <n v="2"/>
    <n v="2"/>
    <n v="2"/>
    <n v="2"/>
    <n v="2"/>
    <n v="2"/>
    <n v="2"/>
    <n v="2"/>
    <n v="1"/>
    <n v="1"/>
    <n v="0"/>
    <n v="0"/>
    <n v="3"/>
    <n v="3"/>
    <n v="3"/>
    <n v="0"/>
    <n v="5"/>
    <n v="1"/>
    <n v="2"/>
    <n v="2"/>
    <n v="3"/>
    <n v="1"/>
    <n v="0"/>
    <n v="0"/>
    <n v="0"/>
    <n v="0"/>
    <n v="0"/>
    <n v="0"/>
  </r>
  <r>
    <n v="2025"/>
    <x v="0"/>
    <n v="6974"/>
    <x v="154"/>
    <x v="153"/>
    <x v="0"/>
    <x v="5"/>
    <n v="0"/>
    <n v="0"/>
    <m/>
    <n v="0"/>
    <n v="6"/>
    <n v="6"/>
    <n v="6"/>
    <n v="6"/>
    <n v="2"/>
    <n v="2"/>
    <n v="2"/>
    <n v="2"/>
    <n v="8"/>
    <n v="8"/>
    <n v="0"/>
    <n v="0"/>
    <n v="1"/>
    <n v="1"/>
    <n v="7"/>
    <n v="0"/>
    <n v="2"/>
    <n v="2"/>
    <n v="1"/>
    <n v="2"/>
    <n v="3"/>
    <n v="3"/>
    <n v="3"/>
    <n v="40"/>
    <n v="5"/>
    <n v="0"/>
    <n v="0"/>
    <n v="1"/>
  </r>
  <r>
    <n v="2025"/>
    <x v="0"/>
    <n v="6997"/>
    <x v="155"/>
    <x v="154"/>
    <x v="2"/>
    <x v="20"/>
    <n v="0"/>
    <n v="0"/>
    <m/>
    <n v="0"/>
    <n v="1"/>
    <n v="1"/>
    <n v="1"/>
    <n v="1"/>
    <n v="2"/>
    <n v="2"/>
    <n v="2"/>
    <n v="2"/>
    <n v="0"/>
    <n v="0"/>
    <n v="0"/>
    <n v="0"/>
    <n v="2"/>
    <n v="2"/>
    <n v="2"/>
    <n v="0"/>
    <n v="1"/>
    <n v="1"/>
    <n v="2"/>
    <n v="2"/>
    <n v="2"/>
    <n v="2"/>
    <n v="0"/>
    <n v="0"/>
    <n v="2"/>
    <n v="0"/>
    <n v="0"/>
    <n v="0"/>
  </r>
  <r>
    <n v="2025"/>
    <x v="0"/>
    <n v="6998"/>
    <x v="156"/>
    <x v="155"/>
    <x v="2"/>
    <x v="20"/>
    <n v="2"/>
    <n v="1"/>
    <m/>
    <n v="3"/>
    <n v="3"/>
    <n v="3"/>
    <n v="3"/>
    <n v="3"/>
    <n v="0"/>
    <n v="0"/>
    <n v="0"/>
    <n v="0"/>
    <n v="1"/>
    <n v="1"/>
    <n v="0"/>
    <n v="0"/>
    <n v="1"/>
    <n v="3"/>
    <n v="4"/>
    <n v="0"/>
    <n v="2"/>
    <n v="1"/>
    <n v="2"/>
    <n v="1"/>
    <n v="1"/>
    <n v="0"/>
    <n v="0"/>
    <n v="0"/>
    <n v="2"/>
    <n v="0"/>
    <n v="0"/>
    <n v="0"/>
  </r>
  <r>
    <n v="2025"/>
    <x v="0"/>
    <n v="6999"/>
    <x v="157"/>
    <x v="156"/>
    <x v="3"/>
    <x v="26"/>
    <n v="0"/>
    <n v="0"/>
    <m/>
    <n v="1"/>
    <n v="3"/>
    <n v="3"/>
    <n v="3"/>
    <n v="3"/>
    <n v="2"/>
    <n v="0"/>
    <n v="0"/>
    <n v="2"/>
    <n v="0"/>
    <n v="0"/>
    <n v="0"/>
    <n v="0"/>
    <n v="1"/>
    <n v="1"/>
    <n v="1"/>
    <n v="0"/>
    <n v="2"/>
    <n v="1"/>
    <n v="1"/>
    <n v="0"/>
    <n v="1"/>
    <n v="1"/>
    <n v="1"/>
    <n v="3"/>
    <n v="1"/>
    <n v="0"/>
    <n v="0"/>
    <n v="0"/>
  </r>
  <r>
    <n v="2025"/>
    <x v="0"/>
    <n v="7000"/>
    <x v="158"/>
    <x v="157"/>
    <x v="0"/>
    <x v="2"/>
    <n v="0"/>
    <n v="0"/>
    <m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0"/>
    <n v="0"/>
    <n v="1"/>
    <n v="0"/>
    <n v="1"/>
    <n v="0"/>
    <n v="0"/>
    <n v="2"/>
  </r>
  <r>
    <n v="2025"/>
    <x v="0"/>
    <n v="7083"/>
    <x v="159"/>
    <x v="158"/>
    <x v="0"/>
    <x v="7"/>
    <n v="0"/>
    <n v="0"/>
    <m/>
    <n v="2"/>
    <n v="18"/>
    <n v="16"/>
    <n v="18"/>
    <n v="18"/>
    <n v="24"/>
    <n v="20"/>
    <n v="24"/>
    <n v="26"/>
    <n v="18"/>
    <n v="17"/>
    <n v="0"/>
    <n v="0"/>
    <n v="20"/>
    <n v="19"/>
    <n v="20"/>
    <n v="0"/>
    <n v="31"/>
    <n v="6"/>
    <n v="19"/>
    <n v="21"/>
    <n v="11"/>
    <n v="10"/>
    <n v="4"/>
    <n v="19"/>
    <n v="13"/>
    <n v="0"/>
    <n v="4"/>
    <n v="14"/>
  </r>
  <r>
    <n v="2025"/>
    <x v="0"/>
    <n v="7156"/>
    <x v="160"/>
    <x v="159"/>
    <x v="0"/>
    <x v="4"/>
    <n v="1"/>
    <n v="0"/>
    <m/>
    <n v="1"/>
    <n v="18"/>
    <n v="18"/>
    <n v="18"/>
    <n v="18"/>
    <n v="36"/>
    <n v="35"/>
    <n v="35"/>
    <n v="35"/>
    <n v="26"/>
    <n v="26"/>
    <n v="0"/>
    <n v="0"/>
    <n v="22"/>
    <n v="24"/>
    <n v="22"/>
    <n v="0"/>
    <n v="25"/>
    <n v="21"/>
    <n v="25"/>
    <n v="23"/>
    <n v="10"/>
    <n v="10"/>
    <n v="0"/>
    <n v="0"/>
    <n v="6"/>
    <n v="0"/>
    <n v="1"/>
    <n v="31"/>
  </r>
  <r>
    <n v="2025"/>
    <x v="0"/>
    <n v="7195"/>
    <x v="161"/>
    <x v="160"/>
    <x v="2"/>
    <x v="22"/>
    <n v="1"/>
    <n v="0"/>
    <m/>
    <n v="1"/>
    <n v="1"/>
    <n v="1"/>
    <n v="1"/>
    <n v="1"/>
    <n v="2"/>
    <n v="2"/>
    <n v="2"/>
    <n v="2"/>
    <n v="2"/>
    <n v="2"/>
    <n v="0"/>
    <n v="0"/>
    <n v="1"/>
    <n v="1"/>
    <n v="1"/>
    <n v="0"/>
    <n v="1"/>
    <n v="1"/>
    <n v="1"/>
    <n v="1"/>
    <n v="3"/>
    <n v="3"/>
    <n v="0"/>
    <n v="0"/>
    <n v="0"/>
    <n v="0"/>
    <n v="0"/>
    <n v="1"/>
  </r>
  <r>
    <n v="2025"/>
    <x v="0"/>
    <n v="7196"/>
    <x v="162"/>
    <x v="161"/>
    <x v="2"/>
    <x v="22"/>
    <n v="0"/>
    <n v="0"/>
    <m/>
    <n v="0"/>
    <n v="2"/>
    <n v="2"/>
    <n v="2"/>
    <n v="2"/>
    <n v="1"/>
    <n v="1"/>
    <n v="1"/>
    <n v="1"/>
    <n v="0"/>
    <n v="0"/>
    <n v="0"/>
    <n v="0"/>
    <n v="3"/>
    <n v="3"/>
    <n v="3"/>
    <n v="0"/>
    <n v="2"/>
    <n v="2"/>
    <n v="4"/>
    <n v="2"/>
    <n v="1"/>
    <n v="1"/>
    <n v="0"/>
    <n v="0"/>
    <n v="0"/>
    <n v="0"/>
    <n v="0"/>
    <n v="0"/>
  </r>
  <r>
    <n v="2025"/>
    <x v="0"/>
    <n v="7273"/>
    <x v="163"/>
    <x v="162"/>
    <x v="0"/>
    <x v="6"/>
    <n v="2"/>
    <n v="1"/>
    <m/>
    <n v="2"/>
    <n v="4"/>
    <n v="4"/>
    <n v="4"/>
    <n v="4"/>
    <n v="5"/>
    <n v="5"/>
    <n v="5"/>
    <n v="5"/>
    <n v="5"/>
    <n v="5"/>
    <n v="0"/>
    <n v="0"/>
    <n v="9"/>
    <n v="13"/>
    <n v="11"/>
    <n v="0"/>
    <n v="7"/>
    <n v="1"/>
    <n v="2"/>
    <n v="2"/>
    <n v="4"/>
    <n v="3"/>
    <n v="0"/>
    <n v="0"/>
    <n v="1"/>
    <n v="0"/>
    <n v="1"/>
    <n v="8"/>
  </r>
  <r>
    <n v="2025"/>
    <x v="0"/>
    <n v="7282"/>
    <x v="164"/>
    <x v="163"/>
    <x v="2"/>
    <x v="21"/>
    <n v="0"/>
    <n v="0"/>
    <m/>
    <n v="0"/>
    <n v="2"/>
    <n v="2"/>
    <n v="2"/>
    <n v="2"/>
    <n v="3"/>
    <n v="3"/>
    <n v="3"/>
    <n v="3"/>
    <n v="1"/>
    <n v="1"/>
    <n v="0"/>
    <n v="0"/>
    <n v="0"/>
    <n v="1"/>
    <n v="5"/>
    <n v="0"/>
    <n v="5"/>
    <n v="0"/>
    <n v="1"/>
    <n v="1"/>
    <n v="3"/>
    <n v="2"/>
    <n v="0"/>
    <n v="0"/>
    <n v="0"/>
    <n v="0"/>
    <n v="0"/>
    <n v="0"/>
  </r>
  <r>
    <n v="2025"/>
    <x v="0"/>
    <n v="7283"/>
    <x v="165"/>
    <x v="164"/>
    <x v="2"/>
    <x v="21"/>
    <n v="0"/>
    <n v="0"/>
    <m/>
    <n v="0"/>
    <n v="2"/>
    <n v="2"/>
    <n v="2"/>
    <n v="2"/>
    <n v="2"/>
    <n v="2"/>
    <n v="2"/>
    <n v="2"/>
    <n v="4"/>
    <n v="4"/>
    <n v="0"/>
    <n v="0"/>
    <n v="3"/>
    <n v="5"/>
    <n v="5"/>
    <n v="0"/>
    <n v="2"/>
    <n v="4"/>
    <n v="5"/>
    <n v="5"/>
    <n v="1"/>
    <n v="1"/>
    <n v="0"/>
    <n v="0"/>
    <n v="0"/>
    <n v="0"/>
    <n v="0"/>
    <n v="2"/>
  </r>
  <r>
    <n v="2025"/>
    <x v="0"/>
    <n v="7284"/>
    <x v="166"/>
    <x v="165"/>
    <x v="3"/>
    <x v="26"/>
    <n v="0"/>
    <n v="0"/>
    <m/>
    <n v="0"/>
    <n v="3"/>
    <n v="3"/>
    <n v="3"/>
    <n v="3"/>
    <n v="2"/>
    <n v="2"/>
    <n v="2"/>
    <n v="3"/>
    <n v="1"/>
    <n v="1"/>
    <n v="0"/>
    <n v="0"/>
    <n v="1"/>
    <n v="1"/>
    <n v="1"/>
    <n v="0"/>
    <n v="5"/>
    <n v="2"/>
    <n v="2"/>
    <n v="3"/>
    <n v="2"/>
    <n v="2"/>
    <n v="0"/>
    <n v="0"/>
    <n v="0"/>
    <n v="0"/>
    <n v="0"/>
    <n v="0"/>
  </r>
  <r>
    <n v="2025"/>
    <x v="0"/>
    <n v="7285"/>
    <x v="167"/>
    <x v="166"/>
    <x v="2"/>
    <x v="20"/>
    <n v="0"/>
    <n v="0"/>
    <m/>
    <n v="0"/>
    <n v="0"/>
    <n v="0"/>
    <n v="0"/>
    <n v="0"/>
    <n v="1"/>
    <n v="1"/>
    <n v="1"/>
    <n v="1"/>
    <n v="1"/>
    <n v="1"/>
    <n v="0"/>
    <n v="0"/>
    <n v="1"/>
    <n v="1"/>
    <n v="2"/>
    <n v="0"/>
    <n v="1"/>
    <n v="1"/>
    <n v="2"/>
    <n v="2"/>
    <n v="0"/>
    <n v="0"/>
    <n v="0"/>
    <n v="0"/>
    <n v="0"/>
    <n v="0"/>
    <n v="0"/>
    <n v="0"/>
  </r>
  <r>
    <n v="2025"/>
    <x v="0"/>
    <n v="7917"/>
    <x v="168"/>
    <x v="167"/>
    <x v="1"/>
    <x v="0"/>
    <n v="0"/>
    <n v="0"/>
    <m/>
    <n v="0"/>
    <n v="0"/>
    <n v="0"/>
    <n v="0"/>
    <n v="0"/>
    <n v="2"/>
    <n v="2"/>
    <n v="2"/>
    <n v="2"/>
    <n v="0"/>
    <n v="0"/>
    <n v="0"/>
    <n v="0"/>
    <n v="1"/>
    <n v="0"/>
    <n v="0"/>
    <n v="0"/>
    <n v="0"/>
    <n v="0"/>
    <n v="0"/>
    <n v="0"/>
    <n v="0"/>
    <n v="0"/>
    <n v="0"/>
    <n v="5"/>
    <n v="2"/>
    <n v="0"/>
    <n v="0"/>
    <n v="3"/>
  </r>
  <r>
    <n v="2025"/>
    <x v="0"/>
    <n v="7957"/>
    <x v="169"/>
    <x v="168"/>
    <x v="1"/>
    <x v="0"/>
    <n v="0"/>
    <n v="0"/>
    <m/>
    <n v="2"/>
    <n v="61"/>
    <n v="60"/>
    <n v="59"/>
    <n v="60"/>
    <n v="80"/>
    <n v="79"/>
    <n v="79"/>
    <n v="78"/>
    <n v="77"/>
    <n v="79"/>
    <n v="0"/>
    <n v="0"/>
    <n v="64"/>
    <n v="63"/>
    <n v="0"/>
    <n v="0"/>
    <n v="0"/>
    <n v="57"/>
    <n v="58"/>
    <n v="57"/>
    <n v="52"/>
    <n v="43"/>
    <n v="5"/>
    <n v="0"/>
    <n v="72"/>
    <n v="0"/>
    <n v="0"/>
    <n v="58"/>
  </r>
  <r>
    <n v="2025"/>
    <x v="0"/>
    <n v="8434"/>
    <x v="170"/>
    <x v="169"/>
    <x v="0"/>
    <x v="3"/>
    <n v="2"/>
    <n v="0"/>
    <m/>
    <n v="2"/>
    <n v="11"/>
    <n v="11"/>
    <n v="11"/>
    <n v="11"/>
    <n v="17"/>
    <n v="17"/>
    <n v="17"/>
    <n v="18"/>
    <n v="7"/>
    <n v="7"/>
    <n v="0"/>
    <n v="0"/>
    <n v="9"/>
    <n v="11"/>
    <n v="8"/>
    <n v="0"/>
    <n v="9"/>
    <n v="4"/>
    <n v="6"/>
    <n v="6"/>
    <n v="6"/>
    <n v="6"/>
    <n v="0"/>
    <n v="0"/>
    <n v="6"/>
    <n v="0"/>
    <n v="2"/>
    <n v="10"/>
  </r>
  <r>
    <n v="2025"/>
    <x v="0"/>
    <n v="8643"/>
    <x v="171"/>
    <x v="170"/>
    <x v="1"/>
    <x v="0"/>
    <n v="0"/>
    <n v="0"/>
    <m/>
    <n v="0"/>
    <n v="25"/>
    <n v="25"/>
    <n v="25"/>
    <n v="25"/>
    <n v="31"/>
    <n v="32"/>
    <n v="32"/>
    <n v="31"/>
    <n v="31"/>
    <n v="31"/>
    <n v="0"/>
    <n v="0"/>
    <n v="30"/>
    <n v="28"/>
    <n v="0"/>
    <n v="0"/>
    <n v="0"/>
    <n v="25"/>
    <n v="24"/>
    <n v="24"/>
    <n v="27"/>
    <n v="24"/>
    <n v="43"/>
    <n v="0"/>
    <n v="27"/>
    <n v="0"/>
    <n v="0"/>
    <n v="26"/>
  </r>
  <r>
    <n v="2025"/>
    <x v="0"/>
    <n v="8644"/>
    <x v="172"/>
    <x v="171"/>
    <x v="1"/>
    <x v="0"/>
    <n v="0"/>
    <n v="0"/>
    <m/>
    <n v="0"/>
    <n v="3"/>
    <n v="3"/>
    <n v="3"/>
    <n v="3"/>
    <n v="3"/>
    <n v="2"/>
    <n v="2"/>
    <n v="3"/>
    <n v="16"/>
    <n v="16"/>
    <n v="0"/>
    <n v="0"/>
    <n v="4"/>
    <n v="6"/>
    <n v="0"/>
    <n v="0"/>
    <n v="0"/>
    <n v="9"/>
    <n v="10"/>
    <n v="9"/>
    <n v="9"/>
    <n v="8"/>
    <n v="2"/>
    <n v="8"/>
    <n v="0"/>
    <n v="0"/>
    <n v="0"/>
    <n v="6"/>
  </r>
  <r>
    <n v="2025"/>
    <x v="0"/>
    <n v="8648"/>
    <x v="173"/>
    <x v="172"/>
    <x v="1"/>
    <x v="0"/>
    <n v="0"/>
    <n v="0"/>
    <m/>
    <n v="0"/>
    <n v="16"/>
    <n v="16"/>
    <n v="16"/>
    <n v="16"/>
    <n v="8"/>
    <n v="8"/>
    <n v="8"/>
    <n v="8"/>
    <n v="11"/>
    <n v="11"/>
    <n v="0"/>
    <n v="0"/>
    <n v="7"/>
    <n v="7"/>
    <n v="0"/>
    <n v="0"/>
    <n v="0"/>
    <n v="14"/>
    <n v="12"/>
    <n v="13"/>
    <n v="14"/>
    <n v="14"/>
    <n v="3"/>
    <n v="0"/>
    <n v="26"/>
    <n v="0"/>
    <n v="0"/>
    <n v="9"/>
  </r>
  <r>
    <n v="2025"/>
    <x v="0"/>
    <n v="8653"/>
    <x v="174"/>
    <x v="173"/>
    <x v="1"/>
    <x v="0"/>
    <n v="0"/>
    <n v="0"/>
    <m/>
    <n v="0"/>
    <n v="1"/>
    <n v="1"/>
    <n v="1"/>
    <n v="1"/>
    <n v="4"/>
    <n v="4"/>
    <n v="4"/>
    <n v="4"/>
    <n v="4"/>
    <n v="4"/>
    <n v="0"/>
    <n v="0"/>
    <n v="4"/>
    <n v="4"/>
    <n v="0"/>
    <n v="0"/>
    <n v="0"/>
    <n v="1"/>
    <n v="1"/>
    <n v="1"/>
    <n v="0"/>
    <n v="0"/>
    <n v="1"/>
    <n v="1"/>
    <n v="2"/>
    <n v="0"/>
    <n v="0"/>
    <n v="0"/>
  </r>
  <r>
    <n v="2025"/>
    <x v="0"/>
    <n v="8670"/>
    <x v="175"/>
    <x v="174"/>
    <x v="1"/>
    <x v="0"/>
    <n v="0"/>
    <n v="0"/>
    <m/>
    <n v="0"/>
    <n v="6"/>
    <n v="6"/>
    <n v="6"/>
    <n v="7"/>
    <n v="10"/>
    <n v="10"/>
    <n v="10"/>
    <n v="10"/>
    <n v="7"/>
    <n v="7"/>
    <n v="0"/>
    <n v="0"/>
    <n v="7"/>
    <n v="7"/>
    <n v="1"/>
    <n v="0"/>
    <n v="0"/>
    <n v="8"/>
    <n v="7"/>
    <n v="8"/>
    <n v="8"/>
    <n v="8"/>
    <n v="0"/>
    <n v="0"/>
    <n v="4"/>
    <n v="0"/>
    <n v="0"/>
    <n v="7"/>
  </r>
  <r>
    <n v="2025"/>
    <x v="0"/>
    <n v="8686"/>
    <x v="176"/>
    <x v="175"/>
    <x v="1"/>
    <x v="0"/>
    <n v="0"/>
    <n v="0"/>
    <m/>
    <n v="0"/>
    <n v="43"/>
    <n v="43"/>
    <n v="41"/>
    <n v="43"/>
    <n v="51"/>
    <n v="50"/>
    <n v="41"/>
    <n v="51"/>
    <n v="48"/>
    <n v="52"/>
    <n v="0"/>
    <n v="0"/>
    <n v="34"/>
    <n v="33"/>
    <n v="0"/>
    <n v="0"/>
    <n v="0"/>
    <n v="45"/>
    <n v="48"/>
    <n v="43"/>
    <n v="33"/>
    <n v="30"/>
    <n v="2"/>
    <n v="19"/>
    <n v="27"/>
    <n v="0"/>
    <n v="0"/>
    <n v="38"/>
  </r>
  <r>
    <n v="2025"/>
    <x v="0"/>
    <n v="8705"/>
    <x v="177"/>
    <x v="176"/>
    <x v="1"/>
    <x v="0"/>
    <n v="0"/>
    <n v="0"/>
    <m/>
    <n v="0"/>
    <n v="6"/>
    <n v="6"/>
    <n v="6"/>
    <n v="6"/>
    <n v="1"/>
    <n v="1"/>
    <n v="1"/>
    <n v="1"/>
    <n v="2"/>
    <n v="2"/>
    <n v="0"/>
    <n v="0"/>
    <n v="1"/>
    <n v="0"/>
    <n v="0"/>
    <n v="0"/>
    <n v="0"/>
    <n v="3"/>
    <n v="3"/>
    <n v="3"/>
    <n v="2"/>
    <n v="1"/>
    <n v="0"/>
    <n v="0"/>
    <n v="2"/>
    <n v="0"/>
    <n v="0"/>
    <n v="0"/>
  </r>
  <r>
    <n v="2025"/>
    <x v="0"/>
    <n v="8711"/>
    <x v="178"/>
    <x v="177"/>
    <x v="1"/>
    <x v="0"/>
    <n v="0"/>
    <n v="0"/>
    <m/>
    <n v="0"/>
    <n v="4"/>
    <n v="4"/>
    <n v="4"/>
    <n v="4"/>
    <n v="4"/>
    <n v="4"/>
    <n v="4"/>
    <n v="4"/>
    <n v="2"/>
    <n v="2"/>
    <n v="0"/>
    <n v="0"/>
    <n v="5"/>
    <n v="4"/>
    <n v="0"/>
    <n v="0"/>
    <n v="0"/>
    <n v="4"/>
    <n v="6"/>
    <n v="6"/>
    <n v="4"/>
    <n v="4"/>
    <n v="1"/>
    <n v="0"/>
    <n v="7"/>
    <n v="0"/>
    <n v="0"/>
    <n v="2"/>
  </r>
  <r>
    <n v="2025"/>
    <x v="0"/>
    <n v="8719"/>
    <x v="179"/>
    <x v="178"/>
    <x v="1"/>
    <x v="0"/>
    <n v="0"/>
    <n v="0"/>
    <m/>
    <n v="0"/>
    <n v="47"/>
    <n v="46"/>
    <n v="47"/>
    <n v="47"/>
    <n v="49"/>
    <n v="49"/>
    <n v="48"/>
    <n v="49"/>
    <n v="41"/>
    <n v="40"/>
    <n v="0"/>
    <n v="0"/>
    <n v="49"/>
    <n v="49"/>
    <n v="0"/>
    <n v="0"/>
    <n v="0"/>
    <n v="35"/>
    <n v="44"/>
    <n v="45"/>
    <n v="30"/>
    <n v="29"/>
    <n v="54"/>
    <n v="7"/>
    <n v="50"/>
    <n v="0"/>
    <n v="0"/>
    <n v="25"/>
  </r>
  <r>
    <n v="2025"/>
    <x v="0"/>
    <n v="8729"/>
    <x v="180"/>
    <x v="179"/>
    <x v="1"/>
    <x v="0"/>
    <n v="0"/>
    <n v="0"/>
    <m/>
    <n v="0"/>
    <n v="21"/>
    <n v="20"/>
    <n v="21"/>
    <n v="21"/>
    <n v="26"/>
    <n v="26"/>
    <n v="26"/>
    <n v="26"/>
    <n v="32"/>
    <n v="31"/>
    <n v="0"/>
    <n v="0"/>
    <n v="22"/>
    <n v="22"/>
    <n v="1"/>
    <n v="0"/>
    <n v="0"/>
    <n v="28"/>
    <n v="28"/>
    <n v="27"/>
    <n v="27"/>
    <n v="26"/>
    <n v="0"/>
    <n v="0"/>
    <n v="19"/>
    <n v="0"/>
    <n v="0"/>
    <n v="19"/>
  </r>
  <r>
    <n v="2025"/>
    <x v="0"/>
    <n v="8740"/>
    <x v="181"/>
    <x v="180"/>
    <x v="1"/>
    <x v="0"/>
    <n v="0"/>
    <n v="0"/>
    <m/>
    <n v="0"/>
    <n v="15"/>
    <n v="14"/>
    <n v="15"/>
    <n v="15"/>
    <n v="19"/>
    <n v="17"/>
    <n v="19"/>
    <n v="19"/>
    <n v="20"/>
    <n v="19"/>
    <n v="0"/>
    <n v="0"/>
    <n v="15"/>
    <n v="12"/>
    <n v="0"/>
    <n v="0"/>
    <n v="0"/>
    <n v="19"/>
    <n v="20"/>
    <n v="22"/>
    <n v="23"/>
    <n v="16"/>
    <n v="4"/>
    <n v="8"/>
    <n v="39"/>
    <n v="0"/>
    <n v="0"/>
    <n v="11"/>
  </r>
  <r>
    <n v="2025"/>
    <x v="0"/>
    <n v="9033"/>
    <x v="182"/>
    <x v="181"/>
    <x v="1"/>
    <x v="0"/>
    <n v="105"/>
    <n v="5"/>
    <m/>
    <n v="127"/>
    <n v="8"/>
    <n v="6"/>
    <n v="6"/>
    <n v="4"/>
    <n v="4"/>
    <n v="4"/>
    <n v="2"/>
    <n v="2"/>
    <n v="1"/>
    <n v="1"/>
    <n v="0"/>
    <n v="0"/>
    <n v="3"/>
    <n v="5"/>
    <n v="0"/>
    <n v="0"/>
    <n v="0"/>
    <n v="3"/>
    <n v="3"/>
    <n v="1"/>
    <n v="3"/>
    <n v="3"/>
    <n v="3"/>
    <n v="0"/>
    <n v="2"/>
    <n v="0"/>
    <n v="0"/>
    <n v="18"/>
  </r>
  <r>
    <n v="2025"/>
    <x v="0"/>
    <n v="9160"/>
    <x v="183"/>
    <x v="182"/>
    <x v="1"/>
    <x v="0"/>
    <n v="0"/>
    <n v="0"/>
    <m/>
    <n v="0"/>
    <n v="4"/>
    <n v="4"/>
    <n v="4"/>
    <n v="4"/>
    <n v="11"/>
    <n v="11"/>
    <n v="11"/>
    <n v="11"/>
    <n v="5"/>
    <n v="5"/>
    <n v="0"/>
    <n v="0"/>
    <n v="7"/>
    <n v="8"/>
    <n v="0"/>
    <n v="0"/>
    <n v="0"/>
    <n v="0"/>
    <n v="0"/>
    <n v="0"/>
    <n v="1"/>
    <n v="0"/>
    <n v="1"/>
    <n v="4"/>
    <n v="3"/>
    <n v="0"/>
    <n v="0"/>
    <n v="10"/>
  </r>
  <r>
    <n v="2025"/>
    <x v="0"/>
    <n v="10904"/>
    <x v="184"/>
    <x v="183"/>
    <x v="2"/>
    <x v="17"/>
    <n v="3"/>
    <n v="0"/>
    <m/>
    <n v="3"/>
    <n v="1"/>
    <n v="1"/>
    <n v="1"/>
    <n v="1"/>
    <n v="0"/>
    <n v="0"/>
    <n v="0"/>
    <n v="0"/>
    <n v="1"/>
    <n v="1"/>
    <n v="0"/>
    <n v="0"/>
    <n v="2"/>
    <n v="2"/>
    <n v="2"/>
    <n v="0"/>
    <n v="1"/>
    <n v="2"/>
    <n v="3"/>
    <n v="3"/>
    <n v="0"/>
    <n v="0"/>
    <n v="0"/>
    <n v="0"/>
    <n v="0"/>
    <n v="0"/>
    <n v="0"/>
    <n v="2"/>
  </r>
  <r>
    <n v="2025"/>
    <x v="0"/>
    <n v="11767"/>
    <x v="185"/>
    <x v="184"/>
    <x v="2"/>
    <x v="21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1"/>
    <n v="1"/>
    <n v="0"/>
    <n v="0"/>
    <n v="0"/>
    <n v="0"/>
    <n v="0"/>
    <n v="0"/>
    <n v="0"/>
  </r>
  <r>
    <n v="2025"/>
    <x v="0"/>
    <n v="11784"/>
    <x v="186"/>
    <x v="185"/>
    <x v="2"/>
    <x v="21"/>
    <n v="0"/>
    <n v="0"/>
    <m/>
    <n v="0"/>
    <n v="1"/>
    <n v="1"/>
    <n v="1"/>
    <n v="1"/>
    <n v="2"/>
    <n v="2"/>
    <n v="2"/>
    <n v="2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</r>
  <r>
    <n v="2025"/>
    <x v="0"/>
    <n v="12119"/>
    <x v="187"/>
    <x v="186"/>
    <x v="1"/>
    <x v="0"/>
    <n v="150"/>
    <n v="0"/>
    <m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</r>
  <r>
    <n v="2025"/>
    <x v="0"/>
    <n v="12507"/>
    <x v="188"/>
    <x v="187"/>
    <x v="1"/>
    <x v="0"/>
    <n v="7"/>
    <n v="0"/>
    <m/>
    <n v="3"/>
    <n v="7"/>
    <n v="7"/>
    <n v="7"/>
    <n v="7"/>
    <n v="7"/>
    <n v="7"/>
    <n v="7"/>
    <n v="7"/>
    <n v="6"/>
    <n v="6"/>
    <n v="0"/>
    <n v="0"/>
    <n v="6"/>
    <n v="5"/>
    <n v="6"/>
    <n v="0"/>
    <n v="16"/>
    <n v="4"/>
    <n v="9"/>
    <n v="8"/>
    <n v="11"/>
    <n v="10"/>
    <n v="19"/>
    <n v="50"/>
    <n v="15"/>
    <n v="0"/>
    <n v="0"/>
    <n v="8"/>
  </r>
  <r>
    <n v="2025"/>
    <x v="0"/>
    <n v="12735"/>
    <x v="189"/>
    <x v="188"/>
    <x v="2"/>
    <x v="21"/>
    <n v="0"/>
    <n v="0"/>
    <m/>
    <n v="0"/>
    <n v="0"/>
    <n v="0"/>
    <n v="0"/>
    <n v="0"/>
    <n v="0"/>
    <n v="0"/>
    <n v="0"/>
    <n v="0"/>
    <n v="1"/>
    <n v="2"/>
    <n v="0"/>
    <n v="0"/>
    <n v="0"/>
    <n v="0"/>
    <n v="0"/>
    <n v="0"/>
    <n v="6"/>
    <n v="1"/>
    <n v="2"/>
    <n v="1"/>
    <n v="0"/>
    <n v="0"/>
    <n v="0"/>
    <n v="0"/>
    <n v="1"/>
    <n v="0"/>
    <n v="0"/>
    <n v="0"/>
  </r>
  <r>
    <n v="2025"/>
    <x v="0"/>
    <n v="13662"/>
    <x v="190"/>
    <x v="189"/>
    <x v="2"/>
    <x v="17"/>
    <n v="0"/>
    <n v="0"/>
    <m/>
    <n v="0"/>
    <n v="2"/>
    <n v="2"/>
    <n v="2"/>
    <n v="2"/>
    <n v="3"/>
    <n v="3"/>
    <n v="2"/>
    <n v="3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</r>
  <r>
    <n v="2025"/>
    <x v="0"/>
    <n v="14654"/>
    <x v="191"/>
    <x v="190"/>
    <x v="1"/>
    <x v="0"/>
    <n v="117"/>
    <n v="5"/>
    <m/>
    <n v="118"/>
    <n v="14"/>
    <n v="13"/>
    <n v="13"/>
    <n v="11"/>
    <n v="12"/>
    <n v="14"/>
    <n v="10"/>
    <n v="4"/>
    <n v="0"/>
    <n v="2"/>
    <n v="0"/>
    <n v="0"/>
    <n v="2"/>
    <n v="1"/>
    <n v="6"/>
    <n v="0"/>
    <n v="2"/>
    <n v="0"/>
    <n v="0"/>
    <n v="0"/>
    <n v="1"/>
    <n v="1"/>
    <n v="0"/>
    <n v="0"/>
    <n v="0"/>
    <n v="0"/>
    <n v="2"/>
    <n v="16"/>
  </r>
  <r>
    <n v="2025"/>
    <x v="0"/>
    <n v="15125"/>
    <x v="192"/>
    <x v="191"/>
    <x v="1"/>
    <x v="0"/>
    <n v="0"/>
    <n v="0"/>
    <m/>
    <n v="0"/>
    <n v="6"/>
    <n v="6"/>
    <n v="6"/>
    <n v="6"/>
    <n v="9"/>
    <n v="9"/>
    <n v="9"/>
    <n v="9"/>
    <n v="14"/>
    <n v="14"/>
    <n v="0"/>
    <n v="0"/>
    <n v="6"/>
    <n v="7"/>
    <n v="0"/>
    <n v="0"/>
    <n v="0"/>
    <n v="7"/>
    <n v="9"/>
    <n v="9"/>
    <n v="5"/>
    <n v="5"/>
    <n v="1"/>
    <n v="0"/>
    <n v="3"/>
    <n v="0"/>
    <n v="0"/>
    <n v="4"/>
  </r>
  <r>
    <n v="2025"/>
    <x v="0"/>
    <n v="24297"/>
    <x v="193"/>
    <x v="192"/>
    <x v="1"/>
    <x v="0"/>
    <n v="0"/>
    <n v="0"/>
    <m/>
    <n v="0"/>
    <n v="6"/>
    <n v="6"/>
    <n v="6"/>
    <n v="6"/>
    <n v="5"/>
    <n v="5"/>
    <n v="5"/>
    <n v="5"/>
    <n v="10"/>
    <n v="10"/>
    <n v="0"/>
    <n v="0"/>
    <n v="4"/>
    <n v="4"/>
    <n v="0"/>
    <n v="0"/>
    <n v="0"/>
    <n v="3"/>
    <n v="4"/>
    <n v="3"/>
    <n v="6"/>
    <n v="6"/>
    <n v="2"/>
    <n v="2"/>
    <n v="14"/>
    <n v="0"/>
    <n v="0"/>
    <n v="3"/>
  </r>
  <r>
    <n v="2025"/>
    <x v="0"/>
    <n v="26291"/>
    <x v="194"/>
    <x v="193"/>
    <x v="2"/>
    <x v="21"/>
    <n v="0"/>
    <n v="0"/>
    <m/>
    <n v="0"/>
    <n v="5"/>
    <n v="5"/>
    <n v="5"/>
    <n v="5"/>
    <n v="7"/>
    <n v="7"/>
    <n v="7"/>
    <n v="7"/>
    <n v="4"/>
    <n v="4"/>
    <n v="0"/>
    <n v="0"/>
    <n v="6"/>
    <n v="5"/>
    <n v="5"/>
    <n v="0"/>
    <n v="4"/>
    <n v="1"/>
    <n v="4"/>
    <n v="3"/>
    <n v="4"/>
    <n v="3"/>
    <n v="0"/>
    <n v="0"/>
    <n v="0"/>
    <n v="0"/>
    <n v="0"/>
    <n v="0"/>
  </r>
  <r>
    <n v="2025"/>
    <x v="0"/>
    <n v="26893"/>
    <x v="195"/>
    <x v="194"/>
    <x v="0"/>
    <x v="8"/>
    <n v="0"/>
    <n v="0"/>
    <m/>
    <n v="0"/>
    <n v="2"/>
    <n v="2"/>
    <n v="2"/>
    <n v="2"/>
    <n v="5"/>
    <n v="5"/>
    <n v="4"/>
    <n v="5"/>
    <n v="5"/>
    <n v="5"/>
    <n v="0"/>
    <n v="0"/>
    <n v="1"/>
    <n v="1"/>
    <n v="1"/>
    <n v="0"/>
    <n v="8"/>
    <n v="1"/>
    <n v="1"/>
    <n v="2"/>
    <n v="0"/>
    <n v="0"/>
    <n v="0"/>
    <n v="0"/>
    <n v="0"/>
    <n v="0"/>
    <n v="0"/>
    <n v="3"/>
  </r>
  <r>
    <n v="2025"/>
    <x v="0"/>
    <n v="26894"/>
    <x v="196"/>
    <x v="195"/>
    <x v="0"/>
    <x v="12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1"/>
    <n v="0"/>
    <n v="0"/>
    <n v="0"/>
    <n v="0"/>
    <n v="1"/>
  </r>
  <r>
    <n v="2025"/>
    <x v="0"/>
    <n v="28687"/>
    <x v="197"/>
    <x v="196"/>
    <x v="2"/>
    <x v="21"/>
    <n v="0"/>
    <n v="0"/>
    <m/>
    <n v="0"/>
    <n v="3"/>
    <n v="3"/>
    <n v="3"/>
    <n v="3"/>
    <n v="2"/>
    <n v="2"/>
    <n v="2"/>
    <n v="2"/>
    <n v="1"/>
    <n v="1"/>
    <n v="0"/>
    <n v="0"/>
    <n v="2"/>
    <n v="2"/>
    <n v="2"/>
    <n v="0"/>
    <n v="0"/>
    <n v="1"/>
    <n v="3"/>
    <n v="1"/>
    <n v="2"/>
    <n v="1"/>
    <n v="2"/>
    <n v="0"/>
    <n v="7"/>
    <n v="0"/>
    <n v="3"/>
    <n v="3"/>
  </r>
  <r>
    <n v="2025"/>
    <x v="0"/>
    <n v="29039"/>
    <x v="198"/>
    <x v="197"/>
    <x v="2"/>
    <x v="21"/>
    <n v="0"/>
    <n v="0"/>
    <m/>
    <n v="0"/>
    <n v="2"/>
    <n v="2"/>
    <n v="2"/>
    <n v="2"/>
    <n v="2"/>
    <n v="2"/>
    <n v="2"/>
    <n v="2"/>
    <n v="2"/>
    <n v="2"/>
    <n v="0"/>
    <n v="0"/>
    <n v="0"/>
    <n v="0"/>
    <n v="0"/>
    <n v="0"/>
    <n v="0"/>
    <n v="1"/>
    <n v="2"/>
    <n v="2"/>
    <n v="0"/>
    <n v="0"/>
    <n v="0"/>
    <n v="0"/>
    <n v="0"/>
    <n v="0"/>
    <n v="0"/>
    <n v="0"/>
  </r>
  <r>
    <n v="2025"/>
    <x v="0"/>
    <n v="35945"/>
    <x v="199"/>
    <x v="198"/>
    <x v="2"/>
    <x v="14"/>
    <n v="0"/>
    <n v="0"/>
    <m/>
    <n v="0"/>
    <n v="2"/>
    <n v="2"/>
    <n v="2"/>
    <n v="2"/>
    <n v="10"/>
    <n v="10"/>
    <n v="10"/>
    <n v="11"/>
    <n v="11"/>
    <n v="11"/>
    <n v="0"/>
    <n v="0"/>
    <n v="9"/>
    <n v="9"/>
    <n v="9"/>
    <n v="0"/>
    <n v="15"/>
    <n v="10"/>
    <n v="8"/>
    <n v="9"/>
    <n v="6"/>
    <n v="6"/>
    <n v="1"/>
    <n v="0"/>
    <n v="4"/>
    <n v="0"/>
    <n v="0"/>
    <n v="8"/>
  </r>
  <r>
    <n v="2025"/>
    <x v="0"/>
    <n v="36072"/>
    <x v="200"/>
    <x v="199"/>
    <x v="0"/>
    <x v="2"/>
    <n v="0"/>
    <n v="0"/>
    <m/>
    <n v="0"/>
    <n v="1"/>
    <n v="1"/>
    <n v="1"/>
    <n v="1"/>
    <n v="0"/>
    <n v="0"/>
    <n v="0"/>
    <n v="0"/>
    <n v="2"/>
    <n v="2"/>
    <n v="0"/>
    <n v="0"/>
    <n v="2"/>
    <n v="2"/>
    <n v="2"/>
    <n v="0"/>
    <n v="1"/>
    <n v="0"/>
    <n v="0"/>
    <n v="0"/>
    <n v="0"/>
    <n v="0"/>
    <n v="0"/>
    <n v="0"/>
    <n v="0"/>
    <n v="0"/>
    <n v="0"/>
    <n v="0"/>
  </r>
  <r>
    <n v="2025"/>
    <x v="0"/>
    <n v="39423"/>
    <x v="201"/>
    <x v="200"/>
    <x v="3"/>
    <x v="25"/>
    <n v="1"/>
    <n v="0"/>
    <m/>
    <n v="1"/>
    <n v="0"/>
    <n v="0"/>
    <n v="0"/>
    <n v="0"/>
    <n v="1"/>
    <n v="1"/>
    <n v="1"/>
    <n v="1"/>
    <n v="0"/>
    <n v="0"/>
    <n v="0"/>
    <n v="0"/>
    <n v="1"/>
    <n v="1"/>
    <n v="1"/>
    <n v="0"/>
    <n v="1"/>
    <n v="0"/>
    <n v="2"/>
    <n v="2"/>
    <n v="1"/>
    <n v="0"/>
    <n v="0"/>
    <n v="0"/>
    <n v="0"/>
    <n v="0"/>
    <n v="0"/>
    <n v="2"/>
  </r>
  <r>
    <n v="2025"/>
    <x v="0"/>
    <n v="40593"/>
    <x v="202"/>
    <x v="150"/>
    <x v="0"/>
    <x v="5"/>
    <n v="0"/>
    <n v="0"/>
    <m/>
    <n v="1"/>
    <n v="19"/>
    <n v="20"/>
    <n v="20"/>
    <n v="19"/>
    <n v="23"/>
    <n v="23"/>
    <n v="27"/>
    <n v="24"/>
    <n v="18"/>
    <n v="17"/>
    <n v="0"/>
    <n v="0"/>
    <n v="17"/>
    <n v="17"/>
    <n v="20"/>
    <n v="0"/>
    <n v="33"/>
    <n v="13"/>
    <n v="12"/>
    <n v="20"/>
    <n v="6"/>
    <n v="4"/>
    <n v="10"/>
    <n v="12"/>
    <n v="11"/>
    <n v="0"/>
    <n v="0"/>
    <n v="7"/>
  </r>
  <r>
    <n v="2025"/>
    <x v="0"/>
    <n v="40716"/>
    <x v="203"/>
    <x v="201"/>
    <x v="0"/>
    <x v="5"/>
    <n v="14"/>
    <n v="0"/>
    <m/>
    <n v="14"/>
    <n v="11"/>
    <n v="11"/>
    <n v="11"/>
    <n v="11"/>
    <n v="17"/>
    <n v="16"/>
    <n v="17"/>
    <n v="16"/>
    <n v="21"/>
    <n v="20"/>
    <n v="5"/>
    <n v="0"/>
    <n v="15"/>
    <n v="13"/>
    <n v="14"/>
    <n v="0"/>
    <n v="21"/>
    <n v="21"/>
    <n v="14"/>
    <n v="16"/>
    <n v="11"/>
    <n v="11"/>
    <n v="1"/>
    <n v="5"/>
    <n v="12"/>
    <n v="0"/>
    <n v="4"/>
    <n v="11"/>
  </r>
  <r>
    <n v="2025"/>
    <x v="1"/>
    <n v="4314"/>
    <x v="0"/>
    <x v="0"/>
    <x v="0"/>
    <x v="0"/>
    <n v="238"/>
    <n v="3"/>
    <m/>
    <n v="245"/>
    <n v="2"/>
    <n v="3"/>
    <n v="3"/>
    <n v="2"/>
    <n v="8"/>
    <n v="3"/>
    <n v="3"/>
    <n v="8"/>
    <n v="6"/>
    <n v="4"/>
    <n v="0"/>
    <n v="0"/>
    <n v="5"/>
    <n v="5"/>
    <n v="7"/>
    <n v="0"/>
    <n v="2"/>
    <n v="2"/>
    <n v="5"/>
    <n v="3"/>
    <n v="4"/>
    <n v="3"/>
    <n v="2"/>
    <n v="0"/>
    <n v="8"/>
    <n v="0"/>
    <n v="18"/>
    <n v="7"/>
  </r>
  <r>
    <n v="2025"/>
    <x v="1"/>
    <n v="4315"/>
    <x v="1"/>
    <x v="1"/>
    <x v="0"/>
    <x v="1"/>
    <n v="50"/>
    <n v="0"/>
    <m/>
    <n v="54"/>
    <n v="27"/>
    <n v="27"/>
    <n v="27"/>
    <n v="27"/>
    <n v="17"/>
    <n v="18"/>
    <n v="17"/>
    <n v="17"/>
    <n v="33"/>
    <n v="33"/>
    <n v="0"/>
    <n v="0"/>
    <n v="26"/>
    <n v="27"/>
    <n v="26"/>
    <n v="0"/>
    <n v="41"/>
    <n v="14"/>
    <n v="20"/>
    <n v="24"/>
    <n v="17"/>
    <n v="10"/>
    <n v="21"/>
    <n v="0"/>
    <n v="45"/>
    <n v="0"/>
    <n v="12"/>
    <n v="24"/>
  </r>
  <r>
    <n v="2025"/>
    <x v="1"/>
    <n v="4316"/>
    <x v="2"/>
    <x v="2"/>
    <x v="0"/>
    <x v="1"/>
    <n v="5"/>
    <n v="0"/>
    <m/>
    <n v="36"/>
    <n v="18"/>
    <n v="18"/>
    <n v="18"/>
    <n v="18"/>
    <n v="21"/>
    <n v="17"/>
    <n v="22"/>
    <n v="21"/>
    <n v="23"/>
    <n v="22"/>
    <n v="0"/>
    <n v="0"/>
    <n v="24"/>
    <n v="27"/>
    <n v="24"/>
    <n v="0"/>
    <n v="25"/>
    <n v="17"/>
    <n v="20"/>
    <n v="20"/>
    <n v="19"/>
    <n v="14"/>
    <n v="9"/>
    <n v="0"/>
    <n v="124"/>
    <n v="0"/>
    <n v="5"/>
    <n v="12"/>
  </r>
  <r>
    <n v="2025"/>
    <x v="1"/>
    <n v="4317"/>
    <x v="3"/>
    <x v="3"/>
    <x v="0"/>
    <x v="1"/>
    <n v="0"/>
    <n v="0"/>
    <m/>
    <n v="2"/>
    <n v="11"/>
    <n v="11"/>
    <n v="11"/>
    <n v="11"/>
    <n v="23"/>
    <n v="23"/>
    <n v="23"/>
    <n v="23"/>
    <n v="17"/>
    <n v="17"/>
    <n v="0"/>
    <n v="0"/>
    <n v="17"/>
    <n v="16"/>
    <n v="17"/>
    <n v="0"/>
    <n v="14"/>
    <n v="11"/>
    <n v="12"/>
    <n v="12"/>
    <n v="9"/>
    <n v="7"/>
    <n v="8"/>
    <n v="0"/>
    <n v="43"/>
    <n v="0"/>
    <n v="1"/>
    <n v="11"/>
  </r>
  <r>
    <n v="2025"/>
    <x v="1"/>
    <n v="4318"/>
    <x v="4"/>
    <x v="4"/>
    <x v="0"/>
    <x v="1"/>
    <n v="0"/>
    <n v="1"/>
    <m/>
    <n v="1"/>
    <n v="17"/>
    <n v="17"/>
    <n v="17"/>
    <n v="17"/>
    <n v="9"/>
    <n v="9"/>
    <n v="9"/>
    <n v="9"/>
    <n v="12"/>
    <n v="12"/>
    <n v="0"/>
    <n v="0"/>
    <n v="24"/>
    <n v="23"/>
    <n v="22"/>
    <n v="0"/>
    <n v="17"/>
    <n v="11"/>
    <n v="19"/>
    <n v="19"/>
    <n v="18"/>
    <n v="16"/>
    <n v="12"/>
    <n v="0"/>
    <n v="109"/>
    <n v="0"/>
    <n v="0"/>
    <n v="27"/>
  </r>
  <r>
    <n v="2025"/>
    <x v="1"/>
    <n v="4319"/>
    <x v="5"/>
    <x v="5"/>
    <x v="0"/>
    <x v="1"/>
    <n v="1"/>
    <n v="0"/>
    <m/>
    <n v="3"/>
    <n v="7"/>
    <n v="7"/>
    <n v="7"/>
    <n v="7"/>
    <n v="13"/>
    <n v="12"/>
    <n v="13"/>
    <n v="13"/>
    <n v="13"/>
    <n v="13"/>
    <n v="0"/>
    <n v="0"/>
    <n v="15"/>
    <n v="14"/>
    <n v="15"/>
    <n v="0"/>
    <n v="17"/>
    <n v="18"/>
    <n v="18"/>
    <n v="18"/>
    <n v="8"/>
    <n v="8"/>
    <n v="0"/>
    <n v="0"/>
    <n v="79"/>
    <n v="0"/>
    <n v="0"/>
    <n v="9"/>
  </r>
  <r>
    <n v="2025"/>
    <x v="1"/>
    <n v="4320"/>
    <x v="6"/>
    <x v="6"/>
    <x v="0"/>
    <x v="1"/>
    <n v="1"/>
    <n v="0"/>
    <m/>
    <n v="3"/>
    <n v="8"/>
    <n v="8"/>
    <n v="8"/>
    <n v="8"/>
    <n v="11"/>
    <n v="11"/>
    <n v="10"/>
    <n v="12"/>
    <n v="5"/>
    <n v="5"/>
    <n v="0"/>
    <n v="0"/>
    <n v="12"/>
    <n v="11"/>
    <n v="8"/>
    <n v="0"/>
    <n v="15"/>
    <n v="3"/>
    <n v="9"/>
    <n v="8"/>
    <n v="15"/>
    <n v="13"/>
    <n v="10"/>
    <n v="0"/>
    <n v="81"/>
    <n v="0"/>
    <n v="0"/>
    <n v="17"/>
  </r>
  <r>
    <n v="2025"/>
    <x v="1"/>
    <n v="4321"/>
    <x v="7"/>
    <x v="7"/>
    <x v="0"/>
    <x v="1"/>
    <n v="9"/>
    <n v="0"/>
    <m/>
    <n v="10"/>
    <n v="14"/>
    <n v="14"/>
    <n v="14"/>
    <n v="14"/>
    <n v="19"/>
    <n v="18"/>
    <n v="20"/>
    <n v="19"/>
    <n v="26"/>
    <n v="27"/>
    <n v="0"/>
    <n v="0"/>
    <n v="23"/>
    <n v="23"/>
    <n v="17"/>
    <n v="0"/>
    <n v="25"/>
    <n v="10"/>
    <n v="10"/>
    <n v="10"/>
    <n v="15"/>
    <n v="12"/>
    <n v="10"/>
    <n v="0"/>
    <n v="71"/>
    <n v="0"/>
    <n v="0"/>
    <n v="25"/>
  </r>
  <r>
    <n v="2025"/>
    <x v="1"/>
    <n v="4322"/>
    <x v="8"/>
    <x v="8"/>
    <x v="0"/>
    <x v="2"/>
    <n v="3"/>
    <n v="0"/>
    <m/>
    <n v="4"/>
    <n v="9"/>
    <n v="9"/>
    <n v="9"/>
    <n v="9"/>
    <n v="12"/>
    <n v="11"/>
    <n v="8"/>
    <n v="12"/>
    <n v="13"/>
    <n v="14"/>
    <n v="0"/>
    <n v="0"/>
    <n v="8"/>
    <n v="8"/>
    <n v="8"/>
    <n v="0"/>
    <n v="11"/>
    <n v="10"/>
    <n v="11"/>
    <n v="11"/>
    <n v="4"/>
    <n v="3"/>
    <n v="5"/>
    <n v="0"/>
    <n v="37"/>
    <n v="0"/>
    <n v="0"/>
    <n v="8"/>
  </r>
  <r>
    <n v="2025"/>
    <x v="1"/>
    <n v="4323"/>
    <x v="9"/>
    <x v="9"/>
    <x v="0"/>
    <x v="2"/>
    <n v="0"/>
    <n v="0"/>
    <m/>
    <n v="0"/>
    <n v="1"/>
    <n v="1"/>
    <n v="1"/>
    <n v="1"/>
    <n v="4"/>
    <n v="4"/>
    <n v="4"/>
    <n v="4"/>
    <n v="6"/>
    <n v="6"/>
    <n v="0"/>
    <n v="0"/>
    <n v="0"/>
    <n v="0"/>
    <n v="0"/>
    <n v="0"/>
    <n v="2"/>
    <n v="3"/>
    <n v="3"/>
    <n v="1"/>
    <n v="2"/>
    <n v="2"/>
    <n v="4"/>
    <n v="0"/>
    <n v="23"/>
    <n v="0"/>
    <n v="1"/>
    <n v="2"/>
  </r>
  <r>
    <n v="2025"/>
    <x v="1"/>
    <n v="4324"/>
    <x v="10"/>
    <x v="10"/>
    <x v="0"/>
    <x v="3"/>
    <n v="2"/>
    <n v="0"/>
    <m/>
    <n v="1"/>
    <n v="11"/>
    <n v="11"/>
    <n v="12"/>
    <n v="11"/>
    <n v="14"/>
    <n v="14"/>
    <n v="14"/>
    <n v="14"/>
    <n v="20"/>
    <n v="20"/>
    <n v="0"/>
    <n v="0"/>
    <n v="25"/>
    <n v="23"/>
    <n v="18"/>
    <n v="0"/>
    <n v="19"/>
    <n v="6"/>
    <n v="16"/>
    <n v="17"/>
    <n v="14"/>
    <n v="11"/>
    <n v="0"/>
    <n v="0"/>
    <n v="51"/>
    <n v="0"/>
    <n v="2"/>
    <n v="14"/>
  </r>
  <r>
    <n v="2025"/>
    <x v="1"/>
    <n v="4325"/>
    <x v="11"/>
    <x v="11"/>
    <x v="0"/>
    <x v="3"/>
    <n v="2"/>
    <n v="1"/>
    <m/>
    <n v="0"/>
    <n v="8"/>
    <n v="8"/>
    <n v="8"/>
    <n v="8"/>
    <n v="7"/>
    <n v="7"/>
    <n v="7"/>
    <n v="7"/>
    <n v="11"/>
    <n v="11"/>
    <n v="0"/>
    <n v="0"/>
    <n v="7"/>
    <n v="7"/>
    <n v="4"/>
    <n v="0"/>
    <n v="3"/>
    <n v="3"/>
    <n v="6"/>
    <n v="6"/>
    <n v="6"/>
    <n v="3"/>
    <n v="0"/>
    <n v="0"/>
    <n v="48"/>
    <n v="0"/>
    <n v="0"/>
    <n v="5"/>
  </r>
  <r>
    <n v="2025"/>
    <x v="1"/>
    <n v="4326"/>
    <x v="12"/>
    <x v="12"/>
    <x v="0"/>
    <x v="3"/>
    <n v="17"/>
    <n v="0"/>
    <m/>
    <n v="20"/>
    <n v="16"/>
    <n v="16"/>
    <n v="16"/>
    <n v="16"/>
    <n v="15"/>
    <n v="15"/>
    <n v="15"/>
    <n v="15"/>
    <n v="16"/>
    <n v="16"/>
    <n v="0"/>
    <n v="0"/>
    <n v="22"/>
    <n v="22"/>
    <n v="15"/>
    <n v="0"/>
    <n v="23"/>
    <n v="18"/>
    <n v="21"/>
    <n v="21"/>
    <n v="14"/>
    <n v="12"/>
    <n v="0"/>
    <n v="0"/>
    <n v="114"/>
    <n v="0"/>
    <n v="2"/>
    <n v="18"/>
  </r>
  <r>
    <n v="2025"/>
    <x v="1"/>
    <n v="4327"/>
    <x v="13"/>
    <x v="13"/>
    <x v="0"/>
    <x v="3"/>
    <n v="0"/>
    <n v="0"/>
    <m/>
    <n v="1"/>
    <n v="3"/>
    <n v="3"/>
    <n v="3"/>
    <n v="3"/>
    <n v="3"/>
    <n v="3"/>
    <n v="3"/>
    <n v="4"/>
    <n v="2"/>
    <n v="3"/>
    <n v="0"/>
    <n v="0"/>
    <n v="5"/>
    <n v="5"/>
    <n v="2"/>
    <n v="0"/>
    <n v="5"/>
    <n v="0"/>
    <n v="1"/>
    <n v="2"/>
    <n v="2"/>
    <n v="1"/>
    <n v="1"/>
    <n v="0"/>
    <n v="10"/>
    <n v="0"/>
    <n v="0"/>
    <n v="0"/>
  </r>
  <r>
    <n v="2025"/>
    <x v="1"/>
    <n v="4328"/>
    <x v="14"/>
    <x v="14"/>
    <x v="0"/>
    <x v="4"/>
    <n v="10"/>
    <n v="0"/>
    <m/>
    <n v="12"/>
    <n v="32"/>
    <n v="32"/>
    <n v="32"/>
    <n v="32"/>
    <n v="30"/>
    <n v="30"/>
    <n v="30"/>
    <n v="30"/>
    <n v="33"/>
    <n v="32"/>
    <n v="0"/>
    <n v="0"/>
    <n v="19"/>
    <n v="18"/>
    <n v="12"/>
    <n v="0"/>
    <n v="39"/>
    <n v="10"/>
    <n v="24"/>
    <n v="22"/>
    <n v="14"/>
    <n v="11"/>
    <n v="1"/>
    <n v="0"/>
    <n v="96"/>
    <n v="0"/>
    <n v="6"/>
    <n v="32"/>
  </r>
  <r>
    <n v="2025"/>
    <x v="1"/>
    <n v="4329"/>
    <x v="15"/>
    <x v="15"/>
    <x v="0"/>
    <x v="4"/>
    <n v="20"/>
    <n v="0"/>
    <m/>
    <n v="22"/>
    <n v="32"/>
    <n v="32"/>
    <n v="32"/>
    <n v="32"/>
    <n v="35"/>
    <n v="36"/>
    <n v="35"/>
    <n v="36"/>
    <n v="41"/>
    <n v="41"/>
    <n v="0"/>
    <n v="0"/>
    <n v="26"/>
    <n v="23"/>
    <n v="15"/>
    <n v="0"/>
    <n v="27"/>
    <n v="12"/>
    <n v="20"/>
    <n v="17"/>
    <n v="12"/>
    <n v="11"/>
    <n v="0"/>
    <n v="0"/>
    <n v="92"/>
    <n v="0"/>
    <n v="0"/>
    <n v="35"/>
  </r>
  <r>
    <n v="2025"/>
    <x v="1"/>
    <n v="4330"/>
    <x v="16"/>
    <x v="16"/>
    <x v="0"/>
    <x v="4"/>
    <n v="10"/>
    <n v="1"/>
    <m/>
    <n v="10"/>
    <n v="16"/>
    <n v="16"/>
    <n v="16"/>
    <n v="16"/>
    <n v="30"/>
    <n v="30"/>
    <n v="30"/>
    <n v="29"/>
    <n v="30"/>
    <n v="31"/>
    <n v="0"/>
    <n v="0"/>
    <n v="18"/>
    <n v="16"/>
    <n v="13"/>
    <n v="0"/>
    <n v="16"/>
    <n v="4"/>
    <n v="19"/>
    <n v="17"/>
    <n v="10"/>
    <n v="8"/>
    <n v="0"/>
    <n v="0"/>
    <n v="81"/>
    <n v="0"/>
    <n v="2"/>
    <n v="13"/>
  </r>
  <r>
    <n v="2025"/>
    <x v="1"/>
    <n v="4331"/>
    <x v="17"/>
    <x v="17"/>
    <x v="0"/>
    <x v="4"/>
    <n v="0"/>
    <n v="0"/>
    <m/>
    <n v="1"/>
    <n v="5"/>
    <n v="5"/>
    <n v="5"/>
    <n v="5"/>
    <n v="9"/>
    <n v="9"/>
    <n v="9"/>
    <n v="9"/>
    <n v="1"/>
    <n v="3"/>
    <n v="0"/>
    <n v="0"/>
    <n v="7"/>
    <n v="8"/>
    <n v="9"/>
    <n v="0"/>
    <n v="17"/>
    <n v="1"/>
    <n v="4"/>
    <n v="2"/>
    <n v="5"/>
    <n v="4"/>
    <n v="0"/>
    <n v="0"/>
    <n v="8"/>
    <n v="0"/>
    <n v="0"/>
    <n v="3"/>
  </r>
  <r>
    <n v="2025"/>
    <x v="1"/>
    <n v="4332"/>
    <x v="18"/>
    <x v="18"/>
    <x v="0"/>
    <x v="4"/>
    <n v="0"/>
    <n v="0"/>
    <m/>
    <n v="1"/>
    <n v="12"/>
    <n v="12"/>
    <n v="12"/>
    <n v="12"/>
    <n v="4"/>
    <n v="4"/>
    <n v="4"/>
    <n v="4"/>
    <n v="9"/>
    <n v="9"/>
    <n v="0"/>
    <n v="0"/>
    <n v="13"/>
    <n v="13"/>
    <n v="8"/>
    <n v="0"/>
    <n v="10"/>
    <n v="9"/>
    <n v="10"/>
    <n v="8"/>
    <n v="11"/>
    <n v="5"/>
    <n v="0"/>
    <n v="0"/>
    <n v="48"/>
    <n v="0"/>
    <n v="2"/>
    <n v="13"/>
  </r>
  <r>
    <n v="2025"/>
    <x v="1"/>
    <n v="4334"/>
    <x v="19"/>
    <x v="19"/>
    <x v="0"/>
    <x v="5"/>
    <n v="0"/>
    <n v="0"/>
    <m/>
    <n v="0"/>
    <n v="4"/>
    <n v="4"/>
    <n v="4"/>
    <n v="4"/>
    <n v="6"/>
    <n v="6"/>
    <n v="6"/>
    <n v="6"/>
    <n v="3"/>
    <n v="3"/>
    <n v="0"/>
    <n v="0"/>
    <n v="2"/>
    <n v="3"/>
    <n v="3"/>
    <n v="0"/>
    <n v="1"/>
    <n v="0"/>
    <n v="3"/>
    <n v="3"/>
    <n v="2"/>
    <n v="2"/>
    <n v="0"/>
    <n v="0"/>
    <n v="10"/>
    <n v="0"/>
    <n v="0"/>
    <n v="2"/>
  </r>
  <r>
    <n v="2025"/>
    <x v="1"/>
    <n v="4335"/>
    <x v="20"/>
    <x v="20"/>
    <x v="0"/>
    <x v="6"/>
    <n v="10"/>
    <n v="0"/>
    <m/>
    <n v="10"/>
    <n v="20"/>
    <n v="20"/>
    <n v="20"/>
    <n v="20"/>
    <n v="22"/>
    <n v="22"/>
    <n v="22"/>
    <n v="22"/>
    <n v="19"/>
    <n v="19"/>
    <n v="0"/>
    <n v="0"/>
    <n v="21"/>
    <n v="22"/>
    <n v="23"/>
    <n v="0"/>
    <n v="27"/>
    <n v="24"/>
    <n v="18"/>
    <n v="17"/>
    <n v="11"/>
    <n v="10"/>
    <n v="2"/>
    <n v="0"/>
    <n v="98"/>
    <n v="0"/>
    <n v="4"/>
    <n v="9"/>
  </r>
  <r>
    <n v="2025"/>
    <x v="1"/>
    <n v="4336"/>
    <x v="21"/>
    <x v="21"/>
    <x v="0"/>
    <x v="7"/>
    <n v="0"/>
    <n v="0"/>
    <m/>
    <n v="0"/>
    <n v="0"/>
    <n v="0"/>
    <n v="0"/>
    <n v="0"/>
    <n v="0"/>
    <n v="0"/>
    <n v="0"/>
    <n v="0"/>
    <n v="1"/>
    <n v="0"/>
    <n v="0"/>
    <n v="0"/>
    <n v="1"/>
    <n v="0"/>
    <n v="0"/>
    <n v="0"/>
    <n v="1"/>
    <n v="0"/>
    <n v="0"/>
    <n v="0"/>
    <n v="2"/>
    <n v="1"/>
    <n v="1"/>
    <n v="0"/>
    <n v="11"/>
    <n v="0"/>
    <n v="0"/>
    <n v="0"/>
  </r>
  <r>
    <n v="2025"/>
    <x v="1"/>
    <n v="4337"/>
    <x v="22"/>
    <x v="22"/>
    <x v="0"/>
    <x v="7"/>
    <n v="0"/>
    <n v="0"/>
    <m/>
    <n v="0"/>
    <n v="0"/>
    <n v="0"/>
    <n v="0"/>
    <n v="0"/>
    <n v="2"/>
    <n v="2"/>
    <n v="0"/>
    <n v="1"/>
    <n v="2"/>
    <n v="2"/>
    <n v="0"/>
    <n v="0"/>
    <n v="2"/>
    <n v="2"/>
    <n v="0"/>
    <n v="0"/>
    <n v="1"/>
    <n v="0"/>
    <n v="0"/>
    <n v="1"/>
    <n v="0"/>
    <n v="0"/>
    <n v="1"/>
    <n v="0"/>
    <n v="21"/>
    <n v="0"/>
    <n v="1"/>
    <n v="2"/>
  </r>
  <r>
    <n v="2025"/>
    <x v="1"/>
    <n v="4338"/>
    <x v="23"/>
    <x v="23"/>
    <x v="0"/>
    <x v="8"/>
    <n v="0"/>
    <n v="0"/>
    <m/>
    <n v="0"/>
    <n v="0"/>
    <n v="0"/>
    <n v="0"/>
    <n v="0"/>
    <n v="1"/>
    <n v="0"/>
    <n v="0"/>
    <n v="0"/>
    <n v="1"/>
    <n v="1"/>
    <n v="0"/>
    <n v="0"/>
    <n v="2"/>
    <n v="3"/>
    <n v="2"/>
    <n v="0"/>
    <n v="3"/>
    <n v="0"/>
    <n v="0"/>
    <n v="1"/>
    <n v="2"/>
    <n v="1"/>
    <n v="0"/>
    <n v="0"/>
    <n v="7"/>
    <n v="0"/>
    <n v="0"/>
    <n v="0"/>
  </r>
  <r>
    <n v="2025"/>
    <x v="1"/>
    <n v="4339"/>
    <x v="24"/>
    <x v="24"/>
    <x v="0"/>
    <x v="9"/>
    <n v="12"/>
    <n v="0"/>
    <m/>
    <n v="13"/>
    <n v="9"/>
    <n v="9"/>
    <n v="9"/>
    <n v="9"/>
    <n v="12"/>
    <n v="13"/>
    <n v="14"/>
    <n v="12"/>
    <n v="13"/>
    <n v="12"/>
    <n v="0"/>
    <n v="0"/>
    <n v="11"/>
    <n v="12"/>
    <n v="13"/>
    <n v="0"/>
    <n v="14"/>
    <n v="12"/>
    <n v="11"/>
    <n v="11"/>
    <n v="10"/>
    <n v="9"/>
    <n v="1"/>
    <n v="0"/>
    <n v="89"/>
    <n v="0"/>
    <n v="1"/>
    <n v="7"/>
  </r>
  <r>
    <n v="2025"/>
    <x v="1"/>
    <n v="4340"/>
    <x v="25"/>
    <x v="25"/>
    <x v="0"/>
    <x v="9"/>
    <n v="0"/>
    <n v="0"/>
    <m/>
    <n v="1"/>
    <n v="0"/>
    <n v="0"/>
    <n v="0"/>
    <n v="0"/>
    <n v="0"/>
    <n v="0"/>
    <n v="0"/>
    <n v="0"/>
    <n v="1"/>
    <n v="1"/>
    <n v="0"/>
    <n v="0"/>
    <n v="1"/>
    <n v="1"/>
    <n v="1"/>
    <n v="0"/>
    <n v="2"/>
    <n v="1"/>
    <n v="1"/>
    <n v="1"/>
    <n v="1"/>
    <n v="1"/>
    <n v="0"/>
    <n v="0"/>
    <n v="19"/>
    <n v="0"/>
    <n v="0"/>
    <n v="0"/>
  </r>
  <r>
    <n v="2025"/>
    <x v="1"/>
    <n v="4341"/>
    <x v="26"/>
    <x v="26"/>
    <x v="0"/>
    <x v="9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6"/>
    <n v="1"/>
    <n v="2"/>
    <n v="2"/>
    <n v="1"/>
    <n v="1"/>
    <n v="0"/>
    <n v="0"/>
    <n v="2"/>
    <n v="0"/>
    <n v="0"/>
    <n v="0"/>
  </r>
  <r>
    <n v="2025"/>
    <x v="1"/>
    <n v="4342"/>
    <x v="27"/>
    <x v="27"/>
    <x v="0"/>
    <x v="10"/>
    <n v="4"/>
    <n v="0"/>
    <m/>
    <n v="2"/>
    <n v="11"/>
    <n v="11"/>
    <n v="11"/>
    <n v="11"/>
    <n v="16"/>
    <n v="16"/>
    <n v="16"/>
    <n v="16"/>
    <n v="15"/>
    <n v="15"/>
    <n v="0"/>
    <n v="0"/>
    <n v="12"/>
    <n v="17"/>
    <n v="11"/>
    <n v="0"/>
    <n v="24"/>
    <n v="10"/>
    <n v="9"/>
    <n v="9"/>
    <n v="5"/>
    <n v="4"/>
    <n v="24"/>
    <n v="0"/>
    <n v="50"/>
    <n v="0"/>
    <n v="0"/>
    <n v="5"/>
  </r>
  <r>
    <n v="2025"/>
    <x v="1"/>
    <n v="4343"/>
    <x v="28"/>
    <x v="28"/>
    <x v="0"/>
    <x v="10"/>
    <n v="0"/>
    <n v="0"/>
    <m/>
    <n v="0"/>
    <n v="4"/>
    <n v="4"/>
    <n v="4"/>
    <n v="4"/>
    <n v="1"/>
    <n v="1"/>
    <n v="1"/>
    <n v="1"/>
    <n v="0"/>
    <n v="0"/>
    <n v="0"/>
    <n v="0"/>
    <n v="4"/>
    <n v="9"/>
    <n v="6"/>
    <n v="0"/>
    <n v="7"/>
    <n v="9"/>
    <n v="14"/>
    <n v="10"/>
    <n v="4"/>
    <n v="3"/>
    <n v="0"/>
    <n v="0"/>
    <n v="13"/>
    <n v="0"/>
    <n v="0"/>
    <n v="1"/>
  </r>
  <r>
    <n v="2025"/>
    <x v="1"/>
    <n v="4344"/>
    <x v="29"/>
    <x v="29"/>
    <x v="0"/>
    <x v="10"/>
    <n v="0"/>
    <n v="0"/>
    <m/>
    <n v="1"/>
    <n v="2"/>
    <n v="2"/>
    <n v="2"/>
    <n v="2"/>
    <n v="1"/>
    <n v="1"/>
    <n v="1"/>
    <n v="1"/>
    <n v="2"/>
    <n v="2"/>
    <n v="0"/>
    <n v="0"/>
    <n v="4"/>
    <n v="4"/>
    <n v="1"/>
    <n v="0"/>
    <n v="4"/>
    <n v="1"/>
    <n v="2"/>
    <n v="2"/>
    <n v="5"/>
    <n v="3"/>
    <n v="1"/>
    <n v="0"/>
    <n v="13"/>
    <n v="0"/>
    <n v="0"/>
    <n v="1"/>
  </r>
  <r>
    <n v="2025"/>
    <x v="1"/>
    <n v="4345"/>
    <x v="30"/>
    <x v="30"/>
    <x v="0"/>
    <x v="10"/>
    <n v="0"/>
    <n v="0"/>
    <m/>
    <n v="1"/>
    <n v="0"/>
    <n v="0"/>
    <n v="0"/>
    <n v="0"/>
    <n v="2"/>
    <n v="2"/>
    <n v="2"/>
    <n v="2"/>
    <n v="6"/>
    <n v="6"/>
    <n v="0"/>
    <n v="0"/>
    <n v="9"/>
    <n v="9"/>
    <n v="9"/>
    <n v="0"/>
    <n v="7"/>
    <n v="1"/>
    <n v="2"/>
    <n v="1"/>
    <n v="4"/>
    <n v="3"/>
    <n v="0"/>
    <n v="0"/>
    <n v="17"/>
    <n v="0"/>
    <n v="0"/>
    <n v="6"/>
  </r>
  <r>
    <n v="2025"/>
    <x v="1"/>
    <n v="4346"/>
    <x v="31"/>
    <x v="31"/>
    <x v="0"/>
    <x v="11"/>
    <n v="14"/>
    <n v="2"/>
    <m/>
    <n v="15"/>
    <n v="19"/>
    <n v="20"/>
    <n v="20"/>
    <n v="19"/>
    <n v="32"/>
    <n v="31"/>
    <n v="32"/>
    <n v="33"/>
    <n v="21"/>
    <n v="21"/>
    <n v="0"/>
    <n v="0"/>
    <n v="30"/>
    <n v="32"/>
    <n v="29"/>
    <n v="0"/>
    <n v="63"/>
    <n v="14"/>
    <n v="22"/>
    <n v="23"/>
    <n v="13"/>
    <n v="9"/>
    <n v="16"/>
    <n v="0"/>
    <n v="34"/>
    <n v="0"/>
    <n v="5"/>
    <n v="23"/>
  </r>
  <r>
    <n v="2025"/>
    <x v="1"/>
    <n v="4347"/>
    <x v="32"/>
    <x v="32"/>
    <x v="0"/>
    <x v="11"/>
    <n v="0"/>
    <n v="0"/>
    <m/>
    <n v="0"/>
    <n v="6"/>
    <n v="6"/>
    <n v="6"/>
    <n v="6"/>
    <n v="2"/>
    <n v="2"/>
    <n v="2"/>
    <n v="2"/>
    <n v="2"/>
    <n v="4"/>
    <n v="0"/>
    <n v="0"/>
    <n v="2"/>
    <n v="2"/>
    <n v="2"/>
    <n v="0"/>
    <n v="2"/>
    <n v="5"/>
    <n v="4"/>
    <n v="4"/>
    <n v="8"/>
    <n v="4"/>
    <n v="0"/>
    <n v="0"/>
    <n v="15"/>
    <n v="0"/>
    <n v="0"/>
    <n v="1"/>
  </r>
  <r>
    <n v="2025"/>
    <x v="1"/>
    <n v="4348"/>
    <x v="33"/>
    <x v="33"/>
    <x v="0"/>
    <x v="11"/>
    <n v="0"/>
    <n v="1"/>
    <m/>
    <n v="0"/>
    <n v="5"/>
    <n v="5"/>
    <n v="5"/>
    <n v="5"/>
    <n v="4"/>
    <n v="4"/>
    <n v="4"/>
    <n v="4"/>
    <n v="2"/>
    <n v="2"/>
    <n v="0"/>
    <n v="0"/>
    <n v="7"/>
    <n v="7"/>
    <n v="7"/>
    <n v="0"/>
    <n v="3"/>
    <n v="2"/>
    <n v="2"/>
    <n v="2"/>
    <n v="3"/>
    <n v="3"/>
    <n v="0"/>
    <n v="0"/>
    <n v="10"/>
    <n v="0"/>
    <n v="0"/>
    <n v="1"/>
  </r>
  <r>
    <n v="2025"/>
    <x v="1"/>
    <n v="4349"/>
    <x v="34"/>
    <x v="34"/>
    <x v="0"/>
    <x v="11"/>
    <n v="0"/>
    <n v="0"/>
    <m/>
    <n v="0"/>
    <n v="1"/>
    <n v="1"/>
    <n v="1"/>
    <n v="1"/>
    <n v="0"/>
    <n v="0"/>
    <n v="0"/>
    <n v="0"/>
    <n v="1"/>
    <n v="1"/>
    <n v="0"/>
    <n v="0"/>
    <n v="2"/>
    <n v="2"/>
    <n v="2"/>
    <n v="0"/>
    <n v="3"/>
    <n v="0"/>
    <n v="0"/>
    <n v="1"/>
    <n v="2"/>
    <n v="2"/>
    <n v="1"/>
    <n v="0"/>
    <n v="12"/>
    <n v="0"/>
    <n v="0"/>
    <n v="1"/>
  </r>
  <r>
    <n v="2025"/>
    <x v="1"/>
    <n v="4350"/>
    <x v="35"/>
    <x v="35"/>
    <x v="0"/>
    <x v="11"/>
    <n v="0"/>
    <n v="0"/>
    <m/>
    <n v="0"/>
    <n v="6"/>
    <n v="6"/>
    <n v="6"/>
    <n v="6"/>
    <n v="18"/>
    <n v="17"/>
    <n v="17"/>
    <n v="17"/>
    <n v="8"/>
    <n v="8"/>
    <n v="0"/>
    <n v="0"/>
    <n v="11"/>
    <n v="12"/>
    <n v="11"/>
    <n v="0"/>
    <n v="8"/>
    <n v="8"/>
    <n v="17"/>
    <n v="18"/>
    <n v="8"/>
    <n v="6"/>
    <n v="0"/>
    <n v="0"/>
    <n v="34"/>
    <n v="0"/>
    <n v="0"/>
    <n v="7"/>
  </r>
  <r>
    <n v="2025"/>
    <x v="1"/>
    <n v="4351"/>
    <x v="36"/>
    <x v="36"/>
    <x v="0"/>
    <x v="11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3"/>
    <n v="2"/>
    <n v="3"/>
    <n v="2"/>
    <n v="5"/>
    <n v="3"/>
    <n v="0"/>
    <n v="0"/>
    <n v="7"/>
    <n v="0"/>
    <n v="0"/>
    <n v="1"/>
  </r>
  <r>
    <n v="2025"/>
    <x v="1"/>
    <n v="4352"/>
    <x v="37"/>
    <x v="37"/>
    <x v="0"/>
    <x v="11"/>
    <n v="0"/>
    <n v="1"/>
    <m/>
    <n v="0"/>
    <n v="9"/>
    <n v="9"/>
    <n v="9"/>
    <n v="9"/>
    <n v="9"/>
    <n v="8"/>
    <n v="10"/>
    <n v="10"/>
    <n v="7"/>
    <n v="6"/>
    <n v="0"/>
    <n v="0"/>
    <n v="7"/>
    <n v="8"/>
    <n v="1"/>
    <n v="0"/>
    <n v="14"/>
    <n v="9"/>
    <n v="14"/>
    <n v="13"/>
    <n v="2"/>
    <n v="2"/>
    <n v="0"/>
    <n v="0"/>
    <n v="33"/>
    <n v="0"/>
    <n v="0"/>
    <n v="11"/>
  </r>
  <r>
    <n v="2025"/>
    <x v="1"/>
    <n v="4353"/>
    <x v="38"/>
    <x v="38"/>
    <x v="0"/>
    <x v="8"/>
    <n v="0"/>
    <n v="0"/>
    <m/>
    <n v="0"/>
    <n v="6"/>
    <n v="6"/>
    <n v="6"/>
    <n v="6"/>
    <n v="3"/>
    <n v="3"/>
    <n v="3"/>
    <n v="3"/>
    <n v="0"/>
    <n v="0"/>
    <n v="0"/>
    <n v="0"/>
    <n v="2"/>
    <n v="2"/>
    <n v="1"/>
    <n v="0"/>
    <n v="4"/>
    <n v="2"/>
    <n v="8"/>
    <n v="8"/>
    <n v="2"/>
    <n v="2"/>
    <n v="0"/>
    <n v="0"/>
    <n v="33"/>
    <n v="0"/>
    <n v="0"/>
    <n v="3"/>
  </r>
  <r>
    <n v="2025"/>
    <x v="1"/>
    <n v="4354"/>
    <x v="39"/>
    <x v="39"/>
    <x v="0"/>
    <x v="8"/>
    <n v="0"/>
    <n v="0"/>
    <m/>
    <n v="0"/>
    <n v="0"/>
    <n v="0"/>
    <n v="0"/>
    <n v="0"/>
    <n v="0"/>
    <n v="0"/>
    <n v="0"/>
    <n v="0"/>
    <n v="2"/>
    <n v="2"/>
    <n v="0"/>
    <n v="0"/>
    <n v="1"/>
    <n v="1"/>
    <n v="1"/>
    <n v="0"/>
    <n v="0"/>
    <n v="1"/>
    <n v="1"/>
    <n v="1"/>
    <n v="5"/>
    <n v="4"/>
    <n v="0"/>
    <n v="0"/>
    <n v="14"/>
    <n v="0"/>
    <n v="0"/>
    <n v="0"/>
  </r>
  <r>
    <n v="2025"/>
    <x v="1"/>
    <n v="4355"/>
    <x v="40"/>
    <x v="40"/>
    <x v="0"/>
    <x v="8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0"/>
    <n v="0"/>
    <n v="0"/>
    <n v="1"/>
  </r>
  <r>
    <n v="2025"/>
    <x v="1"/>
    <n v="4356"/>
    <x v="41"/>
    <x v="41"/>
    <x v="0"/>
    <x v="9"/>
    <n v="0"/>
    <n v="0"/>
    <m/>
    <n v="0"/>
    <n v="8"/>
    <n v="8"/>
    <n v="8"/>
    <n v="8"/>
    <n v="8"/>
    <n v="8"/>
    <n v="8"/>
    <n v="8"/>
    <n v="8"/>
    <n v="8"/>
    <n v="0"/>
    <n v="0"/>
    <n v="5"/>
    <n v="5"/>
    <n v="3"/>
    <n v="0"/>
    <n v="7"/>
    <n v="5"/>
    <n v="5"/>
    <n v="5"/>
    <n v="4"/>
    <n v="4"/>
    <n v="4"/>
    <n v="0"/>
    <n v="40"/>
    <n v="0"/>
    <n v="1"/>
    <n v="2"/>
  </r>
  <r>
    <n v="2025"/>
    <x v="1"/>
    <n v="4357"/>
    <x v="42"/>
    <x v="42"/>
    <x v="0"/>
    <x v="9"/>
    <n v="0"/>
    <n v="0"/>
    <m/>
    <n v="0"/>
    <n v="0"/>
    <n v="0"/>
    <n v="0"/>
    <n v="0"/>
    <n v="0"/>
    <n v="0"/>
    <n v="0"/>
    <n v="0"/>
    <n v="1"/>
    <n v="1"/>
    <n v="0"/>
    <n v="0"/>
    <n v="3"/>
    <n v="3"/>
    <n v="3"/>
    <n v="0"/>
    <n v="1"/>
    <n v="5"/>
    <n v="4"/>
    <n v="4"/>
    <n v="1"/>
    <n v="0"/>
    <n v="0"/>
    <n v="0"/>
    <n v="23"/>
    <n v="0"/>
    <n v="0"/>
    <n v="3"/>
  </r>
  <r>
    <n v="2025"/>
    <x v="1"/>
    <n v="4358"/>
    <x v="43"/>
    <x v="43"/>
    <x v="0"/>
    <x v="9"/>
    <n v="0"/>
    <n v="0"/>
    <m/>
    <n v="0"/>
    <n v="2"/>
    <n v="2"/>
    <n v="2"/>
    <n v="2"/>
    <n v="1"/>
    <n v="1"/>
    <n v="1"/>
    <n v="1"/>
    <n v="4"/>
    <n v="4"/>
    <n v="0"/>
    <n v="0"/>
    <n v="0"/>
    <n v="0"/>
    <n v="0"/>
    <n v="0"/>
    <n v="4"/>
    <n v="1"/>
    <n v="1"/>
    <n v="0"/>
    <n v="2"/>
    <n v="2"/>
    <n v="0"/>
    <n v="0"/>
    <n v="20"/>
    <n v="0"/>
    <n v="0"/>
    <n v="1"/>
  </r>
  <r>
    <n v="2025"/>
    <x v="1"/>
    <n v="4359"/>
    <x v="44"/>
    <x v="4"/>
    <x v="0"/>
    <x v="9"/>
    <n v="0"/>
    <n v="0"/>
    <m/>
    <n v="0"/>
    <n v="3"/>
    <n v="3"/>
    <n v="3"/>
    <n v="3"/>
    <n v="2"/>
    <n v="2"/>
    <n v="1"/>
    <n v="2"/>
    <n v="2"/>
    <n v="2"/>
    <n v="0"/>
    <n v="0"/>
    <n v="1"/>
    <n v="1"/>
    <n v="1"/>
    <n v="0"/>
    <n v="3"/>
    <n v="3"/>
    <n v="3"/>
    <n v="3"/>
    <n v="3"/>
    <n v="0"/>
    <n v="2"/>
    <n v="0"/>
    <n v="7"/>
    <n v="0"/>
    <n v="0"/>
    <n v="5"/>
  </r>
  <r>
    <n v="2025"/>
    <x v="1"/>
    <n v="4360"/>
    <x v="45"/>
    <x v="44"/>
    <x v="0"/>
    <x v="9"/>
    <n v="0"/>
    <n v="0"/>
    <m/>
    <n v="0"/>
    <n v="1"/>
    <n v="1"/>
    <n v="1"/>
    <n v="1"/>
    <n v="1"/>
    <n v="1"/>
    <n v="1"/>
    <n v="1"/>
    <n v="0"/>
    <n v="0"/>
    <n v="0"/>
    <n v="0"/>
    <n v="1"/>
    <n v="1"/>
    <n v="0"/>
    <n v="0"/>
    <n v="0"/>
    <n v="0"/>
    <n v="0"/>
    <n v="0"/>
    <n v="1"/>
    <n v="0"/>
    <n v="0"/>
    <n v="0"/>
    <n v="6"/>
    <n v="0"/>
    <n v="0"/>
    <n v="2"/>
  </r>
  <r>
    <n v="2025"/>
    <x v="1"/>
    <n v="4361"/>
    <x v="46"/>
    <x v="45"/>
    <x v="0"/>
    <x v="12"/>
    <n v="1"/>
    <n v="0"/>
    <m/>
    <n v="1"/>
    <n v="4"/>
    <n v="4"/>
    <n v="4"/>
    <n v="4"/>
    <n v="0"/>
    <n v="0"/>
    <n v="0"/>
    <n v="0"/>
    <n v="0"/>
    <n v="0"/>
    <n v="0"/>
    <n v="0"/>
    <n v="1"/>
    <n v="1"/>
    <n v="1"/>
    <n v="0"/>
    <n v="4"/>
    <n v="2"/>
    <n v="3"/>
    <n v="3"/>
    <n v="4"/>
    <n v="4"/>
    <n v="6"/>
    <n v="0"/>
    <n v="21"/>
    <n v="0"/>
    <n v="0"/>
    <n v="2"/>
  </r>
  <r>
    <n v="2025"/>
    <x v="1"/>
    <n v="4362"/>
    <x v="47"/>
    <x v="46"/>
    <x v="0"/>
    <x v="12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5"/>
    <n v="0"/>
    <n v="0"/>
    <n v="0"/>
    <n v="0"/>
    <n v="0"/>
    <n v="0"/>
    <n v="0"/>
    <n v="16"/>
    <n v="0"/>
    <n v="0"/>
    <n v="0"/>
  </r>
  <r>
    <n v="2025"/>
    <x v="1"/>
    <n v="4363"/>
    <x v="48"/>
    <x v="47"/>
    <x v="0"/>
    <x v="12"/>
    <n v="6"/>
    <n v="0"/>
    <m/>
    <n v="7"/>
    <n v="7"/>
    <n v="7"/>
    <n v="7"/>
    <n v="7"/>
    <n v="5"/>
    <n v="6"/>
    <n v="5"/>
    <n v="5"/>
    <n v="2"/>
    <n v="2"/>
    <n v="0"/>
    <n v="0"/>
    <n v="2"/>
    <n v="2"/>
    <n v="1"/>
    <n v="0"/>
    <n v="8"/>
    <n v="7"/>
    <n v="8"/>
    <n v="8"/>
    <n v="1"/>
    <n v="0"/>
    <n v="3"/>
    <n v="0"/>
    <n v="41"/>
    <n v="0"/>
    <n v="0"/>
    <n v="5"/>
  </r>
  <r>
    <n v="2025"/>
    <x v="1"/>
    <n v="4364"/>
    <x v="49"/>
    <x v="48"/>
    <x v="0"/>
    <x v="12"/>
    <n v="0"/>
    <n v="0"/>
    <m/>
    <n v="0"/>
    <n v="0"/>
    <n v="0"/>
    <n v="0"/>
    <n v="0"/>
    <n v="2"/>
    <n v="2"/>
    <n v="2"/>
    <n v="2"/>
    <n v="0"/>
    <n v="0"/>
    <n v="0"/>
    <n v="0"/>
    <n v="0"/>
    <n v="0"/>
    <n v="0"/>
    <n v="0"/>
    <n v="1"/>
    <n v="0"/>
    <n v="0"/>
    <n v="0"/>
    <n v="0"/>
    <n v="0"/>
    <n v="0"/>
    <n v="0"/>
    <n v="10"/>
    <n v="0"/>
    <n v="0"/>
    <n v="0"/>
  </r>
  <r>
    <n v="2025"/>
    <x v="1"/>
    <n v="4365"/>
    <x v="50"/>
    <x v="49"/>
    <x v="0"/>
    <x v="12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6"/>
    <n v="0"/>
    <n v="0"/>
    <n v="0"/>
  </r>
  <r>
    <n v="2025"/>
    <x v="1"/>
    <n v="4366"/>
    <x v="51"/>
    <x v="50"/>
    <x v="0"/>
    <x v="8"/>
    <n v="0"/>
    <n v="0"/>
    <m/>
    <n v="0"/>
    <n v="1"/>
    <n v="1"/>
    <n v="1"/>
    <n v="1"/>
    <n v="0"/>
    <n v="0"/>
    <n v="0"/>
    <n v="0"/>
    <n v="0"/>
    <n v="0"/>
    <n v="0"/>
    <n v="0"/>
    <n v="2"/>
    <n v="2"/>
    <n v="2"/>
    <n v="0"/>
    <n v="2"/>
    <n v="0"/>
    <n v="0"/>
    <n v="0"/>
    <n v="0"/>
    <n v="0"/>
    <n v="1"/>
    <n v="0"/>
    <n v="21"/>
    <n v="0"/>
    <n v="0"/>
    <n v="0"/>
  </r>
  <r>
    <n v="2025"/>
    <x v="1"/>
    <n v="4367"/>
    <x v="52"/>
    <x v="51"/>
    <x v="1"/>
    <x v="0"/>
    <n v="260"/>
    <n v="0"/>
    <m/>
    <n v="266"/>
    <n v="5"/>
    <n v="5"/>
    <n v="6"/>
    <n v="5"/>
    <n v="10"/>
    <n v="9"/>
    <n v="8"/>
    <n v="9"/>
    <n v="1"/>
    <n v="1"/>
    <n v="0"/>
    <n v="0"/>
    <n v="4"/>
    <n v="4"/>
    <n v="5"/>
    <n v="0"/>
    <n v="2"/>
    <n v="0"/>
    <n v="0"/>
    <n v="0"/>
    <n v="2"/>
    <n v="1"/>
    <n v="0"/>
    <n v="0"/>
    <n v="0"/>
    <n v="0"/>
    <n v="0"/>
    <n v="3"/>
  </r>
  <r>
    <n v="2025"/>
    <x v="1"/>
    <n v="4368"/>
    <x v="53"/>
    <x v="52"/>
    <x v="2"/>
    <x v="13"/>
    <n v="5"/>
    <n v="0"/>
    <m/>
    <n v="6"/>
    <n v="11"/>
    <n v="11"/>
    <n v="10"/>
    <n v="11"/>
    <n v="23"/>
    <n v="22"/>
    <n v="24"/>
    <n v="23"/>
    <n v="17"/>
    <n v="17"/>
    <n v="0"/>
    <n v="0"/>
    <n v="16"/>
    <n v="20"/>
    <n v="19"/>
    <n v="0"/>
    <n v="24"/>
    <n v="13"/>
    <n v="12"/>
    <n v="18"/>
    <n v="6"/>
    <n v="4"/>
    <n v="5"/>
    <n v="0"/>
    <n v="56"/>
    <n v="0"/>
    <n v="2"/>
    <n v="1"/>
  </r>
  <r>
    <n v="2025"/>
    <x v="1"/>
    <n v="4369"/>
    <x v="54"/>
    <x v="53"/>
    <x v="2"/>
    <x v="14"/>
    <n v="0"/>
    <n v="0"/>
    <m/>
    <n v="2"/>
    <n v="21"/>
    <n v="21"/>
    <n v="21"/>
    <n v="21"/>
    <n v="19"/>
    <n v="18"/>
    <n v="24"/>
    <n v="19"/>
    <n v="27"/>
    <n v="25"/>
    <n v="0"/>
    <n v="0"/>
    <n v="29"/>
    <n v="27"/>
    <n v="21"/>
    <n v="0"/>
    <n v="27"/>
    <n v="9"/>
    <n v="22"/>
    <n v="22"/>
    <n v="11"/>
    <n v="11"/>
    <n v="1"/>
    <n v="0"/>
    <n v="125"/>
    <n v="0"/>
    <n v="3"/>
    <n v="1"/>
  </r>
  <r>
    <n v="2025"/>
    <x v="1"/>
    <n v="4370"/>
    <x v="55"/>
    <x v="54"/>
    <x v="2"/>
    <x v="14"/>
    <n v="22"/>
    <n v="2"/>
    <m/>
    <n v="22"/>
    <n v="19"/>
    <n v="19"/>
    <n v="19"/>
    <n v="20"/>
    <n v="19"/>
    <n v="19"/>
    <n v="19"/>
    <n v="19"/>
    <n v="25"/>
    <n v="26"/>
    <n v="0"/>
    <n v="0"/>
    <n v="19"/>
    <n v="18"/>
    <n v="18"/>
    <n v="0"/>
    <n v="33"/>
    <n v="17"/>
    <n v="24"/>
    <n v="26"/>
    <n v="22"/>
    <n v="22"/>
    <n v="12"/>
    <n v="0"/>
    <n v="87"/>
    <n v="0"/>
    <n v="12"/>
    <n v="33"/>
  </r>
  <r>
    <n v="2025"/>
    <x v="1"/>
    <n v="4371"/>
    <x v="56"/>
    <x v="55"/>
    <x v="2"/>
    <x v="14"/>
    <n v="0"/>
    <n v="0"/>
    <m/>
    <n v="0"/>
    <n v="2"/>
    <n v="2"/>
    <n v="2"/>
    <n v="2"/>
    <n v="1"/>
    <n v="1"/>
    <n v="1"/>
    <n v="1"/>
    <n v="1"/>
    <n v="1"/>
    <n v="0"/>
    <n v="0"/>
    <n v="1"/>
    <n v="1"/>
    <n v="1"/>
    <n v="0"/>
    <n v="0"/>
    <n v="1"/>
    <n v="3"/>
    <n v="3"/>
    <n v="1"/>
    <n v="1"/>
    <n v="0"/>
    <n v="0"/>
    <n v="0"/>
    <n v="0"/>
    <n v="0"/>
    <n v="1"/>
  </r>
  <r>
    <n v="2025"/>
    <x v="1"/>
    <n v="4372"/>
    <x v="57"/>
    <x v="56"/>
    <x v="2"/>
    <x v="14"/>
    <n v="0"/>
    <n v="1"/>
    <m/>
    <n v="0"/>
    <n v="2"/>
    <n v="2"/>
    <n v="2"/>
    <n v="2"/>
    <n v="1"/>
    <n v="1"/>
    <n v="1"/>
    <n v="1"/>
    <n v="2"/>
    <n v="2"/>
    <n v="0"/>
    <n v="0"/>
    <n v="3"/>
    <n v="3"/>
    <n v="3"/>
    <n v="0"/>
    <n v="3"/>
    <n v="3"/>
    <n v="3"/>
    <n v="3"/>
    <n v="5"/>
    <n v="5"/>
    <n v="0"/>
    <n v="0"/>
    <n v="0"/>
    <n v="0"/>
    <n v="0"/>
    <n v="0"/>
  </r>
  <r>
    <n v="2025"/>
    <x v="1"/>
    <n v="4373"/>
    <x v="58"/>
    <x v="57"/>
    <x v="2"/>
    <x v="15"/>
    <n v="6"/>
    <n v="1"/>
    <m/>
    <n v="8"/>
    <n v="11"/>
    <n v="11"/>
    <n v="11"/>
    <n v="11"/>
    <n v="17"/>
    <n v="17"/>
    <n v="17"/>
    <n v="17"/>
    <n v="10"/>
    <n v="9"/>
    <n v="0"/>
    <n v="0"/>
    <n v="11"/>
    <n v="12"/>
    <n v="10"/>
    <n v="0"/>
    <n v="11"/>
    <n v="13"/>
    <n v="16"/>
    <n v="15"/>
    <n v="4"/>
    <n v="3"/>
    <n v="4"/>
    <n v="0"/>
    <n v="51"/>
    <n v="0"/>
    <n v="0"/>
    <n v="4"/>
  </r>
  <r>
    <n v="2025"/>
    <x v="1"/>
    <n v="4374"/>
    <x v="59"/>
    <x v="58"/>
    <x v="2"/>
    <x v="15"/>
    <n v="0"/>
    <n v="0"/>
    <m/>
    <n v="0"/>
    <n v="2"/>
    <n v="2"/>
    <n v="2"/>
    <n v="2"/>
    <n v="0"/>
    <n v="0"/>
    <n v="0"/>
    <n v="0"/>
    <n v="2"/>
    <n v="2"/>
    <n v="0"/>
    <n v="0"/>
    <n v="3"/>
    <n v="3"/>
    <n v="3"/>
    <n v="0"/>
    <n v="0"/>
    <n v="2"/>
    <n v="2"/>
    <n v="1"/>
    <n v="0"/>
    <n v="0"/>
    <n v="0"/>
    <n v="0"/>
    <n v="4"/>
    <n v="0"/>
    <n v="0"/>
    <n v="1"/>
  </r>
  <r>
    <n v="2025"/>
    <x v="1"/>
    <n v="4375"/>
    <x v="60"/>
    <x v="59"/>
    <x v="2"/>
    <x v="15"/>
    <n v="0"/>
    <n v="0"/>
    <m/>
    <n v="0"/>
    <n v="2"/>
    <n v="2"/>
    <n v="2"/>
    <n v="2"/>
    <n v="1"/>
    <n v="2"/>
    <n v="2"/>
    <n v="1"/>
    <n v="3"/>
    <n v="3"/>
    <n v="0"/>
    <n v="0"/>
    <n v="1"/>
    <n v="1"/>
    <n v="1"/>
    <n v="0"/>
    <n v="0"/>
    <n v="1"/>
    <n v="1"/>
    <n v="1"/>
    <n v="3"/>
    <n v="3"/>
    <n v="0"/>
    <n v="0"/>
    <n v="1"/>
    <n v="0"/>
    <n v="0"/>
    <n v="1"/>
  </r>
  <r>
    <n v="2025"/>
    <x v="1"/>
    <n v="4376"/>
    <x v="61"/>
    <x v="60"/>
    <x v="2"/>
    <x v="13"/>
    <n v="0"/>
    <n v="0"/>
    <m/>
    <n v="0"/>
    <n v="1"/>
    <n v="1"/>
    <n v="1"/>
    <n v="1"/>
    <n v="1"/>
    <n v="1"/>
    <n v="1"/>
    <n v="1"/>
    <n v="2"/>
    <n v="2"/>
    <n v="0"/>
    <n v="0"/>
    <n v="2"/>
    <n v="1"/>
    <n v="1"/>
    <n v="0"/>
    <n v="3"/>
    <n v="2"/>
    <n v="2"/>
    <n v="2"/>
    <n v="0"/>
    <n v="0"/>
    <n v="0"/>
    <n v="0"/>
    <n v="31"/>
    <n v="0"/>
    <n v="0"/>
    <n v="1"/>
  </r>
  <r>
    <n v="2025"/>
    <x v="1"/>
    <n v="4377"/>
    <x v="62"/>
    <x v="61"/>
    <x v="2"/>
    <x v="16"/>
    <n v="0"/>
    <n v="0"/>
    <m/>
    <n v="0"/>
    <n v="16"/>
    <n v="16"/>
    <n v="16"/>
    <n v="16"/>
    <n v="17"/>
    <n v="17"/>
    <n v="17"/>
    <n v="18"/>
    <n v="8"/>
    <n v="8"/>
    <n v="0"/>
    <n v="0"/>
    <n v="12"/>
    <n v="13"/>
    <n v="13"/>
    <n v="0"/>
    <n v="11"/>
    <n v="13"/>
    <n v="14"/>
    <n v="13"/>
    <n v="11"/>
    <n v="12"/>
    <n v="0"/>
    <n v="0"/>
    <n v="8"/>
    <n v="0"/>
    <n v="0"/>
    <n v="4"/>
  </r>
  <r>
    <n v="2025"/>
    <x v="1"/>
    <n v="4378"/>
    <x v="63"/>
    <x v="62"/>
    <x v="2"/>
    <x v="16"/>
    <n v="0"/>
    <n v="0"/>
    <m/>
    <n v="0"/>
    <n v="3"/>
    <n v="3"/>
    <n v="3"/>
    <n v="3"/>
    <n v="4"/>
    <n v="4"/>
    <n v="4"/>
    <n v="4"/>
    <n v="2"/>
    <n v="2"/>
    <n v="0"/>
    <n v="0"/>
    <n v="2"/>
    <n v="2"/>
    <n v="2"/>
    <n v="0"/>
    <n v="5"/>
    <n v="2"/>
    <n v="2"/>
    <n v="1"/>
    <n v="2"/>
    <n v="2"/>
    <n v="0"/>
    <n v="0"/>
    <n v="2"/>
    <n v="0"/>
    <n v="0"/>
    <n v="1"/>
  </r>
  <r>
    <n v="2025"/>
    <x v="1"/>
    <n v="4379"/>
    <x v="64"/>
    <x v="63"/>
    <x v="2"/>
    <x v="16"/>
    <n v="0"/>
    <n v="0"/>
    <m/>
    <n v="0"/>
    <n v="2"/>
    <n v="2"/>
    <n v="2"/>
    <n v="2"/>
    <n v="4"/>
    <n v="4"/>
    <n v="4"/>
    <n v="4"/>
    <n v="3"/>
    <n v="3"/>
    <n v="0"/>
    <n v="0"/>
    <n v="5"/>
    <n v="5"/>
    <n v="5"/>
    <n v="0"/>
    <n v="4"/>
    <n v="3"/>
    <n v="3"/>
    <n v="3"/>
    <n v="3"/>
    <n v="2"/>
    <n v="0"/>
    <n v="0"/>
    <n v="9"/>
    <n v="0"/>
    <n v="0"/>
    <n v="3"/>
  </r>
  <r>
    <n v="2025"/>
    <x v="1"/>
    <n v="4380"/>
    <x v="65"/>
    <x v="64"/>
    <x v="2"/>
    <x v="16"/>
    <n v="0"/>
    <n v="0"/>
    <m/>
    <n v="0"/>
    <n v="2"/>
    <n v="2"/>
    <n v="2"/>
    <n v="2"/>
    <n v="1"/>
    <n v="1"/>
    <n v="1"/>
    <n v="1"/>
    <n v="3"/>
    <n v="3"/>
    <n v="0"/>
    <n v="0"/>
    <n v="2"/>
    <n v="2"/>
    <n v="2"/>
    <n v="0"/>
    <n v="1"/>
    <n v="2"/>
    <n v="4"/>
    <n v="4"/>
    <n v="2"/>
    <n v="2"/>
    <n v="0"/>
    <n v="0"/>
    <n v="3"/>
    <n v="0"/>
    <n v="0"/>
    <n v="0"/>
  </r>
  <r>
    <n v="2025"/>
    <x v="1"/>
    <n v="4381"/>
    <x v="66"/>
    <x v="65"/>
    <x v="2"/>
    <x v="15"/>
    <n v="0"/>
    <n v="1"/>
    <m/>
    <n v="0"/>
    <n v="8"/>
    <n v="8"/>
    <n v="7"/>
    <n v="8"/>
    <n v="14"/>
    <n v="14"/>
    <n v="13"/>
    <n v="14"/>
    <n v="12"/>
    <n v="12"/>
    <n v="0"/>
    <n v="0"/>
    <n v="12"/>
    <n v="11"/>
    <n v="10"/>
    <n v="0"/>
    <n v="13"/>
    <n v="11"/>
    <n v="9"/>
    <n v="7"/>
    <n v="15"/>
    <n v="12"/>
    <n v="5"/>
    <n v="0"/>
    <n v="37"/>
    <n v="0"/>
    <n v="1"/>
    <n v="4"/>
  </r>
  <r>
    <n v="2025"/>
    <x v="1"/>
    <n v="4382"/>
    <x v="67"/>
    <x v="66"/>
    <x v="2"/>
    <x v="15"/>
    <n v="0"/>
    <n v="0"/>
    <m/>
    <n v="0"/>
    <n v="1"/>
    <n v="1"/>
    <n v="1"/>
    <n v="1"/>
    <n v="0"/>
    <n v="0"/>
    <n v="0"/>
    <n v="0"/>
    <n v="2"/>
    <n v="2"/>
    <n v="0"/>
    <n v="0"/>
    <n v="2"/>
    <n v="2"/>
    <n v="2"/>
    <n v="0"/>
    <n v="0"/>
    <n v="1"/>
    <n v="1"/>
    <n v="1"/>
    <n v="0"/>
    <n v="0"/>
    <n v="3"/>
    <n v="0"/>
    <n v="4"/>
    <n v="0"/>
    <n v="0"/>
    <n v="1"/>
  </r>
  <r>
    <n v="2025"/>
    <x v="1"/>
    <n v="4383"/>
    <x v="68"/>
    <x v="67"/>
    <x v="2"/>
    <x v="17"/>
    <n v="5"/>
    <n v="0"/>
    <m/>
    <n v="5"/>
    <n v="5"/>
    <n v="5"/>
    <n v="5"/>
    <n v="5"/>
    <n v="6"/>
    <n v="5"/>
    <n v="6"/>
    <n v="6"/>
    <n v="7"/>
    <n v="7"/>
    <n v="0"/>
    <n v="0"/>
    <n v="5"/>
    <n v="4"/>
    <n v="1"/>
    <n v="0"/>
    <n v="8"/>
    <n v="7"/>
    <n v="7"/>
    <n v="7"/>
    <n v="11"/>
    <n v="7"/>
    <n v="0"/>
    <n v="0"/>
    <n v="46"/>
    <n v="0"/>
    <n v="0"/>
    <n v="1"/>
  </r>
  <r>
    <n v="2025"/>
    <x v="1"/>
    <n v="4384"/>
    <x v="69"/>
    <x v="68"/>
    <x v="2"/>
    <x v="17"/>
    <n v="1"/>
    <n v="0"/>
    <m/>
    <n v="2"/>
    <n v="2"/>
    <n v="2"/>
    <n v="2"/>
    <n v="2"/>
    <n v="1"/>
    <n v="1"/>
    <n v="1"/>
    <n v="1"/>
    <n v="3"/>
    <n v="3"/>
    <n v="0"/>
    <n v="0"/>
    <n v="3"/>
    <n v="2"/>
    <n v="2"/>
    <n v="0"/>
    <n v="1"/>
    <n v="0"/>
    <n v="1"/>
    <n v="0"/>
    <n v="0"/>
    <n v="0"/>
    <n v="0"/>
    <n v="0"/>
    <n v="14"/>
    <n v="0"/>
    <n v="1"/>
    <n v="2"/>
  </r>
  <r>
    <n v="2025"/>
    <x v="1"/>
    <n v="4385"/>
    <x v="70"/>
    <x v="69"/>
    <x v="2"/>
    <x v="17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8"/>
    <n v="0"/>
    <n v="0"/>
    <n v="1"/>
  </r>
  <r>
    <n v="2025"/>
    <x v="1"/>
    <n v="4386"/>
    <x v="71"/>
    <x v="70"/>
    <x v="2"/>
    <x v="18"/>
    <n v="0"/>
    <n v="0"/>
    <m/>
    <n v="0"/>
    <n v="12"/>
    <n v="12"/>
    <n v="12"/>
    <n v="12"/>
    <n v="12"/>
    <n v="12"/>
    <n v="11"/>
    <n v="12"/>
    <n v="9"/>
    <n v="9"/>
    <n v="0"/>
    <n v="0"/>
    <n v="16"/>
    <n v="16"/>
    <n v="16"/>
    <n v="0"/>
    <n v="8"/>
    <n v="9"/>
    <n v="10"/>
    <n v="9"/>
    <n v="9"/>
    <n v="8"/>
    <n v="8"/>
    <n v="0"/>
    <n v="24"/>
    <n v="0"/>
    <n v="0"/>
    <n v="10"/>
  </r>
  <r>
    <n v="2025"/>
    <x v="1"/>
    <n v="4387"/>
    <x v="72"/>
    <x v="71"/>
    <x v="2"/>
    <x v="18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2"/>
    <n v="1"/>
    <n v="1"/>
    <n v="1"/>
    <n v="1"/>
    <n v="1"/>
    <n v="0"/>
    <n v="0"/>
    <n v="7"/>
    <n v="0"/>
    <n v="0"/>
    <n v="1"/>
  </r>
  <r>
    <n v="2025"/>
    <x v="1"/>
    <n v="4388"/>
    <x v="73"/>
    <x v="72"/>
    <x v="2"/>
    <x v="18"/>
    <n v="0"/>
    <n v="0"/>
    <m/>
    <n v="0"/>
    <n v="1"/>
    <n v="1"/>
    <n v="2"/>
    <n v="1"/>
    <n v="9"/>
    <n v="9"/>
    <n v="9"/>
    <n v="9"/>
    <n v="4"/>
    <n v="3"/>
    <n v="0"/>
    <n v="0"/>
    <n v="1"/>
    <n v="1"/>
    <n v="1"/>
    <n v="0"/>
    <n v="2"/>
    <n v="1"/>
    <n v="2"/>
    <n v="2"/>
    <n v="3"/>
    <n v="3"/>
    <n v="0"/>
    <n v="0"/>
    <n v="12"/>
    <n v="0"/>
    <n v="0"/>
    <n v="2"/>
  </r>
  <r>
    <n v="2025"/>
    <x v="1"/>
    <n v="4389"/>
    <x v="74"/>
    <x v="73"/>
    <x v="2"/>
    <x v="18"/>
    <n v="0"/>
    <n v="0"/>
    <m/>
    <n v="0"/>
    <n v="3"/>
    <n v="3"/>
    <n v="3"/>
    <n v="3"/>
    <n v="3"/>
    <n v="3"/>
    <n v="4"/>
    <n v="4"/>
    <n v="3"/>
    <n v="3"/>
    <n v="0"/>
    <n v="0"/>
    <n v="5"/>
    <n v="5"/>
    <n v="5"/>
    <n v="0"/>
    <n v="2"/>
    <n v="1"/>
    <n v="2"/>
    <n v="1"/>
    <n v="4"/>
    <n v="4"/>
    <n v="2"/>
    <n v="0"/>
    <n v="21"/>
    <n v="0"/>
    <n v="0"/>
    <n v="3"/>
  </r>
  <r>
    <n v="2025"/>
    <x v="1"/>
    <n v="4390"/>
    <x v="75"/>
    <x v="74"/>
    <x v="2"/>
    <x v="18"/>
    <n v="0"/>
    <n v="0"/>
    <m/>
    <n v="0"/>
    <n v="1"/>
    <n v="1"/>
    <n v="1"/>
    <n v="1"/>
    <n v="1"/>
    <n v="1"/>
    <n v="1"/>
    <n v="1"/>
    <n v="2"/>
    <n v="2"/>
    <n v="0"/>
    <n v="0"/>
    <n v="2"/>
    <n v="2"/>
    <n v="1"/>
    <n v="0"/>
    <n v="3"/>
    <n v="2"/>
    <n v="2"/>
    <n v="2"/>
    <n v="1"/>
    <n v="1"/>
    <n v="1"/>
    <n v="0"/>
    <n v="3"/>
    <n v="0"/>
    <n v="3"/>
    <n v="0"/>
  </r>
  <r>
    <n v="2025"/>
    <x v="1"/>
    <n v="4391"/>
    <x v="76"/>
    <x v="75"/>
    <x v="2"/>
    <x v="18"/>
    <n v="0"/>
    <n v="0"/>
    <m/>
    <n v="0"/>
    <n v="1"/>
    <n v="1"/>
    <n v="1"/>
    <n v="1"/>
    <n v="2"/>
    <n v="2"/>
    <n v="1"/>
    <n v="2"/>
    <n v="2"/>
    <n v="2"/>
    <n v="0"/>
    <n v="0"/>
    <n v="1"/>
    <n v="1"/>
    <n v="1"/>
    <n v="0"/>
    <n v="0"/>
    <n v="2"/>
    <n v="2"/>
    <n v="2"/>
    <n v="1"/>
    <n v="1"/>
    <n v="0"/>
    <n v="0"/>
    <n v="8"/>
    <n v="0"/>
    <n v="0"/>
    <n v="1"/>
  </r>
  <r>
    <n v="2025"/>
    <x v="1"/>
    <n v="4392"/>
    <x v="77"/>
    <x v="76"/>
    <x v="2"/>
    <x v="19"/>
    <n v="14"/>
    <n v="0"/>
    <m/>
    <n v="17"/>
    <n v="22"/>
    <n v="22"/>
    <n v="22"/>
    <n v="22"/>
    <n v="29"/>
    <n v="25"/>
    <n v="27"/>
    <n v="30"/>
    <n v="30"/>
    <n v="29"/>
    <n v="0"/>
    <n v="0"/>
    <n v="22"/>
    <n v="21"/>
    <n v="30"/>
    <n v="0"/>
    <n v="25"/>
    <n v="9"/>
    <n v="25"/>
    <n v="18"/>
    <n v="11"/>
    <n v="9"/>
    <n v="4"/>
    <n v="0"/>
    <n v="70"/>
    <n v="0"/>
    <n v="0"/>
    <n v="3"/>
  </r>
  <r>
    <n v="2025"/>
    <x v="1"/>
    <n v="4393"/>
    <x v="78"/>
    <x v="77"/>
    <x v="2"/>
    <x v="19"/>
    <n v="0"/>
    <n v="0"/>
    <m/>
    <n v="0"/>
    <n v="0"/>
    <n v="0"/>
    <n v="0"/>
    <n v="0"/>
    <n v="0"/>
    <n v="0"/>
    <n v="0"/>
    <n v="0"/>
    <n v="3"/>
    <n v="3"/>
    <n v="0"/>
    <n v="0"/>
    <n v="1"/>
    <n v="1"/>
    <n v="1"/>
    <n v="0"/>
    <n v="0"/>
    <n v="3"/>
    <n v="3"/>
    <n v="3"/>
    <n v="0"/>
    <n v="1"/>
    <n v="0"/>
    <n v="0"/>
    <n v="9"/>
    <n v="0"/>
    <n v="0"/>
    <n v="4"/>
  </r>
  <r>
    <n v="2025"/>
    <x v="1"/>
    <n v="4394"/>
    <x v="79"/>
    <x v="78"/>
    <x v="2"/>
    <x v="20"/>
    <n v="0"/>
    <n v="3"/>
    <m/>
    <n v="2"/>
    <n v="2"/>
    <n v="2"/>
    <n v="0"/>
    <n v="2"/>
    <n v="4"/>
    <n v="4"/>
    <n v="0"/>
    <n v="4"/>
    <n v="0"/>
    <n v="3"/>
    <n v="0"/>
    <n v="0"/>
    <n v="2"/>
    <n v="2"/>
    <n v="1"/>
    <n v="0"/>
    <n v="4"/>
    <n v="5"/>
    <n v="1"/>
    <n v="0"/>
    <n v="1"/>
    <n v="1"/>
    <n v="0"/>
    <n v="0"/>
    <n v="0"/>
    <n v="0"/>
    <n v="0"/>
    <n v="0"/>
  </r>
  <r>
    <n v="2025"/>
    <x v="1"/>
    <n v="4395"/>
    <x v="80"/>
    <x v="79"/>
    <x v="2"/>
    <x v="20"/>
    <n v="1"/>
    <n v="0"/>
    <m/>
    <n v="0"/>
    <n v="0"/>
    <n v="0"/>
    <n v="0"/>
    <n v="0"/>
    <n v="1"/>
    <n v="1"/>
    <n v="1"/>
    <n v="2"/>
    <n v="2"/>
    <n v="0"/>
    <n v="0"/>
    <n v="0"/>
    <n v="2"/>
    <n v="0"/>
    <n v="3"/>
    <n v="0"/>
    <n v="3"/>
    <n v="0"/>
    <n v="0"/>
    <n v="0"/>
    <n v="2"/>
    <n v="2"/>
    <n v="0"/>
    <n v="0"/>
    <n v="9"/>
    <n v="0"/>
    <n v="0"/>
    <n v="0"/>
  </r>
  <r>
    <n v="2025"/>
    <x v="1"/>
    <n v="4396"/>
    <x v="81"/>
    <x v="80"/>
    <x v="2"/>
    <x v="20"/>
    <n v="0"/>
    <n v="0"/>
    <m/>
    <n v="0"/>
    <n v="1"/>
    <n v="1"/>
    <n v="1"/>
    <n v="1"/>
    <n v="1"/>
    <n v="0"/>
    <n v="0"/>
    <n v="1"/>
    <n v="6"/>
    <n v="5"/>
    <n v="0"/>
    <n v="0"/>
    <n v="4"/>
    <n v="5"/>
    <n v="4"/>
    <n v="0"/>
    <n v="1"/>
    <n v="1"/>
    <n v="1"/>
    <n v="1"/>
    <n v="1"/>
    <n v="1"/>
    <n v="5"/>
    <n v="0"/>
    <n v="11"/>
    <n v="0"/>
    <n v="0"/>
    <n v="1"/>
  </r>
  <r>
    <n v="2025"/>
    <x v="1"/>
    <n v="4397"/>
    <x v="82"/>
    <x v="81"/>
    <x v="2"/>
    <x v="20"/>
    <n v="0"/>
    <n v="0"/>
    <m/>
    <n v="0"/>
    <n v="5"/>
    <n v="5"/>
    <n v="5"/>
    <n v="5"/>
    <n v="2"/>
    <n v="2"/>
    <n v="3"/>
    <n v="2"/>
    <n v="1"/>
    <n v="2"/>
    <n v="0"/>
    <n v="0"/>
    <n v="0"/>
    <n v="1"/>
    <n v="1"/>
    <n v="0"/>
    <n v="2"/>
    <n v="0"/>
    <n v="1"/>
    <n v="0"/>
    <n v="1"/>
    <n v="0"/>
    <n v="2"/>
    <n v="0"/>
    <n v="12"/>
    <n v="0"/>
    <n v="0"/>
    <n v="3"/>
  </r>
  <r>
    <n v="2025"/>
    <x v="1"/>
    <n v="4398"/>
    <x v="83"/>
    <x v="82"/>
    <x v="2"/>
    <x v="20"/>
    <n v="0"/>
    <n v="0"/>
    <m/>
    <n v="0"/>
    <n v="0"/>
    <n v="0"/>
    <n v="0"/>
    <n v="0"/>
    <n v="1"/>
    <n v="1"/>
    <n v="0"/>
    <n v="2"/>
    <n v="2"/>
    <n v="2"/>
    <n v="0"/>
    <n v="0"/>
    <n v="0"/>
    <n v="0"/>
    <n v="0"/>
    <n v="0"/>
    <n v="0"/>
    <n v="0"/>
    <n v="0"/>
    <n v="0"/>
    <n v="1"/>
    <n v="0"/>
    <n v="0"/>
    <n v="0"/>
    <n v="2"/>
    <n v="0"/>
    <n v="0"/>
    <n v="2"/>
  </r>
  <r>
    <n v="2025"/>
    <x v="1"/>
    <n v="4399"/>
    <x v="84"/>
    <x v="83"/>
    <x v="2"/>
    <x v="20"/>
    <n v="0"/>
    <n v="1"/>
    <m/>
    <n v="0"/>
    <n v="0"/>
    <n v="0"/>
    <n v="0"/>
    <n v="0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12"/>
    <n v="0"/>
    <n v="0"/>
    <n v="0"/>
  </r>
  <r>
    <n v="2025"/>
    <x v="1"/>
    <n v="4400"/>
    <x v="85"/>
    <x v="84"/>
    <x v="2"/>
    <x v="20"/>
    <n v="0"/>
    <n v="0"/>
    <m/>
    <n v="0"/>
    <n v="1"/>
    <n v="1"/>
    <n v="1"/>
    <n v="1"/>
    <n v="2"/>
    <n v="2"/>
    <n v="2"/>
    <n v="2"/>
    <n v="0"/>
    <n v="0"/>
    <n v="0"/>
    <n v="0"/>
    <n v="1"/>
    <n v="1"/>
    <n v="1"/>
    <n v="0"/>
    <n v="0"/>
    <n v="0"/>
    <n v="0"/>
    <n v="0"/>
    <n v="0"/>
    <n v="0"/>
    <n v="2"/>
    <n v="0"/>
    <n v="8"/>
    <n v="0"/>
    <n v="0"/>
    <n v="0"/>
  </r>
  <r>
    <n v="2025"/>
    <x v="1"/>
    <n v="4401"/>
    <x v="86"/>
    <x v="85"/>
    <x v="2"/>
    <x v="19"/>
    <n v="0"/>
    <n v="0"/>
    <m/>
    <n v="1"/>
    <n v="3"/>
    <n v="3"/>
    <n v="3"/>
    <n v="3"/>
    <n v="4"/>
    <n v="4"/>
    <n v="4"/>
    <n v="4"/>
    <n v="5"/>
    <n v="5"/>
    <n v="0"/>
    <n v="0"/>
    <n v="3"/>
    <n v="3"/>
    <n v="3"/>
    <n v="0"/>
    <n v="7"/>
    <n v="1"/>
    <n v="3"/>
    <n v="2"/>
    <n v="1"/>
    <n v="1"/>
    <n v="0"/>
    <n v="0"/>
    <n v="11"/>
    <n v="0"/>
    <n v="0"/>
    <n v="0"/>
  </r>
  <r>
    <n v="2025"/>
    <x v="1"/>
    <n v="4402"/>
    <x v="87"/>
    <x v="86"/>
    <x v="2"/>
    <x v="19"/>
    <n v="0"/>
    <n v="0"/>
    <m/>
    <n v="0"/>
    <n v="3"/>
    <n v="3"/>
    <n v="3"/>
    <n v="3"/>
    <n v="1"/>
    <n v="1"/>
    <n v="1"/>
    <n v="1"/>
    <n v="1"/>
    <n v="2"/>
    <n v="0"/>
    <n v="0"/>
    <n v="1"/>
    <n v="1"/>
    <n v="1"/>
    <n v="0"/>
    <n v="0"/>
    <n v="0"/>
    <n v="0"/>
    <n v="1"/>
    <n v="1"/>
    <n v="1"/>
    <n v="0"/>
    <n v="0"/>
    <n v="0"/>
    <n v="0"/>
    <n v="0"/>
    <n v="0"/>
  </r>
  <r>
    <n v="2025"/>
    <x v="1"/>
    <n v="4403"/>
    <x v="88"/>
    <x v="87"/>
    <x v="2"/>
    <x v="19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24"/>
    <n v="0"/>
    <n v="0"/>
    <n v="3"/>
  </r>
  <r>
    <n v="2025"/>
    <x v="1"/>
    <n v="4404"/>
    <x v="89"/>
    <x v="88"/>
    <x v="2"/>
    <x v="21"/>
    <n v="24"/>
    <n v="1"/>
    <m/>
    <n v="23"/>
    <n v="27"/>
    <n v="27"/>
    <n v="27"/>
    <n v="27"/>
    <n v="30"/>
    <n v="27"/>
    <n v="32"/>
    <n v="33"/>
    <n v="16"/>
    <n v="17"/>
    <n v="0"/>
    <n v="0"/>
    <n v="35"/>
    <n v="39"/>
    <n v="35"/>
    <n v="0"/>
    <n v="62"/>
    <n v="22"/>
    <n v="23"/>
    <n v="17"/>
    <n v="7"/>
    <n v="6"/>
    <n v="1"/>
    <n v="0"/>
    <n v="61"/>
    <n v="0"/>
    <n v="0"/>
    <n v="7"/>
  </r>
  <r>
    <n v="2025"/>
    <x v="1"/>
    <n v="4405"/>
    <x v="90"/>
    <x v="89"/>
    <x v="2"/>
    <x v="21"/>
    <n v="0"/>
    <n v="0"/>
    <m/>
    <n v="0"/>
    <n v="0"/>
    <n v="0"/>
    <n v="0"/>
    <n v="0"/>
    <n v="0"/>
    <n v="0"/>
    <n v="1"/>
    <n v="0"/>
    <n v="2"/>
    <n v="1"/>
    <n v="0"/>
    <n v="0"/>
    <n v="0"/>
    <n v="3"/>
    <n v="0"/>
    <n v="0"/>
    <n v="2"/>
    <n v="2"/>
    <n v="1"/>
    <n v="2"/>
    <n v="4"/>
    <n v="1"/>
    <n v="0"/>
    <n v="0"/>
    <n v="23"/>
    <n v="0"/>
    <n v="0"/>
    <n v="0"/>
  </r>
  <r>
    <n v="2025"/>
    <x v="1"/>
    <n v="4406"/>
    <x v="91"/>
    <x v="90"/>
    <x v="2"/>
    <x v="21"/>
    <n v="0"/>
    <n v="0"/>
    <m/>
    <n v="0"/>
    <n v="4"/>
    <n v="4"/>
    <n v="4"/>
    <n v="4"/>
    <n v="5"/>
    <n v="4"/>
    <n v="5"/>
    <n v="5"/>
    <n v="4"/>
    <n v="4"/>
    <n v="0"/>
    <n v="0"/>
    <n v="5"/>
    <n v="5"/>
    <n v="6"/>
    <n v="0"/>
    <n v="7"/>
    <n v="2"/>
    <n v="4"/>
    <n v="5"/>
    <n v="2"/>
    <n v="1"/>
    <n v="1"/>
    <n v="0"/>
    <n v="9"/>
    <n v="0"/>
    <n v="1"/>
    <n v="5"/>
  </r>
  <r>
    <n v="2025"/>
    <x v="1"/>
    <n v="4407"/>
    <x v="92"/>
    <x v="91"/>
    <x v="2"/>
    <x v="21"/>
    <n v="0"/>
    <n v="0"/>
    <m/>
    <n v="0"/>
    <n v="0"/>
    <n v="0"/>
    <n v="0"/>
    <n v="0"/>
    <n v="1"/>
    <n v="1"/>
    <n v="1"/>
    <n v="1"/>
    <n v="2"/>
    <n v="2"/>
    <n v="0"/>
    <n v="0"/>
    <n v="3"/>
    <n v="3"/>
    <n v="1"/>
    <n v="0"/>
    <n v="4"/>
    <n v="2"/>
    <n v="2"/>
    <n v="2"/>
    <n v="3"/>
    <n v="2"/>
    <n v="0"/>
    <n v="0"/>
    <n v="3"/>
    <n v="0"/>
    <n v="0"/>
    <n v="2"/>
  </r>
  <r>
    <n v="2025"/>
    <x v="1"/>
    <n v="4408"/>
    <x v="93"/>
    <x v="92"/>
    <x v="2"/>
    <x v="21"/>
    <n v="0"/>
    <n v="0"/>
    <m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2"/>
    <n v="2"/>
    <n v="2"/>
    <n v="1"/>
    <n v="2"/>
    <n v="0"/>
    <n v="0"/>
    <n v="1"/>
    <n v="0"/>
    <n v="0"/>
    <n v="0"/>
  </r>
  <r>
    <n v="2025"/>
    <x v="1"/>
    <n v="4409"/>
    <x v="94"/>
    <x v="93"/>
    <x v="2"/>
    <x v="21"/>
    <n v="0"/>
    <n v="0"/>
    <m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4"/>
    <n v="0"/>
    <n v="0"/>
    <n v="0"/>
  </r>
  <r>
    <n v="2025"/>
    <x v="1"/>
    <n v="4410"/>
    <x v="95"/>
    <x v="94"/>
    <x v="2"/>
    <x v="21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11"/>
    <n v="0"/>
    <n v="0"/>
    <n v="0"/>
  </r>
  <r>
    <n v="2025"/>
    <x v="1"/>
    <n v="4411"/>
    <x v="96"/>
    <x v="95"/>
    <x v="2"/>
    <x v="21"/>
    <n v="0"/>
    <n v="1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2"/>
    <n v="0"/>
    <n v="0"/>
    <n v="0"/>
  </r>
  <r>
    <n v="2025"/>
    <x v="1"/>
    <n v="4412"/>
    <x v="97"/>
    <x v="96"/>
    <x v="2"/>
    <x v="21"/>
    <n v="1"/>
    <n v="0"/>
    <m/>
    <n v="1"/>
    <n v="3"/>
    <n v="3"/>
    <n v="3"/>
    <n v="3"/>
    <n v="1"/>
    <n v="1"/>
    <n v="1"/>
    <n v="1"/>
    <n v="0"/>
    <n v="0"/>
    <n v="0"/>
    <n v="0"/>
    <n v="1"/>
    <n v="3"/>
    <n v="4"/>
    <n v="0"/>
    <n v="1"/>
    <n v="0"/>
    <n v="0"/>
    <n v="0"/>
    <n v="0"/>
    <n v="0"/>
    <n v="0"/>
    <n v="0"/>
    <n v="17"/>
    <n v="0"/>
    <n v="0"/>
    <n v="0"/>
  </r>
  <r>
    <n v="2025"/>
    <x v="1"/>
    <n v="4413"/>
    <x v="98"/>
    <x v="97"/>
    <x v="2"/>
    <x v="21"/>
    <n v="0"/>
    <n v="0"/>
    <m/>
    <n v="1"/>
    <n v="0"/>
    <n v="0"/>
    <n v="0"/>
    <n v="0"/>
    <n v="0"/>
    <n v="0"/>
    <n v="0"/>
    <n v="0"/>
    <n v="1"/>
    <n v="1"/>
    <n v="0"/>
    <n v="0"/>
    <n v="2"/>
    <n v="2"/>
    <n v="2"/>
    <n v="0"/>
    <n v="0"/>
    <n v="0"/>
    <n v="1"/>
    <n v="1"/>
    <n v="3"/>
    <n v="4"/>
    <n v="0"/>
    <n v="0"/>
    <n v="0"/>
    <n v="0"/>
    <n v="0"/>
    <n v="0"/>
  </r>
  <r>
    <n v="2025"/>
    <x v="1"/>
    <n v="4414"/>
    <x v="99"/>
    <x v="98"/>
    <x v="2"/>
    <x v="17"/>
    <n v="0"/>
    <n v="0"/>
    <m/>
    <n v="0"/>
    <n v="2"/>
    <n v="2"/>
    <n v="0"/>
    <n v="2"/>
    <n v="1"/>
    <n v="1"/>
    <n v="1"/>
    <n v="1"/>
    <n v="1"/>
    <n v="1"/>
    <n v="0"/>
    <n v="0"/>
    <n v="1"/>
    <n v="0"/>
    <n v="3"/>
    <n v="0"/>
    <n v="1"/>
    <n v="2"/>
    <n v="2"/>
    <n v="1"/>
    <n v="1"/>
    <n v="0"/>
    <n v="0"/>
    <n v="0"/>
    <n v="26"/>
    <n v="0"/>
    <n v="0"/>
    <n v="1"/>
  </r>
  <r>
    <n v="2025"/>
    <x v="1"/>
    <n v="4415"/>
    <x v="100"/>
    <x v="99"/>
    <x v="2"/>
    <x v="17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2"/>
    <n v="0"/>
    <n v="1"/>
    <n v="1"/>
    <n v="3"/>
    <n v="1"/>
    <n v="1"/>
    <n v="0"/>
    <n v="8"/>
    <n v="0"/>
    <n v="0"/>
    <n v="1"/>
  </r>
  <r>
    <n v="2025"/>
    <x v="1"/>
    <n v="4416"/>
    <x v="101"/>
    <x v="100"/>
    <x v="2"/>
    <x v="17"/>
    <n v="0"/>
    <n v="0"/>
    <m/>
    <n v="0"/>
    <n v="1"/>
    <n v="1"/>
    <n v="1"/>
    <n v="1"/>
    <n v="0"/>
    <n v="0"/>
    <n v="0"/>
    <n v="0"/>
    <n v="1"/>
    <n v="1"/>
    <n v="0"/>
    <n v="0"/>
    <n v="2"/>
    <n v="1"/>
    <n v="2"/>
    <n v="0"/>
    <n v="0"/>
    <n v="0"/>
    <n v="0"/>
    <n v="0"/>
    <n v="0"/>
    <n v="0"/>
    <n v="0"/>
    <n v="0"/>
    <n v="7"/>
    <n v="0"/>
    <n v="0"/>
    <n v="0"/>
  </r>
  <r>
    <n v="2025"/>
    <x v="1"/>
    <n v="4417"/>
    <x v="102"/>
    <x v="101"/>
    <x v="2"/>
    <x v="22"/>
    <n v="33"/>
    <n v="0"/>
    <m/>
    <n v="33"/>
    <n v="16"/>
    <n v="16"/>
    <n v="16"/>
    <n v="16"/>
    <n v="21"/>
    <n v="21"/>
    <n v="21"/>
    <n v="21"/>
    <n v="18"/>
    <n v="18"/>
    <n v="0"/>
    <n v="0"/>
    <n v="12"/>
    <n v="16"/>
    <n v="16"/>
    <n v="0"/>
    <n v="15"/>
    <n v="13"/>
    <n v="15"/>
    <n v="15"/>
    <n v="14"/>
    <n v="12"/>
    <n v="1"/>
    <n v="0"/>
    <n v="23"/>
    <n v="0"/>
    <n v="1"/>
    <n v="10"/>
  </r>
  <r>
    <n v="2025"/>
    <x v="1"/>
    <n v="4418"/>
    <x v="103"/>
    <x v="102"/>
    <x v="2"/>
    <x v="22"/>
    <n v="3"/>
    <n v="0"/>
    <m/>
    <n v="2"/>
    <n v="6"/>
    <n v="6"/>
    <n v="6"/>
    <n v="6"/>
    <n v="10"/>
    <n v="10"/>
    <n v="9"/>
    <n v="10"/>
    <n v="15"/>
    <n v="14"/>
    <n v="0"/>
    <n v="0"/>
    <n v="2"/>
    <n v="1"/>
    <n v="1"/>
    <n v="0"/>
    <n v="4"/>
    <n v="6"/>
    <n v="8"/>
    <n v="5"/>
    <n v="10"/>
    <n v="7"/>
    <n v="0"/>
    <n v="0"/>
    <n v="10"/>
    <n v="0"/>
    <n v="0"/>
    <n v="1"/>
  </r>
  <r>
    <n v="2025"/>
    <x v="1"/>
    <n v="4419"/>
    <x v="104"/>
    <x v="103"/>
    <x v="2"/>
    <x v="22"/>
    <n v="0"/>
    <n v="0"/>
    <m/>
    <n v="0"/>
    <n v="2"/>
    <n v="2"/>
    <n v="2"/>
    <n v="2"/>
    <n v="5"/>
    <n v="4"/>
    <n v="5"/>
    <n v="5"/>
    <n v="2"/>
    <n v="2"/>
    <n v="0"/>
    <n v="0"/>
    <n v="2"/>
    <n v="2"/>
    <n v="2"/>
    <n v="0"/>
    <n v="6"/>
    <n v="3"/>
    <n v="3"/>
    <n v="3"/>
    <n v="5"/>
    <n v="5"/>
    <n v="0"/>
    <n v="0"/>
    <n v="5"/>
    <n v="0"/>
    <n v="0"/>
    <n v="4"/>
  </r>
  <r>
    <n v="2025"/>
    <x v="1"/>
    <n v="4420"/>
    <x v="105"/>
    <x v="104"/>
    <x v="2"/>
    <x v="22"/>
    <n v="0"/>
    <n v="0"/>
    <m/>
    <n v="0"/>
    <n v="3"/>
    <n v="3"/>
    <n v="3"/>
    <n v="3"/>
    <n v="8"/>
    <n v="9"/>
    <n v="8"/>
    <n v="9"/>
    <n v="2"/>
    <n v="2"/>
    <n v="0"/>
    <n v="0"/>
    <n v="4"/>
    <n v="7"/>
    <n v="9"/>
    <n v="0"/>
    <n v="15"/>
    <n v="7"/>
    <n v="9"/>
    <n v="6"/>
    <n v="8"/>
    <n v="8"/>
    <n v="0"/>
    <n v="0"/>
    <n v="17"/>
    <n v="0"/>
    <n v="0"/>
    <n v="2"/>
  </r>
  <r>
    <n v="2025"/>
    <x v="1"/>
    <n v="4421"/>
    <x v="106"/>
    <x v="105"/>
    <x v="2"/>
    <x v="22"/>
    <n v="0"/>
    <n v="0"/>
    <m/>
    <n v="0"/>
    <n v="4"/>
    <n v="4"/>
    <n v="4"/>
    <n v="4"/>
    <n v="2"/>
    <n v="1"/>
    <n v="1"/>
    <n v="2"/>
    <n v="2"/>
    <n v="1"/>
    <n v="0"/>
    <n v="0"/>
    <n v="6"/>
    <n v="6"/>
    <n v="5"/>
    <n v="0"/>
    <n v="4"/>
    <n v="5"/>
    <n v="7"/>
    <n v="7"/>
    <n v="1"/>
    <n v="0"/>
    <n v="0"/>
    <n v="0"/>
    <n v="9"/>
    <n v="0"/>
    <n v="0"/>
    <n v="2"/>
  </r>
  <r>
    <n v="2025"/>
    <x v="1"/>
    <n v="4422"/>
    <x v="107"/>
    <x v="106"/>
    <x v="2"/>
    <x v="22"/>
    <n v="0"/>
    <n v="0"/>
    <m/>
    <n v="0"/>
    <n v="6"/>
    <n v="6"/>
    <n v="6"/>
    <n v="6"/>
    <n v="2"/>
    <n v="2"/>
    <n v="2"/>
    <n v="2"/>
    <n v="2"/>
    <n v="2"/>
    <n v="0"/>
    <n v="0"/>
    <n v="1"/>
    <n v="5"/>
    <n v="6"/>
    <n v="0"/>
    <n v="5"/>
    <n v="1"/>
    <n v="3"/>
    <n v="1"/>
    <n v="1"/>
    <n v="0"/>
    <n v="1"/>
    <n v="0"/>
    <n v="2"/>
    <n v="0"/>
    <n v="0"/>
    <n v="0"/>
  </r>
  <r>
    <n v="2025"/>
    <x v="1"/>
    <n v="4423"/>
    <x v="108"/>
    <x v="107"/>
    <x v="2"/>
    <x v="22"/>
    <n v="0"/>
    <n v="0"/>
    <m/>
    <n v="0"/>
    <n v="4"/>
    <n v="4"/>
    <n v="4"/>
    <n v="4"/>
    <n v="2"/>
    <n v="2"/>
    <n v="3"/>
    <n v="2"/>
    <n v="0"/>
    <n v="0"/>
    <n v="0"/>
    <n v="0"/>
    <n v="3"/>
    <n v="8"/>
    <n v="6"/>
    <n v="0"/>
    <n v="6"/>
    <n v="6"/>
    <n v="7"/>
    <n v="2"/>
    <n v="7"/>
    <n v="6"/>
    <n v="0"/>
    <n v="0"/>
    <n v="33"/>
    <n v="0"/>
    <n v="1"/>
    <n v="4"/>
  </r>
  <r>
    <n v="2025"/>
    <x v="1"/>
    <n v="4424"/>
    <x v="109"/>
    <x v="108"/>
    <x v="2"/>
    <x v="22"/>
    <n v="0"/>
    <n v="0"/>
    <m/>
    <n v="0"/>
    <n v="4"/>
    <n v="4"/>
    <n v="4"/>
    <n v="4"/>
    <n v="2"/>
    <n v="2"/>
    <n v="2"/>
    <n v="2"/>
    <n v="4"/>
    <n v="4"/>
    <n v="0"/>
    <n v="0"/>
    <n v="1"/>
    <n v="1"/>
    <n v="1"/>
    <n v="0"/>
    <n v="2"/>
    <n v="3"/>
    <n v="3"/>
    <n v="3"/>
    <n v="1"/>
    <n v="1"/>
    <n v="0"/>
    <n v="0"/>
    <n v="1"/>
    <n v="0"/>
    <n v="0"/>
    <n v="2"/>
  </r>
  <r>
    <n v="2025"/>
    <x v="1"/>
    <n v="4425"/>
    <x v="110"/>
    <x v="109"/>
    <x v="2"/>
    <x v="22"/>
    <n v="0"/>
    <n v="0"/>
    <m/>
    <n v="0"/>
    <n v="6"/>
    <n v="6"/>
    <n v="6"/>
    <n v="6"/>
    <n v="5"/>
    <n v="5"/>
    <n v="7"/>
    <n v="7"/>
    <n v="3"/>
    <n v="4"/>
    <n v="0"/>
    <n v="0"/>
    <n v="2"/>
    <n v="1"/>
    <n v="1"/>
    <n v="0"/>
    <n v="6"/>
    <n v="2"/>
    <n v="3"/>
    <n v="2"/>
    <n v="2"/>
    <n v="3"/>
    <n v="0"/>
    <n v="0"/>
    <n v="9"/>
    <n v="0"/>
    <n v="0"/>
    <n v="2"/>
  </r>
  <r>
    <n v="2025"/>
    <x v="1"/>
    <n v="4426"/>
    <x v="111"/>
    <x v="110"/>
    <x v="2"/>
    <x v="22"/>
    <n v="1"/>
    <n v="0"/>
    <m/>
    <n v="1"/>
    <n v="12"/>
    <n v="12"/>
    <n v="12"/>
    <n v="12"/>
    <n v="13"/>
    <n v="13"/>
    <n v="13"/>
    <n v="13"/>
    <n v="14"/>
    <n v="12"/>
    <n v="0"/>
    <n v="0"/>
    <n v="18"/>
    <n v="20"/>
    <n v="15"/>
    <n v="0"/>
    <n v="11"/>
    <n v="15"/>
    <n v="16"/>
    <n v="18"/>
    <n v="11"/>
    <n v="11"/>
    <n v="0"/>
    <n v="0"/>
    <n v="14"/>
    <n v="0"/>
    <n v="7"/>
    <n v="10"/>
  </r>
  <r>
    <n v="2025"/>
    <x v="1"/>
    <n v="4427"/>
    <x v="112"/>
    <x v="111"/>
    <x v="2"/>
    <x v="22"/>
    <n v="0"/>
    <n v="0"/>
    <m/>
    <n v="0"/>
    <n v="2"/>
    <n v="2"/>
    <n v="2"/>
    <n v="2"/>
    <n v="0"/>
    <n v="0"/>
    <n v="0"/>
    <n v="0"/>
    <n v="3"/>
    <n v="3"/>
    <n v="0"/>
    <n v="0"/>
    <n v="4"/>
    <n v="4"/>
    <n v="4"/>
    <n v="0"/>
    <n v="4"/>
    <n v="8"/>
    <n v="8"/>
    <n v="8"/>
    <n v="1"/>
    <n v="1"/>
    <n v="0"/>
    <n v="0"/>
    <n v="9"/>
    <n v="0"/>
    <n v="0"/>
    <n v="0"/>
  </r>
  <r>
    <n v="2025"/>
    <x v="1"/>
    <n v="4428"/>
    <x v="113"/>
    <x v="112"/>
    <x v="2"/>
    <x v="22"/>
    <n v="0"/>
    <n v="0"/>
    <m/>
    <n v="0"/>
    <n v="1"/>
    <n v="1"/>
    <n v="1"/>
    <n v="1"/>
    <n v="1"/>
    <n v="1"/>
    <n v="1"/>
    <n v="1"/>
    <n v="3"/>
    <n v="3"/>
    <n v="0"/>
    <n v="0"/>
    <n v="0"/>
    <n v="1"/>
    <n v="0"/>
    <n v="0"/>
    <n v="0"/>
    <n v="1"/>
    <n v="2"/>
    <n v="1"/>
    <n v="0"/>
    <n v="0"/>
    <n v="0"/>
    <n v="0"/>
    <n v="7"/>
    <n v="0"/>
    <n v="3"/>
    <n v="1"/>
  </r>
  <r>
    <n v="2025"/>
    <x v="1"/>
    <n v="4429"/>
    <x v="114"/>
    <x v="113"/>
    <x v="2"/>
    <x v="22"/>
    <n v="0"/>
    <n v="0"/>
    <m/>
    <n v="0"/>
    <n v="0"/>
    <n v="0"/>
    <n v="0"/>
    <n v="0"/>
    <n v="0"/>
    <n v="0"/>
    <n v="1"/>
    <n v="1"/>
    <n v="3"/>
    <n v="3"/>
    <n v="0"/>
    <n v="0"/>
    <n v="3"/>
    <n v="3"/>
    <n v="3"/>
    <n v="0"/>
    <n v="0"/>
    <n v="0"/>
    <n v="0"/>
    <n v="0"/>
    <n v="1"/>
    <n v="0"/>
    <n v="0"/>
    <n v="0"/>
    <n v="0"/>
    <n v="0"/>
    <n v="0"/>
    <n v="0"/>
  </r>
  <r>
    <n v="2025"/>
    <x v="1"/>
    <n v="4430"/>
    <x v="115"/>
    <x v="114"/>
    <x v="2"/>
    <x v="22"/>
    <n v="0"/>
    <n v="0"/>
    <m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0"/>
    <n v="0"/>
    <n v="0"/>
    <n v="6"/>
    <n v="0"/>
    <n v="0"/>
    <n v="1"/>
  </r>
  <r>
    <n v="2025"/>
    <x v="1"/>
    <n v="4431"/>
    <x v="116"/>
    <x v="115"/>
    <x v="2"/>
    <x v="22"/>
    <n v="0"/>
    <n v="0"/>
    <m/>
    <n v="0"/>
    <n v="3"/>
    <n v="3"/>
    <n v="3"/>
    <n v="3"/>
    <n v="3"/>
    <n v="3"/>
    <n v="2"/>
    <n v="3"/>
    <n v="3"/>
    <n v="3"/>
    <n v="0"/>
    <n v="0"/>
    <n v="4"/>
    <n v="4"/>
    <n v="4"/>
    <n v="0"/>
    <n v="4"/>
    <n v="6"/>
    <n v="6"/>
    <n v="6"/>
    <n v="1"/>
    <n v="1"/>
    <n v="0"/>
    <n v="0"/>
    <n v="5"/>
    <n v="0"/>
    <n v="0"/>
    <n v="2"/>
  </r>
  <r>
    <n v="2025"/>
    <x v="1"/>
    <n v="4432"/>
    <x v="117"/>
    <x v="116"/>
    <x v="2"/>
    <x v="22"/>
    <n v="0"/>
    <n v="0"/>
    <m/>
    <n v="0"/>
    <n v="1"/>
    <n v="1"/>
    <n v="1"/>
    <n v="1"/>
    <n v="1"/>
    <n v="1"/>
    <n v="1"/>
    <n v="1"/>
    <n v="0"/>
    <n v="0"/>
    <n v="0"/>
    <n v="0"/>
    <n v="2"/>
    <n v="2"/>
    <n v="2"/>
    <n v="0"/>
    <n v="1"/>
    <n v="0"/>
    <n v="1"/>
    <n v="1"/>
    <n v="1"/>
    <n v="1"/>
    <n v="5"/>
    <n v="0"/>
    <n v="20"/>
    <n v="0"/>
    <n v="0"/>
    <n v="2"/>
  </r>
  <r>
    <n v="2025"/>
    <x v="1"/>
    <n v="4433"/>
    <x v="118"/>
    <x v="117"/>
    <x v="2"/>
    <x v="22"/>
    <n v="0"/>
    <n v="0"/>
    <m/>
    <n v="0"/>
    <n v="2"/>
    <n v="2"/>
    <n v="2"/>
    <n v="2"/>
    <n v="2"/>
    <n v="2"/>
    <n v="3"/>
    <n v="3"/>
    <n v="1"/>
    <n v="1"/>
    <n v="0"/>
    <n v="0"/>
    <n v="2"/>
    <n v="1"/>
    <n v="4"/>
    <n v="0"/>
    <n v="4"/>
    <n v="0"/>
    <n v="0"/>
    <n v="0"/>
    <n v="3"/>
    <n v="1"/>
    <n v="0"/>
    <n v="0"/>
    <n v="19"/>
    <n v="0"/>
    <n v="2"/>
    <n v="1"/>
  </r>
  <r>
    <n v="2025"/>
    <x v="1"/>
    <n v="4435"/>
    <x v="120"/>
    <x v="119"/>
    <x v="2"/>
    <x v="22"/>
    <n v="0"/>
    <n v="0"/>
    <m/>
    <n v="0"/>
    <n v="1"/>
    <n v="1"/>
    <n v="1"/>
    <n v="1"/>
    <n v="6"/>
    <n v="6"/>
    <n v="6"/>
    <n v="6"/>
    <n v="0"/>
    <n v="0"/>
    <n v="0"/>
    <n v="0"/>
    <n v="4"/>
    <n v="4"/>
    <n v="4"/>
    <n v="0"/>
    <n v="3"/>
    <n v="1"/>
    <n v="1"/>
    <n v="1"/>
    <n v="5"/>
    <n v="5"/>
    <n v="0"/>
    <n v="0"/>
    <n v="19"/>
    <n v="0"/>
    <n v="2"/>
    <n v="2"/>
  </r>
  <r>
    <n v="2025"/>
    <x v="1"/>
    <n v="4436"/>
    <x v="121"/>
    <x v="120"/>
    <x v="0"/>
    <x v="23"/>
    <n v="0"/>
    <n v="1"/>
    <m/>
    <n v="0"/>
    <n v="7"/>
    <n v="7"/>
    <n v="7"/>
    <n v="7"/>
    <n v="5"/>
    <n v="5"/>
    <n v="5"/>
    <n v="5"/>
    <n v="8"/>
    <n v="8"/>
    <n v="0"/>
    <n v="0"/>
    <n v="3"/>
    <n v="3"/>
    <n v="3"/>
    <n v="0"/>
    <n v="7"/>
    <n v="4"/>
    <n v="4"/>
    <n v="4"/>
    <n v="5"/>
    <n v="5"/>
    <n v="5"/>
    <n v="0"/>
    <n v="27"/>
    <n v="0"/>
    <n v="0"/>
    <n v="6"/>
  </r>
  <r>
    <n v="2025"/>
    <x v="1"/>
    <n v="4437"/>
    <x v="122"/>
    <x v="121"/>
    <x v="3"/>
    <x v="24"/>
    <n v="29"/>
    <n v="0"/>
    <m/>
    <n v="32"/>
    <n v="10"/>
    <n v="10"/>
    <n v="10"/>
    <n v="10"/>
    <n v="12"/>
    <n v="11"/>
    <n v="12"/>
    <n v="12"/>
    <n v="9"/>
    <n v="9"/>
    <n v="0"/>
    <n v="0"/>
    <n v="17"/>
    <n v="17"/>
    <n v="20"/>
    <n v="0"/>
    <n v="20"/>
    <n v="7"/>
    <n v="18"/>
    <n v="18"/>
    <n v="3"/>
    <n v="3"/>
    <n v="2"/>
    <n v="0"/>
    <n v="56"/>
    <n v="0"/>
    <n v="1"/>
    <n v="17"/>
  </r>
  <r>
    <n v="2025"/>
    <x v="1"/>
    <n v="4438"/>
    <x v="123"/>
    <x v="122"/>
    <x v="3"/>
    <x v="24"/>
    <n v="0"/>
    <n v="0"/>
    <m/>
    <n v="0"/>
    <n v="8"/>
    <n v="8"/>
    <n v="8"/>
    <n v="8"/>
    <n v="7"/>
    <n v="8"/>
    <n v="7"/>
    <n v="7"/>
    <n v="17"/>
    <n v="17"/>
    <n v="0"/>
    <n v="0"/>
    <n v="13"/>
    <n v="13"/>
    <n v="4"/>
    <n v="0"/>
    <n v="17"/>
    <n v="8"/>
    <n v="9"/>
    <n v="8"/>
    <n v="7"/>
    <n v="6"/>
    <n v="4"/>
    <n v="0"/>
    <n v="79"/>
    <n v="0"/>
    <n v="0"/>
    <n v="9"/>
  </r>
  <r>
    <n v="2025"/>
    <x v="1"/>
    <n v="4439"/>
    <x v="124"/>
    <x v="123"/>
    <x v="3"/>
    <x v="25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1"/>
    <n v="0"/>
    <n v="0"/>
    <n v="0"/>
    <n v="0"/>
    <n v="0"/>
    <n v="0"/>
    <n v="0"/>
    <n v="1"/>
    <n v="0"/>
    <n v="0"/>
    <n v="0"/>
  </r>
  <r>
    <n v="2025"/>
    <x v="1"/>
    <n v="4440"/>
    <x v="125"/>
    <x v="124"/>
    <x v="3"/>
    <x v="24"/>
    <n v="0"/>
    <n v="1"/>
    <m/>
    <n v="1"/>
    <n v="6"/>
    <n v="6"/>
    <n v="6"/>
    <n v="6"/>
    <n v="2"/>
    <n v="2"/>
    <n v="2"/>
    <n v="2"/>
    <n v="7"/>
    <n v="7"/>
    <n v="0"/>
    <n v="0"/>
    <n v="5"/>
    <n v="5"/>
    <n v="5"/>
    <n v="0"/>
    <n v="12"/>
    <n v="8"/>
    <n v="8"/>
    <n v="8"/>
    <n v="14"/>
    <n v="12"/>
    <n v="1"/>
    <n v="0"/>
    <n v="31"/>
    <n v="0"/>
    <n v="0"/>
    <n v="5"/>
  </r>
  <r>
    <n v="2025"/>
    <x v="1"/>
    <n v="4441"/>
    <x v="126"/>
    <x v="125"/>
    <x v="3"/>
    <x v="26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17"/>
    <n v="0"/>
    <n v="0"/>
    <n v="2"/>
  </r>
  <r>
    <n v="2025"/>
    <x v="1"/>
    <n v="4442"/>
    <x v="127"/>
    <x v="126"/>
    <x v="3"/>
    <x v="26"/>
    <n v="0"/>
    <n v="1"/>
    <m/>
    <n v="0"/>
    <n v="2"/>
    <n v="2"/>
    <n v="2"/>
    <n v="2"/>
    <n v="1"/>
    <n v="1"/>
    <n v="1"/>
    <n v="1"/>
    <n v="1"/>
    <n v="1"/>
    <n v="0"/>
    <n v="0"/>
    <n v="1"/>
    <n v="1"/>
    <n v="0"/>
    <n v="0"/>
    <n v="2"/>
    <n v="2"/>
    <n v="3"/>
    <n v="3"/>
    <n v="4"/>
    <n v="4"/>
    <n v="0"/>
    <n v="0"/>
    <n v="15"/>
    <n v="0"/>
    <n v="0"/>
    <n v="1"/>
  </r>
  <r>
    <n v="2025"/>
    <x v="1"/>
    <n v="4443"/>
    <x v="128"/>
    <x v="127"/>
    <x v="3"/>
    <x v="26"/>
    <n v="0"/>
    <n v="0"/>
    <m/>
    <n v="0"/>
    <n v="1"/>
    <n v="1"/>
    <n v="1"/>
    <n v="1"/>
    <n v="0"/>
    <n v="0"/>
    <n v="0"/>
    <n v="0"/>
    <n v="1"/>
    <n v="1"/>
    <n v="0"/>
    <n v="0"/>
    <n v="0"/>
    <n v="0"/>
    <n v="0"/>
    <n v="0"/>
    <n v="0"/>
    <n v="2"/>
    <n v="2"/>
    <n v="1"/>
    <n v="0"/>
    <n v="0"/>
    <n v="0"/>
    <n v="0"/>
    <n v="4"/>
    <n v="0"/>
    <n v="0"/>
    <n v="0"/>
  </r>
  <r>
    <n v="2025"/>
    <x v="1"/>
    <n v="4444"/>
    <x v="129"/>
    <x v="128"/>
    <x v="3"/>
    <x v="26"/>
    <n v="2"/>
    <n v="0"/>
    <m/>
    <n v="2"/>
    <n v="4"/>
    <n v="4"/>
    <n v="4"/>
    <n v="4"/>
    <n v="3"/>
    <n v="0"/>
    <n v="0"/>
    <n v="0"/>
    <n v="6"/>
    <n v="6"/>
    <n v="0"/>
    <n v="0"/>
    <n v="4"/>
    <n v="4"/>
    <n v="6"/>
    <n v="0"/>
    <n v="8"/>
    <n v="2"/>
    <n v="6"/>
    <n v="9"/>
    <n v="5"/>
    <n v="4"/>
    <n v="1"/>
    <n v="0"/>
    <n v="6"/>
    <n v="0"/>
    <n v="0"/>
    <n v="1"/>
  </r>
  <r>
    <n v="2025"/>
    <x v="1"/>
    <n v="4445"/>
    <x v="130"/>
    <x v="129"/>
    <x v="3"/>
    <x v="26"/>
    <n v="0"/>
    <n v="0"/>
    <m/>
    <n v="0"/>
    <n v="0"/>
    <n v="0"/>
    <n v="0"/>
    <n v="0"/>
    <n v="0"/>
    <n v="0"/>
    <n v="0"/>
    <n v="0"/>
    <n v="0"/>
    <n v="0"/>
    <n v="0"/>
    <n v="0"/>
    <n v="1"/>
    <n v="2"/>
    <n v="0"/>
    <n v="0"/>
    <n v="1"/>
    <n v="1"/>
    <n v="1"/>
    <n v="1"/>
    <n v="0"/>
    <n v="0"/>
    <n v="0"/>
    <n v="0"/>
    <n v="3"/>
    <n v="0"/>
    <n v="0"/>
    <n v="0"/>
  </r>
  <r>
    <n v="2025"/>
    <x v="1"/>
    <n v="4446"/>
    <x v="131"/>
    <x v="130"/>
    <x v="3"/>
    <x v="26"/>
    <n v="0"/>
    <n v="0"/>
    <m/>
    <n v="0"/>
    <n v="2"/>
    <n v="2"/>
    <n v="2"/>
    <n v="2"/>
    <n v="1"/>
    <n v="1"/>
    <n v="1"/>
    <n v="1"/>
    <n v="0"/>
    <n v="0"/>
    <n v="0"/>
    <n v="0"/>
    <n v="1"/>
    <n v="1"/>
    <n v="1"/>
    <n v="0"/>
    <n v="2"/>
    <n v="1"/>
    <n v="1"/>
    <n v="1"/>
    <n v="3"/>
    <n v="3"/>
    <n v="0"/>
    <n v="0"/>
    <n v="16"/>
    <n v="0"/>
    <n v="0"/>
    <n v="0"/>
  </r>
  <r>
    <n v="2025"/>
    <x v="1"/>
    <n v="4447"/>
    <x v="132"/>
    <x v="131"/>
    <x v="3"/>
    <x v="26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2"/>
    <n v="0"/>
    <n v="0"/>
    <n v="0"/>
    <n v="0"/>
    <n v="0"/>
    <n v="0"/>
    <n v="0"/>
    <n v="1"/>
    <n v="0"/>
    <n v="0"/>
    <n v="1"/>
  </r>
  <r>
    <n v="2025"/>
    <x v="1"/>
    <n v="4448"/>
    <x v="133"/>
    <x v="132"/>
    <x v="3"/>
    <x v="26"/>
    <n v="0"/>
    <n v="0"/>
    <m/>
    <n v="1"/>
    <n v="9"/>
    <n v="9"/>
    <n v="9"/>
    <n v="9"/>
    <n v="8"/>
    <n v="9"/>
    <n v="8"/>
    <n v="9"/>
    <n v="15"/>
    <n v="15"/>
    <n v="0"/>
    <n v="0"/>
    <n v="8"/>
    <n v="9"/>
    <n v="5"/>
    <n v="0"/>
    <n v="4"/>
    <n v="5"/>
    <n v="6"/>
    <n v="6"/>
    <n v="4"/>
    <n v="5"/>
    <n v="0"/>
    <n v="0"/>
    <n v="7"/>
    <n v="0"/>
    <n v="0"/>
    <n v="0"/>
  </r>
  <r>
    <n v="2025"/>
    <x v="1"/>
    <n v="4449"/>
    <x v="134"/>
    <x v="133"/>
    <x v="3"/>
    <x v="24"/>
    <n v="0"/>
    <n v="0"/>
    <m/>
    <n v="0"/>
    <n v="20"/>
    <n v="20"/>
    <n v="20"/>
    <n v="20"/>
    <n v="17"/>
    <n v="17"/>
    <n v="18"/>
    <n v="16"/>
    <n v="13"/>
    <n v="16"/>
    <n v="0"/>
    <n v="0"/>
    <n v="14"/>
    <n v="14"/>
    <n v="17"/>
    <n v="0"/>
    <n v="26"/>
    <n v="7"/>
    <n v="5"/>
    <n v="11"/>
    <n v="7"/>
    <n v="5"/>
    <n v="5"/>
    <n v="0"/>
    <n v="69"/>
    <n v="0"/>
    <n v="2"/>
    <n v="11"/>
  </r>
  <r>
    <n v="2025"/>
    <x v="1"/>
    <n v="4450"/>
    <x v="135"/>
    <x v="134"/>
    <x v="3"/>
    <x v="24"/>
    <n v="0"/>
    <n v="0"/>
    <m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12"/>
    <n v="0"/>
    <n v="0"/>
    <n v="0"/>
  </r>
  <r>
    <n v="2025"/>
    <x v="1"/>
    <n v="4451"/>
    <x v="136"/>
    <x v="135"/>
    <x v="3"/>
    <x v="25"/>
    <n v="0"/>
    <n v="1"/>
    <m/>
    <n v="0"/>
    <n v="1"/>
    <n v="1"/>
    <n v="1"/>
    <n v="0"/>
    <n v="2"/>
    <n v="2"/>
    <n v="2"/>
    <n v="2"/>
    <n v="1"/>
    <n v="2"/>
    <n v="0"/>
    <n v="0"/>
    <n v="0"/>
    <n v="0"/>
    <n v="0"/>
    <n v="0"/>
    <n v="1"/>
    <n v="0"/>
    <n v="0"/>
    <n v="0"/>
    <n v="0"/>
    <n v="0"/>
    <n v="1"/>
    <n v="0"/>
    <n v="7"/>
    <n v="0"/>
    <n v="0"/>
    <n v="0"/>
  </r>
  <r>
    <n v="2025"/>
    <x v="1"/>
    <n v="4452"/>
    <x v="137"/>
    <x v="136"/>
    <x v="3"/>
    <x v="25"/>
    <n v="0"/>
    <n v="0"/>
    <m/>
    <n v="3"/>
    <n v="0"/>
    <n v="0"/>
    <n v="0"/>
    <n v="0"/>
    <n v="3"/>
    <n v="3"/>
    <n v="3"/>
    <n v="3"/>
    <n v="3"/>
    <n v="2"/>
    <n v="0"/>
    <n v="0"/>
    <n v="5"/>
    <n v="4"/>
    <n v="3"/>
    <n v="0"/>
    <n v="6"/>
    <n v="2"/>
    <n v="6"/>
    <n v="1"/>
    <n v="5"/>
    <n v="1"/>
    <n v="2"/>
    <n v="0"/>
    <n v="9"/>
    <n v="0"/>
    <n v="0"/>
    <n v="2"/>
  </r>
  <r>
    <n v="2025"/>
    <x v="1"/>
    <n v="4453"/>
    <x v="138"/>
    <x v="137"/>
    <x v="3"/>
    <x v="2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0"/>
    <n v="0"/>
    <n v="0"/>
  </r>
  <r>
    <n v="2025"/>
    <x v="1"/>
    <n v="4454"/>
    <x v="139"/>
    <x v="138"/>
    <x v="3"/>
    <x v="25"/>
    <n v="2"/>
    <n v="0"/>
    <m/>
    <n v="1"/>
    <n v="2"/>
    <n v="2"/>
    <n v="2"/>
    <n v="2"/>
    <n v="2"/>
    <n v="1"/>
    <n v="3"/>
    <n v="2"/>
    <n v="1"/>
    <n v="1"/>
    <n v="0"/>
    <n v="0"/>
    <n v="3"/>
    <n v="2"/>
    <n v="1"/>
    <n v="0"/>
    <n v="2"/>
    <n v="1"/>
    <n v="2"/>
    <n v="3"/>
    <n v="3"/>
    <n v="2"/>
    <n v="0"/>
    <n v="0"/>
    <n v="4"/>
    <n v="0"/>
    <n v="0"/>
    <n v="0"/>
  </r>
  <r>
    <n v="2025"/>
    <x v="1"/>
    <n v="4455"/>
    <x v="140"/>
    <x v="139"/>
    <x v="3"/>
    <x v="25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0"/>
    <n v="5"/>
    <n v="0"/>
    <n v="0"/>
    <n v="0"/>
  </r>
  <r>
    <n v="2025"/>
    <x v="1"/>
    <n v="4456"/>
    <x v="141"/>
    <x v="140"/>
    <x v="3"/>
    <x v="25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2"/>
    <n v="0"/>
    <n v="0"/>
    <n v="0"/>
    <n v="3"/>
    <n v="3"/>
    <n v="0"/>
    <n v="0"/>
    <n v="3"/>
    <n v="0"/>
    <n v="0"/>
    <n v="0"/>
  </r>
  <r>
    <n v="2025"/>
    <x v="1"/>
    <n v="4458"/>
    <x v="143"/>
    <x v="142"/>
    <x v="3"/>
    <x v="25"/>
    <n v="0"/>
    <n v="0"/>
    <m/>
    <n v="0"/>
    <n v="0"/>
    <n v="0"/>
    <n v="0"/>
    <n v="0"/>
    <n v="1"/>
    <n v="1"/>
    <n v="1"/>
    <n v="1"/>
    <n v="0"/>
    <n v="0"/>
    <n v="0"/>
    <n v="0"/>
    <n v="2"/>
    <n v="1"/>
    <n v="2"/>
    <n v="0"/>
    <n v="0"/>
    <n v="1"/>
    <n v="2"/>
    <n v="2"/>
    <n v="0"/>
    <n v="0"/>
    <n v="0"/>
    <n v="0"/>
    <n v="12"/>
    <n v="0"/>
    <n v="0"/>
    <n v="0"/>
  </r>
  <r>
    <n v="2025"/>
    <x v="1"/>
    <n v="4459"/>
    <x v="144"/>
    <x v="143"/>
    <x v="3"/>
    <x v="25"/>
    <n v="1"/>
    <n v="0"/>
    <m/>
    <n v="1"/>
    <n v="1"/>
    <n v="1"/>
    <n v="1"/>
    <n v="1"/>
    <n v="0"/>
    <n v="0"/>
    <n v="0"/>
    <n v="0"/>
    <n v="2"/>
    <n v="2"/>
    <n v="0"/>
    <n v="0"/>
    <n v="0"/>
    <n v="0"/>
    <n v="0"/>
    <n v="0"/>
    <n v="1"/>
    <n v="0"/>
    <n v="0"/>
    <n v="0"/>
    <n v="1"/>
    <n v="1"/>
    <n v="0"/>
    <n v="0"/>
    <n v="6"/>
    <n v="0"/>
    <n v="0"/>
    <n v="1"/>
  </r>
  <r>
    <n v="2025"/>
    <x v="1"/>
    <n v="4460"/>
    <x v="145"/>
    <x v="144"/>
    <x v="3"/>
    <x v="25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0"/>
    <n v="1"/>
    <n v="0"/>
    <n v="0"/>
    <n v="1"/>
  </r>
  <r>
    <n v="2025"/>
    <x v="1"/>
    <n v="4461"/>
    <x v="146"/>
    <x v="145"/>
    <x v="3"/>
    <x v="25"/>
    <n v="1"/>
    <n v="0"/>
    <m/>
    <n v="1"/>
    <n v="0"/>
    <n v="0"/>
    <n v="0"/>
    <n v="0"/>
    <n v="3"/>
    <n v="3"/>
    <n v="3"/>
    <n v="3"/>
    <n v="2"/>
    <n v="2"/>
    <n v="0"/>
    <n v="0"/>
    <n v="0"/>
    <n v="0"/>
    <n v="0"/>
    <n v="0"/>
    <n v="0"/>
    <n v="0"/>
    <n v="0"/>
    <n v="0"/>
    <n v="3"/>
    <n v="2"/>
    <n v="0"/>
    <n v="0"/>
    <n v="5"/>
    <n v="0"/>
    <n v="0"/>
    <n v="1"/>
  </r>
  <r>
    <n v="2025"/>
    <x v="1"/>
    <n v="4462"/>
    <x v="204"/>
    <x v="202"/>
    <x v="3"/>
    <x v="25"/>
    <n v="0"/>
    <n v="0"/>
    <m/>
    <n v="0"/>
    <n v="1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3"/>
    <n v="0"/>
    <n v="0"/>
    <n v="0"/>
  </r>
  <r>
    <n v="2025"/>
    <x v="1"/>
    <n v="6669"/>
    <x v="147"/>
    <x v="146"/>
    <x v="2"/>
    <x v="17"/>
    <n v="0"/>
    <n v="0"/>
    <m/>
    <n v="0"/>
    <n v="1"/>
    <n v="1"/>
    <n v="1"/>
    <n v="1"/>
    <n v="5"/>
    <n v="3"/>
    <n v="4"/>
    <n v="3"/>
    <n v="1"/>
    <n v="2"/>
    <n v="0"/>
    <n v="0"/>
    <n v="0"/>
    <n v="0"/>
    <n v="2"/>
    <n v="0"/>
    <n v="2"/>
    <n v="0"/>
    <n v="1"/>
    <n v="0"/>
    <n v="2"/>
    <n v="2"/>
    <n v="0"/>
    <n v="0"/>
    <n v="5"/>
    <n v="0"/>
    <n v="0"/>
    <n v="0"/>
  </r>
  <r>
    <n v="2025"/>
    <x v="1"/>
    <n v="6670"/>
    <x v="148"/>
    <x v="147"/>
    <x v="2"/>
    <x v="17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2"/>
    <n v="1"/>
    <n v="1"/>
    <n v="1"/>
    <n v="0"/>
    <n v="0"/>
    <n v="0"/>
    <n v="0"/>
    <n v="0"/>
    <n v="0"/>
    <n v="0"/>
    <n v="0"/>
  </r>
  <r>
    <n v="2025"/>
    <x v="1"/>
    <n v="6671"/>
    <x v="149"/>
    <x v="148"/>
    <x v="2"/>
    <x v="21"/>
    <n v="1"/>
    <n v="0"/>
    <m/>
    <n v="1"/>
    <n v="7"/>
    <n v="7"/>
    <n v="7"/>
    <n v="7"/>
    <n v="6"/>
    <n v="4"/>
    <n v="6"/>
    <n v="7"/>
    <n v="6"/>
    <n v="6"/>
    <n v="0"/>
    <n v="0"/>
    <n v="5"/>
    <n v="3"/>
    <n v="4"/>
    <n v="0"/>
    <n v="10"/>
    <n v="2"/>
    <n v="1"/>
    <n v="1"/>
    <n v="3"/>
    <n v="3"/>
    <n v="2"/>
    <n v="0"/>
    <n v="8"/>
    <n v="0"/>
    <n v="1"/>
    <n v="3"/>
  </r>
  <r>
    <n v="2025"/>
    <x v="1"/>
    <n v="6709"/>
    <x v="150"/>
    <x v="149"/>
    <x v="0"/>
    <x v="8"/>
    <n v="1"/>
    <n v="0"/>
    <m/>
    <n v="4"/>
    <n v="4"/>
    <n v="4"/>
    <n v="4"/>
    <n v="4"/>
    <n v="9"/>
    <n v="9"/>
    <n v="9"/>
    <n v="9"/>
    <n v="11"/>
    <n v="11"/>
    <n v="0"/>
    <n v="0"/>
    <n v="13"/>
    <n v="12"/>
    <n v="6"/>
    <n v="0"/>
    <n v="12"/>
    <n v="4"/>
    <n v="1"/>
    <n v="4"/>
    <n v="4"/>
    <n v="4"/>
    <n v="1"/>
    <n v="0"/>
    <n v="50"/>
    <n v="0"/>
    <n v="0"/>
    <n v="7"/>
  </r>
  <r>
    <n v="2025"/>
    <x v="1"/>
    <n v="6710"/>
    <x v="151"/>
    <x v="150"/>
    <x v="0"/>
    <x v="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n v="2025"/>
    <x v="1"/>
    <n v="6930"/>
    <x v="152"/>
    <x v="151"/>
    <x v="2"/>
    <x v="19"/>
    <n v="0"/>
    <n v="0"/>
    <m/>
    <n v="0"/>
    <n v="1"/>
    <n v="1"/>
    <n v="1"/>
    <n v="1"/>
    <n v="2"/>
    <n v="2"/>
    <n v="2"/>
    <n v="2"/>
    <n v="1"/>
    <n v="1"/>
    <n v="0"/>
    <n v="0"/>
    <n v="0"/>
    <n v="0"/>
    <n v="0"/>
    <n v="0"/>
    <n v="1"/>
    <n v="0"/>
    <n v="0"/>
    <n v="0"/>
    <n v="0"/>
    <n v="0"/>
    <n v="0"/>
    <n v="0"/>
    <n v="19"/>
    <n v="0"/>
    <n v="0"/>
    <n v="1"/>
  </r>
  <r>
    <n v="2025"/>
    <x v="1"/>
    <n v="6931"/>
    <x v="153"/>
    <x v="152"/>
    <x v="0"/>
    <x v="23"/>
    <n v="0"/>
    <n v="0"/>
    <m/>
    <n v="0"/>
    <n v="0"/>
    <n v="0"/>
    <n v="0"/>
    <n v="0"/>
    <n v="2"/>
    <n v="2"/>
    <n v="2"/>
    <n v="2"/>
    <n v="7"/>
    <n v="7"/>
    <n v="0"/>
    <n v="0"/>
    <n v="0"/>
    <n v="0"/>
    <n v="0"/>
    <n v="0"/>
    <n v="1"/>
    <n v="0"/>
    <n v="0"/>
    <n v="0"/>
    <n v="1"/>
    <n v="1"/>
    <n v="0"/>
    <n v="0"/>
    <n v="14"/>
    <n v="0"/>
    <n v="0"/>
    <n v="1"/>
  </r>
  <r>
    <n v="2025"/>
    <x v="1"/>
    <n v="6974"/>
    <x v="154"/>
    <x v="153"/>
    <x v="0"/>
    <x v="5"/>
    <n v="0"/>
    <n v="0"/>
    <m/>
    <n v="0"/>
    <n v="6"/>
    <n v="6"/>
    <n v="6"/>
    <n v="6"/>
    <n v="5"/>
    <n v="5"/>
    <n v="5"/>
    <n v="4"/>
    <n v="4"/>
    <n v="4"/>
    <n v="0"/>
    <n v="0"/>
    <n v="3"/>
    <n v="4"/>
    <n v="4"/>
    <n v="0"/>
    <n v="11"/>
    <n v="0"/>
    <n v="2"/>
    <n v="2"/>
    <n v="6"/>
    <n v="6"/>
    <n v="3"/>
    <n v="0"/>
    <n v="52"/>
    <n v="0"/>
    <n v="0"/>
    <n v="5"/>
  </r>
  <r>
    <n v="2025"/>
    <x v="1"/>
    <n v="6997"/>
    <x v="155"/>
    <x v="154"/>
    <x v="2"/>
    <x v="20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2"/>
    <n v="2"/>
    <n v="2"/>
    <n v="0"/>
    <n v="0"/>
    <n v="1"/>
    <n v="0"/>
    <n v="6"/>
    <n v="0"/>
    <n v="0"/>
    <n v="0"/>
  </r>
  <r>
    <n v="2025"/>
    <x v="1"/>
    <n v="6998"/>
    <x v="156"/>
    <x v="155"/>
    <x v="2"/>
    <x v="20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</r>
  <r>
    <n v="2025"/>
    <x v="1"/>
    <n v="6999"/>
    <x v="157"/>
    <x v="156"/>
    <x v="3"/>
    <x v="26"/>
    <n v="0"/>
    <n v="0"/>
    <m/>
    <n v="0"/>
    <n v="4"/>
    <n v="4"/>
    <n v="4"/>
    <n v="4"/>
    <n v="2"/>
    <n v="1"/>
    <n v="2"/>
    <n v="2"/>
    <n v="5"/>
    <n v="3"/>
    <n v="0"/>
    <n v="0"/>
    <n v="3"/>
    <n v="3"/>
    <n v="3"/>
    <n v="0"/>
    <n v="4"/>
    <n v="0"/>
    <n v="1"/>
    <n v="1"/>
    <n v="2"/>
    <n v="2"/>
    <n v="0"/>
    <n v="0"/>
    <n v="4"/>
    <n v="0"/>
    <n v="0"/>
    <n v="2"/>
  </r>
  <r>
    <n v="2025"/>
    <x v="1"/>
    <n v="7000"/>
    <x v="158"/>
    <x v="157"/>
    <x v="0"/>
    <x v="2"/>
    <n v="0"/>
    <n v="0"/>
    <m/>
    <n v="2"/>
    <n v="0"/>
    <n v="0"/>
    <n v="0"/>
    <n v="0"/>
    <n v="0"/>
    <n v="0"/>
    <n v="0"/>
    <n v="0"/>
    <n v="1"/>
    <n v="1"/>
    <n v="0"/>
    <n v="0"/>
    <n v="0"/>
    <n v="0"/>
    <n v="0"/>
    <n v="0"/>
    <n v="2"/>
    <n v="0"/>
    <n v="0"/>
    <n v="0"/>
    <n v="1"/>
    <n v="1"/>
    <n v="2"/>
    <n v="0"/>
    <n v="3"/>
    <n v="0"/>
    <n v="0"/>
    <n v="2"/>
  </r>
  <r>
    <n v="2025"/>
    <x v="1"/>
    <n v="7083"/>
    <x v="159"/>
    <x v="158"/>
    <x v="0"/>
    <x v="7"/>
    <n v="0"/>
    <n v="0"/>
    <m/>
    <n v="2"/>
    <n v="18"/>
    <n v="19"/>
    <n v="18"/>
    <n v="18"/>
    <n v="15"/>
    <n v="16"/>
    <n v="17"/>
    <n v="15"/>
    <n v="18"/>
    <n v="19"/>
    <n v="0"/>
    <n v="0"/>
    <n v="15"/>
    <n v="18"/>
    <n v="8"/>
    <n v="0"/>
    <n v="11"/>
    <n v="8"/>
    <n v="12"/>
    <n v="13"/>
    <n v="12"/>
    <n v="11"/>
    <n v="2"/>
    <n v="0"/>
    <n v="36"/>
    <n v="0"/>
    <n v="3"/>
    <n v="12"/>
  </r>
  <r>
    <n v="2025"/>
    <x v="1"/>
    <n v="7156"/>
    <x v="160"/>
    <x v="159"/>
    <x v="0"/>
    <x v="4"/>
    <n v="0"/>
    <n v="0"/>
    <m/>
    <n v="2"/>
    <n v="11"/>
    <n v="11"/>
    <n v="11"/>
    <n v="11"/>
    <n v="15"/>
    <n v="14"/>
    <n v="16"/>
    <n v="16"/>
    <n v="21"/>
    <n v="22"/>
    <n v="0"/>
    <n v="0"/>
    <n v="20"/>
    <n v="18"/>
    <n v="20"/>
    <n v="0"/>
    <n v="15"/>
    <n v="8"/>
    <n v="10"/>
    <n v="9"/>
    <n v="11"/>
    <n v="12"/>
    <n v="0"/>
    <n v="0"/>
    <n v="96"/>
    <n v="0"/>
    <n v="2"/>
    <n v="25"/>
  </r>
  <r>
    <n v="2025"/>
    <x v="1"/>
    <n v="7195"/>
    <x v="161"/>
    <x v="160"/>
    <x v="2"/>
    <x v="22"/>
    <n v="0"/>
    <n v="0"/>
    <m/>
    <n v="0"/>
    <n v="0"/>
    <n v="0"/>
    <n v="0"/>
    <n v="0"/>
    <n v="1"/>
    <n v="1"/>
    <n v="1"/>
    <n v="1"/>
    <n v="2"/>
    <n v="2"/>
    <n v="0"/>
    <n v="0"/>
    <n v="3"/>
    <n v="3"/>
    <n v="3"/>
    <n v="0"/>
    <n v="2"/>
    <n v="2"/>
    <n v="2"/>
    <n v="2"/>
    <n v="1"/>
    <n v="2"/>
    <n v="0"/>
    <n v="0"/>
    <n v="11"/>
    <n v="0"/>
    <n v="0"/>
    <n v="1"/>
  </r>
  <r>
    <n v="2025"/>
    <x v="1"/>
    <n v="7196"/>
    <x v="162"/>
    <x v="161"/>
    <x v="2"/>
    <x v="22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0"/>
    <n v="0"/>
    <n v="1"/>
    <n v="1"/>
    <n v="1"/>
    <n v="0"/>
    <n v="0"/>
    <n v="0"/>
    <n v="11"/>
    <n v="0"/>
    <n v="0"/>
    <n v="0"/>
  </r>
  <r>
    <n v="2025"/>
    <x v="1"/>
    <n v="7273"/>
    <x v="163"/>
    <x v="162"/>
    <x v="0"/>
    <x v="6"/>
    <n v="2"/>
    <n v="0"/>
    <m/>
    <n v="2"/>
    <n v="13"/>
    <n v="13"/>
    <n v="13"/>
    <n v="13"/>
    <n v="5"/>
    <n v="5"/>
    <n v="5"/>
    <n v="5"/>
    <n v="9"/>
    <n v="9"/>
    <n v="0"/>
    <n v="0"/>
    <n v="5"/>
    <n v="6"/>
    <n v="6"/>
    <n v="0"/>
    <n v="8"/>
    <n v="9"/>
    <n v="10"/>
    <n v="10"/>
    <n v="3"/>
    <n v="2"/>
    <n v="0"/>
    <n v="0"/>
    <n v="27"/>
    <n v="0"/>
    <n v="0"/>
    <n v="6"/>
  </r>
  <r>
    <n v="2025"/>
    <x v="1"/>
    <n v="7282"/>
    <x v="164"/>
    <x v="163"/>
    <x v="2"/>
    <x v="21"/>
    <n v="0"/>
    <n v="0"/>
    <m/>
    <n v="0"/>
    <n v="3"/>
    <n v="3"/>
    <n v="3"/>
    <n v="3"/>
    <n v="0"/>
    <n v="0"/>
    <n v="0"/>
    <n v="0"/>
    <n v="0"/>
    <n v="0"/>
    <n v="0"/>
    <n v="0"/>
    <n v="1"/>
    <n v="0"/>
    <n v="0"/>
    <n v="0"/>
    <n v="1"/>
    <n v="0"/>
    <n v="0"/>
    <n v="1"/>
    <n v="1"/>
    <n v="0"/>
    <n v="0"/>
    <n v="0"/>
    <n v="8"/>
    <n v="0"/>
    <n v="0"/>
    <n v="1"/>
  </r>
  <r>
    <n v="2025"/>
    <x v="1"/>
    <n v="7283"/>
    <x v="165"/>
    <x v="164"/>
    <x v="2"/>
    <x v="21"/>
    <n v="1"/>
    <n v="0"/>
    <m/>
    <n v="1"/>
    <n v="3"/>
    <n v="3"/>
    <n v="3"/>
    <n v="3"/>
    <n v="3"/>
    <n v="3"/>
    <n v="2"/>
    <n v="3"/>
    <n v="2"/>
    <n v="2"/>
    <n v="0"/>
    <n v="0"/>
    <n v="5"/>
    <n v="4"/>
    <n v="5"/>
    <n v="0"/>
    <n v="4"/>
    <n v="2"/>
    <n v="2"/>
    <n v="1"/>
    <n v="0"/>
    <n v="0"/>
    <n v="0"/>
    <n v="0"/>
    <n v="4"/>
    <n v="0"/>
    <n v="0"/>
    <n v="1"/>
  </r>
  <r>
    <n v="2025"/>
    <x v="1"/>
    <n v="7284"/>
    <x v="166"/>
    <x v="165"/>
    <x v="3"/>
    <x v="26"/>
    <n v="0"/>
    <n v="0"/>
    <m/>
    <n v="0"/>
    <n v="1"/>
    <n v="1"/>
    <n v="1"/>
    <n v="1"/>
    <n v="0"/>
    <n v="0"/>
    <n v="0"/>
    <n v="0"/>
    <n v="5"/>
    <n v="5"/>
    <n v="0"/>
    <n v="0"/>
    <n v="2"/>
    <n v="1"/>
    <n v="1"/>
    <n v="0"/>
    <n v="1"/>
    <n v="1"/>
    <n v="1"/>
    <n v="1"/>
    <n v="1"/>
    <n v="0"/>
    <n v="3"/>
    <n v="0"/>
    <n v="5"/>
    <n v="0"/>
    <n v="0"/>
    <n v="0"/>
  </r>
  <r>
    <n v="2025"/>
    <x v="1"/>
    <n v="7285"/>
    <x v="167"/>
    <x v="166"/>
    <x v="2"/>
    <x v="20"/>
    <n v="0"/>
    <n v="0"/>
    <m/>
    <n v="0"/>
    <n v="2"/>
    <n v="2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1"/>
    <n v="0"/>
    <n v="0"/>
    <n v="0"/>
    <n v="18"/>
    <n v="0"/>
    <n v="0"/>
    <n v="0"/>
  </r>
  <r>
    <n v="2025"/>
    <x v="1"/>
    <n v="7917"/>
    <x v="168"/>
    <x v="167"/>
    <x v="1"/>
    <x v="0"/>
    <n v="0"/>
    <n v="0"/>
    <m/>
    <n v="0"/>
    <n v="2"/>
    <n v="2"/>
    <n v="2"/>
    <n v="2"/>
    <n v="2"/>
    <n v="2"/>
    <n v="2"/>
    <n v="2"/>
    <n v="1"/>
    <n v="1"/>
    <n v="0"/>
    <n v="0"/>
    <n v="1"/>
    <n v="1"/>
    <n v="0"/>
    <n v="0"/>
    <n v="0"/>
    <n v="0"/>
    <n v="0"/>
    <n v="0"/>
    <n v="2"/>
    <n v="2"/>
    <n v="0"/>
    <n v="0"/>
    <n v="4"/>
    <n v="0"/>
    <n v="0"/>
    <n v="1"/>
  </r>
  <r>
    <n v="2025"/>
    <x v="1"/>
    <n v="7957"/>
    <x v="169"/>
    <x v="168"/>
    <x v="1"/>
    <x v="0"/>
    <n v="0"/>
    <n v="0"/>
    <m/>
    <n v="0"/>
    <n v="50"/>
    <n v="51"/>
    <n v="50"/>
    <n v="48"/>
    <n v="54"/>
    <n v="55"/>
    <n v="55"/>
    <n v="54"/>
    <n v="57"/>
    <n v="55"/>
    <n v="0"/>
    <n v="0"/>
    <n v="55"/>
    <n v="55"/>
    <n v="2"/>
    <n v="0"/>
    <n v="0"/>
    <n v="37"/>
    <n v="52"/>
    <n v="57"/>
    <n v="40"/>
    <n v="27"/>
    <n v="22"/>
    <n v="0"/>
    <n v="109"/>
    <n v="0"/>
    <n v="0"/>
    <n v="50"/>
  </r>
  <r>
    <n v="2025"/>
    <x v="1"/>
    <n v="8434"/>
    <x v="170"/>
    <x v="169"/>
    <x v="0"/>
    <x v="3"/>
    <n v="2"/>
    <n v="1"/>
    <m/>
    <n v="2"/>
    <n v="17"/>
    <n v="17"/>
    <n v="17"/>
    <n v="17"/>
    <n v="11"/>
    <n v="11"/>
    <n v="12"/>
    <n v="12"/>
    <n v="8"/>
    <n v="7"/>
    <n v="0"/>
    <n v="0"/>
    <n v="11"/>
    <n v="11"/>
    <n v="10"/>
    <n v="0"/>
    <n v="7"/>
    <n v="3"/>
    <n v="6"/>
    <n v="5"/>
    <n v="5"/>
    <n v="3"/>
    <n v="7"/>
    <n v="0"/>
    <n v="45"/>
    <n v="0"/>
    <n v="2"/>
    <n v="7"/>
  </r>
  <r>
    <n v="2025"/>
    <x v="1"/>
    <n v="8643"/>
    <x v="171"/>
    <x v="170"/>
    <x v="1"/>
    <x v="0"/>
    <n v="0"/>
    <n v="0"/>
    <m/>
    <n v="0"/>
    <n v="28"/>
    <n v="28"/>
    <n v="28"/>
    <n v="28"/>
    <n v="25"/>
    <n v="25"/>
    <n v="25"/>
    <n v="25"/>
    <n v="29"/>
    <n v="29"/>
    <n v="0"/>
    <n v="0"/>
    <n v="27"/>
    <n v="28"/>
    <n v="0"/>
    <n v="0"/>
    <n v="0"/>
    <n v="17"/>
    <n v="10"/>
    <n v="11"/>
    <n v="29"/>
    <n v="27"/>
    <n v="21"/>
    <n v="0"/>
    <n v="96"/>
    <n v="0"/>
    <n v="0"/>
    <n v="20"/>
  </r>
  <r>
    <n v="2025"/>
    <x v="1"/>
    <n v="8644"/>
    <x v="172"/>
    <x v="171"/>
    <x v="1"/>
    <x v="0"/>
    <n v="0"/>
    <n v="0"/>
    <m/>
    <n v="0"/>
    <n v="5"/>
    <n v="5"/>
    <n v="5"/>
    <n v="5"/>
    <n v="7"/>
    <n v="7"/>
    <n v="7"/>
    <n v="7"/>
    <n v="16"/>
    <n v="16"/>
    <n v="0"/>
    <n v="0"/>
    <n v="9"/>
    <n v="6"/>
    <n v="0"/>
    <n v="0"/>
    <n v="0"/>
    <n v="2"/>
    <n v="4"/>
    <n v="5"/>
    <n v="10"/>
    <n v="4"/>
    <n v="0"/>
    <n v="0"/>
    <n v="2"/>
    <n v="0"/>
    <n v="0"/>
    <n v="3"/>
  </r>
  <r>
    <n v="2025"/>
    <x v="1"/>
    <n v="8648"/>
    <x v="173"/>
    <x v="172"/>
    <x v="1"/>
    <x v="0"/>
    <n v="0"/>
    <n v="0"/>
    <m/>
    <n v="0"/>
    <n v="15"/>
    <n v="15"/>
    <n v="15"/>
    <n v="15"/>
    <n v="8"/>
    <n v="8"/>
    <n v="9"/>
    <n v="8"/>
    <n v="14"/>
    <n v="14"/>
    <n v="0"/>
    <n v="0"/>
    <n v="14"/>
    <n v="14"/>
    <n v="0"/>
    <n v="0"/>
    <n v="0"/>
    <n v="18"/>
    <n v="11"/>
    <n v="17"/>
    <n v="28"/>
    <n v="27"/>
    <n v="18"/>
    <n v="0"/>
    <n v="57"/>
    <n v="0"/>
    <n v="0"/>
    <n v="10"/>
  </r>
  <r>
    <n v="2025"/>
    <x v="1"/>
    <n v="8653"/>
    <x v="174"/>
    <x v="173"/>
    <x v="1"/>
    <x v="0"/>
    <n v="0"/>
    <n v="0"/>
    <m/>
    <n v="0"/>
    <n v="2"/>
    <n v="2"/>
    <n v="2"/>
    <n v="2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2"/>
    <n v="0"/>
    <n v="4"/>
    <n v="0"/>
    <n v="0"/>
    <n v="1"/>
  </r>
  <r>
    <n v="2025"/>
    <x v="1"/>
    <n v="8670"/>
    <x v="175"/>
    <x v="174"/>
    <x v="1"/>
    <x v="0"/>
    <n v="0"/>
    <n v="0"/>
    <m/>
    <n v="1"/>
    <n v="5"/>
    <n v="5"/>
    <n v="5"/>
    <n v="5"/>
    <n v="9"/>
    <n v="9"/>
    <n v="10"/>
    <n v="9"/>
    <n v="5"/>
    <n v="5"/>
    <n v="0"/>
    <n v="0"/>
    <n v="4"/>
    <n v="4"/>
    <n v="0"/>
    <n v="0"/>
    <n v="0"/>
    <n v="6"/>
    <n v="9"/>
    <n v="8"/>
    <n v="10"/>
    <n v="8"/>
    <n v="5"/>
    <n v="0"/>
    <n v="16"/>
    <n v="0"/>
    <n v="0"/>
    <n v="3"/>
  </r>
  <r>
    <n v="2025"/>
    <x v="1"/>
    <n v="8686"/>
    <x v="176"/>
    <x v="175"/>
    <x v="1"/>
    <x v="0"/>
    <n v="0"/>
    <n v="0"/>
    <m/>
    <n v="0"/>
    <n v="25"/>
    <n v="25"/>
    <n v="25"/>
    <n v="25"/>
    <n v="36"/>
    <n v="35"/>
    <n v="45"/>
    <n v="36"/>
    <n v="32"/>
    <n v="29"/>
    <n v="0"/>
    <n v="0"/>
    <n v="29"/>
    <n v="29"/>
    <n v="0"/>
    <n v="0"/>
    <n v="0"/>
    <n v="23"/>
    <n v="24"/>
    <n v="27"/>
    <n v="30"/>
    <n v="23"/>
    <n v="6"/>
    <n v="0"/>
    <n v="60"/>
    <n v="0"/>
    <n v="0"/>
    <n v="18"/>
  </r>
  <r>
    <n v="2025"/>
    <x v="1"/>
    <n v="8705"/>
    <x v="177"/>
    <x v="176"/>
    <x v="1"/>
    <x v="0"/>
    <n v="0"/>
    <n v="0"/>
    <m/>
    <n v="0"/>
    <n v="0"/>
    <n v="0"/>
    <n v="0"/>
    <n v="0"/>
    <n v="3"/>
    <n v="3"/>
    <n v="3"/>
    <n v="3"/>
    <n v="2"/>
    <n v="2"/>
    <n v="0"/>
    <n v="0"/>
    <n v="1"/>
    <n v="1"/>
    <n v="0"/>
    <n v="0"/>
    <n v="0"/>
    <n v="4"/>
    <n v="5"/>
    <n v="5"/>
    <n v="4"/>
    <n v="3"/>
    <n v="5"/>
    <n v="0"/>
    <n v="5"/>
    <n v="0"/>
    <n v="0"/>
    <n v="2"/>
  </r>
  <r>
    <n v="2025"/>
    <x v="1"/>
    <n v="8711"/>
    <x v="178"/>
    <x v="177"/>
    <x v="1"/>
    <x v="0"/>
    <n v="0"/>
    <n v="0"/>
    <m/>
    <n v="0"/>
    <n v="3"/>
    <n v="3"/>
    <n v="3"/>
    <n v="3"/>
    <n v="0"/>
    <n v="0"/>
    <n v="0"/>
    <n v="0"/>
    <n v="6"/>
    <n v="6"/>
    <n v="0"/>
    <n v="0"/>
    <n v="2"/>
    <n v="2"/>
    <n v="0"/>
    <n v="0"/>
    <n v="0"/>
    <n v="3"/>
    <n v="3"/>
    <n v="3"/>
    <n v="0"/>
    <n v="0"/>
    <n v="2"/>
    <n v="0"/>
    <n v="16"/>
    <n v="0"/>
    <n v="0"/>
    <n v="1"/>
  </r>
  <r>
    <n v="2025"/>
    <x v="1"/>
    <n v="8719"/>
    <x v="179"/>
    <x v="178"/>
    <x v="1"/>
    <x v="0"/>
    <n v="0"/>
    <n v="0"/>
    <m/>
    <n v="0"/>
    <n v="33"/>
    <n v="33"/>
    <n v="33"/>
    <n v="33"/>
    <n v="48"/>
    <n v="47"/>
    <n v="47"/>
    <n v="47"/>
    <n v="41"/>
    <n v="41"/>
    <n v="0"/>
    <n v="0"/>
    <n v="47"/>
    <n v="47"/>
    <n v="0"/>
    <n v="0"/>
    <n v="0"/>
    <n v="32"/>
    <n v="35"/>
    <n v="33"/>
    <n v="35"/>
    <n v="30"/>
    <n v="51"/>
    <n v="0"/>
    <n v="66"/>
    <n v="0"/>
    <n v="0"/>
    <n v="24"/>
  </r>
  <r>
    <n v="2025"/>
    <x v="1"/>
    <n v="8729"/>
    <x v="180"/>
    <x v="179"/>
    <x v="1"/>
    <x v="0"/>
    <n v="0"/>
    <n v="0"/>
    <m/>
    <n v="0"/>
    <n v="16"/>
    <n v="16"/>
    <n v="16"/>
    <n v="16"/>
    <n v="24"/>
    <n v="24"/>
    <n v="24"/>
    <n v="24"/>
    <n v="24"/>
    <n v="24"/>
    <n v="0"/>
    <n v="0"/>
    <n v="23"/>
    <n v="22"/>
    <n v="1"/>
    <n v="0"/>
    <n v="0"/>
    <n v="18"/>
    <n v="20"/>
    <n v="26"/>
    <n v="20"/>
    <n v="15"/>
    <n v="0"/>
    <n v="0"/>
    <n v="26"/>
    <n v="0"/>
    <n v="0"/>
    <n v="9"/>
  </r>
  <r>
    <n v="2025"/>
    <x v="1"/>
    <n v="8740"/>
    <x v="181"/>
    <x v="180"/>
    <x v="1"/>
    <x v="0"/>
    <n v="0"/>
    <n v="0"/>
    <m/>
    <n v="0"/>
    <n v="9"/>
    <n v="9"/>
    <n v="9"/>
    <n v="9"/>
    <n v="12"/>
    <n v="13"/>
    <n v="12"/>
    <n v="12"/>
    <n v="14"/>
    <n v="13"/>
    <n v="0"/>
    <n v="0"/>
    <n v="19"/>
    <n v="20"/>
    <n v="0"/>
    <n v="0"/>
    <n v="0"/>
    <n v="13"/>
    <n v="16"/>
    <n v="15"/>
    <n v="17"/>
    <n v="15"/>
    <n v="1"/>
    <n v="0"/>
    <n v="36"/>
    <n v="0"/>
    <n v="0"/>
    <n v="15"/>
  </r>
  <r>
    <n v="2025"/>
    <x v="1"/>
    <n v="9033"/>
    <x v="182"/>
    <x v="181"/>
    <x v="1"/>
    <x v="0"/>
    <n v="124"/>
    <n v="4"/>
    <m/>
    <n v="144"/>
    <n v="4"/>
    <n v="6"/>
    <n v="3"/>
    <n v="4"/>
    <n v="3"/>
    <n v="2"/>
    <n v="1"/>
    <n v="1"/>
    <n v="2"/>
    <n v="2"/>
    <n v="0"/>
    <n v="0"/>
    <n v="4"/>
    <n v="1"/>
    <n v="0"/>
    <n v="0"/>
    <n v="0"/>
    <n v="1"/>
    <n v="1"/>
    <n v="3"/>
    <n v="10"/>
    <n v="7"/>
    <n v="5"/>
    <n v="0"/>
    <n v="2"/>
    <n v="0"/>
    <n v="0"/>
    <n v="26"/>
  </r>
  <r>
    <n v="2025"/>
    <x v="1"/>
    <n v="9160"/>
    <x v="183"/>
    <x v="182"/>
    <x v="1"/>
    <x v="0"/>
    <n v="0"/>
    <n v="0"/>
    <m/>
    <n v="0"/>
    <n v="8"/>
    <n v="9"/>
    <n v="9"/>
    <n v="9"/>
    <n v="6"/>
    <n v="5"/>
    <n v="6"/>
    <n v="6"/>
    <n v="6"/>
    <n v="6"/>
    <n v="0"/>
    <n v="0"/>
    <n v="6"/>
    <n v="7"/>
    <n v="0"/>
    <n v="0"/>
    <n v="0"/>
    <n v="1"/>
    <n v="6"/>
    <n v="6"/>
    <n v="3"/>
    <n v="0"/>
    <n v="0"/>
    <n v="0"/>
    <n v="2"/>
    <n v="0"/>
    <n v="0"/>
    <n v="1"/>
  </r>
  <r>
    <n v="2025"/>
    <x v="1"/>
    <n v="10904"/>
    <x v="184"/>
    <x v="183"/>
    <x v="2"/>
    <x v="17"/>
    <n v="0"/>
    <n v="0"/>
    <m/>
    <n v="0"/>
    <n v="1"/>
    <n v="1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</r>
  <r>
    <n v="2025"/>
    <x v="1"/>
    <n v="11767"/>
    <x v="185"/>
    <x v="184"/>
    <x v="2"/>
    <x v="21"/>
    <n v="0"/>
    <n v="0"/>
    <m/>
    <n v="1"/>
    <n v="3"/>
    <n v="3"/>
    <n v="3"/>
    <n v="1"/>
    <n v="1"/>
    <n v="1"/>
    <n v="1"/>
    <n v="1"/>
    <n v="0"/>
    <n v="0"/>
    <n v="0"/>
    <n v="0"/>
    <n v="1"/>
    <n v="1"/>
    <n v="1"/>
    <n v="0"/>
    <n v="1"/>
    <n v="1"/>
    <n v="1"/>
    <n v="1"/>
    <n v="1"/>
    <n v="0"/>
    <n v="0"/>
    <n v="0"/>
    <n v="8"/>
    <n v="0"/>
    <n v="0"/>
    <n v="0"/>
  </r>
  <r>
    <n v="2025"/>
    <x v="1"/>
    <n v="11784"/>
    <x v="186"/>
    <x v="185"/>
    <x v="2"/>
    <x v="21"/>
    <n v="0"/>
    <n v="0"/>
    <m/>
    <n v="0"/>
    <n v="0"/>
    <n v="0"/>
    <n v="0"/>
    <n v="0"/>
    <n v="1"/>
    <n v="1"/>
    <n v="1"/>
    <n v="1"/>
    <n v="2"/>
    <n v="2"/>
    <n v="0"/>
    <n v="0"/>
    <n v="2"/>
    <n v="2"/>
    <n v="2"/>
    <n v="0"/>
    <n v="3"/>
    <n v="0"/>
    <n v="0"/>
    <n v="0"/>
    <n v="0"/>
    <n v="0"/>
    <n v="0"/>
    <n v="0"/>
    <n v="1"/>
    <n v="0"/>
    <n v="0"/>
    <n v="0"/>
  </r>
  <r>
    <n v="2025"/>
    <x v="1"/>
    <n v="12119"/>
    <x v="187"/>
    <x v="186"/>
    <x v="1"/>
    <x v="0"/>
    <n v="163"/>
    <n v="0"/>
    <m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</r>
  <r>
    <n v="2025"/>
    <x v="1"/>
    <n v="12507"/>
    <x v="188"/>
    <x v="187"/>
    <x v="1"/>
    <x v="0"/>
    <n v="3"/>
    <n v="0"/>
    <m/>
    <n v="8"/>
    <n v="8"/>
    <n v="8"/>
    <n v="8"/>
    <n v="8"/>
    <n v="3"/>
    <n v="3"/>
    <n v="2"/>
    <n v="2"/>
    <n v="10"/>
    <n v="10"/>
    <n v="0"/>
    <n v="0"/>
    <n v="5"/>
    <n v="4"/>
    <n v="5"/>
    <n v="0"/>
    <n v="11"/>
    <n v="4"/>
    <n v="6"/>
    <n v="7"/>
    <n v="13"/>
    <n v="11"/>
    <n v="0"/>
    <n v="0"/>
    <n v="6"/>
    <n v="0"/>
    <n v="0"/>
    <n v="2"/>
  </r>
  <r>
    <n v="2025"/>
    <x v="1"/>
    <n v="12735"/>
    <x v="189"/>
    <x v="188"/>
    <x v="2"/>
    <x v="21"/>
    <n v="0"/>
    <n v="0"/>
    <m/>
    <n v="0"/>
    <n v="0"/>
    <n v="0"/>
    <n v="0"/>
    <n v="0"/>
    <n v="1"/>
    <n v="1"/>
    <n v="1"/>
    <n v="1"/>
    <n v="1"/>
    <n v="0"/>
    <n v="0"/>
    <n v="0"/>
    <n v="1"/>
    <n v="1"/>
    <n v="1"/>
    <n v="0"/>
    <n v="1"/>
    <n v="1"/>
    <n v="1"/>
    <n v="1"/>
    <n v="1"/>
    <n v="1"/>
    <n v="0"/>
    <n v="0"/>
    <n v="6"/>
    <n v="0"/>
    <n v="0"/>
    <n v="0"/>
  </r>
  <r>
    <n v="2025"/>
    <x v="1"/>
    <n v="13662"/>
    <x v="190"/>
    <x v="189"/>
    <x v="2"/>
    <x v="17"/>
    <n v="0"/>
    <n v="0"/>
    <m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1"/>
    <n v="0"/>
    <n v="0"/>
    <n v="9"/>
    <n v="0"/>
    <n v="0"/>
    <n v="0"/>
  </r>
  <r>
    <n v="2025"/>
    <x v="1"/>
    <n v="14654"/>
    <x v="191"/>
    <x v="190"/>
    <x v="1"/>
    <x v="0"/>
    <n v="114"/>
    <n v="3"/>
    <m/>
    <n v="117"/>
    <n v="15"/>
    <n v="16"/>
    <n v="15"/>
    <n v="9"/>
    <n v="9"/>
    <n v="8"/>
    <n v="9"/>
    <n v="10"/>
    <n v="2"/>
    <n v="1"/>
    <n v="0"/>
    <n v="0"/>
    <n v="3"/>
    <n v="3"/>
    <n v="1"/>
    <n v="0"/>
    <n v="3"/>
    <n v="0"/>
    <n v="0"/>
    <n v="0"/>
    <n v="0"/>
    <n v="0"/>
    <n v="1"/>
    <n v="0"/>
    <n v="0"/>
    <n v="0"/>
    <n v="1"/>
    <n v="7"/>
  </r>
  <r>
    <n v="2025"/>
    <x v="1"/>
    <n v="15125"/>
    <x v="192"/>
    <x v="191"/>
    <x v="1"/>
    <x v="0"/>
    <n v="0"/>
    <n v="0"/>
    <m/>
    <n v="0"/>
    <n v="2"/>
    <n v="2"/>
    <n v="2"/>
    <n v="2"/>
    <n v="5"/>
    <n v="5"/>
    <n v="4"/>
    <n v="5"/>
    <n v="9"/>
    <n v="9"/>
    <n v="0"/>
    <n v="0"/>
    <n v="3"/>
    <n v="4"/>
    <n v="0"/>
    <n v="0"/>
    <n v="0"/>
    <n v="8"/>
    <n v="6"/>
    <n v="7"/>
    <n v="2"/>
    <n v="2"/>
    <n v="0"/>
    <n v="0"/>
    <n v="53"/>
    <n v="0"/>
    <n v="0"/>
    <n v="3"/>
  </r>
  <r>
    <n v="2025"/>
    <x v="1"/>
    <n v="24297"/>
    <x v="193"/>
    <x v="192"/>
    <x v="1"/>
    <x v="0"/>
    <n v="0"/>
    <n v="0"/>
    <m/>
    <n v="0"/>
    <n v="1"/>
    <n v="1"/>
    <n v="1"/>
    <n v="1"/>
    <n v="4"/>
    <n v="4"/>
    <n v="4"/>
    <n v="4"/>
    <n v="5"/>
    <n v="5"/>
    <n v="0"/>
    <n v="0"/>
    <n v="4"/>
    <n v="2"/>
    <n v="0"/>
    <n v="0"/>
    <n v="0"/>
    <n v="6"/>
    <n v="3"/>
    <n v="4"/>
    <n v="8"/>
    <n v="8"/>
    <n v="2"/>
    <n v="0"/>
    <n v="14"/>
    <n v="0"/>
    <n v="0"/>
    <n v="1"/>
  </r>
  <r>
    <n v="2025"/>
    <x v="1"/>
    <n v="26291"/>
    <x v="194"/>
    <x v="193"/>
    <x v="2"/>
    <x v="21"/>
    <n v="1"/>
    <n v="0"/>
    <m/>
    <n v="1"/>
    <n v="1"/>
    <n v="1"/>
    <n v="1"/>
    <n v="1"/>
    <n v="3"/>
    <n v="3"/>
    <n v="3"/>
    <n v="3"/>
    <n v="1"/>
    <n v="1"/>
    <n v="0"/>
    <n v="0"/>
    <n v="2"/>
    <n v="1"/>
    <n v="2"/>
    <n v="0"/>
    <n v="6"/>
    <n v="1"/>
    <n v="4"/>
    <n v="4"/>
    <n v="2"/>
    <n v="1"/>
    <n v="0"/>
    <n v="0"/>
    <n v="21"/>
    <n v="0"/>
    <n v="0"/>
    <n v="1"/>
  </r>
  <r>
    <n v="2025"/>
    <x v="1"/>
    <n v="26893"/>
    <x v="195"/>
    <x v="194"/>
    <x v="0"/>
    <x v="8"/>
    <n v="0"/>
    <n v="0"/>
    <m/>
    <n v="0"/>
    <n v="1"/>
    <n v="1"/>
    <n v="1"/>
    <n v="1"/>
    <n v="1"/>
    <n v="1"/>
    <n v="1"/>
    <n v="1"/>
    <n v="5"/>
    <n v="5"/>
    <n v="0"/>
    <n v="0"/>
    <n v="6"/>
    <n v="6"/>
    <n v="6"/>
    <n v="0"/>
    <n v="3"/>
    <n v="5"/>
    <n v="5"/>
    <n v="5"/>
    <n v="5"/>
    <n v="4"/>
    <n v="0"/>
    <n v="0"/>
    <n v="5"/>
    <n v="0"/>
    <n v="0"/>
    <n v="0"/>
  </r>
  <r>
    <n v="2025"/>
    <x v="1"/>
    <n v="26894"/>
    <x v="196"/>
    <x v="195"/>
    <x v="0"/>
    <x v="12"/>
    <n v="0"/>
    <n v="0"/>
    <m/>
    <n v="1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1"/>
    <n v="1"/>
    <n v="0"/>
    <n v="0"/>
    <n v="13"/>
    <n v="0"/>
    <n v="0"/>
    <n v="1"/>
  </r>
  <r>
    <n v="2025"/>
    <x v="1"/>
    <n v="28687"/>
    <x v="197"/>
    <x v="196"/>
    <x v="2"/>
    <x v="21"/>
    <n v="0"/>
    <n v="0"/>
    <m/>
    <n v="0"/>
    <n v="3"/>
    <n v="3"/>
    <n v="3"/>
    <n v="3"/>
    <n v="1"/>
    <n v="1"/>
    <n v="1"/>
    <n v="1"/>
    <n v="1"/>
    <n v="1"/>
    <n v="0"/>
    <n v="0"/>
    <n v="0"/>
    <n v="0"/>
    <n v="2"/>
    <n v="0"/>
    <n v="4"/>
    <n v="0"/>
    <n v="0"/>
    <n v="0"/>
    <n v="1"/>
    <n v="2"/>
    <n v="1"/>
    <n v="0"/>
    <n v="16"/>
    <n v="0"/>
    <n v="0"/>
    <n v="0"/>
  </r>
  <r>
    <n v="2025"/>
    <x v="1"/>
    <n v="29039"/>
    <x v="198"/>
    <x v="197"/>
    <x v="2"/>
    <x v="21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0"/>
    <n v="0"/>
    <n v="0"/>
    <n v="0"/>
    <n v="3"/>
    <n v="0"/>
    <n v="0"/>
    <n v="0"/>
  </r>
  <r>
    <n v="2025"/>
    <x v="1"/>
    <n v="35945"/>
    <x v="199"/>
    <x v="198"/>
    <x v="2"/>
    <x v="14"/>
    <n v="0"/>
    <n v="0"/>
    <m/>
    <n v="0"/>
    <n v="3"/>
    <n v="3"/>
    <n v="3"/>
    <n v="3"/>
    <n v="6"/>
    <n v="6"/>
    <n v="6"/>
    <n v="6"/>
    <n v="5"/>
    <n v="5"/>
    <n v="0"/>
    <n v="0"/>
    <n v="9"/>
    <n v="9"/>
    <n v="8"/>
    <n v="0"/>
    <n v="3"/>
    <n v="7"/>
    <n v="8"/>
    <n v="8"/>
    <n v="5"/>
    <n v="3"/>
    <n v="2"/>
    <n v="0"/>
    <n v="35"/>
    <n v="0"/>
    <n v="0"/>
    <n v="2"/>
  </r>
  <r>
    <n v="2025"/>
    <x v="1"/>
    <n v="36072"/>
    <x v="200"/>
    <x v="199"/>
    <x v="0"/>
    <x v="2"/>
    <n v="0"/>
    <n v="0"/>
    <m/>
    <n v="0"/>
    <n v="0"/>
    <n v="0"/>
    <n v="0"/>
    <n v="0"/>
    <n v="2"/>
    <n v="2"/>
    <n v="2"/>
    <n v="2"/>
    <n v="0"/>
    <n v="0"/>
    <n v="0"/>
    <n v="0"/>
    <n v="2"/>
    <n v="3"/>
    <n v="4"/>
    <n v="0"/>
    <n v="0"/>
    <n v="0"/>
    <n v="0"/>
    <n v="0"/>
    <n v="1"/>
    <n v="1"/>
    <n v="1"/>
    <n v="0"/>
    <n v="4"/>
    <n v="0"/>
    <n v="0"/>
    <n v="1"/>
  </r>
  <r>
    <n v="2025"/>
    <x v="1"/>
    <n v="39423"/>
    <x v="201"/>
    <x v="200"/>
    <x v="3"/>
    <x v="25"/>
    <n v="1"/>
    <n v="0"/>
    <m/>
    <n v="2"/>
    <n v="0"/>
    <n v="0"/>
    <n v="0"/>
    <n v="0"/>
    <n v="1"/>
    <n v="2"/>
    <n v="1"/>
    <n v="1"/>
    <n v="1"/>
    <n v="1"/>
    <n v="0"/>
    <n v="0"/>
    <n v="1"/>
    <n v="2"/>
    <n v="2"/>
    <n v="0"/>
    <n v="1"/>
    <n v="1"/>
    <n v="2"/>
    <n v="2"/>
    <n v="1"/>
    <n v="0"/>
    <n v="0"/>
    <n v="0"/>
    <n v="10"/>
    <n v="0"/>
    <n v="0"/>
    <n v="0"/>
  </r>
  <r>
    <n v="2025"/>
    <x v="1"/>
    <n v="40593"/>
    <x v="202"/>
    <x v="150"/>
    <x v="0"/>
    <x v="5"/>
    <n v="0"/>
    <n v="1"/>
    <m/>
    <n v="0"/>
    <n v="10"/>
    <n v="10"/>
    <n v="10"/>
    <n v="10"/>
    <n v="11"/>
    <n v="11"/>
    <n v="12"/>
    <n v="10"/>
    <n v="15"/>
    <n v="17"/>
    <n v="0"/>
    <n v="0"/>
    <n v="19"/>
    <n v="19"/>
    <n v="20"/>
    <n v="0"/>
    <n v="17"/>
    <n v="11"/>
    <n v="10"/>
    <n v="17"/>
    <n v="14"/>
    <n v="10"/>
    <n v="26"/>
    <n v="0"/>
    <n v="75"/>
    <n v="0"/>
    <n v="0"/>
    <n v="17"/>
  </r>
  <r>
    <n v="2025"/>
    <x v="1"/>
    <n v="40716"/>
    <x v="203"/>
    <x v="201"/>
    <x v="0"/>
    <x v="5"/>
    <n v="9"/>
    <n v="0"/>
    <m/>
    <n v="9"/>
    <n v="6"/>
    <n v="6"/>
    <n v="6"/>
    <n v="6"/>
    <n v="14"/>
    <n v="14"/>
    <n v="14"/>
    <n v="14"/>
    <n v="13"/>
    <n v="15"/>
    <n v="0"/>
    <n v="0"/>
    <n v="18"/>
    <n v="17"/>
    <n v="17"/>
    <n v="0"/>
    <n v="19"/>
    <n v="19"/>
    <n v="15"/>
    <n v="17"/>
    <n v="9"/>
    <n v="7"/>
    <n v="1"/>
    <n v="0"/>
    <n v="46"/>
    <n v="0"/>
    <n v="0"/>
    <n v="13"/>
  </r>
  <r>
    <n v="2025"/>
    <x v="2"/>
    <n v="4314"/>
    <x v="0"/>
    <x v="0"/>
    <x v="0"/>
    <x v="0"/>
    <n v="255"/>
    <n v="1"/>
    <m/>
    <n v="260"/>
    <n v="5"/>
    <n v="5"/>
    <n v="5"/>
    <n v="5"/>
    <n v="7"/>
    <n v="10"/>
    <n v="11"/>
    <n v="7"/>
    <n v="13"/>
    <n v="9"/>
    <n v="0"/>
    <n v="0"/>
    <n v="4"/>
    <n v="3"/>
    <n v="4"/>
    <n v="0"/>
    <n v="2"/>
    <n v="4"/>
    <n v="4"/>
    <n v="3"/>
    <n v="2"/>
    <n v="2"/>
    <n v="2"/>
    <n v="0"/>
    <n v="1"/>
    <n v="0"/>
    <n v="34"/>
    <n v="12"/>
  </r>
  <r>
    <n v="2025"/>
    <x v="2"/>
    <n v="4315"/>
    <x v="1"/>
    <x v="1"/>
    <x v="0"/>
    <x v="1"/>
    <n v="52"/>
    <n v="0"/>
    <m/>
    <n v="54"/>
    <n v="25"/>
    <n v="25"/>
    <n v="25"/>
    <n v="25"/>
    <n v="30"/>
    <n v="30"/>
    <n v="30"/>
    <n v="30"/>
    <n v="31"/>
    <n v="31"/>
    <n v="0"/>
    <n v="0"/>
    <n v="32"/>
    <n v="33"/>
    <n v="31"/>
    <n v="0"/>
    <n v="31"/>
    <n v="34"/>
    <n v="25"/>
    <n v="33"/>
    <n v="16"/>
    <n v="13"/>
    <n v="15"/>
    <n v="0"/>
    <n v="210"/>
    <n v="0"/>
    <n v="11"/>
    <n v="32"/>
  </r>
  <r>
    <n v="2025"/>
    <x v="2"/>
    <n v="4316"/>
    <x v="2"/>
    <x v="2"/>
    <x v="0"/>
    <x v="1"/>
    <n v="3"/>
    <n v="1"/>
    <m/>
    <n v="31"/>
    <n v="21"/>
    <n v="21"/>
    <n v="21"/>
    <n v="21"/>
    <n v="29"/>
    <n v="29"/>
    <n v="29"/>
    <n v="29"/>
    <n v="24"/>
    <n v="24"/>
    <n v="0"/>
    <n v="0"/>
    <n v="26"/>
    <n v="26"/>
    <n v="26"/>
    <n v="0"/>
    <n v="33"/>
    <n v="20"/>
    <n v="24"/>
    <n v="25"/>
    <n v="8"/>
    <n v="7"/>
    <n v="9"/>
    <n v="0"/>
    <n v="35"/>
    <n v="0"/>
    <n v="9"/>
    <n v="17"/>
  </r>
  <r>
    <n v="2025"/>
    <x v="2"/>
    <n v="4317"/>
    <x v="3"/>
    <x v="3"/>
    <x v="0"/>
    <x v="1"/>
    <n v="1"/>
    <n v="0"/>
    <m/>
    <n v="2"/>
    <n v="18"/>
    <n v="18"/>
    <n v="18"/>
    <n v="18"/>
    <n v="16"/>
    <n v="16"/>
    <n v="16"/>
    <n v="16"/>
    <n v="14"/>
    <n v="14"/>
    <n v="0"/>
    <n v="0"/>
    <n v="30"/>
    <n v="30"/>
    <n v="30"/>
    <n v="0"/>
    <n v="20"/>
    <n v="16"/>
    <n v="15"/>
    <n v="17"/>
    <n v="11"/>
    <n v="10"/>
    <n v="17"/>
    <n v="0"/>
    <n v="42"/>
    <n v="0"/>
    <n v="18"/>
    <n v="10"/>
  </r>
  <r>
    <n v="2025"/>
    <x v="2"/>
    <n v="4318"/>
    <x v="4"/>
    <x v="4"/>
    <x v="0"/>
    <x v="1"/>
    <n v="5"/>
    <n v="0"/>
    <m/>
    <n v="8"/>
    <n v="17"/>
    <n v="17"/>
    <n v="17"/>
    <n v="17"/>
    <n v="12"/>
    <n v="12"/>
    <n v="13"/>
    <n v="14"/>
    <n v="13"/>
    <n v="12"/>
    <n v="0"/>
    <n v="0"/>
    <n v="15"/>
    <n v="19"/>
    <n v="17"/>
    <n v="0"/>
    <n v="19"/>
    <n v="17"/>
    <n v="20"/>
    <n v="22"/>
    <n v="7"/>
    <n v="4"/>
    <n v="6"/>
    <n v="0"/>
    <n v="90"/>
    <n v="0"/>
    <n v="2"/>
    <n v="17"/>
  </r>
  <r>
    <n v="2025"/>
    <x v="2"/>
    <n v="4319"/>
    <x v="5"/>
    <x v="5"/>
    <x v="0"/>
    <x v="1"/>
    <n v="4"/>
    <n v="0"/>
    <m/>
    <n v="5"/>
    <n v="12"/>
    <n v="12"/>
    <n v="12"/>
    <n v="12"/>
    <n v="18"/>
    <n v="18"/>
    <n v="18"/>
    <n v="18"/>
    <n v="18"/>
    <n v="19"/>
    <n v="0"/>
    <n v="0"/>
    <n v="13"/>
    <n v="16"/>
    <n v="15"/>
    <n v="0"/>
    <n v="18"/>
    <n v="15"/>
    <n v="18"/>
    <n v="17"/>
    <n v="13"/>
    <n v="10"/>
    <n v="0"/>
    <n v="0"/>
    <n v="25"/>
    <n v="0"/>
    <n v="2"/>
    <n v="10"/>
  </r>
  <r>
    <n v="2025"/>
    <x v="2"/>
    <n v="4320"/>
    <x v="6"/>
    <x v="6"/>
    <x v="0"/>
    <x v="1"/>
    <n v="0"/>
    <n v="0"/>
    <m/>
    <n v="0"/>
    <n v="7"/>
    <n v="7"/>
    <n v="7"/>
    <n v="7"/>
    <n v="9"/>
    <n v="8"/>
    <n v="10"/>
    <n v="10"/>
    <n v="25"/>
    <n v="24"/>
    <n v="0"/>
    <n v="0"/>
    <n v="12"/>
    <n v="14"/>
    <n v="19"/>
    <n v="0"/>
    <n v="9"/>
    <n v="9"/>
    <n v="16"/>
    <n v="17"/>
    <n v="13"/>
    <n v="9"/>
    <n v="1"/>
    <n v="0"/>
    <n v="35"/>
    <n v="0"/>
    <n v="0"/>
    <n v="9"/>
  </r>
  <r>
    <n v="2025"/>
    <x v="2"/>
    <n v="4321"/>
    <x v="7"/>
    <x v="7"/>
    <x v="0"/>
    <x v="1"/>
    <n v="11"/>
    <n v="2"/>
    <m/>
    <n v="12"/>
    <n v="31"/>
    <n v="31"/>
    <n v="31"/>
    <n v="30"/>
    <n v="28"/>
    <n v="28"/>
    <n v="27"/>
    <n v="28"/>
    <n v="35"/>
    <n v="36"/>
    <n v="0"/>
    <n v="0"/>
    <n v="25"/>
    <n v="24"/>
    <n v="28"/>
    <n v="0"/>
    <n v="31"/>
    <n v="21"/>
    <n v="20"/>
    <n v="20"/>
    <n v="8"/>
    <n v="7"/>
    <n v="4"/>
    <n v="0"/>
    <n v="80"/>
    <n v="0"/>
    <n v="1"/>
    <n v="11"/>
  </r>
  <r>
    <n v="2025"/>
    <x v="2"/>
    <n v="4322"/>
    <x v="8"/>
    <x v="8"/>
    <x v="0"/>
    <x v="2"/>
    <n v="5"/>
    <n v="1"/>
    <m/>
    <n v="5"/>
    <n v="4"/>
    <n v="4"/>
    <n v="4"/>
    <n v="4"/>
    <n v="5"/>
    <n v="5"/>
    <n v="7"/>
    <n v="5"/>
    <n v="12"/>
    <n v="12"/>
    <n v="0"/>
    <n v="0"/>
    <n v="10"/>
    <n v="12"/>
    <n v="11"/>
    <n v="0"/>
    <n v="8"/>
    <n v="7"/>
    <n v="7"/>
    <n v="12"/>
    <n v="3"/>
    <n v="3"/>
    <n v="0"/>
    <n v="0"/>
    <n v="29"/>
    <n v="0"/>
    <n v="1"/>
    <n v="9"/>
  </r>
  <r>
    <n v="2025"/>
    <x v="2"/>
    <n v="4323"/>
    <x v="9"/>
    <x v="9"/>
    <x v="0"/>
    <x v="2"/>
    <n v="1"/>
    <n v="0"/>
    <m/>
    <n v="1"/>
    <n v="3"/>
    <n v="3"/>
    <n v="3"/>
    <n v="3"/>
    <n v="1"/>
    <n v="1"/>
    <n v="1"/>
    <n v="1"/>
    <n v="3"/>
    <n v="3"/>
    <n v="0"/>
    <n v="0"/>
    <n v="0"/>
    <n v="1"/>
    <n v="0"/>
    <n v="0"/>
    <n v="4"/>
    <n v="1"/>
    <n v="1"/>
    <n v="1"/>
    <n v="2"/>
    <n v="2"/>
    <n v="2"/>
    <n v="0"/>
    <n v="17"/>
    <n v="0"/>
    <n v="0"/>
    <n v="1"/>
  </r>
  <r>
    <n v="2025"/>
    <x v="2"/>
    <n v="4324"/>
    <x v="10"/>
    <x v="10"/>
    <x v="0"/>
    <x v="3"/>
    <n v="0"/>
    <n v="0"/>
    <m/>
    <n v="0"/>
    <n v="14"/>
    <n v="14"/>
    <n v="14"/>
    <n v="14"/>
    <n v="13"/>
    <n v="14"/>
    <n v="14"/>
    <n v="13"/>
    <n v="15"/>
    <n v="15"/>
    <n v="0"/>
    <n v="0"/>
    <n v="19"/>
    <n v="20"/>
    <n v="21"/>
    <n v="0"/>
    <n v="20"/>
    <n v="16"/>
    <n v="15"/>
    <n v="15"/>
    <n v="16"/>
    <n v="15"/>
    <n v="0"/>
    <n v="0"/>
    <n v="10"/>
    <n v="0"/>
    <n v="6"/>
    <n v="13"/>
  </r>
  <r>
    <n v="2025"/>
    <x v="2"/>
    <n v="4325"/>
    <x v="11"/>
    <x v="11"/>
    <x v="0"/>
    <x v="3"/>
    <n v="0"/>
    <n v="1"/>
    <m/>
    <n v="1"/>
    <n v="6"/>
    <n v="6"/>
    <n v="6"/>
    <n v="6"/>
    <n v="6"/>
    <n v="6"/>
    <n v="6"/>
    <n v="6"/>
    <n v="6"/>
    <n v="6"/>
    <n v="0"/>
    <n v="0"/>
    <n v="8"/>
    <n v="9"/>
    <n v="10"/>
    <n v="0"/>
    <n v="7"/>
    <n v="5"/>
    <n v="5"/>
    <n v="4"/>
    <n v="7"/>
    <n v="6"/>
    <n v="3"/>
    <n v="0"/>
    <n v="96"/>
    <n v="0"/>
    <n v="0"/>
    <n v="4"/>
  </r>
  <r>
    <n v="2025"/>
    <x v="2"/>
    <n v="4326"/>
    <x v="12"/>
    <x v="12"/>
    <x v="0"/>
    <x v="3"/>
    <n v="11"/>
    <n v="0"/>
    <m/>
    <n v="12"/>
    <n v="22"/>
    <n v="22"/>
    <n v="22"/>
    <n v="22"/>
    <n v="18"/>
    <n v="17"/>
    <n v="18"/>
    <n v="18"/>
    <n v="18"/>
    <n v="19"/>
    <n v="0"/>
    <n v="0"/>
    <n v="22"/>
    <n v="21"/>
    <n v="27"/>
    <n v="0"/>
    <n v="29"/>
    <n v="23"/>
    <n v="19"/>
    <n v="21"/>
    <n v="9"/>
    <n v="9"/>
    <n v="0"/>
    <n v="0"/>
    <n v="12"/>
    <n v="0"/>
    <n v="3"/>
    <n v="25"/>
  </r>
  <r>
    <n v="2025"/>
    <x v="2"/>
    <n v="4327"/>
    <x v="13"/>
    <x v="13"/>
    <x v="0"/>
    <x v="3"/>
    <n v="0"/>
    <n v="0"/>
    <m/>
    <n v="0"/>
    <n v="1"/>
    <n v="1"/>
    <n v="1"/>
    <n v="1"/>
    <n v="4"/>
    <n v="4"/>
    <n v="4"/>
    <n v="4"/>
    <n v="8"/>
    <n v="6"/>
    <n v="0"/>
    <n v="0"/>
    <n v="4"/>
    <n v="4"/>
    <n v="6"/>
    <n v="0"/>
    <n v="9"/>
    <n v="0"/>
    <n v="1"/>
    <n v="1"/>
    <n v="5"/>
    <n v="6"/>
    <n v="0"/>
    <n v="0"/>
    <n v="55"/>
    <n v="0"/>
    <n v="0"/>
    <n v="3"/>
  </r>
  <r>
    <n v="2025"/>
    <x v="2"/>
    <n v="4328"/>
    <x v="14"/>
    <x v="14"/>
    <x v="0"/>
    <x v="4"/>
    <n v="12"/>
    <n v="0"/>
    <m/>
    <n v="13"/>
    <n v="38"/>
    <n v="39"/>
    <n v="38"/>
    <n v="39"/>
    <n v="24"/>
    <n v="23"/>
    <n v="24"/>
    <n v="24"/>
    <n v="37"/>
    <n v="37"/>
    <n v="0"/>
    <n v="0"/>
    <n v="28"/>
    <n v="30"/>
    <n v="28"/>
    <n v="0"/>
    <n v="24"/>
    <n v="25"/>
    <n v="29"/>
    <n v="29"/>
    <n v="8"/>
    <n v="7"/>
    <n v="1"/>
    <n v="0"/>
    <n v="55"/>
    <n v="0"/>
    <n v="10"/>
    <n v="39"/>
  </r>
  <r>
    <n v="2025"/>
    <x v="2"/>
    <n v="4329"/>
    <x v="15"/>
    <x v="15"/>
    <x v="0"/>
    <x v="4"/>
    <n v="15"/>
    <n v="0"/>
    <m/>
    <n v="16"/>
    <n v="24"/>
    <n v="24"/>
    <n v="24"/>
    <n v="24"/>
    <n v="22"/>
    <n v="21"/>
    <n v="22"/>
    <n v="22"/>
    <n v="35"/>
    <n v="35"/>
    <n v="0"/>
    <n v="0"/>
    <n v="24"/>
    <n v="25"/>
    <n v="27"/>
    <n v="0"/>
    <n v="19"/>
    <n v="26"/>
    <n v="26"/>
    <n v="25"/>
    <n v="18"/>
    <n v="16"/>
    <n v="1"/>
    <n v="0"/>
    <n v="102"/>
    <n v="0"/>
    <n v="0"/>
    <n v="14"/>
  </r>
  <r>
    <n v="2025"/>
    <x v="2"/>
    <n v="4330"/>
    <x v="16"/>
    <x v="16"/>
    <x v="0"/>
    <x v="4"/>
    <n v="4"/>
    <n v="0"/>
    <m/>
    <n v="4"/>
    <n v="16"/>
    <n v="16"/>
    <n v="16"/>
    <n v="16"/>
    <n v="19"/>
    <n v="19"/>
    <n v="19"/>
    <n v="19"/>
    <n v="24"/>
    <n v="24"/>
    <n v="0"/>
    <n v="0"/>
    <n v="21"/>
    <n v="22"/>
    <n v="23"/>
    <n v="0"/>
    <n v="28"/>
    <n v="15"/>
    <n v="14"/>
    <n v="16"/>
    <n v="7"/>
    <n v="7"/>
    <n v="0"/>
    <n v="0"/>
    <n v="19"/>
    <n v="0"/>
    <n v="6"/>
    <n v="16"/>
  </r>
  <r>
    <n v="2025"/>
    <x v="2"/>
    <n v="4331"/>
    <x v="17"/>
    <x v="17"/>
    <x v="0"/>
    <x v="4"/>
    <n v="0"/>
    <n v="0"/>
    <m/>
    <n v="0"/>
    <n v="6"/>
    <n v="6"/>
    <n v="6"/>
    <n v="6"/>
    <n v="6"/>
    <n v="6"/>
    <n v="6"/>
    <n v="6"/>
    <n v="2"/>
    <n v="4"/>
    <n v="0"/>
    <n v="0"/>
    <n v="7"/>
    <n v="7"/>
    <n v="7"/>
    <n v="0"/>
    <n v="8"/>
    <n v="5"/>
    <n v="3"/>
    <n v="1"/>
    <n v="4"/>
    <n v="4"/>
    <n v="0"/>
    <n v="0"/>
    <n v="1"/>
    <n v="0"/>
    <n v="0"/>
    <n v="4"/>
  </r>
  <r>
    <n v="2025"/>
    <x v="2"/>
    <n v="4332"/>
    <x v="18"/>
    <x v="18"/>
    <x v="0"/>
    <x v="4"/>
    <n v="0"/>
    <n v="1"/>
    <m/>
    <n v="1"/>
    <n v="9"/>
    <n v="9"/>
    <n v="9"/>
    <n v="9"/>
    <n v="8"/>
    <n v="8"/>
    <n v="8"/>
    <n v="8"/>
    <n v="8"/>
    <n v="8"/>
    <n v="0"/>
    <n v="0"/>
    <n v="4"/>
    <n v="4"/>
    <n v="6"/>
    <n v="0"/>
    <n v="9"/>
    <n v="4"/>
    <n v="4"/>
    <n v="4"/>
    <n v="5"/>
    <n v="5"/>
    <n v="0"/>
    <n v="0"/>
    <n v="25"/>
    <n v="0"/>
    <n v="1"/>
    <n v="7"/>
  </r>
  <r>
    <n v="2025"/>
    <x v="2"/>
    <n v="4334"/>
    <x v="19"/>
    <x v="19"/>
    <x v="0"/>
    <x v="5"/>
    <n v="0"/>
    <n v="0"/>
    <m/>
    <n v="0"/>
    <n v="2"/>
    <n v="2"/>
    <n v="2"/>
    <n v="2"/>
    <n v="1"/>
    <n v="1"/>
    <n v="1"/>
    <n v="1"/>
    <n v="1"/>
    <n v="1"/>
    <n v="0"/>
    <n v="0"/>
    <n v="10"/>
    <n v="10"/>
    <n v="10"/>
    <n v="0"/>
    <n v="3"/>
    <n v="4"/>
    <n v="4"/>
    <n v="4"/>
    <n v="0"/>
    <n v="1"/>
    <n v="0"/>
    <n v="0"/>
    <n v="0"/>
    <n v="0"/>
    <n v="0"/>
    <n v="0"/>
  </r>
  <r>
    <n v="2025"/>
    <x v="2"/>
    <n v="4335"/>
    <x v="20"/>
    <x v="20"/>
    <x v="0"/>
    <x v="6"/>
    <n v="14"/>
    <n v="1"/>
    <m/>
    <n v="17"/>
    <n v="16"/>
    <n v="16"/>
    <n v="16"/>
    <n v="16"/>
    <n v="22"/>
    <n v="23"/>
    <n v="23"/>
    <n v="23"/>
    <n v="19"/>
    <n v="19"/>
    <n v="0"/>
    <n v="0"/>
    <n v="20"/>
    <n v="21"/>
    <n v="26"/>
    <n v="0"/>
    <n v="33"/>
    <n v="17"/>
    <n v="22"/>
    <n v="23"/>
    <n v="8"/>
    <n v="6"/>
    <n v="5"/>
    <n v="0"/>
    <n v="157"/>
    <n v="0"/>
    <n v="5"/>
    <n v="21"/>
  </r>
  <r>
    <n v="2025"/>
    <x v="2"/>
    <n v="4336"/>
    <x v="21"/>
    <x v="21"/>
    <x v="0"/>
    <x v="7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0"/>
    <n v="2"/>
    <n v="1"/>
    <n v="1"/>
    <n v="0"/>
    <n v="0"/>
    <n v="0"/>
    <n v="16"/>
    <n v="0"/>
    <n v="0"/>
    <n v="1"/>
  </r>
  <r>
    <n v="2025"/>
    <x v="2"/>
    <n v="4337"/>
    <x v="22"/>
    <x v="22"/>
    <x v="0"/>
    <x v="7"/>
    <n v="0"/>
    <n v="0"/>
    <m/>
    <n v="0"/>
    <n v="2"/>
    <n v="2"/>
    <n v="2"/>
    <n v="2"/>
    <n v="3"/>
    <n v="3"/>
    <n v="4"/>
    <n v="4"/>
    <n v="2"/>
    <n v="2"/>
    <n v="0"/>
    <n v="0"/>
    <n v="2"/>
    <n v="3"/>
    <n v="1"/>
    <n v="0"/>
    <n v="3"/>
    <n v="0"/>
    <n v="1"/>
    <n v="2"/>
    <n v="0"/>
    <n v="0"/>
    <n v="0"/>
    <n v="0"/>
    <n v="1"/>
    <n v="0"/>
    <n v="0"/>
    <n v="0"/>
  </r>
  <r>
    <n v="2025"/>
    <x v="2"/>
    <n v="4338"/>
    <x v="23"/>
    <x v="23"/>
    <x v="0"/>
    <x v="8"/>
    <n v="1"/>
    <n v="0"/>
    <m/>
    <n v="0"/>
    <n v="1"/>
    <n v="1"/>
    <n v="1"/>
    <n v="1"/>
    <n v="1"/>
    <n v="1"/>
    <n v="1"/>
    <n v="1"/>
    <n v="2"/>
    <n v="2"/>
    <n v="0"/>
    <n v="0"/>
    <n v="1"/>
    <n v="1"/>
    <n v="1"/>
    <n v="0"/>
    <n v="0"/>
    <n v="1"/>
    <n v="1"/>
    <n v="1"/>
    <n v="0"/>
    <n v="0"/>
    <n v="1"/>
    <n v="0"/>
    <n v="1"/>
    <n v="0"/>
    <n v="0"/>
    <n v="0"/>
  </r>
  <r>
    <n v="2025"/>
    <x v="2"/>
    <n v="4339"/>
    <x v="24"/>
    <x v="24"/>
    <x v="0"/>
    <x v="9"/>
    <n v="11"/>
    <n v="0"/>
    <m/>
    <n v="11"/>
    <n v="19"/>
    <n v="19"/>
    <n v="19"/>
    <n v="19"/>
    <n v="16"/>
    <n v="15"/>
    <n v="15"/>
    <n v="14"/>
    <n v="14"/>
    <n v="15"/>
    <n v="0"/>
    <n v="0"/>
    <n v="15"/>
    <n v="17"/>
    <n v="17"/>
    <n v="0"/>
    <n v="14"/>
    <n v="11"/>
    <n v="14"/>
    <n v="13"/>
    <n v="15"/>
    <n v="14"/>
    <n v="8"/>
    <n v="0"/>
    <n v="68"/>
    <n v="0"/>
    <n v="4"/>
    <n v="11"/>
  </r>
  <r>
    <n v="2025"/>
    <x v="2"/>
    <n v="4340"/>
    <x v="25"/>
    <x v="25"/>
    <x v="0"/>
    <x v="9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2"/>
    <n v="0"/>
    <n v="0"/>
    <n v="0"/>
    <n v="1"/>
    <n v="1"/>
    <n v="0"/>
    <n v="0"/>
    <n v="0"/>
    <n v="0"/>
    <n v="0"/>
    <n v="0"/>
  </r>
  <r>
    <n v="2025"/>
    <x v="2"/>
    <n v="4341"/>
    <x v="26"/>
    <x v="26"/>
    <x v="0"/>
    <x v="9"/>
    <n v="0"/>
    <n v="0"/>
    <m/>
    <n v="0"/>
    <n v="2"/>
    <n v="2"/>
    <n v="2"/>
    <n v="2"/>
    <n v="2"/>
    <n v="2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4342"/>
    <x v="27"/>
    <x v="27"/>
    <x v="0"/>
    <x v="10"/>
    <n v="0"/>
    <n v="1"/>
    <m/>
    <n v="3"/>
    <n v="19"/>
    <n v="19"/>
    <n v="19"/>
    <n v="19"/>
    <n v="13"/>
    <n v="13"/>
    <n v="14"/>
    <n v="13"/>
    <n v="20"/>
    <n v="21"/>
    <n v="0"/>
    <n v="0"/>
    <n v="18"/>
    <n v="29"/>
    <n v="20"/>
    <n v="0"/>
    <n v="17"/>
    <n v="9"/>
    <n v="22"/>
    <n v="21"/>
    <n v="4"/>
    <n v="3"/>
    <n v="15"/>
    <n v="0"/>
    <n v="13"/>
    <n v="0"/>
    <n v="0"/>
    <n v="11"/>
  </r>
  <r>
    <n v="2025"/>
    <x v="2"/>
    <n v="4343"/>
    <x v="28"/>
    <x v="28"/>
    <x v="0"/>
    <x v="10"/>
    <n v="0"/>
    <n v="0"/>
    <m/>
    <n v="0"/>
    <n v="2"/>
    <n v="2"/>
    <n v="2"/>
    <n v="2"/>
    <n v="2"/>
    <n v="2"/>
    <n v="2"/>
    <n v="2"/>
    <n v="5"/>
    <n v="5"/>
    <n v="0"/>
    <n v="0"/>
    <n v="3"/>
    <n v="1"/>
    <n v="2"/>
    <n v="0"/>
    <n v="2"/>
    <n v="0"/>
    <n v="7"/>
    <n v="5"/>
    <n v="3"/>
    <n v="3"/>
    <n v="0"/>
    <n v="0"/>
    <n v="18"/>
    <n v="0"/>
    <n v="0"/>
    <n v="1"/>
  </r>
  <r>
    <n v="2025"/>
    <x v="2"/>
    <n v="4344"/>
    <x v="29"/>
    <x v="29"/>
    <x v="0"/>
    <x v="10"/>
    <n v="0"/>
    <n v="0"/>
    <m/>
    <n v="0"/>
    <n v="7"/>
    <n v="7"/>
    <n v="7"/>
    <n v="7"/>
    <n v="3"/>
    <n v="3"/>
    <n v="3"/>
    <n v="3"/>
    <n v="2"/>
    <n v="2"/>
    <n v="0"/>
    <n v="0"/>
    <n v="1"/>
    <n v="1"/>
    <n v="1"/>
    <n v="0"/>
    <n v="3"/>
    <n v="1"/>
    <n v="1"/>
    <n v="1"/>
    <n v="1"/>
    <n v="0"/>
    <n v="1"/>
    <n v="0"/>
    <n v="19"/>
    <n v="0"/>
    <n v="5"/>
    <n v="0"/>
  </r>
  <r>
    <n v="2025"/>
    <x v="2"/>
    <n v="4345"/>
    <x v="30"/>
    <x v="30"/>
    <x v="0"/>
    <x v="10"/>
    <n v="0"/>
    <n v="0"/>
    <m/>
    <n v="0"/>
    <n v="5"/>
    <n v="5"/>
    <n v="5"/>
    <n v="5"/>
    <n v="5"/>
    <n v="5"/>
    <n v="5"/>
    <n v="5"/>
    <n v="4"/>
    <n v="4"/>
    <n v="0"/>
    <n v="0"/>
    <n v="6"/>
    <n v="6"/>
    <n v="6"/>
    <n v="0"/>
    <n v="5"/>
    <n v="3"/>
    <n v="5"/>
    <n v="4"/>
    <n v="1"/>
    <n v="1"/>
    <n v="0"/>
    <n v="0"/>
    <n v="15"/>
    <n v="0"/>
    <n v="1"/>
    <n v="3"/>
  </r>
  <r>
    <n v="2025"/>
    <x v="2"/>
    <n v="4346"/>
    <x v="31"/>
    <x v="31"/>
    <x v="0"/>
    <x v="11"/>
    <n v="25"/>
    <n v="1"/>
    <m/>
    <n v="27"/>
    <n v="40"/>
    <n v="40"/>
    <n v="40"/>
    <n v="40"/>
    <n v="34"/>
    <n v="32"/>
    <n v="34"/>
    <n v="32"/>
    <n v="30"/>
    <n v="30"/>
    <n v="0"/>
    <n v="0"/>
    <n v="32"/>
    <n v="34"/>
    <n v="35"/>
    <n v="0"/>
    <n v="42"/>
    <n v="16"/>
    <n v="10"/>
    <n v="15"/>
    <n v="11"/>
    <n v="8"/>
    <n v="12"/>
    <n v="0"/>
    <n v="48"/>
    <n v="0"/>
    <n v="6"/>
    <n v="17"/>
  </r>
  <r>
    <n v="2025"/>
    <x v="2"/>
    <n v="4347"/>
    <x v="32"/>
    <x v="32"/>
    <x v="0"/>
    <x v="11"/>
    <n v="0"/>
    <n v="0"/>
    <m/>
    <n v="1"/>
    <n v="5"/>
    <n v="5"/>
    <n v="5"/>
    <n v="5"/>
    <n v="3"/>
    <n v="3"/>
    <n v="3"/>
    <n v="4"/>
    <n v="3"/>
    <n v="2"/>
    <n v="0"/>
    <n v="0"/>
    <n v="4"/>
    <n v="4"/>
    <n v="4"/>
    <n v="0"/>
    <n v="5"/>
    <n v="7"/>
    <n v="8"/>
    <n v="8"/>
    <n v="2"/>
    <n v="1"/>
    <n v="4"/>
    <n v="0"/>
    <n v="8"/>
    <n v="0"/>
    <n v="0"/>
    <n v="1"/>
  </r>
  <r>
    <n v="2025"/>
    <x v="2"/>
    <n v="4348"/>
    <x v="33"/>
    <x v="33"/>
    <x v="0"/>
    <x v="11"/>
    <n v="0"/>
    <n v="1"/>
    <m/>
    <n v="0"/>
    <n v="6"/>
    <n v="6"/>
    <n v="6"/>
    <n v="6"/>
    <n v="2"/>
    <n v="1"/>
    <n v="1"/>
    <n v="2"/>
    <n v="0"/>
    <n v="0"/>
    <n v="0"/>
    <n v="0"/>
    <n v="2"/>
    <n v="2"/>
    <n v="2"/>
    <n v="0"/>
    <n v="6"/>
    <n v="2"/>
    <n v="2"/>
    <n v="2"/>
    <n v="1"/>
    <n v="1"/>
    <n v="0"/>
    <n v="0"/>
    <n v="0"/>
    <n v="0"/>
    <n v="0"/>
    <n v="3"/>
  </r>
  <r>
    <n v="2025"/>
    <x v="2"/>
    <n v="4349"/>
    <x v="34"/>
    <x v="34"/>
    <x v="0"/>
    <x v="11"/>
    <n v="0"/>
    <n v="0"/>
    <m/>
    <n v="0"/>
    <n v="1"/>
    <n v="1"/>
    <n v="1"/>
    <n v="1"/>
    <n v="1"/>
    <n v="1"/>
    <n v="1"/>
    <n v="1"/>
    <n v="3"/>
    <n v="3"/>
    <n v="0"/>
    <n v="0"/>
    <n v="1"/>
    <n v="1"/>
    <n v="1"/>
    <n v="0"/>
    <n v="2"/>
    <n v="3"/>
    <n v="3"/>
    <n v="3"/>
    <n v="4"/>
    <n v="4"/>
    <n v="0"/>
    <n v="0"/>
    <n v="8"/>
    <n v="0"/>
    <n v="0"/>
    <n v="3"/>
  </r>
  <r>
    <n v="2025"/>
    <x v="2"/>
    <n v="4350"/>
    <x v="35"/>
    <x v="35"/>
    <x v="0"/>
    <x v="11"/>
    <n v="0"/>
    <n v="0"/>
    <m/>
    <n v="0"/>
    <n v="7"/>
    <n v="7"/>
    <n v="7"/>
    <n v="7"/>
    <n v="7"/>
    <n v="8"/>
    <n v="8"/>
    <n v="8"/>
    <n v="15"/>
    <n v="15"/>
    <n v="0"/>
    <n v="0"/>
    <n v="15"/>
    <n v="15"/>
    <n v="15"/>
    <n v="0"/>
    <n v="15"/>
    <n v="12"/>
    <n v="12"/>
    <n v="12"/>
    <n v="12"/>
    <n v="8"/>
    <n v="12"/>
    <n v="0"/>
    <n v="76"/>
    <n v="0"/>
    <n v="0"/>
    <n v="6"/>
  </r>
  <r>
    <n v="2025"/>
    <x v="2"/>
    <n v="4351"/>
    <x v="36"/>
    <x v="36"/>
    <x v="0"/>
    <x v="11"/>
    <n v="1"/>
    <n v="0"/>
    <m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0"/>
    <n v="0"/>
    <n v="0"/>
    <n v="1"/>
    <n v="1"/>
    <n v="0"/>
    <n v="0"/>
    <n v="8"/>
    <n v="0"/>
    <n v="0"/>
    <n v="3"/>
  </r>
  <r>
    <n v="2025"/>
    <x v="2"/>
    <n v="4352"/>
    <x v="37"/>
    <x v="37"/>
    <x v="0"/>
    <x v="11"/>
    <n v="1"/>
    <n v="1"/>
    <m/>
    <n v="1"/>
    <n v="11"/>
    <n v="11"/>
    <n v="11"/>
    <n v="11"/>
    <n v="10"/>
    <n v="11"/>
    <n v="11"/>
    <n v="11"/>
    <n v="13"/>
    <n v="14"/>
    <n v="0"/>
    <n v="0"/>
    <n v="7"/>
    <n v="9"/>
    <n v="3"/>
    <n v="0"/>
    <n v="14"/>
    <n v="8"/>
    <n v="8"/>
    <n v="9"/>
    <n v="8"/>
    <n v="6"/>
    <n v="0"/>
    <n v="0"/>
    <n v="33"/>
    <n v="0"/>
    <n v="0"/>
    <n v="4"/>
  </r>
  <r>
    <n v="2025"/>
    <x v="2"/>
    <n v="4353"/>
    <x v="38"/>
    <x v="38"/>
    <x v="0"/>
    <x v="8"/>
    <n v="0"/>
    <n v="0"/>
    <m/>
    <n v="0"/>
    <n v="4"/>
    <n v="4"/>
    <n v="4"/>
    <n v="4"/>
    <n v="4"/>
    <n v="4"/>
    <n v="4"/>
    <n v="4"/>
    <n v="4"/>
    <n v="4"/>
    <n v="0"/>
    <n v="0"/>
    <n v="5"/>
    <n v="6"/>
    <n v="6"/>
    <n v="0"/>
    <n v="3"/>
    <n v="4"/>
    <n v="4"/>
    <n v="4"/>
    <n v="2"/>
    <n v="2"/>
    <n v="0"/>
    <n v="0"/>
    <n v="1"/>
    <n v="0"/>
    <n v="0"/>
    <n v="5"/>
  </r>
  <r>
    <n v="2025"/>
    <x v="2"/>
    <n v="4354"/>
    <x v="39"/>
    <x v="39"/>
    <x v="0"/>
    <x v="8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22"/>
    <n v="0"/>
    <n v="0"/>
    <n v="0"/>
  </r>
  <r>
    <n v="2025"/>
    <x v="2"/>
    <n v="4355"/>
    <x v="40"/>
    <x v="40"/>
    <x v="0"/>
    <x v="8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1"/>
  </r>
  <r>
    <n v="2025"/>
    <x v="2"/>
    <n v="4356"/>
    <x v="41"/>
    <x v="41"/>
    <x v="0"/>
    <x v="9"/>
    <n v="1"/>
    <n v="0"/>
    <m/>
    <n v="1"/>
    <n v="3"/>
    <n v="3"/>
    <n v="3"/>
    <n v="3"/>
    <n v="5"/>
    <n v="5"/>
    <n v="5"/>
    <n v="5"/>
    <n v="7"/>
    <n v="8"/>
    <n v="0"/>
    <n v="0"/>
    <n v="6"/>
    <n v="5"/>
    <n v="7"/>
    <n v="0"/>
    <n v="3"/>
    <n v="6"/>
    <n v="7"/>
    <n v="6"/>
    <n v="3"/>
    <n v="3"/>
    <n v="0"/>
    <n v="0"/>
    <n v="0"/>
    <n v="0"/>
    <n v="1"/>
    <n v="1"/>
  </r>
  <r>
    <n v="2025"/>
    <x v="2"/>
    <n v="4357"/>
    <x v="42"/>
    <x v="42"/>
    <x v="0"/>
    <x v="9"/>
    <n v="0"/>
    <n v="0"/>
    <m/>
    <n v="0"/>
    <n v="8"/>
    <n v="8"/>
    <n v="8"/>
    <n v="8"/>
    <n v="3"/>
    <n v="3"/>
    <n v="3"/>
    <n v="3"/>
    <n v="2"/>
    <n v="2"/>
    <n v="0"/>
    <n v="0"/>
    <n v="3"/>
    <n v="3"/>
    <n v="3"/>
    <n v="0"/>
    <n v="4"/>
    <n v="4"/>
    <n v="4"/>
    <n v="4"/>
    <n v="2"/>
    <n v="2"/>
    <n v="0"/>
    <n v="0"/>
    <n v="17"/>
    <n v="0"/>
    <n v="0"/>
    <n v="2"/>
  </r>
  <r>
    <n v="2025"/>
    <x v="2"/>
    <n v="4358"/>
    <x v="43"/>
    <x v="43"/>
    <x v="0"/>
    <x v="9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2"/>
    <n v="0"/>
    <n v="0"/>
    <n v="0"/>
    <n v="2"/>
    <n v="1"/>
    <n v="0"/>
    <n v="0"/>
    <n v="10"/>
    <n v="0"/>
    <n v="0"/>
    <n v="0"/>
  </r>
  <r>
    <n v="2025"/>
    <x v="2"/>
    <n v="4359"/>
    <x v="44"/>
    <x v="4"/>
    <x v="0"/>
    <x v="9"/>
    <n v="0"/>
    <n v="0"/>
    <m/>
    <n v="0"/>
    <n v="1"/>
    <n v="1"/>
    <n v="1"/>
    <n v="1"/>
    <n v="0"/>
    <n v="0"/>
    <n v="0"/>
    <n v="0"/>
    <n v="1"/>
    <n v="1"/>
    <n v="0"/>
    <n v="0"/>
    <n v="3"/>
    <n v="3"/>
    <n v="3"/>
    <n v="0"/>
    <n v="4"/>
    <n v="1"/>
    <n v="0"/>
    <n v="1"/>
    <n v="6"/>
    <n v="2"/>
    <n v="0"/>
    <n v="0"/>
    <n v="0"/>
    <n v="0"/>
    <n v="5"/>
    <n v="0"/>
  </r>
  <r>
    <n v="2025"/>
    <x v="2"/>
    <n v="4360"/>
    <x v="45"/>
    <x v="44"/>
    <x v="0"/>
    <x v="9"/>
    <n v="0"/>
    <n v="0"/>
    <m/>
    <n v="0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</r>
  <r>
    <n v="2025"/>
    <x v="2"/>
    <n v="4361"/>
    <x v="46"/>
    <x v="45"/>
    <x v="0"/>
    <x v="12"/>
    <n v="0"/>
    <n v="0"/>
    <m/>
    <n v="0"/>
    <n v="2"/>
    <n v="2"/>
    <n v="2"/>
    <n v="2"/>
    <n v="3"/>
    <n v="3"/>
    <n v="3"/>
    <n v="3"/>
    <n v="1"/>
    <n v="1"/>
    <n v="0"/>
    <n v="0"/>
    <n v="4"/>
    <n v="4"/>
    <n v="4"/>
    <n v="0"/>
    <n v="1"/>
    <n v="2"/>
    <n v="2"/>
    <n v="2"/>
    <n v="9"/>
    <n v="8"/>
    <n v="2"/>
    <n v="0"/>
    <n v="2"/>
    <n v="0"/>
    <n v="1"/>
    <n v="0"/>
  </r>
  <r>
    <n v="2025"/>
    <x v="2"/>
    <n v="4362"/>
    <x v="47"/>
    <x v="46"/>
    <x v="0"/>
    <x v="12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8"/>
    <n v="0"/>
    <n v="0"/>
    <n v="0"/>
  </r>
  <r>
    <n v="2025"/>
    <x v="2"/>
    <n v="4363"/>
    <x v="48"/>
    <x v="47"/>
    <x v="0"/>
    <x v="12"/>
    <n v="3"/>
    <n v="0"/>
    <m/>
    <n v="3"/>
    <n v="5"/>
    <n v="5"/>
    <n v="5"/>
    <n v="5"/>
    <n v="6"/>
    <n v="6"/>
    <n v="6"/>
    <n v="6"/>
    <n v="5"/>
    <n v="5"/>
    <n v="0"/>
    <n v="0"/>
    <n v="5"/>
    <n v="5"/>
    <n v="7"/>
    <n v="0"/>
    <n v="11"/>
    <n v="8"/>
    <n v="3"/>
    <n v="3"/>
    <n v="8"/>
    <n v="8"/>
    <n v="2"/>
    <n v="0"/>
    <n v="29"/>
    <n v="0"/>
    <n v="1"/>
    <n v="8"/>
  </r>
  <r>
    <n v="2025"/>
    <x v="2"/>
    <n v="4364"/>
    <x v="49"/>
    <x v="48"/>
    <x v="0"/>
    <x v="12"/>
    <n v="0"/>
    <n v="0"/>
    <m/>
    <n v="0"/>
    <n v="0"/>
    <n v="0"/>
    <n v="0"/>
    <n v="0"/>
    <n v="1"/>
    <n v="1"/>
    <n v="1"/>
    <n v="1"/>
    <n v="1"/>
    <n v="1"/>
    <n v="0"/>
    <n v="0"/>
    <n v="2"/>
    <n v="2"/>
    <n v="2"/>
    <n v="0"/>
    <n v="0"/>
    <n v="0"/>
    <n v="0"/>
    <n v="0"/>
    <n v="0"/>
    <n v="0"/>
    <n v="3"/>
    <n v="0"/>
    <n v="5"/>
    <n v="0"/>
    <n v="0"/>
    <n v="0"/>
  </r>
  <r>
    <n v="2025"/>
    <x v="2"/>
    <n v="4365"/>
    <x v="50"/>
    <x v="49"/>
    <x v="0"/>
    <x v="12"/>
    <n v="0"/>
    <n v="0"/>
    <m/>
    <n v="0"/>
    <n v="0"/>
    <n v="0"/>
    <n v="0"/>
    <n v="0"/>
    <n v="2"/>
    <n v="2"/>
    <n v="2"/>
    <n v="2"/>
    <n v="0"/>
    <n v="0"/>
    <n v="0"/>
    <n v="0"/>
    <n v="0"/>
    <n v="0"/>
    <n v="0"/>
    <n v="0"/>
    <n v="0"/>
    <n v="1"/>
    <n v="1"/>
    <n v="1"/>
    <n v="4"/>
    <n v="2"/>
    <n v="0"/>
    <n v="0"/>
    <n v="4"/>
    <n v="0"/>
    <n v="0"/>
    <n v="0"/>
  </r>
  <r>
    <n v="2025"/>
    <x v="2"/>
    <n v="4366"/>
    <x v="51"/>
    <x v="50"/>
    <x v="0"/>
    <x v="8"/>
    <n v="0"/>
    <n v="0"/>
    <m/>
    <n v="1"/>
    <n v="0"/>
    <n v="0"/>
    <n v="0"/>
    <n v="0"/>
    <n v="1"/>
    <n v="1"/>
    <n v="1"/>
    <n v="1"/>
    <n v="1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1"/>
  </r>
  <r>
    <n v="2025"/>
    <x v="2"/>
    <n v="4367"/>
    <x v="52"/>
    <x v="51"/>
    <x v="1"/>
    <x v="0"/>
    <n v="265"/>
    <n v="1"/>
    <m/>
    <n v="273"/>
    <n v="7"/>
    <n v="7"/>
    <n v="7"/>
    <n v="7"/>
    <n v="3"/>
    <n v="4"/>
    <n v="4"/>
    <n v="4"/>
    <n v="4"/>
    <n v="4"/>
    <n v="0"/>
    <n v="0"/>
    <n v="1"/>
    <n v="1"/>
    <n v="1"/>
    <n v="0"/>
    <n v="0"/>
    <n v="0"/>
    <n v="0"/>
    <n v="0"/>
    <n v="2"/>
    <n v="2"/>
    <n v="1"/>
    <n v="0"/>
    <n v="0"/>
    <n v="0"/>
    <n v="4"/>
    <n v="19"/>
  </r>
  <r>
    <n v="2025"/>
    <x v="2"/>
    <n v="4368"/>
    <x v="53"/>
    <x v="52"/>
    <x v="2"/>
    <x v="13"/>
    <n v="13"/>
    <n v="0"/>
    <m/>
    <n v="13"/>
    <n v="22"/>
    <n v="22"/>
    <n v="22"/>
    <n v="22"/>
    <n v="15"/>
    <n v="18"/>
    <n v="17"/>
    <n v="19"/>
    <n v="16"/>
    <n v="15"/>
    <n v="0"/>
    <n v="0"/>
    <n v="19"/>
    <n v="19"/>
    <n v="19"/>
    <n v="0"/>
    <n v="29"/>
    <n v="16"/>
    <n v="18"/>
    <n v="19"/>
    <n v="8"/>
    <n v="7"/>
    <n v="21"/>
    <n v="0"/>
    <n v="5"/>
    <n v="0"/>
    <n v="3"/>
    <n v="12"/>
  </r>
  <r>
    <n v="2025"/>
    <x v="2"/>
    <n v="4369"/>
    <x v="54"/>
    <x v="53"/>
    <x v="2"/>
    <x v="14"/>
    <n v="0"/>
    <n v="0"/>
    <m/>
    <n v="0"/>
    <n v="21"/>
    <n v="21"/>
    <n v="21"/>
    <n v="21"/>
    <n v="29"/>
    <n v="28"/>
    <n v="29"/>
    <n v="29"/>
    <n v="34"/>
    <n v="29"/>
    <n v="0"/>
    <n v="0"/>
    <n v="32"/>
    <n v="40"/>
    <n v="32"/>
    <n v="0"/>
    <n v="55"/>
    <n v="12"/>
    <n v="20"/>
    <n v="16"/>
    <n v="10"/>
    <n v="9"/>
    <n v="25"/>
    <n v="0"/>
    <n v="23"/>
    <n v="0"/>
    <n v="2"/>
    <n v="9"/>
  </r>
  <r>
    <n v="2025"/>
    <x v="2"/>
    <n v="4370"/>
    <x v="55"/>
    <x v="54"/>
    <x v="2"/>
    <x v="14"/>
    <n v="20"/>
    <n v="0"/>
    <m/>
    <n v="21"/>
    <n v="30"/>
    <n v="30"/>
    <n v="30"/>
    <n v="30"/>
    <n v="31"/>
    <n v="31"/>
    <n v="32"/>
    <n v="30"/>
    <n v="38"/>
    <n v="39"/>
    <n v="0"/>
    <n v="0"/>
    <n v="33"/>
    <n v="33"/>
    <n v="32"/>
    <n v="0"/>
    <n v="20"/>
    <n v="14"/>
    <n v="32"/>
    <n v="30"/>
    <n v="28"/>
    <n v="28"/>
    <n v="16"/>
    <n v="0"/>
    <n v="16"/>
    <n v="0"/>
    <n v="6"/>
    <n v="10"/>
  </r>
  <r>
    <n v="2025"/>
    <x v="2"/>
    <n v="4371"/>
    <x v="56"/>
    <x v="55"/>
    <x v="2"/>
    <x v="14"/>
    <n v="0"/>
    <n v="0"/>
    <m/>
    <n v="0"/>
    <n v="1"/>
    <n v="1"/>
    <n v="1"/>
    <n v="1"/>
    <n v="2"/>
    <n v="2"/>
    <n v="2"/>
    <n v="2"/>
    <n v="2"/>
    <n v="2"/>
    <n v="0"/>
    <n v="0"/>
    <n v="1"/>
    <n v="1"/>
    <n v="0"/>
    <n v="0"/>
    <n v="4"/>
    <n v="1"/>
    <n v="0"/>
    <n v="0"/>
    <n v="0"/>
    <n v="0"/>
    <n v="0"/>
    <n v="0"/>
    <n v="2"/>
    <n v="0"/>
    <n v="0"/>
    <n v="0"/>
  </r>
  <r>
    <n v="2025"/>
    <x v="2"/>
    <n v="4372"/>
    <x v="57"/>
    <x v="56"/>
    <x v="2"/>
    <x v="14"/>
    <n v="0"/>
    <n v="0"/>
    <m/>
    <n v="0"/>
    <n v="7"/>
    <n v="7"/>
    <n v="7"/>
    <n v="7"/>
    <n v="4"/>
    <n v="4"/>
    <n v="4"/>
    <n v="4"/>
    <n v="5"/>
    <n v="5"/>
    <n v="0"/>
    <n v="0"/>
    <n v="2"/>
    <n v="2"/>
    <n v="2"/>
    <n v="0"/>
    <n v="2"/>
    <n v="2"/>
    <n v="2"/>
    <n v="2"/>
    <n v="5"/>
    <n v="4"/>
    <n v="0"/>
    <n v="0"/>
    <n v="16"/>
    <n v="0"/>
    <n v="0"/>
    <n v="2"/>
  </r>
  <r>
    <n v="2025"/>
    <x v="2"/>
    <n v="4373"/>
    <x v="58"/>
    <x v="57"/>
    <x v="2"/>
    <x v="15"/>
    <n v="10"/>
    <n v="0"/>
    <m/>
    <n v="10"/>
    <n v="14"/>
    <n v="14"/>
    <n v="14"/>
    <n v="14"/>
    <n v="11"/>
    <n v="11"/>
    <n v="10"/>
    <n v="11"/>
    <n v="11"/>
    <n v="12"/>
    <n v="0"/>
    <n v="0"/>
    <n v="11"/>
    <n v="11"/>
    <n v="13"/>
    <n v="0"/>
    <n v="5"/>
    <n v="9"/>
    <n v="11"/>
    <n v="10"/>
    <n v="11"/>
    <n v="10"/>
    <n v="20"/>
    <n v="0"/>
    <n v="4"/>
    <n v="0"/>
    <n v="0"/>
    <n v="9"/>
  </r>
  <r>
    <n v="2025"/>
    <x v="2"/>
    <n v="4374"/>
    <x v="59"/>
    <x v="58"/>
    <x v="2"/>
    <x v="15"/>
    <n v="0"/>
    <n v="0"/>
    <m/>
    <n v="0"/>
    <n v="1"/>
    <n v="1"/>
    <n v="1"/>
    <n v="1"/>
    <n v="0"/>
    <n v="0"/>
    <n v="0"/>
    <n v="0"/>
    <n v="4"/>
    <n v="4"/>
    <n v="0"/>
    <n v="0"/>
    <n v="2"/>
    <n v="2"/>
    <n v="2"/>
    <n v="0"/>
    <n v="5"/>
    <n v="1"/>
    <n v="1"/>
    <n v="0"/>
    <n v="2"/>
    <n v="2"/>
    <n v="2"/>
    <n v="0"/>
    <n v="6"/>
    <n v="0"/>
    <n v="2"/>
    <n v="4"/>
  </r>
  <r>
    <n v="2025"/>
    <x v="2"/>
    <n v="4375"/>
    <x v="60"/>
    <x v="59"/>
    <x v="2"/>
    <x v="15"/>
    <n v="0"/>
    <n v="0"/>
    <m/>
    <n v="0"/>
    <n v="0"/>
    <n v="0"/>
    <n v="0"/>
    <n v="0"/>
    <n v="1"/>
    <n v="0"/>
    <n v="0"/>
    <n v="0"/>
    <n v="2"/>
    <n v="2"/>
    <n v="0"/>
    <n v="0"/>
    <n v="0"/>
    <n v="1"/>
    <n v="0"/>
    <n v="0"/>
    <n v="0"/>
    <n v="0"/>
    <n v="1"/>
    <n v="1"/>
    <n v="0"/>
    <n v="0"/>
    <n v="1"/>
    <n v="0"/>
    <n v="4"/>
    <n v="0"/>
    <n v="0"/>
    <n v="3"/>
  </r>
  <r>
    <n v="2025"/>
    <x v="2"/>
    <n v="4376"/>
    <x v="61"/>
    <x v="60"/>
    <x v="2"/>
    <x v="13"/>
    <n v="0"/>
    <n v="0"/>
    <m/>
    <n v="0"/>
    <n v="3"/>
    <n v="3"/>
    <n v="3"/>
    <n v="3"/>
    <n v="2"/>
    <n v="2"/>
    <n v="2"/>
    <n v="2"/>
    <n v="1"/>
    <n v="1"/>
    <n v="0"/>
    <n v="0"/>
    <n v="0"/>
    <n v="0"/>
    <n v="0"/>
    <n v="0"/>
    <n v="2"/>
    <n v="1"/>
    <n v="2"/>
    <n v="2"/>
    <n v="0"/>
    <n v="0"/>
    <n v="0"/>
    <n v="0"/>
    <n v="1"/>
    <n v="0"/>
    <n v="0"/>
    <n v="2"/>
  </r>
  <r>
    <n v="2025"/>
    <x v="2"/>
    <n v="4377"/>
    <x v="62"/>
    <x v="61"/>
    <x v="2"/>
    <x v="16"/>
    <n v="0"/>
    <n v="0"/>
    <m/>
    <n v="0"/>
    <n v="12"/>
    <n v="12"/>
    <n v="12"/>
    <n v="12"/>
    <n v="15"/>
    <n v="15"/>
    <n v="15"/>
    <n v="15"/>
    <n v="12"/>
    <n v="12"/>
    <n v="0"/>
    <n v="0"/>
    <n v="15"/>
    <n v="15"/>
    <n v="15"/>
    <n v="0"/>
    <n v="12"/>
    <n v="15"/>
    <n v="15"/>
    <n v="15"/>
    <n v="10"/>
    <n v="8"/>
    <n v="15"/>
    <n v="0"/>
    <n v="1"/>
    <n v="0"/>
    <n v="3"/>
    <n v="5"/>
  </r>
  <r>
    <n v="2025"/>
    <x v="2"/>
    <n v="4378"/>
    <x v="63"/>
    <x v="62"/>
    <x v="2"/>
    <x v="16"/>
    <n v="0"/>
    <n v="0"/>
    <m/>
    <n v="0"/>
    <n v="5"/>
    <n v="5"/>
    <n v="5"/>
    <n v="5"/>
    <n v="2"/>
    <n v="2"/>
    <n v="2"/>
    <n v="2"/>
    <n v="5"/>
    <n v="5"/>
    <n v="0"/>
    <n v="0"/>
    <n v="1"/>
    <n v="1"/>
    <n v="1"/>
    <n v="0"/>
    <n v="3"/>
    <n v="1"/>
    <n v="2"/>
    <n v="2"/>
    <n v="3"/>
    <n v="3"/>
    <n v="0"/>
    <n v="0"/>
    <n v="0"/>
    <n v="0"/>
    <n v="0"/>
    <n v="1"/>
  </r>
  <r>
    <n v="2025"/>
    <x v="2"/>
    <n v="4379"/>
    <x v="64"/>
    <x v="63"/>
    <x v="2"/>
    <x v="16"/>
    <n v="0"/>
    <n v="0"/>
    <m/>
    <n v="0"/>
    <n v="5"/>
    <n v="5"/>
    <n v="5"/>
    <n v="5"/>
    <n v="2"/>
    <n v="2"/>
    <n v="2"/>
    <n v="2"/>
    <n v="4"/>
    <n v="4"/>
    <n v="0"/>
    <n v="0"/>
    <n v="4"/>
    <n v="4"/>
    <n v="3"/>
    <n v="0"/>
    <n v="2"/>
    <n v="1"/>
    <n v="1"/>
    <n v="1"/>
    <n v="1"/>
    <n v="1"/>
    <n v="12"/>
    <n v="0"/>
    <n v="0"/>
    <n v="0"/>
    <n v="0"/>
    <n v="0"/>
  </r>
  <r>
    <n v="2025"/>
    <x v="2"/>
    <n v="4380"/>
    <x v="65"/>
    <x v="64"/>
    <x v="2"/>
    <x v="16"/>
    <n v="0"/>
    <n v="0"/>
    <m/>
    <n v="0"/>
    <n v="4"/>
    <n v="4"/>
    <n v="4"/>
    <n v="4"/>
    <n v="3"/>
    <n v="3"/>
    <n v="3"/>
    <n v="3"/>
    <n v="3"/>
    <n v="3"/>
    <n v="0"/>
    <n v="0"/>
    <n v="4"/>
    <n v="3"/>
    <n v="4"/>
    <n v="0"/>
    <n v="4"/>
    <n v="1"/>
    <n v="2"/>
    <n v="1"/>
    <n v="5"/>
    <n v="5"/>
    <n v="7"/>
    <n v="0"/>
    <n v="6"/>
    <n v="0"/>
    <n v="0"/>
    <n v="4"/>
  </r>
  <r>
    <n v="2025"/>
    <x v="2"/>
    <n v="4381"/>
    <x v="66"/>
    <x v="65"/>
    <x v="2"/>
    <x v="15"/>
    <n v="0"/>
    <n v="0"/>
    <m/>
    <n v="1"/>
    <n v="8"/>
    <n v="8"/>
    <n v="8"/>
    <n v="8"/>
    <n v="6"/>
    <n v="7"/>
    <n v="6"/>
    <n v="6"/>
    <n v="13"/>
    <n v="13"/>
    <n v="0"/>
    <n v="0"/>
    <n v="3"/>
    <n v="3"/>
    <n v="4"/>
    <n v="0"/>
    <n v="6"/>
    <n v="15"/>
    <n v="13"/>
    <n v="14"/>
    <n v="9"/>
    <n v="8"/>
    <n v="2"/>
    <n v="0"/>
    <n v="3"/>
    <n v="0"/>
    <n v="2"/>
    <n v="11"/>
  </r>
  <r>
    <n v="2025"/>
    <x v="2"/>
    <n v="4382"/>
    <x v="67"/>
    <x v="66"/>
    <x v="2"/>
    <x v="15"/>
    <n v="0"/>
    <n v="0"/>
    <m/>
    <n v="0"/>
    <n v="1"/>
    <n v="1"/>
    <n v="1"/>
    <n v="1"/>
    <n v="0"/>
    <n v="0"/>
    <n v="0"/>
    <n v="0"/>
    <n v="2"/>
    <n v="2"/>
    <n v="0"/>
    <n v="0"/>
    <n v="4"/>
    <n v="3"/>
    <n v="4"/>
    <n v="0"/>
    <n v="2"/>
    <n v="3"/>
    <n v="3"/>
    <n v="3"/>
    <n v="1"/>
    <n v="1"/>
    <n v="0"/>
    <n v="0"/>
    <n v="0"/>
    <n v="0"/>
    <n v="0"/>
    <n v="3"/>
  </r>
  <r>
    <n v="2025"/>
    <x v="2"/>
    <n v="4383"/>
    <x v="68"/>
    <x v="67"/>
    <x v="2"/>
    <x v="17"/>
    <n v="3"/>
    <n v="0"/>
    <m/>
    <n v="4"/>
    <n v="5"/>
    <n v="5"/>
    <n v="6"/>
    <n v="6"/>
    <n v="9"/>
    <n v="9"/>
    <n v="8"/>
    <n v="9"/>
    <n v="8"/>
    <n v="8"/>
    <n v="0"/>
    <n v="0"/>
    <n v="7"/>
    <n v="9"/>
    <n v="8"/>
    <n v="0"/>
    <n v="11"/>
    <n v="4"/>
    <n v="7"/>
    <n v="6"/>
    <n v="4"/>
    <n v="4"/>
    <n v="2"/>
    <n v="0"/>
    <n v="14"/>
    <n v="0"/>
    <n v="0"/>
    <n v="1"/>
  </r>
  <r>
    <n v="2025"/>
    <x v="2"/>
    <n v="4384"/>
    <x v="69"/>
    <x v="68"/>
    <x v="2"/>
    <x v="17"/>
    <n v="2"/>
    <n v="0"/>
    <m/>
    <n v="2"/>
    <n v="3"/>
    <n v="3"/>
    <n v="3"/>
    <n v="3"/>
    <n v="3"/>
    <n v="3"/>
    <n v="3"/>
    <n v="3"/>
    <n v="2"/>
    <n v="2"/>
    <n v="0"/>
    <n v="0"/>
    <n v="3"/>
    <n v="4"/>
    <n v="4"/>
    <n v="0"/>
    <n v="3"/>
    <n v="3"/>
    <n v="3"/>
    <n v="3"/>
    <n v="2"/>
    <n v="0"/>
    <n v="2"/>
    <n v="0"/>
    <n v="7"/>
    <n v="0"/>
    <n v="0"/>
    <n v="0"/>
  </r>
  <r>
    <n v="2025"/>
    <x v="2"/>
    <n v="4385"/>
    <x v="70"/>
    <x v="69"/>
    <x v="2"/>
    <x v="17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0"/>
    <n v="2"/>
    <n v="2"/>
    <n v="2"/>
    <n v="1"/>
    <n v="1"/>
    <n v="1"/>
    <n v="0"/>
    <n v="1"/>
    <n v="0"/>
    <n v="1"/>
    <n v="1"/>
  </r>
  <r>
    <n v="2025"/>
    <x v="2"/>
    <n v="4386"/>
    <x v="71"/>
    <x v="70"/>
    <x v="2"/>
    <x v="18"/>
    <n v="0"/>
    <n v="0"/>
    <m/>
    <n v="1"/>
    <n v="8"/>
    <n v="8"/>
    <n v="8"/>
    <n v="8"/>
    <n v="7"/>
    <n v="7"/>
    <n v="7"/>
    <n v="8"/>
    <n v="16"/>
    <n v="16"/>
    <n v="0"/>
    <n v="0"/>
    <n v="11"/>
    <n v="10"/>
    <n v="11"/>
    <n v="0"/>
    <n v="8"/>
    <n v="11"/>
    <n v="10"/>
    <n v="10"/>
    <n v="11"/>
    <n v="9"/>
    <n v="34"/>
    <n v="0"/>
    <n v="1"/>
    <n v="0"/>
    <n v="4"/>
    <n v="3"/>
  </r>
  <r>
    <n v="2025"/>
    <x v="2"/>
    <n v="4387"/>
    <x v="72"/>
    <x v="71"/>
    <x v="2"/>
    <x v="18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1"/>
    <n v="1"/>
    <n v="1"/>
    <n v="1"/>
    <n v="2"/>
    <n v="2"/>
    <n v="2"/>
    <n v="0"/>
    <n v="1"/>
    <n v="0"/>
    <n v="0"/>
    <n v="0"/>
  </r>
  <r>
    <n v="2025"/>
    <x v="2"/>
    <n v="4388"/>
    <x v="73"/>
    <x v="72"/>
    <x v="2"/>
    <x v="18"/>
    <n v="0"/>
    <n v="0"/>
    <m/>
    <n v="0"/>
    <n v="6"/>
    <n v="6"/>
    <n v="6"/>
    <n v="6"/>
    <n v="2"/>
    <n v="2"/>
    <n v="2"/>
    <n v="2"/>
    <n v="5"/>
    <n v="5"/>
    <n v="0"/>
    <n v="0"/>
    <n v="4"/>
    <n v="4"/>
    <n v="4"/>
    <n v="0"/>
    <n v="6"/>
    <n v="7"/>
    <n v="7"/>
    <n v="5"/>
    <n v="6"/>
    <n v="5"/>
    <n v="1"/>
    <n v="0"/>
    <n v="4"/>
    <n v="0"/>
    <n v="1"/>
    <n v="0"/>
  </r>
  <r>
    <n v="2025"/>
    <x v="2"/>
    <n v="4389"/>
    <x v="74"/>
    <x v="73"/>
    <x v="2"/>
    <x v="18"/>
    <n v="0"/>
    <n v="0"/>
    <m/>
    <n v="0"/>
    <n v="4"/>
    <n v="4"/>
    <n v="4"/>
    <n v="4"/>
    <n v="6"/>
    <n v="6"/>
    <n v="6"/>
    <n v="6"/>
    <n v="5"/>
    <n v="5"/>
    <n v="0"/>
    <n v="0"/>
    <n v="11"/>
    <n v="11"/>
    <n v="11"/>
    <n v="0"/>
    <n v="6"/>
    <n v="6"/>
    <n v="5"/>
    <n v="4"/>
    <n v="8"/>
    <n v="3"/>
    <n v="0"/>
    <n v="0"/>
    <n v="1"/>
    <n v="0"/>
    <n v="0"/>
    <n v="4"/>
  </r>
  <r>
    <n v="2025"/>
    <x v="2"/>
    <n v="4390"/>
    <x v="75"/>
    <x v="74"/>
    <x v="2"/>
    <x v="18"/>
    <n v="0"/>
    <n v="0"/>
    <m/>
    <n v="0"/>
    <n v="1"/>
    <n v="1"/>
    <n v="1"/>
    <n v="1"/>
    <n v="1"/>
    <n v="1"/>
    <n v="1"/>
    <n v="1"/>
    <n v="5"/>
    <n v="5"/>
    <n v="0"/>
    <n v="0"/>
    <n v="0"/>
    <n v="0"/>
    <n v="0"/>
    <n v="0"/>
    <n v="4"/>
    <n v="1"/>
    <n v="1"/>
    <n v="1"/>
    <n v="0"/>
    <n v="0"/>
    <n v="1"/>
    <n v="0"/>
    <n v="0"/>
    <n v="0"/>
    <n v="1"/>
    <n v="2"/>
  </r>
  <r>
    <n v="2025"/>
    <x v="2"/>
    <n v="4391"/>
    <x v="76"/>
    <x v="75"/>
    <x v="2"/>
    <x v="18"/>
    <n v="0"/>
    <n v="0"/>
    <m/>
    <n v="0"/>
    <n v="3"/>
    <n v="3"/>
    <n v="3"/>
    <n v="3"/>
    <n v="3"/>
    <n v="3"/>
    <n v="3"/>
    <n v="3"/>
    <n v="1"/>
    <n v="1"/>
    <n v="0"/>
    <n v="0"/>
    <n v="3"/>
    <n v="5"/>
    <n v="3"/>
    <n v="0"/>
    <n v="3"/>
    <n v="1"/>
    <n v="3"/>
    <n v="3"/>
    <n v="4"/>
    <n v="1"/>
    <n v="2"/>
    <n v="0"/>
    <n v="5"/>
    <n v="0"/>
    <n v="0"/>
    <n v="2"/>
  </r>
  <r>
    <n v="2025"/>
    <x v="2"/>
    <n v="4392"/>
    <x v="77"/>
    <x v="76"/>
    <x v="2"/>
    <x v="19"/>
    <n v="17"/>
    <n v="0"/>
    <m/>
    <n v="21"/>
    <n v="24"/>
    <n v="24"/>
    <n v="24"/>
    <n v="23"/>
    <n v="31"/>
    <n v="30"/>
    <n v="33"/>
    <n v="32"/>
    <n v="24"/>
    <n v="25"/>
    <n v="0"/>
    <n v="0"/>
    <n v="17"/>
    <n v="14"/>
    <n v="20"/>
    <n v="0"/>
    <n v="28"/>
    <n v="19"/>
    <n v="23"/>
    <n v="26"/>
    <n v="11"/>
    <n v="9"/>
    <n v="8"/>
    <n v="0"/>
    <n v="50"/>
    <n v="0"/>
    <n v="0"/>
    <n v="10"/>
  </r>
  <r>
    <n v="2025"/>
    <x v="2"/>
    <n v="4393"/>
    <x v="78"/>
    <x v="77"/>
    <x v="2"/>
    <x v="19"/>
    <n v="0"/>
    <n v="0"/>
    <m/>
    <n v="0"/>
    <n v="3"/>
    <n v="3"/>
    <n v="3"/>
    <n v="3"/>
    <n v="1"/>
    <n v="1"/>
    <n v="1"/>
    <n v="1"/>
    <n v="0"/>
    <n v="0"/>
    <n v="0"/>
    <n v="0"/>
    <n v="3"/>
    <n v="3"/>
    <n v="3"/>
    <n v="0"/>
    <n v="3"/>
    <n v="3"/>
    <n v="3"/>
    <n v="3"/>
    <n v="4"/>
    <n v="3"/>
    <n v="0"/>
    <n v="0"/>
    <n v="0"/>
    <n v="0"/>
    <n v="0"/>
    <n v="3"/>
  </r>
  <r>
    <n v="2025"/>
    <x v="2"/>
    <n v="4394"/>
    <x v="79"/>
    <x v="78"/>
    <x v="2"/>
    <x v="20"/>
    <n v="5"/>
    <n v="0"/>
    <m/>
    <n v="6"/>
    <n v="4"/>
    <n v="5"/>
    <n v="1"/>
    <n v="4"/>
    <n v="4"/>
    <n v="5"/>
    <n v="6"/>
    <n v="5"/>
    <n v="7"/>
    <n v="4"/>
    <n v="0"/>
    <n v="0"/>
    <n v="5"/>
    <n v="3"/>
    <n v="6"/>
    <n v="0"/>
    <n v="4"/>
    <n v="7"/>
    <n v="10"/>
    <n v="16"/>
    <n v="4"/>
    <n v="1"/>
    <n v="7"/>
    <n v="0"/>
    <n v="10"/>
    <n v="0"/>
    <n v="0"/>
    <n v="2"/>
  </r>
  <r>
    <n v="2025"/>
    <x v="2"/>
    <n v="4395"/>
    <x v="80"/>
    <x v="79"/>
    <x v="2"/>
    <x v="20"/>
    <n v="0"/>
    <n v="0"/>
    <m/>
    <n v="1"/>
    <n v="1"/>
    <n v="1"/>
    <n v="0"/>
    <n v="0"/>
    <n v="1"/>
    <n v="0"/>
    <n v="0"/>
    <n v="0"/>
    <n v="2"/>
    <n v="1"/>
    <n v="0"/>
    <n v="0"/>
    <n v="3"/>
    <n v="4"/>
    <n v="3"/>
    <n v="0"/>
    <n v="2"/>
    <n v="0"/>
    <n v="2"/>
    <n v="3"/>
    <n v="1"/>
    <n v="1"/>
    <n v="0"/>
    <n v="0"/>
    <n v="1"/>
    <n v="0"/>
    <n v="0"/>
    <n v="1"/>
  </r>
  <r>
    <n v="2025"/>
    <x v="2"/>
    <n v="4396"/>
    <x v="81"/>
    <x v="80"/>
    <x v="2"/>
    <x v="20"/>
    <n v="0"/>
    <n v="0"/>
    <m/>
    <n v="0"/>
    <n v="1"/>
    <n v="1"/>
    <n v="1"/>
    <n v="1"/>
    <n v="2"/>
    <n v="2"/>
    <n v="2"/>
    <n v="2"/>
    <n v="1"/>
    <n v="1"/>
    <n v="0"/>
    <n v="0"/>
    <n v="3"/>
    <n v="4"/>
    <n v="4"/>
    <n v="0"/>
    <n v="1"/>
    <n v="1"/>
    <n v="0"/>
    <n v="1"/>
    <n v="2"/>
    <n v="1"/>
    <n v="3"/>
    <n v="0"/>
    <n v="0"/>
    <n v="0"/>
    <n v="0"/>
    <n v="1"/>
  </r>
  <r>
    <n v="2025"/>
    <x v="2"/>
    <n v="4397"/>
    <x v="82"/>
    <x v="81"/>
    <x v="2"/>
    <x v="20"/>
    <n v="0"/>
    <n v="0"/>
    <m/>
    <n v="0"/>
    <n v="1"/>
    <n v="1"/>
    <n v="1"/>
    <n v="1"/>
    <n v="2"/>
    <n v="3"/>
    <n v="2"/>
    <n v="2"/>
    <n v="2"/>
    <n v="3"/>
    <n v="0"/>
    <n v="0"/>
    <n v="1"/>
    <n v="1"/>
    <n v="1"/>
    <n v="0"/>
    <n v="3"/>
    <n v="5"/>
    <n v="5"/>
    <n v="2"/>
    <n v="1"/>
    <n v="1"/>
    <n v="0"/>
    <n v="0"/>
    <n v="4"/>
    <n v="0"/>
    <n v="0"/>
    <n v="1"/>
  </r>
  <r>
    <n v="2025"/>
    <x v="2"/>
    <n v="4398"/>
    <x v="83"/>
    <x v="82"/>
    <x v="2"/>
    <x v="20"/>
    <n v="0"/>
    <n v="0"/>
    <m/>
    <n v="0"/>
    <n v="1"/>
    <n v="1"/>
    <n v="1"/>
    <n v="1"/>
    <n v="1"/>
    <n v="1"/>
    <n v="1"/>
    <n v="2"/>
    <n v="2"/>
    <n v="0"/>
    <n v="0"/>
    <n v="0"/>
    <n v="0"/>
    <n v="1"/>
    <n v="0"/>
    <n v="0"/>
    <n v="1"/>
    <n v="1"/>
    <n v="1"/>
    <n v="0"/>
    <n v="1"/>
    <n v="1"/>
    <n v="0"/>
    <n v="0"/>
    <n v="0"/>
    <n v="0"/>
    <n v="0"/>
    <n v="0"/>
  </r>
  <r>
    <n v="2025"/>
    <x v="2"/>
    <n v="4399"/>
    <x v="84"/>
    <x v="83"/>
    <x v="2"/>
    <x v="20"/>
    <n v="1"/>
    <n v="0"/>
    <m/>
    <n v="1"/>
    <n v="2"/>
    <n v="2"/>
    <n v="2"/>
    <n v="2"/>
    <n v="1"/>
    <n v="1"/>
    <n v="1"/>
    <n v="1"/>
    <n v="0"/>
    <n v="0"/>
    <n v="0"/>
    <n v="0"/>
    <n v="0"/>
    <n v="0"/>
    <n v="1"/>
    <n v="0"/>
    <n v="2"/>
    <n v="0"/>
    <n v="0"/>
    <n v="0"/>
    <n v="0"/>
    <n v="0"/>
    <n v="1"/>
    <n v="0"/>
    <n v="0"/>
    <n v="0"/>
    <n v="0"/>
    <n v="3"/>
  </r>
  <r>
    <n v="2025"/>
    <x v="2"/>
    <n v="4400"/>
    <x v="85"/>
    <x v="84"/>
    <x v="2"/>
    <x v="20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0"/>
    <n v="1"/>
    <n v="2"/>
    <n v="0"/>
    <n v="2"/>
    <n v="0"/>
    <n v="3"/>
    <n v="0"/>
    <n v="0"/>
    <n v="2"/>
  </r>
  <r>
    <n v="2025"/>
    <x v="2"/>
    <n v="4401"/>
    <x v="86"/>
    <x v="85"/>
    <x v="2"/>
    <x v="19"/>
    <n v="0"/>
    <n v="0"/>
    <m/>
    <n v="0"/>
    <n v="1"/>
    <n v="1"/>
    <n v="1"/>
    <n v="1"/>
    <n v="4"/>
    <n v="4"/>
    <n v="4"/>
    <n v="4"/>
    <n v="7"/>
    <n v="7"/>
    <n v="0"/>
    <n v="0"/>
    <n v="2"/>
    <n v="2"/>
    <n v="2"/>
    <n v="0"/>
    <n v="5"/>
    <n v="4"/>
    <n v="4"/>
    <n v="2"/>
    <n v="2"/>
    <n v="0"/>
    <n v="1"/>
    <n v="0"/>
    <n v="1"/>
    <n v="0"/>
    <n v="0"/>
    <n v="1"/>
  </r>
  <r>
    <n v="2025"/>
    <x v="2"/>
    <n v="4402"/>
    <x v="87"/>
    <x v="86"/>
    <x v="2"/>
    <x v="19"/>
    <n v="0"/>
    <n v="1"/>
    <m/>
    <n v="0"/>
    <n v="2"/>
    <n v="2"/>
    <n v="2"/>
    <n v="2"/>
    <n v="1"/>
    <n v="1"/>
    <n v="1"/>
    <n v="1"/>
    <n v="4"/>
    <n v="4"/>
    <n v="0"/>
    <n v="0"/>
    <n v="2"/>
    <n v="2"/>
    <n v="2"/>
    <n v="0"/>
    <n v="2"/>
    <n v="1"/>
    <n v="0"/>
    <n v="0"/>
    <n v="1"/>
    <n v="1"/>
    <n v="1"/>
    <n v="0"/>
    <n v="0"/>
    <n v="0"/>
    <n v="0"/>
    <n v="1"/>
  </r>
  <r>
    <n v="2025"/>
    <x v="2"/>
    <n v="4403"/>
    <x v="88"/>
    <x v="87"/>
    <x v="2"/>
    <x v="19"/>
    <n v="0"/>
    <n v="0"/>
    <m/>
    <n v="0"/>
    <n v="2"/>
    <n v="2"/>
    <n v="2"/>
    <n v="2"/>
    <n v="0"/>
    <n v="0"/>
    <n v="0"/>
    <n v="0"/>
    <n v="2"/>
    <n v="1"/>
    <n v="0"/>
    <n v="0"/>
    <n v="1"/>
    <n v="2"/>
    <n v="1"/>
    <n v="0"/>
    <n v="2"/>
    <n v="4"/>
    <n v="5"/>
    <n v="5"/>
    <n v="2"/>
    <n v="2"/>
    <n v="14"/>
    <n v="0"/>
    <n v="5"/>
    <n v="0"/>
    <n v="0"/>
    <n v="1"/>
  </r>
  <r>
    <n v="2025"/>
    <x v="2"/>
    <n v="4404"/>
    <x v="89"/>
    <x v="88"/>
    <x v="2"/>
    <x v="21"/>
    <n v="43"/>
    <n v="1"/>
    <m/>
    <n v="46"/>
    <n v="20"/>
    <n v="20"/>
    <n v="20"/>
    <n v="21"/>
    <n v="29"/>
    <n v="29"/>
    <n v="31"/>
    <n v="32"/>
    <n v="37"/>
    <n v="36"/>
    <n v="0"/>
    <n v="0"/>
    <n v="28"/>
    <n v="29"/>
    <n v="27"/>
    <n v="0"/>
    <n v="31"/>
    <n v="38"/>
    <n v="27"/>
    <n v="27"/>
    <n v="10"/>
    <n v="7"/>
    <n v="1"/>
    <n v="0"/>
    <n v="9"/>
    <n v="0"/>
    <n v="1"/>
    <n v="8"/>
  </r>
  <r>
    <n v="2025"/>
    <x v="2"/>
    <n v="4405"/>
    <x v="90"/>
    <x v="89"/>
    <x v="2"/>
    <x v="21"/>
    <n v="0"/>
    <n v="0"/>
    <m/>
    <n v="0"/>
    <n v="2"/>
    <n v="2"/>
    <n v="2"/>
    <n v="2"/>
    <n v="1"/>
    <n v="0"/>
    <n v="0"/>
    <n v="1"/>
    <n v="4"/>
    <n v="3"/>
    <n v="0"/>
    <n v="0"/>
    <n v="1"/>
    <n v="6"/>
    <n v="4"/>
    <n v="0"/>
    <n v="2"/>
    <n v="0"/>
    <n v="1"/>
    <n v="1"/>
    <n v="3"/>
    <n v="1"/>
    <n v="3"/>
    <n v="0"/>
    <n v="0"/>
    <n v="0"/>
    <n v="0"/>
    <n v="2"/>
  </r>
  <r>
    <n v="2025"/>
    <x v="2"/>
    <n v="4406"/>
    <x v="91"/>
    <x v="90"/>
    <x v="2"/>
    <x v="21"/>
    <n v="0"/>
    <n v="0"/>
    <m/>
    <n v="0"/>
    <n v="4"/>
    <n v="4"/>
    <n v="4"/>
    <n v="4"/>
    <n v="3"/>
    <n v="2"/>
    <n v="3"/>
    <n v="3"/>
    <n v="4"/>
    <n v="4"/>
    <n v="0"/>
    <n v="0"/>
    <n v="7"/>
    <n v="9"/>
    <n v="9"/>
    <n v="0"/>
    <n v="7"/>
    <n v="7"/>
    <n v="7"/>
    <n v="5"/>
    <n v="1"/>
    <n v="2"/>
    <n v="10"/>
    <n v="0"/>
    <n v="3"/>
    <n v="0"/>
    <n v="5"/>
    <n v="7"/>
  </r>
  <r>
    <n v="2025"/>
    <x v="2"/>
    <n v="4407"/>
    <x v="92"/>
    <x v="91"/>
    <x v="2"/>
    <x v="21"/>
    <n v="0"/>
    <n v="0"/>
    <m/>
    <n v="0"/>
    <n v="4"/>
    <n v="4"/>
    <n v="4"/>
    <n v="4"/>
    <n v="1"/>
    <n v="1"/>
    <n v="1"/>
    <n v="1"/>
    <n v="1"/>
    <n v="1"/>
    <n v="0"/>
    <n v="0"/>
    <n v="3"/>
    <n v="1"/>
    <n v="2"/>
    <n v="0"/>
    <n v="5"/>
    <n v="0"/>
    <n v="0"/>
    <n v="1"/>
    <n v="0"/>
    <n v="1"/>
    <n v="0"/>
    <n v="0"/>
    <n v="1"/>
    <n v="0"/>
    <n v="0"/>
    <n v="4"/>
  </r>
  <r>
    <n v="2025"/>
    <x v="2"/>
    <n v="4408"/>
    <x v="93"/>
    <x v="92"/>
    <x v="2"/>
    <x v="21"/>
    <n v="0"/>
    <n v="0"/>
    <m/>
    <n v="0"/>
    <n v="0"/>
    <n v="0"/>
    <n v="0"/>
    <n v="0"/>
    <n v="1"/>
    <n v="2"/>
    <n v="1"/>
    <n v="2"/>
    <n v="1"/>
    <n v="1"/>
    <n v="0"/>
    <n v="0"/>
    <n v="0"/>
    <n v="0"/>
    <n v="0"/>
    <n v="0"/>
    <n v="1"/>
    <n v="1"/>
    <n v="1"/>
    <n v="0"/>
    <n v="0"/>
    <n v="0"/>
    <n v="0"/>
    <n v="0"/>
    <n v="2"/>
    <n v="0"/>
    <n v="0"/>
    <n v="3"/>
  </r>
  <r>
    <n v="2025"/>
    <x v="2"/>
    <n v="4409"/>
    <x v="94"/>
    <x v="93"/>
    <x v="2"/>
    <x v="21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5"/>
    <x v="2"/>
    <n v="4410"/>
    <x v="95"/>
    <x v="94"/>
    <x v="2"/>
    <x v="21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1"/>
    <n v="1"/>
    <n v="0"/>
    <n v="0"/>
    <n v="1"/>
    <n v="0"/>
    <n v="0"/>
    <n v="0"/>
  </r>
  <r>
    <n v="2025"/>
    <x v="2"/>
    <n v="4411"/>
    <x v="96"/>
    <x v="95"/>
    <x v="2"/>
    <x v="21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</r>
  <r>
    <n v="2025"/>
    <x v="2"/>
    <n v="4412"/>
    <x v="97"/>
    <x v="96"/>
    <x v="2"/>
    <x v="21"/>
    <n v="0"/>
    <n v="0"/>
    <m/>
    <n v="0"/>
    <n v="2"/>
    <n v="2"/>
    <n v="2"/>
    <n v="2"/>
    <n v="2"/>
    <n v="2"/>
    <n v="2"/>
    <n v="2"/>
    <n v="0"/>
    <n v="0"/>
    <n v="0"/>
    <n v="0"/>
    <n v="0"/>
    <n v="4"/>
    <n v="1"/>
    <n v="0"/>
    <n v="4"/>
    <n v="0"/>
    <n v="0"/>
    <n v="0"/>
    <n v="1"/>
    <n v="0"/>
    <n v="0"/>
    <n v="0"/>
    <n v="0"/>
    <n v="0"/>
    <n v="0"/>
    <n v="0"/>
  </r>
  <r>
    <n v="2025"/>
    <x v="2"/>
    <n v="4413"/>
    <x v="98"/>
    <x v="97"/>
    <x v="2"/>
    <x v="21"/>
    <n v="0"/>
    <n v="0"/>
    <m/>
    <n v="0"/>
    <n v="0"/>
    <n v="0"/>
    <n v="0"/>
    <n v="0"/>
    <n v="1"/>
    <n v="1"/>
    <n v="1"/>
    <n v="1"/>
    <n v="2"/>
    <n v="2"/>
    <n v="0"/>
    <n v="0"/>
    <n v="0"/>
    <n v="0"/>
    <n v="0"/>
    <n v="0"/>
    <n v="1"/>
    <n v="0"/>
    <n v="0"/>
    <n v="0"/>
    <n v="3"/>
    <n v="3"/>
    <n v="0"/>
    <n v="0"/>
    <n v="0"/>
    <n v="0"/>
    <n v="0"/>
    <n v="0"/>
  </r>
  <r>
    <n v="2025"/>
    <x v="2"/>
    <n v="4414"/>
    <x v="99"/>
    <x v="98"/>
    <x v="2"/>
    <x v="17"/>
    <n v="0"/>
    <n v="0"/>
    <m/>
    <n v="0"/>
    <n v="2"/>
    <n v="2"/>
    <n v="4"/>
    <n v="2"/>
    <n v="1"/>
    <n v="1"/>
    <n v="3"/>
    <n v="2"/>
    <n v="3"/>
    <n v="3"/>
    <n v="0"/>
    <n v="0"/>
    <n v="1"/>
    <n v="0"/>
    <n v="1"/>
    <n v="0"/>
    <n v="1"/>
    <n v="4"/>
    <n v="2"/>
    <n v="0"/>
    <n v="0"/>
    <n v="0"/>
    <n v="6"/>
    <n v="0"/>
    <n v="8"/>
    <n v="0"/>
    <n v="0"/>
    <n v="4"/>
  </r>
  <r>
    <n v="2025"/>
    <x v="2"/>
    <n v="4415"/>
    <x v="100"/>
    <x v="99"/>
    <x v="2"/>
    <x v="17"/>
    <n v="0"/>
    <n v="0"/>
    <m/>
    <n v="0"/>
    <n v="0"/>
    <n v="0"/>
    <n v="0"/>
    <n v="0"/>
    <n v="0"/>
    <n v="0"/>
    <n v="0"/>
    <n v="0"/>
    <n v="2"/>
    <n v="2"/>
    <n v="0"/>
    <n v="0"/>
    <n v="2"/>
    <n v="2"/>
    <n v="2"/>
    <n v="0"/>
    <n v="2"/>
    <n v="2"/>
    <n v="0"/>
    <n v="1"/>
    <n v="3"/>
    <n v="1"/>
    <n v="1"/>
    <n v="0"/>
    <n v="2"/>
    <n v="0"/>
    <n v="0"/>
    <n v="2"/>
  </r>
  <r>
    <n v="2025"/>
    <x v="2"/>
    <n v="4416"/>
    <x v="101"/>
    <x v="100"/>
    <x v="2"/>
    <x v="17"/>
    <n v="1"/>
    <n v="0"/>
    <m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0"/>
    <n v="0"/>
    <n v="5"/>
    <n v="0"/>
    <n v="0"/>
    <n v="0"/>
    <n v="0"/>
    <n v="1"/>
  </r>
  <r>
    <n v="2025"/>
    <x v="2"/>
    <n v="4417"/>
    <x v="102"/>
    <x v="101"/>
    <x v="2"/>
    <x v="22"/>
    <n v="25"/>
    <n v="0"/>
    <m/>
    <n v="30"/>
    <n v="11"/>
    <n v="11"/>
    <n v="11"/>
    <n v="11"/>
    <n v="21"/>
    <n v="21"/>
    <n v="19"/>
    <n v="21"/>
    <n v="20"/>
    <n v="20"/>
    <n v="0"/>
    <n v="0"/>
    <n v="17"/>
    <n v="21"/>
    <n v="20"/>
    <n v="0"/>
    <n v="23"/>
    <n v="15"/>
    <n v="16"/>
    <n v="17"/>
    <n v="6"/>
    <n v="7"/>
    <n v="5"/>
    <n v="0"/>
    <n v="12"/>
    <n v="0"/>
    <n v="1"/>
    <n v="20"/>
  </r>
  <r>
    <n v="2025"/>
    <x v="2"/>
    <n v="4418"/>
    <x v="103"/>
    <x v="102"/>
    <x v="2"/>
    <x v="22"/>
    <n v="1"/>
    <n v="0"/>
    <m/>
    <n v="1"/>
    <n v="4"/>
    <n v="4"/>
    <n v="4"/>
    <n v="4"/>
    <n v="7"/>
    <n v="7"/>
    <n v="8"/>
    <n v="8"/>
    <n v="4"/>
    <n v="2"/>
    <n v="0"/>
    <n v="0"/>
    <n v="8"/>
    <n v="7"/>
    <n v="9"/>
    <n v="0"/>
    <n v="5"/>
    <n v="5"/>
    <n v="6"/>
    <n v="7"/>
    <n v="6"/>
    <n v="5"/>
    <n v="0"/>
    <n v="0"/>
    <n v="0"/>
    <n v="0"/>
    <n v="0"/>
    <n v="6"/>
  </r>
  <r>
    <n v="2025"/>
    <x v="2"/>
    <n v="4419"/>
    <x v="104"/>
    <x v="103"/>
    <x v="2"/>
    <x v="22"/>
    <n v="0"/>
    <n v="0"/>
    <m/>
    <n v="0"/>
    <n v="3"/>
    <n v="3"/>
    <n v="3"/>
    <n v="3"/>
    <n v="5"/>
    <n v="5"/>
    <n v="5"/>
    <n v="5"/>
    <n v="7"/>
    <n v="7"/>
    <n v="0"/>
    <n v="0"/>
    <n v="5"/>
    <n v="7"/>
    <n v="6"/>
    <n v="0"/>
    <n v="10"/>
    <n v="4"/>
    <n v="7"/>
    <n v="4"/>
    <n v="7"/>
    <n v="3"/>
    <n v="0"/>
    <n v="0"/>
    <n v="0"/>
    <n v="0"/>
    <n v="0"/>
    <n v="1"/>
  </r>
  <r>
    <n v="2025"/>
    <x v="2"/>
    <n v="4420"/>
    <x v="105"/>
    <x v="104"/>
    <x v="2"/>
    <x v="22"/>
    <n v="0"/>
    <n v="0"/>
    <m/>
    <n v="0"/>
    <n v="6"/>
    <n v="6"/>
    <n v="6"/>
    <n v="6"/>
    <n v="6"/>
    <n v="5"/>
    <n v="5"/>
    <n v="5"/>
    <n v="6"/>
    <n v="6"/>
    <n v="0"/>
    <n v="0"/>
    <n v="4"/>
    <n v="2"/>
    <n v="2"/>
    <n v="0"/>
    <n v="6"/>
    <n v="6"/>
    <n v="6"/>
    <n v="5"/>
    <n v="2"/>
    <n v="2"/>
    <n v="1"/>
    <n v="0"/>
    <n v="0"/>
    <n v="0"/>
    <n v="0"/>
    <n v="3"/>
  </r>
  <r>
    <n v="2025"/>
    <x v="2"/>
    <n v="4421"/>
    <x v="106"/>
    <x v="105"/>
    <x v="2"/>
    <x v="22"/>
    <n v="0"/>
    <n v="0"/>
    <m/>
    <n v="0"/>
    <n v="4"/>
    <n v="4"/>
    <n v="4"/>
    <n v="4"/>
    <n v="2"/>
    <n v="2"/>
    <n v="4"/>
    <n v="2"/>
    <n v="6"/>
    <n v="8"/>
    <n v="0"/>
    <n v="0"/>
    <n v="2"/>
    <n v="3"/>
    <n v="2"/>
    <n v="0"/>
    <n v="10"/>
    <n v="5"/>
    <n v="9"/>
    <n v="5"/>
    <n v="4"/>
    <n v="4"/>
    <n v="0"/>
    <n v="0"/>
    <n v="1"/>
    <n v="0"/>
    <n v="0"/>
    <n v="2"/>
  </r>
  <r>
    <n v="2025"/>
    <x v="2"/>
    <n v="4422"/>
    <x v="107"/>
    <x v="106"/>
    <x v="2"/>
    <x v="22"/>
    <n v="0"/>
    <n v="0"/>
    <m/>
    <n v="0"/>
    <n v="4"/>
    <n v="4"/>
    <n v="4"/>
    <n v="4"/>
    <n v="5"/>
    <n v="5"/>
    <n v="1"/>
    <n v="6"/>
    <n v="1"/>
    <n v="1"/>
    <n v="0"/>
    <n v="0"/>
    <n v="5"/>
    <n v="3"/>
    <n v="4"/>
    <n v="0"/>
    <n v="8"/>
    <n v="3"/>
    <n v="5"/>
    <n v="3"/>
    <n v="4"/>
    <n v="1"/>
    <n v="2"/>
    <n v="0"/>
    <n v="1"/>
    <n v="0"/>
    <n v="0"/>
    <n v="2"/>
  </r>
  <r>
    <n v="2025"/>
    <x v="2"/>
    <n v="4423"/>
    <x v="108"/>
    <x v="107"/>
    <x v="2"/>
    <x v="22"/>
    <n v="0"/>
    <n v="0"/>
    <m/>
    <n v="2"/>
    <n v="7"/>
    <n v="7"/>
    <n v="7"/>
    <n v="7"/>
    <n v="8"/>
    <n v="8"/>
    <n v="8"/>
    <n v="8"/>
    <n v="5"/>
    <n v="5"/>
    <n v="0"/>
    <n v="0"/>
    <n v="5"/>
    <n v="8"/>
    <n v="7"/>
    <n v="0"/>
    <n v="4"/>
    <n v="8"/>
    <n v="8"/>
    <n v="8"/>
    <n v="6"/>
    <n v="6"/>
    <n v="4"/>
    <n v="0"/>
    <n v="11"/>
    <n v="0"/>
    <n v="8"/>
    <n v="5"/>
  </r>
  <r>
    <n v="2025"/>
    <x v="2"/>
    <n v="4424"/>
    <x v="109"/>
    <x v="108"/>
    <x v="2"/>
    <x v="22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4425"/>
    <x v="110"/>
    <x v="109"/>
    <x v="2"/>
    <x v="22"/>
    <n v="1"/>
    <n v="0"/>
    <m/>
    <n v="1"/>
    <n v="1"/>
    <n v="1"/>
    <n v="1"/>
    <n v="1"/>
    <n v="3"/>
    <n v="3"/>
    <n v="3"/>
    <n v="3"/>
    <n v="4"/>
    <n v="4"/>
    <n v="0"/>
    <n v="0"/>
    <n v="3"/>
    <n v="3"/>
    <n v="3"/>
    <n v="0"/>
    <n v="5"/>
    <n v="4"/>
    <n v="4"/>
    <n v="4"/>
    <n v="2"/>
    <n v="1"/>
    <n v="0"/>
    <n v="0"/>
    <n v="0"/>
    <n v="0"/>
    <n v="0"/>
    <n v="2"/>
  </r>
  <r>
    <n v="2025"/>
    <x v="2"/>
    <n v="4426"/>
    <x v="111"/>
    <x v="110"/>
    <x v="2"/>
    <x v="22"/>
    <n v="0"/>
    <n v="0"/>
    <m/>
    <n v="1"/>
    <n v="10"/>
    <n v="10"/>
    <n v="10"/>
    <n v="10"/>
    <n v="9"/>
    <n v="7"/>
    <n v="8"/>
    <n v="9"/>
    <n v="7"/>
    <n v="8"/>
    <n v="0"/>
    <n v="0"/>
    <n v="11"/>
    <n v="11"/>
    <n v="4"/>
    <n v="0"/>
    <n v="12"/>
    <n v="9"/>
    <n v="8"/>
    <n v="7"/>
    <n v="8"/>
    <n v="8"/>
    <n v="3"/>
    <n v="0"/>
    <n v="0"/>
    <n v="0"/>
    <n v="12"/>
    <n v="9"/>
  </r>
  <r>
    <n v="2025"/>
    <x v="2"/>
    <n v="4427"/>
    <x v="112"/>
    <x v="111"/>
    <x v="2"/>
    <x v="22"/>
    <n v="0"/>
    <n v="0"/>
    <m/>
    <n v="0"/>
    <n v="3"/>
    <n v="3"/>
    <n v="3"/>
    <n v="3"/>
    <n v="3"/>
    <n v="3"/>
    <n v="3"/>
    <n v="3"/>
    <n v="4"/>
    <n v="4"/>
    <n v="0"/>
    <n v="0"/>
    <n v="4"/>
    <n v="4"/>
    <n v="4"/>
    <n v="0"/>
    <n v="5"/>
    <n v="3"/>
    <n v="3"/>
    <n v="3"/>
    <n v="2"/>
    <n v="2"/>
    <n v="0"/>
    <n v="0"/>
    <n v="3"/>
    <n v="0"/>
    <n v="0"/>
    <n v="0"/>
  </r>
  <r>
    <n v="2025"/>
    <x v="2"/>
    <n v="4428"/>
    <x v="113"/>
    <x v="112"/>
    <x v="2"/>
    <x v="22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3"/>
    <n v="0"/>
    <n v="2"/>
    <n v="0"/>
    <n v="0"/>
    <n v="3"/>
  </r>
  <r>
    <n v="2025"/>
    <x v="2"/>
    <n v="4429"/>
    <x v="114"/>
    <x v="113"/>
    <x v="2"/>
    <x v="22"/>
    <n v="0"/>
    <n v="0"/>
    <m/>
    <n v="0"/>
    <n v="1"/>
    <n v="1"/>
    <n v="1"/>
    <n v="1"/>
    <n v="1"/>
    <n v="1"/>
    <n v="1"/>
    <n v="1"/>
    <n v="3"/>
    <n v="3"/>
    <n v="0"/>
    <n v="0"/>
    <n v="2"/>
    <n v="2"/>
    <n v="2"/>
    <n v="0"/>
    <n v="4"/>
    <n v="3"/>
    <n v="3"/>
    <n v="4"/>
    <n v="4"/>
    <n v="3"/>
    <n v="0"/>
    <n v="0"/>
    <n v="5"/>
    <n v="0"/>
    <n v="0"/>
    <n v="0"/>
  </r>
  <r>
    <n v="2025"/>
    <x v="2"/>
    <n v="4430"/>
    <x v="115"/>
    <x v="114"/>
    <x v="2"/>
    <x v="22"/>
    <n v="0"/>
    <n v="0"/>
    <m/>
    <n v="0"/>
    <n v="3"/>
    <n v="3"/>
    <n v="3"/>
    <n v="3"/>
    <n v="5"/>
    <n v="5"/>
    <n v="5"/>
    <n v="5"/>
    <n v="2"/>
    <n v="2"/>
    <n v="0"/>
    <n v="0"/>
    <n v="6"/>
    <n v="5"/>
    <n v="6"/>
    <n v="0"/>
    <n v="2"/>
    <n v="1"/>
    <n v="1"/>
    <n v="1"/>
    <n v="2"/>
    <n v="0"/>
    <n v="0"/>
    <n v="0"/>
    <n v="1"/>
    <n v="0"/>
    <n v="2"/>
    <n v="3"/>
  </r>
  <r>
    <n v="2025"/>
    <x v="2"/>
    <n v="4431"/>
    <x v="116"/>
    <x v="115"/>
    <x v="2"/>
    <x v="22"/>
    <n v="0"/>
    <n v="0"/>
    <m/>
    <n v="0"/>
    <n v="1"/>
    <n v="1"/>
    <n v="1"/>
    <n v="1"/>
    <n v="5"/>
    <n v="5"/>
    <n v="5"/>
    <n v="5"/>
    <n v="4"/>
    <n v="4"/>
    <n v="0"/>
    <n v="0"/>
    <n v="6"/>
    <n v="7"/>
    <n v="6"/>
    <n v="0"/>
    <n v="3"/>
    <n v="2"/>
    <n v="3"/>
    <n v="3"/>
    <n v="2"/>
    <n v="2"/>
    <n v="0"/>
    <n v="0"/>
    <n v="1"/>
    <n v="0"/>
    <n v="0"/>
    <n v="1"/>
  </r>
  <r>
    <n v="2025"/>
    <x v="2"/>
    <n v="4432"/>
    <x v="117"/>
    <x v="116"/>
    <x v="2"/>
    <x v="22"/>
    <n v="0"/>
    <n v="0"/>
    <m/>
    <n v="0"/>
    <n v="1"/>
    <n v="1"/>
    <n v="1"/>
    <n v="1"/>
    <n v="5"/>
    <n v="5"/>
    <n v="5"/>
    <n v="5"/>
    <n v="3"/>
    <n v="3"/>
    <n v="0"/>
    <n v="0"/>
    <n v="1"/>
    <n v="2"/>
    <n v="1"/>
    <n v="0"/>
    <n v="2"/>
    <n v="3"/>
    <n v="4"/>
    <n v="4"/>
    <n v="6"/>
    <n v="3"/>
    <n v="0"/>
    <n v="0"/>
    <n v="0"/>
    <n v="0"/>
    <n v="0"/>
    <n v="1"/>
  </r>
  <r>
    <n v="2025"/>
    <x v="2"/>
    <n v="4433"/>
    <x v="118"/>
    <x v="117"/>
    <x v="2"/>
    <x v="22"/>
    <n v="0"/>
    <n v="0"/>
    <m/>
    <n v="0"/>
    <n v="2"/>
    <n v="2"/>
    <n v="2"/>
    <n v="2"/>
    <n v="3"/>
    <n v="3"/>
    <n v="3"/>
    <n v="3"/>
    <n v="0"/>
    <n v="0"/>
    <n v="0"/>
    <n v="0"/>
    <n v="0"/>
    <n v="1"/>
    <n v="1"/>
    <n v="0"/>
    <n v="2"/>
    <n v="1"/>
    <n v="1"/>
    <n v="0"/>
    <n v="3"/>
    <n v="2"/>
    <n v="0"/>
    <n v="0"/>
    <n v="0"/>
    <n v="0"/>
    <n v="1"/>
    <n v="0"/>
  </r>
  <r>
    <n v="2025"/>
    <x v="2"/>
    <n v="4435"/>
    <x v="120"/>
    <x v="119"/>
    <x v="2"/>
    <x v="22"/>
    <n v="0"/>
    <n v="0"/>
    <m/>
    <n v="0"/>
    <n v="3"/>
    <n v="3"/>
    <n v="3"/>
    <n v="3"/>
    <n v="6"/>
    <n v="6"/>
    <n v="6"/>
    <n v="6"/>
    <n v="2"/>
    <n v="2"/>
    <n v="0"/>
    <n v="0"/>
    <n v="3"/>
    <n v="3"/>
    <n v="2"/>
    <n v="0"/>
    <n v="6"/>
    <n v="7"/>
    <n v="7"/>
    <n v="7"/>
    <n v="3"/>
    <n v="3"/>
    <n v="1"/>
    <n v="0"/>
    <n v="1"/>
    <n v="0"/>
    <n v="2"/>
    <n v="2"/>
  </r>
  <r>
    <n v="2025"/>
    <x v="2"/>
    <n v="4436"/>
    <x v="121"/>
    <x v="120"/>
    <x v="0"/>
    <x v="23"/>
    <n v="0"/>
    <n v="0"/>
    <m/>
    <n v="0"/>
    <n v="6"/>
    <n v="6"/>
    <n v="6"/>
    <n v="6"/>
    <n v="4"/>
    <n v="4"/>
    <n v="4"/>
    <n v="4"/>
    <n v="4"/>
    <n v="4"/>
    <n v="0"/>
    <n v="0"/>
    <n v="6"/>
    <n v="6"/>
    <n v="6"/>
    <n v="0"/>
    <n v="1"/>
    <n v="1"/>
    <n v="1"/>
    <n v="1"/>
    <n v="6"/>
    <n v="5"/>
    <n v="11"/>
    <n v="0"/>
    <n v="3"/>
    <n v="0"/>
    <n v="1"/>
    <n v="3"/>
  </r>
  <r>
    <n v="2025"/>
    <x v="2"/>
    <n v="4437"/>
    <x v="122"/>
    <x v="121"/>
    <x v="3"/>
    <x v="24"/>
    <n v="7"/>
    <n v="0"/>
    <m/>
    <n v="8"/>
    <n v="6"/>
    <n v="6"/>
    <n v="6"/>
    <n v="6"/>
    <n v="6"/>
    <n v="6"/>
    <n v="6"/>
    <n v="6"/>
    <n v="10"/>
    <n v="10"/>
    <n v="0"/>
    <n v="0"/>
    <n v="5"/>
    <n v="5"/>
    <n v="0"/>
    <n v="0"/>
    <n v="7"/>
    <n v="2"/>
    <n v="8"/>
    <n v="7"/>
    <n v="5"/>
    <n v="4"/>
    <n v="1"/>
    <n v="0"/>
    <n v="5"/>
    <n v="0"/>
    <n v="0"/>
    <n v="4"/>
  </r>
  <r>
    <n v="2025"/>
    <x v="2"/>
    <n v="4438"/>
    <x v="123"/>
    <x v="122"/>
    <x v="3"/>
    <x v="24"/>
    <n v="7"/>
    <n v="0"/>
    <m/>
    <n v="7"/>
    <n v="11"/>
    <n v="11"/>
    <n v="11"/>
    <n v="11"/>
    <n v="11"/>
    <n v="11"/>
    <n v="11"/>
    <n v="11"/>
    <n v="16"/>
    <n v="16"/>
    <n v="0"/>
    <n v="0"/>
    <n v="12"/>
    <n v="12"/>
    <n v="11"/>
    <n v="0"/>
    <n v="11"/>
    <n v="7"/>
    <n v="13"/>
    <n v="11"/>
    <n v="7"/>
    <n v="6"/>
    <n v="1"/>
    <n v="0"/>
    <n v="19"/>
    <n v="0"/>
    <n v="0"/>
    <n v="10"/>
  </r>
  <r>
    <n v="2025"/>
    <x v="2"/>
    <n v="4439"/>
    <x v="124"/>
    <x v="123"/>
    <x v="3"/>
    <x v="25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</r>
  <r>
    <n v="2025"/>
    <x v="2"/>
    <n v="4440"/>
    <x v="125"/>
    <x v="124"/>
    <x v="3"/>
    <x v="24"/>
    <n v="0"/>
    <n v="0"/>
    <m/>
    <n v="0"/>
    <n v="6"/>
    <n v="6"/>
    <n v="6"/>
    <n v="6"/>
    <n v="5"/>
    <n v="4"/>
    <n v="5"/>
    <n v="5"/>
    <n v="3"/>
    <n v="3"/>
    <n v="0"/>
    <n v="0"/>
    <n v="8"/>
    <n v="7"/>
    <n v="7"/>
    <n v="0"/>
    <n v="6"/>
    <n v="3"/>
    <n v="2"/>
    <n v="4"/>
    <n v="7"/>
    <n v="8"/>
    <n v="3"/>
    <n v="0"/>
    <n v="2"/>
    <n v="0"/>
    <n v="0"/>
    <n v="4"/>
  </r>
  <r>
    <n v="2025"/>
    <x v="2"/>
    <n v="4441"/>
    <x v="126"/>
    <x v="125"/>
    <x v="3"/>
    <x v="26"/>
    <n v="0"/>
    <n v="0"/>
    <m/>
    <n v="0"/>
    <n v="1"/>
    <n v="1"/>
    <n v="1"/>
    <n v="1"/>
    <n v="2"/>
    <n v="2"/>
    <n v="2"/>
    <n v="2"/>
    <n v="2"/>
    <n v="2"/>
    <n v="0"/>
    <n v="0"/>
    <n v="0"/>
    <n v="1"/>
    <n v="1"/>
    <n v="0"/>
    <n v="2"/>
    <n v="0"/>
    <n v="0"/>
    <n v="0"/>
    <n v="2"/>
    <n v="2"/>
    <n v="0"/>
    <n v="0"/>
    <n v="24"/>
    <n v="0"/>
    <n v="0"/>
    <n v="0"/>
  </r>
  <r>
    <n v="2025"/>
    <x v="2"/>
    <n v="4442"/>
    <x v="127"/>
    <x v="126"/>
    <x v="3"/>
    <x v="26"/>
    <n v="0"/>
    <n v="0"/>
    <m/>
    <n v="1"/>
    <n v="1"/>
    <n v="1"/>
    <n v="1"/>
    <n v="1"/>
    <n v="0"/>
    <n v="0"/>
    <n v="0"/>
    <n v="0"/>
    <n v="0"/>
    <n v="0"/>
    <n v="0"/>
    <n v="0"/>
    <n v="2"/>
    <n v="3"/>
    <n v="3"/>
    <n v="0"/>
    <n v="1"/>
    <n v="2"/>
    <n v="3"/>
    <n v="3"/>
    <n v="2"/>
    <n v="2"/>
    <n v="0"/>
    <n v="0"/>
    <n v="0"/>
    <n v="0"/>
    <n v="0"/>
    <n v="0"/>
  </r>
  <r>
    <n v="2025"/>
    <x v="2"/>
    <n v="4443"/>
    <x v="128"/>
    <x v="127"/>
    <x v="3"/>
    <x v="26"/>
    <n v="1"/>
    <n v="0"/>
    <m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</r>
  <r>
    <n v="2025"/>
    <x v="2"/>
    <n v="4444"/>
    <x v="129"/>
    <x v="128"/>
    <x v="3"/>
    <x v="26"/>
    <n v="0"/>
    <n v="0"/>
    <m/>
    <n v="0"/>
    <n v="8"/>
    <n v="8"/>
    <n v="8"/>
    <n v="8"/>
    <n v="4"/>
    <n v="4"/>
    <n v="4"/>
    <n v="4"/>
    <n v="7"/>
    <n v="7"/>
    <n v="0"/>
    <n v="0"/>
    <n v="4"/>
    <n v="1"/>
    <n v="4"/>
    <n v="0"/>
    <n v="10"/>
    <n v="2"/>
    <n v="1"/>
    <n v="1"/>
    <n v="5"/>
    <n v="3"/>
    <n v="2"/>
    <n v="0"/>
    <n v="0"/>
    <n v="0"/>
    <n v="0"/>
    <n v="2"/>
  </r>
  <r>
    <n v="2025"/>
    <x v="2"/>
    <n v="4445"/>
    <x v="130"/>
    <x v="129"/>
    <x v="3"/>
    <x v="26"/>
    <n v="1"/>
    <n v="0"/>
    <m/>
    <n v="1"/>
    <n v="1"/>
    <n v="1"/>
    <n v="1"/>
    <n v="1"/>
    <n v="2"/>
    <n v="2"/>
    <n v="2"/>
    <n v="2"/>
    <n v="1"/>
    <n v="1"/>
    <n v="0"/>
    <n v="0"/>
    <n v="1"/>
    <n v="2"/>
    <n v="0"/>
    <n v="0"/>
    <n v="2"/>
    <n v="0"/>
    <n v="1"/>
    <n v="1"/>
    <n v="1"/>
    <n v="1"/>
    <n v="0"/>
    <n v="0"/>
    <n v="1"/>
    <n v="0"/>
    <n v="0"/>
    <n v="1"/>
  </r>
  <r>
    <n v="2025"/>
    <x v="2"/>
    <n v="4446"/>
    <x v="131"/>
    <x v="130"/>
    <x v="3"/>
    <x v="26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2"/>
    <n v="2"/>
    <n v="2"/>
    <n v="2"/>
    <n v="2"/>
    <n v="0"/>
    <n v="0"/>
    <n v="1"/>
    <n v="0"/>
    <n v="0"/>
    <n v="0"/>
  </r>
  <r>
    <n v="2025"/>
    <x v="2"/>
    <n v="4447"/>
    <x v="132"/>
    <x v="131"/>
    <x v="3"/>
    <x v="26"/>
    <n v="0"/>
    <n v="0"/>
    <m/>
    <n v="0"/>
    <n v="2"/>
    <n v="2"/>
    <n v="2"/>
    <n v="2"/>
    <n v="0"/>
    <n v="0"/>
    <n v="0"/>
    <n v="0"/>
    <n v="1"/>
    <n v="1"/>
    <n v="0"/>
    <n v="0"/>
    <n v="1"/>
    <n v="3"/>
    <n v="1"/>
    <n v="0"/>
    <n v="0"/>
    <n v="0"/>
    <n v="2"/>
    <n v="2"/>
    <n v="2"/>
    <n v="1"/>
    <n v="1"/>
    <n v="0"/>
    <n v="0"/>
    <n v="0"/>
    <n v="0"/>
    <n v="0"/>
  </r>
  <r>
    <n v="2025"/>
    <x v="2"/>
    <n v="4448"/>
    <x v="133"/>
    <x v="132"/>
    <x v="3"/>
    <x v="26"/>
    <n v="2"/>
    <n v="0"/>
    <m/>
    <n v="3"/>
    <n v="7"/>
    <n v="7"/>
    <n v="7"/>
    <n v="7"/>
    <n v="4"/>
    <n v="4"/>
    <n v="6"/>
    <n v="6"/>
    <n v="3"/>
    <n v="3"/>
    <n v="0"/>
    <n v="0"/>
    <n v="13"/>
    <n v="18"/>
    <n v="5"/>
    <n v="0"/>
    <n v="6"/>
    <n v="10"/>
    <n v="11"/>
    <n v="6"/>
    <n v="10"/>
    <n v="8"/>
    <n v="3"/>
    <n v="0"/>
    <n v="1"/>
    <n v="0"/>
    <n v="0"/>
    <n v="10"/>
  </r>
  <r>
    <n v="2025"/>
    <x v="2"/>
    <n v="4449"/>
    <x v="134"/>
    <x v="133"/>
    <x v="3"/>
    <x v="24"/>
    <n v="20"/>
    <n v="0"/>
    <m/>
    <n v="22"/>
    <n v="20"/>
    <n v="20"/>
    <n v="20"/>
    <n v="20"/>
    <n v="25"/>
    <n v="23"/>
    <n v="24"/>
    <n v="25"/>
    <n v="27"/>
    <n v="28"/>
    <n v="0"/>
    <n v="0"/>
    <n v="27"/>
    <n v="28"/>
    <n v="18"/>
    <n v="0"/>
    <n v="18"/>
    <n v="15"/>
    <n v="10"/>
    <n v="20"/>
    <n v="14"/>
    <n v="10"/>
    <n v="5"/>
    <n v="0"/>
    <n v="5"/>
    <n v="0"/>
    <n v="0"/>
    <n v="7"/>
  </r>
  <r>
    <n v="2025"/>
    <x v="2"/>
    <n v="4451"/>
    <x v="136"/>
    <x v="135"/>
    <x v="3"/>
    <x v="25"/>
    <n v="0"/>
    <n v="0"/>
    <m/>
    <n v="0"/>
    <n v="0"/>
    <n v="1"/>
    <n v="0"/>
    <n v="0"/>
    <n v="0"/>
    <n v="0"/>
    <n v="0"/>
    <n v="0"/>
    <n v="1"/>
    <n v="1"/>
    <n v="0"/>
    <n v="0"/>
    <n v="3"/>
    <n v="2"/>
    <n v="1"/>
    <n v="0"/>
    <n v="3"/>
    <n v="0"/>
    <n v="1"/>
    <n v="1"/>
    <n v="2"/>
    <n v="1"/>
    <n v="0"/>
    <n v="0"/>
    <n v="2"/>
    <n v="0"/>
    <n v="0"/>
    <n v="0"/>
  </r>
  <r>
    <n v="2025"/>
    <x v="2"/>
    <n v="4452"/>
    <x v="137"/>
    <x v="136"/>
    <x v="3"/>
    <x v="25"/>
    <n v="0"/>
    <n v="0"/>
    <m/>
    <n v="0"/>
    <n v="4"/>
    <n v="4"/>
    <n v="4"/>
    <n v="4"/>
    <n v="4"/>
    <n v="4"/>
    <n v="4"/>
    <n v="5"/>
    <n v="2"/>
    <n v="1"/>
    <n v="0"/>
    <n v="0"/>
    <n v="2"/>
    <n v="4"/>
    <n v="3"/>
    <n v="0"/>
    <n v="5"/>
    <n v="2"/>
    <n v="4"/>
    <n v="1"/>
    <n v="3"/>
    <n v="0"/>
    <n v="1"/>
    <n v="0"/>
    <n v="2"/>
    <n v="0"/>
    <n v="0"/>
    <n v="2"/>
  </r>
  <r>
    <n v="2025"/>
    <x v="2"/>
    <n v="4453"/>
    <x v="138"/>
    <x v="137"/>
    <x v="3"/>
    <x v="2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0"/>
    <n v="0"/>
  </r>
  <r>
    <n v="2025"/>
    <x v="2"/>
    <n v="4454"/>
    <x v="139"/>
    <x v="138"/>
    <x v="3"/>
    <x v="25"/>
    <n v="1"/>
    <n v="0"/>
    <m/>
    <n v="1"/>
    <n v="2"/>
    <n v="3"/>
    <n v="3"/>
    <n v="3"/>
    <n v="1"/>
    <n v="1"/>
    <n v="0"/>
    <n v="1"/>
    <n v="2"/>
    <n v="3"/>
    <n v="0"/>
    <n v="0"/>
    <n v="5"/>
    <n v="5"/>
    <n v="0"/>
    <n v="0"/>
    <n v="1"/>
    <n v="1"/>
    <n v="2"/>
    <n v="3"/>
    <n v="2"/>
    <n v="2"/>
    <n v="0"/>
    <n v="0"/>
    <n v="3"/>
    <n v="0"/>
    <n v="0"/>
    <n v="1"/>
  </r>
  <r>
    <n v="2025"/>
    <x v="2"/>
    <n v="4455"/>
    <x v="140"/>
    <x v="139"/>
    <x v="3"/>
    <x v="25"/>
    <n v="0"/>
    <n v="0"/>
    <m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2"/>
    <n v="2"/>
    <n v="0"/>
    <n v="0"/>
    <n v="2"/>
    <n v="0"/>
    <n v="0"/>
    <n v="0"/>
  </r>
  <r>
    <n v="2025"/>
    <x v="2"/>
    <n v="4456"/>
    <x v="141"/>
    <x v="140"/>
    <x v="3"/>
    <x v="25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0"/>
    <n v="0"/>
  </r>
  <r>
    <n v="2025"/>
    <x v="2"/>
    <n v="4459"/>
    <x v="144"/>
    <x v="143"/>
    <x v="3"/>
    <x v="25"/>
    <n v="1"/>
    <n v="0"/>
    <m/>
    <n v="2"/>
    <n v="0"/>
    <n v="0"/>
    <n v="0"/>
    <n v="0"/>
    <n v="1"/>
    <n v="1"/>
    <n v="1"/>
    <n v="1"/>
    <n v="2"/>
    <n v="2"/>
    <n v="0"/>
    <n v="0"/>
    <n v="0"/>
    <n v="0"/>
    <n v="0"/>
    <n v="0"/>
    <n v="0"/>
    <n v="1"/>
    <n v="1"/>
    <n v="1"/>
    <n v="0"/>
    <n v="1"/>
    <n v="0"/>
    <n v="0"/>
    <n v="8"/>
    <n v="0"/>
    <n v="0"/>
    <n v="0"/>
  </r>
  <r>
    <n v="2025"/>
    <x v="2"/>
    <n v="4460"/>
    <x v="145"/>
    <x v="144"/>
    <x v="3"/>
    <x v="25"/>
    <n v="0"/>
    <n v="1"/>
    <m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2"/>
    <n v="2"/>
    <n v="1"/>
    <n v="3"/>
    <n v="3"/>
    <n v="0"/>
    <n v="0"/>
    <n v="0"/>
    <n v="0"/>
    <n v="0"/>
    <n v="1"/>
  </r>
  <r>
    <n v="2025"/>
    <x v="2"/>
    <n v="4461"/>
    <x v="146"/>
    <x v="145"/>
    <x v="3"/>
    <x v="25"/>
    <n v="1"/>
    <n v="1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</r>
  <r>
    <n v="2025"/>
    <x v="2"/>
    <n v="4462"/>
    <x v="204"/>
    <x v="202"/>
    <x v="3"/>
    <x v="25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2"/>
    <n v="6669"/>
    <x v="147"/>
    <x v="146"/>
    <x v="2"/>
    <x v="17"/>
    <n v="0"/>
    <n v="0"/>
    <m/>
    <n v="0"/>
    <n v="0"/>
    <n v="0"/>
    <n v="0"/>
    <n v="0"/>
    <n v="1"/>
    <n v="1"/>
    <n v="1"/>
    <n v="3"/>
    <n v="1"/>
    <n v="1"/>
    <n v="0"/>
    <n v="0"/>
    <n v="0"/>
    <n v="0"/>
    <n v="0"/>
    <n v="0"/>
    <n v="1"/>
    <n v="0"/>
    <n v="0"/>
    <n v="0"/>
    <n v="1"/>
    <n v="1"/>
    <n v="0"/>
    <n v="0"/>
    <n v="0"/>
    <n v="0"/>
    <n v="0"/>
    <n v="1"/>
  </r>
  <r>
    <n v="2025"/>
    <x v="2"/>
    <n v="6670"/>
    <x v="148"/>
    <x v="147"/>
    <x v="2"/>
    <x v="17"/>
    <n v="0"/>
    <n v="0"/>
    <m/>
    <n v="0"/>
    <n v="1"/>
    <n v="1"/>
    <n v="1"/>
    <n v="1"/>
    <n v="1"/>
    <n v="1"/>
    <n v="1"/>
    <n v="1"/>
    <n v="1"/>
    <n v="1"/>
    <n v="0"/>
    <n v="0"/>
    <n v="2"/>
    <n v="2"/>
    <n v="2"/>
    <n v="0"/>
    <n v="3"/>
    <n v="3"/>
    <n v="3"/>
    <n v="3"/>
    <n v="2"/>
    <n v="2"/>
    <n v="0"/>
    <n v="0"/>
    <n v="2"/>
    <n v="0"/>
    <n v="0"/>
    <n v="1"/>
  </r>
  <r>
    <n v="2025"/>
    <x v="2"/>
    <n v="6671"/>
    <x v="149"/>
    <x v="148"/>
    <x v="2"/>
    <x v="21"/>
    <n v="0"/>
    <n v="1"/>
    <m/>
    <n v="0"/>
    <n v="3"/>
    <n v="3"/>
    <n v="3"/>
    <n v="3"/>
    <n v="5"/>
    <n v="4"/>
    <n v="5"/>
    <n v="4"/>
    <n v="6"/>
    <n v="5"/>
    <n v="0"/>
    <n v="0"/>
    <n v="2"/>
    <n v="3"/>
    <n v="4"/>
    <n v="0"/>
    <n v="3"/>
    <n v="7"/>
    <n v="6"/>
    <n v="5"/>
    <n v="2"/>
    <n v="0"/>
    <n v="4"/>
    <n v="0"/>
    <n v="6"/>
    <n v="0"/>
    <n v="3"/>
    <n v="3"/>
  </r>
  <r>
    <n v="2025"/>
    <x v="2"/>
    <n v="6709"/>
    <x v="150"/>
    <x v="149"/>
    <x v="0"/>
    <x v="8"/>
    <n v="1"/>
    <n v="1"/>
    <m/>
    <n v="2"/>
    <n v="7"/>
    <n v="7"/>
    <n v="7"/>
    <n v="7"/>
    <n v="9"/>
    <n v="7"/>
    <n v="9"/>
    <n v="9"/>
    <n v="9"/>
    <n v="9"/>
    <n v="0"/>
    <n v="0"/>
    <n v="12"/>
    <n v="13"/>
    <n v="13"/>
    <n v="0"/>
    <n v="11"/>
    <n v="9"/>
    <n v="8"/>
    <n v="9"/>
    <n v="3"/>
    <n v="2"/>
    <n v="10"/>
    <n v="0"/>
    <n v="42"/>
    <n v="0"/>
    <n v="1"/>
    <n v="12"/>
  </r>
  <r>
    <n v="2025"/>
    <x v="2"/>
    <n v="6930"/>
    <x v="152"/>
    <x v="151"/>
    <x v="2"/>
    <x v="19"/>
    <n v="0"/>
    <n v="0"/>
    <m/>
    <n v="0"/>
    <n v="0"/>
    <n v="0"/>
    <n v="0"/>
    <n v="0"/>
    <n v="1"/>
    <n v="1"/>
    <n v="1"/>
    <n v="1"/>
    <n v="3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1"/>
  </r>
  <r>
    <n v="2025"/>
    <x v="2"/>
    <n v="6931"/>
    <x v="153"/>
    <x v="152"/>
    <x v="0"/>
    <x v="23"/>
    <n v="0"/>
    <n v="0"/>
    <m/>
    <n v="0"/>
    <n v="3"/>
    <n v="3"/>
    <n v="3"/>
    <n v="3"/>
    <n v="3"/>
    <n v="2"/>
    <n v="3"/>
    <n v="2"/>
    <n v="3"/>
    <n v="3"/>
    <n v="0"/>
    <n v="0"/>
    <n v="2"/>
    <n v="2"/>
    <n v="2"/>
    <n v="0"/>
    <n v="3"/>
    <n v="0"/>
    <n v="0"/>
    <n v="0"/>
    <n v="3"/>
    <n v="2"/>
    <n v="5"/>
    <n v="0"/>
    <n v="8"/>
    <n v="0"/>
    <n v="0"/>
    <n v="0"/>
  </r>
  <r>
    <n v="2025"/>
    <x v="2"/>
    <n v="6974"/>
    <x v="154"/>
    <x v="153"/>
    <x v="0"/>
    <x v="5"/>
    <n v="1"/>
    <n v="0"/>
    <m/>
    <n v="1"/>
    <n v="7"/>
    <n v="7"/>
    <n v="7"/>
    <n v="7"/>
    <n v="6"/>
    <n v="6"/>
    <n v="6"/>
    <n v="6"/>
    <n v="1"/>
    <n v="1"/>
    <n v="0"/>
    <n v="0"/>
    <n v="2"/>
    <n v="2"/>
    <n v="2"/>
    <n v="0"/>
    <n v="1"/>
    <n v="0"/>
    <n v="0"/>
    <n v="0"/>
    <n v="2"/>
    <n v="2"/>
    <n v="1"/>
    <n v="0"/>
    <n v="12"/>
    <n v="0"/>
    <n v="0"/>
    <n v="3"/>
  </r>
  <r>
    <n v="2025"/>
    <x v="2"/>
    <n v="6997"/>
    <x v="155"/>
    <x v="154"/>
    <x v="2"/>
    <x v="20"/>
    <n v="0"/>
    <n v="0"/>
    <m/>
    <n v="0"/>
    <n v="1"/>
    <n v="1"/>
    <n v="1"/>
    <n v="1"/>
    <n v="2"/>
    <n v="1"/>
    <n v="2"/>
    <n v="2"/>
    <n v="2"/>
    <n v="2"/>
    <n v="0"/>
    <n v="0"/>
    <n v="1"/>
    <n v="1"/>
    <n v="1"/>
    <n v="0"/>
    <n v="1"/>
    <n v="1"/>
    <n v="1"/>
    <n v="1"/>
    <n v="2"/>
    <n v="1"/>
    <n v="0"/>
    <n v="0"/>
    <n v="9"/>
    <n v="0"/>
    <n v="0"/>
    <n v="0"/>
  </r>
  <r>
    <n v="2025"/>
    <x v="2"/>
    <n v="6998"/>
    <x v="156"/>
    <x v="155"/>
    <x v="2"/>
    <x v="20"/>
    <n v="1"/>
    <n v="0"/>
    <m/>
    <n v="1"/>
    <n v="1"/>
    <n v="1"/>
    <n v="1"/>
    <n v="1"/>
    <n v="1"/>
    <n v="1"/>
    <n v="2"/>
    <n v="2"/>
    <n v="0"/>
    <n v="0"/>
    <n v="0"/>
    <n v="0"/>
    <n v="2"/>
    <n v="3"/>
    <n v="4"/>
    <n v="0"/>
    <n v="0"/>
    <n v="0"/>
    <n v="0"/>
    <n v="0"/>
    <n v="3"/>
    <n v="1"/>
    <n v="0"/>
    <n v="0"/>
    <n v="0"/>
    <n v="0"/>
    <n v="0"/>
    <n v="1"/>
  </r>
  <r>
    <n v="2025"/>
    <x v="2"/>
    <n v="6999"/>
    <x v="157"/>
    <x v="156"/>
    <x v="3"/>
    <x v="26"/>
    <n v="0"/>
    <n v="0"/>
    <m/>
    <n v="0"/>
    <n v="2"/>
    <n v="2"/>
    <n v="2"/>
    <n v="2"/>
    <n v="3"/>
    <n v="3"/>
    <n v="3"/>
    <n v="3"/>
    <n v="0"/>
    <n v="2"/>
    <n v="0"/>
    <n v="0"/>
    <n v="2"/>
    <n v="2"/>
    <n v="2"/>
    <n v="0"/>
    <n v="1"/>
    <n v="1"/>
    <n v="1"/>
    <n v="1"/>
    <n v="0"/>
    <n v="0"/>
    <n v="0"/>
    <n v="0"/>
    <n v="0"/>
    <n v="0"/>
    <n v="0"/>
    <n v="0"/>
  </r>
  <r>
    <n v="2025"/>
    <x v="2"/>
    <n v="7000"/>
    <x v="158"/>
    <x v="157"/>
    <x v="0"/>
    <x v="2"/>
    <n v="0"/>
    <n v="0"/>
    <m/>
    <n v="0"/>
    <n v="2"/>
    <n v="2"/>
    <n v="2"/>
    <n v="2"/>
    <n v="0"/>
    <n v="0"/>
    <n v="0"/>
    <n v="0"/>
    <n v="0"/>
    <n v="0"/>
    <n v="0"/>
    <n v="0"/>
    <n v="0"/>
    <n v="0"/>
    <n v="0"/>
    <n v="0"/>
    <n v="2"/>
    <n v="0"/>
    <n v="0"/>
    <n v="0"/>
    <n v="3"/>
    <n v="1"/>
    <n v="0"/>
    <n v="0"/>
    <n v="1"/>
    <n v="0"/>
    <n v="0"/>
    <n v="1"/>
  </r>
  <r>
    <n v="2025"/>
    <x v="2"/>
    <n v="7083"/>
    <x v="159"/>
    <x v="158"/>
    <x v="0"/>
    <x v="7"/>
    <n v="0"/>
    <n v="0"/>
    <m/>
    <n v="2"/>
    <n v="26"/>
    <n v="26"/>
    <n v="26"/>
    <n v="26"/>
    <n v="17"/>
    <n v="17"/>
    <n v="16"/>
    <n v="17"/>
    <n v="18"/>
    <n v="18"/>
    <n v="0"/>
    <n v="0"/>
    <n v="14"/>
    <n v="13"/>
    <n v="6"/>
    <n v="0"/>
    <n v="14"/>
    <n v="8"/>
    <n v="13"/>
    <n v="12"/>
    <n v="11"/>
    <n v="9"/>
    <n v="11"/>
    <n v="0"/>
    <n v="12"/>
    <n v="0"/>
    <n v="6"/>
    <n v="0"/>
  </r>
  <r>
    <n v="2025"/>
    <x v="2"/>
    <n v="7156"/>
    <x v="160"/>
    <x v="159"/>
    <x v="0"/>
    <x v="4"/>
    <n v="0"/>
    <n v="2"/>
    <m/>
    <n v="2"/>
    <n v="27"/>
    <n v="27"/>
    <n v="27"/>
    <n v="27"/>
    <n v="17"/>
    <n v="17"/>
    <n v="18"/>
    <n v="17"/>
    <n v="35"/>
    <n v="36"/>
    <n v="0"/>
    <n v="0"/>
    <n v="23"/>
    <n v="24"/>
    <n v="24"/>
    <n v="0"/>
    <n v="26"/>
    <n v="17"/>
    <n v="19"/>
    <n v="18"/>
    <n v="8"/>
    <n v="8"/>
    <n v="2"/>
    <n v="0"/>
    <n v="13"/>
    <n v="0"/>
    <n v="4"/>
    <n v="16"/>
  </r>
  <r>
    <n v="2025"/>
    <x v="2"/>
    <n v="7195"/>
    <x v="161"/>
    <x v="160"/>
    <x v="2"/>
    <x v="22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3"/>
    <n v="2"/>
    <n v="2"/>
    <n v="2"/>
    <n v="1"/>
    <n v="1"/>
    <n v="0"/>
    <n v="0"/>
    <n v="2"/>
    <n v="0"/>
    <n v="0"/>
    <n v="0"/>
  </r>
  <r>
    <n v="2025"/>
    <x v="2"/>
    <n v="7196"/>
    <x v="162"/>
    <x v="161"/>
    <x v="2"/>
    <x v="22"/>
    <n v="0"/>
    <n v="0"/>
    <m/>
    <n v="0"/>
    <n v="2"/>
    <n v="2"/>
    <n v="2"/>
    <n v="2"/>
    <n v="3"/>
    <n v="3"/>
    <n v="3"/>
    <n v="2"/>
    <n v="2"/>
    <n v="2"/>
    <n v="0"/>
    <n v="0"/>
    <n v="3"/>
    <n v="3"/>
    <n v="3"/>
    <n v="0"/>
    <n v="3"/>
    <n v="0"/>
    <n v="0"/>
    <n v="0"/>
    <n v="4"/>
    <n v="3"/>
    <n v="0"/>
    <n v="0"/>
    <n v="0"/>
    <n v="0"/>
    <n v="0"/>
    <n v="5"/>
  </r>
  <r>
    <n v="2025"/>
    <x v="2"/>
    <n v="7273"/>
    <x v="163"/>
    <x v="162"/>
    <x v="0"/>
    <x v="6"/>
    <n v="1"/>
    <n v="0"/>
    <m/>
    <n v="0"/>
    <n v="9"/>
    <n v="9"/>
    <n v="9"/>
    <n v="9"/>
    <n v="7"/>
    <n v="7"/>
    <n v="7"/>
    <n v="7"/>
    <n v="7"/>
    <n v="7"/>
    <n v="0"/>
    <n v="0"/>
    <n v="6"/>
    <n v="7"/>
    <n v="6"/>
    <n v="0"/>
    <n v="7"/>
    <n v="11"/>
    <n v="11"/>
    <n v="11"/>
    <n v="11"/>
    <n v="11"/>
    <n v="0"/>
    <n v="0"/>
    <n v="43"/>
    <n v="0"/>
    <n v="1"/>
    <n v="4"/>
  </r>
  <r>
    <n v="2025"/>
    <x v="2"/>
    <n v="7282"/>
    <x v="164"/>
    <x v="163"/>
    <x v="2"/>
    <x v="21"/>
    <n v="0"/>
    <n v="0"/>
    <m/>
    <n v="0"/>
    <n v="0"/>
    <n v="0"/>
    <n v="0"/>
    <n v="0"/>
    <n v="2"/>
    <n v="2"/>
    <n v="2"/>
    <n v="2"/>
    <n v="4"/>
    <n v="4"/>
    <n v="0"/>
    <n v="0"/>
    <n v="1"/>
    <n v="1"/>
    <n v="1"/>
    <n v="0"/>
    <n v="2"/>
    <n v="2"/>
    <n v="0"/>
    <n v="0"/>
    <n v="1"/>
    <n v="1"/>
    <n v="1"/>
    <n v="0"/>
    <n v="2"/>
    <n v="0"/>
    <n v="1"/>
    <n v="2"/>
  </r>
  <r>
    <n v="2025"/>
    <x v="2"/>
    <n v="7283"/>
    <x v="165"/>
    <x v="164"/>
    <x v="2"/>
    <x v="21"/>
    <n v="0"/>
    <n v="0"/>
    <m/>
    <n v="0"/>
    <n v="0"/>
    <n v="0"/>
    <n v="0"/>
    <n v="0"/>
    <n v="2"/>
    <n v="2"/>
    <n v="2"/>
    <n v="2"/>
    <n v="2"/>
    <n v="2"/>
    <n v="0"/>
    <n v="0"/>
    <n v="1"/>
    <n v="1"/>
    <n v="1"/>
    <n v="0"/>
    <n v="3"/>
    <n v="1"/>
    <n v="1"/>
    <n v="1"/>
    <n v="0"/>
    <n v="0"/>
    <n v="3"/>
    <n v="0"/>
    <n v="2"/>
    <n v="0"/>
    <n v="0"/>
    <n v="1"/>
  </r>
  <r>
    <n v="2025"/>
    <x v="2"/>
    <n v="7284"/>
    <x v="166"/>
    <x v="165"/>
    <x v="3"/>
    <x v="26"/>
    <n v="0"/>
    <n v="0"/>
    <m/>
    <n v="0"/>
    <n v="0"/>
    <n v="0"/>
    <n v="0"/>
    <n v="0"/>
    <n v="3"/>
    <n v="2"/>
    <n v="2"/>
    <n v="3"/>
    <n v="2"/>
    <n v="2"/>
    <n v="0"/>
    <n v="0"/>
    <n v="3"/>
    <n v="4"/>
    <n v="2"/>
    <n v="0"/>
    <n v="3"/>
    <n v="4"/>
    <n v="5"/>
    <n v="4"/>
    <n v="0"/>
    <n v="0"/>
    <n v="0"/>
    <n v="0"/>
    <n v="1"/>
    <n v="0"/>
    <n v="0"/>
    <n v="0"/>
  </r>
  <r>
    <n v="2025"/>
    <x v="2"/>
    <n v="7285"/>
    <x v="167"/>
    <x v="166"/>
    <x v="2"/>
    <x v="20"/>
    <n v="1"/>
    <n v="0"/>
    <m/>
    <n v="1"/>
    <n v="0"/>
    <n v="0"/>
    <n v="0"/>
    <n v="0"/>
    <n v="2"/>
    <n v="2"/>
    <n v="1"/>
    <n v="1"/>
    <n v="0"/>
    <n v="0"/>
    <n v="0"/>
    <n v="0"/>
    <n v="0"/>
    <n v="1"/>
    <n v="0"/>
    <n v="0"/>
    <n v="2"/>
    <n v="0"/>
    <n v="0"/>
    <n v="0"/>
    <n v="1"/>
    <n v="1"/>
    <n v="6"/>
    <n v="0"/>
    <n v="0"/>
    <n v="0"/>
    <n v="0"/>
    <n v="1"/>
  </r>
  <r>
    <n v="2025"/>
    <x v="2"/>
    <n v="7917"/>
    <x v="168"/>
    <x v="167"/>
    <x v="1"/>
    <x v="0"/>
    <n v="0"/>
    <n v="0"/>
    <m/>
    <n v="0"/>
    <n v="1"/>
    <n v="1"/>
    <n v="1"/>
    <n v="1"/>
    <n v="0"/>
    <n v="0"/>
    <n v="0"/>
    <n v="0"/>
    <n v="1"/>
    <n v="1"/>
    <n v="0"/>
    <n v="0"/>
    <n v="1"/>
    <n v="2"/>
    <n v="0"/>
    <n v="0"/>
    <n v="0"/>
    <n v="1"/>
    <n v="2"/>
    <n v="0"/>
    <n v="3"/>
    <n v="3"/>
    <n v="0"/>
    <n v="0"/>
    <n v="1"/>
    <n v="0"/>
    <n v="0"/>
    <n v="1"/>
  </r>
  <r>
    <n v="2025"/>
    <x v="2"/>
    <n v="7957"/>
    <x v="169"/>
    <x v="168"/>
    <x v="1"/>
    <x v="0"/>
    <n v="0"/>
    <n v="1"/>
    <m/>
    <n v="3"/>
    <n v="71"/>
    <n v="71"/>
    <n v="68"/>
    <n v="68"/>
    <n v="58"/>
    <n v="57"/>
    <n v="57"/>
    <n v="58"/>
    <n v="74"/>
    <n v="74"/>
    <n v="0"/>
    <n v="0"/>
    <n v="66"/>
    <n v="65"/>
    <n v="0"/>
    <n v="0"/>
    <n v="0"/>
    <n v="52"/>
    <n v="44"/>
    <n v="53"/>
    <n v="36"/>
    <n v="24"/>
    <n v="7"/>
    <n v="0"/>
    <n v="153"/>
    <n v="0"/>
    <n v="0"/>
    <n v="37"/>
  </r>
  <r>
    <n v="2025"/>
    <x v="2"/>
    <n v="8434"/>
    <x v="170"/>
    <x v="169"/>
    <x v="0"/>
    <x v="3"/>
    <n v="1"/>
    <n v="0"/>
    <m/>
    <n v="3"/>
    <n v="8"/>
    <n v="8"/>
    <n v="8"/>
    <n v="8"/>
    <n v="14"/>
    <n v="14"/>
    <n v="14"/>
    <n v="14"/>
    <n v="14"/>
    <n v="15"/>
    <n v="0"/>
    <n v="0"/>
    <n v="17"/>
    <n v="18"/>
    <n v="22"/>
    <n v="0"/>
    <n v="10"/>
    <n v="10"/>
    <n v="11"/>
    <n v="11"/>
    <n v="7"/>
    <n v="8"/>
    <n v="3"/>
    <n v="0"/>
    <n v="1"/>
    <n v="0"/>
    <n v="12"/>
    <n v="7"/>
  </r>
  <r>
    <n v="2025"/>
    <x v="2"/>
    <n v="8643"/>
    <x v="171"/>
    <x v="170"/>
    <x v="1"/>
    <x v="0"/>
    <n v="0"/>
    <n v="0"/>
    <m/>
    <n v="0"/>
    <n v="31"/>
    <n v="30"/>
    <n v="31"/>
    <n v="30"/>
    <n v="29"/>
    <n v="29"/>
    <n v="29"/>
    <n v="29"/>
    <n v="31"/>
    <n v="31"/>
    <n v="0"/>
    <n v="0"/>
    <n v="27"/>
    <n v="27"/>
    <n v="0"/>
    <n v="0"/>
    <n v="0"/>
    <n v="13"/>
    <n v="9"/>
    <n v="10"/>
    <n v="21"/>
    <n v="20"/>
    <n v="25"/>
    <n v="0"/>
    <n v="40"/>
    <n v="0"/>
    <n v="0"/>
    <n v="5"/>
  </r>
  <r>
    <n v="2025"/>
    <x v="2"/>
    <n v="8644"/>
    <x v="172"/>
    <x v="171"/>
    <x v="1"/>
    <x v="0"/>
    <n v="0"/>
    <n v="0"/>
    <m/>
    <n v="0"/>
    <n v="4"/>
    <n v="4"/>
    <n v="4"/>
    <n v="3"/>
    <n v="11"/>
    <n v="10"/>
    <n v="11"/>
    <n v="10"/>
    <n v="4"/>
    <n v="5"/>
    <n v="0"/>
    <n v="0"/>
    <n v="4"/>
    <n v="5"/>
    <n v="0"/>
    <n v="0"/>
    <n v="0"/>
    <n v="7"/>
    <n v="8"/>
    <n v="6"/>
    <n v="2"/>
    <n v="4"/>
    <n v="0"/>
    <n v="0"/>
    <n v="4"/>
    <n v="0"/>
    <n v="0"/>
    <n v="4"/>
  </r>
  <r>
    <n v="2025"/>
    <x v="2"/>
    <n v="8648"/>
    <x v="173"/>
    <x v="172"/>
    <x v="1"/>
    <x v="0"/>
    <n v="0"/>
    <n v="0"/>
    <m/>
    <n v="1"/>
    <n v="17"/>
    <n v="18"/>
    <n v="18"/>
    <n v="18"/>
    <n v="14"/>
    <n v="14"/>
    <n v="14"/>
    <n v="14"/>
    <n v="10"/>
    <n v="10"/>
    <n v="0"/>
    <n v="0"/>
    <n v="10"/>
    <n v="8"/>
    <n v="0"/>
    <n v="0"/>
    <n v="0"/>
    <n v="15"/>
    <n v="21"/>
    <n v="18"/>
    <n v="20"/>
    <n v="16"/>
    <n v="18"/>
    <n v="0"/>
    <n v="34"/>
    <n v="0"/>
    <n v="0"/>
    <n v="15"/>
  </r>
  <r>
    <n v="2025"/>
    <x v="2"/>
    <n v="8653"/>
    <x v="174"/>
    <x v="173"/>
    <x v="1"/>
    <x v="0"/>
    <n v="0"/>
    <n v="0"/>
    <m/>
    <n v="0"/>
    <n v="0"/>
    <n v="0"/>
    <n v="0"/>
    <n v="0"/>
    <n v="1"/>
    <n v="1"/>
    <n v="1"/>
    <n v="1"/>
    <n v="3"/>
    <n v="3"/>
    <n v="0"/>
    <n v="0"/>
    <n v="0"/>
    <n v="0"/>
    <n v="0"/>
    <n v="0"/>
    <n v="0"/>
    <n v="3"/>
    <n v="3"/>
    <n v="3"/>
    <n v="3"/>
    <n v="3"/>
    <n v="1"/>
    <n v="0"/>
    <n v="7"/>
    <n v="0"/>
    <n v="0"/>
    <n v="0"/>
  </r>
  <r>
    <n v="2025"/>
    <x v="2"/>
    <n v="8670"/>
    <x v="175"/>
    <x v="174"/>
    <x v="1"/>
    <x v="0"/>
    <n v="0"/>
    <n v="0"/>
    <m/>
    <n v="0"/>
    <n v="8"/>
    <n v="8"/>
    <n v="8"/>
    <n v="8"/>
    <n v="3"/>
    <n v="3"/>
    <n v="2"/>
    <n v="3"/>
    <n v="9"/>
    <n v="9"/>
    <n v="0"/>
    <n v="0"/>
    <n v="10"/>
    <n v="10"/>
    <n v="0"/>
    <n v="0"/>
    <n v="0"/>
    <n v="12"/>
    <n v="8"/>
    <n v="8"/>
    <n v="10"/>
    <n v="11"/>
    <n v="0"/>
    <n v="0"/>
    <n v="32"/>
    <n v="0"/>
    <n v="0"/>
    <n v="0"/>
  </r>
  <r>
    <n v="2025"/>
    <x v="2"/>
    <n v="8686"/>
    <x v="176"/>
    <x v="175"/>
    <x v="1"/>
    <x v="0"/>
    <n v="0"/>
    <n v="0"/>
    <m/>
    <n v="0"/>
    <n v="48"/>
    <n v="48"/>
    <n v="48"/>
    <n v="48"/>
    <n v="41"/>
    <n v="41"/>
    <n v="41"/>
    <n v="41"/>
    <n v="48"/>
    <n v="48"/>
    <n v="0"/>
    <n v="0"/>
    <n v="44"/>
    <n v="43"/>
    <n v="0"/>
    <n v="0"/>
    <n v="0"/>
    <n v="18"/>
    <n v="23"/>
    <n v="24"/>
    <n v="25"/>
    <n v="21"/>
    <n v="9"/>
    <n v="0"/>
    <n v="30"/>
    <n v="0"/>
    <n v="0"/>
    <n v="29"/>
  </r>
  <r>
    <n v="2025"/>
    <x v="2"/>
    <n v="8705"/>
    <x v="177"/>
    <x v="176"/>
    <x v="1"/>
    <x v="0"/>
    <n v="0"/>
    <n v="0"/>
    <m/>
    <n v="0"/>
    <n v="1"/>
    <n v="1"/>
    <n v="1"/>
    <n v="1"/>
    <n v="2"/>
    <n v="2"/>
    <n v="2"/>
    <n v="2"/>
    <n v="3"/>
    <n v="3"/>
    <n v="0"/>
    <n v="0"/>
    <n v="1"/>
    <n v="1"/>
    <n v="0"/>
    <n v="0"/>
    <n v="0"/>
    <n v="1"/>
    <n v="1"/>
    <n v="1"/>
    <n v="1"/>
    <n v="1"/>
    <n v="2"/>
    <n v="0"/>
    <n v="0"/>
    <n v="0"/>
    <n v="0"/>
    <n v="1"/>
  </r>
  <r>
    <n v="2025"/>
    <x v="2"/>
    <n v="8711"/>
    <x v="178"/>
    <x v="177"/>
    <x v="1"/>
    <x v="0"/>
    <n v="0"/>
    <n v="0"/>
    <m/>
    <n v="0"/>
    <n v="5"/>
    <n v="5"/>
    <n v="5"/>
    <n v="5"/>
    <n v="4"/>
    <n v="4"/>
    <n v="4"/>
    <n v="4"/>
    <n v="3"/>
    <n v="3"/>
    <n v="0"/>
    <n v="0"/>
    <n v="3"/>
    <n v="3"/>
    <n v="0"/>
    <n v="0"/>
    <n v="0"/>
    <n v="3"/>
    <n v="2"/>
    <n v="2"/>
    <n v="3"/>
    <n v="2"/>
    <n v="17"/>
    <n v="0"/>
    <n v="10"/>
    <n v="0"/>
    <n v="0"/>
    <n v="1"/>
  </r>
  <r>
    <n v="2025"/>
    <x v="2"/>
    <n v="8719"/>
    <x v="179"/>
    <x v="178"/>
    <x v="1"/>
    <x v="0"/>
    <n v="0"/>
    <n v="0"/>
    <m/>
    <n v="0"/>
    <n v="49"/>
    <n v="49"/>
    <n v="49"/>
    <n v="49"/>
    <n v="49"/>
    <n v="48"/>
    <n v="48"/>
    <n v="48"/>
    <n v="56"/>
    <n v="56"/>
    <n v="0"/>
    <n v="0"/>
    <n v="37"/>
    <n v="36"/>
    <n v="0"/>
    <n v="0"/>
    <n v="0"/>
    <n v="41"/>
    <n v="23"/>
    <n v="23"/>
    <n v="25"/>
    <n v="21"/>
    <n v="27"/>
    <n v="0"/>
    <n v="95"/>
    <n v="0"/>
    <n v="0"/>
    <n v="16"/>
  </r>
  <r>
    <n v="2025"/>
    <x v="2"/>
    <n v="8729"/>
    <x v="180"/>
    <x v="179"/>
    <x v="1"/>
    <x v="0"/>
    <n v="0"/>
    <n v="0"/>
    <m/>
    <n v="0"/>
    <n v="31"/>
    <n v="31"/>
    <n v="31"/>
    <n v="31"/>
    <n v="18"/>
    <n v="18"/>
    <n v="17"/>
    <n v="18"/>
    <n v="24"/>
    <n v="24"/>
    <n v="0"/>
    <n v="0"/>
    <n v="32"/>
    <n v="36"/>
    <n v="0"/>
    <n v="0"/>
    <n v="0"/>
    <n v="21"/>
    <n v="32"/>
    <n v="27"/>
    <n v="19"/>
    <n v="15"/>
    <n v="0"/>
    <n v="0"/>
    <n v="19"/>
    <n v="0"/>
    <n v="0"/>
    <n v="11"/>
  </r>
  <r>
    <n v="2025"/>
    <x v="2"/>
    <n v="8740"/>
    <x v="181"/>
    <x v="180"/>
    <x v="1"/>
    <x v="0"/>
    <n v="1"/>
    <n v="0"/>
    <m/>
    <n v="1"/>
    <n v="6"/>
    <n v="6"/>
    <n v="6"/>
    <n v="6"/>
    <n v="12"/>
    <n v="13"/>
    <n v="13"/>
    <n v="13"/>
    <n v="10"/>
    <n v="10"/>
    <n v="0"/>
    <n v="0"/>
    <n v="12"/>
    <n v="13"/>
    <n v="0"/>
    <n v="0"/>
    <n v="0"/>
    <n v="14"/>
    <n v="14"/>
    <n v="14"/>
    <n v="12"/>
    <n v="10"/>
    <n v="0"/>
    <n v="0"/>
    <n v="35"/>
    <n v="0"/>
    <n v="0"/>
    <n v="12"/>
  </r>
  <r>
    <n v="2025"/>
    <x v="2"/>
    <n v="9033"/>
    <x v="182"/>
    <x v="181"/>
    <x v="1"/>
    <x v="0"/>
    <n v="116"/>
    <n v="1"/>
    <m/>
    <n v="140"/>
    <n v="11"/>
    <n v="8"/>
    <n v="8"/>
    <n v="8"/>
    <n v="6"/>
    <n v="4"/>
    <n v="3"/>
    <n v="3"/>
    <n v="0"/>
    <n v="0"/>
    <n v="0"/>
    <n v="0"/>
    <n v="4"/>
    <n v="2"/>
    <n v="0"/>
    <n v="0"/>
    <n v="0"/>
    <n v="0"/>
    <n v="0"/>
    <n v="0"/>
    <n v="6"/>
    <n v="6"/>
    <n v="4"/>
    <n v="0"/>
    <n v="7"/>
    <n v="0"/>
    <n v="0"/>
    <n v="26"/>
  </r>
  <r>
    <n v="2025"/>
    <x v="2"/>
    <n v="9160"/>
    <x v="183"/>
    <x v="182"/>
    <x v="1"/>
    <x v="0"/>
    <n v="0"/>
    <n v="0"/>
    <m/>
    <n v="0"/>
    <n v="2"/>
    <n v="2"/>
    <n v="1"/>
    <n v="2"/>
    <n v="6"/>
    <n v="6"/>
    <n v="3"/>
    <n v="5"/>
    <n v="6"/>
    <n v="7"/>
    <n v="0"/>
    <n v="0"/>
    <n v="0"/>
    <n v="1"/>
    <n v="0"/>
    <n v="0"/>
    <n v="0"/>
    <n v="0"/>
    <n v="2"/>
    <n v="1"/>
    <n v="1"/>
    <n v="0"/>
    <n v="1"/>
    <n v="0"/>
    <n v="1"/>
    <n v="0"/>
    <n v="0"/>
    <n v="5"/>
  </r>
  <r>
    <n v="2025"/>
    <x v="2"/>
    <n v="10904"/>
    <x v="184"/>
    <x v="183"/>
    <x v="2"/>
    <x v="17"/>
    <n v="0"/>
    <n v="0"/>
    <m/>
    <n v="0"/>
    <n v="3"/>
    <n v="3"/>
    <n v="3"/>
    <n v="3"/>
    <n v="1"/>
    <n v="1"/>
    <n v="1"/>
    <n v="1"/>
    <n v="0"/>
    <n v="0"/>
    <n v="0"/>
    <n v="0"/>
    <n v="1"/>
    <n v="1"/>
    <n v="1"/>
    <n v="0"/>
    <n v="3"/>
    <n v="0"/>
    <n v="0"/>
    <n v="0"/>
    <n v="0"/>
    <n v="0"/>
    <n v="1"/>
    <n v="0"/>
    <n v="6"/>
    <n v="0"/>
    <n v="0"/>
    <n v="1"/>
  </r>
  <r>
    <n v="2025"/>
    <x v="2"/>
    <n v="11767"/>
    <x v="185"/>
    <x v="184"/>
    <x v="2"/>
    <x v="21"/>
    <n v="0"/>
    <n v="0"/>
    <m/>
    <n v="0"/>
    <n v="2"/>
    <n v="2"/>
    <n v="2"/>
    <n v="2"/>
    <n v="1"/>
    <n v="1"/>
    <n v="0"/>
    <n v="0"/>
    <n v="2"/>
    <n v="2"/>
    <n v="0"/>
    <n v="0"/>
    <n v="1"/>
    <n v="0"/>
    <n v="1"/>
    <n v="0"/>
    <n v="1"/>
    <n v="0"/>
    <n v="2"/>
    <n v="1"/>
    <n v="3"/>
    <n v="0"/>
    <n v="0"/>
    <n v="0"/>
    <n v="0"/>
    <n v="0"/>
    <n v="0"/>
    <n v="0"/>
  </r>
  <r>
    <n v="2025"/>
    <x v="2"/>
    <n v="11784"/>
    <x v="186"/>
    <x v="185"/>
    <x v="2"/>
    <x v="21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2"/>
    <n v="2"/>
    <n v="2"/>
    <n v="2"/>
    <n v="0"/>
    <n v="0"/>
    <n v="0"/>
    <n v="0"/>
    <n v="0"/>
    <n v="0"/>
    <n v="0"/>
    <n v="1"/>
  </r>
  <r>
    <n v="2025"/>
    <x v="2"/>
    <n v="12119"/>
    <x v="187"/>
    <x v="186"/>
    <x v="1"/>
    <x v="0"/>
    <n v="153"/>
    <n v="1"/>
    <m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</r>
  <r>
    <n v="2025"/>
    <x v="2"/>
    <n v="12507"/>
    <x v="188"/>
    <x v="187"/>
    <x v="1"/>
    <x v="0"/>
    <n v="1"/>
    <n v="0"/>
    <m/>
    <n v="3"/>
    <n v="8"/>
    <n v="8"/>
    <n v="8"/>
    <n v="8"/>
    <n v="3"/>
    <n v="3"/>
    <n v="3"/>
    <n v="3"/>
    <n v="9"/>
    <n v="9"/>
    <n v="0"/>
    <n v="0"/>
    <n v="4"/>
    <n v="4"/>
    <n v="4"/>
    <n v="0"/>
    <n v="8"/>
    <n v="9"/>
    <n v="4"/>
    <n v="4"/>
    <n v="6"/>
    <n v="5"/>
    <n v="0"/>
    <n v="0"/>
    <n v="6"/>
    <n v="0"/>
    <n v="0"/>
    <n v="6"/>
  </r>
  <r>
    <n v="2025"/>
    <x v="2"/>
    <n v="12735"/>
    <x v="189"/>
    <x v="188"/>
    <x v="2"/>
    <x v="21"/>
    <n v="0"/>
    <n v="0"/>
    <m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</r>
  <r>
    <n v="2025"/>
    <x v="2"/>
    <n v="13662"/>
    <x v="190"/>
    <x v="189"/>
    <x v="2"/>
    <x v="17"/>
    <n v="0"/>
    <n v="0"/>
    <m/>
    <n v="0"/>
    <n v="1"/>
    <n v="1"/>
    <n v="1"/>
    <n v="1"/>
    <n v="2"/>
    <n v="2"/>
    <n v="2"/>
    <n v="2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4"/>
  </r>
  <r>
    <n v="2025"/>
    <x v="2"/>
    <n v="14654"/>
    <x v="191"/>
    <x v="190"/>
    <x v="1"/>
    <x v="0"/>
    <n v="137"/>
    <n v="6"/>
    <m/>
    <n v="138"/>
    <n v="8"/>
    <n v="9"/>
    <n v="9"/>
    <n v="4"/>
    <n v="19"/>
    <n v="19"/>
    <n v="17"/>
    <n v="13"/>
    <n v="5"/>
    <n v="2"/>
    <n v="0"/>
    <n v="0"/>
    <n v="3"/>
    <n v="2"/>
    <n v="1"/>
    <n v="0"/>
    <n v="1"/>
    <n v="0"/>
    <n v="0"/>
    <n v="0"/>
    <n v="0"/>
    <n v="0"/>
    <n v="0"/>
    <n v="0"/>
    <n v="4"/>
    <n v="0"/>
    <n v="4"/>
    <n v="17"/>
  </r>
  <r>
    <n v="2025"/>
    <x v="2"/>
    <n v="15125"/>
    <x v="192"/>
    <x v="191"/>
    <x v="1"/>
    <x v="0"/>
    <n v="0"/>
    <n v="0"/>
    <m/>
    <n v="0"/>
    <n v="5"/>
    <n v="5"/>
    <n v="5"/>
    <n v="5"/>
    <n v="7"/>
    <n v="7"/>
    <n v="7"/>
    <n v="7"/>
    <n v="10"/>
    <n v="10"/>
    <n v="0"/>
    <n v="0"/>
    <n v="5"/>
    <n v="5"/>
    <n v="0"/>
    <n v="0"/>
    <n v="0"/>
    <n v="12"/>
    <n v="9"/>
    <n v="9"/>
    <n v="3"/>
    <n v="3"/>
    <n v="0"/>
    <n v="0"/>
    <n v="11"/>
    <n v="0"/>
    <n v="0"/>
    <n v="4"/>
  </r>
  <r>
    <n v="2025"/>
    <x v="2"/>
    <n v="24297"/>
    <x v="193"/>
    <x v="192"/>
    <x v="1"/>
    <x v="0"/>
    <n v="0"/>
    <n v="0"/>
    <m/>
    <n v="0"/>
    <n v="3"/>
    <n v="3"/>
    <n v="3"/>
    <n v="3"/>
    <n v="8"/>
    <n v="8"/>
    <n v="8"/>
    <n v="8"/>
    <n v="4"/>
    <n v="4"/>
    <n v="0"/>
    <n v="0"/>
    <n v="0"/>
    <n v="0"/>
    <n v="0"/>
    <n v="0"/>
    <n v="0"/>
    <n v="1"/>
    <n v="1"/>
    <n v="1"/>
    <n v="5"/>
    <n v="5"/>
    <n v="1"/>
    <n v="0"/>
    <n v="30"/>
    <n v="0"/>
    <n v="0"/>
    <n v="0"/>
  </r>
  <r>
    <n v="2025"/>
    <x v="2"/>
    <n v="26291"/>
    <x v="194"/>
    <x v="193"/>
    <x v="2"/>
    <x v="21"/>
    <n v="0"/>
    <n v="0"/>
    <m/>
    <n v="0"/>
    <n v="3"/>
    <n v="3"/>
    <n v="3"/>
    <n v="3"/>
    <n v="1"/>
    <n v="1"/>
    <n v="1"/>
    <n v="1"/>
    <n v="1"/>
    <n v="1"/>
    <n v="0"/>
    <n v="0"/>
    <n v="3"/>
    <n v="3"/>
    <n v="3"/>
    <n v="0"/>
    <n v="4"/>
    <n v="1"/>
    <n v="3"/>
    <n v="2"/>
    <n v="1"/>
    <n v="1"/>
    <n v="0"/>
    <n v="0"/>
    <n v="0"/>
    <n v="0"/>
    <n v="0"/>
    <n v="4"/>
  </r>
  <r>
    <n v="2025"/>
    <x v="2"/>
    <n v="26893"/>
    <x v="195"/>
    <x v="194"/>
    <x v="0"/>
    <x v="8"/>
    <n v="0"/>
    <n v="0"/>
    <m/>
    <n v="0"/>
    <n v="2"/>
    <n v="2"/>
    <n v="2"/>
    <n v="2"/>
    <n v="3"/>
    <n v="3"/>
    <n v="3"/>
    <n v="3"/>
    <n v="3"/>
    <n v="3"/>
    <n v="0"/>
    <n v="0"/>
    <n v="4"/>
    <n v="4"/>
    <n v="4"/>
    <n v="0"/>
    <n v="3"/>
    <n v="3"/>
    <n v="4"/>
    <n v="4"/>
    <n v="5"/>
    <n v="4"/>
    <n v="0"/>
    <n v="0"/>
    <n v="0"/>
    <n v="0"/>
    <n v="2"/>
    <n v="4"/>
  </r>
  <r>
    <n v="2025"/>
    <x v="2"/>
    <n v="26894"/>
    <x v="196"/>
    <x v="195"/>
    <x v="0"/>
    <x v="12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0"/>
    <n v="0"/>
    <n v="1"/>
    <n v="0"/>
    <n v="0"/>
    <n v="2"/>
    <n v="0"/>
    <n v="0"/>
    <n v="1"/>
    <n v="0"/>
    <n v="1"/>
    <n v="0"/>
  </r>
  <r>
    <n v="2025"/>
    <x v="2"/>
    <n v="28687"/>
    <x v="197"/>
    <x v="196"/>
    <x v="2"/>
    <x v="21"/>
    <n v="0"/>
    <n v="0"/>
    <m/>
    <n v="0"/>
    <n v="4"/>
    <n v="4"/>
    <n v="4"/>
    <n v="4"/>
    <n v="2"/>
    <n v="2"/>
    <n v="2"/>
    <n v="2"/>
    <n v="3"/>
    <n v="3"/>
    <n v="0"/>
    <n v="0"/>
    <n v="1"/>
    <n v="2"/>
    <n v="0"/>
    <n v="0"/>
    <n v="3"/>
    <n v="1"/>
    <n v="3"/>
    <n v="3"/>
    <n v="0"/>
    <n v="0"/>
    <n v="1"/>
    <n v="0"/>
    <n v="0"/>
    <n v="0"/>
    <n v="1"/>
    <n v="0"/>
  </r>
  <r>
    <n v="2025"/>
    <x v="2"/>
    <n v="29039"/>
    <x v="198"/>
    <x v="197"/>
    <x v="2"/>
    <x v="21"/>
    <n v="0"/>
    <n v="0"/>
    <m/>
    <n v="0"/>
    <n v="0"/>
    <n v="0"/>
    <n v="0"/>
    <n v="0"/>
    <n v="2"/>
    <n v="2"/>
    <n v="2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n v="2025"/>
    <x v="2"/>
    <n v="35945"/>
    <x v="199"/>
    <x v="198"/>
    <x v="2"/>
    <x v="14"/>
    <n v="0"/>
    <n v="0"/>
    <m/>
    <n v="0"/>
    <n v="8"/>
    <n v="8"/>
    <n v="8"/>
    <n v="8"/>
    <n v="1"/>
    <n v="1"/>
    <n v="1"/>
    <n v="1"/>
    <n v="10"/>
    <n v="10"/>
    <n v="0"/>
    <n v="0"/>
    <n v="5"/>
    <n v="9"/>
    <n v="9"/>
    <n v="0"/>
    <n v="8"/>
    <n v="10"/>
    <n v="7"/>
    <n v="11"/>
    <n v="6"/>
    <n v="5"/>
    <n v="0"/>
    <n v="0"/>
    <n v="0"/>
    <n v="0"/>
    <n v="2"/>
    <n v="4"/>
  </r>
  <r>
    <n v="2025"/>
    <x v="2"/>
    <n v="36072"/>
    <x v="200"/>
    <x v="199"/>
    <x v="0"/>
    <x v="2"/>
    <n v="0"/>
    <n v="0"/>
    <m/>
    <n v="1"/>
    <n v="1"/>
    <n v="1"/>
    <n v="1"/>
    <n v="1"/>
    <n v="1"/>
    <n v="1"/>
    <n v="1"/>
    <n v="1"/>
    <n v="2"/>
    <n v="2"/>
    <n v="0"/>
    <n v="0"/>
    <n v="1"/>
    <n v="2"/>
    <n v="2"/>
    <n v="0"/>
    <n v="0"/>
    <n v="2"/>
    <n v="2"/>
    <n v="2"/>
    <n v="0"/>
    <n v="0"/>
    <n v="0"/>
    <n v="0"/>
    <n v="0"/>
    <n v="0"/>
    <n v="0"/>
    <n v="0"/>
  </r>
  <r>
    <n v="2025"/>
    <x v="2"/>
    <n v="39423"/>
    <x v="201"/>
    <x v="200"/>
    <x v="3"/>
    <x v="25"/>
    <n v="2"/>
    <n v="0"/>
    <m/>
    <n v="0"/>
    <n v="1"/>
    <n v="1"/>
    <n v="1"/>
    <n v="1"/>
    <n v="0"/>
    <n v="0"/>
    <n v="0"/>
    <n v="0"/>
    <n v="1"/>
    <n v="1"/>
    <n v="0"/>
    <n v="0"/>
    <n v="3"/>
    <n v="3"/>
    <n v="4"/>
    <n v="0"/>
    <n v="4"/>
    <n v="0"/>
    <n v="0"/>
    <n v="0"/>
    <n v="1"/>
    <n v="1"/>
    <n v="0"/>
    <n v="0"/>
    <n v="5"/>
    <n v="0"/>
    <n v="0"/>
    <n v="1"/>
  </r>
  <r>
    <n v="2025"/>
    <x v="2"/>
    <n v="40593"/>
    <x v="202"/>
    <x v="150"/>
    <x v="0"/>
    <x v="5"/>
    <n v="0"/>
    <n v="2"/>
    <m/>
    <n v="1"/>
    <n v="9"/>
    <n v="11"/>
    <n v="11"/>
    <n v="11"/>
    <n v="17"/>
    <n v="20"/>
    <n v="20"/>
    <n v="20"/>
    <n v="25"/>
    <n v="23"/>
    <n v="0"/>
    <n v="0"/>
    <n v="20"/>
    <n v="27"/>
    <n v="24"/>
    <n v="0"/>
    <n v="19"/>
    <n v="13"/>
    <n v="13"/>
    <n v="17"/>
    <n v="9"/>
    <n v="4"/>
    <n v="18"/>
    <n v="0"/>
    <n v="23"/>
    <n v="0"/>
    <n v="6"/>
    <n v="9"/>
  </r>
  <r>
    <n v="2025"/>
    <x v="2"/>
    <n v="40716"/>
    <x v="203"/>
    <x v="201"/>
    <x v="0"/>
    <x v="5"/>
    <n v="13"/>
    <n v="0"/>
    <m/>
    <n v="14"/>
    <n v="15"/>
    <n v="15"/>
    <n v="15"/>
    <n v="15"/>
    <n v="12"/>
    <n v="12"/>
    <n v="12"/>
    <n v="12"/>
    <n v="12"/>
    <n v="12"/>
    <n v="0"/>
    <n v="0"/>
    <n v="16"/>
    <n v="16"/>
    <n v="17"/>
    <n v="0"/>
    <n v="11"/>
    <n v="11"/>
    <n v="11"/>
    <n v="12"/>
    <n v="6"/>
    <n v="6"/>
    <n v="1"/>
    <n v="0"/>
    <n v="5"/>
    <n v="0"/>
    <n v="1"/>
    <n v="10"/>
  </r>
  <r>
    <n v="2025"/>
    <x v="2"/>
    <n v="40948"/>
    <x v="205"/>
    <x v="203"/>
    <x v="2"/>
    <x v="20"/>
    <n v="0"/>
    <n v="0"/>
    <m/>
    <n v="0"/>
    <n v="0"/>
    <n v="0"/>
    <n v="0"/>
    <n v="0"/>
    <n v="1"/>
    <n v="1"/>
    <n v="1"/>
    <n v="1"/>
    <n v="2"/>
    <n v="2"/>
    <n v="0"/>
    <n v="0"/>
    <n v="0"/>
    <n v="0"/>
    <n v="0"/>
    <n v="0"/>
    <n v="2"/>
    <n v="1"/>
    <n v="1"/>
    <n v="0"/>
    <n v="0"/>
    <n v="0"/>
    <n v="1"/>
    <n v="0"/>
    <n v="0"/>
    <n v="0"/>
    <n v="0"/>
    <n v="0"/>
  </r>
  <r>
    <n v="2025"/>
    <x v="3"/>
    <n v="4314"/>
    <x v="0"/>
    <x v="0"/>
    <x v="0"/>
    <x v="0"/>
    <n v="137"/>
    <n v="3"/>
    <m/>
    <n v="141"/>
    <n v="1"/>
    <n v="2"/>
    <n v="2"/>
    <n v="1"/>
    <n v="5"/>
    <n v="2"/>
    <n v="2"/>
    <n v="5"/>
    <n v="2"/>
    <n v="4"/>
    <n v="0"/>
    <n v="0"/>
    <n v="5"/>
    <n v="4"/>
    <n v="4"/>
    <n v="0"/>
    <n v="2"/>
    <n v="2"/>
    <n v="1"/>
    <n v="2"/>
    <n v="1"/>
    <n v="1"/>
    <n v="0"/>
    <n v="0"/>
    <n v="0"/>
    <n v="0"/>
    <n v="7"/>
    <n v="5"/>
  </r>
  <r>
    <n v="2025"/>
    <x v="3"/>
    <n v="4315"/>
    <x v="1"/>
    <x v="1"/>
    <x v="0"/>
    <x v="1"/>
    <n v="18"/>
    <n v="1"/>
    <m/>
    <n v="23"/>
    <n v="19"/>
    <n v="19"/>
    <n v="19"/>
    <n v="19"/>
    <n v="19"/>
    <n v="20"/>
    <n v="20"/>
    <n v="20"/>
    <n v="15"/>
    <n v="15"/>
    <n v="0"/>
    <n v="0"/>
    <n v="19"/>
    <n v="19"/>
    <n v="19"/>
    <n v="0"/>
    <n v="14"/>
    <n v="11"/>
    <n v="14"/>
    <n v="19"/>
    <n v="17"/>
    <n v="12"/>
    <n v="15"/>
    <n v="0"/>
    <n v="34"/>
    <n v="0"/>
    <n v="5"/>
    <n v="13"/>
  </r>
  <r>
    <n v="2025"/>
    <x v="3"/>
    <n v="4316"/>
    <x v="2"/>
    <x v="2"/>
    <x v="0"/>
    <x v="1"/>
    <n v="8"/>
    <n v="0"/>
    <m/>
    <n v="11"/>
    <n v="9"/>
    <n v="9"/>
    <n v="9"/>
    <n v="9"/>
    <n v="14"/>
    <n v="14"/>
    <n v="14"/>
    <n v="14"/>
    <n v="13"/>
    <n v="13"/>
    <n v="0"/>
    <n v="0"/>
    <n v="9"/>
    <n v="9"/>
    <n v="9"/>
    <n v="0"/>
    <n v="13"/>
    <n v="12"/>
    <n v="11"/>
    <n v="11"/>
    <n v="7"/>
    <n v="5"/>
    <n v="7"/>
    <n v="0"/>
    <n v="218"/>
    <n v="0"/>
    <n v="0"/>
    <n v="6"/>
  </r>
  <r>
    <n v="2025"/>
    <x v="3"/>
    <n v="4317"/>
    <x v="3"/>
    <x v="3"/>
    <x v="0"/>
    <x v="1"/>
    <n v="0"/>
    <n v="0"/>
    <m/>
    <n v="0"/>
    <n v="14"/>
    <n v="14"/>
    <n v="14"/>
    <n v="14"/>
    <n v="5"/>
    <n v="5"/>
    <n v="5"/>
    <n v="5"/>
    <n v="12"/>
    <n v="11"/>
    <n v="0"/>
    <n v="0"/>
    <n v="16"/>
    <n v="16"/>
    <n v="16"/>
    <n v="0"/>
    <n v="7"/>
    <n v="11"/>
    <n v="10"/>
    <n v="12"/>
    <n v="23"/>
    <n v="12"/>
    <n v="6"/>
    <n v="0"/>
    <n v="7"/>
    <n v="0"/>
    <n v="4"/>
    <n v="0"/>
  </r>
  <r>
    <n v="2025"/>
    <x v="3"/>
    <n v="4318"/>
    <x v="4"/>
    <x v="4"/>
    <x v="0"/>
    <x v="1"/>
    <n v="0"/>
    <n v="0"/>
    <m/>
    <n v="0"/>
    <n v="11"/>
    <n v="11"/>
    <n v="11"/>
    <n v="11"/>
    <n v="13"/>
    <n v="13"/>
    <n v="13"/>
    <n v="13"/>
    <n v="10"/>
    <n v="10"/>
    <n v="0"/>
    <n v="0"/>
    <n v="8"/>
    <n v="10"/>
    <n v="9"/>
    <n v="0"/>
    <n v="7"/>
    <n v="8"/>
    <n v="9"/>
    <n v="10"/>
    <n v="5"/>
    <n v="1"/>
    <n v="4"/>
    <n v="0"/>
    <n v="9"/>
    <n v="0"/>
    <n v="2"/>
    <n v="17"/>
  </r>
  <r>
    <n v="2025"/>
    <x v="3"/>
    <n v="4319"/>
    <x v="5"/>
    <x v="5"/>
    <x v="0"/>
    <x v="1"/>
    <n v="0"/>
    <n v="0"/>
    <m/>
    <n v="0"/>
    <n v="10"/>
    <n v="10"/>
    <n v="10"/>
    <n v="10"/>
    <n v="5"/>
    <n v="5"/>
    <n v="5"/>
    <n v="5"/>
    <n v="12"/>
    <n v="12"/>
    <n v="0"/>
    <n v="0"/>
    <n v="13"/>
    <n v="15"/>
    <n v="14"/>
    <n v="0"/>
    <n v="12"/>
    <n v="5"/>
    <n v="6"/>
    <n v="6"/>
    <n v="1"/>
    <n v="1"/>
    <n v="0"/>
    <n v="0"/>
    <n v="10"/>
    <n v="0"/>
    <n v="0"/>
    <n v="5"/>
  </r>
  <r>
    <n v="2025"/>
    <x v="3"/>
    <n v="4320"/>
    <x v="6"/>
    <x v="6"/>
    <x v="0"/>
    <x v="1"/>
    <n v="0"/>
    <n v="0"/>
    <m/>
    <n v="0"/>
    <n v="5"/>
    <n v="5"/>
    <n v="5"/>
    <n v="5"/>
    <n v="9"/>
    <n v="9"/>
    <n v="8"/>
    <n v="9"/>
    <n v="8"/>
    <n v="8"/>
    <n v="0"/>
    <n v="0"/>
    <n v="8"/>
    <n v="8"/>
    <n v="9"/>
    <n v="0"/>
    <n v="5"/>
    <n v="9"/>
    <n v="5"/>
    <n v="6"/>
    <n v="7"/>
    <n v="5"/>
    <n v="9"/>
    <n v="0"/>
    <n v="2"/>
    <n v="0"/>
    <n v="0"/>
    <n v="6"/>
  </r>
  <r>
    <n v="2025"/>
    <x v="3"/>
    <n v="4321"/>
    <x v="7"/>
    <x v="7"/>
    <x v="0"/>
    <x v="1"/>
    <n v="3"/>
    <n v="0"/>
    <m/>
    <n v="4"/>
    <n v="15"/>
    <n v="15"/>
    <n v="15"/>
    <n v="15"/>
    <n v="16"/>
    <n v="15"/>
    <n v="16"/>
    <n v="16"/>
    <n v="21"/>
    <n v="20"/>
    <n v="0"/>
    <n v="0"/>
    <n v="13"/>
    <n v="14"/>
    <n v="13"/>
    <n v="0"/>
    <n v="25"/>
    <n v="10"/>
    <n v="11"/>
    <n v="10"/>
    <n v="7"/>
    <n v="6"/>
    <n v="2"/>
    <n v="0"/>
    <n v="31"/>
    <n v="0"/>
    <n v="2"/>
    <n v="12"/>
  </r>
  <r>
    <n v="2025"/>
    <x v="3"/>
    <n v="4322"/>
    <x v="8"/>
    <x v="8"/>
    <x v="0"/>
    <x v="2"/>
    <n v="5"/>
    <n v="0"/>
    <m/>
    <n v="4"/>
    <n v="6"/>
    <n v="6"/>
    <n v="6"/>
    <n v="6"/>
    <n v="5"/>
    <n v="5"/>
    <n v="6"/>
    <n v="5"/>
    <n v="8"/>
    <n v="11"/>
    <n v="0"/>
    <n v="0"/>
    <n v="3"/>
    <n v="4"/>
    <n v="4"/>
    <n v="0"/>
    <n v="7"/>
    <n v="6"/>
    <n v="6"/>
    <n v="6"/>
    <n v="4"/>
    <n v="1"/>
    <n v="0"/>
    <n v="0"/>
    <n v="5"/>
    <n v="0"/>
    <n v="0"/>
    <n v="5"/>
  </r>
  <r>
    <n v="2025"/>
    <x v="3"/>
    <n v="4323"/>
    <x v="9"/>
    <x v="9"/>
    <x v="0"/>
    <x v="2"/>
    <n v="0"/>
    <n v="0"/>
    <m/>
    <n v="0"/>
    <n v="1"/>
    <n v="1"/>
    <n v="1"/>
    <n v="1"/>
    <n v="2"/>
    <n v="2"/>
    <n v="2"/>
    <n v="2"/>
    <n v="0"/>
    <n v="0"/>
    <n v="0"/>
    <n v="0"/>
    <n v="0"/>
    <n v="0"/>
    <n v="0"/>
    <n v="0"/>
    <n v="1"/>
    <n v="1"/>
    <n v="2"/>
    <n v="2"/>
    <n v="1"/>
    <n v="1"/>
    <n v="3"/>
    <n v="0"/>
    <n v="0"/>
    <n v="0"/>
    <n v="0"/>
    <n v="1"/>
  </r>
  <r>
    <n v="2025"/>
    <x v="3"/>
    <n v="4324"/>
    <x v="10"/>
    <x v="10"/>
    <x v="0"/>
    <x v="3"/>
    <n v="1"/>
    <n v="1"/>
    <m/>
    <n v="2"/>
    <n v="14"/>
    <n v="14"/>
    <n v="14"/>
    <n v="14"/>
    <n v="10"/>
    <n v="10"/>
    <n v="10"/>
    <n v="10"/>
    <n v="11"/>
    <n v="11"/>
    <n v="0"/>
    <n v="0"/>
    <n v="7"/>
    <n v="7"/>
    <n v="8"/>
    <n v="0"/>
    <n v="11"/>
    <n v="12"/>
    <n v="12"/>
    <n v="13"/>
    <n v="5"/>
    <n v="5"/>
    <n v="1"/>
    <n v="0"/>
    <n v="9"/>
    <n v="0"/>
    <n v="1"/>
    <n v="3"/>
  </r>
  <r>
    <n v="2025"/>
    <x v="3"/>
    <n v="4325"/>
    <x v="11"/>
    <x v="11"/>
    <x v="0"/>
    <x v="3"/>
    <n v="0"/>
    <n v="0"/>
    <m/>
    <n v="0"/>
    <n v="8"/>
    <n v="8"/>
    <n v="8"/>
    <n v="8"/>
    <n v="7"/>
    <n v="7"/>
    <n v="7"/>
    <n v="6"/>
    <n v="10"/>
    <n v="10"/>
    <n v="0"/>
    <n v="0"/>
    <n v="1"/>
    <n v="1"/>
    <n v="1"/>
    <n v="0"/>
    <n v="5"/>
    <n v="3"/>
    <n v="3"/>
    <n v="3"/>
    <n v="1"/>
    <n v="1"/>
    <n v="2"/>
    <n v="0"/>
    <n v="4"/>
    <n v="0"/>
    <n v="0"/>
    <n v="6"/>
  </r>
  <r>
    <n v="2025"/>
    <x v="3"/>
    <n v="4326"/>
    <x v="12"/>
    <x v="12"/>
    <x v="0"/>
    <x v="3"/>
    <n v="8"/>
    <n v="0"/>
    <m/>
    <n v="13"/>
    <n v="12"/>
    <n v="12"/>
    <n v="12"/>
    <n v="12"/>
    <n v="9"/>
    <n v="9"/>
    <n v="9"/>
    <n v="9"/>
    <n v="9"/>
    <n v="9"/>
    <n v="0"/>
    <n v="0"/>
    <n v="11"/>
    <n v="10"/>
    <n v="13"/>
    <n v="0"/>
    <n v="3"/>
    <n v="11"/>
    <n v="12"/>
    <n v="12"/>
    <n v="2"/>
    <n v="1"/>
    <n v="1"/>
    <n v="0"/>
    <n v="137"/>
    <n v="0"/>
    <n v="3"/>
    <n v="19"/>
  </r>
  <r>
    <n v="2025"/>
    <x v="3"/>
    <n v="4327"/>
    <x v="13"/>
    <x v="13"/>
    <x v="0"/>
    <x v="3"/>
    <n v="0"/>
    <n v="0"/>
    <m/>
    <n v="0"/>
    <n v="4"/>
    <n v="4"/>
    <n v="4"/>
    <n v="4"/>
    <n v="1"/>
    <n v="1"/>
    <n v="1"/>
    <n v="1"/>
    <n v="1"/>
    <n v="2"/>
    <n v="0"/>
    <n v="0"/>
    <n v="2"/>
    <n v="3"/>
    <n v="1"/>
    <n v="0"/>
    <n v="0"/>
    <n v="2"/>
    <n v="4"/>
    <n v="4"/>
    <n v="2"/>
    <n v="3"/>
    <n v="0"/>
    <n v="0"/>
    <n v="4"/>
    <n v="0"/>
    <n v="0"/>
    <n v="0"/>
  </r>
  <r>
    <n v="2025"/>
    <x v="3"/>
    <n v="4328"/>
    <x v="14"/>
    <x v="14"/>
    <x v="0"/>
    <x v="4"/>
    <n v="8"/>
    <n v="0"/>
    <m/>
    <n v="13"/>
    <n v="24"/>
    <n v="23"/>
    <n v="23"/>
    <n v="22"/>
    <n v="21"/>
    <n v="22"/>
    <n v="22"/>
    <n v="22"/>
    <n v="14"/>
    <n v="14"/>
    <n v="1"/>
    <n v="0"/>
    <n v="18"/>
    <n v="18"/>
    <n v="20"/>
    <n v="0"/>
    <n v="10"/>
    <n v="17"/>
    <n v="24"/>
    <n v="24"/>
    <n v="5"/>
    <n v="5"/>
    <n v="4"/>
    <n v="0"/>
    <n v="161"/>
    <n v="0"/>
    <n v="2"/>
    <n v="10"/>
  </r>
  <r>
    <n v="2025"/>
    <x v="3"/>
    <n v="4329"/>
    <x v="15"/>
    <x v="15"/>
    <x v="0"/>
    <x v="4"/>
    <n v="6"/>
    <n v="0"/>
    <m/>
    <n v="6"/>
    <n v="23"/>
    <n v="23"/>
    <n v="23"/>
    <n v="23"/>
    <n v="20"/>
    <n v="20"/>
    <n v="20"/>
    <n v="21"/>
    <n v="26"/>
    <n v="25"/>
    <n v="0"/>
    <n v="0"/>
    <n v="16"/>
    <n v="18"/>
    <n v="18"/>
    <n v="0"/>
    <n v="20"/>
    <n v="16"/>
    <n v="15"/>
    <n v="16"/>
    <n v="25"/>
    <n v="22"/>
    <n v="0"/>
    <n v="0"/>
    <n v="2"/>
    <n v="0"/>
    <n v="0"/>
    <n v="11"/>
  </r>
  <r>
    <n v="2025"/>
    <x v="3"/>
    <n v="4330"/>
    <x v="16"/>
    <x v="16"/>
    <x v="0"/>
    <x v="4"/>
    <n v="4"/>
    <n v="1"/>
    <m/>
    <n v="4"/>
    <n v="20"/>
    <n v="20"/>
    <n v="20"/>
    <n v="20"/>
    <n v="6"/>
    <n v="6"/>
    <n v="6"/>
    <n v="6"/>
    <n v="18"/>
    <n v="18"/>
    <n v="0"/>
    <n v="0"/>
    <n v="17"/>
    <n v="16"/>
    <n v="18"/>
    <n v="0"/>
    <n v="11"/>
    <n v="6"/>
    <n v="7"/>
    <n v="6"/>
    <n v="10"/>
    <n v="9"/>
    <n v="1"/>
    <n v="0"/>
    <n v="40"/>
    <n v="0"/>
    <n v="6"/>
    <n v="0"/>
  </r>
  <r>
    <n v="2025"/>
    <x v="3"/>
    <n v="4331"/>
    <x v="17"/>
    <x v="17"/>
    <x v="0"/>
    <x v="4"/>
    <n v="0"/>
    <n v="0"/>
    <m/>
    <n v="1"/>
    <n v="5"/>
    <n v="5"/>
    <n v="5"/>
    <n v="5"/>
    <n v="0"/>
    <n v="0"/>
    <n v="0"/>
    <n v="0"/>
    <n v="2"/>
    <n v="2"/>
    <n v="0"/>
    <n v="0"/>
    <n v="2"/>
    <n v="2"/>
    <n v="2"/>
    <n v="0"/>
    <n v="4"/>
    <n v="4"/>
    <n v="4"/>
    <n v="2"/>
    <n v="0"/>
    <n v="0"/>
    <n v="0"/>
    <n v="0"/>
    <n v="0"/>
    <n v="0"/>
    <n v="0"/>
    <n v="0"/>
  </r>
  <r>
    <n v="2025"/>
    <x v="3"/>
    <n v="4332"/>
    <x v="18"/>
    <x v="18"/>
    <x v="0"/>
    <x v="4"/>
    <n v="0"/>
    <n v="0"/>
    <m/>
    <n v="0"/>
    <n v="4"/>
    <n v="4"/>
    <n v="4"/>
    <n v="4"/>
    <n v="1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1"/>
    <n v="0"/>
    <n v="1"/>
    <n v="0"/>
  </r>
  <r>
    <n v="2025"/>
    <x v="3"/>
    <n v="4334"/>
    <x v="19"/>
    <x v="19"/>
    <x v="0"/>
    <x v="5"/>
    <n v="1"/>
    <n v="0"/>
    <m/>
    <n v="1"/>
    <n v="1"/>
    <n v="1"/>
    <n v="1"/>
    <n v="1"/>
    <n v="0"/>
    <n v="0"/>
    <n v="0"/>
    <n v="0"/>
    <n v="1"/>
    <n v="2"/>
    <n v="0"/>
    <n v="0"/>
    <n v="1"/>
    <n v="1"/>
    <n v="2"/>
    <n v="0"/>
    <n v="3"/>
    <n v="0"/>
    <n v="0"/>
    <n v="0"/>
    <n v="0"/>
    <n v="0"/>
    <n v="0"/>
    <n v="0"/>
    <n v="23"/>
    <n v="0"/>
    <n v="0"/>
    <n v="0"/>
  </r>
  <r>
    <n v="2025"/>
    <x v="3"/>
    <n v="4335"/>
    <x v="20"/>
    <x v="20"/>
    <x v="0"/>
    <x v="6"/>
    <n v="5"/>
    <n v="0"/>
    <m/>
    <n v="5"/>
    <n v="12"/>
    <n v="12"/>
    <n v="12"/>
    <n v="12"/>
    <n v="15"/>
    <n v="15"/>
    <n v="15"/>
    <n v="15"/>
    <n v="14"/>
    <n v="14"/>
    <n v="0"/>
    <n v="0"/>
    <n v="10"/>
    <n v="11"/>
    <n v="11"/>
    <n v="0"/>
    <n v="17"/>
    <n v="12"/>
    <n v="7"/>
    <n v="8"/>
    <n v="7"/>
    <n v="4"/>
    <n v="1"/>
    <n v="0"/>
    <n v="31"/>
    <n v="0"/>
    <n v="5"/>
    <n v="13"/>
  </r>
  <r>
    <n v="2025"/>
    <x v="3"/>
    <n v="4336"/>
    <x v="21"/>
    <x v="21"/>
    <x v="0"/>
    <x v="7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n v="2025"/>
    <x v="3"/>
    <n v="4337"/>
    <x v="22"/>
    <x v="22"/>
    <x v="0"/>
    <x v="7"/>
    <n v="0"/>
    <n v="0"/>
    <m/>
    <n v="0"/>
    <n v="0"/>
    <n v="0"/>
    <n v="0"/>
    <n v="0"/>
    <n v="1"/>
    <n v="1"/>
    <n v="1"/>
    <n v="1"/>
    <n v="1"/>
    <n v="1"/>
    <n v="0"/>
    <n v="0"/>
    <n v="1"/>
    <n v="2"/>
    <n v="3"/>
    <n v="0"/>
    <n v="3"/>
    <n v="0"/>
    <n v="0"/>
    <n v="0"/>
    <n v="0"/>
    <n v="0"/>
    <n v="0"/>
    <n v="0"/>
    <n v="1"/>
    <n v="0"/>
    <n v="1"/>
    <n v="0"/>
  </r>
  <r>
    <n v="2025"/>
    <x v="3"/>
    <n v="4338"/>
    <x v="23"/>
    <x v="23"/>
    <x v="0"/>
    <x v="8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2"/>
    <n v="0"/>
    <n v="0"/>
    <n v="0"/>
    <n v="1"/>
    <n v="1"/>
    <n v="0"/>
    <n v="0"/>
    <n v="1"/>
    <n v="0"/>
    <n v="1"/>
    <n v="0"/>
  </r>
  <r>
    <n v="2025"/>
    <x v="3"/>
    <n v="4339"/>
    <x v="24"/>
    <x v="24"/>
    <x v="0"/>
    <x v="9"/>
    <n v="3"/>
    <n v="0"/>
    <m/>
    <n v="3"/>
    <n v="12"/>
    <n v="12"/>
    <n v="12"/>
    <n v="12"/>
    <n v="4"/>
    <n v="4"/>
    <n v="4"/>
    <n v="6"/>
    <n v="14"/>
    <n v="12"/>
    <n v="0"/>
    <n v="0"/>
    <n v="9"/>
    <n v="9"/>
    <n v="9"/>
    <n v="0"/>
    <n v="3"/>
    <n v="6"/>
    <n v="6"/>
    <n v="6"/>
    <n v="6"/>
    <n v="6"/>
    <n v="7"/>
    <n v="0"/>
    <n v="6"/>
    <n v="0"/>
    <n v="0"/>
    <n v="8"/>
  </r>
  <r>
    <n v="2025"/>
    <x v="3"/>
    <n v="4340"/>
    <x v="25"/>
    <x v="25"/>
    <x v="0"/>
    <x v="9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</r>
  <r>
    <n v="2025"/>
    <x v="3"/>
    <n v="4341"/>
    <x v="26"/>
    <x v="26"/>
    <x v="0"/>
    <x v="9"/>
    <n v="0"/>
    <n v="0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n v="2025"/>
    <x v="3"/>
    <n v="4342"/>
    <x v="27"/>
    <x v="27"/>
    <x v="0"/>
    <x v="10"/>
    <n v="0"/>
    <n v="0"/>
    <m/>
    <n v="0"/>
    <n v="7"/>
    <n v="7"/>
    <n v="7"/>
    <n v="7"/>
    <n v="9"/>
    <n v="9"/>
    <n v="9"/>
    <n v="9"/>
    <n v="10"/>
    <n v="10"/>
    <n v="0"/>
    <n v="0"/>
    <n v="14"/>
    <n v="15"/>
    <n v="11"/>
    <n v="1"/>
    <n v="10"/>
    <n v="4"/>
    <n v="8"/>
    <n v="8"/>
    <n v="2"/>
    <n v="1"/>
    <n v="21"/>
    <n v="0"/>
    <n v="139"/>
    <n v="0"/>
    <n v="0"/>
    <n v="4"/>
  </r>
  <r>
    <n v="2025"/>
    <x v="3"/>
    <n v="4343"/>
    <x v="28"/>
    <x v="28"/>
    <x v="0"/>
    <x v="10"/>
    <n v="0"/>
    <n v="0"/>
    <m/>
    <n v="0"/>
    <n v="2"/>
    <n v="2"/>
    <n v="2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5"/>
    <x v="3"/>
    <n v="4344"/>
    <x v="29"/>
    <x v="29"/>
    <x v="0"/>
    <x v="10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1"/>
    <n v="2"/>
    <n v="2"/>
    <n v="2"/>
    <n v="0"/>
    <n v="0"/>
    <n v="0"/>
    <n v="0"/>
    <n v="0"/>
    <n v="0"/>
    <n v="2"/>
    <n v="0"/>
  </r>
  <r>
    <n v="2025"/>
    <x v="3"/>
    <n v="4345"/>
    <x v="30"/>
    <x v="30"/>
    <x v="0"/>
    <x v="10"/>
    <n v="0"/>
    <n v="0"/>
    <m/>
    <n v="0"/>
    <n v="3"/>
    <n v="3"/>
    <n v="3"/>
    <n v="3"/>
    <n v="0"/>
    <n v="0"/>
    <n v="0"/>
    <n v="0"/>
    <n v="1"/>
    <n v="1"/>
    <n v="0"/>
    <n v="0"/>
    <n v="7"/>
    <n v="7"/>
    <n v="7"/>
    <n v="0"/>
    <n v="1"/>
    <n v="0"/>
    <n v="0"/>
    <n v="0"/>
    <n v="3"/>
    <n v="2"/>
    <n v="0"/>
    <n v="0"/>
    <n v="0"/>
    <n v="0"/>
    <n v="0"/>
    <n v="1"/>
  </r>
  <r>
    <n v="2025"/>
    <x v="3"/>
    <n v="4346"/>
    <x v="31"/>
    <x v="31"/>
    <x v="0"/>
    <x v="11"/>
    <n v="14"/>
    <n v="0"/>
    <m/>
    <n v="15"/>
    <n v="17"/>
    <n v="18"/>
    <n v="17"/>
    <n v="18"/>
    <n v="14"/>
    <n v="16"/>
    <n v="16"/>
    <n v="15"/>
    <n v="20"/>
    <n v="18"/>
    <n v="0"/>
    <n v="0"/>
    <n v="21"/>
    <n v="20"/>
    <n v="24"/>
    <n v="0"/>
    <n v="15"/>
    <n v="13"/>
    <n v="12"/>
    <n v="12"/>
    <n v="20"/>
    <n v="4"/>
    <n v="1"/>
    <n v="0"/>
    <n v="53"/>
    <n v="0"/>
    <n v="6"/>
    <n v="9"/>
  </r>
  <r>
    <n v="2025"/>
    <x v="3"/>
    <n v="4347"/>
    <x v="32"/>
    <x v="32"/>
    <x v="0"/>
    <x v="11"/>
    <n v="0"/>
    <n v="0"/>
    <m/>
    <n v="0"/>
    <n v="3"/>
    <n v="3"/>
    <n v="3"/>
    <n v="3"/>
    <n v="2"/>
    <n v="2"/>
    <n v="2"/>
    <n v="2"/>
    <n v="2"/>
    <n v="2"/>
    <n v="0"/>
    <n v="0"/>
    <n v="0"/>
    <n v="0"/>
    <n v="0"/>
    <n v="0"/>
    <n v="1"/>
    <n v="1"/>
    <n v="1"/>
    <n v="1"/>
    <n v="1"/>
    <n v="1"/>
    <n v="0"/>
    <n v="0"/>
    <n v="19"/>
    <n v="0"/>
    <n v="0"/>
    <n v="1"/>
  </r>
  <r>
    <n v="2025"/>
    <x v="3"/>
    <n v="4348"/>
    <x v="33"/>
    <x v="33"/>
    <x v="0"/>
    <x v="11"/>
    <n v="0"/>
    <n v="0"/>
    <m/>
    <n v="0"/>
    <n v="2"/>
    <n v="2"/>
    <n v="2"/>
    <n v="2"/>
    <n v="3"/>
    <n v="3"/>
    <n v="3"/>
    <n v="3"/>
    <n v="2"/>
    <n v="2"/>
    <n v="0"/>
    <n v="0"/>
    <n v="1"/>
    <n v="2"/>
    <n v="1"/>
    <n v="0"/>
    <n v="1"/>
    <n v="0"/>
    <n v="1"/>
    <n v="1"/>
    <n v="2"/>
    <n v="2"/>
    <n v="0"/>
    <n v="0"/>
    <n v="0"/>
    <n v="0"/>
    <n v="0"/>
    <n v="2"/>
  </r>
  <r>
    <n v="2025"/>
    <x v="3"/>
    <n v="4349"/>
    <x v="34"/>
    <x v="34"/>
    <x v="0"/>
    <x v="11"/>
    <n v="0"/>
    <n v="1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</r>
  <r>
    <n v="2025"/>
    <x v="3"/>
    <n v="4350"/>
    <x v="35"/>
    <x v="35"/>
    <x v="0"/>
    <x v="11"/>
    <n v="0"/>
    <n v="0"/>
    <m/>
    <n v="0"/>
    <n v="9"/>
    <n v="9"/>
    <n v="9"/>
    <n v="9"/>
    <n v="3"/>
    <n v="2"/>
    <n v="2"/>
    <n v="3"/>
    <n v="10"/>
    <n v="10"/>
    <n v="0"/>
    <n v="0"/>
    <n v="5"/>
    <n v="6"/>
    <n v="6"/>
    <n v="0"/>
    <n v="3"/>
    <n v="4"/>
    <n v="5"/>
    <n v="6"/>
    <n v="4"/>
    <n v="3"/>
    <n v="17"/>
    <n v="0"/>
    <n v="1"/>
    <n v="0"/>
    <n v="0"/>
    <n v="3"/>
  </r>
  <r>
    <n v="2025"/>
    <x v="3"/>
    <n v="4351"/>
    <x v="36"/>
    <x v="36"/>
    <x v="0"/>
    <x v="11"/>
    <n v="0"/>
    <n v="0"/>
    <m/>
    <n v="0"/>
    <n v="0"/>
    <n v="0"/>
    <n v="0"/>
    <n v="0"/>
    <n v="0"/>
    <n v="0"/>
    <n v="0"/>
    <n v="0"/>
    <n v="0"/>
    <n v="0"/>
    <n v="0"/>
    <n v="0"/>
    <n v="2"/>
    <n v="2"/>
    <n v="2"/>
    <n v="0"/>
    <n v="1"/>
    <n v="0"/>
    <n v="0"/>
    <n v="0"/>
    <n v="1"/>
    <n v="1"/>
    <n v="2"/>
    <n v="0"/>
    <n v="9"/>
    <n v="0"/>
    <n v="0"/>
    <n v="0"/>
  </r>
  <r>
    <n v="2025"/>
    <x v="3"/>
    <n v="4352"/>
    <x v="37"/>
    <x v="37"/>
    <x v="0"/>
    <x v="11"/>
    <n v="0"/>
    <n v="0"/>
    <m/>
    <n v="0"/>
    <n v="7"/>
    <n v="7"/>
    <n v="5"/>
    <n v="7"/>
    <n v="4"/>
    <n v="4"/>
    <n v="4"/>
    <n v="4"/>
    <n v="7"/>
    <n v="7"/>
    <n v="0"/>
    <n v="0"/>
    <n v="3"/>
    <n v="3"/>
    <n v="7"/>
    <n v="0"/>
    <n v="4"/>
    <n v="5"/>
    <n v="4"/>
    <n v="4"/>
    <n v="3"/>
    <n v="3"/>
    <n v="1"/>
    <n v="0"/>
    <n v="40"/>
    <n v="0"/>
    <n v="0"/>
    <n v="0"/>
  </r>
  <r>
    <n v="2025"/>
    <x v="3"/>
    <n v="4353"/>
    <x v="38"/>
    <x v="38"/>
    <x v="0"/>
    <x v="8"/>
    <n v="0"/>
    <n v="0"/>
    <m/>
    <n v="0"/>
    <n v="3"/>
    <n v="3"/>
    <n v="3"/>
    <n v="3"/>
    <n v="4"/>
    <n v="4"/>
    <n v="4"/>
    <n v="4"/>
    <n v="3"/>
    <n v="3"/>
    <n v="0"/>
    <n v="0"/>
    <n v="4"/>
    <n v="4"/>
    <n v="3"/>
    <n v="0"/>
    <n v="1"/>
    <n v="2"/>
    <n v="2"/>
    <n v="2"/>
    <n v="1"/>
    <n v="1"/>
    <n v="0"/>
    <n v="0"/>
    <n v="3"/>
    <n v="0"/>
    <n v="1"/>
    <n v="0"/>
  </r>
  <r>
    <n v="2025"/>
    <x v="3"/>
    <n v="4354"/>
    <x v="39"/>
    <x v="39"/>
    <x v="0"/>
    <x v="8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</r>
  <r>
    <n v="2025"/>
    <x v="3"/>
    <n v="4355"/>
    <x v="40"/>
    <x v="40"/>
    <x v="0"/>
    <x v="8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</r>
  <r>
    <n v="2025"/>
    <x v="3"/>
    <n v="4356"/>
    <x v="41"/>
    <x v="41"/>
    <x v="0"/>
    <x v="9"/>
    <n v="1"/>
    <n v="0"/>
    <m/>
    <n v="1"/>
    <n v="1"/>
    <n v="1"/>
    <n v="1"/>
    <n v="1"/>
    <n v="1"/>
    <n v="1"/>
    <n v="1"/>
    <n v="1"/>
    <n v="4"/>
    <n v="3"/>
    <n v="0"/>
    <n v="0"/>
    <n v="2"/>
    <n v="2"/>
    <n v="2"/>
    <n v="0"/>
    <n v="1"/>
    <n v="3"/>
    <n v="3"/>
    <n v="3"/>
    <n v="2"/>
    <n v="2"/>
    <n v="0"/>
    <n v="0"/>
    <n v="0"/>
    <n v="0"/>
    <n v="2"/>
    <n v="3"/>
  </r>
  <r>
    <n v="2025"/>
    <x v="3"/>
    <n v="4357"/>
    <x v="42"/>
    <x v="42"/>
    <x v="0"/>
    <x v="9"/>
    <n v="0"/>
    <n v="0"/>
    <m/>
    <n v="0"/>
    <n v="1"/>
    <n v="1"/>
    <n v="1"/>
    <n v="1"/>
    <n v="0"/>
    <n v="0"/>
    <n v="0"/>
    <n v="0"/>
    <n v="0"/>
    <n v="0"/>
    <n v="0"/>
    <n v="0"/>
    <n v="2"/>
    <n v="2"/>
    <n v="2"/>
    <n v="0"/>
    <n v="1"/>
    <n v="1"/>
    <n v="0"/>
    <n v="1"/>
    <n v="1"/>
    <n v="1"/>
    <n v="0"/>
    <n v="0"/>
    <n v="0"/>
    <n v="0"/>
    <n v="0"/>
    <n v="1"/>
  </r>
  <r>
    <n v="2025"/>
    <x v="3"/>
    <n v="4358"/>
    <x v="43"/>
    <x v="43"/>
    <x v="0"/>
    <x v="9"/>
    <n v="0"/>
    <n v="0"/>
    <m/>
    <n v="0"/>
    <n v="1"/>
    <n v="1"/>
    <n v="1"/>
    <n v="0"/>
    <n v="1"/>
    <n v="1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4359"/>
    <x v="44"/>
    <x v="4"/>
    <x v="0"/>
    <x v="9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26"/>
    <n v="0"/>
    <n v="0"/>
    <n v="0"/>
  </r>
  <r>
    <n v="2025"/>
    <x v="3"/>
    <n v="4361"/>
    <x v="46"/>
    <x v="45"/>
    <x v="0"/>
    <x v="12"/>
    <n v="0"/>
    <n v="0"/>
    <m/>
    <n v="0"/>
    <n v="2"/>
    <n v="2"/>
    <n v="2"/>
    <n v="2"/>
    <n v="1"/>
    <n v="1"/>
    <n v="1"/>
    <n v="1"/>
    <n v="0"/>
    <n v="0"/>
    <n v="0"/>
    <n v="0"/>
    <n v="0"/>
    <n v="0"/>
    <n v="0"/>
    <n v="0"/>
    <n v="1"/>
    <n v="1"/>
    <n v="2"/>
    <n v="2"/>
    <n v="1"/>
    <n v="1"/>
    <n v="1"/>
    <n v="0"/>
    <n v="6"/>
    <n v="0"/>
    <n v="0"/>
    <n v="1"/>
  </r>
  <r>
    <n v="2025"/>
    <x v="3"/>
    <n v="4362"/>
    <x v="47"/>
    <x v="46"/>
    <x v="0"/>
    <x v="12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1"/>
    <n v="1"/>
    <n v="0"/>
    <n v="0"/>
    <n v="0"/>
    <n v="0"/>
    <n v="1"/>
    <n v="0"/>
    <n v="0"/>
    <n v="2"/>
  </r>
  <r>
    <n v="2025"/>
    <x v="3"/>
    <n v="4363"/>
    <x v="48"/>
    <x v="47"/>
    <x v="0"/>
    <x v="12"/>
    <n v="2"/>
    <n v="0"/>
    <m/>
    <n v="1"/>
    <n v="4"/>
    <n v="4"/>
    <n v="4"/>
    <n v="4"/>
    <n v="4"/>
    <n v="4"/>
    <n v="4"/>
    <n v="4"/>
    <n v="4"/>
    <n v="4"/>
    <n v="0"/>
    <n v="0"/>
    <n v="1"/>
    <n v="1"/>
    <n v="1"/>
    <n v="0"/>
    <n v="7"/>
    <n v="4"/>
    <n v="2"/>
    <n v="2"/>
    <n v="10"/>
    <n v="6"/>
    <n v="2"/>
    <n v="0"/>
    <n v="7"/>
    <n v="0"/>
    <n v="2"/>
    <n v="0"/>
  </r>
  <r>
    <n v="2025"/>
    <x v="3"/>
    <n v="4366"/>
    <x v="51"/>
    <x v="50"/>
    <x v="0"/>
    <x v="8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</r>
  <r>
    <n v="2025"/>
    <x v="3"/>
    <n v="4367"/>
    <x v="52"/>
    <x v="51"/>
    <x v="1"/>
    <x v="0"/>
    <n v="134"/>
    <n v="1"/>
    <m/>
    <n v="136"/>
    <n v="6"/>
    <n v="6"/>
    <n v="6"/>
    <n v="7"/>
    <n v="4"/>
    <n v="3"/>
    <n v="4"/>
    <n v="4"/>
    <n v="4"/>
    <n v="5"/>
    <n v="0"/>
    <n v="0"/>
    <n v="0"/>
    <n v="0"/>
    <n v="0"/>
    <n v="0"/>
    <n v="0"/>
    <n v="0"/>
    <n v="0"/>
    <n v="0"/>
    <n v="1"/>
    <n v="1"/>
    <n v="0"/>
    <n v="0"/>
    <n v="0"/>
    <n v="0"/>
    <n v="0"/>
    <n v="4"/>
  </r>
  <r>
    <n v="2025"/>
    <x v="3"/>
    <n v="4368"/>
    <x v="53"/>
    <x v="52"/>
    <x v="2"/>
    <x v="13"/>
    <n v="6"/>
    <n v="0"/>
    <m/>
    <n v="6"/>
    <n v="11"/>
    <n v="11"/>
    <n v="11"/>
    <n v="11"/>
    <n v="10"/>
    <n v="11"/>
    <n v="10"/>
    <n v="10"/>
    <n v="15"/>
    <n v="14"/>
    <n v="0"/>
    <n v="0"/>
    <n v="12"/>
    <n v="13"/>
    <n v="9"/>
    <n v="0"/>
    <n v="2"/>
    <n v="12"/>
    <n v="13"/>
    <n v="10"/>
    <n v="6"/>
    <n v="5"/>
    <n v="33"/>
    <n v="0"/>
    <n v="3"/>
    <n v="0"/>
    <n v="2"/>
    <n v="4"/>
  </r>
  <r>
    <n v="2025"/>
    <x v="3"/>
    <n v="4369"/>
    <x v="54"/>
    <x v="53"/>
    <x v="2"/>
    <x v="14"/>
    <n v="1"/>
    <n v="0"/>
    <m/>
    <n v="1"/>
    <n v="21"/>
    <n v="21"/>
    <n v="21"/>
    <n v="21"/>
    <n v="15"/>
    <n v="14"/>
    <n v="15"/>
    <n v="15"/>
    <n v="15"/>
    <n v="14"/>
    <n v="0"/>
    <n v="0"/>
    <n v="16"/>
    <n v="17"/>
    <n v="17"/>
    <n v="0"/>
    <n v="12"/>
    <n v="54"/>
    <n v="4"/>
    <n v="6"/>
    <n v="4"/>
    <n v="5"/>
    <n v="6"/>
    <n v="0"/>
    <n v="23"/>
    <n v="0"/>
    <n v="0"/>
    <n v="20"/>
  </r>
  <r>
    <n v="2025"/>
    <x v="3"/>
    <n v="4370"/>
    <x v="55"/>
    <x v="54"/>
    <x v="2"/>
    <x v="14"/>
    <n v="8"/>
    <n v="0"/>
    <m/>
    <n v="9"/>
    <n v="14"/>
    <n v="14"/>
    <n v="14"/>
    <n v="14"/>
    <n v="12"/>
    <n v="12"/>
    <n v="12"/>
    <n v="12"/>
    <n v="11"/>
    <n v="11"/>
    <n v="0"/>
    <n v="0"/>
    <n v="17"/>
    <n v="15"/>
    <n v="16"/>
    <n v="0"/>
    <n v="18"/>
    <n v="13"/>
    <n v="18"/>
    <n v="19"/>
    <n v="26"/>
    <n v="5"/>
    <n v="4"/>
    <n v="0"/>
    <n v="111"/>
    <n v="0"/>
    <n v="9"/>
    <n v="16"/>
  </r>
  <r>
    <n v="2025"/>
    <x v="3"/>
    <n v="4371"/>
    <x v="56"/>
    <x v="55"/>
    <x v="2"/>
    <x v="14"/>
    <n v="0"/>
    <n v="0"/>
    <m/>
    <n v="0"/>
    <n v="1"/>
    <n v="1"/>
    <n v="1"/>
    <n v="1"/>
    <n v="1"/>
    <n v="1"/>
    <n v="1"/>
    <n v="1"/>
    <n v="0"/>
    <n v="0"/>
    <n v="0"/>
    <n v="0"/>
    <n v="3"/>
    <n v="3"/>
    <n v="4"/>
    <n v="0"/>
    <n v="1"/>
    <n v="3"/>
    <n v="2"/>
    <n v="0"/>
    <n v="1"/>
    <n v="1"/>
    <n v="0"/>
    <n v="0"/>
    <n v="0"/>
    <n v="0"/>
    <n v="0"/>
    <n v="0"/>
  </r>
  <r>
    <n v="2025"/>
    <x v="3"/>
    <n v="4372"/>
    <x v="57"/>
    <x v="56"/>
    <x v="2"/>
    <x v="14"/>
    <n v="0"/>
    <n v="0"/>
    <m/>
    <n v="0"/>
    <n v="3"/>
    <n v="3"/>
    <n v="3"/>
    <n v="3"/>
    <n v="1"/>
    <n v="1"/>
    <n v="1"/>
    <n v="1"/>
    <n v="1"/>
    <n v="2"/>
    <n v="0"/>
    <n v="0"/>
    <n v="1"/>
    <n v="1"/>
    <n v="1"/>
    <n v="0"/>
    <n v="1"/>
    <n v="4"/>
    <n v="4"/>
    <n v="4"/>
    <n v="2"/>
    <n v="1"/>
    <n v="1"/>
    <n v="0"/>
    <n v="3"/>
    <n v="0"/>
    <n v="0"/>
    <n v="0"/>
  </r>
  <r>
    <n v="2025"/>
    <x v="3"/>
    <n v="4373"/>
    <x v="58"/>
    <x v="57"/>
    <x v="2"/>
    <x v="15"/>
    <n v="7"/>
    <n v="0"/>
    <m/>
    <n v="8"/>
    <n v="9"/>
    <n v="9"/>
    <n v="9"/>
    <n v="9"/>
    <n v="10"/>
    <n v="10"/>
    <n v="10"/>
    <n v="10"/>
    <n v="7"/>
    <n v="7"/>
    <n v="0"/>
    <n v="0"/>
    <n v="7"/>
    <n v="7"/>
    <n v="7"/>
    <n v="0"/>
    <n v="5"/>
    <n v="8"/>
    <n v="5"/>
    <n v="5"/>
    <n v="3"/>
    <n v="2"/>
    <n v="12"/>
    <n v="0"/>
    <n v="43"/>
    <n v="0"/>
    <n v="0"/>
    <n v="6"/>
  </r>
  <r>
    <n v="2025"/>
    <x v="3"/>
    <n v="4374"/>
    <x v="59"/>
    <x v="58"/>
    <x v="2"/>
    <x v="15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1"/>
    <n v="2"/>
    <n v="2"/>
    <n v="1"/>
    <n v="0"/>
    <n v="0"/>
    <n v="7"/>
    <n v="0"/>
    <n v="12"/>
    <n v="0"/>
    <n v="0"/>
    <n v="0"/>
  </r>
  <r>
    <n v="2025"/>
    <x v="3"/>
    <n v="4375"/>
    <x v="60"/>
    <x v="59"/>
    <x v="2"/>
    <x v="15"/>
    <n v="0"/>
    <n v="0"/>
    <m/>
    <n v="0"/>
    <n v="1"/>
    <n v="1"/>
    <n v="1"/>
    <n v="1"/>
    <n v="1"/>
    <n v="1"/>
    <n v="1"/>
    <n v="1"/>
    <n v="0"/>
    <n v="0"/>
    <n v="0"/>
    <n v="0"/>
    <n v="1"/>
    <n v="2"/>
    <n v="2"/>
    <n v="0"/>
    <n v="1"/>
    <n v="0"/>
    <n v="0"/>
    <n v="0"/>
    <n v="1"/>
    <n v="1"/>
    <n v="2"/>
    <n v="0"/>
    <n v="26"/>
    <n v="0"/>
    <n v="0"/>
    <n v="0"/>
  </r>
  <r>
    <n v="2025"/>
    <x v="3"/>
    <n v="4376"/>
    <x v="61"/>
    <x v="60"/>
    <x v="2"/>
    <x v="13"/>
    <n v="0"/>
    <n v="0"/>
    <m/>
    <n v="0"/>
    <n v="1"/>
    <n v="1"/>
    <n v="1"/>
    <n v="1"/>
    <n v="0"/>
    <n v="0"/>
    <n v="0"/>
    <n v="0"/>
    <n v="1"/>
    <n v="1"/>
    <n v="0"/>
    <n v="0"/>
    <n v="1"/>
    <n v="2"/>
    <n v="2"/>
    <n v="0"/>
    <n v="1"/>
    <n v="2"/>
    <n v="4"/>
    <n v="2"/>
    <n v="4"/>
    <n v="4"/>
    <n v="1"/>
    <n v="0"/>
    <n v="1"/>
    <n v="0"/>
    <n v="0"/>
    <n v="0"/>
  </r>
  <r>
    <n v="2025"/>
    <x v="3"/>
    <n v="4377"/>
    <x v="62"/>
    <x v="61"/>
    <x v="2"/>
    <x v="16"/>
    <n v="0"/>
    <n v="0"/>
    <m/>
    <n v="0"/>
    <n v="7"/>
    <n v="6"/>
    <n v="7"/>
    <n v="7"/>
    <n v="8"/>
    <n v="8"/>
    <n v="8"/>
    <n v="8"/>
    <n v="4"/>
    <n v="4"/>
    <n v="0"/>
    <n v="0"/>
    <n v="4"/>
    <n v="3"/>
    <n v="3"/>
    <n v="0"/>
    <n v="10"/>
    <n v="6"/>
    <n v="7"/>
    <n v="7"/>
    <n v="2"/>
    <n v="2"/>
    <n v="9"/>
    <n v="0"/>
    <n v="49"/>
    <n v="0"/>
    <n v="2"/>
    <n v="2"/>
  </r>
  <r>
    <n v="2025"/>
    <x v="3"/>
    <n v="4379"/>
    <x v="64"/>
    <x v="63"/>
    <x v="2"/>
    <x v="16"/>
    <n v="0"/>
    <n v="0"/>
    <m/>
    <n v="0"/>
    <n v="1"/>
    <n v="1"/>
    <n v="1"/>
    <n v="1"/>
    <n v="0"/>
    <n v="0"/>
    <n v="0"/>
    <n v="0"/>
    <n v="1"/>
    <n v="1"/>
    <n v="0"/>
    <n v="0"/>
    <n v="3"/>
    <n v="3"/>
    <n v="3"/>
    <n v="0"/>
    <n v="1"/>
    <n v="0"/>
    <n v="0"/>
    <n v="0"/>
    <n v="0"/>
    <n v="0"/>
    <n v="10"/>
    <n v="0"/>
    <n v="26"/>
    <n v="0"/>
    <n v="0"/>
    <n v="0"/>
  </r>
  <r>
    <n v="2025"/>
    <x v="3"/>
    <n v="4380"/>
    <x v="65"/>
    <x v="64"/>
    <x v="2"/>
    <x v="16"/>
    <n v="0"/>
    <n v="0"/>
    <m/>
    <n v="0"/>
    <n v="1"/>
    <n v="1"/>
    <n v="1"/>
    <n v="1"/>
    <n v="0"/>
    <n v="0"/>
    <n v="0"/>
    <n v="0"/>
    <n v="1"/>
    <n v="1"/>
    <n v="0"/>
    <n v="0"/>
    <n v="0"/>
    <n v="1"/>
    <n v="0"/>
    <n v="0"/>
    <n v="0"/>
    <n v="0"/>
    <n v="1"/>
    <n v="0"/>
    <n v="3"/>
    <n v="2"/>
    <n v="0"/>
    <n v="0"/>
    <n v="3"/>
    <n v="0"/>
    <n v="0"/>
    <n v="0"/>
  </r>
  <r>
    <n v="2025"/>
    <x v="3"/>
    <n v="4381"/>
    <x v="66"/>
    <x v="65"/>
    <x v="2"/>
    <x v="15"/>
    <n v="0"/>
    <n v="0"/>
    <m/>
    <n v="0"/>
    <n v="2"/>
    <n v="2"/>
    <n v="2"/>
    <n v="2"/>
    <n v="6"/>
    <n v="5"/>
    <n v="6"/>
    <n v="6"/>
    <n v="5"/>
    <n v="5"/>
    <n v="0"/>
    <n v="0"/>
    <n v="5"/>
    <n v="5"/>
    <n v="6"/>
    <n v="0"/>
    <n v="6"/>
    <n v="1"/>
    <n v="1"/>
    <n v="1"/>
    <n v="5"/>
    <n v="5"/>
    <n v="21"/>
    <n v="0"/>
    <n v="15"/>
    <n v="0"/>
    <n v="0"/>
    <n v="1"/>
  </r>
  <r>
    <n v="2025"/>
    <x v="3"/>
    <n v="4383"/>
    <x v="68"/>
    <x v="67"/>
    <x v="2"/>
    <x v="17"/>
    <n v="5"/>
    <n v="1"/>
    <m/>
    <n v="5"/>
    <n v="5"/>
    <n v="5"/>
    <n v="2"/>
    <n v="5"/>
    <n v="2"/>
    <n v="2"/>
    <n v="0"/>
    <n v="2"/>
    <n v="1"/>
    <n v="3"/>
    <n v="0"/>
    <n v="0"/>
    <n v="1"/>
    <n v="1"/>
    <n v="2"/>
    <n v="0"/>
    <n v="3"/>
    <n v="2"/>
    <n v="1"/>
    <n v="0"/>
    <n v="3"/>
    <n v="3"/>
    <n v="7"/>
    <n v="0"/>
    <n v="42"/>
    <n v="0"/>
    <n v="1"/>
    <n v="2"/>
  </r>
  <r>
    <n v="2025"/>
    <x v="3"/>
    <n v="4384"/>
    <x v="69"/>
    <x v="68"/>
    <x v="2"/>
    <x v="17"/>
    <n v="0"/>
    <n v="0"/>
    <m/>
    <n v="0"/>
    <n v="1"/>
    <n v="1"/>
    <n v="1"/>
    <n v="1"/>
    <n v="1"/>
    <n v="1"/>
    <n v="1"/>
    <n v="1"/>
    <n v="1"/>
    <n v="1"/>
    <n v="0"/>
    <n v="0"/>
    <n v="1"/>
    <n v="0"/>
    <n v="2"/>
    <n v="0"/>
    <n v="0"/>
    <n v="0"/>
    <n v="1"/>
    <n v="1"/>
    <n v="1"/>
    <n v="1"/>
    <n v="0"/>
    <n v="0"/>
    <n v="1"/>
    <n v="0"/>
    <n v="0"/>
    <n v="1"/>
  </r>
  <r>
    <n v="2025"/>
    <x v="3"/>
    <n v="4385"/>
    <x v="70"/>
    <x v="69"/>
    <x v="2"/>
    <x v="17"/>
    <n v="0"/>
    <n v="0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4386"/>
    <x v="71"/>
    <x v="70"/>
    <x v="2"/>
    <x v="18"/>
    <n v="0"/>
    <n v="1"/>
    <m/>
    <n v="2"/>
    <n v="5"/>
    <n v="5"/>
    <n v="5"/>
    <n v="5"/>
    <n v="2"/>
    <n v="2"/>
    <n v="2"/>
    <n v="2"/>
    <n v="4"/>
    <n v="4"/>
    <n v="0"/>
    <n v="0"/>
    <n v="2"/>
    <n v="2"/>
    <n v="2"/>
    <n v="0"/>
    <n v="4"/>
    <n v="3"/>
    <n v="3"/>
    <n v="3"/>
    <n v="6"/>
    <n v="5"/>
    <n v="11"/>
    <n v="0"/>
    <n v="0"/>
    <n v="0"/>
    <n v="2"/>
    <n v="3"/>
  </r>
  <r>
    <n v="2025"/>
    <x v="3"/>
    <n v="4387"/>
    <x v="72"/>
    <x v="71"/>
    <x v="2"/>
    <x v="18"/>
    <n v="0"/>
    <n v="0"/>
    <m/>
    <n v="0"/>
    <n v="1"/>
    <n v="1"/>
    <n v="1"/>
    <n v="1"/>
    <n v="0"/>
    <n v="0"/>
    <n v="0"/>
    <n v="0"/>
    <n v="1"/>
    <n v="1"/>
    <n v="0"/>
    <n v="0"/>
    <n v="1"/>
    <n v="1"/>
    <n v="1"/>
    <n v="0"/>
    <n v="0"/>
    <n v="3"/>
    <n v="3"/>
    <n v="3"/>
    <n v="0"/>
    <n v="0"/>
    <n v="0"/>
    <n v="0"/>
    <n v="30"/>
    <n v="0"/>
    <n v="0"/>
    <n v="0"/>
  </r>
  <r>
    <n v="2025"/>
    <x v="3"/>
    <n v="4388"/>
    <x v="73"/>
    <x v="72"/>
    <x v="2"/>
    <x v="18"/>
    <n v="0"/>
    <n v="0"/>
    <m/>
    <n v="0"/>
    <n v="1"/>
    <n v="1"/>
    <n v="1"/>
    <n v="1"/>
    <n v="0"/>
    <n v="0"/>
    <n v="0"/>
    <n v="0"/>
    <n v="4"/>
    <n v="4"/>
    <n v="0"/>
    <n v="0"/>
    <n v="3"/>
    <n v="3"/>
    <n v="3"/>
    <n v="0"/>
    <n v="1"/>
    <n v="0"/>
    <n v="0"/>
    <n v="0"/>
    <n v="1"/>
    <n v="1"/>
    <n v="0"/>
    <n v="0"/>
    <n v="0"/>
    <n v="0"/>
    <n v="0"/>
    <n v="2"/>
  </r>
  <r>
    <n v="2025"/>
    <x v="3"/>
    <n v="4389"/>
    <x v="74"/>
    <x v="73"/>
    <x v="2"/>
    <x v="18"/>
    <n v="0"/>
    <n v="0"/>
    <m/>
    <n v="0"/>
    <n v="3"/>
    <n v="3"/>
    <n v="3"/>
    <n v="3"/>
    <n v="2"/>
    <n v="2"/>
    <n v="2"/>
    <n v="2"/>
    <n v="3"/>
    <n v="3"/>
    <n v="0"/>
    <n v="0"/>
    <n v="4"/>
    <n v="5"/>
    <n v="5"/>
    <n v="0"/>
    <n v="0"/>
    <n v="2"/>
    <n v="2"/>
    <n v="2"/>
    <n v="0"/>
    <n v="0"/>
    <n v="0"/>
    <n v="0"/>
    <n v="1"/>
    <n v="0"/>
    <n v="0"/>
    <n v="1"/>
  </r>
  <r>
    <n v="2025"/>
    <x v="3"/>
    <n v="4390"/>
    <x v="75"/>
    <x v="74"/>
    <x v="2"/>
    <x v="18"/>
    <n v="0"/>
    <n v="0"/>
    <m/>
    <n v="0"/>
    <n v="1"/>
    <n v="2"/>
    <n v="2"/>
    <n v="2"/>
    <n v="1"/>
    <n v="1"/>
    <n v="1"/>
    <n v="1"/>
    <n v="3"/>
    <n v="3"/>
    <n v="0"/>
    <n v="0"/>
    <n v="2"/>
    <n v="2"/>
    <n v="3"/>
    <n v="0"/>
    <n v="2"/>
    <n v="2"/>
    <n v="2"/>
    <n v="2"/>
    <n v="1"/>
    <n v="1"/>
    <n v="3"/>
    <n v="0"/>
    <n v="0"/>
    <n v="0"/>
    <n v="0"/>
    <n v="3"/>
  </r>
  <r>
    <n v="2025"/>
    <x v="3"/>
    <n v="4391"/>
    <x v="76"/>
    <x v="75"/>
    <x v="2"/>
    <x v="18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1"/>
    <n v="1"/>
    <n v="0"/>
    <n v="0"/>
    <n v="1"/>
    <n v="0"/>
    <n v="0"/>
    <n v="0"/>
    <n v="0"/>
    <n v="0"/>
    <n v="0"/>
    <n v="0"/>
  </r>
  <r>
    <n v="2025"/>
    <x v="3"/>
    <n v="4392"/>
    <x v="77"/>
    <x v="76"/>
    <x v="2"/>
    <x v="19"/>
    <n v="18"/>
    <n v="1"/>
    <m/>
    <n v="20"/>
    <n v="6"/>
    <n v="6"/>
    <n v="6"/>
    <n v="6"/>
    <n v="16"/>
    <n v="16"/>
    <n v="17"/>
    <n v="17"/>
    <n v="17"/>
    <n v="17"/>
    <n v="0"/>
    <n v="0"/>
    <n v="21"/>
    <n v="24"/>
    <n v="26"/>
    <n v="0"/>
    <n v="10"/>
    <n v="12"/>
    <n v="12"/>
    <n v="12"/>
    <n v="12"/>
    <n v="11"/>
    <n v="9"/>
    <n v="0"/>
    <n v="34"/>
    <n v="0"/>
    <n v="0"/>
    <n v="6"/>
  </r>
  <r>
    <n v="2025"/>
    <x v="3"/>
    <n v="4393"/>
    <x v="78"/>
    <x v="77"/>
    <x v="2"/>
    <x v="19"/>
    <n v="0"/>
    <n v="0"/>
    <m/>
    <n v="0"/>
    <n v="1"/>
    <n v="1"/>
    <n v="1"/>
    <n v="1"/>
    <n v="0"/>
    <n v="0"/>
    <n v="0"/>
    <n v="0"/>
    <n v="0"/>
    <n v="0"/>
    <n v="0"/>
    <n v="0"/>
    <n v="0"/>
    <n v="0"/>
    <n v="1"/>
    <n v="0"/>
    <n v="0"/>
    <n v="2"/>
    <n v="2"/>
    <n v="2"/>
    <n v="1"/>
    <n v="1"/>
    <n v="0"/>
    <n v="0"/>
    <n v="14"/>
    <n v="0"/>
    <n v="0"/>
    <n v="2"/>
  </r>
  <r>
    <n v="2025"/>
    <x v="3"/>
    <n v="4394"/>
    <x v="79"/>
    <x v="78"/>
    <x v="2"/>
    <x v="20"/>
    <n v="1"/>
    <n v="0"/>
    <m/>
    <n v="1"/>
    <n v="1"/>
    <n v="1"/>
    <n v="3"/>
    <n v="1"/>
    <n v="6"/>
    <n v="5"/>
    <n v="7"/>
    <n v="7"/>
    <n v="2"/>
    <n v="3"/>
    <n v="0"/>
    <n v="0"/>
    <n v="2"/>
    <n v="4"/>
    <n v="3"/>
    <n v="0"/>
    <n v="3"/>
    <n v="3"/>
    <n v="0"/>
    <n v="3"/>
    <n v="1"/>
    <n v="1"/>
    <n v="19"/>
    <n v="0"/>
    <n v="3"/>
    <n v="0"/>
    <n v="0"/>
    <n v="0"/>
  </r>
  <r>
    <n v="2025"/>
    <x v="3"/>
    <n v="4395"/>
    <x v="80"/>
    <x v="79"/>
    <x v="2"/>
    <x v="20"/>
    <n v="0"/>
    <n v="0"/>
    <m/>
    <n v="0"/>
    <n v="0"/>
    <n v="0"/>
    <n v="0"/>
    <n v="0"/>
    <n v="0"/>
    <n v="0"/>
    <n v="0"/>
    <n v="0"/>
    <n v="1"/>
    <n v="2"/>
    <n v="0"/>
    <n v="0"/>
    <n v="1"/>
    <n v="1"/>
    <n v="1"/>
    <n v="0"/>
    <n v="2"/>
    <n v="0"/>
    <n v="1"/>
    <n v="1"/>
    <n v="1"/>
    <n v="1"/>
    <n v="4"/>
    <n v="0"/>
    <n v="12"/>
    <n v="0"/>
    <n v="0"/>
    <n v="1"/>
  </r>
  <r>
    <n v="2025"/>
    <x v="3"/>
    <n v="4396"/>
    <x v="81"/>
    <x v="80"/>
    <x v="2"/>
    <x v="20"/>
    <n v="0"/>
    <n v="0"/>
    <m/>
    <n v="0"/>
    <n v="1"/>
    <n v="1"/>
    <n v="1"/>
    <n v="1"/>
    <n v="0"/>
    <n v="0"/>
    <n v="0"/>
    <n v="0"/>
    <n v="0"/>
    <n v="0"/>
    <n v="0"/>
    <n v="0"/>
    <n v="2"/>
    <n v="3"/>
    <n v="2"/>
    <n v="0"/>
    <n v="0"/>
    <n v="0"/>
    <n v="0"/>
    <n v="1"/>
    <n v="1"/>
    <n v="1"/>
    <n v="1"/>
    <n v="0"/>
    <n v="0"/>
    <n v="0"/>
    <n v="0"/>
    <n v="0"/>
  </r>
  <r>
    <n v="2025"/>
    <x v="3"/>
    <n v="4397"/>
    <x v="82"/>
    <x v="81"/>
    <x v="2"/>
    <x v="20"/>
    <n v="1"/>
    <n v="0"/>
    <m/>
    <n v="1"/>
    <n v="0"/>
    <n v="0"/>
    <n v="0"/>
    <n v="0"/>
    <n v="3"/>
    <n v="2"/>
    <n v="1"/>
    <n v="2"/>
    <n v="0"/>
    <n v="0"/>
    <n v="0"/>
    <n v="0"/>
    <n v="3"/>
    <n v="3"/>
    <n v="3"/>
    <n v="0"/>
    <n v="0"/>
    <n v="0"/>
    <n v="0"/>
    <n v="0"/>
    <n v="2"/>
    <n v="2"/>
    <n v="1"/>
    <n v="0"/>
    <n v="6"/>
    <n v="0"/>
    <n v="0"/>
    <n v="0"/>
  </r>
  <r>
    <n v="2025"/>
    <x v="3"/>
    <n v="4398"/>
    <x v="83"/>
    <x v="82"/>
    <x v="2"/>
    <x v="20"/>
    <n v="0"/>
    <n v="0"/>
    <m/>
    <n v="0"/>
    <n v="0"/>
    <n v="0"/>
    <n v="0"/>
    <n v="0"/>
    <n v="0"/>
    <n v="0"/>
    <n v="1"/>
    <n v="0"/>
    <n v="0"/>
    <n v="2"/>
    <n v="0"/>
    <n v="0"/>
    <n v="1"/>
    <n v="1"/>
    <n v="0"/>
    <n v="0"/>
    <n v="0"/>
    <n v="1"/>
    <n v="0"/>
    <n v="0"/>
    <n v="0"/>
    <n v="1"/>
    <n v="0"/>
    <n v="0"/>
    <n v="8"/>
    <n v="0"/>
    <n v="0"/>
    <n v="0"/>
  </r>
  <r>
    <n v="2025"/>
    <x v="3"/>
    <n v="4399"/>
    <x v="84"/>
    <x v="83"/>
    <x v="2"/>
    <x v="20"/>
    <n v="1"/>
    <n v="0"/>
    <m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1"/>
    <n v="2"/>
    <n v="0"/>
    <n v="0"/>
    <n v="20"/>
    <n v="0"/>
    <n v="0"/>
    <n v="2"/>
  </r>
  <r>
    <n v="2025"/>
    <x v="3"/>
    <n v="4400"/>
    <x v="85"/>
    <x v="84"/>
    <x v="2"/>
    <x v="2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1"/>
    <n v="0"/>
    <n v="0"/>
    <n v="1"/>
  </r>
  <r>
    <n v="2025"/>
    <x v="3"/>
    <n v="4401"/>
    <x v="86"/>
    <x v="85"/>
    <x v="2"/>
    <x v="19"/>
    <n v="0"/>
    <n v="0"/>
    <m/>
    <n v="0"/>
    <n v="2"/>
    <n v="2"/>
    <n v="2"/>
    <n v="2"/>
    <n v="4"/>
    <n v="4"/>
    <n v="4"/>
    <n v="3"/>
    <n v="2"/>
    <n v="2"/>
    <n v="0"/>
    <n v="0"/>
    <n v="1"/>
    <n v="1"/>
    <n v="1"/>
    <n v="0"/>
    <n v="1"/>
    <n v="0"/>
    <n v="0"/>
    <n v="0"/>
    <n v="1"/>
    <n v="1"/>
    <n v="0"/>
    <n v="0"/>
    <n v="46"/>
    <n v="0"/>
    <n v="0"/>
    <n v="3"/>
  </r>
  <r>
    <n v="2025"/>
    <x v="3"/>
    <n v="4402"/>
    <x v="87"/>
    <x v="86"/>
    <x v="2"/>
    <x v="19"/>
    <n v="0"/>
    <n v="0"/>
    <m/>
    <n v="0"/>
    <n v="2"/>
    <n v="2"/>
    <n v="2"/>
    <n v="2"/>
    <n v="3"/>
    <n v="3"/>
    <n v="3"/>
    <n v="3"/>
    <n v="1"/>
    <n v="1"/>
    <n v="0"/>
    <n v="0"/>
    <n v="0"/>
    <n v="0"/>
    <n v="0"/>
    <n v="0"/>
    <n v="1"/>
    <n v="1"/>
    <n v="1"/>
    <n v="5"/>
    <n v="1"/>
    <n v="1"/>
    <n v="1"/>
    <n v="0"/>
    <n v="8"/>
    <n v="0"/>
    <n v="0"/>
    <n v="2"/>
  </r>
  <r>
    <n v="2025"/>
    <x v="3"/>
    <n v="4403"/>
    <x v="88"/>
    <x v="87"/>
    <x v="2"/>
    <x v="19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6"/>
    <n v="0"/>
    <n v="0"/>
    <n v="0"/>
    <n v="0"/>
    <n v="0"/>
  </r>
  <r>
    <n v="2025"/>
    <x v="3"/>
    <n v="4404"/>
    <x v="89"/>
    <x v="88"/>
    <x v="2"/>
    <x v="21"/>
    <n v="21"/>
    <n v="0"/>
    <m/>
    <n v="21"/>
    <n v="10"/>
    <n v="10"/>
    <n v="10"/>
    <n v="10"/>
    <n v="18"/>
    <n v="19"/>
    <n v="22"/>
    <n v="21"/>
    <n v="14"/>
    <n v="14"/>
    <n v="0"/>
    <n v="0"/>
    <n v="16"/>
    <n v="23"/>
    <n v="11"/>
    <n v="0"/>
    <n v="15"/>
    <n v="13"/>
    <n v="18"/>
    <n v="15"/>
    <n v="3"/>
    <n v="3"/>
    <n v="0"/>
    <n v="0"/>
    <n v="254"/>
    <n v="0"/>
    <n v="0"/>
    <n v="17"/>
  </r>
  <r>
    <n v="2025"/>
    <x v="3"/>
    <n v="4405"/>
    <x v="90"/>
    <x v="89"/>
    <x v="2"/>
    <x v="21"/>
    <n v="0"/>
    <n v="0"/>
    <m/>
    <n v="0"/>
    <n v="1"/>
    <n v="1"/>
    <n v="1"/>
    <n v="1"/>
    <n v="0"/>
    <n v="0"/>
    <n v="0"/>
    <n v="0"/>
    <n v="0"/>
    <n v="0"/>
    <n v="0"/>
    <n v="0"/>
    <n v="1"/>
    <n v="2"/>
    <n v="2"/>
    <n v="0"/>
    <n v="1"/>
    <n v="1"/>
    <n v="0"/>
    <n v="1"/>
    <n v="0"/>
    <n v="0"/>
    <n v="5"/>
    <n v="0"/>
    <n v="11"/>
    <n v="0"/>
    <n v="0"/>
    <n v="1"/>
  </r>
  <r>
    <n v="2025"/>
    <x v="3"/>
    <n v="4406"/>
    <x v="91"/>
    <x v="90"/>
    <x v="2"/>
    <x v="21"/>
    <n v="0"/>
    <n v="0"/>
    <m/>
    <n v="0"/>
    <n v="1"/>
    <n v="1"/>
    <n v="1"/>
    <n v="1"/>
    <n v="3"/>
    <n v="4"/>
    <n v="3"/>
    <n v="3"/>
    <n v="4"/>
    <n v="4"/>
    <n v="0"/>
    <n v="0"/>
    <n v="1"/>
    <n v="1"/>
    <n v="1"/>
    <n v="0"/>
    <n v="2"/>
    <n v="0"/>
    <n v="1"/>
    <n v="1"/>
    <n v="0"/>
    <n v="0"/>
    <n v="0"/>
    <n v="0"/>
    <n v="10"/>
    <n v="0"/>
    <n v="0"/>
    <n v="3"/>
  </r>
  <r>
    <n v="2025"/>
    <x v="3"/>
    <n v="4407"/>
    <x v="92"/>
    <x v="91"/>
    <x v="2"/>
    <x v="21"/>
    <n v="0"/>
    <n v="0"/>
    <m/>
    <n v="0"/>
    <n v="1"/>
    <n v="1"/>
    <n v="1"/>
    <n v="1"/>
    <n v="0"/>
    <n v="0"/>
    <n v="0"/>
    <n v="0"/>
    <n v="0"/>
    <n v="0"/>
    <n v="0"/>
    <n v="0"/>
    <n v="0"/>
    <n v="2"/>
    <n v="2"/>
    <n v="0"/>
    <n v="2"/>
    <n v="0"/>
    <n v="0"/>
    <n v="0"/>
    <n v="0"/>
    <n v="0"/>
    <n v="4"/>
    <n v="0"/>
    <n v="0"/>
    <n v="0"/>
    <n v="0"/>
    <n v="1"/>
  </r>
  <r>
    <n v="2025"/>
    <x v="3"/>
    <n v="4408"/>
    <x v="93"/>
    <x v="92"/>
    <x v="2"/>
    <x v="21"/>
    <n v="0"/>
    <n v="0"/>
    <m/>
    <n v="0"/>
    <n v="1"/>
    <n v="1"/>
    <n v="1"/>
    <n v="0"/>
    <n v="1"/>
    <n v="0"/>
    <n v="1"/>
    <n v="0"/>
    <n v="0"/>
    <n v="0"/>
    <n v="0"/>
    <n v="0"/>
    <n v="1"/>
    <n v="1"/>
    <n v="1"/>
    <n v="0"/>
    <n v="1"/>
    <n v="2"/>
    <n v="2"/>
    <n v="2"/>
    <n v="0"/>
    <n v="0"/>
    <n v="0"/>
    <n v="0"/>
    <n v="24"/>
    <n v="0"/>
    <n v="0"/>
    <n v="1"/>
  </r>
  <r>
    <n v="2025"/>
    <x v="3"/>
    <n v="4409"/>
    <x v="94"/>
    <x v="93"/>
    <x v="2"/>
    <x v="21"/>
    <n v="0"/>
    <n v="0"/>
    <m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1"/>
    <n v="1"/>
    <n v="5"/>
    <n v="0"/>
    <n v="0"/>
    <n v="0"/>
    <n v="0"/>
    <n v="0"/>
  </r>
  <r>
    <n v="2025"/>
    <x v="3"/>
    <n v="4410"/>
    <x v="95"/>
    <x v="94"/>
    <x v="2"/>
    <x v="21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4"/>
    <n v="0"/>
    <n v="5"/>
    <n v="0"/>
    <n v="0"/>
    <n v="1"/>
  </r>
  <r>
    <n v="2025"/>
    <x v="3"/>
    <n v="4411"/>
    <x v="96"/>
    <x v="95"/>
    <x v="2"/>
    <x v="21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</r>
  <r>
    <n v="2025"/>
    <x v="3"/>
    <n v="4412"/>
    <x v="97"/>
    <x v="96"/>
    <x v="2"/>
    <x v="21"/>
    <n v="0"/>
    <n v="0"/>
    <m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</r>
  <r>
    <n v="2025"/>
    <x v="3"/>
    <n v="4413"/>
    <x v="98"/>
    <x v="97"/>
    <x v="2"/>
    <x v="21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</r>
  <r>
    <n v="2025"/>
    <x v="3"/>
    <n v="4414"/>
    <x v="99"/>
    <x v="98"/>
    <x v="2"/>
    <x v="17"/>
    <n v="0"/>
    <n v="0"/>
    <m/>
    <n v="0"/>
    <n v="0"/>
    <n v="0"/>
    <n v="0"/>
    <n v="0"/>
    <n v="1"/>
    <n v="1"/>
    <n v="1"/>
    <n v="1"/>
    <n v="0"/>
    <n v="0"/>
    <n v="0"/>
    <n v="0"/>
    <n v="1"/>
    <n v="1"/>
    <n v="0"/>
    <n v="0"/>
    <n v="1"/>
    <n v="1"/>
    <n v="1"/>
    <n v="1"/>
    <n v="2"/>
    <n v="2"/>
    <n v="1"/>
    <n v="0"/>
    <n v="2"/>
    <n v="0"/>
    <n v="0"/>
    <n v="0"/>
  </r>
  <r>
    <n v="2025"/>
    <x v="3"/>
    <n v="4415"/>
    <x v="100"/>
    <x v="99"/>
    <x v="2"/>
    <x v="17"/>
    <n v="0"/>
    <n v="0"/>
    <m/>
    <n v="0"/>
    <n v="2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1"/>
  </r>
  <r>
    <n v="2025"/>
    <x v="3"/>
    <n v="4416"/>
    <x v="101"/>
    <x v="100"/>
    <x v="2"/>
    <x v="17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</r>
  <r>
    <n v="2025"/>
    <x v="3"/>
    <n v="4417"/>
    <x v="102"/>
    <x v="101"/>
    <x v="2"/>
    <x v="22"/>
    <n v="13"/>
    <n v="0"/>
    <m/>
    <n v="14"/>
    <n v="14"/>
    <n v="14"/>
    <n v="14"/>
    <n v="14"/>
    <n v="12"/>
    <n v="12"/>
    <n v="15"/>
    <n v="15"/>
    <n v="8"/>
    <n v="8"/>
    <n v="0"/>
    <n v="0"/>
    <n v="5"/>
    <n v="6"/>
    <n v="9"/>
    <n v="0"/>
    <n v="8"/>
    <n v="12"/>
    <n v="13"/>
    <n v="13"/>
    <n v="6"/>
    <n v="7"/>
    <n v="7"/>
    <n v="0"/>
    <n v="6"/>
    <n v="0"/>
    <n v="0"/>
    <n v="5"/>
  </r>
  <r>
    <n v="2025"/>
    <x v="3"/>
    <n v="4418"/>
    <x v="103"/>
    <x v="102"/>
    <x v="2"/>
    <x v="22"/>
    <n v="0"/>
    <n v="0"/>
    <m/>
    <n v="0"/>
    <n v="3"/>
    <n v="3"/>
    <n v="3"/>
    <n v="3"/>
    <n v="1"/>
    <n v="1"/>
    <n v="1"/>
    <n v="1"/>
    <n v="5"/>
    <n v="5"/>
    <n v="0"/>
    <n v="0"/>
    <n v="2"/>
    <n v="2"/>
    <n v="3"/>
    <n v="0"/>
    <n v="0"/>
    <n v="0"/>
    <n v="0"/>
    <n v="1"/>
    <n v="1"/>
    <n v="1"/>
    <n v="0"/>
    <n v="0"/>
    <n v="1"/>
    <n v="0"/>
    <n v="0"/>
    <n v="2"/>
  </r>
  <r>
    <n v="2025"/>
    <x v="3"/>
    <n v="4419"/>
    <x v="104"/>
    <x v="103"/>
    <x v="2"/>
    <x v="22"/>
    <n v="0"/>
    <n v="0"/>
    <m/>
    <n v="0"/>
    <n v="0"/>
    <n v="0"/>
    <n v="0"/>
    <n v="0"/>
    <n v="2"/>
    <n v="2"/>
    <n v="2"/>
    <n v="2"/>
    <n v="0"/>
    <n v="0"/>
    <n v="0"/>
    <n v="0"/>
    <n v="2"/>
    <n v="2"/>
    <n v="2"/>
    <n v="0"/>
    <n v="1"/>
    <n v="3"/>
    <n v="3"/>
    <n v="3"/>
    <n v="6"/>
    <n v="5"/>
    <n v="0"/>
    <n v="0"/>
    <n v="30"/>
    <n v="0"/>
    <n v="0"/>
    <n v="1"/>
  </r>
  <r>
    <n v="2025"/>
    <x v="3"/>
    <n v="4420"/>
    <x v="105"/>
    <x v="104"/>
    <x v="2"/>
    <x v="22"/>
    <n v="0"/>
    <n v="0"/>
    <m/>
    <n v="0"/>
    <n v="1"/>
    <n v="1"/>
    <n v="1"/>
    <n v="1"/>
    <n v="0"/>
    <n v="0"/>
    <n v="1"/>
    <n v="0"/>
    <n v="3"/>
    <n v="4"/>
    <n v="0"/>
    <n v="0"/>
    <n v="8"/>
    <n v="7"/>
    <n v="6"/>
    <n v="0"/>
    <n v="9"/>
    <n v="4"/>
    <n v="5"/>
    <n v="5"/>
    <n v="6"/>
    <n v="4"/>
    <n v="0"/>
    <n v="0"/>
    <n v="11"/>
    <n v="0"/>
    <n v="0"/>
    <n v="2"/>
  </r>
  <r>
    <n v="2025"/>
    <x v="3"/>
    <n v="4421"/>
    <x v="106"/>
    <x v="105"/>
    <x v="2"/>
    <x v="22"/>
    <n v="0"/>
    <n v="0"/>
    <m/>
    <n v="0"/>
    <n v="4"/>
    <n v="4"/>
    <n v="4"/>
    <n v="4"/>
    <n v="0"/>
    <n v="0"/>
    <n v="1"/>
    <n v="1"/>
    <n v="0"/>
    <n v="1"/>
    <n v="0"/>
    <n v="0"/>
    <n v="0"/>
    <n v="0"/>
    <n v="0"/>
    <n v="0"/>
    <n v="1"/>
    <n v="1"/>
    <n v="2"/>
    <n v="2"/>
    <n v="1"/>
    <n v="0"/>
    <n v="0"/>
    <n v="0"/>
    <n v="0"/>
    <n v="0"/>
    <n v="0"/>
    <n v="0"/>
  </r>
  <r>
    <n v="2025"/>
    <x v="3"/>
    <n v="4422"/>
    <x v="107"/>
    <x v="106"/>
    <x v="2"/>
    <x v="22"/>
    <n v="0"/>
    <n v="0"/>
    <m/>
    <n v="0"/>
    <n v="1"/>
    <n v="1"/>
    <n v="1"/>
    <n v="1"/>
    <n v="1"/>
    <n v="1"/>
    <n v="4"/>
    <n v="1"/>
    <n v="3"/>
    <n v="3"/>
    <n v="0"/>
    <n v="0"/>
    <n v="2"/>
    <n v="2"/>
    <n v="2"/>
    <n v="0"/>
    <n v="1"/>
    <n v="0"/>
    <n v="0"/>
    <n v="0"/>
    <n v="2"/>
    <n v="1"/>
    <n v="0"/>
    <n v="0"/>
    <n v="20"/>
    <n v="0"/>
    <n v="0"/>
    <n v="1"/>
  </r>
  <r>
    <n v="2025"/>
    <x v="3"/>
    <n v="4423"/>
    <x v="108"/>
    <x v="107"/>
    <x v="2"/>
    <x v="22"/>
    <n v="0"/>
    <n v="0"/>
    <m/>
    <n v="0"/>
    <n v="3"/>
    <n v="3"/>
    <n v="3"/>
    <n v="3"/>
    <n v="2"/>
    <n v="2"/>
    <n v="2"/>
    <n v="2"/>
    <n v="1"/>
    <n v="1"/>
    <n v="0"/>
    <n v="0"/>
    <n v="6"/>
    <n v="7"/>
    <n v="6"/>
    <n v="0"/>
    <n v="1"/>
    <n v="3"/>
    <n v="4"/>
    <n v="4"/>
    <n v="3"/>
    <n v="3"/>
    <n v="5"/>
    <n v="0"/>
    <n v="7"/>
    <n v="0"/>
    <n v="2"/>
    <n v="2"/>
  </r>
  <r>
    <n v="2025"/>
    <x v="3"/>
    <n v="4424"/>
    <x v="109"/>
    <x v="108"/>
    <x v="2"/>
    <x v="22"/>
    <n v="0"/>
    <n v="0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0"/>
    <n v="0"/>
    <n v="0"/>
    <n v="0"/>
    <n v="0"/>
    <n v="0"/>
    <n v="0"/>
    <n v="0"/>
  </r>
  <r>
    <n v="2025"/>
    <x v="3"/>
    <n v="4425"/>
    <x v="110"/>
    <x v="109"/>
    <x v="2"/>
    <x v="22"/>
    <n v="0"/>
    <n v="0"/>
    <m/>
    <n v="0"/>
    <n v="0"/>
    <n v="0"/>
    <n v="0"/>
    <n v="0"/>
    <n v="5"/>
    <n v="5"/>
    <n v="5"/>
    <n v="5"/>
    <n v="4"/>
    <n v="4"/>
    <n v="0"/>
    <n v="0"/>
    <n v="4"/>
    <n v="4"/>
    <n v="4"/>
    <n v="0"/>
    <n v="5"/>
    <n v="1"/>
    <n v="0"/>
    <n v="0"/>
    <n v="6"/>
    <n v="2"/>
    <n v="1"/>
    <n v="0"/>
    <n v="0"/>
    <n v="0"/>
    <n v="0"/>
    <n v="3"/>
  </r>
  <r>
    <n v="2025"/>
    <x v="3"/>
    <n v="4426"/>
    <x v="111"/>
    <x v="110"/>
    <x v="2"/>
    <x v="22"/>
    <n v="0"/>
    <n v="0"/>
    <m/>
    <n v="0"/>
    <n v="4"/>
    <n v="4"/>
    <n v="4"/>
    <n v="4"/>
    <n v="4"/>
    <n v="4"/>
    <n v="5"/>
    <n v="5"/>
    <n v="1"/>
    <n v="1"/>
    <n v="0"/>
    <n v="0"/>
    <n v="2"/>
    <n v="4"/>
    <n v="3"/>
    <n v="0"/>
    <n v="7"/>
    <n v="1"/>
    <n v="3"/>
    <n v="1"/>
    <n v="1"/>
    <n v="1"/>
    <n v="5"/>
    <n v="0"/>
    <n v="21"/>
    <n v="0"/>
    <n v="2"/>
    <n v="0"/>
  </r>
  <r>
    <n v="2025"/>
    <x v="3"/>
    <n v="4427"/>
    <x v="112"/>
    <x v="111"/>
    <x v="2"/>
    <x v="22"/>
    <n v="0"/>
    <n v="0"/>
    <m/>
    <n v="0"/>
    <n v="6"/>
    <n v="6"/>
    <n v="6"/>
    <n v="6"/>
    <n v="2"/>
    <n v="2"/>
    <n v="2"/>
    <n v="2"/>
    <n v="0"/>
    <n v="0"/>
    <n v="0"/>
    <n v="0"/>
    <n v="1"/>
    <n v="2"/>
    <n v="2"/>
    <n v="0"/>
    <n v="2"/>
    <n v="6"/>
    <n v="6"/>
    <n v="6"/>
    <n v="1"/>
    <n v="1"/>
    <n v="0"/>
    <n v="0"/>
    <n v="25"/>
    <n v="0"/>
    <n v="0"/>
    <n v="0"/>
  </r>
  <r>
    <n v="2025"/>
    <x v="3"/>
    <n v="4428"/>
    <x v="113"/>
    <x v="112"/>
    <x v="2"/>
    <x v="22"/>
    <n v="0"/>
    <n v="0"/>
    <m/>
    <n v="0"/>
    <n v="3"/>
    <n v="3"/>
    <n v="3"/>
    <n v="3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2"/>
    <n v="0"/>
    <n v="19"/>
    <n v="0"/>
    <n v="0"/>
    <n v="1"/>
  </r>
  <r>
    <n v="2025"/>
    <x v="3"/>
    <n v="4431"/>
    <x v="116"/>
    <x v="115"/>
    <x v="2"/>
    <x v="22"/>
    <n v="0"/>
    <n v="0"/>
    <m/>
    <n v="0"/>
    <n v="2"/>
    <n v="2"/>
    <n v="2"/>
    <n v="2"/>
    <n v="1"/>
    <n v="0"/>
    <n v="1"/>
    <n v="1"/>
    <n v="2"/>
    <n v="2"/>
    <n v="0"/>
    <n v="0"/>
    <n v="4"/>
    <n v="4"/>
    <n v="5"/>
    <n v="0"/>
    <n v="3"/>
    <n v="2"/>
    <n v="2"/>
    <n v="2"/>
    <n v="2"/>
    <n v="2"/>
    <n v="0"/>
    <n v="0"/>
    <n v="15"/>
    <n v="0"/>
    <n v="0"/>
    <n v="1"/>
  </r>
  <r>
    <n v="2025"/>
    <x v="3"/>
    <n v="4432"/>
    <x v="117"/>
    <x v="116"/>
    <x v="2"/>
    <x v="22"/>
    <n v="0"/>
    <n v="0"/>
    <m/>
    <n v="0"/>
    <n v="0"/>
    <n v="0"/>
    <n v="0"/>
    <n v="0"/>
    <n v="1"/>
    <n v="1"/>
    <n v="1"/>
    <n v="1"/>
    <n v="1"/>
    <n v="1"/>
    <n v="0"/>
    <n v="0"/>
    <n v="0"/>
    <n v="0"/>
    <n v="1"/>
    <n v="0"/>
    <n v="1"/>
    <n v="1"/>
    <n v="1"/>
    <n v="1"/>
    <n v="2"/>
    <n v="2"/>
    <n v="4"/>
    <n v="0"/>
    <n v="0"/>
    <n v="0"/>
    <n v="0"/>
    <n v="0"/>
  </r>
  <r>
    <n v="2025"/>
    <x v="3"/>
    <n v="4433"/>
    <x v="118"/>
    <x v="117"/>
    <x v="2"/>
    <x v="22"/>
    <n v="0"/>
    <n v="0"/>
    <m/>
    <n v="0"/>
    <n v="2"/>
    <n v="2"/>
    <n v="2"/>
    <n v="2"/>
    <n v="0"/>
    <n v="0"/>
    <n v="0"/>
    <n v="0"/>
    <n v="3"/>
    <n v="3"/>
    <n v="0"/>
    <n v="0"/>
    <n v="0"/>
    <n v="2"/>
    <n v="1"/>
    <n v="0"/>
    <n v="2"/>
    <n v="1"/>
    <n v="1"/>
    <n v="0"/>
    <n v="1"/>
    <n v="0"/>
    <n v="0"/>
    <n v="0"/>
    <n v="30"/>
    <n v="0"/>
    <n v="0"/>
    <n v="3"/>
  </r>
  <r>
    <n v="2025"/>
    <x v="3"/>
    <n v="4435"/>
    <x v="120"/>
    <x v="119"/>
    <x v="2"/>
    <x v="22"/>
    <n v="0"/>
    <n v="0"/>
    <m/>
    <n v="0"/>
    <n v="2"/>
    <n v="2"/>
    <n v="2"/>
    <n v="2"/>
    <n v="0"/>
    <n v="0"/>
    <n v="0"/>
    <n v="0"/>
    <n v="5"/>
    <n v="5"/>
    <n v="0"/>
    <n v="0"/>
    <n v="4"/>
    <n v="4"/>
    <n v="4"/>
    <n v="0"/>
    <n v="2"/>
    <n v="0"/>
    <n v="0"/>
    <n v="0"/>
    <n v="6"/>
    <n v="6"/>
    <n v="0"/>
    <n v="0"/>
    <n v="1"/>
    <n v="0"/>
    <n v="2"/>
    <n v="0"/>
  </r>
  <r>
    <n v="2025"/>
    <x v="3"/>
    <n v="4436"/>
    <x v="121"/>
    <x v="120"/>
    <x v="0"/>
    <x v="23"/>
    <n v="0"/>
    <n v="1"/>
    <m/>
    <n v="0"/>
    <n v="8"/>
    <n v="8"/>
    <n v="8"/>
    <n v="8"/>
    <n v="3"/>
    <n v="3"/>
    <n v="3"/>
    <n v="3"/>
    <n v="3"/>
    <n v="3"/>
    <n v="0"/>
    <n v="0"/>
    <n v="1"/>
    <n v="1"/>
    <n v="1"/>
    <n v="0"/>
    <n v="2"/>
    <n v="3"/>
    <n v="4"/>
    <n v="4"/>
    <n v="1"/>
    <n v="1"/>
    <n v="0"/>
    <n v="0"/>
    <n v="1"/>
    <n v="0"/>
    <n v="1"/>
    <n v="4"/>
  </r>
  <r>
    <n v="2025"/>
    <x v="3"/>
    <n v="4438"/>
    <x v="123"/>
    <x v="122"/>
    <x v="3"/>
    <x v="24"/>
    <n v="0"/>
    <n v="0"/>
    <m/>
    <n v="0"/>
    <n v="5"/>
    <n v="5"/>
    <n v="5"/>
    <n v="5"/>
    <n v="4"/>
    <n v="4"/>
    <n v="4"/>
    <n v="4"/>
    <n v="6"/>
    <n v="6"/>
    <n v="0"/>
    <n v="0"/>
    <n v="6"/>
    <n v="6"/>
    <n v="6"/>
    <n v="0"/>
    <n v="1"/>
    <n v="7"/>
    <n v="5"/>
    <n v="4"/>
    <n v="7"/>
    <n v="6"/>
    <n v="4"/>
    <n v="0"/>
    <n v="5"/>
    <n v="0"/>
    <n v="0"/>
    <n v="2"/>
  </r>
  <r>
    <n v="2025"/>
    <x v="3"/>
    <n v="4439"/>
    <x v="124"/>
    <x v="123"/>
    <x v="3"/>
    <x v="2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</r>
  <r>
    <n v="2025"/>
    <x v="3"/>
    <n v="4440"/>
    <x v="125"/>
    <x v="124"/>
    <x v="3"/>
    <x v="24"/>
    <n v="0"/>
    <n v="0"/>
    <m/>
    <n v="0"/>
    <n v="2"/>
    <n v="2"/>
    <n v="2"/>
    <n v="2"/>
    <n v="2"/>
    <n v="2"/>
    <n v="2"/>
    <n v="2"/>
    <n v="1"/>
    <n v="1"/>
    <n v="0"/>
    <n v="0"/>
    <n v="3"/>
    <n v="3"/>
    <n v="3"/>
    <n v="0"/>
    <n v="3"/>
    <n v="0"/>
    <n v="1"/>
    <n v="1"/>
    <n v="2"/>
    <n v="2"/>
    <n v="0"/>
    <n v="0"/>
    <n v="5"/>
    <n v="0"/>
    <n v="0"/>
    <n v="5"/>
  </r>
  <r>
    <n v="2025"/>
    <x v="3"/>
    <n v="4441"/>
    <x v="126"/>
    <x v="125"/>
    <x v="3"/>
    <x v="26"/>
    <n v="0"/>
    <n v="0"/>
    <m/>
    <n v="0"/>
    <n v="1"/>
    <n v="1"/>
    <n v="1"/>
    <n v="1"/>
    <n v="1"/>
    <n v="1"/>
    <n v="1"/>
    <n v="1"/>
    <n v="1"/>
    <n v="1"/>
    <n v="0"/>
    <n v="0"/>
    <n v="0"/>
    <n v="2"/>
    <n v="0"/>
    <n v="0"/>
    <n v="0"/>
    <n v="0"/>
    <n v="2"/>
    <n v="2"/>
    <n v="1"/>
    <n v="1"/>
    <n v="1"/>
    <n v="0"/>
    <n v="4"/>
    <n v="0"/>
    <n v="0"/>
    <n v="1"/>
  </r>
  <r>
    <n v="2025"/>
    <x v="3"/>
    <n v="4442"/>
    <x v="127"/>
    <x v="126"/>
    <x v="3"/>
    <x v="26"/>
    <n v="0"/>
    <n v="0"/>
    <m/>
    <n v="0"/>
    <n v="2"/>
    <n v="2"/>
    <n v="2"/>
    <n v="2"/>
    <n v="1"/>
    <n v="1"/>
    <n v="1"/>
    <n v="1"/>
    <n v="0"/>
    <n v="0"/>
    <n v="0"/>
    <n v="0"/>
    <n v="2"/>
    <n v="2"/>
    <n v="0"/>
    <n v="0"/>
    <n v="0"/>
    <n v="1"/>
    <n v="1"/>
    <n v="1"/>
    <n v="0"/>
    <n v="0"/>
    <n v="0"/>
    <n v="0"/>
    <n v="32"/>
    <n v="0"/>
    <n v="0"/>
    <n v="0"/>
  </r>
  <r>
    <n v="2025"/>
    <x v="3"/>
    <n v="4443"/>
    <x v="128"/>
    <x v="127"/>
    <x v="3"/>
    <x v="26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"/>
  </r>
  <r>
    <n v="2025"/>
    <x v="3"/>
    <n v="4444"/>
    <x v="129"/>
    <x v="128"/>
    <x v="3"/>
    <x v="26"/>
    <n v="0"/>
    <n v="0"/>
    <m/>
    <n v="0"/>
    <n v="2"/>
    <n v="2"/>
    <n v="2"/>
    <n v="1"/>
    <n v="3"/>
    <n v="3"/>
    <n v="3"/>
    <n v="3"/>
    <n v="0"/>
    <n v="0"/>
    <n v="0"/>
    <n v="0"/>
    <n v="1"/>
    <n v="4"/>
    <n v="1"/>
    <n v="0"/>
    <n v="3"/>
    <n v="2"/>
    <n v="4"/>
    <n v="4"/>
    <n v="1"/>
    <n v="1"/>
    <n v="9"/>
    <n v="0"/>
    <n v="0"/>
    <n v="0"/>
    <n v="0"/>
    <n v="0"/>
  </r>
  <r>
    <n v="2025"/>
    <x v="3"/>
    <n v="4445"/>
    <x v="130"/>
    <x v="129"/>
    <x v="3"/>
    <x v="26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</r>
  <r>
    <n v="2025"/>
    <x v="3"/>
    <n v="4446"/>
    <x v="131"/>
    <x v="130"/>
    <x v="3"/>
    <x v="26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0"/>
    <n v="0"/>
    <n v="0"/>
    <n v="0"/>
    <n v="0"/>
    <n v="0"/>
    <n v="0"/>
    <n v="0"/>
    <n v="34"/>
    <n v="0"/>
    <n v="0"/>
    <n v="0"/>
  </r>
  <r>
    <n v="2025"/>
    <x v="3"/>
    <n v="4447"/>
    <x v="132"/>
    <x v="131"/>
    <x v="3"/>
    <x v="26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2"/>
    <n v="0"/>
    <n v="0"/>
    <n v="0"/>
    <n v="0"/>
    <n v="0"/>
    <n v="0"/>
    <n v="0"/>
    <n v="5"/>
    <n v="0"/>
    <n v="0"/>
    <n v="1"/>
  </r>
  <r>
    <n v="2025"/>
    <x v="3"/>
    <n v="4448"/>
    <x v="133"/>
    <x v="132"/>
    <x v="3"/>
    <x v="26"/>
    <n v="2"/>
    <n v="0"/>
    <m/>
    <n v="2"/>
    <n v="3"/>
    <n v="3"/>
    <n v="3"/>
    <n v="3"/>
    <n v="3"/>
    <n v="3"/>
    <n v="3"/>
    <n v="3"/>
    <n v="5"/>
    <n v="5"/>
    <n v="0"/>
    <n v="0"/>
    <n v="7"/>
    <n v="9"/>
    <n v="6"/>
    <n v="0"/>
    <n v="2"/>
    <n v="1"/>
    <n v="2"/>
    <n v="1"/>
    <n v="1"/>
    <n v="1"/>
    <n v="5"/>
    <n v="0"/>
    <n v="19"/>
    <n v="0"/>
    <n v="0"/>
    <n v="0"/>
  </r>
  <r>
    <n v="2025"/>
    <x v="3"/>
    <n v="4449"/>
    <x v="134"/>
    <x v="133"/>
    <x v="3"/>
    <x v="24"/>
    <n v="9"/>
    <n v="0"/>
    <m/>
    <n v="11"/>
    <n v="16"/>
    <n v="16"/>
    <n v="16"/>
    <n v="16"/>
    <n v="16"/>
    <n v="16"/>
    <n v="16"/>
    <n v="15"/>
    <n v="16"/>
    <n v="15"/>
    <n v="0"/>
    <n v="0"/>
    <n v="16"/>
    <n v="17"/>
    <n v="14"/>
    <n v="0"/>
    <n v="20"/>
    <n v="6"/>
    <n v="7"/>
    <n v="8"/>
    <n v="50"/>
    <n v="6"/>
    <n v="4"/>
    <n v="0"/>
    <n v="27"/>
    <n v="0"/>
    <n v="2"/>
    <n v="13"/>
  </r>
  <r>
    <n v="2025"/>
    <x v="3"/>
    <n v="4451"/>
    <x v="136"/>
    <x v="135"/>
    <x v="3"/>
    <x v="25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2"/>
    <n v="0"/>
    <n v="0"/>
    <n v="0"/>
    <n v="1"/>
    <n v="1"/>
    <n v="0"/>
    <n v="0"/>
    <n v="2"/>
    <n v="0"/>
    <n v="0"/>
    <n v="1"/>
  </r>
  <r>
    <n v="2025"/>
    <x v="3"/>
    <n v="4452"/>
    <x v="137"/>
    <x v="136"/>
    <x v="3"/>
    <x v="25"/>
    <n v="2"/>
    <n v="0"/>
    <m/>
    <n v="2"/>
    <n v="1"/>
    <n v="1"/>
    <n v="1"/>
    <n v="1"/>
    <n v="0"/>
    <n v="0"/>
    <n v="2"/>
    <n v="2"/>
    <n v="3"/>
    <n v="3"/>
    <n v="0"/>
    <n v="0"/>
    <n v="1"/>
    <n v="5"/>
    <n v="4"/>
    <n v="0"/>
    <n v="6"/>
    <n v="0"/>
    <n v="1"/>
    <n v="0"/>
    <n v="3"/>
    <n v="2"/>
    <n v="1"/>
    <n v="0"/>
    <n v="103"/>
    <n v="0"/>
    <n v="0"/>
    <n v="1"/>
  </r>
  <r>
    <n v="2025"/>
    <x v="3"/>
    <n v="4453"/>
    <x v="138"/>
    <x v="137"/>
    <x v="3"/>
    <x v="2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</r>
  <r>
    <n v="2025"/>
    <x v="3"/>
    <n v="4454"/>
    <x v="139"/>
    <x v="138"/>
    <x v="3"/>
    <x v="25"/>
    <n v="0"/>
    <n v="0"/>
    <m/>
    <n v="0"/>
    <n v="1"/>
    <n v="1"/>
    <n v="0"/>
    <n v="0"/>
    <n v="1"/>
    <n v="1"/>
    <n v="1"/>
    <n v="1"/>
    <n v="1"/>
    <n v="0"/>
    <n v="0"/>
    <n v="0"/>
    <n v="1"/>
    <n v="1"/>
    <n v="0"/>
    <n v="0"/>
    <n v="2"/>
    <n v="1"/>
    <n v="1"/>
    <n v="1"/>
    <n v="1"/>
    <n v="1"/>
    <n v="0"/>
    <n v="0"/>
    <n v="4"/>
    <n v="0"/>
    <n v="0"/>
    <n v="0"/>
  </r>
  <r>
    <n v="2025"/>
    <x v="3"/>
    <n v="4455"/>
    <x v="140"/>
    <x v="139"/>
    <x v="3"/>
    <x v="2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6"/>
    <n v="0"/>
    <n v="0"/>
    <n v="0"/>
  </r>
  <r>
    <n v="2025"/>
    <x v="3"/>
    <n v="4456"/>
    <x v="141"/>
    <x v="140"/>
    <x v="3"/>
    <x v="2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n v="2025"/>
    <x v="3"/>
    <n v="4459"/>
    <x v="144"/>
    <x v="143"/>
    <x v="3"/>
    <x v="25"/>
    <n v="0"/>
    <n v="0"/>
    <m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2"/>
  </r>
  <r>
    <n v="2025"/>
    <x v="3"/>
    <n v="4460"/>
    <x v="145"/>
    <x v="144"/>
    <x v="3"/>
    <x v="25"/>
    <n v="0"/>
    <n v="0"/>
    <m/>
    <n v="0"/>
    <n v="1"/>
    <n v="1"/>
    <n v="1"/>
    <n v="1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0"/>
    <n v="0"/>
  </r>
  <r>
    <n v="2025"/>
    <x v="3"/>
    <n v="4461"/>
    <x v="146"/>
    <x v="145"/>
    <x v="3"/>
    <x v="25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1"/>
    <n v="0"/>
    <n v="2"/>
    <n v="0"/>
    <n v="0"/>
    <n v="0"/>
  </r>
  <r>
    <n v="2025"/>
    <x v="3"/>
    <n v="4462"/>
    <x v="204"/>
    <x v="202"/>
    <x v="3"/>
    <x v="2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</r>
  <r>
    <n v="2025"/>
    <x v="3"/>
    <n v="6669"/>
    <x v="147"/>
    <x v="146"/>
    <x v="2"/>
    <x v="17"/>
    <n v="0"/>
    <n v="0"/>
    <m/>
    <n v="0"/>
    <n v="1"/>
    <n v="1"/>
    <n v="1"/>
    <n v="1"/>
    <n v="2"/>
    <n v="2"/>
    <n v="3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2"/>
  </r>
  <r>
    <n v="2025"/>
    <x v="3"/>
    <n v="6670"/>
    <x v="148"/>
    <x v="147"/>
    <x v="2"/>
    <x v="17"/>
    <n v="0"/>
    <n v="0"/>
    <m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1"/>
    <n v="1"/>
    <n v="1"/>
    <n v="0"/>
    <n v="6"/>
    <n v="0"/>
    <n v="1"/>
    <n v="0"/>
    <n v="0"/>
    <n v="0"/>
  </r>
  <r>
    <n v="2025"/>
    <x v="3"/>
    <n v="6671"/>
    <x v="149"/>
    <x v="148"/>
    <x v="2"/>
    <x v="21"/>
    <n v="0"/>
    <n v="0"/>
    <m/>
    <n v="0"/>
    <n v="3"/>
    <n v="3"/>
    <n v="3"/>
    <n v="3"/>
    <n v="3"/>
    <n v="2"/>
    <n v="3"/>
    <n v="3"/>
    <n v="1"/>
    <n v="0"/>
    <n v="0"/>
    <n v="0"/>
    <n v="0"/>
    <n v="0"/>
    <n v="0"/>
    <n v="0"/>
    <n v="0"/>
    <n v="3"/>
    <n v="0"/>
    <n v="0"/>
    <n v="1"/>
    <n v="1"/>
    <n v="2"/>
    <n v="0"/>
    <n v="0"/>
    <n v="0"/>
    <n v="0"/>
    <n v="0"/>
  </r>
  <r>
    <n v="2025"/>
    <x v="3"/>
    <n v="6709"/>
    <x v="150"/>
    <x v="149"/>
    <x v="0"/>
    <x v="8"/>
    <n v="1"/>
    <n v="0"/>
    <m/>
    <n v="1"/>
    <n v="5"/>
    <n v="5"/>
    <n v="5"/>
    <n v="5"/>
    <n v="2"/>
    <n v="2"/>
    <n v="2"/>
    <n v="2"/>
    <n v="5"/>
    <n v="5"/>
    <n v="0"/>
    <n v="0"/>
    <n v="5"/>
    <n v="5"/>
    <n v="3"/>
    <n v="0"/>
    <n v="5"/>
    <n v="4"/>
    <n v="5"/>
    <n v="5"/>
    <n v="6"/>
    <n v="4"/>
    <n v="7"/>
    <n v="0"/>
    <n v="2"/>
    <n v="0"/>
    <n v="1"/>
    <n v="0"/>
  </r>
  <r>
    <n v="2025"/>
    <x v="3"/>
    <n v="6710"/>
    <x v="151"/>
    <x v="150"/>
    <x v="0"/>
    <x v="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0"/>
    <n v="0"/>
    <n v="0"/>
    <n v="0"/>
    <n v="0"/>
  </r>
  <r>
    <n v="2025"/>
    <x v="3"/>
    <n v="6930"/>
    <x v="152"/>
    <x v="151"/>
    <x v="2"/>
    <x v="19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0"/>
    <n v="0"/>
    <n v="0"/>
    <n v="0"/>
    <n v="0"/>
    <n v="4"/>
    <n v="0"/>
    <n v="21"/>
    <n v="0"/>
    <n v="0"/>
    <n v="0"/>
  </r>
  <r>
    <n v="2025"/>
    <x v="3"/>
    <n v="6974"/>
    <x v="154"/>
    <x v="153"/>
    <x v="0"/>
    <x v="5"/>
    <n v="0"/>
    <n v="0"/>
    <m/>
    <n v="1"/>
    <n v="0"/>
    <n v="0"/>
    <n v="0"/>
    <n v="0"/>
    <n v="4"/>
    <n v="4"/>
    <n v="4"/>
    <n v="4"/>
    <n v="4"/>
    <n v="4"/>
    <n v="0"/>
    <n v="0"/>
    <n v="4"/>
    <n v="5"/>
    <n v="3"/>
    <n v="0"/>
    <n v="2"/>
    <n v="3"/>
    <n v="2"/>
    <n v="2"/>
    <n v="1"/>
    <n v="1"/>
    <n v="0"/>
    <n v="0"/>
    <n v="38"/>
    <n v="0"/>
    <n v="2"/>
    <n v="1"/>
  </r>
  <r>
    <n v="2025"/>
    <x v="3"/>
    <n v="6997"/>
    <x v="155"/>
    <x v="154"/>
    <x v="2"/>
    <x v="20"/>
    <n v="1"/>
    <n v="0"/>
    <m/>
    <n v="1"/>
    <n v="0"/>
    <n v="0"/>
    <n v="0"/>
    <n v="0"/>
    <n v="0"/>
    <n v="0"/>
    <n v="0"/>
    <n v="0"/>
    <n v="1"/>
    <n v="1"/>
    <n v="0"/>
    <n v="0"/>
    <n v="0"/>
    <n v="0"/>
    <n v="0"/>
    <n v="0"/>
    <n v="2"/>
    <n v="1"/>
    <n v="1"/>
    <n v="0"/>
    <n v="1"/>
    <n v="1"/>
    <n v="0"/>
    <n v="0"/>
    <n v="15"/>
    <n v="0"/>
    <n v="0"/>
    <n v="0"/>
  </r>
  <r>
    <n v="2025"/>
    <x v="3"/>
    <n v="6998"/>
    <x v="156"/>
    <x v="155"/>
    <x v="2"/>
    <x v="2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7"/>
    <n v="0"/>
    <n v="0"/>
    <n v="2"/>
  </r>
  <r>
    <n v="2025"/>
    <x v="3"/>
    <n v="6999"/>
    <x v="157"/>
    <x v="156"/>
    <x v="3"/>
    <x v="26"/>
    <n v="0"/>
    <n v="0"/>
    <m/>
    <n v="0"/>
    <n v="2"/>
    <n v="2"/>
    <n v="2"/>
    <n v="2"/>
    <n v="2"/>
    <n v="2"/>
    <n v="2"/>
    <n v="2"/>
    <n v="0"/>
    <n v="0"/>
    <n v="0"/>
    <n v="0"/>
    <n v="3"/>
    <n v="3"/>
    <n v="3"/>
    <n v="0"/>
    <n v="0"/>
    <n v="0"/>
    <n v="0"/>
    <n v="0"/>
    <n v="0"/>
    <n v="0"/>
    <n v="0"/>
    <n v="0"/>
    <n v="27"/>
    <n v="0"/>
    <n v="0"/>
    <n v="0"/>
  </r>
  <r>
    <n v="2025"/>
    <x v="3"/>
    <n v="7000"/>
    <x v="158"/>
    <x v="157"/>
    <x v="0"/>
    <x v="2"/>
    <n v="0"/>
    <n v="0"/>
    <m/>
    <n v="0"/>
    <n v="3"/>
    <n v="3"/>
    <n v="3"/>
    <n v="3"/>
    <n v="0"/>
    <n v="0"/>
    <n v="0"/>
    <n v="0"/>
    <n v="1"/>
    <n v="1"/>
    <n v="0"/>
    <n v="0"/>
    <n v="1"/>
    <n v="1"/>
    <n v="1"/>
    <n v="0"/>
    <n v="0"/>
    <n v="0"/>
    <n v="0"/>
    <n v="0"/>
    <n v="8"/>
    <n v="0"/>
    <n v="0"/>
    <n v="0"/>
    <n v="0"/>
    <n v="0"/>
    <n v="0"/>
    <n v="0"/>
  </r>
  <r>
    <n v="2025"/>
    <x v="3"/>
    <n v="7083"/>
    <x v="159"/>
    <x v="158"/>
    <x v="0"/>
    <x v="7"/>
    <n v="1"/>
    <n v="0"/>
    <m/>
    <n v="1"/>
    <n v="9"/>
    <n v="9"/>
    <n v="9"/>
    <n v="9"/>
    <n v="15"/>
    <n v="15"/>
    <n v="16"/>
    <n v="15"/>
    <n v="11"/>
    <n v="12"/>
    <n v="0"/>
    <n v="0"/>
    <n v="10"/>
    <n v="10"/>
    <n v="12"/>
    <n v="0"/>
    <n v="14"/>
    <n v="9"/>
    <n v="10"/>
    <n v="10"/>
    <n v="7"/>
    <n v="6"/>
    <n v="2"/>
    <n v="0"/>
    <n v="3"/>
    <n v="0"/>
    <n v="2"/>
    <n v="4"/>
  </r>
  <r>
    <n v="2025"/>
    <x v="3"/>
    <n v="7156"/>
    <x v="160"/>
    <x v="159"/>
    <x v="0"/>
    <x v="4"/>
    <n v="0"/>
    <n v="0"/>
    <m/>
    <n v="0"/>
    <n v="18"/>
    <n v="18"/>
    <n v="18"/>
    <n v="18"/>
    <n v="7"/>
    <n v="7"/>
    <n v="7"/>
    <n v="7"/>
    <n v="10"/>
    <n v="10"/>
    <n v="0"/>
    <n v="0"/>
    <n v="6"/>
    <n v="6"/>
    <n v="7"/>
    <n v="0"/>
    <n v="19"/>
    <n v="9"/>
    <n v="7"/>
    <n v="6"/>
    <n v="14"/>
    <n v="14"/>
    <n v="4"/>
    <n v="0"/>
    <n v="11"/>
    <n v="0"/>
    <n v="2"/>
    <n v="4"/>
  </r>
  <r>
    <n v="2025"/>
    <x v="3"/>
    <n v="7195"/>
    <x v="161"/>
    <x v="160"/>
    <x v="2"/>
    <x v="22"/>
    <n v="0"/>
    <n v="0"/>
    <m/>
    <n v="0"/>
    <n v="1"/>
    <n v="1"/>
    <n v="1"/>
    <n v="1"/>
    <n v="0"/>
    <n v="0"/>
    <n v="0"/>
    <n v="0"/>
    <n v="1"/>
    <n v="1"/>
    <n v="0"/>
    <n v="0"/>
    <n v="0"/>
    <n v="0"/>
    <n v="0"/>
    <n v="0"/>
    <n v="1"/>
    <n v="0"/>
    <n v="0"/>
    <n v="0"/>
    <n v="1"/>
    <n v="1"/>
    <n v="0"/>
    <n v="0"/>
    <n v="26"/>
    <n v="0"/>
    <n v="0"/>
    <n v="0"/>
  </r>
  <r>
    <n v="2025"/>
    <x v="3"/>
    <n v="7196"/>
    <x v="162"/>
    <x v="161"/>
    <x v="2"/>
    <x v="22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2"/>
    <n v="1"/>
    <n v="1"/>
    <n v="1"/>
    <n v="2"/>
    <n v="1"/>
    <n v="0"/>
    <n v="0"/>
    <n v="0"/>
    <n v="0"/>
    <n v="0"/>
    <n v="0"/>
  </r>
  <r>
    <n v="2025"/>
    <x v="3"/>
    <n v="7273"/>
    <x v="163"/>
    <x v="162"/>
    <x v="0"/>
    <x v="6"/>
    <n v="0"/>
    <n v="0"/>
    <m/>
    <n v="0"/>
    <n v="9"/>
    <n v="9"/>
    <n v="9"/>
    <n v="9"/>
    <n v="5"/>
    <n v="5"/>
    <n v="5"/>
    <n v="5"/>
    <n v="3"/>
    <n v="3"/>
    <n v="0"/>
    <n v="0"/>
    <n v="5"/>
    <n v="6"/>
    <n v="5"/>
    <n v="0"/>
    <n v="1"/>
    <n v="3"/>
    <n v="4"/>
    <n v="4"/>
    <n v="28"/>
    <n v="13"/>
    <n v="0"/>
    <n v="0"/>
    <n v="2"/>
    <n v="0"/>
    <n v="1"/>
    <n v="5"/>
  </r>
  <r>
    <n v="2025"/>
    <x v="3"/>
    <n v="7282"/>
    <x v="164"/>
    <x v="163"/>
    <x v="2"/>
    <x v="21"/>
    <n v="0"/>
    <n v="0"/>
    <m/>
    <n v="0"/>
    <n v="0"/>
    <n v="0"/>
    <n v="0"/>
    <n v="0"/>
    <n v="3"/>
    <n v="3"/>
    <n v="3"/>
    <n v="3"/>
    <n v="0"/>
    <n v="0"/>
    <n v="0"/>
    <n v="0"/>
    <n v="0"/>
    <n v="1"/>
    <n v="1"/>
    <n v="0"/>
    <n v="2"/>
    <n v="1"/>
    <n v="0"/>
    <n v="0"/>
    <n v="0"/>
    <n v="0"/>
    <n v="0"/>
    <n v="0"/>
    <n v="0"/>
    <n v="0"/>
    <n v="0"/>
    <n v="0"/>
  </r>
  <r>
    <n v="2025"/>
    <x v="3"/>
    <n v="7283"/>
    <x v="165"/>
    <x v="164"/>
    <x v="2"/>
    <x v="21"/>
    <n v="0"/>
    <n v="0"/>
    <m/>
    <n v="0"/>
    <n v="1"/>
    <n v="1"/>
    <n v="1"/>
    <n v="1"/>
    <n v="1"/>
    <n v="1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"/>
    <x v="3"/>
    <n v="7284"/>
    <x v="166"/>
    <x v="165"/>
    <x v="3"/>
    <x v="26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</r>
  <r>
    <n v="2025"/>
    <x v="3"/>
    <n v="7285"/>
    <x v="167"/>
    <x v="166"/>
    <x v="2"/>
    <x v="20"/>
    <n v="0"/>
    <n v="0"/>
    <m/>
    <n v="0"/>
    <n v="0"/>
    <n v="0"/>
    <n v="0"/>
    <n v="0"/>
    <n v="1"/>
    <n v="1"/>
    <n v="0"/>
    <n v="0"/>
    <n v="0"/>
    <n v="0"/>
    <n v="0"/>
    <n v="0"/>
    <n v="0"/>
    <n v="1"/>
    <n v="0"/>
    <n v="0"/>
    <n v="6"/>
    <n v="0"/>
    <n v="1"/>
    <n v="0"/>
    <n v="1"/>
    <n v="0"/>
    <n v="0"/>
    <n v="0"/>
    <n v="20"/>
    <n v="0"/>
    <n v="0"/>
    <n v="0"/>
  </r>
  <r>
    <n v="2025"/>
    <x v="3"/>
    <n v="8434"/>
    <x v="170"/>
    <x v="169"/>
    <x v="0"/>
    <x v="3"/>
    <n v="0"/>
    <n v="0"/>
    <m/>
    <n v="0"/>
    <n v="5"/>
    <n v="5"/>
    <n v="5"/>
    <n v="5"/>
    <n v="11"/>
    <n v="11"/>
    <n v="11"/>
    <n v="11"/>
    <n v="6"/>
    <n v="6"/>
    <n v="0"/>
    <n v="0"/>
    <n v="8"/>
    <n v="8"/>
    <n v="9"/>
    <n v="0"/>
    <n v="6"/>
    <n v="0"/>
    <n v="0"/>
    <n v="0"/>
    <n v="4"/>
    <n v="4"/>
    <n v="2"/>
    <n v="0"/>
    <n v="9"/>
    <n v="0"/>
    <n v="2"/>
    <n v="2"/>
  </r>
  <r>
    <n v="2025"/>
    <x v="3"/>
    <n v="10904"/>
    <x v="184"/>
    <x v="183"/>
    <x v="2"/>
    <x v="17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0"/>
    <n v="2"/>
    <n v="0"/>
    <n v="0"/>
    <n v="1"/>
  </r>
  <r>
    <n v="2025"/>
    <x v="3"/>
    <n v="11767"/>
    <x v="185"/>
    <x v="184"/>
    <x v="2"/>
    <x v="21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8"/>
    <n v="0"/>
    <n v="0"/>
    <n v="0"/>
  </r>
  <r>
    <n v="2025"/>
    <x v="3"/>
    <n v="12507"/>
    <x v="188"/>
    <x v="187"/>
    <x v="1"/>
    <x v="0"/>
    <n v="0"/>
    <n v="0"/>
    <m/>
    <n v="0"/>
    <n v="7"/>
    <n v="7"/>
    <n v="7"/>
    <n v="7"/>
    <n v="4"/>
    <n v="4"/>
    <n v="5"/>
    <n v="5"/>
    <n v="2"/>
    <n v="2"/>
    <n v="0"/>
    <n v="0"/>
    <n v="5"/>
    <n v="6"/>
    <n v="5"/>
    <n v="0"/>
    <n v="2"/>
    <n v="3"/>
    <n v="4"/>
    <n v="4"/>
    <n v="3"/>
    <n v="2"/>
    <n v="0"/>
    <n v="0"/>
    <n v="0"/>
    <n v="0"/>
    <n v="0"/>
    <n v="2"/>
  </r>
  <r>
    <n v="2025"/>
    <x v="3"/>
    <n v="13662"/>
    <x v="190"/>
    <x v="189"/>
    <x v="2"/>
    <x v="17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2"/>
    <n v="0"/>
    <n v="0"/>
    <n v="0"/>
  </r>
  <r>
    <n v="2025"/>
    <x v="3"/>
    <n v="14654"/>
    <x v="191"/>
    <x v="190"/>
    <x v="1"/>
    <x v="0"/>
    <n v="92"/>
    <n v="3"/>
    <m/>
    <n v="93"/>
    <n v="11"/>
    <n v="11"/>
    <n v="11"/>
    <n v="2"/>
    <n v="4"/>
    <n v="5"/>
    <n v="7"/>
    <n v="6"/>
    <n v="3"/>
    <n v="1"/>
    <n v="0"/>
    <n v="0"/>
    <n v="1"/>
    <n v="1"/>
    <n v="0"/>
    <n v="0"/>
    <n v="0"/>
    <n v="1"/>
    <n v="1"/>
    <n v="1"/>
    <n v="0"/>
    <n v="0"/>
    <n v="1"/>
    <n v="0"/>
    <n v="1"/>
    <n v="0"/>
    <n v="3"/>
    <n v="7"/>
  </r>
  <r>
    <n v="2025"/>
    <x v="3"/>
    <n v="26893"/>
    <x v="195"/>
    <x v="194"/>
    <x v="0"/>
    <x v="8"/>
    <n v="0"/>
    <n v="0"/>
    <m/>
    <n v="0"/>
    <n v="2"/>
    <n v="2"/>
    <n v="2"/>
    <n v="2"/>
    <n v="0"/>
    <n v="0"/>
    <n v="0"/>
    <n v="0"/>
    <n v="2"/>
    <n v="2"/>
    <n v="0"/>
    <n v="0"/>
    <n v="4"/>
    <n v="4"/>
    <n v="4"/>
    <n v="0"/>
    <n v="1"/>
    <n v="0"/>
    <n v="0"/>
    <n v="0"/>
    <n v="0"/>
    <n v="0"/>
    <n v="0"/>
    <n v="0"/>
    <n v="0"/>
    <n v="0"/>
    <n v="0"/>
    <n v="0"/>
  </r>
  <r>
    <n v="2025"/>
    <x v="3"/>
    <n v="26894"/>
    <x v="196"/>
    <x v="195"/>
    <x v="0"/>
    <x v="12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</r>
  <r>
    <n v="2025"/>
    <x v="3"/>
    <n v="28687"/>
    <x v="197"/>
    <x v="196"/>
    <x v="2"/>
    <x v="21"/>
    <n v="0"/>
    <n v="0"/>
    <m/>
    <n v="0"/>
    <n v="1"/>
    <n v="1"/>
    <n v="1"/>
    <n v="1"/>
    <n v="0"/>
    <n v="0"/>
    <n v="0"/>
    <n v="0"/>
    <n v="1"/>
    <n v="1"/>
    <n v="0"/>
    <n v="0"/>
    <n v="2"/>
    <n v="2"/>
    <n v="1"/>
    <n v="0"/>
    <n v="1"/>
    <n v="1"/>
    <n v="1"/>
    <n v="0"/>
    <n v="1"/>
    <n v="1"/>
    <n v="0"/>
    <n v="0"/>
    <n v="19"/>
    <n v="0"/>
    <n v="0"/>
    <n v="2"/>
  </r>
  <r>
    <n v="2025"/>
    <x v="3"/>
    <n v="35945"/>
    <x v="199"/>
    <x v="198"/>
    <x v="2"/>
    <x v="14"/>
    <n v="0"/>
    <n v="0"/>
    <m/>
    <n v="0"/>
    <n v="4"/>
    <n v="4"/>
    <n v="4"/>
    <n v="4"/>
    <n v="3"/>
    <n v="3"/>
    <n v="3"/>
    <n v="3"/>
    <n v="3"/>
    <n v="3"/>
    <n v="0"/>
    <n v="0"/>
    <n v="6"/>
    <n v="4"/>
    <n v="4"/>
    <n v="0"/>
    <n v="3"/>
    <n v="6"/>
    <n v="7"/>
    <n v="6"/>
    <n v="0"/>
    <n v="0"/>
    <n v="2"/>
    <n v="0"/>
    <n v="32"/>
    <n v="0"/>
    <n v="3"/>
    <n v="0"/>
  </r>
  <r>
    <n v="2025"/>
    <x v="3"/>
    <n v="36072"/>
    <x v="200"/>
    <x v="199"/>
    <x v="0"/>
    <x v="2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0"/>
    <n v="0"/>
    <n v="1"/>
    <n v="0"/>
    <n v="0"/>
    <n v="0"/>
  </r>
  <r>
    <n v="2025"/>
    <x v="3"/>
    <n v="39423"/>
    <x v="201"/>
    <x v="200"/>
    <x v="3"/>
    <x v="25"/>
    <n v="1"/>
    <n v="0"/>
    <m/>
    <n v="0"/>
    <n v="2"/>
    <n v="2"/>
    <n v="2"/>
    <n v="2"/>
    <n v="0"/>
    <n v="0"/>
    <n v="0"/>
    <n v="0"/>
    <n v="1"/>
    <n v="1"/>
    <n v="0"/>
    <n v="0"/>
    <n v="1"/>
    <n v="0"/>
    <n v="1"/>
    <n v="0"/>
    <n v="1"/>
    <n v="0"/>
    <n v="0"/>
    <n v="1"/>
    <n v="1"/>
    <n v="1"/>
    <n v="0"/>
    <n v="0"/>
    <n v="7"/>
    <n v="0"/>
    <n v="0"/>
    <n v="0"/>
  </r>
  <r>
    <n v="2025"/>
    <x v="3"/>
    <n v="40593"/>
    <x v="202"/>
    <x v="150"/>
    <x v="0"/>
    <x v="5"/>
    <n v="0"/>
    <n v="0"/>
    <m/>
    <n v="0"/>
    <n v="11"/>
    <n v="11"/>
    <n v="11"/>
    <n v="11"/>
    <n v="4"/>
    <n v="4"/>
    <n v="4"/>
    <n v="5"/>
    <n v="4"/>
    <n v="3"/>
    <n v="0"/>
    <n v="0"/>
    <n v="15"/>
    <n v="14"/>
    <n v="12"/>
    <n v="0"/>
    <n v="14"/>
    <n v="3"/>
    <n v="3"/>
    <n v="5"/>
    <n v="14"/>
    <n v="3"/>
    <n v="13"/>
    <n v="0"/>
    <n v="0"/>
    <n v="0"/>
    <n v="5"/>
    <n v="0"/>
  </r>
  <r>
    <n v="2025"/>
    <x v="3"/>
    <n v="40716"/>
    <x v="203"/>
    <x v="201"/>
    <x v="0"/>
    <x v="5"/>
    <n v="7"/>
    <n v="0"/>
    <m/>
    <n v="7"/>
    <n v="1"/>
    <n v="1"/>
    <n v="1"/>
    <n v="1"/>
    <n v="3"/>
    <n v="3"/>
    <n v="3"/>
    <n v="3"/>
    <n v="4"/>
    <n v="5"/>
    <n v="0"/>
    <n v="0"/>
    <n v="8"/>
    <n v="6"/>
    <n v="6"/>
    <n v="0"/>
    <n v="5"/>
    <n v="7"/>
    <n v="5"/>
    <n v="5"/>
    <n v="6"/>
    <n v="1"/>
    <n v="5"/>
    <n v="0"/>
    <n v="58"/>
    <n v="0"/>
    <n v="3"/>
    <n v="10"/>
  </r>
  <r>
    <m/>
    <x v="4"/>
    <m/>
    <x v="206"/>
    <x v="204"/>
    <x v="4"/>
    <x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x v="206"/>
    <x v="204"/>
    <x v="4"/>
    <x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x v="206"/>
    <x v="204"/>
    <x v="4"/>
    <x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x v="206"/>
    <x v="204"/>
    <x v="4"/>
    <x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x v="206"/>
    <x v="204"/>
    <x v="4"/>
    <x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"/>
    <m/>
    <x v="206"/>
    <x v="204"/>
    <x v="4"/>
    <x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">
  <r>
    <n v="4317"/>
    <x v="0"/>
    <n v="901"/>
    <n v="14"/>
    <m/>
    <n v="923"/>
    <n v="17"/>
    <n v="22"/>
    <n v="22"/>
    <n v="17"/>
    <n v="32"/>
    <n v="28"/>
    <n v="28"/>
    <n v="32"/>
    <n v="29"/>
    <n v="25"/>
    <n v="0"/>
    <n v="0"/>
    <n v="15"/>
    <n v="16"/>
    <n v="17"/>
    <n v="0"/>
    <n v="11"/>
    <n v="11"/>
    <n v="13"/>
    <n v="13"/>
    <n v="12"/>
    <n v="10"/>
    <n v="9"/>
    <n v="0"/>
    <n v="13"/>
    <n v="0"/>
    <n v="87"/>
    <n v="25"/>
    <x v="0"/>
  </r>
  <r>
    <n v="4318"/>
    <x v="1"/>
    <n v="156"/>
    <n v="2"/>
    <m/>
    <n v="177"/>
    <n v="100"/>
    <n v="100"/>
    <n v="100"/>
    <n v="101"/>
    <n v="105"/>
    <n v="107"/>
    <n v="106"/>
    <n v="106"/>
    <n v="115"/>
    <n v="115"/>
    <n v="0"/>
    <n v="0"/>
    <n v="101"/>
    <n v="103"/>
    <n v="101"/>
    <n v="0"/>
    <n v="134"/>
    <n v="72"/>
    <n v="84"/>
    <n v="101"/>
    <n v="67"/>
    <n v="44"/>
    <n v="73"/>
    <n v="0"/>
    <n v="305"/>
    <n v="0"/>
    <n v="36"/>
    <n v="96"/>
    <x v="0"/>
  </r>
  <r>
    <n v="4319"/>
    <x v="2"/>
    <n v="18"/>
    <n v="1"/>
    <m/>
    <n v="89"/>
    <n v="70"/>
    <n v="70"/>
    <n v="70"/>
    <n v="70"/>
    <n v="89"/>
    <n v="83"/>
    <n v="88"/>
    <n v="89"/>
    <n v="79"/>
    <n v="80"/>
    <n v="0"/>
    <n v="0"/>
    <n v="78"/>
    <n v="82"/>
    <n v="78"/>
    <n v="0"/>
    <n v="101"/>
    <n v="63"/>
    <n v="77"/>
    <n v="77"/>
    <n v="55"/>
    <n v="44"/>
    <n v="25"/>
    <n v="0"/>
    <n v="389"/>
    <n v="0"/>
    <n v="15"/>
    <n v="49"/>
    <x v="0"/>
  </r>
  <r>
    <n v="4320"/>
    <x v="3"/>
    <n v="2"/>
    <n v="0"/>
    <m/>
    <n v="6"/>
    <n v="59"/>
    <n v="59"/>
    <n v="59"/>
    <n v="59"/>
    <n v="60"/>
    <n v="60"/>
    <n v="60"/>
    <n v="60"/>
    <n v="61"/>
    <n v="60"/>
    <n v="0"/>
    <n v="0"/>
    <n v="83"/>
    <n v="80"/>
    <n v="84"/>
    <n v="0"/>
    <n v="61"/>
    <n v="50"/>
    <n v="50"/>
    <n v="53"/>
    <n v="69"/>
    <n v="49"/>
    <n v="42"/>
    <n v="0"/>
    <n v="104"/>
    <n v="0"/>
    <n v="27"/>
    <n v="42"/>
    <x v="0"/>
  </r>
  <r>
    <n v="4321"/>
    <x v="4"/>
    <n v="5"/>
    <n v="1"/>
    <m/>
    <n v="10"/>
    <n v="57"/>
    <n v="57"/>
    <n v="57"/>
    <n v="56"/>
    <n v="50"/>
    <n v="50"/>
    <n v="51"/>
    <n v="51"/>
    <n v="54"/>
    <n v="52"/>
    <n v="0"/>
    <n v="0"/>
    <n v="59"/>
    <n v="64"/>
    <n v="61"/>
    <n v="0"/>
    <n v="62"/>
    <n v="45"/>
    <n v="61"/>
    <n v="65"/>
    <n v="37"/>
    <n v="27"/>
    <n v="26"/>
    <n v="0"/>
    <n v="215"/>
    <n v="0"/>
    <n v="5"/>
    <n v="70"/>
    <x v="0"/>
  </r>
  <r>
    <n v="4322"/>
    <x v="5"/>
    <n v="6"/>
    <n v="1"/>
    <m/>
    <n v="11"/>
    <n v="47"/>
    <n v="47"/>
    <n v="47"/>
    <n v="47"/>
    <n v="55"/>
    <n v="54"/>
    <n v="55"/>
    <n v="55"/>
    <n v="55"/>
    <n v="56"/>
    <n v="0"/>
    <n v="0"/>
    <n v="56"/>
    <n v="60"/>
    <n v="60"/>
    <n v="0"/>
    <n v="68"/>
    <n v="47"/>
    <n v="53"/>
    <n v="52"/>
    <n v="30"/>
    <n v="26"/>
    <n v="11"/>
    <n v="0"/>
    <n v="121"/>
    <n v="0"/>
    <n v="5"/>
    <n v="34"/>
    <x v="0"/>
  </r>
  <r>
    <n v="4323"/>
    <x v="6"/>
    <n v="1"/>
    <n v="0"/>
    <m/>
    <n v="3"/>
    <n v="30"/>
    <n v="30"/>
    <n v="30"/>
    <n v="30"/>
    <n v="58"/>
    <n v="56"/>
    <n v="57"/>
    <n v="58"/>
    <n v="55"/>
    <n v="54"/>
    <n v="0"/>
    <n v="0"/>
    <n v="48"/>
    <n v="45"/>
    <n v="56"/>
    <n v="0"/>
    <n v="50"/>
    <n v="31"/>
    <n v="41"/>
    <n v="41"/>
    <n v="51"/>
    <n v="41"/>
    <n v="28"/>
    <n v="0"/>
    <n v="134"/>
    <n v="0"/>
    <n v="0"/>
    <n v="48"/>
    <x v="0"/>
  </r>
  <r>
    <n v="4324"/>
    <x v="7"/>
    <n v="29"/>
    <n v="2"/>
    <m/>
    <n v="33"/>
    <n v="86"/>
    <n v="86"/>
    <n v="86"/>
    <n v="85"/>
    <n v="100"/>
    <n v="98"/>
    <n v="99"/>
    <n v="100"/>
    <n v="105"/>
    <n v="105"/>
    <n v="0"/>
    <n v="0"/>
    <n v="89"/>
    <n v="89"/>
    <n v="86"/>
    <n v="0"/>
    <n v="113"/>
    <n v="61"/>
    <n v="59"/>
    <n v="57"/>
    <n v="51"/>
    <n v="44"/>
    <n v="21"/>
    <n v="0"/>
    <n v="192"/>
    <n v="0"/>
    <n v="3"/>
    <n v="65"/>
    <x v="0"/>
  </r>
  <r>
    <n v="4325"/>
    <x v="8"/>
    <n v="14"/>
    <n v="1"/>
    <m/>
    <n v="16"/>
    <n v="27"/>
    <n v="27"/>
    <n v="27"/>
    <n v="27"/>
    <n v="37"/>
    <n v="35"/>
    <n v="37"/>
    <n v="37"/>
    <n v="47"/>
    <n v="49"/>
    <n v="0"/>
    <n v="0"/>
    <n v="34"/>
    <n v="36"/>
    <n v="36"/>
    <n v="0"/>
    <n v="41"/>
    <n v="28"/>
    <n v="29"/>
    <n v="34"/>
    <n v="13"/>
    <n v="9"/>
    <n v="11"/>
    <n v="19"/>
    <n v="72"/>
    <n v="0"/>
    <n v="1"/>
    <n v="32"/>
    <x v="1"/>
  </r>
  <r>
    <n v="4326"/>
    <x v="9"/>
    <n v="1"/>
    <n v="0"/>
    <m/>
    <n v="1"/>
    <n v="8"/>
    <n v="8"/>
    <n v="8"/>
    <n v="8"/>
    <n v="9"/>
    <n v="10"/>
    <n v="9"/>
    <n v="9"/>
    <n v="16"/>
    <n v="16"/>
    <n v="0"/>
    <n v="0"/>
    <n v="1"/>
    <n v="2"/>
    <n v="2"/>
    <n v="0"/>
    <n v="13"/>
    <n v="6"/>
    <n v="8"/>
    <n v="6"/>
    <n v="7"/>
    <n v="7"/>
    <n v="19"/>
    <n v="0"/>
    <n v="45"/>
    <n v="0"/>
    <n v="2"/>
    <n v="5"/>
    <x v="1"/>
  </r>
  <r>
    <n v="4327"/>
    <x v="10"/>
    <n v="3"/>
    <n v="2"/>
    <m/>
    <n v="4"/>
    <n v="50"/>
    <n v="51"/>
    <n v="52"/>
    <n v="50"/>
    <n v="54"/>
    <n v="55"/>
    <n v="55"/>
    <n v="54"/>
    <n v="71"/>
    <n v="71"/>
    <n v="0"/>
    <n v="0"/>
    <n v="66"/>
    <n v="66"/>
    <n v="63"/>
    <n v="0"/>
    <n v="81"/>
    <n v="40"/>
    <n v="62"/>
    <n v="64"/>
    <n v="53"/>
    <n v="50"/>
    <n v="1"/>
    <n v="0"/>
    <n v="94"/>
    <n v="0"/>
    <n v="12"/>
    <n v="44"/>
    <x v="2"/>
  </r>
  <r>
    <n v="4328"/>
    <x v="11"/>
    <n v="3"/>
    <n v="2"/>
    <m/>
    <n v="2"/>
    <n v="28"/>
    <n v="28"/>
    <n v="28"/>
    <n v="28"/>
    <n v="32"/>
    <n v="32"/>
    <n v="32"/>
    <n v="31"/>
    <n v="39"/>
    <n v="39"/>
    <n v="0"/>
    <n v="0"/>
    <n v="22"/>
    <n v="22"/>
    <n v="26"/>
    <n v="0"/>
    <n v="23"/>
    <n v="15"/>
    <n v="21"/>
    <n v="16"/>
    <n v="23"/>
    <n v="15"/>
    <n v="5"/>
    <n v="0"/>
    <n v="155"/>
    <n v="0"/>
    <n v="0"/>
    <n v="18"/>
    <x v="2"/>
  </r>
  <r>
    <n v="4329"/>
    <x v="12"/>
    <n v="49"/>
    <n v="1"/>
    <m/>
    <n v="61"/>
    <n v="68"/>
    <n v="68"/>
    <n v="68"/>
    <n v="68"/>
    <n v="61"/>
    <n v="60"/>
    <n v="61"/>
    <n v="61"/>
    <n v="68"/>
    <n v="69"/>
    <n v="0"/>
    <n v="0"/>
    <n v="83"/>
    <n v="77"/>
    <n v="80"/>
    <n v="0"/>
    <n v="78"/>
    <n v="69"/>
    <n v="69"/>
    <n v="71"/>
    <n v="29"/>
    <n v="25"/>
    <n v="2"/>
    <n v="0"/>
    <n v="269"/>
    <n v="0"/>
    <n v="14"/>
    <n v="83"/>
    <x v="2"/>
  </r>
  <r>
    <n v="4330"/>
    <x v="13"/>
    <n v="0"/>
    <n v="0"/>
    <m/>
    <n v="1"/>
    <n v="12"/>
    <n v="12"/>
    <n v="12"/>
    <n v="12"/>
    <n v="13"/>
    <n v="14"/>
    <n v="13"/>
    <n v="13"/>
    <n v="18"/>
    <n v="18"/>
    <n v="0"/>
    <n v="0"/>
    <n v="13"/>
    <n v="15"/>
    <n v="12"/>
    <n v="0"/>
    <n v="24"/>
    <n v="4"/>
    <n v="14"/>
    <n v="15"/>
    <n v="12"/>
    <n v="12"/>
    <n v="2"/>
    <n v="0"/>
    <n v="72"/>
    <n v="0"/>
    <n v="0"/>
    <n v="6"/>
    <x v="2"/>
  </r>
  <r>
    <n v="4331"/>
    <x v="14"/>
    <n v="51"/>
    <n v="2"/>
    <m/>
    <n v="62"/>
    <n v="119"/>
    <n v="119"/>
    <n v="118"/>
    <n v="118"/>
    <n v="116"/>
    <n v="116"/>
    <n v="117"/>
    <n v="118"/>
    <n v="124"/>
    <n v="124"/>
    <n v="1"/>
    <n v="0"/>
    <n v="95"/>
    <n v="94"/>
    <n v="93"/>
    <n v="0"/>
    <n v="109"/>
    <n v="66"/>
    <n v="104"/>
    <n v="101"/>
    <n v="35"/>
    <n v="31"/>
    <n v="9"/>
    <n v="0"/>
    <n v="325"/>
    <n v="0"/>
    <n v="24"/>
    <n v="122"/>
    <x v="3"/>
  </r>
  <r>
    <n v="4332"/>
    <x v="15"/>
    <n v="62"/>
    <n v="0"/>
    <m/>
    <n v="66"/>
    <n v="100"/>
    <n v="100"/>
    <n v="100"/>
    <n v="100"/>
    <n v="115"/>
    <n v="115"/>
    <n v="115"/>
    <n v="117"/>
    <n v="134"/>
    <n v="133"/>
    <n v="0"/>
    <n v="0"/>
    <n v="96"/>
    <n v="95"/>
    <n v="96"/>
    <n v="0"/>
    <n v="100"/>
    <n v="76"/>
    <n v="87"/>
    <n v="88"/>
    <n v="64"/>
    <n v="59"/>
    <n v="2"/>
    <n v="0"/>
    <n v="198"/>
    <n v="0"/>
    <n v="0"/>
    <n v="79"/>
    <x v="3"/>
  </r>
  <r>
    <n v="4333"/>
    <x v="16"/>
    <n v="22"/>
    <n v="2"/>
    <m/>
    <n v="22"/>
    <n v="74"/>
    <n v="74"/>
    <n v="74"/>
    <n v="74"/>
    <n v="83"/>
    <n v="83"/>
    <n v="83"/>
    <n v="82"/>
    <n v="100"/>
    <n v="101"/>
    <n v="0"/>
    <n v="0"/>
    <n v="73"/>
    <n v="70"/>
    <n v="73"/>
    <n v="0"/>
    <n v="94"/>
    <n v="33"/>
    <n v="58"/>
    <n v="59"/>
    <n v="39"/>
    <n v="33"/>
    <n v="1"/>
    <n v="0"/>
    <n v="149"/>
    <n v="0"/>
    <n v="14"/>
    <n v="51"/>
    <x v="3"/>
  </r>
  <r>
    <n v="4334"/>
    <x v="17"/>
    <n v="0"/>
    <n v="0"/>
    <m/>
    <n v="2"/>
    <n v="22"/>
    <n v="22"/>
    <n v="22"/>
    <n v="22"/>
    <n v="24"/>
    <n v="23"/>
    <n v="24"/>
    <n v="24"/>
    <n v="11"/>
    <n v="15"/>
    <n v="0"/>
    <n v="0"/>
    <n v="22"/>
    <n v="23"/>
    <n v="24"/>
    <n v="0"/>
    <n v="38"/>
    <n v="16"/>
    <n v="20"/>
    <n v="8"/>
    <n v="11"/>
    <n v="10"/>
    <n v="0"/>
    <n v="0"/>
    <n v="11"/>
    <n v="0"/>
    <n v="0"/>
    <n v="9"/>
    <x v="3"/>
  </r>
  <r>
    <n v="4335"/>
    <x v="18"/>
    <n v="0"/>
    <n v="1"/>
    <m/>
    <n v="3"/>
    <n v="35"/>
    <n v="35"/>
    <n v="35"/>
    <n v="35"/>
    <n v="22"/>
    <n v="22"/>
    <n v="22"/>
    <n v="22"/>
    <n v="28"/>
    <n v="28"/>
    <n v="0"/>
    <n v="0"/>
    <n v="29"/>
    <n v="27"/>
    <n v="27"/>
    <n v="0"/>
    <n v="36"/>
    <n v="20"/>
    <n v="24"/>
    <n v="21"/>
    <n v="22"/>
    <n v="15"/>
    <n v="0"/>
    <n v="0"/>
    <n v="76"/>
    <n v="0"/>
    <n v="10"/>
    <n v="31"/>
    <x v="3"/>
  </r>
  <r>
    <n v="4337"/>
    <x v="19"/>
    <n v="1"/>
    <n v="0"/>
    <m/>
    <n v="1"/>
    <n v="9"/>
    <n v="9"/>
    <n v="9"/>
    <n v="9"/>
    <n v="9"/>
    <n v="9"/>
    <n v="9"/>
    <n v="9"/>
    <n v="9"/>
    <n v="10"/>
    <n v="0"/>
    <n v="0"/>
    <n v="15"/>
    <n v="16"/>
    <n v="17"/>
    <n v="0"/>
    <n v="9"/>
    <n v="5"/>
    <n v="11"/>
    <n v="10"/>
    <n v="4"/>
    <n v="5"/>
    <n v="0"/>
    <n v="0"/>
    <n v="33"/>
    <n v="0"/>
    <n v="0"/>
    <n v="2"/>
    <x v="4"/>
  </r>
  <r>
    <n v="4338"/>
    <x v="20"/>
    <n v="45"/>
    <n v="1"/>
    <m/>
    <n v="48"/>
    <n v="70"/>
    <n v="70"/>
    <n v="70"/>
    <n v="70"/>
    <n v="80"/>
    <n v="80"/>
    <n v="81"/>
    <n v="81"/>
    <n v="76"/>
    <n v="76"/>
    <n v="0"/>
    <n v="0"/>
    <n v="79"/>
    <n v="82"/>
    <n v="92"/>
    <n v="0"/>
    <n v="102"/>
    <n v="68"/>
    <n v="65"/>
    <n v="69"/>
    <n v="43"/>
    <n v="36"/>
    <n v="10"/>
    <n v="6"/>
    <n v="310"/>
    <n v="0"/>
    <n v="23"/>
    <n v="58"/>
    <x v="5"/>
  </r>
  <r>
    <n v="4339"/>
    <x v="21"/>
    <n v="0"/>
    <n v="0"/>
    <m/>
    <n v="0"/>
    <n v="0"/>
    <n v="0"/>
    <n v="0"/>
    <n v="0"/>
    <n v="2"/>
    <n v="2"/>
    <n v="2"/>
    <n v="2"/>
    <n v="2"/>
    <n v="1"/>
    <n v="0"/>
    <n v="0"/>
    <n v="2"/>
    <n v="1"/>
    <n v="1"/>
    <n v="0"/>
    <n v="4"/>
    <n v="1"/>
    <n v="3"/>
    <n v="2"/>
    <n v="4"/>
    <n v="2"/>
    <n v="1"/>
    <n v="0"/>
    <n v="27"/>
    <n v="0"/>
    <n v="0"/>
    <n v="1"/>
    <x v="6"/>
  </r>
  <r>
    <n v="4340"/>
    <x v="22"/>
    <n v="0"/>
    <n v="0"/>
    <m/>
    <n v="0"/>
    <n v="5"/>
    <n v="5"/>
    <n v="5"/>
    <n v="5"/>
    <n v="11"/>
    <n v="10"/>
    <n v="9"/>
    <n v="10"/>
    <n v="5"/>
    <n v="5"/>
    <n v="0"/>
    <n v="0"/>
    <n v="5"/>
    <n v="7"/>
    <n v="8"/>
    <n v="0"/>
    <n v="8"/>
    <n v="1"/>
    <n v="2"/>
    <n v="4"/>
    <n v="1"/>
    <n v="0"/>
    <n v="1"/>
    <n v="5"/>
    <n v="24"/>
    <n v="0"/>
    <n v="3"/>
    <n v="3"/>
    <x v="6"/>
  </r>
  <r>
    <n v="4341"/>
    <x v="23"/>
    <n v="1"/>
    <n v="0"/>
    <m/>
    <n v="0"/>
    <n v="2"/>
    <n v="2"/>
    <n v="2"/>
    <n v="2"/>
    <n v="4"/>
    <n v="3"/>
    <n v="3"/>
    <n v="3"/>
    <n v="6"/>
    <n v="6"/>
    <n v="0"/>
    <n v="0"/>
    <n v="9"/>
    <n v="11"/>
    <n v="10"/>
    <n v="0"/>
    <n v="5"/>
    <n v="3"/>
    <n v="3"/>
    <n v="4"/>
    <n v="3"/>
    <n v="2"/>
    <n v="1"/>
    <n v="0"/>
    <n v="9"/>
    <n v="0"/>
    <n v="2"/>
    <n v="0"/>
    <x v="7"/>
  </r>
  <r>
    <n v="4342"/>
    <x v="24"/>
    <n v="36"/>
    <n v="0"/>
    <m/>
    <n v="38"/>
    <n v="47"/>
    <n v="47"/>
    <n v="47"/>
    <n v="47"/>
    <n v="47"/>
    <n v="47"/>
    <n v="47"/>
    <n v="47"/>
    <n v="51"/>
    <n v="50"/>
    <n v="0"/>
    <n v="0"/>
    <n v="42"/>
    <n v="46"/>
    <n v="47"/>
    <n v="0"/>
    <n v="44"/>
    <n v="36"/>
    <n v="38"/>
    <n v="39"/>
    <n v="39"/>
    <n v="36"/>
    <n v="17"/>
    <n v="45"/>
    <n v="165"/>
    <n v="0"/>
    <n v="5"/>
    <n v="35"/>
    <x v="8"/>
  </r>
  <r>
    <n v="4343"/>
    <x v="25"/>
    <n v="0"/>
    <n v="0"/>
    <m/>
    <n v="1"/>
    <n v="0"/>
    <n v="0"/>
    <n v="0"/>
    <n v="0"/>
    <n v="2"/>
    <n v="2"/>
    <n v="2"/>
    <n v="2"/>
    <n v="4"/>
    <n v="4"/>
    <n v="0"/>
    <n v="0"/>
    <n v="3"/>
    <n v="3"/>
    <n v="3"/>
    <n v="0"/>
    <n v="5"/>
    <n v="3"/>
    <n v="3"/>
    <n v="2"/>
    <n v="3"/>
    <n v="3"/>
    <n v="0"/>
    <n v="0"/>
    <n v="19"/>
    <n v="0"/>
    <n v="0"/>
    <n v="3"/>
    <x v="8"/>
  </r>
  <r>
    <n v="4344"/>
    <x v="26"/>
    <n v="0"/>
    <n v="0"/>
    <m/>
    <n v="0"/>
    <n v="3"/>
    <n v="3"/>
    <n v="3"/>
    <n v="3"/>
    <n v="4"/>
    <n v="4"/>
    <n v="4"/>
    <n v="4"/>
    <n v="2"/>
    <n v="2"/>
    <n v="0"/>
    <n v="0"/>
    <n v="1"/>
    <n v="3"/>
    <n v="2"/>
    <n v="0"/>
    <n v="7"/>
    <n v="3"/>
    <n v="4"/>
    <n v="4"/>
    <n v="2"/>
    <n v="2"/>
    <n v="1"/>
    <n v="5"/>
    <n v="2"/>
    <n v="0"/>
    <n v="0"/>
    <n v="0"/>
    <x v="8"/>
  </r>
  <r>
    <n v="4345"/>
    <x v="27"/>
    <n v="7"/>
    <n v="1"/>
    <m/>
    <n v="7"/>
    <n v="52"/>
    <n v="52"/>
    <n v="52"/>
    <n v="52"/>
    <n v="58"/>
    <n v="56"/>
    <n v="58"/>
    <n v="58"/>
    <n v="70"/>
    <n v="71"/>
    <n v="0"/>
    <n v="0"/>
    <n v="65"/>
    <n v="80"/>
    <n v="63"/>
    <n v="1"/>
    <n v="76"/>
    <n v="42"/>
    <n v="56"/>
    <n v="55"/>
    <n v="22"/>
    <n v="16"/>
    <n v="62"/>
    <n v="1"/>
    <n v="206"/>
    <n v="0"/>
    <n v="0"/>
    <n v="28"/>
    <x v="9"/>
  </r>
  <r>
    <n v="4346"/>
    <x v="28"/>
    <n v="0"/>
    <n v="0"/>
    <m/>
    <n v="1"/>
    <n v="10"/>
    <n v="10"/>
    <n v="10"/>
    <n v="10"/>
    <n v="9"/>
    <n v="9"/>
    <n v="9"/>
    <n v="9"/>
    <n v="10"/>
    <n v="10"/>
    <n v="0"/>
    <n v="0"/>
    <n v="10"/>
    <n v="11"/>
    <n v="11"/>
    <n v="0"/>
    <n v="12"/>
    <n v="10"/>
    <n v="23"/>
    <n v="17"/>
    <n v="8"/>
    <n v="8"/>
    <n v="0"/>
    <n v="0"/>
    <n v="31"/>
    <n v="0"/>
    <n v="0"/>
    <n v="3"/>
    <x v="9"/>
  </r>
  <r>
    <n v="4347"/>
    <x v="29"/>
    <n v="0"/>
    <n v="0"/>
    <m/>
    <n v="2"/>
    <n v="13"/>
    <n v="13"/>
    <n v="13"/>
    <n v="13"/>
    <n v="7"/>
    <n v="7"/>
    <n v="7"/>
    <n v="7"/>
    <n v="5"/>
    <n v="5"/>
    <n v="0"/>
    <n v="0"/>
    <n v="9"/>
    <n v="9"/>
    <n v="6"/>
    <n v="0"/>
    <n v="12"/>
    <n v="8"/>
    <n v="9"/>
    <n v="8"/>
    <n v="11"/>
    <n v="6"/>
    <n v="3"/>
    <n v="0"/>
    <n v="33"/>
    <n v="0"/>
    <n v="7"/>
    <n v="1"/>
    <x v="9"/>
  </r>
  <r>
    <n v="4348"/>
    <x v="30"/>
    <n v="0"/>
    <n v="0"/>
    <m/>
    <n v="1"/>
    <n v="12"/>
    <n v="12"/>
    <n v="12"/>
    <n v="12"/>
    <n v="11"/>
    <n v="11"/>
    <n v="11"/>
    <n v="11"/>
    <n v="16"/>
    <n v="16"/>
    <n v="0"/>
    <n v="0"/>
    <n v="29"/>
    <n v="29"/>
    <n v="29"/>
    <n v="0"/>
    <n v="15"/>
    <n v="6"/>
    <n v="12"/>
    <n v="7"/>
    <n v="13"/>
    <n v="8"/>
    <n v="0"/>
    <n v="19"/>
    <n v="32"/>
    <n v="0"/>
    <n v="1"/>
    <n v="11"/>
    <x v="9"/>
  </r>
  <r>
    <n v="4349"/>
    <x v="31"/>
    <n v="83"/>
    <n v="4"/>
    <m/>
    <n v="91"/>
    <n v="107"/>
    <n v="110"/>
    <n v="108"/>
    <n v="108"/>
    <n v="101"/>
    <n v="102"/>
    <n v="104"/>
    <n v="102"/>
    <n v="98"/>
    <n v="95"/>
    <n v="0"/>
    <n v="0"/>
    <n v="109"/>
    <n v="113"/>
    <n v="111"/>
    <n v="0"/>
    <n v="150"/>
    <n v="54"/>
    <n v="65"/>
    <n v="78"/>
    <n v="51"/>
    <n v="25"/>
    <n v="33"/>
    <n v="0"/>
    <n v="141"/>
    <n v="0"/>
    <n v="25"/>
    <n v="68"/>
    <x v="10"/>
  </r>
  <r>
    <n v="4350"/>
    <x v="32"/>
    <n v="0"/>
    <n v="0"/>
    <m/>
    <n v="5"/>
    <n v="18"/>
    <n v="18"/>
    <n v="18"/>
    <n v="18"/>
    <n v="12"/>
    <n v="12"/>
    <n v="14"/>
    <n v="12"/>
    <n v="15"/>
    <n v="14"/>
    <n v="0"/>
    <n v="0"/>
    <n v="9"/>
    <n v="10"/>
    <n v="11"/>
    <n v="0"/>
    <n v="15"/>
    <n v="16"/>
    <n v="16"/>
    <n v="16"/>
    <n v="20"/>
    <n v="11"/>
    <n v="6"/>
    <n v="0"/>
    <n v="45"/>
    <n v="0"/>
    <n v="1"/>
    <n v="5"/>
    <x v="10"/>
  </r>
  <r>
    <n v="4351"/>
    <x v="33"/>
    <n v="0"/>
    <n v="2"/>
    <m/>
    <n v="0"/>
    <n v="15"/>
    <n v="15"/>
    <n v="15"/>
    <n v="15"/>
    <n v="10"/>
    <n v="9"/>
    <n v="9"/>
    <n v="10"/>
    <n v="10"/>
    <n v="10"/>
    <n v="0"/>
    <n v="0"/>
    <n v="11"/>
    <n v="12"/>
    <n v="11"/>
    <n v="0"/>
    <n v="11"/>
    <n v="5"/>
    <n v="7"/>
    <n v="7"/>
    <n v="11"/>
    <n v="9"/>
    <n v="0"/>
    <n v="0"/>
    <n v="10"/>
    <n v="0"/>
    <n v="0"/>
    <n v="8"/>
    <x v="10"/>
  </r>
  <r>
    <n v="4352"/>
    <x v="34"/>
    <n v="0"/>
    <n v="1"/>
    <m/>
    <n v="0"/>
    <n v="3"/>
    <n v="3"/>
    <n v="3"/>
    <n v="3"/>
    <n v="5"/>
    <n v="5"/>
    <n v="5"/>
    <n v="5"/>
    <n v="4"/>
    <n v="4"/>
    <n v="0"/>
    <n v="0"/>
    <n v="5"/>
    <n v="5"/>
    <n v="5"/>
    <n v="0"/>
    <n v="6"/>
    <n v="4"/>
    <n v="6"/>
    <n v="7"/>
    <n v="8"/>
    <n v="8"/>
    <n v="1"/>
    <n v="0"/>
    <n v="20"/>
    <n v="0"/>
    <n v="0"/>
    <n v="6"/>
    <x v="10"/>
  </r>
  <r>
    <n v="4353"/>
    <x v="35"/>
    <n v="0"/>
    <n v="0"/>
    <m/>
    <n v="0"/>
    <n v="29"/>
    <n v="29"/>
    <n v="29"/>
    <n v="29"/>
    <n v="44"/>
    <n v="44"/>
    <n v="44"/>
    <n v="45"/>
    <n v="53"/>
    <n v="53"/>
    <n v="0"/>
    <n v="0"/>
    <n v="44"/>
    <n v="46"/>
    <n v="46"/>
    <n v="0"/>
    <n v="37"/>
    <n v="27"/>
    <n v="53"/>
    <n v="55"/>
    <n v="31"/>
    <n v="22"/>
    <n v="29"/>
    <n v="23"/>
    <n v="114"/>
    <n v="0"/>
    <n v="0"/>
    <n v="21"/>
    <x v="11"/>
  </r>
  <r>
    <n v="4354"/>
    <x v="36"/>
    <n v="1"/>
    <n v="0"/>
    <m/>
    <n v="1"/>
    <n v="2"/>
    <n v="2"/>
    <n v="2"/>
    <n v="2"/>
    <n v="2"/>
    <n v="2"/>
    <n v="2"/>
    <n v="2"/>
    <n v="1"/>
    <n v="1"/>
    <n v="0"/>
    <n v="0"/>
    <n v="5"/>
    <n v="5"/>
    <n v="5"/>
    <n v="0"/>
    <n v="9"/>
    <n v="2"/>
    <n v="3"/>
    <n v="2"/>
    <n v="8"/>
    <n v="6"/>
    <n v="3"/>
    <n v="7"/>
    <n v="34"/>
    <n v="0"/>
    <n v="0"/>
    <n v="5"/>
    <x v="12"/>
  </r>
  <r>
    <n v="4355"/>
    <x v="37"/>
    <n v="1"/>
    <n v="3"/>
    <m/>
    <n v="4"/>
    <n v="37"/>
    <n v="37"/>
    <n v="35"/>
    <n v="37"/>
    <n v="42"/>
    <n v="42"/>
    <n v="44"/>
    <n v="44"/>
    <n v="42"/>
    <n v="42"/>
    <n v="1"/>
    <n v="0"/>
    <n v="24"/>
    <n v="30"/>
    <n v="22"/>
    <n v="0"/>
    <n v="53"/>
    <n v="32"/>
    <n v="37"/>
    <n v="34"/>
    <n v="16"/>
    <n v="13"/>
    <n v="1"/>
    <n v="0"/>
    <n v="110"/>
    <n v="0"/>
    <n v="3"/>
    <n v="20"/>
    <x v="13"/>
  </r>
  <r>
    <n v="4356"/>
    <x v="38"/>
    <n v="0"/>
    <n v="0"/>
    <m/>
    <n v="0"/>
    <n v="16"/>
    <n v="16"/>
    <n v="16"/>
    <n v="16"/>
    <n v="15"/>
    <n v="15"/>
    <n v="15"/>
    <n v="15"/>
    <n v="12"/>
    <n v="12"/>
    <n v="0"/>
    <n v="0"/>
    <n v="16"/>
    <n v="17"/>
    <n v="15"/>
    <n v="0"/>
    <n v="13"/>
    <n v="9"/>
    <n v="21"/>
    <n v="20"/>
    <n v="8"/>
    <n v="8"/>
    <n v="0"/>
    <n v="1"/>
    <n v="40"/>
    <n v="0"/>
    <n v="2"/>
    <n v="12"/>
    <x v="7"/>
  </r>
  <r>
    <n v="4357"/>
    <x v="39"/>
    <n v="0"/>
    <n v="0"/>
    <m/>
    <n v="0"/>
    <n v="1"/>
    <n v="1"/>
    <n v="1"/>
    <n v="1"/>
    <n v="1"/>
    <n v="1"/>
    <n v="1"/>
    <n v="1"/>
    <n v="2"/>
    <n v="2"/>
    <n v="0"/>
    <n v="0"/>
    <n v="3"/>
    <n v="3"/>
    <n v="3"/>
    <n v="0"/>
    <n v="4"/>
    <n v="1"/>
    <n v="2"/>
    <n v="2"/>
    <n v="5"/>
    <n v="4"/>
    <n v="0"/>
    <n v="0"/>
    <n v="37"/>
    <n v="0"/>
    <n v="0"/>
    <n v="0"/>
    <x v="7"/>
  </r>
  <r>
    <n v="4358"/>
    <x v="40"/>
    <n v="0"/>
    <n v="0"/>
    <m/>
    <n v="0"/>
    <n v="1"/>
    <n v="1"/>
    <n v="1"/>
    <n v="1"/>
    <n v="1"/>
    <n v="1"/>
    <n v="1"/>
    <n v="1"/>
    <n v="3"/>
    <n v="3"/>
    <n v="0"/>
    <n v="0"/>
    <n v="0"/>
    <n v="0"/>
    <n v="2"/>
    <n v="0"/>
    <n v="2"/>
    <n v="0"/>
    <n v="0"/>
    <n v="0"/>
    <n v="4"/>
    <n v="3"/>
    <n v="2"/>
    <n v="0"/>
    <n v="13"/>
    <n v="0"/>
    <n v="0"/>
    <n v="3"/>
    <x v="14"/>
  </r>
  <r>
    <n v="4359"/>
    <x v="41"/>
    <n v="2"/>
    <n v="0"/>
    <m/>
    <n v="2"/>
    <n v="17"/>
    <n v="17"/>
    <n v="17"/>
    <n v="17"/>
    <n v="21"/>
    <n v="21"/>
    <n v="21"/>
    <n v="21"/>
    <n v="27"/>
    <n v="27"/>
    <n v="0"/>
    <n v="0"/>
    <n v="16"/>
    <n v="15"/>
    <n v="15"/>
    <n v="0"/>
    <n v="15"/>
    <n v="16"/>
    <n v="17"/>
    <n v="16"/>
    <n v="15"/>
    <n v="15"/>
    <n v="4"/>
    <n v="0"/>
    <n v="45"/>
    <n v="0"/>
    <n v="5"/>
    <n v="13"/>
    <x v="15"/>
  </r>
  <r>
    <n v="4360"/>
    <x v="42"/>
    <n v="0"/>
    <n v="0"/>
    <m/>
    <n v="1"/>
    <n v="12"/>
    <n v="12"/>
    <n v="12"/>
    <n v="12"/>
    <n v="7"/>
    <n v="7"/>
    <n v="7"/>
    <n v="7"/>
    <n v="4"/>
    <n v="4"/>
    <n v="0"/>
    <n v="0"/>
    <n v="11"/>
    <n v="10"/>
    <n v="10"/>
    <n v="0"/>
    <n v="12"/>
    <n v="12"/>
    <n v="9"/>
    <n v="11"/>
    <n v="6"/>
    <n v="3"/>
    <n v="0"/>
    <n v="0"/>
    <n v="41"/>
    <n v="0"/>
    <n v="2"/>
    <n v="8"/>
    <x v="15"/>
  </r>
  <r>
    <n v="4361"/>
    <x v="43"/>
    <n v="0"/>
    <n v="0"/>
    <m/>
    <n v="0"/>
    <n v="4"/>
    <n v="4"/>
    <n v="4"/>
    <n v="3"/>
    <n v="4"/>
    <n v="4"/>
    <n v="4"/>
    <n v="4"/>
    <n v="8"/>
    <n v="8"/>
    <n v="0"/>
    <n v="0"/>
    <n v="1"/>
    <n v="1"/>
    <n v="1"/>
    <n v="0"/>
    <n v="6"/>
    <n v="2"/>
    <n v="2"/>
    <n v="1"/>
    <n v="5"/>
    <n v="4"/>
    <n v="0"/>
    <n v="3"/>
    <n v="30"/>
    <n v="0"/>
    <n v="0"/>
    <n v="3"/>
    <x v="15"/>
  </r>
  <r>
    <n v="4362"/>
    <x v="4"/>
    <n v="0"/>
    <n v="0"/>
    <m/>
    <n v="0"/>
    <n v="5"/>
    <n v="5"/>
    <n v="5"/>
    <n v="5"/>
    <n v="4"/>
    <n v="4"/>
    <n v="3"/>
    <n v="4"/>
    <n v="4"/>
    <n v="4"/>
    <n v="0"/>
    <n v="0"/>
    <n v="5"/>
    <n v="5"/>
    <n v="5"/>
    <n v="0"/>
    <n v="10"/>
    <n v="6"/>
    <n v="4"/>
    <n v="6"/>
    <n v="10"/>
    <n v="2"/>
    <n v="5"/>
    <n v="3"/>
    <n v="34"/>
    <n v="0"/>
    <n v="5"/>
    <n v="9"/>
    <x v="15"/>
  </r>
  <r>
    <n v="4363"/>
    <x v="44"/>
    <n v="0"/>
    <n v="0"/>
    <m/>
    <n v="0"/>
    <n v="2"/>
    <n v="2"/>
    <n v="2"/>
    <n v="2"/>
    <n v="1"/>
    <n v="1"/>
    <n v="1"/>
    <n v="1"/>
    <n v="1"/>
    <n v="1"/>
    <n v="0"/>
    <n v="0"/>
    <n v="2"/>
    <n v="2"/>
    <n v="2"/>
    <n v="0"/>
    <n v="1"/>
    <n v="0"/>
    <n v="0"/>
    <n v="1"/>
    <n v="1"/>
    <n v="0"/>
    <n v="0"/>
    <n v="0"/>
    <n v="7"/>
    <n v="0"/>
    <n v="0"/>
    <n v="2"/>
    <x v="15"/>
  </r>
  <r>
    <n v="4364"/>
    <x v="45"/>
    <n v="1"/>
    <n v="0"/>
    <m/>
    <n v="1"/>
    <n v="12"/>
    <n v="12"/>
    <n v="12"/>
    <n v="12"/>
    <n v="7"/>
    <n v="7"/>
    <n v="7"/>
    <n v="7"/>
    <n v="3"/>
    <n v="3"/>
    <n v="0"/>
    <n v="0"/>
    <n v="6"/>
    <n v="6"/>
    <n v="6"/>
    <n v="0"/>
    <n v="9"/>
    <n v="6"/>
    <n v="7"/>
    <n v="8"/>
    <n v="15"/>
    <n v="14"/>
    <n v="10"/>
    <n v="0"/>
    <n v="30"/>
    <n v="0"/>
    <n v="1"/>
    <n v="3"/>
    <x v="16"/>
  </r>
  <r>
    <n v="4365"/>
    <x v="46"/>
    <n v="0"/>
    <n v="0"/>
    <m/>
    <n v="0"/>
    <n v="0"/>
    <n v="0"/>
    <n v="0"/>
    <n v="0"/>
    <n v="2"/>
    <n v="2"/>
    <n v="2"/>
    <n v="2"/>
    <n v="2"/>
    <n v="2"/>
    <n v="0"/>
    <n v="0"/>
    <n v="1"/>
    <n v="1"/>
    <n v="1"/>
    <n v="0"/>
    <n v="7"/>
    <n v="2"/>
    <n v="2"/>
    <n v="2"/>
    <n v="1"/>
    <n v="0"/>
    <n v="0"/>
    <n v="0"/>
    <n v="25"/>
    <n v="0"/>
    <n v="0"/>
    <n v="3"/>
    <x v="16"/>
  </r>
  <r>
    <n v="4366"/>
    <x v="47"/>
    <n v="14"/>
    <n v="0"/>
    <m/>
    <n v="14"/>
    <n v="20"/>
    <n v="21"/>
    <n v="20"/>
    <n v="20"/>
    <n v="19"/>
    <n v="20"/>
    <n v="20"/>
    <n v="20"/>
    <n v="16"/>
    <n v="16"/>
    <n v="0"/>
    <n v="0"/>
    <n v="18"/>
    <n v="18"/>
    <n v="18"/>
    <n v="0"/>
    <n v="30"/>
    <n v="28"/>
    <n v="21"/>
    <n v="21"/>
    <n v="24"/>
    <n v="18"/>
    <n v="13"/>
    <n v="50"/>
    <n v="81"/>
    <n v="0"/>
    <n v="4"/>
    <n v="16"/>
    <x v="17"/>
  </r>
  <r>
    <n v="4367"/>
    <x v="48"/>
    <n v="0"/>
    <n v="0"/>
    <m/>
    <n v="1"/>
    <n v="1"/>
    <n v="1"/>
    <n v="1"/>
    <n v="1"/>
    <n v="4"/>
    <n v="4"/>
    <n v="4"/>
    <n v="4"/>
    <n v="1"/>
    <n v="1"/>
    <n v="0"/>
    <n v="0"/>
    <n v="3"/>
    <n v="3"/>
    <n v="2"/>
    <n v="0"/>
    <n v="1"/>
    <n v="0"/>
    <n v="1"/>
    <n v="1"/>
    <n v="0"/>
    <n v="0"/>
    <n v="3"/>
    <n v="0"/>
    <n v="15"/>
    <n v="0"/>
    <n v="0"/>
    <n v="0"/>
    <x v="17"/>
  </r>
  <r>
    <n v="4368"/>
    <x v="49"/>
    <n v="0"/>
    <n v="0"/>
    <m/>
    <n v="0"/>
    <n v="1"/>
    <n v="1"/>
    <n v="1"/>
    <n v="1"/>
    <n v="3"/>
    <n v="3"/>
    <n v="3"/>
    <n v="3"/>
    <n v="0"/>
    <n v="0"/>
    <n v="0"/>
    <n v="0"/>
    <n v="1"/>
    <n v="1"/>
    <n v="2"/>
    <n v="0"/>
    <n v="1"/>
    <n v="1"/>
    <n v="2"/>
    <n v="1"/>
    <n v="4"/>
    <n v="2"/>
    <n v="0"/>
    <n v="0"/>
    <n v="10"/>
    <n v="0"/>
    <n v="0"/>
    <n v="0"/>
    <x v="17"/>
  </r>
  <r>
    <n v="4369"/>
    <x v="50"/>
    <n v="0"/>
    <n v="0"/>
    <m/>
    <n v="2"/>
    <n v="2"/>
    <n v="2"/>
    <n v="2"/>
    <n v="2"/>
    <n v="2"/>
    <n v="2"/>
    <n v="2"/>
    <n v="2"/>
    <n v="2"/>
    <n v="2"/>
    <n v="1"/>
    <n v="0"/>
    <n v="3"/>
    <n v="3"/>
    <n v="2"/>
    <n v="0"/>
    <n v="3"/>
    <n v="3"/>
    <n v="3"/>
    <n v="3"/>
    <n v="1"/>
    <n v="1"/>
    <n v="1"/>
    <n v="0"/>
    <n v="21"/>
    <n v="0"/>
    <n v="0"/>
    <n v="1"/>
    <x v="7"/>
  </r>
  <r>
    <n v="4370"/>
    <x v="51"/>
    <n v="917"/>
    <n v="2"/>
    <m/>
    <n v="940"/>
    <n v="21"/>
    <n v="21"/>
    <n v="21"/>
    <n v="22"/>
    <n v="26"/>
    <n v="24"/>
    <n v="24"/>
    <n v="25"/>
    <n v="11"/>
    <n v="11"/>
    <n v="0"/>
    <n v="0"/>
    <n v="7"/>
    <n v="7"/>
    <n v="9"/>
    <n v="0"/>
    <n v="3"/>
    <n v="1"/>
    <n v="2"/>
    <n v="1"/>
    <n v="7"/>
    <n v="4"/>
    <n v="1"/>
    <n v="0"/>
    <n v="1"/>
    <n v="0"/>
    <n v="4"/>
    <n v="28"/>
    <x v="18"/>
  </r>
  <r>
    <n v="4371"/>
    <x v="52"/>
    <n v="47"/>
    <n v="1"/>
    <m/>
    <n v="50"/>
    <n v="61"/>
    <n v="62"/>
    <n v="58"/>
    <n v="61"/>
    <n v="71"/>
    <n v="73"/>
    <n v="74"/>
    <n v="75"/>
    <n v="66"/>
    <n v="65"/>
    <n v="0"/>
    <n v="0"/>
    <n v="67"/>
    <n v="74"/>
    <n v="67"/>
    <n v="0"/>
    <n v="75"/>
    <n v="51"/>
    <n v="58"/>
    <n v="65"/>
    <n v="23"/>
    <n v="19"/>
    <n v="59"/>
    <n v="1"/>
    <n v="66"/>
    <n v="0"/>
    <n v="14"/>
    <n v="38"/>
    <x v="19"/>
  </r>
  <r>
    <n v="4372"/>
    <x v="53"/>
    <n v="2"/>
    <n v="0"/>
    <m/>
    <n v="3"/>
    <n v="83"/>
    <n v="83"/>
    <n v="83"/>
    <n v="83"/>
    <n v="95"/>
    <n v="89"/>
    <n v="101"/>
    <n v="95"/>
    <n v="106"/>
    <n v="97"/>
    <n v="0"/>
    <n v="0"/>
    <n v="105"/>
    <n v="106"/>
    <n v="112"/>
    <n v="0"/>
    <n v="113"/>
    <n v="79"/>
    <n v="70"/>
    <n v="62"/>
    <n v="46"/>
    <n v="44"/>
    <n v="32"/>
    <n v="0"/>
    <n v="173"/>
    <n v="0"/>
    <n v="5"/>
    <n v="31"/>
    <x v="18"/>
  </r>
  <r>
    <n v="4373"/>
    <x v="54"/>
    <n v="64"/>
    <n v="2"/>
    <m/>
    <n v="71"/>
    <n v="92"/>
    <n v="92"/>
    <n v="92"/>
    <n v="93"/>
    <n v="94"/>
    <n v="94"/>
    <n v="94"/>
    <n v="93"/>
    <n v="134"/>
    <n v="135"/>
    <n v="1"/>
    <n v="0"/>
    <n v="95"/>
    <n v="91"/>
    <n v="95"/>
    <n v="0"/>
    <n v="121"/>
    <n v="59"/>
    <n v="106"/>
    <n v="109"/>
    <n v="99"/>
    <n v="76"/>
    <n v="35"/>
    <n v="8"/>
    <n v="214"/>
    <n v="0"/>
    <n v="40"/>
    <n v="97"/>
    <x v="18"/>
  </r>
  <r>
    <n v="4374"/>
    <x v="55"/>
    <n v="0"/>
    <n v="0"/>
    <m/>
    <n v="0"/>
    <n v="5"/>
    <n v="5"/>
    <n v="5"/>
    <n v="5"/>
    <n v="6"/>
    <n v="6"/>
    <n v="7"/>
    <n v="6"/>
    <n v="4"/>
    <n v="4"/>
    <n v="0"/>
    <n v="0"/>
    <n v="7"/>
    <n v="7"/>
    <n v="8"/>
    <n v="0"/>
    <n v="7"/>
    <n v="5"/>
    <n v="5"/>
    <n v="3"/>
    <n v="4"/>
    <n v="3"/>
    <n v="0"/>
    <n v="0"/>
    <n v="2"/>
    <n v="0"/>
    <n v="0"/>
    <n v="2"/>
    <x v="18"/>
  </r>
  <r>
    <n v="4375"/>
    <x v="56"/>
    <n v="0"/>
    <n v="1"/>
    <m/>
    <n v="0"/>
    <n v="16"/>
    <n v="16"/>
    <n v="16"/>
    <n v="16"/>
    <n v="10"/>
    <n v="10"/>
    <n v="10"/>
    <n v="10"/>
    <n v="16"/>
    <n v="17"/>
    <n v="0"/>
    <n v="0"/>
    <n v="11"/>
    <n v="11"/>
    <n v="9"/>
    <n v="0"/>
    <n v="12"/>
    <n v="14"/>
    <n v="14"/>
    <n v="14"/>
    <n v="17"/>
    <n v="15"/>
    <n v="1"/>
    <n v="0"/>
    <n v="19"/>
    <n v="0"/>
    <n v="2"/>
    <n v="4"/>
    <x v="18"/>
  </r>
  <r>
    <n v="4376"/>
    <x v="57"/>
    <n v="33"/>
    <n v="2"/>
    <m/>
    <n v="37"/>
    <n v="43"/>
    <n v="44"/>
    <n v="44"/>
    <n v="44"/>
    <n v="49"/>
    <n v="49"/>
    <n v="48"/>
    <n v="50"/>
    <n v="36"/>
    <n v="36"/>
    <n v="0"/>
    <n v="0"/>
    <n v="35"/>
    <n v="39"/>
    <n v="39"/>
    <n v="0"/>
    <n v="34"/>
    <n v="41"/>
    <n v="38"/>
    <n v="37"/>
    <n v="26"/>
    <n v="21"/>
    <n v="41"/>
    <n v="45"/>
    <n v="102"/>
    <n v="0"/>
    <n v="0"/>
    <n v="26"/>
    <x v="20"/>
  </r>
  <r>
    <n v="4377"/>
    <x v="58"/>
    <n v="0"/>
    <n v="0"/>
    <m/>
    <n v="0"/>
    <n v="3"/>
    <n v="3"/>
    <n v="3"/>
    <n v="3"/>
    <n v="6"/>
    <n v="6"/>
    <n v="6"/>
    <n v="6"/>
    <n v="10"/>
    <n v="10"/>
    <n v="0"/>
    <n v="0"/>
    <n v="9"/>
    <n v="9"/>
    <n v="9"/>
    <n v="0"/>
    <n v="11"/>
    <n v="7"/>
    <n v="7"/>
    <n v="3"/>
    <n v="6"/>
    <n v="5"/>
    <n v="9"/>
    <n v="0"/>
    <n v="25"/>
    <n v="0"/>
    <n v="2"/>
    <n v="5"/>
    <x v="20"/>
  </r>
  <r>
    <n v="4378"/>
    <x v="59"/>
    <n v="0"/>
    <n v="0"/>
    <m/>
    <n v="0"/>
    <n v="3"/>
    <n v="3"/>
    <n v="3"/>
    <n v="3"/>
    <n v="5"/>
    <n v="5"/>
    <n v="5"/>
    <n v="4"/>
    <n v="7"/>
    <n v="7"/>
    <n v="0"/>
    <n v="0"/>
    <n v="4"/>
    <n v="6"/>
    <n v="5"/>
    <n v="0"/>
    <n v="2"/>
    <n v="4"/>
    <n v="5"/>
    <n v="5"/>
    <n v="5"/>
    <n v="5"/>
    <n v="3"/>
    <n v="0"/>
    <n v="31"/>
    <n v="0"/>
    <n v="0"/>
    <n v="4"/>
    <x v="20"/>
  </r>
  <r>
    <n v="4379"/>
    <x v="60"/>
    <n v="0"/>
    <n v="0"/>
    <m/>
    <n v="0"/>
    <n v="7"/>
    <n v="7"/>
    <n v="7"/>
    <n v="7"/>
    <n v="6"/>
    <n v="6"/>
    <n v="6"/>
    <n v="6"/>
    <n v="8"/>
    <n v="8"/>
    <n v="0"/>
    <n v="0"/>
    <n v="3"/>
    <n v="3"/>
    <n v="3"/>
    <n v="0"/>
    <n v="9"/>
    <n v="8"/>
    <n v="12"/>
    <n v="10"/>
    <n v="4"/>
    <n v="4"/>
    <n v="1"/>
    <n v="7"/>
    <n v="33"/>
    <n v="0"/>
    <n v="0"/>
    <n v="4"/>
    <x v="19"/>
  </r>
  <r>
    <n v="4380"/>
    <x v="61"/>
    <n v="0"/>
    <n v="0"/>
    <m/>
    <n v="1"/>
    <n v="47"/>
    <n v="46"/>
    <n v="47"/>
    <n v="47"/>
    <n v="53"/>
    <n v="54"/>
    <n v="51"/>
    <n v="55"/>
    <n v="36"/>
    <n v="36"/>
    <n v="1"/>
    <n v="0"/>
    <n v="50"/>
    <n v="49"/>
    <n v="50"/>
    <n v="0"/>
    <n v="57"/>
    <n v="55"/>
    <n v="57"/>
    <n v="54"/>
    <n v="31"/>
    <n v="30"/>
    <n v="24"/>
    <n v="0"/>
    <n v="58"/>
    <n v="0"/>
    <n v="6"/>
    <n v="16"/>
    <x v="21"/>
  </r>
  <r>
    <n v="4381"/>
    <x v="62"/>
    <n v="0"/>
    <n v="0"/>
    <m/>
    <n v="0"/>
    <n v="10"/>
    <n v="10"/>
    <n v="10"/>
    <n v="10"/>
    <n v="11"/>
    <n v="12"/>
    <n v="11"/>
    <n v="11"/>
    <n v="10"/>
    <n v="10"/>
    <n v="0"/>
    <n v="0"/>
    <n v="5"/>
    <n v="5"/>
    <n v="5"/>
    <n v="0"/>
    <n v="11"/>
    <n v="4"/>
    <n v="4"/>
    <n v="3"/>
    <n v="5"/>
    <n v="5"/>
    <n v="0"/>
    <n v="0"/>
    <n v="3"/>
    <n v="0"/>
    <n v="0"/>
    <n v="2"/>
    <x v="21"/>
  </r>
  <r>
    <n v="4382"/>
    <x v="63"/>
    <n v="0"/>
    <n v="0"/>
    <m/>
    <n v="0"/>
    <n v="10"/>
    <n v="10"/>
    <n v="10"/>
    <n v="10"/>
    <n v="9"/>
    <n v="9"/>
    <n v="9"/>
    <n v="9"/>
    <n v="12"/>
    <n v="12"/>
    <n v="0"/>
    <n v="0"/>
    <n v="14"/>
    <n v="14"/>
    <n v="13"/>
    <n v="0"/>
    <n v="7"/>
    <n v="6"/>
    <n v="6"/>
    <n v="6"/>
    <n v="4"/>
    <n v="3"/>
    <n v="22"/>
    <n v="0"/>
    <n v="35"/>
    <n v="0"/>
    <n v="0"/>
    <n v="3"/>
    <x v="21"/>
  </r>
  <r>
    <n v="4383"/>
    <x v="64"/>
    <n v="0"/>
    <n v="0"/>
    <m/>
    <n v="0"/>
    <n v="9"/>
    <n v="9"/>
    <n v="9"/>
    <n v="9"/>
    <n v="6"/>
    <n v="5"/>
    <n v="6"/>
    <n v="6"/>
    <n v="10"/>
    <n v="10"/>
    <n v="0"/>
    <n v="0"/>
    <n v="8"/>
    <n v="7"/>
    <n v="8"/>
    <n v="0"/>
    <n v="8"/>
    <n v="4"/>
    <n v="8"/>
    <n v="6"/>
    <n v="13"/>
    <n v="12"/>
    <n v="7"/>
    <n v="3"/>
    <n v="13"/>
    <n v="0"/>
    <n v="0"/>
    <n v="5"/>
    <x v="21"/>
  </r>
  <r>
    <n v="4384"/>
    <x v="65"/>
    <n v="1"/>
    <n v="1"/>
    <m/>
    <n v="2"/>
    <n v="26"/>
    <n v="26"/>
    <n v="25"/>
    <n v="26"/>
    <n v="39"/>
    <n v="39"/>
    <n v="37"/>
    <n v="38"/>
    <n v="35"/>
    <n v="35"/>
    <n v="0"/>
    <n v="0"/>
    <n v="31"/>
    <n v="29"/>
    <n v="30"/>
    <n v="0"/>
    <n v="32"/>
    <n v="32"/>
    <n v="34"/>
    <n v="33"/>
    <n v="32"/>
    <n v="28"/>
    <n v="30"/>
    <n v="6"/>
    <n v="55"/>
    <n v="0"/>
    <n v="3"/>
    <n v="20"/>
    <x v="22"/>
  </r>
  <r>
    <n v="4385"/>
    <x v="66"/>
    <n v="0"/>
    <n v="0"/>
    <m/>
    <n v="0"/>
    <n v="2"/>
    <n v="2"/>
    <n v="2"/>
    <n v="2"/>
    <n v="1"/>
    <n v="1"/>
    <n v="1"/>
    <n v="1"/>
    <n v="4"/>
    <n v="4"/>
    <n v="0"/>
    <n v="0"/>
    <n v="8"/>
    <n v="7"/>
    <n v="8"/>
    <n v="0"/>
    <n v="8"/>
    <n v="6"/>
    <n v="6"/>
    <n v="6"/>
    <n v="1"/>
    <n v="1"/>
    <n v="3"/>
    <n v="0"/>
    <n v="4"/>
    <n v="0"/>
    <n v="0"/>
    <n v="5"/>
    <x v="22"/>
  </r>
  <r>
    <n v="4386"/>
    <x v="67"/>
    <n v="16"/>
    <n v="1"/>
    <m/>
    <n v="19"/>
    <n v="22"/>
    <n v="22"/>
    <n v="20"/>
    <n v="23"/>
    <n v="26"/>
    <n v="24"/>
    <n v="23"/>
    <n v="26"/>
    <n v="26"/>
    <n v="29"/>
    <n v="0"/>
    <n v="0"/>
    <n v="21"/>
    <n v="22"/>
    <n v="18"/>
    <n v="0"/>
    <n v="28"/>
    <n v="16"/>
    <n v="16"/>
    <n v="15"/>
    <n v="27"/>
    <n v="22"/>
    <n v="9"/>
    <n v="0"/>
    <n v="102"/>
    <n v="0"/>
    <n v="1"/>
    <n v="7"/>
    <x v="23"/>
  </r>
  <r>
    <n v="4387"/>
    <x v="68"/>
    <n v="5"/>
    <n v="1"/>
    <m/>
    <n v="7"/>
    <n v="9"/>
    <n v="9"/>
    <n v="9"/>
    <n v="9"/>
    <n v="7"/>
    <n v="7"/>
    <n v="7"/>
    <n v="7"/>
    <n v="7"/>
    <n v="7"/>
    <n v="0"/>
    <n v="0"/>
    <n v="8"/>
    <n v="6"/>
    <n v="9"/>
    <n v="0"/>
    <n v="6"/>
    <n v="3"/>
    <n v="5"/>
    <n v="5"/>
    <n v="4"/>
    <n v="2"/>
    <n v="2"/>
    <n v="0"/>
    <n v="24"/>
    <n v="0"/>
    <n v="1"/>
    <n v="3"/>
    <x v="23"/>
  </r>
  <r>
    <n v="4388"/>
    <x v="69"/>
    <n v="0"/>
    <n v="0"/>
    <m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2"/>
    <n v="2"/>
    <n v="2"/>
    <n v="2"/>
    <n v="2"/>
    <n v="1"/>
    <n v="0"/>
    <n v="9"/>
    <n v="0"/>
    <n v="1"/>
    <n v="3"/>
    <x v="23"/>
  </r>
  <r>
    <n v="4389"/>
    <x v="70"/>
    <n v="0"/>
    <n v="1"/>
    <m/>
    <n v="4"/>
    <n v="31"/>
    <n v="31"/>
    <n v="31"/>
    <n v="31"/>
    <n v="34"/>
    <n v="35"/>
    <n v="33"/>
    <n v="35"/>
    <n v="43"/>
    <n v="44"/>
    <n v="0"/>
    <n v="0"/>
    <n v="39"/>
    <n v="38"/>
    <n v="39"/>
    <n v="0"/>
    <n v="29"/>
    <n v="39"/>
    <n v="39"/>
    <n v="38"/>
    <n v="38"/>
    <n v="31"/>
    <n v="59"/>
    <n v="34"/>
    <n v="27"/>
    <n v="0"/>
    <n v="13"/>
    <n v="23"/>
    <x v="24"/>
  </r>
  <r>
    <n v="4390"/>
    <x v="71"/>
    <n v="0"/>
    <n v="0"/>
    <m/>
    <n v="0"/>
    <n v="4"/>
    <n v="4"/>
    <n v="4"/>
    <n v="4"/>
    <n v="3"/>
    <n v="3"/>
    <n v="3"/>
    <n v="3"/>
    <n v="4"/>
    <n v="4"/>
    <n v="0"/>
    <n v="0"/>
    <n v="2"/>
    <n v="2"/>
    <n v="2"/>
    <n v="0"/>
    <n v="6"/>
    <n v="8"/>
    <n v="8"/>
    <n v="8"/>
    <n v="5"/>
    <n v="5"/>
    <n v="2"/>
    <n v="1"/>
    <n v="38"/>
    <n v="0"/>
    <n v="0"/>
    <n v="3"/>
    <x v="24"/>
  </r>
  <r>
    <n v="4391"/>
    <x v="72"/>
    <n v="0"/>
    <n v="0"/>
    <m/>
    <n v="0"/>
    <n v="11"/>
    <n v="11"/>
    <n v="11"/>
    <n v="11"/>
    <n v="16"/>
    <n v="16"/>
    <n v="16"/>
    <n v="16"/>
    <n v="17"/>
    <n v="17"/>
    <n v="0"/>
    <n v="0"/>
    <n v="13"/>
    <n v="13"/>
    <n v="13"/>
    <n v="0"/>
    <n v="14"/>
    <n v="12"/>
    <n v="12"/>
    <n v="11"/>
    <n v="15"/>
    <n v="13"/>
    <n v="1"/>
    <n v="3"/>
    <n v="16"/>
    <n v="0"/>
    <n v="2"/>
    <n v="8"/>
    <x v="24"/>
  </r>
  <r>
    <n v="4392"/>
    <x v="73"/>
    <n v="0"/>
    <n v="0"/>
    <m/>
    <n v="0"/>
    <n v="14"/>
    <n v="14"/>
    <n v="14"/>
    <n v="14"/>
    <n v="16"/>
    <n v="16"/>
    <n v="17"/>
    <n v="17"/>
    <n v="16"/>
    <n v="16"/>
    <n v="0"/>
    <n v="0"/>
    <n v="22"/>
    <n v="24"/>
    <n v="23"/>
    <n v="0"/>
    <n v="10"/>
    <n v="12"/>
    <n v="17"/>
    <n v="14"/>
    <n v="16"/>
    <n v="10"/>
    <n v="2"/>
    <n v="0"/>
    <n v="23"/>
    <n v="0"/>
    <n v="0"/>
    <n v="8"/>
    <x v="24"/>
  </r>
  <r>
    <n v="4393"/>
    <x v="74"/>
    <n v="0"/>
    <n v="0"/>
    <m/>
    <n v="0"/>
    <n v="4"/>
    <n v="5"/>
    <n v="5"/>
    <n v="5"/>
    <n v="9"/>
    <n v="9"/>
    <n v="8"/>
    <n v="9"/>
    <n v="12"/>
    <n v="12"/>
    <n v="0"/>
    <n v="0"/>
    <n v="7"/>
    <n v="7"/>
    <n v="7"/>
    <n v="0"/>
    <n v="11"/>
    <n v="6"/>
    <n v="6"/>
    <n v="6"/>
    <n v="4"/>
    <n v="4"/>
    <n v="7"/>
    <n v="0"/>
    <n v="3"/>
    <n v="0"/>
    <n v="4"/>
    <n v="6"/>
    <x v="24"/>
  </r>
  <r>
    <n v="4394"/>
    <x v="75"/>
    <n v="0"/>
    <n v="0"/>
    <m/>
    <n v="0"/>
    <n v="8"/>
    <n v="8"/>
    <n v="8"/>
    <n v="8"/>
    <n v="7"/>
    <n v="7"/>
    <n v="6"/>
    <n v="7"/>
    <n v="6"/>
    <n v="6"/>
    <n v="0"/>
    <n v="0"/>
    <n v="6"/>
    <n v="8"/>
    <n v="6"/>
    <n v="0"/>
    <n v="6"/>
    <n v="5"/>
    <n v="8"/>
    <n v="8"/>
    <n v="8"/>
    <n v="4"/>
    <n v="2"/>
    <n v="0"/>
    <n v="13"/>
    <n v="0"/>
    <n v="0"/>
    <n v="3"/>
    <x v="24"/>
  </r>
  <r>
    <n v="4395"/>
    <x v="76"/>
    <n v="71"/>
    <n v="1"/>
    <m/>
    <n v="81"/>
    <n v="70"/>
    <n v="71"/>
    <n v="70"/>
    <n v="69"/>
    <n v="112"/>
    <n v="102"/>
    <n v="113"/>
    <n v="113"/>
    <n v="96"/>
    <n v="97"/>
    <n v="0"/>
    <n v="0"/>
    <n v="81"/>
    <n v="74"/>
    <n v="93"/>
    <n v="0"/>
    <n v="105"/>
    <n v="48"/>
    <n v="82"/>
    <n v="75"/>
    <n v="44"/>
    <n v="38"/>
    <n v="25"/>
    <n v="1"/>
    <n v="156"/>
    <n v="0"/>
    <n v="0"/>
    <n v="24"/>
    <x v="25"/>
  </r>
  <r>
    <n v="4396"/>
    <x v="77"/>
    <n v="0"/>
    <n v="0"/>
    <m/>
    <n v="0"/>
    <n v="6"/>
    <n v="6"/>
    <n v="6"/>
    <n v="6"/>
    <n v="1"/>
    <n v="1"/>
    <n v="1"/>
    <n v="1"/>
    <n v="5"/>
    <n v="5"/>
    <n v="0"/>
    <n v="0"/>
    <n v="10"/>
    <n v="10"/>
    <n v="7"/>
    <n v="0"/>
    <n v="6"/>
    <n v="10"/>
    <n v="10"/>
    <n v="10"/>
    <n v="9"/>
    <n v="7"/>
    <n v="0"/>
    <n v="0"/>
    <n v="23"/>
    <n v="0"/>
    <n v="0"/>
    <n v="9"/>
    <x v="26"/>
  </r>
  <r>
    <n v="4397"/>
    <x v="78"/>
    <n v="13"/>
    <n v="3"/>
    <m/>
    <n v="16"/>
    <n v="10"/>
    <n v="13"/>
    <n v="9"/>
    <n v="11"/>
    <n v="19"/>
    <n v="19"/>
    <n v="18"/>
    <n v="24"/>
    <n v="11"/>
    <n v="16"/>
    <n v="0"/>
    <n v="0"/>
    <n v="13"/>
    <n v="12"/>
    <n v="14"/>
    <n v="0"/>
    <n v="18"/>
    <n v="18"/>
    <n v="15"/>
    <n v="21"/>
    <n v="11"/>
    <n v="8"/>
    <n v="26"/>
    <n v="0"/>
    <n v="13"/>
    <n v="0"/>
    <n v="0"/>
    <n v="4"/>
    <x v="27"/>
  </r>
  <r>
    <n v="4398"/>
    <x v="79"/>
    <n v="2"/>
    <n v="0"/>
    <m/>
    <n v="1"/>
    <n v="1"/>
    <n v="1"/>
    <n v="0"/>
    <n v="0"/>
    <n v="3"/>
    <n v="2"/>
    <n v="1"/>
    <n v="2"/>
    <n v="5"/>
    <n v="5"/>
    <n v="0"/>
    <n v="0"/>
    <n v="8"/>
    <n v="6"/>
    <n v="8"/>
    <n v="0"/>
    <n v="11"/>
    <n v="2"/>
    <n v="5"/>
    <n v="6"/>
    <n v="4"/>
    <n v="4"/>
    <n v="4"/>
    <n v="0"/>
    <n v="22"/>
    <n v="0"/>
    <n v="0"/>
    <n v="2"/>
    <x v="27"/>
  </r>
  <r>
    <n v="4399"/>
    <x v="80"/>
    <n v="0"/>
    <n v="0"/>
    <m/>
    <n v="0"/>
    <n v="5"/>
    <n v="5"/>
    <n v="5"/>
    <n v="5"/>
    <n v="4"/>
    <n v="3"/>
    <n v="3"/>
    <n v="4"/>
    <n v="7"/>
    <n v="6"/>
    <n v="0"/>
    <n v="0"/>
    <n v="11"/>
    <n v="15"/>
    <n v="12"/>
    <n v="0"/>
    <n v="2"/>
    <n v="4"/>
    <n v="3"/>
    <n v="4"/>
    <n v="5"/>
    <n v="5"/>
    <n v="10"/>
    <n v="2"/>
    <n v="11"/>
    <n v="0"/>
    <n v="0"/>
    <n v="5"/>
    <x v="27"/>
  </r>
  <r>
    <n v="4400"/>
    <x v="81"/>
    <n v="1"/>
    <n v="0"/>
    <m/>
    <n v="1"/>
    <n v="9"/>
    <n v="9"/>
    <n v="9"/>
    <n v="9"/>
    <n v="10"/>
    <n v="9"/>
    <n v="8"/>
    <n v="9"/>
    <n v="6"/>
    <n v="7"/>
    <n v="0"/>
    <n v="0"/>
    <n v="7"/>
    <n v="9"/>
    <n v="8"/>
    <n v="0"/>
    <n v="8"/>
    <n v="7"/>
    <n v="7"/>
    <n v="2"/>
    <n v="6"/>
    <n v="5"/>
    <n v="8"/>
    <n v="0"/>
    <n v="23"/>
    <n v="0"/>
    <n v="0"/>
    <n v="4"/>
    <x v="27"/>
  </r>
  <r>
    <n v="4401"/>
    <x v="82"/>
    <n v="0"/>
    <n v="0"/>
    <m/>
    <n v="1"/>
    <n v="1"/>
    <n v="1"/>
    <n v="1"/>
    <n v="1"/>
    <n v="3"/>
    <n v="3"/>
    <n v="3"/>
    <n v="4"/>
    <n v="7"/>
    <n v="7"/>
    <n v="0"/>
    <n v="0"/>
    <n v="1"/>
    <n v="2"/>
    <n v="0"/>
    <n v="0"/>
    <n v="2"/>
    <n v="2"/>
    <n v="1"/>
    <n v="0"/>
    <n v="3"/>
    <n v="2"/>
    <n v="0"/>
    <n v="0"/>
    <n v="10"/>
    <n v="0"/>
    <n v="0"/>
    <n v="2"/>
    <x v="27"/>
  </r>
  <r>
    <n v="4402"/>
    <x v="83"/>
    <n v="4"/>
    <n v="1"/>
    <m/>
    <n v="4"/>
    <n v="3"/>
    <n v="3"/>
    <n v="3"/>
    <n v="3"/>
    <n v="2"/>
    <n v="2"/>
    <n v="2"/>
    <n v="2"/>
    <n v="2"/>
    <n v="2"/>
    <n v="0"/>
    <n v="0"/>
    <n v="3"/>
    <n v="3"/>
    <n v="3"/>
    <n v="0"/>
    <n v="3"/>
    <n v="3"/>
    <n v="3"/>
    <n v="1"/>
    <n v="1"/>
    <n v="2"/>
    <n v="1"/>
    <n v="0"/>
    <n v="32"/>
    <n v="0"/>
    <n v="0"/>
    <n v="5"/>
    <x v="27"/>
  </r>
  <r>
    <n v="4403"/>
    <x v="84"/>
    <n v="0"/>
    <n v="0"/>
    <m/>
    <n v="0"/>
    <n v="3"/>
    <n v="3"/>
    <n v="3"/>
    <n v="3"/>
    <n v="3"/>
    <n v="3"/>
    <n v="3"/>
    <n v="3"/>
    <n v="0"/>
    <n v="0"/>
    <n v="0"/>
    <n v="0"/>
    <n v="1"/>
    <n v="1"/>
    <n v="1"/>
    <n v="0"/>
    <n v="3"/>
    <n v="2"/>
    <n v="1"/>
    <n v="2"/>
    <n v="3"/>
    <n v="1"/>
    <n v="5"/>
    <n v="0"/>
    <n v="12"/>
    <n v="0"/>
    <n v="0"/>
    <n v="4"/>
    <x v="27"/>
  </r>
  <r>
    <n v="4404"/>
    <x v="85"/>
    <n v="0"/>
    <n v="0"/>
    <m/>
    <n v="1"/>
    <n v="10"/>
    <n v="10"/>
    <n v="10"/>
    <n v="10"/>
    <n v="23"/>
    <n v="23"/>
    <n v="23"/>
    <n v="22"/>
    <n v="18"/>
    <n v="18"/>
    <n v="0"/>
    <n v="0"/>
    <n v="6"/>
    <n v="6"/>
    <n v="6"/>
    <n v="0"/>
    <n v="21"/>
    <n v="5"/>
    <n v="10"/>
    <n v="7"/>
    <n v="4"/>
    <n v="2"/>
    <n v="1"/>
    <n v="0"/>
    <n v="58"/>
    <n v="0"/>
    <n v="0"/>
    <n v="4"/>
    <x v="25"/>
  </r>
  <r>
    <n v="4405"/>
    <x v="86"/>
    <n v="0"/>
    <n v="1"/>
    <m/>
    <n v="0"/>
    <n v="8"/>
    <n v="8"/>
    <n v="8"/>
    <n v="8"/>
    <n v="9"/>
    <n v="9"/>
    <n v="9"/>
    <n v="9"/>
    <n v="7"/>
    <n v="7"/>
    <n v="0"/>
    <n v="0"/>
    <n v="4"/>
    <n v="4"/>
    <n v="4"/>
    <n v="0"/>
    <n v="8"/>
    <n v="5"/>
    <n v="6"/>
    <n v="8"/>
    <n v="5"/>
    <n v="5"/>
    <n v="5"/>
    <n v="0"/>
    <n v="8"/>
    <n v="0"/>
    <n v="0"/>
    <n v="5"/>
    <x v="25"/>
  </r>
  <r>
    <n v="4406"/>
    <x v="87"/>
    <n v="0"/>
    <n v="0"/>
    <m/>
    <n v="0"/>
    <n v="2"/>
    <n v="2"/>
    <n v="2"/>
    <n v="2"/>
    <n v="1"/>
    <n v="1"/>
    <n v="2"/>
    <n v="1"/>
    <n v="2"/>
    <n v="2"/>
    <n v="0"/>
    <n v="0"/>
    <n v="5"/>
    <n v="7"/>
    <n v="5"/>
    <n v="0"/>
    <n v="4"/>
    <n v="6"/>
    <n v="6"/>
    <n v="8"/>
    <n v="2"/>
    <n v="2"/>
    <n v="20"/>
    <n v="0"/>
    <n v="30"/>
    <n v="0"/>
    <n v="0"/>
    <n v="4"/>
    <x v="25"/>
  </r>
  <r>
    <n v="4407"/>
    <x v="88"/>
    <n v="120"/>
    <n v="3"/>
    <m/>
    <n v="124"/>
    <n v="87"/>
    <n v="88"/>
    <n v="88"/>
    <n v="88"/>
    <n v="132"/>
    <n v="130"/>
    <n v="141"/>
    <n v="140"/>
    <n v="98"/>
    <n v="99"/>
    <n v="0"/>
    <n v="0"/>
    <n v="108"/>
    <n v="121"/>
    <n v="105"/>
    <n v="0"/>
    <n v="140"/>
    <n v="103"/>
    <n v="103"/>
    <n v="93"/>
    <n v="27"/>
    <n v="20"/>
    <n v="2"/>
    <n v="9"/>
    <n v="328"/>
    <n v="0"/>
    <n v="3"/>
    <n v="37"/>
    <x v="28"/>
  </r>
  <r>
    <n v="4408"/>
    <x v="89"/>
    <n v="0"/>
    <n v="0"/>
    <m/>
    <n v="0"/>
    <n v="4"/>
    <n v="4"/>
    <n v="4"/>
    <n v="4"/>
    <n v="4"/>
    <n v="4"/>
    <n v="7"/>
    <n v="5"/>
    <n v="12"/>
    <n v="9"/>
    <n v="3"/>
    <n v="0"/>
    <n v="3"/>
    <n v="12"/>
    <n v="10"/>
    <n v="0"/>
    <n v="12"/>
    <n v="5"/>
    <n v="5"/>
    <n v="7"/>
    <n v="9"/>
    <n v="3"/>
    <n v="8"/>
    <n v="0"/>
    <n v="34"/>
    <n v="0"/>
    <n v="0"/>
    <n v="3"/>
    <x v="28"/>
  </r>
  <r>
    <n v="4409"/>
    <x v="90"/>
    <n v="0"/>
    <n v="0"/>
    <m/>
    <n v="0"/>
    <n v="12"/>
    <n v="12"/>
    <n v="12"/>
    <n v="12"/>
    <n v="16"/>
    <n v="15"/>
    <n v="16"/>
    <n v="16"/>
    <n v="15"/>
    <n v="15"/>
    <n v="0"/>
    <n v="0"/>
    <n v="17"/>
    <n v="20"/>
    <n v="21"/>
    <n v="0"/>
    <n v="21"/>
    <n v="12"/>
    <n v="14"/>
    <n v="13"/>
    <n v="7"/>
    <n v="5"/>
    <n v="11"/>
    <n v="21"/>
    <n v="22"/>
    <n v="0"/>
    <n v="7"/>
    <n v="23"/>
    <x v="28"/>
  </r>
  <r>
    <n v="4410"/>
    <x v="91"/>
    <n v="0"/>
    <n v="0"/>
    <m/>
    <n v="0"/>
    <n v="6"/>
    <n v="6"/>
    <n v="6"/>
    <n v="6"/>
    <n v="3"/>
    <n v="3"/>
    <n v="3"/>
    <n v="3"/>
    <n v="5"/>
    <n v="5"/>
    <n v="0"/>
    <n v="0"/>
    <n v="7"/>
    <n v="7"/>
    <n v="5"/>
    <n v="0"/>
    <n v="12"/>
    <n v="4"/>
    <n v="4"/>
    <n v="5"/>
    <n v="4"/>
    <n v="3"/>
    <n v="4"/>
    <n v="0"/>
    <n v="4"/>
    <n v="0"/>
    <n v="0"/>
    <n v="7"/>
    <x v="28"/>
  </r>
  <r>
    <n v="4411"/>
    <x v="92"/>
    <n v="0"/>
    <n v="0"/>
    <m/>
    <n v="0"/>
    <n v="2"/>
    <n v="2"/>
    <n v="2"/>
    <n v="1"/>
    <n v="5"/>
    <n v="5"/>
    <n v="5"/>
    <n v="5"/>
    <n v="2"/>
    <n v="2"/>
    <n v="0"/>
    <n v="0"/>
    <n v="2"/>
    <n v="1"/>
    <n v="1"/>
    <n v="0"/>
    <n v="3"/>
    <n v="6"/>
    <n v="6"/>
    <n v="5"/>
    <n v="2"/>
    <n v="2"/>
    <n v="0"/>
    <n v="0"/>
    <n v="28"/>
    <n v="0"/>
    <n v="0"/>
    <n v="4"/>
    <x v="28"/>
  </r>
  <r>
    <n v="4412"/>
    <x v="93"/>
    <n v="0"/>
    <n v="0"/>
    <m/>
    <n v="0"/>
    <n v="0"/>
    <n v="0"/>
    <n v="0"/>
    <n v="0"/>
    <n v="2"/>
    <n v="2"/>
    <n v="2"/>
    <n v="2"/>
    <n v="3"/>
    <n v="3"/>
    <n v="0"/>
    <n v="0"/>
    <n v="1"/>
    <n v="2"/>
    <n v="1"/>
    <n v="0"/>
    <n v="1"/>
    <n v="0"/>
    <n v="0"/>
    <n v="0"/>
    <n v="1"/>
    <n v="1"/>
    <n v="5"/>
    <n v="1"/>
    <n v="4"/>
    <n v="0"/>
    <n v="0"/>
    <n v="1"/>
    <x v="28"/>
  </r>
  <r>
    <n v="4413"/>
    <x v="94"/>
    <n v="0"/>
    <n v="0"/>
    <m/>
    <n v="0"/>
    <n v="0"/>
    <n v="0"/>
    <n v="0"/>
    <n v="0"/>
    <n v="1"/>
    <n v="1"/>
    <n v="1"/>
    <n v="1"/>
    <n v="4"/>
    <n v="4"/>
    <n v="0"/>
    <n v="0"/>
    <n v="0"/>
    <n v="0"/>
    <n v="0"/>
    <n v="0"/>
    <n v="3"/>
    <n v="1"/>
    <n v="1"/>
    <n v="1"/>
    <n v="2"/>
    <n v="1"/>
    <n v="5"/>
    <n v="0"/>
    <n v="17"/>
    <n v="0"/>
    <n v="0"/>
    <n v="1"/>
    <x v="28"/>
  </r>
  <r>
    <n v="4414"/>
    <x v="95"/>
    <n v="0"/>
    <n v="1"/>
    <m/>
    <n v="0"/>
    <n v="2"/>
    <n v="2"/>
    <n v="2"/>
    <n v="2"/>
    <n v="3"/>
    <n v="3"/>
    <n v="3"/>
    <n v="3"/>
    <n v="2"/>
    <n v="2"/>
    <n v="0"/>
    <n v="0"/>
    <n v="2"/>
    <n v="2"/>
    <n v="2"/>
    <n v="0"/>
    <n v="2"/>
    <n v="2"/>
    <n v="2"/>
    <n v="2"/>
    <n v="1"/>
    <n v="1"/>
    <n v="1"/>
    <n v="0"/>
    <n v="2"/>
    <n v="0"/>
    <n v="0"/>
    <n v="0"/>
    <x v="28"/>
  </r>
  <r>
    <n v="4415"/>
    <x v="96"/>
    <n v="1"/>
    <n v="1"/>
    <m/>
    <n v="1"/>
    <n v="6"/>
    <n v="6"/>
    <n v="6"/>
    <n v="6"/>
    <n v="5"/>
    <n v="3"/>
    <n v="4"/>
    <n v="4"/>
    <n v="1"/>
    <n v="1"/>
    <n v="0"/>
    <n v="0"/>
    <n v="2"/>
    <n v="9"/>
    <n v="9"/>
    <n v="0"/>
    <n v="8"/>
    <n v="0"/>
    <n v="0"/>
    <n v="0"/>
    <n v="1"/>
    <n v="0"/>
    <n v="1"/>
    <n v="0"/>
    <n v="18"/>
    <n v="0"/>
    <n v="0"/>
    <n v="2"/>
    <x v="28"/>
  </r>
  <r>
    <n v="4416"/>
    <x v="97"/>
    <n v="0"/>
    <n v="0"/>
    <m/>
    <n v="1"/>
    <n v="1"/>
    <n v="1"/>
    <n v="1"/>
    <n v="1"/>
    <n v="3"/>
    <n v="3"/>
    <n v="3"/>
    <n v="3"/>
    <n v="3"/>
    <n v="3"/>
    <n v="0"/>
    <n v="0"/>
    <n v="4"/>
    <n v="3"/>
    <n v="3"/>
    <n v="0"/>
    <n v="4"/>
    <n v="0"/>
    <n v="2"/>
    <n v="2"/>
    <n v="6"/>
    <n v="7"/>
    <n v="0"/>
    <n v="0"/>
    <n v="0"/>
    <n v="0"/>
    <n v="0"/>
    <n v="2"/>
    <x v="28"/>
  </r>
  <r>
    <n v="4417"/>
    <x v="98"/>
    <n v="0"/>
    <n v="0"/>
    <m/>
    <n v="0"/>
    <n v="5"/>
    <n v="5"/>
    <n v="5"/>
    <n v="5"/>
    <n v="6"/>
    <n v="6"/>
    <n v="6"/>
    <n v="6"/>
    <n v="5"/>
    <n v="5"/>
    <n v="0"/>
    <n v="0"/>
    <n v="5"/>
    <n v="3"/>
    <n v="5"/>
    <n v="0"/>
    <n v="4"/>
    <n v="8"/>
    <n v="7"/>
    <n v="4"/>
    <n v="5"/>
    <n v="4"/>
    <n v="14"/>
    <n v="1"/>
    <n v="36"/>
    <n v="0"/>
    <n v="0"/>
    <n v="5"/>
    <x v="23"/>
  </r>
  <r>
    <n v="4418"/>
    <x v="99"/>
    <n v="0"/>
    <n v="0"/>
    <m/>
    <n v="0"/>
    <n v="3"/>
    <n v="3"/>
    <n v="3"/>
    <n v="3"/>
    <n v="2"/>
    <n v="2"/>
    <n v="2"/>
    <n v="2"/>
    <n v="3"/>
    <n v="3"/>
    <n v="0"/>
    <n v="0"/>
    <n v="3"/>
    <n v="3"/>
    <n v="4"/>
    <n v="0"/>
    <n v="4"/>
    <n v="3"/>
    <n v="2"/>
    <n v="2"/>
    <n v="6"/>
    <n v="2"/>
    <n v="22"/>
    <n v="0"/>
    <n v="10"/>
    <n v="0"/>
    <n v="0"/>
    <n v="4"/>
    <x v="23"/>
  </r>
  <r>
    <n v="4419"/>
    <x v="100"/>
    <n v="1"/>
    <n v="0"/>
    <m/>
    <n v="1"/>
    <n v="1"/>
    <n v="1"/>
    <n v="1"/>
    <n v="1"/>
    <n v="2"/>
    <n v="2"/>
    <n v="2"/>
    <n v="2"/>
    <n v="1"/>
    <n v="1"/>
    <n v="0"/>
    <n v="0"/>
    <n v="2"/>
    <n v="1"/>
    <n v="3"/>
    <n v="0"/>
    <n v="1"/>
    <n v="2"/>
    <n v="2"/>
    <n v="1"/>
    <n v="1"/>
    <n v="1"/>
    <n v="5"/>
    <n v="0"/>
    <n v="7"/>
    <n v="0"/>
    <n v="0"/>
    <n v="3"/>
    <x v="23"/>
  </r>
  <r>
    <n v="4420"/>
    <x v="101"/>
    <n v="98"/>
    <n v="2"/>
    <m/>
    <n v="107"/>
    <n v="61"/>
    <n v="61"/>
    <n v="60"/>
    <n v="61"/>
    <n v="76"/>
    <n v="75"/>
    <n v="76"/>
    <n v="80"/>
    <n v="65"/>
    <n v="65"/>
    <n v="0"/>
    <n v="0"/>
    <n v="60"/>
    <n v="70"/>
    <n v="76"/>
    <n v="0"/>
    <n v="83"/>
    <n v="62"/>
    <n v="75"/>
    <n v="68"/>
    <n v="41"/>
    <n v="37"/>
    <n v="14"/>
    <n v="0"/>
    <n v="43"/>
    <n v="0"/>
    <n v="2"/>
    <n v="50"/>
    <x v="29"/>
  </r>
  <r>
    <n v="4421"/>
    <x v="102"/>
    <n v="4"/>
    <n v="0"/>
    <m/>
    <n v="6"/>
    <n v="21"/>
    <n v="21"/>
    <n v="21"/>
    <n v="21"/>
    <n v="22"/>
    <n v="22"/>
    <n v="24"/>
    <n v="24"/>
    <n v="26"/>
    <n v="25"/>
    <n v="0"/>
    <n v="0"/>
    <n v="16"/>
    <n v="18"/>
    <n v="18"/>
    <n v="0"/>
    <n v="12"/>
    <n v="16"/>
    <n v="23"/>
    <n v="23"/>
    <n v="22"/>
    <n v="18"/>
    <n v="0"/>
    <n v="0"/>
    <n v="11"/>
    <n v="0"/>
    <n v="0"/>
    <n v="15"/>
    <x v="29"/>
  </r>
  <r>
    <n v="4422"/>
    <x v="103"/>
    <n v="0"/>
    <n v="0"/>
    <m/>
    <n v="0"/>
    <n v="10"/>
    <n v="10"/>
    <n v="10"/>
    <n v="10"/>
    <n v="16"/>
    <n v="15"/>
    <n v="16"/>
    <n v="16"/>
    <n v="9"/>
    <n v="9"/>
    <n v="0"/>
    <n v="0"/>
    <n v="11"/>
    <n v="13"/>
    <n v="11"/>
    <n v="0"/>
    <n v="23"/>
    <n v="15"/>
    <n v="18"/>
    <n v="14"/>
    <n v="20"/>
    <n v="14"/>
    <n v="0"/>
    <n v="4"/>
    <n v="35"/>
    <n v="0"/>
    <n v="0"/>
    <n v="9"/>
    <x v="29"/>
  </r>
  <r>
    <n v="4423"/>
    <x v="104"/>
    <n v="0"/>
    <n v="0"/>
    <m/>
    <n v="0"/>
    <n v="12"/>
    <n v="12"/>
    <n v="12"/>
    <n v="12"/>
    <n v="19"/>
    <n v="17"/>
    <n v="17"/>
    <n v="17"/>
    <n v="17"/>
    <n v="18"/>
    <n v="0"/>
    <n v="0"/>
    <n v="27"/>
    <n v="26"/>
    <n v="26"/>
    <n v="0"/>
    <n v="37"/>
    <n v="22"/>
    <n v="28"/>
    <n v="23"/>
    <n v="20"/>
    <n v="16"/>
    <n v="2"/>
    <n v="0"/>
    <n v="28"/>
    <n v="0"/>
    <n v="0"/>
    <n v="13"/>
    <x v="29"/>
  </r>
  <r>
    <n v="4424"/>
    <x v="105"/>
    <n v="0"/>
    <n v="0"/>
    <m/>
    <n v="0"/>
    <n v="12"/>
    <n v="12"/>
    <n v="12"/>
    <n v="12"/>
    <n v="6"/>
    <n v="5"/>
    <n v="8"/>
    <n v="7"/>
    <n v="13"/>
    <n v="15"/>
    <n v="0"/>
    <n v="0"/>
    <n v="11"/>
    <n v="11"/>
    <n v="10"/>
    <n v="0"/>
    <n v="16"/>
    <n v="11"/>
    <n v="21"/>
    <n v="17"/>
    <n v="7"/>
    <n v="5"/>
    <n v="0"/>
    <n v="0"/>
    <n v="10"/>
    <n v="0"/>
    <n v="0"/>
    <n v="5"/>
    <x v="29"/>
  </r>
  <r>
    <n v="4425"/>
    <x v="106"/>
    <n v="0"/>
    <n v="0"/>
    <m/>
    <n v="0"/>
    <n v="16"/>
    <n v="15"/>
    <n v="16"/>
    <n v="16"/>
    <n v="11"/>
    <n v="11"/>
    <n v="10"/>
    <n v="12"/>
    <n v="10"/>
    <n v="9"/>
    <n v="1"/>
    <n v="0"/>
    <n v="10"/>
    <n v="12"/>
    <n v="14"/>
    <n v="0"/>
    <n v="16"/>
    <n v="6"/>
    <n v="11"/>
    <n v="7"/>
    <n v="9"/>
    <n v="4"/>
    <n v="4"/>
    <n v="0"/>
    <n v="23"/>
    <n v="0"/>
    <n v="0"/>
    <n v="3"/>
    <x v="29"/>
  </r>
  <r>
    <n v="4426"/>
    <x v="107"/>
    <n v="0"/>
    <n v="0"/>
    <m/>
    <n v="2"/>
    <n v="22"/>
    <n v="22"/>
    <n v="22"/>
    <n v="22"/>
    <n v="18"/>
    <n v="17"/>
    <n v="17"/>
    <n v="17"/>
    <n v="13"/>
    <n v="13"/>
    <n v="0"/>
    <n v="0"/>
    <n v="16"/>
    <n v="27"/>
    <n v="22"/>
    <n v="0"/>
    <n v="18"/>
    <n v="20"/>
    <n v="23"/>
    <n v="16"/>
    <n v="19"/>
    <n v="18"/>
    <n v="9"/>
    <n v="0"/>
    <n v="51"/>
    <n v="0"/>
    <n v="13"/>
    <n v="16"/>
    <x v="29"/>
  </r>
  <r>
    <n v="4427"/>
    <x v="108"/>
    <n v="0"/>
    <n v="0"/>
    <m/>
    <n v="0"/>
    <n v="5"/>
    <n v="5"/>
    <n v="5"/>
    <n v="5"/>
    <n v="4"/>
    <n v="4"/>
    <n v="4"/>
    <n v="4"/>
    <n v="7"/>
    <n v="7"/>
    <n v="0"/>
    <n v="0"/>
    <n v="3"/>
    <n v="4"/>
    <n v="3"/>
    <n v="0"/>
    <n v="3"/>
    <n v="5"/>
    <n v="5"/>
    <n v="5"/>
    <n v="2"/>
    <n v="2"/>
    <n v="0"/>
    <n v="0"/>
    <n v="1"/>
    <n v="0"/>
    <n v="1"/>
    <n v="3"/>
    <x v="29"/>
  </r>
  <r>
    <n v="4428"/>
    <x v="109"/>
    <n v="1"/>
    <n v="0"/>
    <m/>
    <n v="1"/>
    <n v="11"/>
    <n v="11"/>
    <n v="11"/>
    <n v="11"/>
    <n v="19"/>
    <n v="19"/>
    <n v="21"/>
    <n v="21"/>
    <n v="16"/>
    <n v="17"/>
    <n v="0"/>
    <n v="0"/>
    <n v="15"/>
    <n v="13"/>
    <n v="13"/>
    <n v="0"/>
    <n v="22"/>
    <n v="9"/>
    <n v="9"/>
    <n v="8"/>
    <n v="10"/>
    <n v="6"/>
    <n v="1"/>
    <n v="0"/>
    <n v="9"/>
    <n v="0"/>
    <n v="0"/>
    <n v="9"/>
    <x v="29"/>
  </r>
  <r>
    <n v="4429"/>
    <x v="110"/>
    <n v="1"/>
    <n v="0"/>
    <m/>
    <n v="4"/>
    <n v="35"/>
    <n v="35"/>
    <n v="35"/>
    <n v="35"/>
    <n v="36"/>
    <n v="34"/>
    <n v="36"/>
    <n v="37"/>
    <n v="37"/>
    <n v="37"/>
    <n v="0"/>
    <n v="0"/>
    <n v="49"/>
    <n v="53"/>
    <n v="44"/>
    <n v="0"/>
    <n v="52"/>
    <n v="34"/>
    <n v="42"/>
    <n v="35"/>
    <n v="27"/>
    <n v="27"/>
    <n v="8"/>
    <n v="0"/>
    <n v="44"/>
    <n v="0"/>
    <n v="26"/>
    <n v="29"/>
    <x v="29"/>
  </r>
  <r>
    <n v="4430"/>
    <x v="111"/>
    <n v="0"/>
    <n v="0"/>
    <m/>
    <n v="0"/>
    <n v="15"/>
    <n v="15"/>
    <n v="15"/>
    <n v="15"/>
    <n v="9"/>
    <n v="9"/>
    <n v="9"/>
    <n v="9"/>
    <n v="10"/>
    <n v="10"/>
    <n v="0"/>
    <n v="0"/>
    <n v="13"/>
    <n v="14"/>
    <n v="14"/>
    <n v="0"/>
    <n v="12"/>
    <n v="19"/>
    <n v="19"/>
    <n v="19"/>
    <n v="9"/>
    <n v="9"/>
    <n v="0"/>
    <n v="0"/>
    <n v="38"/>
    <n v="0"/>
    <n v="0"/>
    <n v="2"/>
    <x v="29"/>
  </r>
  <r>
    <n v="4431"/>
    <x v="112"/>
    <n v="0"/>
    <n v="0"/>
    <m/>
    <n v="0"/>
    <n v="5"/>
    <n v="5"/>
    <n v="5"/>
    <n v="5"/>
    <n v="1"/>
    <n v="1"/>
    <n v="1"/>
    <n v="1"/>
    <n v="7"/>
    <n v="7"/>
    <n v="0"/>
    <n v="0"/>
    <n v="1"/>
    <n v="4"/>
    <n v="3"/>
    <n v="0"/>
    <n v="1"/>
    <n v="4"/>
    <n v="5"/>
    <n v="4"/>
    <n v="1"/>
    <n v="1"/>
    <n v="9"/>
    <n v="0"/>
    <n v="28"/>
    <n v="0"/>
    <n v="3"/>
    <n v="5"/>
    <x v="29"/>
  </r>
  <r>
    <n v="4432"/>
    <x v="113"/>
    <n v="0"/>
    <n v="0"/>
    <m/>
    <n v="0"/>
    <n v="2"/>
    <n v="2"/>
    <n v="2"/>
    <n v="2"/>
    <n v="4"/>
    <n v="4"/>
    <n v="5"/>
    <n v="5"/>
    <n v="8"/>
    <n v="8"/>
    <n v="0"/>
    <n v="0"/>
    <n v="8"/>
    <n v="8"/>
    <n v="8"/>
    <n v="0"/>
    <n v="7"/>
    <n v="6"/>
    <n v="6"/>
    <n v="6"/>
    <n v="7"/>
    <n v="4"/>
    <n v="1"/>
    <n v="0"/>
    <n v="5"/>
    <n v="0"/>
    <n v="0"/>
    <n v="1"/>
    <x v="29"/>
  </r>
  <r>
    <n v="4433"/>
    <x v="114"/>
    <n v="0"/>
    <n v="0"/>
    <m/>
    <n v="1"/>
    <n v="6"/>
    <n v="6"/>
    <n v="6"/>
    <n v="6"/>
    <n v="7"/>
    <n v="7"/>
    <n v="7"/>
    <n v="7"/>
    <n v="4"/>
    <n v="4"/>
    <n v="0"/>
    <n v="0"/>
    <n v="9"/>
    <n v="8"/>
    <n v="9"/>
    <n v="0"/>
    <n v="5"/>
    <n v="2"/>
    <n v="3"/>
    <n v="1"/>
    <n v="4"/>
    <n v="0"/>
    <n v="0"/>
    <n v="0"/>
    <n v="7"/>
    <n v="0"/>
    <n v="4"/>
    <n v="6"/>
    <x v="29"/>
  </r>
  <r>
    <n v="4434"/>
    <x v="115"/>
    <n v="0"/>
    <n v="0"/>
    <m/>
    <n v="0"/>
    <n v="10"/>
    <n v="10"/>
    <n v="10"/>
    <n v="10"/>
    <n v="10"/>
    <n v="9"/>
    <n v="9"/>
    <n v="10"/>
    <n v="15"/>
    <n v="15"/>
    <n v="0"/>
    <n v="0"/>
    <n v="16"/>
    <n v="17"/>
    <n v="18"/>
    <n v="0"/>
    <n v="15"/>
    <n v="14"/>
    <n v="14"/>
    <n v="14"/>
    <n v="8"/>
    <n v="8"/>
    <n v="0"/>
    <n v="0"/>
    <n v="23"/>
    <n v="0"/>
    <n v="0"/>
    <n v="5"/>
    <x v="29"/>
  </r>
  <r>
    <n v="4435"/>
    <x v="116"/>
    <n v="0"/>
    <n v="0"/>
    <m/>
    <n v="0"/>
    <n v="7"/>
    <n v="7"/>
    <n v="7"/>
    <n v="7"/>
    <n v="10"/>
    <n v="10"/>
    <n v="10"/>
    <n v="10"/>
    <n v="4"/>
    <n v="4"/>
    <n v="0"/>
    <n v="0"/>
    <n v="4"/>
    <n v="5"/>
    <n v="5"/>
    <n v="0"/>
    <n v="7"/>
    <n v="5"/>
    <n v="7"/>
    <n v="7"/>
    <n v="12"/>
    <n v="9"/>
    <n v="9"/>
    <n v="0"/>
    <n v="20"/>
    <n v="0"/>
    <n v="0"/>
    <n v="4"/>
    <x v="29"/>
  </r>
  <r>
    <n v="4436"/>
    <x v="117"/>
    <n v="0"/>
    <n v="0"/>
    <m/>
    <n v="0"/>
    <n v="8"/>
    <n v="8"/>
    <n v="8"/>
    <n v="8"/>
    <n v="5"/>
    <n v="5"/>
    <n v="8"/>
    <n v="8"/>
    <n v="4"/>
    <n v="4"/>
    <n v="0"/>
    <n v="0"/>
    <n v="4"/>
    <n v="4"/>
    <n v="8"/>
    <n v="0"/>
    <n v="9"/>
    <n v="2"/>
    <n v="3"/>
    <n v="0"/>
    <n v="8"/>
    <n v="4"/>
    <n v="0"/>
    <n v="0"/>
    <n v="49"/>
    <n v="0"/>
    <n v="3"/>
    <n v="4"/>
    <x v="29"/>
  </r>
  <r>
    <n v="4437"/>
    <x v="118"/>
    <n v="0"/>
    <n v="0"/>
    <m/>
    <n v="0"/>
    <n v="1"/>
    <n v="1"/>
    <n v="1"/>
    <n v="1"/>
    <n v="1"/>
    <n v="1"/>
    <n v="1"/>
    <n v="1"/>
    <n v="5"/>
    <n v="7"/>
    <n v="0"/>
    <n v="0"/>
    <n v="3"/>
    <n v="4"/>
    <n v="7"/>
    <n v="0"/>
    <n v="0"/>
    <n v="1"/>
    <n v="1"/>
    <n v="1"/>
    <n v="3"/>
    <n v="2"/>
    <n v="0"/>
    <n v="0"/>
    <n v="0"/>
    <n v="0"/>
    <n v="0"/>
    <n v="2"/>
    <x v="29"/>
  </r>
  <r>
    <n v="4438"/>
    <x v="119"/>
    <n v="0"/>
    <n v="0"/>
    <m/>
    <n v="0"/>
    <n v="9"/>
    <n v="9"/>
    <n v="9"/>
    <n v="9"/>
    <n v="14"/>
    <n v="14"/>
    <n v="14"/>
    <n v="14"/>
    <n v="8"/>
    <n v="8"/>
    <n v="0"/>
    <n v="0"/>
    <n v="12"/>
    <n v="12"/>
    <n v="11"/>
    <n v="0"/>
    <n v="17"/>
    <n v="13"/>
    <n v="13"/>
    <n v="13"/>
    <n v="20"/>
    <n v="20"/>
    <n v="1"/>
    <n v="0"/>
    <n v="21"/>
    <n v="0"/>
    <n v="7"/>
    <n v="8"/>
    <x v="29"/>
  </r>
  <r>
    <n v="4439"/>
    <x v="120"/>
    <n v="0"/>
    <n v="2"/>
    <m/>
    <n v="0"/>
    <n v="25"/>
    <n v="25"/>
    <n v="25"/>
    <n v="25"/>
    <n v="15"/>
    <n v="15"/>
    <n v="15"/>
    <n v="15"/>
    <n v="20"/>
    <n v="20"/>
    <n v="0"/>
    <n v="0"/>
    <n v="15"/>
    <n v="15"/>
    <n v="15"/>
    <n v="0"/>
    <n v="16"/>
    <n v="13"/>
    <n v="14"/>
    <n v="15"/>
    <n v="20"/>
    <n v="19"/>
    <n v="16"/>
    <n v="0"/>
    <n v="31"/>
    <n v="0"/>
    <n v="2"/>
    <n v="22"/>
    <x v="30"/>
  </r>
  <r>
    <n v="4440"/>
    <x v="121"/>
    <n v="62"/>
    <n v="0"/>
    <m/>
    <n v="70"/>
    <n v="30"/>
    <n v="30"/>
    <n v="30"/>
    <n v="30"/>
    <n v="32"/>
    <n v="32"/>
    <n v="32"/>
    <n v="33"/>
    <n v="26"/>
    <n v="26"/>
    <n v="0"/>
    <n v="0"/>
    <n v="34"/>
    <n v="32"/>
    <n v="34"/>
    <n v="0"/>
    <n v="40"/>
    <n v="19"/>
    <n v="44"/>
    <n v="41"/>
    <n v="16"/>
    <n v="14"/>
    <n v="4"/>
    <n v="69"/>
    <n v="73"/>
    <n v="0"/>
    <n v="2"/>
    <n v="33"/>
    <x v="31"/>
  </r>
  <r>
    <n v="4441"/>
    <x v="122"/>
    <n v="8"/>
    <n v="0"/>
    <m/>
    <n v="9"/>
    <n v="34"/>
    <n v="34"/>
    <n v="34"/>
    <n v="34"/>
    <n v="37"/>
    <n v="37"/>
    <n v="39"/>
    <n v="38"/>
    <n v="55"/>
    <n v="54"/>
    <n v="0"/>
    <n v="0"/>
    <n v="42"/>
    <n v="41"/>
    <n v="36"/>
    <n v="0"/>
    <n v="45"/>
    <n v="38"/>
    <n v="40"/>
    <n v="37"/>
    <n v="31"/>
    <n v="27"/>
    <n v="12"/>
    <n v="12"/>
    <n v="108"/>
    <n v="0"/>
    <n v="0"/>
    <n v="34"/>
    <x v="31"/>
  </r>
  <r>
    <n v="4442"/>
    <x v="123"/>
    <n v="0"/>
    <n v="0"/>
    <m/>
    <n v="0"/>
    <n v="0"/>
    <n v="0"/>
    <n v="0"/>
    <n v="0"/>
    <n v="2"/>
    <n v="2"/>
    <n v="2"/>
    <n v="2"/>
    <n v="1"/>
    <n v="1"/>
    <n v="0"/>
    <n v="0"/>
    <n v="1"/>
    <n v="1"/>
    <n v="1"/>
    <n v="0"/>
    <n v="1"/>
    <n v="0"/>
    <n v="0"/>
    <n v="0"/>
    <n v="1"/>
    <n v="0"/>
    <n v="2"/>
    <n v="10"/>
    <n v="4"/>
    <n v="0"/>
    <n v="0"/>
    <n v="1"/>
    <x v="32"/>
  </r>
  <r>
    <n v="4443"/>
    <x v="124"/>
    <n v="0"/>
    <n v="1"/>
    <m/>
    <n v="1"/>
    <n v="19"/>
    <n v="19"/>
    <n v="19"/>
    <n v="19"/>
    <n v="15"/>
    <n v="14"/>
    <n v="15"/>
    <n v="15"/>
    <n v="14"/>
    <n v="14"/>
    <n v="0"/>
    <n v="0"/>
    <n v="19"/>
    <n v="19"/>
    <n v="19"/>
    <n v="0"/>
    <n v="25"/>
    <n v="13"/>
    <n v="14"/>
    <n v="16"/>
    <n v="28"/>
    <n v="27"/>
    <n v="5"/>
    <n v="1"/>
    <n v="41"/>
    <n v="0"/>
    <n v="0"/>
    <n v="17"/>
    <x v="33"/>
  </r>
  <r>
    <n v="4444"/>
    <x v="125"/>
    <n v="0"/>
    <n v="0"/>
    <m/>
    <n v="0"/>
    <n v="6"/>
    <n v="6"/>
    <n v="6"/>
    <n v="6"/>
    <n v="7"/>
    <n v="7"/>
    <n v="7"/>
    <n v="7"/>
    <n v="6"/>
    <n v="6"/>
    <n v="0"/>
    <n v="0"/>
    <n v="2"/>
    <n v="4"/>
    <n v="2"/>
    <n v="0"/>
    <n v="10"/>
    <n v="2"/>
    <n v="4"/>
    <n v="3"/>
    <n v="8"/>
    <n v="9"/>
    <n v="1"/>
    <n v="13"/>
    <n v="46"/>
    <n v="0"/>
    <n v="0"/>
    <n v="7"/>
    <x v="34"/>
  </r>
  <r>
    <n v="4445"/>
    <x v="126"/>
    <n v="0"/>
    <n v="1"/>
    <m/>
    <n v="1"/>
    <n v="5"/>
    <n v="5"/>
    <n v="5"/>
    <n v="5"/>
    <n v="2"/>
    <n v="2"/>
    <n v="2"/>
    <n v="3"/>
    <n v="4"/>
    <n v="4"/>
    <n v="0"/>
    <n v="0"/>
    <n v="5"/>
    <n v="6"/>
    <n v="9"/>
    <n v="0"/>
    <n v="9"/>
    <n v="10"/>
    <n v="12"/>
    <n v="12"/>
    <n v="6"/>
    <n v="6"/>
    <n v="0"/>
    <n v="0"/>
    <n v="47"/>
    <n v="0"/>
    <n v="0"/>
    <n v="1"/>
    <x v="34"/>
  </r>
  <r>
    <n v="4446"/>
    <x v="127"/>
    <n v="1"/>
    <n v="0"/>
    <m/>
    <n v="1"/>
    <n v="2"/>
    <n v="2"/>
    <n v="2"/>
    <n v="2"/>
    <n v="2"/>
    <n v="2"/>
    <n v="2"/>
    <n v="2"/>
    <n v="1"/>
    <n v="1"/>
    <n v="0"/>
    <n v="0"/>
    <n v="0"/>
    <n v="0"/>
    <n v="0"/>
    <n v="0"/>
    <n v="1"/>
    <n v="3"/>
    <n v="3"/>
    <n v="2"/>
    <n v="2"/>
    <n v="1"/>
    <n v="1"/>
    <n v="5"/>
    <n v="26"/>
    <n v="0"/>
    <n v="0"/>
    <n v="5"/>
    <x v="34"/>
  </r>
  <r>
    <n v="4447"/>
    <x v="128"/>
    <n v="3"/>
    <n v="0"/>
    <m/>
    <n v="3"/>
    <n v="18"/>
    <n v="18"/>
    <n v="18"/>
    <n v="17"/>
    <n v="13"/>
    <n v="13"/>
    <n v="15"/>
    <n v="13"/>
    <n v="16"/>
    <n v="17"/>
    <n v="0"/>
    <n v="0"/>
    <n v="12"/>
    <n v="12"/>
    <n v="15"/>
    <n v="0"/>
    <n v="30"/>
    <n v="9"/>
    <n v="15"/>
    <n v="17"/>
    <n v="17"/>
    <n v="13"/>
    <n v="13"/>
    <n v="2"/>
    <n v="6"/>
    <n v="0"/>
    <n v="0"/>
    <n v="4"/>
    <x v="34"/>
  </r>
  <r>
    <n v="4448"/>
    <x v="129"/>
    <n v="2"/>
    <n v="0"/>
    <m/>
    <n v="2"/>
    <n v="3"/>
    <n v="3"/>
    <n v="3"/>
    <n v="3"/>
    <n v="3"/>
    <n v="3"/>
    <n v="3"/>
    <n v="3"/>
    <n v="1"/>
    <n v="1"/>
    <n v="0"/>
    <n v="0"/>
    <n v="3"/>
    <n v="5"/>
    <n v="1"/>
    <n v="0"/>
    <n v="5"/>
    <n v="1"/>
    <n v="2"/>
    <n v="2"/>
    <n v="2"/>
    <n v="2"/>
    <n v="0"/>
    <n v="6"/>
    <n v="4"/>
    <n v="0"/>
    <n v="0"/>
    <n v="1"/>
    <x v="34"/>
  </r>
  <r>
    <n v="4449"/>
    <x v="130"/>
    <n v="0"/>
    <n v="0"/>
    <m/>
    <n v="0"/>
    <n v="2"/>
    <n v="2"/>
    <n v="2"/>
    <n v="2"/>
    <n v="6"/>
    <n v="6"/>
    <n v="6"/>
    <n v="6"/>
    <n v="2"/>
    <n v="2"/>
    <n v="0"/>
    <n v="0"/>
    <n v="2"/>
    <n v="2"/>
    <n v="2"/>
    <n v="0"/>
    <n v="3"/>
    <n v="3"/>
    <n v="4"/>
    <n v="4"/>
    <n v="5"/>
    <n v="5"/>
    <n v="1"/>
    <n v="2"/>
    <n v="51"/>
    <n v="0"/>
    <n v="0"/>
    <n v="2"/>
    <x v="34"/>
  </r>
  <r>
    <n v="4450"/>
    <x v="131"/>
    <n v="0"/>
    <n v="0"/>
    <m/>
    <n v="1"/>
    <n v="4"/>
    <n v="4"/>
    <n v="4"/>
    <n v="4"/>
    <n v="3"/>
    <n v="3"/>
    <n v="3"/>
    <n v="3"/>
    <n v="3"/>
    <n v="3"/>
    <n v="0"/>
    <n v="0"/>
    <n v="4"/>
    <n v="6"/>
    <n v="5"/>
    <n v="0"/>
    <n v="4"/>
    <n v="0"/>
    <n v="2"/>
    <n v="2"/>
    <n v="3"/>
    <n v="2"/>
    <n v="1"/>
    <n v="6"/>
    <n v="7"/>
    <n v="0"/>
    <n v="0"/>
    <n v="2"/>
    <x v="34"/>
  </r>
  <r>
    <n v="4451"/>
    <x v="132"/>
    <n v="7"/>
    <n v="0"/>
    <m/>
    <n v="10"/>
    <n v="27"/>
    <n v="27"/>
    <n v="27"/>
    <n v="27"/>
    <n v="22"/>
    <n v="23"/>
    <n v="23"/>
    <n v="26"/>
    <n v="31"/>
    <n v="31"/>
    <n v="0"/>
    <n v="0"/>
    <n v="35"/>
    <n v="42"/>
    <n v="24"/>
    <n v="0"/>
    <n v="14"/>
    <n v="19"/>
    <n v="28"/>
    <n v="19"/>
    <n v="18"/>
    <n v="20"/>
    <n v="9"/>
    <n v="9"/>
    <n v="29"/>
    <n v="0"/>
    <n v="0"/>
    <n v="11"/>
    <x v="34"/>
  </r>
  <r>
    <n v="4452"/>
    <x v="133"/>
    <n v="29"/>
    <n v="0"/>
    <m/>
    <n v="34"/>
    <n v="72"/>
    <n v="72"/>
    <n v="72"/>
    <n v="72"/>
    <n v="79"/>
    <n v="76"/>
    <n v="79"/>
    <n v="78"/>
    <n v="70"/>
    <n v="70"/>
    <n v="0"/>
    <n v="0"/>
    <n v="73"/>
    <n v="74"/>
    <n v="63"/>
    <n v="0"/>
    <n v="77"/>
    <n v="40"/>
    <n v="36"/>
    <n v="57"/>
    <n v="83"/>
    <n v="25"/>
    <n v="18"/>
    <n v="30"/>
    <n v="103"/>
    <n v="0"/>
    <n v="4"/>
    <n v="39"/>
    <x v="35"/>
  </r>
  <r>
    <n v="4453"/>
    <x v="134"/>
    <n v="0"/>
    <n v="0"/>
    <m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3"/>
    <n v="2"/>
    <n v="0"/>
    <n v="0"/>
    <n v="1"/>
    <n v="3"/>
    <n v="12"/>
    <n v="0"/>
    <n v="0"/>
    <n v="2"/>
    <x v="35"/>
  </r>
  <r>
    <n v="4454"/>
    <x v="135"/>
    <n v="2"/>
    <n v="1"/>
    <m/>
    <n v="2"/>
    <n v="2"/>
    <n v="3"/>
    <n v="2"/>
    <n v="1"/>
    <n v="3"/>
    <n v="3"/>
    <n v="3"/>
    <n v="3"/>
    <n v="2"/>
    <n v="3"/>
    <n v="0"/>
    <n v="0"/>
    <n v="4"/>
    <n v="3"/>
    <n v="5"/>
    <n v="0"/>
    <n v="6"/>
    <n v="0"/>
    <n v="1"/>
    <n v="1"/>
    <n v="3"/>
    <n v="2"/>
    <n v="2"/>
    <n v="1"/>
    <n v="17"/>
    <n v="0"/>
    <n v="0"/>
    <n v="2"/>
    <x v="32"/>
  </r>
  <r>
    <n v="4455"/>
    <x v="136"/>
    <n v="5"/>
    <n v="0"/>
    <m/>
    <n v="11"/>
    <n v="9"/>
    <n v="9"/>
    <n v="9"/>
    <n v="9"/>
    <n v="14"/>
    <n v="13"/>
    <n v="14"/>
    <n v="15"/>
    <n v="12"/>
    <n v="10"/>
    <n v="1"/>
    <n v="0"/>
    <n v="15"/>
    <n v="22"/>
    <n v="18"/>
    <n v="0"/>
    <n v="28"/>
    <n v="11"/>
    <n v="20"/>
    <n v="4"/>
    <n v="17"/>
    <n v="4"/>
    <n v="5"/>
    <n v="30"/>
    <n v="114"/>
    <n v="0"/>
    <n v="0"/>
    <n v="10"/>
    <x v="32"/>
  </r>
  <r>
    <n v="4456"/>
    <x v="137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1"/>
    <n v="1"/>
    <n v="1"/>
    <n v="0"/>
    <n v="3"/>
    <n v="0"/>
    <n v="0"/>
    <n v="0"/>
    <x v="32"/>
  </r>
  <r>
    <n v="4457"/>
    <x v="138"/>
    <n v="4"/>
    <n v="0"/>
    <m/>
    <n v="2"/>
    <n v="6"/>
    <n v="7"/>
    <n v="5"/>
    <n v="6"/>
    <n v="8"/>
    <n v="5"/>
    <n v="4"/>
    <n v="7"/>
    <n v="5"/>
    <n v="5"/>
    <n v="0"/>
    <n v="0"/>
    <n v="13"/>
    <n v="12"/>
    <n v="3"/>
    <n v="0"/>
    <n v="9"/>
    <n v="6"/>
    <n v="8"/>
    <n v="7"/>
    <n v="8"/>
    <n v="6"/>
    <n v="0"/>
    <n v="12"/>
    <n v="11"/>
    <n v="0"/>
    <n v="0"/>
    <n v="2"/>
    <x v="32"/>
  </r>
  <r>
    <n v="4458"/>
    <x v="139"/>
    <n v="1"/>
    <n v="0"/>
    <m/>
    <n v="1"/>
    <n v="3"/>
    <n v="3"/>
    <n v="3"/>
    <n v="3"/>
    <n v="1"/>
    <n v="1"/>
    <n v="1"/>
    <n v="1"/>
    <n v="2"/>
    <n v="1"/>
    <n v="0"/>
    <n v="0"/>
    <n v="3"/>
    <n v="3"/>
    <n v="3"/>
    <n v="0"/>
    <n v="2"/>
    <n v="1"/>
    <n v="1"/>
    <n v="1"/>
    <n v="5"/>
    <n v="5"/>
    <n v="5"/>
    <n v="2"/>
    <n v="17"/>
    <n v="0"/>
    <n v="0"/>
    <n v="0"/>
    <x v="32"/>
  </r>
  <r>
    <n v="4459"/>
    <x v="140"/>
    <n v="0"/>
    <n v="0"/>
    <m/>
    <n v="0"/>
    <n v="0"/>
    <n v="0"/>
    <n v="0"/>
    <n v="0"/>
    <n v="2"/>
    <n v="2"/>
    <n v="2"/>
    <n v="2"/>
    <n v="1"/>
    <n v="1"/>
    <n v="0"/>
    <n v="0"/>
    <n v="1"/>
    <n v="1"/>
    <n v="1"/>
    <n v="0"/>
    <n v="5"/>
    <n v="0"/>
    <n v="0"/>
    <n v="0"/>
    <n v="3"/>
    <n v="3"/>
    <n v="0"/>
    <n v="4"/>
    <n v="5"/>
    <n v="0"/>
    <n v="0"/>
    <n v="1"/>
    <x v="32"/>
  </r>
  <r>
    <n v="4460"/>
    <x v="141"/>
    <n v="0"/>
    <n v="0"/>
    <m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  <x v="32"/>
  </r>
  <r>
    <n v="4461"/>
    <x v="142"/>
    <n v="0"/>
    <n v="0"/>
    <m/>
    <n v="0"/>
    <n v="0"/>
    <n v="0"/>
    <n v="0"/>
    <n v="0"/>
    <n v="3"/>
    <n v="2"/>
    <n v="3"/>
    <n v="3"/>
    <n v="1"/>
    <n v="1"/>
    <n v="0"/>
    <n v="0"/>
    <n v="3"/>
    <n v="1"/>
    <n v="3"/>
    <n v="0"/>
    <n v="3"/>
    <n v="1"/>
    <n v="4"/>
    <n v="4"/>
    <n v="3"/>
    <n v="2"/>
    <n v="0"/>
    <n v="0"/>
    <n v="12"/>
    <n v="0"/>
    <n v="0"/>
    <n v="0"/>
    <x v="32"/>
  </r>
  <r>
    <n v="4462"/>
    <x v="143"/>
    <n v="2"/>
    <n v="0"/>
    <m/>
    <n v="3"/>
    <n v="3"/>
    <n v="3"/>
    <n v="3"/>
    <n v="3"/>
    <n v="4"/>
    <n v="4"/>
    <n v="4"/>
    <n v="4"/>
    <n v="5"/>
    <n v="5"/>
    <n v="0"/>
    <n v="0"/>
    <n v="1"/>
    <n v="1"/>
    <n v="2"/>
    <n v="0"/>
    <n v="2"/>
    <n v="1"/>
    <n v="1"/>
    <n v="2"/>
    <n v="1"/>
    <n v="2"/>
    <n v="0"/>
    <n v="0"/>
    <n v="29"/>
    <n v="0"/>
    <n v="0"/>
    <n v="3"/>
    <x v="32"/>
  </r>
  <r>
    <n v="4463"/>
    <x v="144"/>
    <n v="0"/>
    <n v="1"/>
    <m/>
    <n v="0"/>
    <n v="3"/>
    <n v="3"/>
    <n v="3"/>
    <n v="3"/>
    <n v="1"/>
    <n v="1"/>
    <n v="1"/>
    <n v="1"/>
    <n v="2"/>
    <n v="2"/>
    <n v="0"/>
    <n v="0"/>
    <n v="0"/>
    <n v="2"/>
    <n v="1"/>
    <n v="0"/>
    <n v="2"/>
    <n v="3"/>
    <n v="4"/>
    <n v="1"/>
    <n v="4"/>
    <n v="4"/>
    <n v="0"/>
    <n v="0"/>
    <n v="1"/>
    <n v="0"/>
    <n v="0"/>
    <n v="3"/>
    <x v="32"/>
  </r>
  <r>
    <n v="4464"/>
    <x v="145"/>
    <n v="2"/>
    <n v="1"/>
    <m/>
    <n v="2"/>
    <n v="1"/>
    <n v="1"/>
    <n v="1"/>
    <n v="1"/>
    <n v="5"/>
    <n v="4"/>
    <n v="5"/>
    <n v="5"/>
    <n v="6"/>
    <n v="6"/>
    <n v="2"/>
    <n v="0"/>
    <n v="0"/>
    <n v="0"/>
    <n v="0"/>
    <n v="0"/>
    <n v="0"/>
    <n v="1"/>
    <n v="3"/>
    <n v="1"/>
    <n v="4"/>
    <n v="3"/>
    <n v="1"/>
    <n v="0"/>
    <n v="11"/>
    <n v="0"/>
    <n v="0"/>
    <n v="4"/>
    <x v="32"/>
  </r>
  <r>
    <n v="4465"/>
    <x v="146"/>
    <n v="0"/>
    <n v="0"/>
    <m/>
    <n v="0"/>
    <n v="1"/>
    <n v="1"/>
    <n v="1"/>
    <n v="1"/>
    <n v="0"/>
    <n v="0"/>
    <n v="0"/>
    <n v="0"/>
    <n v="1"/>
    <n v="1"/>
    <n v="0"/>
    <n v="0"/>
    <n v="0"/>
    <n v="1"/>
    <n v="1"/>
    <n v="0"/>
    <n v="0"/>
    <n v="0"/>
    <n v="0"/>
    <n v="0"/>
    <n v="1"/>
    <n v="1"/>
    <n v="0"/>
    <n v="0"/>
    <n v="37"/>
    <n v="0"/>
    <n v="0"/>
    <n v="0"/>
    <x v="32"/>
  </r>
  <r>
    <n v="6681"/>
    <x v="147"/>
    <n v="0"/>
    <n v="0"/>
    <m/>
    <n v="0"/>
    <n v="5"/>
    <n v="5"/>
    <n v="5"/>
    <n v="5"/>
    <n v="9"/>
    <n v="8"/>
    <n v="10"/>
    <n v="9"/>
    <n v="6"/>
    <n v="8"/>
    <n v="0"/>
    <n v="0"/>
    <n v="1"/>
    <n v="2"/>
    <n v="3"/>
    <n v="0"/>
    <n v="5"/>
    <n v="1"/>
    <n v="1"/>
    <n v="1"/>
    <n v="4"/>
    <n v="3"/>
    <n v="0"/>
    <n v="0"/>
    <n v="5"/>
    <n v="0"/>
    <n v="0"/>
    <n v="5"/>
    <x v="23"/>
  </r>
  <r>
    <n v="6682"/>
    <x v="148"/>
    <n v="0"/>
    <n v="0"/>
    <m/>
    <n v="0"/>
    <n v="2"/>
    <n v="2"/>
    <n v="2"/>
    <n v="2"/>
    <n v="3"/>
    <n v="3"/>
    <n v="3"/>
    <n v="3"/>
    <n v="4"/>
    <n v="4"/>
    <n v="0"/>
    <n v="0"/>
    <n v="3"/>
    <n v="4"/>
    <n v="3"/>
    <n v="0"/>
    <n v="7"/>
    <n v="6"/>
    <n v="7"/>
    <n v="7"/>
    <n v="5"/>
    <n v="4"/>
    <n v="6"/>
    <n v="0"/>
    <n v="3"/>
    <n v="0"/>
    <n v="0"/>
    <n v="1"/>
    <x v="23"/>
  </r>
  <r>
    <n v="6683"/>
    <x v="149"/>
    <n v="2"/>
    <n v="1"/>
    <m/>
    <n v="1"/>
    <n v="16"/>
    <n v="16"/>
    <n v="16"/>
    <n v="16"/>
    <n v="18"/>
    <n v="17"/>
    <n v="18"/>
    <n v="18"/>
    <n v="16"/>
    <n v="15"/>
    <n v="0"/>
    <n v="0"/>
    <n v="13"/>
    <n v="9"/>
    <n v="11"/>
    <n v="0"/>
    <n v="20"/>
    <n v="13"/>
    <n v="10"/>
    <n v="8"/>
    <n v="11"/>
    <n v="5"/>
    <n v="9"/>
    <n v="0"/>
    <n v="14"/>
    <n v="0"/>
    <n v="5"/>
    <n v="7"/>
    <x v="28"/>
  </r>
  <r>
    <n v="6722"/>
    <x v="150"/>
    <n v="4"/>
    <n v="1"/>
    <m/>
    <n v="8"/>
    <n v="22"/>
    <n v="22"/>
    <n v="22"/>
    <n v="22"/>
    <n v="33"/>
    <n v="33"/>
    <n v="33"/>
    <n v="33"/>
    <n v="34"/>
    <n v="34"/>
    <n v="0"/>
    <n v="0"/>
    <n v="41"/>
    <n v="40"/>
    <n v="33"/>
    <n v="0"/>
    <n v="44"/>
    <n v="32"/>
    <n v="31"/>
    <n v="36"/>
    <n v="17"/>
    <n v="13"/>
    <n v="21"/>
    <n v="20"/>
    <n v="106"/>
    <n v="0"/>
    <n v="3"/>
    <n v="24"/>
    <x v="14"/>
  </r>
  <r>
    <n v="6723"/>
    <x v="151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0"/>
    <n v="1"/>
    <n v="0"/>
    <n v="0"/>
    <n v="2"/>
    <x v="36"/>
  </r>
  <r>
    <n v="6953"/>
    <x v="152"/>
    <n v="0"/>
    <n v="0"/>
    <m/>
    <n v="0"/>
    <n v="2"/>
    <n v="2"/>
    <n v="2"/>
    <n v="2"/>
    <n v="6"/>
    <n v="5"/>
    <n v="6"/>
    <n v="6"/>
    <n v="5"/>
    <n v="5"/>
    <n v="0"/>
    <n v="0"/>
    <n v="0"/>
    <n v="2"/>
    <n v="0"/>
    <n v="0"/>
    <n v="4"/>
    <n v="1"/>
    <n v="3"/>
    <n v="2"/>
    <n v="0"/>
    <n v="0"/>
    <n v="4"/>
    <n v="0"/>
    <n v="40"/>
    <n v="0"/>
    <n v="0"/>
    <n v="2"/>
    <x v="25"/>
  </r>
  <r>
    <n v="6954"/>
    <x v="153"/>
    <n v="0"/>
    <n v="0"/>
    <m/>
    <n v="1"/>
    <n v="5"/>
    <n v="5"/>
    <n v="5"/>
    <n v="5"/>
    <n v="7"/>
    <n v="6"/>
    <n v="7"/>
    <n v="6"/>
    <n v="11"/>
    <n v="11"/>
    <n v="0"/>
    <n v="0"/>
    <n v="5"/>
    <n v="5"/>
    <n v="5"/>
    <n v="0"/>
    <n v="9"/>
    <n v="1"/>
    <n v="2"/>
    <n v="2"/>
    <n v="7"/>
    <n v="4"/>
    <n v="5"/>
    <n v="0"/>
    <n v="22"/>
    <n v="0"/>
    <n v="0"/>
    <n v="1"/>
    <x v="30"/>
  </r>
  <r>
    <n v="6997"/>
    <x v="154"/>
    <n v="1"/>
    <n v="0"/>
    <m/>
    <n v="2"/>
    <n v="19"/>
    <n v="19"/>
    <n v="19"/>
    <n v="19"/>
    <n v="17"/>
    <n v="17"/>
    <n v="17"/>
    <n v="16"/>
    <n v="17"/>
    <n v="17"/>
    <n v="0"/>
    <n v="0"/>
    <n v="10"/>
    <n v="12"/>
    <n v="16"/>
    <n v="0"/>
    <n v="16"/>
    <n v="5"/>
    <n v="5"/>
    <n v="6"/>
    <n v="12"/>
    <n v="12"/>
    <n v="7"/>
    <n v="40"/>
    <n v="107"/>
    <n v="0"/>
    <n v="2"/>
    <n v="10"/>
    <x v="37"/>
  </r>
  <r>
    <n v="7020"/>
    <x v="155"/>
    <n v="1"/>
    <n v="0"/>
    <m/>
    <n v="1"/>
    <n v="3"/>
    <n v="3"/>
    <n v="3"/>
    <n v="3"/>
    <n v="5"/>
    <n v="4"/>
    <n v="5"/>
    <n v="5"/>
    <n v="4"/>
    <n v="4"/>
    <n v="0"/>
    <n v="0"/>
    <n v="3"/>
    <n v="3"/>
    <n v="3"/>
    <n v="0"/>
    <n v="4"/>
    <n v="5"/>
    <n v="6"/>
    <n v="5"/>
    <n v="5"/>
    <n v="4"/>
    <n v="1"/>
    <n v="0"/>
    <n v="32"/>
    <n v="0"/>
    <n v="0"/>
    <n v="0"/>
    <x v="27"/>
  </r>
  <r>
    <n v="7021"/>
    <x v="156"/>
    <n v="3"/>
    <n v="1"/>
    <m/>
    <n v="4"/>
    <n v="4"/>
    <n v="4"/>
    <n v="4"/>
    <n v="4"/>
    <n v="1"/>
    <n v="1"/>
    <n v="2"/>
    <n v="2"/>
    <n v="2"/>
    <n v="2"/>
    <n v="0"/>
    <n v="0"/>
    <n v="3"/>
    <n v="6"/>
    <n v="8"/>
    <n v="0"/>
    <n v="3"/>
    <n v="2"/>
    <n v="3"/>
    <n v="2"/>
    <n v="4"/>
    <n v="1"/>
    <n v="0"/>
    <n v="0"/>
    <n v="20"/>
    <n v="0"/>
    <n v="0"/>
    <n v="4"/>
    <x v="27"/>
  </r>
  <r>
    <n v="7022"/>
    <x v="157"/>
    <n v="0"/>
    <n v="0"/>
    <m/>
    <n v="1"/>
    <n v="11"/>
    <n v="11"/>
    <n v="11"/>
    <n v="11"/>
    <n v="9"/>
    <n v="6"/>
    <n v="7"/>
    <n v="9"/>
    <n v="5"/>
    <n v="5"/>
    <n v="0"/>
    <n v="0"/>
    <n v="9"/>
    <n v="9"/>
    <n v="9"/>
    <n v="0"/>
    <n v="7"/>
    <n v="2"/>
    <n v="3"/>
    <n v="2"/>
    <n v="3"/>
    <n v="3"/>
    <n v="1"/>
    <n v="3"/>
    <n v="32"/>
    <n v="0"/>
    <n v="0"/>
    <n v="2"/>
    <x v="34"/>
  </r>
  <r>
    <n v="7023"/>
    <x v="158"/>
    <n v="0"/>
    <n v="0"/>
    <m/>
    <n v="3"/>
    <n v="5"/>
    <n v="5"/>
    <n v="5"/>
    <n v="5"/>
    <n v="0"/>
    <n v="0"/>
    <n v="0"/>
    <n v="0"/>
    <n v="2"/>
    <n v="2"/>
    <n v="0"/>
    <n v="0"/>
    <n v="1"/>
    <n v="1"/>
    <n v="1"/>
    <n v="0"/>
    <n v="7"/>
    <n v="1"/>
    <n v="2"/>
    <n v="1"/>
    <n v="12"/>
    <n v="2"/>
    <n v="3"/>
    <n v="0"/>
    <n v="5"/>
    <n v="0"/>
    <n v="0"/>
    <n v="5"/>
    <x v="1"/>
  </r>
  <r>
    <n v="7107"/>
    <x v="159"/>
    <n v="1"/>
    <n v="0"/>
    <m/>
    <n v="7"/>
    <n v="71"/>
    <n v="70"/>
    <n v="71"/>
    <n v="71"/>
    <n v="71"/>
    <n v="68"/>
    <n v="73"/>
    <n v="73"/>
    <n v="65"/>
    <n v="66"/>
    <n v="0"/>
    <n v="0"/>
    <n v="59"/>
    <n v="60"/>
    <n v="46"/>
    <n v="0"/>
    <n v="70"/>
    <n v="31"/>
    <n v="54"/>
    <n v="56"/>
    <n v="41"/>
    <n v="36"/>
    <n v="19"/>
    <n v="19"/>
    <n v="64"/>
    <n v="0"/>
    <n v="15"/>
    <n v="30"/>
    <x v="6"/>
  </r>
  <r>
    <n v="7183"/>
    <x v="160"/>
    <n v="1"/>
    <n v="2"/>
    <m/>
    <n v="5"/>
    <n v="74"/>
    <n v="74"/>
    <n v="74"/>
    <n v="74"/>
    <n v="75"/>
    <n v="73"/>
    <n v="76"/>
    <n v="75"/>
    <n v="92"/>
    <n v="94"/>
    <n v="0"/>
    <n v="0"/>
    <n v="71"/>
    <n v="72"/>
    <n v="73"/>
    <n v="0"/>
    <n v="85"/>
    <n v="55"/>
    <n v="61"/>
    <n v="56"/>
    <n v="43"/>
    <n v="44"/>
    <n v="6"/>
    <n v="0"/>
    <n v="126"/>
    <n v="0"/>
    <n v="9"/>
    <n v="76"/>
    <x v="3"/>
  </r>
  <r>
    <n v="7222"/>
    <x v="161"/>
    <n v="1"/>
    <n v="0"/>
    <m/>
    <n v="1"/>
    <n v="3"/>
    <n v="3"/>
    <n v="3"/>
    <n v="3"/>
    <n v="4"/>
    <n v="4"/>
    <n v="4"/>
    <n v="4"/>
    <n v="5"/>
    <n v="5"/>
    <n v="0"/>
    <n v="0"/>
    <n v="5"/>
    <n v="5"/>
    <n v="5"/>
    <n v="0"/>
    <n v="7"/>
    <n v="5"/>
    <n v="5"/>
    <n v="5"/>
    <n v="6"/>
    <n v="7"/>
    <n v="0"/>
    <n v="0"/>
    <n v="39"/>
    <n v="0"/>
    <n v="0"/>
    <n v="2"/>
    <x v="29"/>
  </r>
  <r>
    <n v="7223"/>
    <x v="162"/>
    <n v="0"/>
    <n v="0"/>
    <m/>
    <n v="0"/>
    <n v="5"/>
    <n v="5"/>
    <n v="5"/>
    <n v="5"/>
    <n v="6"/>
    <n v="6"/>
    <n v="6"/>
    <n v="5"/>
    <n v="2"/>
    <n v="2"/>
    <n v="0"/>
    <n v="0"/>
    <n v="7"/>
    <n v="7"/>
    <n v="7"/>
    <n v="0"/>
    <n v="7"/>
    <n v="3"/>
    <n v="6"/>
    <n v="4"/>
    <n v="8"/>
    <n v="5"/>
    <n v="0"/>
    <n v="0"/>
    <n v="11"/>
    <n v="0"/>
    <n v="0"/>
    <n v="5"/>
    <x v="29"/>
  </r>
  <r>
    <n v="7306"/>
    <x v="163"/>
    <n v="5"/>
    <n v="1"/>
    <m/>
    <n v="4"/>
    <n v="35"/>
    <n v="35"/>
    <n v="35"/>
    <n v="35"/>
    <n v="22"/>
    <n v="22"/>
    <n v="22"/>
    <n v="22"/>
    <n v="24"/>
    <n v="24"/>
    <n v="0"/>
    <n v="0"/>
    <n v="25"/>
    <n v="32"/>
    <n v="28"/>
    <n v="0"/>
    <n v="23"/>
    <n v="24"/>
    <n v="27"/>
    <n v="27"/>
    <n v="46"/>
    <n v="29"/>
    <n v="0"/>
    <n v="0"/>
    <n v="73"/>
    <n v="0"/>
    <n v="3"/>
    <n v="23"/>
    <x v="5"/>
  </r>
  <r>
    <n v="7315"/>
    <x v="164"/>
    <n v="0"/>
    <n v="0"/>
    <m/>
    <n v="0"/>
    <n v="5"/>
    <n v="5"/>
    <n v="5"/>
    <n v="5"/>
    <n v="8"/>
    <n v="8"/>
    <n v="8"/>
    <n v="8"/>
    <n v="5"/>
    <n v="5"/>
    <n v="0"/>
    <n v="0"/>
    <n v="2"/>
    <n v="3"/>
    <n v="7"/>
    <n v="0"/>
    <n v="10"/>
    <n v="3"/>
    <n v="1"/>
    <n v="2"/>
    <n v="5"/>
    <n v="3"/>
    <n v="1"/>
    <n v="0"/>
    <n v="10"/>
    <n v="0"/>
    <n v="1"/>
    <n v="3"/>
    <x v="28"/>
  </r>
  <r>
    <n v="7316"/>
    <x v="165"/>
    <n v="1"/>
    <n v="0"/>
    <m/>
    <n v="1"/>
    <n v="6"/>
    <n v="6"/>
    <n v="6"/>
    <n v="6"/>
    <n v="8"/>
    <n v="8"/>
    <n v="7"/>
    <n v="8"/>
    <n v="10"/>
    <n v="10"/>
    <n v="0"/>
    <n v="0"/>
    <n v="9"/>
    <n v="10"/>
    <n v="11"/>
    <n v="0"/>
    <n v="9"/>
    <n v="7"/>
    <n v="8"/>
    <n v="7"/>
    <n v="1"/>
    <n v="1"/>
    <n v="3"/>
    <n v="0"/>
    <n v="6"/>
    <n v="0"/>
    <n v="0"/>
    <n v="4"/>
    <x v="28"/>
  </r>
  <r>
    <n v="7317"/>
    <x v="166"/>
    <n v="0"/>
    <n v="0"/>
    <m/>
    <n v="0"/>
    <n v="4"/>
    <n v="4"/>
    <n v="4"/>
    <n v="4"/>
    <n v="5"/>
    <n v="4"/>
    <n v="4"/>
    <n v="6"/>
    <n v="8"/>
    <n v="8"/>
    <n v="0"/>
    <n v="0"/>
    <n v="6"/>
    <n v="6"/>
    <n v="4"/>
    <n v="0"/>
    <n v="9"/>
    <n v="7"/>
    <n v="8"/>
    <n v="8"/>
    <n v="4"/>
    <n v="2"/>
    <n v="3"/>
    <n v="0"/>
    <n v="7"/>
    <n v="0"/>
    <n v="0"/>
    <n v="0"/>
    <x v="34"/>
  </r>
  <r>
    <n v="7318"/>
    <x v="167"/>
    <n v="1"/>
    <n v="0"/>
    <m/>
    <n v="1"/>
    <n v="2"/>
    <n v="2"/>
    <n v="0"/>
    <n v="0"/>
    <n v="5"/>
    <n v="5"/>
    <n v="2"/>
    <n v="2"/>
    <n v="1"/>
    <n v="1"/>
    <n v="0"/>
    <n v="0"/>
    <n v="2"/>
    <n v="4"/>
    <n v="3"/>
    <n v="0"/>
    <n v="9"/>
    <n v="1"/>
    <n v="3"/>
    <n v="2"/>
    <n v="3"/>
    <n v="1"/>
    <n v="6"/>
    <n v="0"/>
    <n v="38"/>
    <n v="0"/>
    <n v="0"/>
    <n v="1"/>
    <x v="27"/>
  </r>
  <r>
    <n v="7410"/>
    <x v="168"/>
    <n v="5"/>
    <n v="1"/>
    <m/>
    <n v="7"/>
    <n v="41"/>
    <n v="41"/>
    <n v="41"/>
    <n v="41"/>
    <n v="53"/>
    <n v="53"/>
    <n v="54"/>
    <n v="55"/>
    <n v="35"/>
    <n v="35"/>
    <n v="0"/>
    <n v="0"/>
    <n v="45"/>
    <n v="48"/>
    <n v="49"/>
    <n v="0"/>
    <n v="32"/>
    <n v="17"/>
    <n v="23"/>
    <n v="22"/>
    <n v="22"/>
    <n v="21"/>
    <n v="12"/>
    <n v="0"/>
    <n v="61"/>
    <n v="0"/>
    <n v="18"/>
    <n v="26"/>
    <x v="2"/>
  </r>
  <r>
    <n v="9468"/>
    <x v="169"/>
    <n v="3"/>
    <n v="0"/>
    <m/>
    <n v="3"/>
    <n v="5"/>
    <n v="5"/>
    <n v="5"/>
    <n v="5"/>
    <n v="1"/>
    <n v="1"/>
    <n v="1"/>
    <n v="1"/>
    <n v="2"/>
    <n v="2"/>
    <n v="0"/>
    <n v="0"/>
    <n v="4"/>
    <n v="4"/>
    <n v="4"/>
    <n v="0"/>
    <n v="4"/>
    <n v="3"/>
    <n v="4"/>
    <n v="4"/>
    <n v="1"/>
    <n v="1"/>
    <n v="2"/>
    <n v="0"/>
    <n v="10"/>
    <n v="0"/>
    <n v="0"/>
    <n v="4"/>
    <x v="23"/>
  </r>
  <r>
    <n v="10095"/>
    <x v="170"/>
    <n v="0"/>
    <n v="0"/>
    <m/>
    <n v="0"/>
    <n v="1"/>
    <n v="1"/>
    <n v="1"/>
    <n v="1"/>
    <n v="5"/>
    <n v="5"/>
    <n v="5"/>
    <n v="5"/>
    <n v="2"/>
    <n v="2"/>
    <n v="0"/>
    <n v="0"/>
    <n v="3"/>
    <n v="3"/>
    <n v="3"/>
    <n v="0"/>
    <n v="8"/>
    <n v="2"/>
    <n v="2"/>
    <n v="2"/>
    <n v="0"/>
    <n v="0"/>
    <n v="0"/>
    <n v="0"/>
    <n v="1"/>
    <n v="0"/>
    <n v="0"/>
    <n v="1"/>
    <x v="28"/>
  </r>
  <r>
    <n v="10096"/>
    <x v="171"/>
    <n v="0"/>
    <n v="0"/>
    <m/>
    <n v="1"/>
    <n v="7"/>
    <n v="7"/>
    <n v="7"/>
    <n v="5"/>
    <n v="3"/>
    <n v="3"/>
    <n v="2"/>
    <n v="2"/>
    <n v="3"/>
    <n v="3"/>
    <n v="0"/>
    <n v="0"/>
    <n v="2"/>
    <n v="1"/>
    <n v="2"/>
    <n v="0"/>
    <n v="4"/>
    <n v="1"/>
    <n v="4"/>
    <n v="3"/>
    <n v="5"/>
    <n v="0"/>
    <n v="0"/>
    <n v="0"/>
    <n v="36"/>
    <n v="0"/>
    <n v="0"/>
    <n v="0"/>
    <x v="28"/>
  </r>
  <r>
    <n v="11452"/>
    <x v="172"/>
    <n v="0"/>
    <n v="0"/>
    <m/>
    <n v="0"/>
    <n v="3"/>
    <n v="3"/>
    <n v="3"/>
    <n v="3"/>
    <n v="6"/>
    <n v="6"/>
    <n v="4"/>
    <n v="6"/>
    <n v="3"/>
    <n v="3"/>
    <n v="0"/>
    <n v="0"/>
    <n v="0"/>
    <n v="1"/>
    <n v="1"/>
    <n v="0"/>
    <n v="1"/>
    <n v="1"/>
    <n v="0"/>
    <n v="1"/>
    <n v="5"/>
    <n v="4"/>
    <n v="0"/>
    <n v="0"/>
    <n v="12"/>
    <n v="0"/>
    <n v="0"/>
    <n v="4"/>
    <x v="23"/>
  </r>
  <r>
    <n v="11470"/>
    <x v="173"/>
    <n v="460"/>
    <n v="17"/>
    <m/>
    <n v="466"/>
    <n v="48"/>
    <n v="49"/>
    <n v="48"/>
    <n v="26"/>
    <n v="44"/>
    <n v="46"/>
    <n v="43"/>
    <n v="33"/>
    <n v="10"/>
    <n v="6"/>
    <n v="0"/>
    <n v="0"/>
    <n v="9"/>
    <n v="7"/>
    <n v="8"/>
    <n v="0"/>
    <n v="6"/>
    <n v="1"/>
    <n v="1"/>
    <n v="1"/>
    <n v="1"/>
    <n v="1"/>
    <n v="2"/>
    <n v="0"/>
    <n v="5"/>
    <n v="0"/>
    <n v="10"/>
    <n v="47"/>
    <x v="0"/>
  </r>
  <r>
    <n v="11688"/>
    <x v="174"/>
    <n v="0"/>
    <n v="0"/>
    <m/>
    <n v="0"/>
    <n v="0"/>
    <n v="0"/>
    <n v="0"/>
    <n v="0"/>
    <n v="1"/>
    <n v="1"/>
    <n v="1"/>
    <n v="1"/>
    <n v="3"/>
    <n v="3"/>
    <n v="0"/>
    <n v="0"/>
    <n v="1"/>
    <n v="1"/>
    <n v="2"/>
    <n v="0"/>
    <n v="7"/>
    <n v="2"/>
    <n v="3"/>
    <n v="2"/>
    <n v="1"/>
    <n v="1"/>
    <n v="0"/>
    <n v="0"/>
    <n v="8"/>
    <n v="0"/>
    <n v="0"/>
    <n v="0"/>
    <x v="28"/>
  </r>
  <r>
    <n v="17605"/>
    <x v="175"/>
    <n v="1"/>
    <n v="0"/>
    <m/>
    <n v="1"/>
    <n v="9"/>
    <n v="9"/>
    <n v="9"/>
    <n v="9"/>
    <n v="11"/>
    <n v="11"/>
    <n v="11"/>
    <n v="11"/>
    <n v="6"/>
    <n v="6"/>
    <n v="0"/>
    <n v="0"/>
    <n v="11"/>
    <n v="9"/>
    <n v="10"/>
    <n v="0"/>
    <n v="14"/>
    <n v="3"/>
    <n v="11"/>
    <n v="9"/>
    <n v="7"/>
    <n v="5"/>
    <n v="0"/>
    <n v="0"/>
    <n v="21"/>
    <n v="0"/>
    <n v="0"/>
    <n v="5"/>
    <x v="28"/>
  </r>
  <r>
    <n v="17874"/>
    <x v="176"/>
    <n v="0"/>
    <n v="0"/>
    <m/>
    <n v="0"/>
    <n v="7"/>
    <n v="7"/>
    <n v="7"/>
    <n v="7"/>
    <n v="9"/>
    <n v="9"/>
    <n v="8"/>
    <n v="9"/>
    <n v="15"/>
    <n v="15"/>
    <n v="0"/>
    <n v="0"/>
    <n v="15"/>
    <n v="15"/>
    <n v="15"/>
    <n v="0"/>
    <n v="15"/>
    <n v="9"/>
    <n v="10"/>
    <n v="11"/>
    <n v="10"/>
    <n v="8"/>
    <n v="0"/>
    <n v="0"/>
    <n v="5"/>
    <n v="0"/>
    <n v="2"/>
    <n v="7"/>
    <x v="7"/>
  </r>
  <r>
    <n v="17875"/>
    <x v="177"/>
    <n v="0"/>
    <n v="0"/>
    <m/>
    <n v="1"/>
    <n v="1"/>
    <n v="1"/>
    <n v="1"/>
    <n v="1"/>
    <n v="0"/>
    <n v="0"/>
    <n v="0"/>
    <n v="0"/>
    <n v="2"/>
    <n v="2"/>
    <n v="0"/>
    <n v="0"/>
    <n v="2"/>
    <n v="2"/>
    <n v="2"/>
    <n v="0"/>
    <n v="2"/>
    <n v="1"/>
    <n v="1"/>
    <n v="1"/>
    <n v="1"/>
    <n v="3"/>
    <n v="3"/>
    <n v="0"/>
    <n v="15"/>
    <n v="0"/>
    <n v="1"/>
    <n v="2"/>
    <x v="17"/>
  </r>
  <r>
    <n v="18872"/>
    <x v="178"/>
    <n v="0"/>
    <n v="0"/>
    <m/>
    <n v="0"/>
    <n v="2"/>
    <n v="2"/>
    <n v="2"/>
    <n v="2"/>
    <n v="4"/>
    <n v="4"/>
    <n v="4"/>
    <n v="4"/>
    <n v="3"/>
    <n v="3"/>
    <n v="0"/>
    <n v="0"/>
    <n v="0"/>
    <n v="0"/>
    <n v="0"/>
    <n v="0"/>
    <n v="0"/>
    <n v="2"/>
    <n v="3"/>
    <n v="3"/>
    <n v="1"/>
    <n v="0"/>
    <n v="0"/>
    <n v="0"/>
    <n v="3"/>
    <n v="0"/>
    <n v="0"/>
    <n v="0"/>
    <x v="28"/>
  </r>
  <r>
    <n v="18916"/>
    <x v="179"/>
    <n v="0"/>
    <n v="0"/>
    <m/>
    <n v="0"/>
    <n v="11"/>
    <n v="11"/>
    <n v="11"/>
    <n v="11"/>
    <n v="5"/>
    <n v="5"/>
    <n v="5"/>
    <n v="5"/>
    <n v="6"/>
    <n v="6"/>
    <n v="0"/>
    <n v="0"/>
    <n v="5"/>
    <n v="6"/>
    <n v="5"/>
    <n v="0"/>
    <n v="8"/>
    <n v="3"/>
    <n v="7"/>
    <n v="4"/>
    <n v="4"/>
    <n v="4"/>
    <n v="4"/>
    <n v="0"/>
    <n v="42"/>
    <n v="0"/>
    <n v="4"/>
    <n v="5"/>
    <x v="28"/>
  </r>
  <r>
    <n v="26094"/>
    <x v="180"/>
    <n v="0"/>
    <n v="0"/>
    <m/>
    <n v="0"/>
    <n v="17"/>
    <n v="17"/>
    <n v="17"/>
    <n v="17"/>
    <n v="20"/>
    <n v="20"/>
    <n v="20"/>
    <n v="21"/>
    <n v="29"/>
    <n v="29"/>
    <n v="0"/>
    <n v="0"/>
    <n v="29"/>
    <n v="31"/>
    <n v="30"/>
    <n v="0"/>
    <n v="29"/>
    <n v="33"/>
    <n v="30"/>
    <n v="34"/>
    <n v="17"/>
    <n v="14"/>
    <n v="5"/>
    <n v="0"/>
    <n v="71"/>
    <n v="0"/>
    <n v="5"/>
    <n v="14"/>
    <x v="18"/>
  </r>
  <r>
    <n v="26269"/>
    <x v="181"/>
    <n v="0"/>
    <n v="0"/>
    <m/>
    <n v="1"/>
    <n v="2"/>
    <n v="2"/>
    <n v="2"/>
    <n v="2"/>
    <n v="3"/>
    <n v="3"/>
    <n v="3"/>
    <n v="3"/>
    <n v="4"/>
    <n v="4"/>
    <n v="0"/>
    <n v="0"/>
    <n v="6"/>
    <n v="8"/>
    <n v="9"/>
    <n v="0"/>
    <n v="1"/>
    <n v="3"/>
    <n v="3"/>
    <n v="3"/>
    <n v="2"/>
    <n v="2"/>
    <n v="1"/>
    <n v="0"/>
    <n v="5"/>
    <n v="0"/>
    <n v="0"/>
    <n v="1"/>
    <x v="1"/>
  </r>
  <r>
    <s v="(en blanco)"/>
    <x v="1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n v="8832"/>
    <x v="183"/>
    <n v="0"/>
    <n v="0"/>
    <m/>
    <n v="0"/>
    <n v="3"/>
    <n v="3"/>
    <n v="3"/>
    <n v="3"/>
    <n v="4"/>
    <n v="4"/>
    <n v="4"/>
    <n v="4"/>
    <n v="2"/>
    <n v="2"/>
    <n v="0"/>
    <n v="0"/>
    <n v="3"/>
    <n v="3"/>
    <n v="0"/>
    <n v="0"/>
    <n v="0"/>
    <n v="1"/>
    <n v="2"/>
    <n v="0"/>
    <n v="5"/>
    <n v="5"/>
    <n v="0"/>
    <n v="5"/>
    <n v="7"/>
    <n v="0"/>
    <n v="0"/>
    <n v="5"/>
    <x v="15"/>
  </r>
  <r>
    <n v="8835"/>
    <x v="184"/>
    <n v="0"/>
    <n v="1"/>
    <m/>
    <n v="5"/>
    <n v="182"/>
    <n v="182"/>
    <n v="177"/>
    <n v="176"/>
    <n v="192"/>
    <n v="191"/>
    <n v="191"/>
    <n v="190"/>
    <n v="208"/>
    <n v="208"/>
    <n v="0"/>
    <n v="0"/>
    <n v="185"/>
    <n v="183"/>
    <n v="2"/>
    <n v="0"/>
    <n v="0"/>
    <n v="146"/>
    <n v="154"/>
    <n v="167"/>
    <n v="128"/>
    <n v="94"/>
    <n v="34"/>
    <n v="0"/>
    <n v="334"/>
    <n v="0"/>
    <n v="0"/>
    <n v="145"/>
    <x v="0"/>
  </r>
  <r>
    <n v="8833"/>
    <x v="185"/>
    <n v="0"/>
    <n v="0"/>
    <m/>
    <n v="0"/>
    <n v="84"/>
    <n v="83"/>
    <n v="84"/>
    <n v="83"/>
    <n v="85"/>
    <n v="86"/>
    <n v="86"/>
    <n v="85"/>
    <n v="91"/>
    <n v="91"/>
    <n v="0"/>
    <n v="0"/>
    <n v="84"/>
    <n v="83"/>
    <n v="0"/>
    <n v="0"/>
    <n v="0"/>
    <n v="55"/>
    <n v="43"/>
    <n v="45"/>
    <n v="77"/>
    <n v="71"/>
    <n v="89"/>
    <n v="0"/>
    <n v="163"/>
    <n v="0"/>
    <n v="0"/>
    <n v="51"/>
    <x v="2"/>
  </r>
  <r>
    <n v="8839"/>
    <x v="186"/>
    <n v="0"/>
    <n v="0"/>
    <m/>
    <n v="0"/>
    <n v="12"/>
    <n v="12"/>
    <n v="12"/>
    <n v="11"/>
    <n v="21"/>
    <n v="19"/>
    <n v="20"/>
    <n v="20"/>
    <n v="36"/>
    <n v="37"/>
    <n v="0"/>
    <n v="0"/>
    <n v="17"/>
    <n v="17"/>
    <n v="0"/>
    <n v="0"/>
    <n v="0"/>
    <n v="18"/>
    <n v="22"/>
    <n v="20"/>
    <n v="21"/>
    <n v="16"/>
    <n v="2"/>
    <n v="8"/>
    <n v="6"/>
    <n v="0"/>
    <n v="0"/>
    <n v="13"/>
    <x v="25"/>
  </r>
  <r>
    <n v="8838"/>
    <x v="187"/>
    <n v="0"/>
    <n v="0"/>
    <m/>
    <n v="1"/>
    <n v="48"/>
    <n v="49"/>
    <n v="49"/>
    <n v="49"/>
    <n v="30"/>
    <n v="30"/>
    <n v="31"/>
    <n v="30"/>
    <n v="35"/>
    <n v="35"/>
    <n v="0"/>
    <n v="0"/>
    <n v="31"/>
    <n v="29"/>
    <n v="0"/>
    <n v="0"/>
    <n v="0"/>
    <n v="47"/>
    <n v="44"/>
    <n v="48"/>
    <n v="62"/>
    <n v="57"/>
    <n v="39"/>
    <n v="0"/>
    <n v="117"/>
    <n v="0"/>
    <n v="0"/>
    <n v="34"/>
    <x v="11"/>
  </r>
  <r>
    <n v="8892"/>
    <x v="188"/>
    <n v="0"/>
    <n v="0"/>
    <m/>
    <n v="0"/>
    <n v="3"/>
    <n v="3"/>
    <n v="3"/>
    <n v="3"/>
    <n v="5"/>
    <n v="5"/>
    <n v="5"/>
    <n v="5"/>
    <n v="8"/>
    <n v="8"/>
    <n v="0"/>
    <n v="0"/>
    <n v="5"/>
    <n v="5"/>
    <n v="0"/>
    <n v="0"/>
    <n v="0"/>
    <n v="4"/>
    <n v="4"/>
    <n v="4"/>
    <n v="3"/>
    <n v="3"/>
    <n v="4"/>
    <n v="1"/>
    <n v="13"/>
    <n v="0"/>
    <n v="0"/>
    <n v="1"/>
    <x v="17"/>
  </r>
  <r>
    <n v="8891"/>
    <x v="189"/>
    <n v="0"/>
    <n v="0"/>
    <m/>
    <n v="1"/>
    <n v="19"/>
    <n v="19"/>
    <n v="19"/>
    <n v="20"/>
    <n v="22"/>
    <n v="22"/>
    <n v="22"/>
    <n v="22"/>
    <n v="21"/>
    <n v="21"/>
    <n v="0"/>
    <n v="0"/>
    <n v="21"/>
    <n v="21"/>
    <n v="1"/>
    <n v="0"/>
    <n v="0"/>
    <n v="26"/>
    <n v="24"/>
    <n v="24"/>
    <n v="28"/>
    <n v="27"/>
    <n v="5"/>
    <n v="0"/>
    <n v="52"/>
    <n v="0"/>
    <n v="0"/>
    <n v="10"/>
    <x v="19"/>
  </r>
  <r>
    <n v="8831"/>
    <x v="190"/>
    <n v="0"/>
    <n v="0"/>
    <m/>
    <n v="0"/>
    <n v="116"/>
    <n v="116"/>
    <n v="114"/>
    <n v="116"/>
    <n v="128"/>
    <n v="126"/>
    <n v="127"/>
    <n v="128"/>
    <n v="128"/>
    <n v="129"/>
    <n v="0"/>
    <n v="0"/>
    <n v="107"/>
    <n v="105"/>
    <n v="0"/>
    <n v="0"/>
    <n v="0"/>
    <n v="86"/>
    <n v="95"/>
    <n v="94"/>
    <n v="88"/>
    <n v="74"/>
    <n v="17"/>
    <n v="19"/>
    <n v="117"/>
    <n v="0"/>
    <n v="0"/>
    <n v="85"/>
    <x v="3"/>
  </r>
  <r>
    <n v="8349"/>
    <x v="191"/>
    <n v="0"/>
    <n v="0"/>
    <m/>
    <n v="0"/>
    <n v="7"/>
    <n v="7"/>
    <n v="7"/>
    <n v="7"/>
    <n v="6"/>
    <n v="6"/>
    <n v="6"/>
    <n v="6"/>
    <n v="7"/>
    <n v="7"/>
    <n v="0"/>
    <n v="0"/>
    <n v="3"/>
    <n v="2"/>
    <n v="0"/>
    <n v="0"/>
    <n v="0"/>
    <n v="8"/>
    <n v="9"/>
    <n v="9"/>
    <n v="7"/>
    <n v="5"/>
    <n v="7"/>
    <n v="0"/>
    <n v="7"/>
    <n v="0"/>
    <n v="0"/>
    <n v="3"/>
    <x v="1"/>
  </r>
  <r>
    <n v="8608"/>
    <x v="192"/>
    <n v="0"/>
    <n v="0"/>
    <m/>
    <n v="0"/>
    <n v="12"/>
    <n v="12"/>
    <n v="12"/>
    <n v="12"/>
    <n v="8"/>
    <n v="8"/>
    <n v="8"/>
    <n v="8"/>
    <n v="11"/>
    <n v="11"/>
    <n v="0"/>
    <n v="0"/>
    <n v="10"/>
    <n v="9"/>
    <n v="0"/>
    <n v="0"/>
    <n v="0"/>
    <n v="10"/>
    <n v="11"/>
    <n v="11"/>
    <n v="7"/>
    <n v="6"/>
    <n v="20"/>
    <n v="0"/>
    <n v="33"/>
    <n v="0"/>
    <n v="0"/>
    <n v="4"/>
    <x v="24"/>
  </r>
  <r>
    <n v="8836"/>
    <x v="193"/>
    <n v="0"/>
    <n v="0"/>
    <m/>
    <n v="0"/>
    <n v="129"/>
    <n v="128"/>
    <n v="129"/>
    <n v="129"/>
    <n v="146"/>
    <n v="144"/>
    <n v="143"/>
    <n v="144"/>
    <n v="138"/>
    <n v="137"/>
    <n v="0"/>
    <n v="0"/>
    <n v="133"/>
    <n v="132"/>
    <n v="0"/>
    <n v="0"/>
    <n v="0"/>
    <n v="108"/>
    <n v="102"/>
    <n v="101"/>
    <n v="90"/>
    <n v="80"/>
    <n v="132"/>
    <n v="7"/>
    <n v="211"/>
    <n v="0"/>
    <n v="0"/>
    <n v="65"/>
    <x v="0"/>
  </r>
  <r>
    <n v="12241"/>
    <x v="194"/>
    <n v="0"/>
    <n v="0"/>
    <m/>
    <n v="0"/>
    <n v="68"/>
    <n v="67"/>
    <n v="68"/>
    <n v="68"/>
    <n v="68"/>
    <n v="68"/>
    <n v="67"/>
    <n v="68"/>
    <n v="80"/>
    <n v="79"/>
    <n v="0"/>
    <n v="0"/>
    <n v="77"/>
    <n v="80"/>
    <n v="2"/>
    <n v="0"/>
    <n v="0"/>
    <n v="67"/>
    <n v="80"/>
    <n v="80"/>
    <n v="66"/>
    <n v="56"/>
    <n v="0"/>
    <n v="0"/>
    <n v="64"/>
    <n v="0"/>
    <n v="0"/>
    <n v="39"/>
    <x v="18"/>
  </r>
  <r>
    <n v="8901"/>
    <x v="195"/>
    <n v="1"/>
    <n v="0"/>
    <m/>
    <n v="1"/>
    <n v="30"/>
    <n v="29"/>
    <n v="30"/>
    <n v="30"/>
    <n v="43"/>
    <n v="43"/>
    <n v="44"/>
    <n v="44"/>
    <n v="44"/>
    <n v="42"/>
    <n v="0"/>
    <n v="0"/>
    <n v="46"/>
    <n v="45"/>
    <n v="0"/>
    <n v="0"/>
    <n v="0"/>
    <n v="46"/>
    <n v="50"/>
    <n v="51"/>
    <n v="52"/>
    <n v="41"/>
    <n v="5"/>
    <n v="8"/>
    <n v="110"/>
    <n v="0"/>
    <n v="0"/>
    <n v="38"/>
    <x v="31"/>
  </r>
  <r>
    <n v="8577"/>
    <x v="196"/>
    <n v="345"/>
    <n v="10"/>
    <m/>
    <n v="411"/>
    <n v="23"/>
    <n v="20"/>
    <n v="17"/>
    <n v="16"/>
    <n v="13"/>
    <n v="10"/>
    <n v="6"/>
    <n v="6"/>
    <n v="3"/>
    <n v="3"/>
    <n v="0"/>
    <n v="0"/>
    <n v="11"/>
    <n v="8"/>
    <n v="0"/>
    <n v="0"/>
    <n v="0"/>
    <n v="4"/>
    <n v="4"/>
    <n v="4"/>
    <n v="19"/>
    <n v="16"/>
    <n v="12"/>
    <n v="0"/>
    <n v="11"/>
    <n v="0"/>
    <n v="0"/>
    <n v="70"/>
    <x v="0"/>
  </r>
  <r>
    <n v="8830"/>
    <x v="197"/>
    <n v="0"/>
    <n v="0"/>
    <m/>
    <n v="0"/>
    <n v="14"/>
    <n v="15"/>
    <n v="14"/>
    <n v="15"/>
    <n v="23"/>
    <n v="22"/>
    <n v="20"/>
    <n v="22"/>
    <n v="17"/>
    <n v="18"/>
    <n v="0"/>
    <n v="0"/>
    <n v="13"/>
    <n v="16"/>
    <n v="0"/>
    <n v="0"/>
    <n v="0"/>
    <n v="1"/>
    <n v="8"/>
    <n v="7"/>
    <n v="5"/>
    <n v="0"/>
    <n v="2"/>
    <n v="4"/>
    <n v="6"/>
    <n v="0"/>
    <n v="0"/>
    <n v="16"/>
    <x v="28"/>
  </r>
  <r>
    <n v="11020"/>
    <x v="198"/>
    <n v="466"/>
    <n v="1"/>
    <m/>
    <n v="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8"/>
    <x v="5"/>
  </r>
  <r>
    <n v="11841"/>
    <x v="199"/>
    <n v="0"/>
    <n v="0"/>
    <m/>
    <n v="0"/>
    <n v="13"/>
    <n v="13"/>
    <n v="13"/>
    <n v="13"/>
    <n v="21"/>
    <n v="21"/>
    <n v="20"/>
    <n v="21"/>
    <n v="33"/>
    <n v="33"/>
    <n v="0"/>
    <n v="0"/>
    <n v="14"/>
    <n v="16"/>
    <n v="0"/>
    <n v="0"/>
    <n v="0"/>
    <n v="27"/>
    <n v="24"/>
    <n v="25"/>
    <n v="10"/>
    <n v="10"/>
    <n v="1"/>
    <n v="0"/>
    <n v="67"/>
    <n v="0"/>
    <n v="0"/>
    <n v="11"/>
    <x v="14"/>
  </r>
  <r>
    <n v="16699"/>
    <x v="200"/>
    <n v="0"/>
    <n v="0"/>
    <m/>
    <n v="0"/>
    <n v="10"/>
    <n v="10"/>
    <n v="10"/>
    <n v="10"/>
    <n v="17"/>
    <n v="17"/>
    <n v="17"/>
    <n v="17"/>
    <n v="19"/>
    <n v="19"/>
    <n v="0"/>
    <n v="0"/>
    <n v="8"/>
    <n v="6"/>
    <n v="0"/>
    <n v="0"/>
    <n v="0"/>
    <n v="10"/>
    <n v="8"/>
    <n v="8"/>
    <n v="19"/>
    <n v="19"/>
    <n v="5"/>
    <n v="2"/>
    <n v="58"/>
    <n v="0"/>
    <n v="0"/>
    <n v="4"/>
    <x v="4"/>
  </r>
  <r>
    <n v="31449"/>
    <x v="151"/>
    <n v="0"/>
    <n v="3"/>
    <m/>
    <n v="2"/>
    <n v="49"/>
    <n v="52"/>
    <n v="52"/>
    <n v="51"/>
    <n v="55"/>
    <n v="58"/>
    <n v="63"/>
    <n v="59"/>
    <n v="62"/>
    <n v="60"/>
    <n v="0"/>
    <n v="0"/>
    <n v="71"/>
    <n v="77"/>
    <n v="76"/>
    <n v="0"/>
    <n v="83"/>
    <n v="40"/>
    <n v="38"/>
    <n v="59"/>
    <n v="43"/>
    <n v="21"/>
    <n v="67"/>
    <n v="12"/>
    <n v="109"/>
    <n v="0"/>
    <n v="11"/>
    <n v="33"/>
    <x v="36"/>
  </r>
  <r>
    <n v="11833"/>
    <x v="201"/>
    <n v="11"/>
    <n v="0"/>
    <m/>
    <n v="14"/>
    <n v="30"/>
    <n v="30"/>
    <n v="30"/>
    <n v="30"/>
    <n v="17"/>
    <n v="17"/>
    <n v="17"/>
    <n v="17"/>
    <n v="27"/>
    <n v="27"/>
    <n v="0"/>
    <n v="0"/>
    <n v="20"/>
    <n v="19"/>
    <n v="20"/>
    <n v="0"/>
    <n v="37"/>
    <n v="20"/>
    <n v="23"/>
    <n v="23"/>
    <n v="33"/>
    <n v="28"/>
    <n v="19"/>
    <n v="50"/>
    <n v="27"/>
    <n v="0"/>
    <n v="0"/>
    <n v="18"/>
    <x v="0"/>
  </r>
  <r>
    <n v="32743"/>
    <x v="202"/>
    <n v="43"/>
    <n v="0"/>
    <m/>
    <n v="44"/>
    <n v="33"/>
    <n v="33"/>
    <n v="33"/>
    <n v="33"/>
    <n v="46"/>
    <n v="45"/>
    <n v="46"/>
    <n v="45"/>
    <n v="50"/>
    <n v="52"/>
    <n v="5"/>
    <n v="0"/>
    <n v="57"/>
    <n v="52"/>
    <n v="54"/>
    <n v="0"/>
    <n v="56"/>
    <n v="58"/>
    <n v="45"/>
    <n v="50"/>
    <n v="32"/>
    <n v="25"/>
    <n v="8"/>
    <n v="5"/>
    <n v="121"/>
    <n v="0"/>
    <n v="8"/>
    <n v="44"/>
    <x v="4"/>
  </r>
  <r>
    <n v="31139"/>
    <x v="203"/>
    <n v="5"/>
    <n v="0"/>
    <m/>
    <n v="3"/>
    <n v="3"/>
    <n v="3"/>
    <n v="3"/>
    <n v="3"/>
    <n v="2"/>
    <n v="3"/>
    <n v="2"/>
    <n v="2"/>
    <n v="3"/>
    <n v="3"/>
    <n v="0"/>
    <n v="0"/>
    <n v="6"/>
    <n v="6"/>
    <n v="8"/>
    <n v="0"/>
    <n v="7"/>
    <n v="1"/>
    <n v="4"/>
    <n v="5"/>
    <n v="4"/>
    <n v="2"/>
    <n v="0"/>
    <n v="0"/>
    <n v="22"/>
    <n v="0"/>
    <n v="0"/>
    <n v="3"/>
    <x v="32"/>
  </r>
  <r>
    <n v="34132"/>
    <x v="204"/>
    <n v="0"/>
    <n v="0"/>
    <m/>
    <n v="0"/>
    <n v="0"/>
    <n v="0"/>
    <n v="0"/>
    <n v="0"/>
    <n v="1"/>
    <n v="1"/>
    <n v="1"/>
    <n v="1"/>
    <n v="2"/>
    <n v="2"/>
    <n v="0"/>
    <n v="0"/>
    <n v="0"/>
    <n v="0"/>
    <n v="0"/>
    <n v="0"/>
    <n v="2"/>
    <n v="1"/>
    <n v="1"/>
    <n v="0"/>
    <n v="0"/>
    <n v="0"/>
    <n v="1"/>
    <n v="0"/>
    <n v="0"/>
    <n v="0"/>
    <n v="0"/>
    <n v="0"/>
    <x v="38"/>
  </r>
  <r>
    <s v="Total general"/>
    <x v="205"/>
    <n v="4406"/>
    <n v="115"/>
    <m/>
    <n v="4831"/>
    <n v="4220"/>
    <n v="4236"/>
    <n v="4207"/>
    <n v="4184"/>
    <n v="4643"/>
    <n v="4565"/>
    <n v="4643"/>
    <n v="4667"/>
    <n v="4761"/>
    <n v="4759"/>
    <n v="17"/>
    <n v="0"/>
    <n v="4414"/>
    <n v="4558"/>
    <n v="3740"/>
    <n v="1"/>
    <n v="4324"/>
    <n v="3435"/>
    <n v="4017"/>
    <n v="3965"/>
    <n v="3348"/>
    <n v="2649"/>
    <n v="1779"/>
    <n v="754"/>
    <n v="10734"/>
    <n v="0"/>
    <n v="616"/>
    <n v="3196"/>
    <x v="3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">
  <r>
    <n v="4317"/>
    <x v="0"/>
    <n v="901"/>
    <n v="14"/>
    <m/>
    <n v="923"/>
    <n v="17"/>
    <n v="22"/>
    <n v="22"/>
    <n v="17"/>
    <n v="32"/>
    <n v="28"/>
    <n v="28"/>
    <n v="32"/>
    <n v="29"/>
    <n v="25"/>
    <n v="0"/>
    <n v="0"/>
    <n v="15"/>
    <n v="16"/>
    <n v="17"/>
    <n v="0"/>
    <n v="11"/>
    <n v="11"/>
    <n v="13"/>
    <n v="13"/>
    <n v="12"/>
    <n v="10"/>
    <n v="9"/>
    <n v="0"/>
    <n v="13"/>
    <n v="0"/>
    <n v="87"/>
    <n v="25"/>
    <x v="0"/>
  </r>
  <r>
    <n v="4318"/>
    <x v="1"/>
    <n v="156"/>
    <n v="2"/>
    <m/>
    <n v="177"/>
    <n v="100"/>
    <n v="100"/>
    <n v="100"/>
    <n v="101"/>
    <n v="105"/>
    <n v="107"/>
    <n v="106"/>
    <n v="106"/>
    <n v="115"/>
    <n v="115"/>
    <n v="0"/>
    <n v="0"/>
    <n v="101"/>
    <n v="103"/>
    <n v="101"/>
    <n v="0"/>
    <n v="134"/>
    <n v="72"/>
    <n v="84"/>
    <n v="101"/>
    <n v="67"/>
    <n v="44"/>
    <n v="73"/>
    <n v="0"/>
    <n v="305"/>
    <n v="0"/>
    <n v="36"/>
    <n v="96"/>
    <x v="0"/>
  </r>
  <r>
    <n v="4319"/>
    <x v="2"/>
    <n v="18"/>
    <n v="1"/>
    <m/>
    <n v="89"/>
    <n v="70"/>
    <n v="70"/>
    <n v="70"/>
    <n v="70"/>
    <n v="89"/>
    <n v="83"/>
    <n v="88"/>
    <n v="89"/>
    <n v="79"/>
    <n v="80"/>
    <n v="0"/>
    <n v="0"/>
    <n v="78"/>
    <n v="82"/>
    <n v="78"/>
    <n v="0"/>
    <n v="101"/>
    <n v="63"/>
    <n v="77"/>
    <n v="77"/>
    <n v="55"/>
    <n v="44"/>
    <n v="25"/>
    <n v="0"/>
    <n v="389"/>
    <n v="0"/>
    <n v="15"/>
    <n v="49"/>
    <x v="0"/>
  </r>
  <r>
    <n v="4320"/>
    <x v="3"/>
    <n v="2"/>
    <n v="0"/>
    <m/>
    <n v="6"/>
    <n v="59"/>
    <n v="59"/>
    <n v="59"/>
    <n v="59"/>
    <n v="60"/>
    <n v="60"/>
    <n v="60"/>
    <n v="60"/>
    <n v="61"/>
    <n v="60"/>
    <n v="0"/>
    <n v="0"/>
    <n v="83"/>
    <n v="80"/>
    <n v="84"/>
    <n v="0"/>
    <n v="61"/>
    <n v="50"/>
    <n v="50"/>
    <n v="53"/>
    <n v="69"/>
    <n v="49"/>
    <n v="42"/>
    <n v="0"/>
    <n v="104"/>
    <n v="0"/>
    <n v="27"/>
    <n v="42"/>
    <x v="0"/>
  </r>
  <r>
    <n v="4321"/>
    <x v="4"/>
    <n v="5"/>
    <n v="1"/>
    <m/>
    <n v="10"/>
    <n v="57"/>
    <n v="57"/>
    <n v="57"/>
    <n v="56"/>
    <n v="50"/>
    <n v="50"/>
    <n v="51"/>
    <n v="51"/>
    <n v="54"/>
    <n v="52"/>
    <n v="0"/>
    <n v="0"/>
    <n v="59"/>
    <n v="64"/>
    <n v="61"/>
    <n v="0"/>
    <n v="62"/>
    <n v="45"/>
    <n v="61"/>
    <n v="65"/>
    <n v="37"/>
    <n v="27"/>
    <n v="26"/>
    <n v="0"/>
    <n v="215"/>
    <n v="0"/>
    <n v="5"/>
    <n v="70"/>
    <x v="0"/>
  </r>
  <r>
    <n v="4322"/>
    <x v="5"/>
    <n v="6"/>
    <n v="1"/>
    <m/>
    <n v="11"/>
    <n v="47"/>
    <n v="47"/>
    <n v="47"/>
    <n v="47"/>
    <n v="55"/>
    <n v="54"/>
    <n v="55"/>
    <n v="55"/>
    <n v="55"/>
    <n v="56"/>
    <n v="0"/>
    <n v="0"/>
    <n v="56"/>
    <n v="60"/>
    <n v="60"/>
    <n v="0"/>
    <n v="68"/>
    <n v="47"/>
    <n v="53"/>
    <n v="52"/>
    <n v="30"/>
    <n v="26"/>
    <n v="11"/>
    <n v="0"/>
    <n v="121"/>
    <n v="0"/>
    <n v="5"/>
    <n v="34"/>
    <x v="0"/>
  </r>
  <r>
    <n v="4323"/>
    <x v="6"/>
    <n v="1"/>
    <n v="0"/>
    <m/>
    <n v="3"/>
    <n v="30"/>
    <n v="30"/>
    <n v="30"/>
    <n v="30"/>
    <n v="58"/>
    <n v="56"/>
    <n v="57"/>
    <n v="58"/>
    <n v="55"/>
    <n v="54"/>
    <n v="0"/>
    <n v="0"/>
    <n v="48"/>
    <n v="45"/>
    <n v="56"/>
    <n v="0"/>
    <n v="50"/>
    <n v="31"/>
    <n v="41"/>
    <n v="41"/>
    <n v="51"/>
    <n v="41"/>
    <n v="28"/>
    <n v="0"/>
    <n v="134"/>
    <n v="0"/>
    <n v="0"/>
    <n v="48"/>
    <x v="0"/>
  </r>
  <r>
    <n v="4324"/>
    <x v="7"/>
    <n v="29"/>
    <n v="2"/>
    <m/>
    <n v="33"/>
    <n v="86"/>
    <n v="86"/>
    <n v="86"/>
    <n v="85"/>
    <n v="100"/>
    <n v="98"/>
    <n v="99"/>
    <n v="100"/>
    <n v="105"/>
    <n v="105"/>
    <n v="0"/>
    <n v="0"/>
    <n v="89"/>
    <n v="89"/>
    <n v="86"/>
    <n v="0"/>
    <n v="113"/>
    <n v="61"/>
    <n v="59"/>
    <n v="57"/>
    <n v="51"/>
    <n v="44"/>
    <n v="21"/>
    <n v="0"/>
    <n v="192"/>
    <n v="0"/>
    <n v="3"/>
    <n v="65"/>
    <x v="0"/>
  </r>
  <r>
    <n v="4325"/>
    <x v="8"/>
    <n v="14"/>
    <n v="1"/>
    <m/>
    <n v="16"/>
    <n v="27"/>
    <n v="27"/>
    <n v="27"/>
    <n v="27"/>
    <n v="37"/>
    <n v="35"/>
    <n v="37"/>
    <n v="37"/>
    <n v="47"/>
    <n v="49"/>
    <n v="0"/>
    <n v="0"/>
    <n v="34"/>
    <n v="36"/>
    <n v="36"/>
    <n v="0"/>
    <n v="41"/>
    <n v="28"/>
    <n v="29"/>
    <n v="34"/>
    <n v="13"/>
    <n v="9"/>
    <n v="11"/>
    <n v="19"/>
    <n v="72"/>
    <n v="0"/>
    <n v="1"/>
    <n v="32"/>
    <x v="1"/>
  </r>
  <r>
    <n v="4326"/>
    <x v="9"/>
    <n v="1"/>
    <n v="0"/>
    <m/>
    <n v="1"/>
    <n v="8"/>
    <n v="8"/>
    <n v="8"/>
    <n v="8"/>
    <n v="9"/>
    <n v="10"/>
    <n v="9"/>
    <n v="9"/>
    <n v="16"/>
    <n v="16"/>
    <n v="0"/>
    <n v="0"/>
    <n v="1"/>
    <n v="2"/>
    <n v="2"/>
    <n v="0"/>
    <n v="13"/>
    <n v="6"/>
    <n v="8"/>
    <n v="6"/>
    <n v="7"/>
    <n v="7"/>
    <n v="19"/>
    <n v="0"/>
    <n v="45"/>
    <n v="0"/>
    <n v="2"/>
    <n v="5"/>
    <x v="1"/>
  </r>
  <r>
    <n v="4327"/>
    <x v="10"/>
    <n v="3"/>
    <n v="2"/>
    <m/>
    <n v="4"/>
    <n v="50"/>
    <n v="51"/>
    <n v="52"/>
    <n v="50"/>
    <n v="54"/>
    <n v="55"/>
    <n v="55"/>
    <n v="54"/>
    <n v="71"/>
    <n v="71"/>
    <n v="0"/>
    <n v="0"/>
    <n v="66"/>
    <n v="66"/>
    <n v="63"/>
    <n v="0"/>
    <n v="81"/>
    <n v="40"/>
    <n v="62"/>
    <n v="64"/>
    <n v="53"/>
    <n v="50"/>
    <n v="1"/>
    <n v="0"/>
    <n v="94"/>
    <n v="0"/>
    <n v="12"/>
    <n v="44"/>
    <x v="2"/>
  </r>
  <r>
    <n v="4328"/>
    <x v="11"/>
    <n v="3"/>
    <n v="2"/>
    <m/>
    <n v="2"/>
    <n v="28"/>
    <n v="28"/>
    <n v="28"/>
    <n v="28"/>
    <n v="32"/>
    <n v="32"/>
    <n v="32"/>
    <n v="31"/>
    <n v="39"/>
    <n v="39"/>
    <n v="0"/>
    <n v="0"/>
    <n v="22"/>
    <n v="22"/>
    <n v="26"/>
    <n v="0"/>
    <n v="23"/>
    <n v="15"/>
    <n v="21"/>
    <n v="16"/>
    <n v="23"/>
    <n v="15"/>
    <n v="5"/>
    <n v="0"/>
    <n v="155"/>
    <n v="0"/>
    <n v="0"/>
    <n v="18"/>
    <x v="2"/>
  </r>
  <r>
    <n v="4329"/>
    <x v="12"/>
    <n v="49"/>
    <n v="1"/>
    <m/>
    <n v="61"/>
    <n v="68"/>
    <n v="68"/>
    <n v="68"/>
    <n v="68"/>
    <n v="61"/>
    <n v="60"/>
    <n v="61"/>
    <n v="61"/>
    <n v="68"/>
    <n v="69"/>
    <n v="0"/>
    <n v="0"/>
    <n v="83"/>
    <n v="77"/>
    <n v="80"/>
    <n v="0"/>
    <n v="78"/>
    <n v="69"/>
    <n v="69"/>
    <n v="71"/>
    <n v="29"/>
    <n v="25"/>
    <n v="2"/>
    <n v="0"/>
    <n v="269"/>
    <n v="0"/>
    <n v="14"/>
    <n v="83"/>
    <x v="2"/>
  </r>
  <r>
    <n v="4330"/>
    <x v="13"/>
    <n v="0"/>
    <n v="0"/>
    <m/>
    <n v="1"/>
    <n v="12"/>
    <n v="12"/>
    <n v="12"/>
    <n v="12"/>
    <n v="13"/>
    <n v="14"/>
    <n v="13"/>
    <n v="13"/>
    <n v="18"/>
    <n v="18"/>
    <n v="0"/>
    <n v="0"/>
    <n v="13"/>
    <n v="15"/>
    <n v="12"/>
    <n v="0"/>
    <n v="24"/>
    <n v="4"/>
    <n v="14"/>
    <n v="15"/>
    <n v="12"/>
    <n v="12"/>
    <n v="2"/>
    <n v="0"/>
    <n v="72"/>
    <n v="0"/>
    <n v="0"/>
    <n v="6"/>
    <x v="2"/>
  </r>
  <r>
    <n v="4331"/>
    <x v="14"/>
    <n v="51"/>
    <n v="2"/>
    <m/>
    <n v="62"/>
    <n v="119"/>
    <n v="119"/>
    <n v="118"/>
    <n v="118"/>
    <n v="116"/>
    <n v="116"/>
    <n v="117"/>
    <n v="118"/>
    <n v="124"/>
    <n v="124"/>
    <n v="1"/>
    <n v="0"/>
    <n v="95"/>
    <n v="94"/>
    <n v="93"/>
    <n v="0"/>
    <n v="109"/>
    <n v="66"/>
    <n v="104"/>
    <n v="101"/>
    <n v="35"/>
    <n v="31"/>
    <n v="9"/>
    <n v="0"/>
    <n v="325"/>
    <n v="0"/>
    <n v="24"/>
    <n v="122"/>
    <x v="3"/>
  </r>
  <r>
    <n v="4332"/>
    <x v="15"/>
    <n v="62"/>
    <n v="0"/>
    <m/>
    <n v="66"/>
    <n v="100"/>
    <n v="100"/>
    <n v="100"/>
    <n v="100"/>
    <n v="115"/>
    <n v="115"/>
    <n v="115"/>
    <n v="117"/>
    <n v="134"/>
    <n v="133"/>
    <n v="0"/>
    <n v="0"/>
    <n v="96"/>
    <n v="95"/>
    <n v="96"/>
    <n v="0"/>
    <n v="100"/>
    <n v="76"/>
    <n v="87"/>
    <n v="88"/>
    <n v="64"/>
    <n v="59"/>
    <n v="2"/>
    <n v="0"/>
    <n v="198"/>
    <n v="0"/>
    <n v="0"/>
    <n v="79"/>
    <x v="3"/>
  </r>
  <r>
    <n v="4333"/>
    <x v="16"/>
    <n v="22"/>
    <n v="2"/>
    <m/>
    <n v="22"/>
    <n v="74"/>
    <n v="74"/>
    <n v="74"/>
    <n v="74"/>
    <n v="83"/>
    <n v="83"/>
    <n v="83"/>
    <n v="82"/>
    <n v="100"/>
    <n v="101"/>
    <n v="0"/>
    <n v="0"/>
    <n v="73"/>
    <n v="70"/>
    <n v="73"/>
    <n v="0"/>
    <n v="94"/>
    <n v="33"/>
    <n v="58"/>
    <n v="59"/>
    <n v="39"/>
    <n v="33"/>
    <n v="1"/>
    <n v="0"/>
    <n v="149"/>
    <n v="0"/>
    <n v="14"/>
    <n v="51"/>
    <x v="3"/>
  </r>
  <r>
    <n v="4334"/>
    <x v="17"/>
    <n v="0"/>
    <n v="0"/>
    <m/>
    <n v="2"/>
    <n v="22"/>
    <n v="22"/>
    <n v="22"/>
    <n v="22"/>
    <n v="24"/>
    <n v="23"/>
    <n v="24"/>
    <n v="24"/>
    <n v="11"/>
    <n v="15"/>
    <n v="0"/>
    <n v="0"/>
    <n v="22"/>
    <n v="23"/>
    <n v="24"/>
    <n v="0"/>
    <n v="38"/>
    <n v="16"/>
    <n v="20"/>
    <n v="8"/>
    <n v="11"/>
    <n v="10"/>
    <n v="0"/>
    <n v="0"/>
    <n v="11"/>
    <n v="0"/>
    <n v="0"/>
    <n v="9"/>
    <x v="3"/>
  </r>
  <r>
    <n v="4335"/>
    <x v="18"/>
    <n v="0"/>
    <n v="1"/>
    <m/>
    <n v="3"/>
    <n v="35"/>
    <n v="35"/>
    <n v="35"/>
    <n v="35"/>
    <n v="22"/>
    <n v="22"/>
    <n v="22"/>
    <n v="22"/>
    <n v="28"/>
    <n v="28"/>
    <n v="0"/>
    <n v="0"/>
    <n v="29"/>
    <n v="27"/>
    <n v="27"/>
    <n v="0"/>
    <n v="36"/>
    <n v="20"/>
    <n v="24"/>
    <n v="21"/>
    <n v="22"/>
    <n v="15"/>
    <n v="0"/>
    <n v="0"/>
    <n v="76"/>
    <n v="0"/>
    <n v="10"/>
    <n v="31"/>
    <x v="3"/>
  </r>
  <r>
    <n v="4337"/>
    <x v="19"/>
    <n v="1"/>
    <n v="0"/>
    <m/>
    <n v="1"/>
    <n v="9"/>
    <n v="9"/>
    <n v="9"/>
    <n v="9"/>
    <n v="9"/>
    <n v="9"/>
    <n v="9"/>
    <n v="9"/>
    <n v="9"/>
    <n v="10"/>
    <n v="0"/>
    <n v="0"/>
    <n v="15"/>
    <n v="16"/>
    <n v="17"/>
    <n v="0"/>
    <n v="9"/>
    <n v="5"/>
    <n v="11"/>
    <n v="10"/>
    <n v="4"/>
    <n v="5"/>
    <n v="0"/>
    <n v="0"/>
    <n v="33"/>
    <n v="0"/>
    <n v="0"/>
    <n v="2"/>
    <x v="4"/>
  </r>
  <r>
    <n v="4338"/>
    <x v="20"/>
    <n v="45"/>
    <n v="1"/>
    <m/>
    <n v="48"/>
    <n v="70"/>
    <n v="70"/>
    <n v="70"/>
    <n v="70"/>
    <n v="80"/>
    <n v="80"/>
    <n v="81"/>
    <n v="81"/>
    <n v="76"/>
    <n v="76"/>
    <n v="0"/>
    <n v="0"/>
    <n v="79"/>
    <n v="82"/>
    <n v="92"/>
    <n v="0"/>
    <n v="102"/>
    <n v="68"/>
    <n v="65"/>
    <n v="69"/>
    <n v="43"/>
    <n v="36"/>
    <n v="10"/>
    <n v="6"/>
    <n v="310"/>
    <n v="0"/>
    <n v="23"/>
    <n v="58"/>
    <x v="5"/>
  </r>
  <r>
    <n v="4339"/>
    <x v="21"/>
    <n v="0"/>
    <n v="0"/>
    <m/>
    <n v="0"/>
    <n v="0"/>
    <n v="0"/>
    <n v="0"/>
    <n v="0"/>
    <n v="2"/>
    <n v="2"/>
    <n v="2"/>
    <n v="2"/>
    <n v="2"/>
    <n v="1"/>
    <n v="0"/>
    <n v="0"/>
    <n v="2"/>
    <n v="1"/>
    <n v="1"/>
    <n v="0"/>
    <n v="4"/>
    <n v="1"/>
    <n v="3"/>
    <n v="2"/>
    <n v="4"/>
    <n v="2"/>
    <n v="1"/>
    <n v="0"/>
    <n v="27"/>
    <n v="0"/>
    <n v="0"/>
    <n v="1"/>
    <x v="6"/>
  </r>
  <r>
    <n v="4340"/>
    <x v="22"/>
    <n v="0"/>
    <n v="0"/>
    <m/>
    <n v="0"/>
    <n v="5"/>
    <n v="5"/>
    <n v="5"/>
    <n v="5"/>
    <n v="11"/>
    <n v="10"/>
    <n v="9"/>
    <n v="10"/>
    <n v="5"/>
    <n v="5"/>
    <n v="0"/>
    <n v="0"/>
    <n v="5"/>
    <n v="7"/>
    <n v="8"/>
    <n v="0"/>
    <n v="8"/>
    <n v="1"/>
    <n v="2"/>
    <n v="4"/>
    <n v="1"/>
    <n v="0"/>
    <n v="1"/>
    <n v="5"/>
    <n v="24"/>
    <n v="0"/>
    <n v="3"/>
    <n v="3"/>
    <x v="6"/>
  </r>
  <r>
    <n v="4341"/>
    <x v="23"/>
    <n v="1"/>
    <n v="0"/>
    <m/>
    <n v="0"/>
    <n v="2"/>
    <n v="2"/>
    <n v="2"/>
    <n v="2"/>
    <n v="4"/>
    <n v="3"/>
    <n v="3"/>
    <n v="3"/>
    <n v="6"/>
    <n v="6"/>
    <n v="0"/>
    <n v="0"/>
    <n v="9"/>
    <n v="11"/>
    <n v="10"/>
    <n v="0"/>
    <n v="5"/>
    <n v="3"/>
    <n v="3"/>
    <n v="4"/>
    <n v="3"/>
    <n v="2"/>
    <n v="1"/>
    <n v="0"/>
    <n v="9"/>
    <n v="0"/>
    <n v="2"/>
    <n v="0"/>
    <x v="7"/>
  </r>
  <r>
    <n v="4342"/>
    <x v="24"/>
    <n v="36"/>
    <n v="0"/>
    <m/>
    <n v="38"/>
    <n v="47"/>
    <n v="47"/>
    <n v="47"/>
    <n v="47"/>
    <n v="47"/>
    <n v="47"/>
    <n v="47"/>
    <n v="47"/>
    <n v="51"/>
    <n v="50"/>
    <n v="0"/>
    <n v="0"/>
    <n v="42"/>
    <n v="46"/>
    <n v="47"/>
    <n v="0"/>
    <n v="44"/>
    <n v="36"/>
    <n v="38"/>
    <n v="39"/>
    <n v="39"/>
    <n v="36"/>
    <n v="17"/>
    <n v="45"/>
    <n v="165"/>
    <n v="0"/>
    <n v="5"/>
    <n v="35"/>
    <x v="8"/>
  </r>
  <r>
    <n v="4343"/>
    <x v="25"/>
    <n v="0"/>
    <n v="0"/>
    <m/>
    <n v="1"/>
    <n v="0"/>
    <n v="0"/>
    <n v="0"/>
    <n v="0"/>
    <n v="2"/>
    <n v="2"/>
    <n v="2"/>
    <n v="2"/>
    <n v="4"/>
    <n v="4"/>
    <n v="0"/>
    <n v="0"/>
    <n v="3"/>
    <n v="3"/>
    <n v="3"/>
    <n v="0"/>
    <n v="5"/>
    <n v="3"/>
    <n v="3"/>
    <n v="2"/>
    <n v="3"/>
    <n v="3"/>
    <n v="0"/>
    <n v="0"/>
    <n v="19"/>
    <n v="0"/>
    <n v="0"/>
    <n v="3"/>
    <x v="8"/>
  </r>
  <r>
    <n v="4344"/>
    <x v="26"/>
    <n v="0"/>
    <n v="0"/>
    <m/>
    <n v="0"/>
    <n v="3"/>
    <n v="3"/>
    <n v="3"/>
    <n v="3"/>
    <n v="4"/>
    <n v="4"/>
    <n v="4"/>
    <n v="4"/>
    <n v="2"/>
    <n v="2"/>
    <n v="0"/>
    <n v="0"/>
    <n v="1"/>
    <n v="3"/>
    <n v="2"/>
    <n v="0"/>
    <n v="7"/>
    <n v="3"/>
    <n v="4"/>
    <n v="4"/>
    <n v="2"/>
    <n v="2"/>
    <n v="1"/>
    <n v="5"/>
    <n v="2"/>
    <n v="0"/>
    <n v="0"/>
    <n v="0"/>
    <x v="8"/>
  </r>
  <r>
    <n v="4345"/>
    <x v="27"/>
    <n v="7"/>
    <n v="1"/>
    <m/>
    <n v="7"/>
    <n v="52"/>
    <n v="52"/>
    <n v="52"/>
    <n v="52"/>
    <n v="58"/>
    <n v="56"/>
    <n v="58"/>
    <n v="58"/>
    <n v="70"/>
    <n v="71"/>
    <n v="0"/>
    <n v="0"/>
    <n v="65"/>
    <n v="80"/>
    <n v="63"/>
    <n v="1"/>
    <n v="76"/>
    <n v="42"/>
    <n v="56"/>
    <n v="55"/>
    <n v="22"/>
    <n v="16"/>
    <n v="62"/>
    <n v="1"/>
    <n v="206"/>
    <n v="0"/>
    <n v="0"/>
    <n v="28"/>
    <x v="9"/>
  </r>
  <r>
    <n v="4346"/>
    <x v="28"/>
    <n v="0"/>
    <n v="0"/>
    <m/>
    <n v="1"/>
    <n v="10"/>
    <n v="10"/>
    <n v="10"/>
    <n v="10"/>
    <n v="9"/>
    <n v="9"/>
    <n v="9"/>
    <n v="9"/>
    <n v="10"/>
    <n v="10"/>
    <n v="0"/>
    <n v="0"/>
    <n v="10"/>
    <n v="11"/>
    <n v="11"/>
    <n v="0"/>
    <n v="12"/>
    <n v="10"/>
    <n v="23"/>
    <n v="17"/>
    <n v="8"/>
    <n v="8"/>
    <n v="0"/>
    <n v="0"/>
    <n v="31"/>
    <n v="0"/>
    <n v="0"/>
    <n v="3"/>
    <x v="9"/>
  </r>
  <r>
    <n v="4347"/>
    <x v="29"/>
    <n v="0"/>
    <n v="0"/>
    <m/>
    <n v="2"/>
    <n v="13"/>
    <n v="13"/>
    <n v="13"/>
    <n v="13"/>
    <n v="7"/>
    <n v="7"/>
    <n v="7"/>
    <n v="7"/>
    <n v="5"/>
    <n v="5"/>
    <n v="0"/>
    <n v="0"/>
    <n v="9"/>
    <n v="9"/>
    <n v="6"/>
    <n v="0"/>
    <n v="12"/>
    <n v="8"/>
    <n v="9"/>
    <n v="8"/>
    <n v="11"/>
    <n v="6"/>
    <n v="3"/>
    <n v="0"/>
    <n v="33"/>
    <n v="0"/>
    <n v="7"/>
    <n v="1"/>
    <x v="9"/>
  </r>
  <r>
    <n v="4348"/>
    <x v="30"/>
    <n v="0"/>
    <n v="0"/>
    <m/>
    <n v="1"/>
    <n v="12"/>
    <n v="12"/>
    <n v="12"/>
    <n v="12"/>
    <n v="11"/>
    <n v="11"/>
    <n v="11"/>
    <n v="11"/>
    <n v="16"/>
    <n v="16"/>
    <n v="0"/>
    <n v="0"/>
    <n v="29"/>
    <n v="29"/>
    <n v="29"/>
    <n v="0"/>
    <n v="15"/>
    <n v="6"/>
    <n v="12"/>
    <n v="7"/>
    <n v="13"/>
    <n v="8"/>
    <n v="0"/>
    <n v="19"/>
    <n v="32"/>
    <n v="0"/>
    <n v="1"/>
    <n v="11"/>
    <x v="9"/>
  </r>
  <r>
    <n v="4349"/>
    <x v="31"/>
    <n v="83"/>
    <n v="4"/>
    <m/>
    <n v="91"/>
    <n v="107"/>
    <n v="110"/>
    <n v="108"/>
    <n v="108"/>
    <n v="101"/>
    <n v="102"/>
    <n v="104"/>
    <n v="102"/>
    <n v="98"/>
    <n v="95"/>
    <n v="0"/>
    <n v="0"/>
    <n v="109"/>
    <n v="113"/>
    <n v="111"/>
    <n v="0"/>
    <n v="150"/>
    <n v="54"/>
    <n v="65"/>
    <n v="78"/>
    <n v="51"/>
    <n v="25"/>
    <n v="33"/>
    <n v="0"/>
    <n v="141"/>
    <n v="0"/>
    <n v="25"/>
    <n v="68"/>
    <x v="10"/>
  </r>
  <r>
    <n v="4350"/>
    <x v="32"/>
    <n v="0"/>
    <n v="0"/>
    <m/>
    <n v="5"/>
    <n v="18"/>
    <n v="18"/>
    <n v="18"/>
    <n v="18"/>
    <n v="12"/>
    <n v="12"/>
    <n v="14"/>
    <n v="12"/>
    <n v="15"/>
    <n v="14"/>
    <n v="0"/>
    <n v="0"/>
    <n v="9"/>
    <n v="10"/>
    <n v="11"/>
    <n v="0"/>
    <n v="15"/>
    <n v="16"/>
    <n v="16"/>
    <n v="16"/>
    <n v="20"/>
    <n v="11"/>
    <n v="6"/>
    <n v="0"/>
    <n v="45"/>
    <n v="0"/>
    <n v="1"/>
    <n v="5"/>
    <x v="10"/>
  </r>
  <r>
    <n v="4351"/>
    <x v="33"/>
    <n v="0"/>
    <n v="2"/>
    <m/>
    <n v="0"/>
    <n v="15"/>
    <n v="15"/>
    <n v="15"/>
    <n v="15"/>
    <n v="10"/>
    <n v="9"/>
    <n v="9"/>
    <n v="10"/>
    <n v="10"/>
    <n v="10"/>
    <n v="0"/>
    <n v="0"/>
    <n v="11"/>
    <n v="12"/>
    <n v="11"/>
    <n v="0"/>
    <n v="11"/>
    <n v="5"/>
    <n v="7"/>
    <n v="7"/>
    <n v="11"/>
    <n v="9"/>
    <n v="0"/>
    <n v="0"/>
    <n v="10"/>
    <n v="0"/>
    <n v="0"/>
    <n v="8"/>
    <x v="10"/>
  </r>
  <r>
    <n v="4352"/>
    <x v="34"/>
    <n v="0"/>
    <n v="1"/>
    <m/>
    <n v="0"/>
    <n v="3"/>
    <n v="3"/>
    <n v="3"/>
    <n v="3"/>
    <n v="5"/>
    <n v="5"/>
    <n v="5"/>
    <n v="5"/>
    <n v="4"/>
    <n v="4"/>
    <n v="0"/>
    <n v="0"/>
    <n v="5"/>
    <n v="5"/>
    <n v="5"/>
    <n v="0"/>
    <n v="6"/>
    <n v="4"/>
    <n v="6"/>
    <n v="7"/>
    <n v="8"/>
    <n v="8"/>
    <n v="1"/>
    <n v="0"/>
    <n v="20"/>
    <n v="0"/>
    <n v="0"/>
    <n v="6"/>
    <x v="10"/>
  </r>
  <r>
    <n v="4353"/>
    <x v="35"/>
    <n v="0"/>
    <n v="0"/>
    <m/>
    <n v="0"/>
    <n v="29"/>
    <n v="29"/>
    <n v="29"/>
    <n v="29"/>
    <n v="44"/>
    <n v="44"/>
    <n v="44"/>
    <n v="45"/>
    <n v="53"/>
    <n v="53"/>
    <n v="0"/>
    <n v="0"/>
    <n v="44"/>
    <n v="46"/>
    <n v="46"/>
    <n v="0"/>
    <n v="37"/>
    <n v="27"/>
    <n v="53"/>
    <n v="55"/>
    <n v="31"/>
    <n v="22"/>
    <n v="29"/>
    <n v="23"/>
    <n v="114"/>
    <n v="0"/>
    <n v="0"/>
    <n v="21"/>
    <x v="11"/>
  </r>
  <r>
    <n v="4354"/>
    <x v="36"/>
    <n v="1"/>
    <n v="0"/>
    <m/>
    <n v="1"/>
    <n v="2"/>
    <n v="2"/>
    <n v="2"/>
    <n v="2"/>
    <n v="2"/>
    <n v="2"/>
    <n v="2"/>
    <n v="2"/>
    <n v="1"/>
    <n v="1"/>
    <n v="0"/>
    <n v="0"/>
    <n v="5"/>
    <n v="5"/>
    <n v="5"/>
    <n v="0"/>
    <n v="9"/>
    <n v="2"/>
    <n v="3"/>
    <n v="2"/>
    <n v="8"/>
    <n v="6"/>
    <n v="3"/>
    <n v="7"/>
    <n v="34"/>
    <n v="0"/>
    <n v="0"/>
    <n v="5"/>
    <x v="12"/>
  </r>
  <r>
    <n v="4355"/>
    <x v="37"/>
    <n v="1"/>
    <n v="3"/>
    <m/>
    <n v="4"/>
    <n v="37"/>
    <n v="37"/>
    <n v="35"/>
    <n v="37"/>
    <n v="42"/>
    <n v="42"/>
    <n v="44"/>
    <n v="44"/>
    <n v="42"/>
    <n v="42"/>
    <n v="1"/>
    <n v="0"/>
    <n v="24"/>
    <n v="30"/>
    <n v="22"/>
    <n v="0"/>
    <n v="53"/>
    <n v="32"/>
    <n v="37"/>
    <n v="34"/>
    <n v="16"/>
    <n v="13"/>
    <n v="1"/>
    <n v="0"/>
    <n v="110"/>
    <n v="0"/>
    <n v="3"/>
    <n v="20"/>
    <x v="13"/>
  </r>
  <r>
    <n v="4356"/>
    <x v="38"/>
    <n v="0"/>
    <n v="0"/>
    <m/>
    <n v="0"/>
    <n v="16"/>
    <n v="16"/>
    <n v="16"/>
    <n v="16"/>
    <n v="15"/>
    <n v="15"/>
    <n v="15"/>
    <n v="15"/>
    <n v="12"/>
    <n v="12"/>
    <n v="0"/>
    <n v="0"/>
    <n v="16"/>
    <n v="17"/>
    <n v="15"/>
    <n v="0"/>
    <n v="13"/>
    <n v="9"/>
    <n v="21"/>
    <n v="20"/>
    <n v="8"/>
    <n v="8"/>
    <n v="0"/>
    <n v="1"/>
    <n v="40"/>
    <n v="0"/>
    <n v="2"/>
    <n v="12"/>
    <x v="7"/>
  </r>
  <r>
    <n v="4357"/>
    <x v="39"/>
    <n v="0"/>
    <n v="0"/>
    <m/>
    <n v="0"/>
    <n v="1"/>
    <n v="1"/>
    <n v="1"/>
    <n v="1"/>
    <n v="1"/>
    <n v="1"/>
    <n v="1"/>
    <n v="1"/>
    <n v="2"/>
    <n v="2"/>
    <n v="0"/>
    <n v="0"/>
    <n v="3"/>
    <n v="3"/>
    <n v="3"/>
    <n v="0"/>
    <n v="4"/>
    <n v="1"/>
    <n v="2"/>
    <n v="2"/>
    <n v="5"/>
    <n v="4"/>
    <n v="0"/>
    <n v="0"/>
    <n v="37"/>
    <n v="0"/>
    <n v="0"/>
    <n v="0"/>
    <x v="7"/>
  </r>
  <r>
    <n v="4358"/>
    <x v="40"/>
    <n v="0"/>
    <n v="0"/>
    <m/>
    <n v="0"/>
    <n v="1"/>
    <n v="1"/>
    <n v="1"/>
    <n v="1"/>
    <n v="1"/>
    <n v="1"/>
    <n v="1"/>
    <n v="1"/>
    <n v="3"/>
    <n v="3"/>
    <n v="0"/>
    <n v="0"/>
    <n v="0"/>
    <n v="0"/>
    <n v="2"/>
    <n v="0"/>
    <n v="2"/>
    <n v="0"/>
    <n v="0"/>
    <n v="0"/>
    <n v="4"/>
    <n v="3"/>
    <n v="2"/>
    <n v="0"/>
    <n v="13"/>
    <n v="0"/>
    <n v="0"/>
    <n v="3"/>
    <x v="14"/>
  </r>
  <r>
    <n v="4359"/>
    <x v="41"/>
    <n v="2"/>
    <n v="0"/>
    <m/>
    <n v="2"/>
    <n v="17"/>
    <n v="17"/>
    <n v="17"/>
    <n v="17"/>
    <n v="21"/>
    <n v="21"/>
    <n v="21"/>
    <n v="21"/>
    <n v="27"/>
    <n v="27"/>
    <n v="0"/>
    <n v="0"/>
    <n v="16"/>
    <n v="15"/>
    <n v="15"/>
    <n v="0"/>
    <n v="15"/>
    <n v="16"/>
    <n v="17"/>
    <n v="16"/>
    <n v="15"/>
    <n v="15"/>
    <n v="4"/>
    <n v="0"/>
    <n v="45"/>
    <n v="0"/>
    <n v="5"/>
    <n v="13"/>
    <x v="15"/>
  </r>
  <r>
    <n v="4360"/>
    <x v="42"/>
    <n v="0"/>
    <n v="0"/>
    <m/>
    <n v="1"/>
    <n v="12"/>
    <n v="12"/>
    <n v="12"/>
    <n v="12"/>
    <n v="7"/>
    <n v="7"/>
    <n v="7"/>
    <n v="7"/>
    <n v="4"/>
    <n v="4"/>
    <n v="0"/>
    <n v="0"/>
    <n v="11"/>
    <n v="10"/>
    <n v="10"/>
    <n v="0"/>
    <n v="12"/>
    <n v="12"/>
    <n v="9"/>
    <n v="11"/>
    <n v="6"/>
    <n v="3"/>
    <n v="0"/>
    <n v="0"/>
    <n v="41"/>
    <n v="0"/>
    <n v="2"/>
    <n v="8"/>
    <x v="15"/>
  </r>
  <r>
    <n v="4361"/>
    <x v="43"/>
    <n v="0"/>
    <n v="0"/>
    <m/>
    <n v="0"/>
    <n v="4"/>
    <n v="4"/>
    <n v="4"/>
    <n v="3"/>
    <n v="4"/>
    <n v="4"/>
    <n v="4"/>
    <n v="4"/>
    <n v="8"/>
    <n v="8"/>
    <n v="0"/>
    <n v="0"/>
    <n v="1"/>
    <n v="1"/>
    <n v="1"/>
    <n v="0"/>
    <n v="6"/>
    <n v="2"/>
    <n v="2"/>
    <n v="1"/>
    <n v="5"/>
    <n v="4"/>
    <n v="0"/>
    <n v="3"/>
    <n v="30"/>
    <n v="0"/>
    <n v="0"/>
    <n v="3"/>
    <x v="15"/>
  </r>
  <r>
    <n v="4362"/>
    <x v="4"/>
    <n v="0"/>
    <n v="0"/>
    <m/>
    <n v="0"/>
    <n v="5"/>
    <n v="5"/>
    <n v="5"/>
    <n v="5"/>
    <n v="4"/>
    <n v="4"/>
    <n v="3"/>
    <n v="4"/>
    <n v="4"/>
    <n v="4"/>
    <n v="0"/>
    <n v="0"/>
    <n v="5"/>
    <n v="5"/>
    <n v="5"/>
    <n v="0"/>
    <n v="10"/>
    <n v="6"/>
    <n v="4"/>
    <n v="6"/>
    <n v="10"/>
    <n v="2"/>
    <n v="5"/>
    <n v="3"/>
    <n v="34"/>
    <n v="0"/>
    <n v="5"/>
    <n v="9"/>
    <x v="15"/>
  </r>
  <r>
    <n v="4363"/>
    <x v="44"/>
    <n v="0"/>
    <n v="0"/>
    <m/>
    <n v="0"/>
    <n v="2"/>
    <n v="2"/>
    <n v="2"/>
    <n v="2"/>
    <n v="1"/>
    <n v="1"/>
    <n v="1"/>
    <n v="1"/>
    <n v="1"/>
    <n v="1"/>
    <n v="0"/>
    <n v="0"/>
    <n v="2"/>
    <n v="2"/>
    <n v="2"/>
    <n v="0"/>
    <n v="1"/>
    <n v="0"/>
    <n v="0"/>
    <n v="1"/>
    <n v="1"/>
    <n v="0"/>
    <n v="0"/>
    <n v="0"/>
    <n v="7"/>
    <n v="0"/>
    <n v="0"/>
    <n v="2"/>
    <x v="15"/>
  </r>
  <r>
    <n v="4364"/>
    <x v="45"/>
    <n v="1"/>
    <n v="0"/>
    <m/>
    <n v="1"/>
    <n v="12"/>
    <n v="12"/>
    <n v="12"/>
    <n v="12"/>
    <n v="7"/>
    <n v="7"/>
    <n v="7"/>
    <n v="7"/>
    <n v="3"/>
    <n v="3"/>
    <n v="0"/>
    <n v="0"/>
    <n v="6"/>
    <n v="6"/>
    <n v="6"/>
    <n v="0"/>
    <n v="9"/>
    <n v="6"/>
    <n v="7"/>
    <n v="8"/>
    <n v="15"/>
    <n v="14"/>
    <n v="10"/>
    <n v="0"/>
    <n v="30"/>
    <n v="0"/>
    <n v="1"/>
    <n v="3"/>
    <x v="16"/>
  </r>
  <r>
    <n v="4365"/>
    <x v="46"/>
    <n v="0"/>
    <n v="0"/>
    <m/>
    <n v="0"/>
    <n v="0"/>
    <n v="0"/>
    <n v="0"/>
    <n v="0"/>
    <n v="2"/>
    <n v="2"/>
    <n v="2"/>
    <n v="2"/>
    <n v="2"/>
    <n v="2"/>
    <n v="0"/>
    <n v="0"/>
    <n v="1"/>
    <n v="1"/>
    <n v="1"/>
    <n v="0"/>
    <n v="7"/>
    <n v="2"/>
    <n v="2"/>
    <n v="2"/>
    <n v="1"/>
    <n v="0"/>
    <n v="0"/>
    <n v="0"/>
    <n v="25"/>
    <n v="0"/>
    <n v="0"/>
    <n v="3"/>
    <x v="16"/>
  </r>
  <r>
    <n v="4366"/>
    <x v="47"/>
    <n v="14"/>
    <n v="0"/>
    <m/>
    <n v="14"/>
    <n v="20"/>
    <n v="21"/>
    <n v="20"/>
    <n v="20"/>
    <n v="19"/>
    <n v="20"/>
    <n v="20"/>
    <n v="20"/>
    <n v="16"/>
    <n v="16"/>
    <n v="0"/>
    <n v="0"/>
    <n v="18"/>
    <n v="18"/>
    <n v="18"/>
    <n v="0"/>
    <n v="30"/>
    <n v="28"/>
    <n v="21"/>
    <n v="21"/>
    <n v="24"/>
    <n v="18"/>
    <n v="13"/>
    <n v="50"/>
    <n v="81"/>
    <n v="0"/>
    <n v="4"/>
    <n v="16"/>
    <x v="17"/>
  </r>
  <r>
    <n v="4367"/>
    <x v="48"/>
    <n v="0"/>
    <n v="0"/>
    <m/>
    <n v="1"/>
    <n v="1"/>
    <n v="1"/>
    <n v="1"/>
    <n v="1"/>
    <n v="4"/>
    <n v="4"/>
    <n v="4"/>
    <n v="4"/>
    <n v="1"/>
    <n v="1"/>
    <n v="0"/>
    <n v="0"/>
    <n v="3"/>
    <n v="3"/>
    <n v="2"/>
    <n v="0"/>
    <n v="1"/>
    <n v="0"/>
    <n v="1"/>
    <n v="1"/>
    <n v="0"/>
    <n v="0"/>
    <n v="3"/>
    <n v="0"/>
    <n v="15"/>
    <n v="0"/>
    <n v="0"/>
    <n v="0"/>
    <x v="17"/>
  </r>
  <r>
    <n v="4368"/>
    <x v="49"/>
    <n v="0"/>
    <n v="0"/>
    <m/>
    <n v="0"/>
    <n v="1"/>
    <n v="1"/>
    <n v="1"/>
    <n v="1"/>
    <n v="3"/>
    <n v="3"/>
    <n v="3"/>
    <n v="3"/>
    <n v="0"/>
    <n v="0"/>
    <n v="0"/>
    <n v="0"/>
    <n v="1"/>
    <n v="1"/>
    <n v="2"/>
    <n v="0"/>
    <n v="1"/>
    <n v="1"/>
    <n v="2"/>
    <n v="1"/>
    <n v="4"/>
    <n v="2"/>
    <n v="0"/>
    <n v="0"/>
    <n v="10"/>
    <n v="0"/>
    <n v="0"/>
    <n v="0"/>
    <x v="17"/>
  </r>
  <r>
    <n v="4369"/>
    <x v="50"/>
    <n v="0"/>
    <n v="0"/>
    <m/>
    <n v="2"/>
    <n v="2"/>
    <n v="2"/>
    <n v="2"/>
    <n v="2"/>
    <n v="2"/>
    <n v="2"/>
    <n v="2"/>
    <n v="2"/>
    <n v="2"/>
    <n v="2"/>
    <n v="1"/>
    <n v="0"/>
    <n v="3"/>
    <n v="3"/>
    <n v="2"/>
    <n v="0"/>
    <n v="3"/>
    <n v="3"/>
    <n v="3"/>
    <n v="3"/>
    <n v="1"/>
    <n v="1"/>
    <n v="1"/>
    <n v="0"/>
    <n v="21"/>
    <n v="0"/>
    <n v="0"/>
    <n v="1"/>
    <x v="7"/>
  </r>
  <r>
    <n v="4370"/>
    <x v="51"/>
    <n v="917"/>
    <n v="2"/>
    <m/>
    <n v="940"/>
    <n v="21"/>
    <n v="21"/>
    <n v="21"/>
    <n v="22"/>
    <n v="26"/>
    <n v="24"/>
    <n v="24"/>
    <n v="25"/>
    <n v="11"/>
    <n v="11"/>
    <n v="0"/>
    <n v="0"/>
    <n v="7"/>
    <n v="7"/>
    <n v="9"/>
    <n v="0"/>
    <n v="3"/>
    <n v="1"/>
    <n v="2"/>
    <n v="1"/>
    <n v="7"/>
    <n v="4"/>
    <n v="1"/>
    <n v="0"/>
    <n v="1"/>
    <n v="0"/>
    <n v="4"/>
    <n v="28"/>
    <x v="18"/>
  </r>
  <r>
    <n v="4371"/>
    <x v="52"/>
    <n v="47"/>
    <n v="1"/>
    <m/>
    <n v="50"/>
    <n v="61"/>
    <n v="62"/>
    <n v="58"/>
    <n v="61"/>
    <n v="71"/>
    <n v="73"/>
    <n v="74"/>
    <n v="75"/>
    <n v="66"/>
    <n v="65"/>
    <n v="0"/>
    <n v="0"/>
    <n v="67"/>
    <n v="74"/>
    <n v="67"/>
    <n v="0"/>
    <n v="75"/>
    <n v="51"/>
    <n v="58"/>
    <n v="65"/>
    <n v="23"/>
    <n v="19"/>
    <n v="59"/>
    <n v="1"/>
    <n v="66"/>
    <n v="0"/>
    <n v="14"/>
    <n v="38"/>
    <x v="19"/>
  </r>
  <r>
    <n v="4372"/>
    <x v="53"/>
    <n v="2"/>
    <n v="0"/>
    <m/>
    <n v="3"/>
    <n v="83"/>
    <n v="83"/>
    <n v="83"/>
    <n v="83"/>
    <n v="95"/>
    <n v="89"/>
    <n v="101"/>
    <n v="95"/>
    <n v="106"/>
    <n v="97"/>
    <n v="0"/>
    <n v="0"/>
    <n v="105"/>
    <n v="106"/>
    <n v="112"/>
    <n v="0"/>
    <n v="113"/>
    <n v="79"/>
    <n v="70"/>
    <n v="62"/>
    <n v="46"/>
    <n v="44"/>
    <n v="32"/>
    <n v="0"/>
    <n v="173"/>
    <n v="0"/>
    <n v="5"/>
    <n v="31"/>
    <x v="18"/>
  </r>
  <r>
    <n v="4373"/>
    <x v="54"/>
    <n v="64"/>
    <n v="2"/>
    <m/>
    <n v="71"/>
    <n v="92"/>
    <n v="92"/>
    <n v="92"/>
    <n v="93"/>
    <n v="94"/>
    <n v="94"/>
    <n v="94"/>
    <n v="93"/>
    <n v="134"/>
    <n v="135"/>
    <n v="1"/>
    <n v="0"/>
    <n v="95"/>
    <n v="91"/>
    <n v="95"/>
    <n v="0"/>
    <n v="121"/>
    <n v="59"/>
    <n v="106"/>
    <n v="109"/>
    <n v="99"/>
    <n v="76"/>
    <n v="35"/>
    <n v="8"/>
    <n v="214"/>
    <n v="0"/>
    <n v="40"/>
    <n v="97"/>
    <x v="18"/>
  </r>
  <r>
    <n v="4374"/>
    <x v="55"/>
    <n v="0"/>
    <n v="0"/>
    <m/>
    <n v="0"/>
    <n v="5"/>
    <n v="5"/>
    <n v="5"/>
    <n v="5"/>
    <n v="6"/>
    <n v="6"/>
    <n v="7"/>
    <n v="6"/>
    <n v="4"/>
    <n v="4"/>
    <n v="0"/>
    <n v="0"/>
    <n v="7"/>
    <n v="7"/>
    <n v="8"/>
    <n v="0"/>
    <n v="7"/>
    <n v="5"/>
    <n v="5"/>
    <n v="3"/>
    <n v="4"/>
    <n v="3"/>
    <n v="0"/>
    <n v="0"/>
    <n v="2"/>
    <n v="0"/>
    <n v="0"/>
    <n v="2"/>
    <x v="18"/>
  </r>
  <r>
    <n v="4375"/>
    <x v="56"/>
    <n v="0"/>
    <n v="1"/>
    <m/>
    <n v="0"/>
    <n v="16"/>
    <n v="16"/>
    <n v="16"/>
    <n v="16"/>
    <n v="10"/>
    <n v="10"/>
    <n v="10"/>
    <n v="10"/>
    <n v="16"/>
    <n v="17"/>
    <n v="0"/>
    <n v="0"/>
    <n v="11"/>
    <n v="11"/>
    <n v="9"/>
    <n v="0"/>
    <n v="12"/>
    <n v="14"/>
    <n v="14"/>
    <n v="14"/>
    <n v="17"/>
    <n v="15"/>
    <n v="1"/>
    <n v="0"/>
    <n v="19"/>
    <n v="0"/>
    <n v="2"/>
    <n v="4"/>
    <x v="18"/>
  </r>
  <r>
    <n v="4376"/>
    <x v="57"/>
    <n v="33"/>
    <n v="2"/>
    <m/>
    <n v="37"/>
    <n v="43"/>
    <n v="44"/>
    <n v="44"/>
    <n v="44"/>
    <n v="49"/>
    <n v="49"/>
    <n v="48"/>
    <n v="50"/>
    <n v="36"/>
    <n v="36"/>
    <n v="0"/>
    <n v="0"/>
    <n v="35"/>
    <n v="39"/>
    <n v="39"/>
    <n v="0"/>
    <n v="34"/>
    <n v="41"/>
    <n v="38"/>
    <n v="37"/>
    <n v="26"/>
    <n v="21"/>
    <n v="41"/>
    <n v="45"/>
    <n v="102"/>
    <n v="0"/>
    <n v="0"/>
    <n v="26"/>
    <x v="20"/>
  </r>
  <r>
    <n v="4377"/>
    <x v="58"/>
    <n v="0"/>
    <n v="0"/>
    <m/>
    <n v="0"/>
    <n v="3"/>
    <n v="3"/>
    <n v="3"/>
    <n v="3"/>
    <n v="6"/>
    <n v="6"/>
    <n v="6"/>
    <n v="6"/>
    <n v="10"/>
    <n v="10"/>
    <n v="0"/>
    <n v="0"/>
    <n v="9"/>
    <n v="9"/>
    <n v="9"/>
    <n v="0"/>
    <n v="11"/>
    <n v="7"/>
    <n v="7"/>
    <n v="3"/>
    <n v="6"/>
    <n v="5"/>
    <n v="9"/>
    <n v="0"/>
    <n v="25"/>
    <n v="0"/>
    <n v="2"/>
    <n v="5"/>
    <x v="20"/>
  </r>
  <r>
    <n v="4378"/>
    <x v="59"/>
    <n v="0"/>
    <n v="0"/>
    <m/>
    <n v="0"/>
    <n v="3"/>
    <n v="3"/>
    <n v="3"/>
    <n v="3"/>
    <n v="5"/>
    <n v="5"/>
    <n v="5"/>
    <n v="4"/>
    <n v="7"/>
    <n v="7"/>
    <n v="0"/>
    <n v="0"/>
    <n v="4"/>
    <n v="6"/>
    <n v="5"/>
    <n v="0"/>
    <n v="2"/>
    <n v="4"/>
    <n v="5"/>
    <n v="5"/>
    <n v="5"/>
    <n v="5"/>
    <n v="3"/>
    <n v="0"/>
    <n v="31"/>
    <n v="0"/>
    <n v="0"/>
    <n v="4"/>
    <x v="20"/>
  </r>
  <r>
    <n v="4379"/>
    <x v="60"/>
    <n v="0"/>
    <n v="0"/>
    <m/>
    <n v="0"/>
    <n v="7"/>
    <n v="7"/>
    <n v="7"/>
    <n v="7"/>
    <n v="6"/>
    <n v="6"/>
    <n v="6"/>
    <n v="6"/>
    <n v="8"/>
    <n v="8"/>
    <n v="0"/>
    <n v="0"/>
    <n v="3"/>
    <n v="3"/>
    <n v="3"/>
    <n v="0"/>
    <n v="9"/>
    <n v="8"/>
    <n v="12"/>
    <n v="10"/>
    <n v="4"/>
    <n v="4"/>
    <n v="1"/>
    <n v="7"/>
    <n v="33"/>
    <n v="0"/>
    <n v="0"/>
    <n v="4"/>
    <x v="19"/>
  </r>
  <r>
    <n v="4380"/>
    <x v="61"/>
    <n v="0"/>
    <n v="0"/>
    <m/>
    <n v="1"/>
    <n v="47"/>
    <n v="46"/>
    <n v="47"/>
    <n v="47"/>
    <n v="53"/>
    <n v="54"/>
    <n v="51"/>
    <n v="55"/>
    <n v="36"/>
    <n v="36"/>
    <n v="1"/>
    <n v="0"/>
    <n v="50"/>
    <n v="49"/>
    <n v="50"/>
    <n v="0"/>
    <n v="57"/>
    <n v="55"/>
    <n v="57"/>
    <n v="54"/>
    <n v="31"/>
    <n v="30"/>
    <n v="24"/>
    <n v="0"/>
    <n v="58"/>
    <n v="0"/>
    <n v="6"/>
    <n v="16"/>
    <x v="21"/>
  </r>
  <r>
    <n v="4381"/>
    <x v="62"/>
    <n v="0"/>
    <n v="0"/>
    <m/>
    <n v="0"/>
    <n v="10"/>
    <n v="10"/>
    <n v="10"/>
    <n v="10"/>
    <n v="11"/>
    <n v="12"/>
    <n v="11"/>
    <n v="11"/>
    <n v="10"/>
    <n v="10"/>
    <n v="0"/>
    <n v="0"/>
    <n v="5"/>
    <n v="5"/>
    <n v="5"/>
    <n v="0"/>
    <n v="11"/>
    <n v="4"/>
    <n v="4"/>
    <n v="3"/>
    <n v="5"/>
    <n v="5"/>
    <n v="0"/>
    <n v="0"/>
    <n v="3"/>
    <n v="0"/>
    <n v="0"/>
    <n v="2"/>
    <x v="21"/>
  </r>
  <r>
    <n v="4382"/>
    <x v="63"/>
    <n v="0"/>
    <n v="0"/>
    <m/>
    <n v="0"/>
    <n v="10"/>
    <n v="10"/>
    <n v="10"/>
    <n v="10"/>
    <n v="9"/>
    <n v="9"/>
    <n v="9"/>
    <n v="9"/>
    <n v="12"/>
    <n v="12"/>
    <n v="0"/>
    <n v="0"/>
    <n v="14"/>
    <n v="14"/>
    <n v="13"/>
    <n v="0"/>
    <n v="7"/>
    <n v="6"/>
    <n v="6"/>
    <n v="6"/>
    <n v="4"/>
    <n v="3"/>
    <n v="22"/>
    <n v="0"/>
    <n v="35"/>
    <n v="0"/>
    <n v="0"/>
    <n v="3"/>
    <x v="21"/>
  </r>
  <r>
    <n v="4383"/>
    <x v="64"/>
    <n v="0"/>
    <n v="0"/>
    <m/>
    <n v="0"/>
    <n v="9"/>
    <n v="9"/>
    <n v="9"/>
    <n v="9"/>
    <n v="6"/>
    <n v="5"/>
    <n v="6"/>
    <n v="6"/>
    <n v="10"/>
    <n v="10"/>
    <n v="0"/>
    <n v="0"/>
    <n v="8"/>
    <n v="7"/>
    <n v="8"/>
    <n v="0"/>
    <n v="8"/>
    <n v="4"/>
    <n v="8"/>
    <n v="6"/>
    <n v="13"/>
    <n v="12"/>
    <n v="7"/>
    <n v="3"/>
    <n v="13"/>
    <n v="0"/>
    <n v="0"/>
    <n v="5"/>
    <x v="21"/>
  </r>
  <r>
    <n v="4384"/>
    <x v="65"/>
    <n v="1"/>
    <n v="1"/>
    <m/>
    <n v="2"/>
    <n v="26"/>
    <n v="26"/>
    <n v="25"/>
    <n v="26"/>
    <n v="39"/>
    <n v="39"/>
    <n v="37"/>
    <n v="38"/>
    <n v="35"/>
    <n v="35"/>
    <n v="0"/>
    <n v="0"/>
    <n v="31"/>
    <n v="29"/>
    <n v="30"/>
    <n v="0"/>
    <n v="32"/>
    <n v="32"/>
    <n v="34"/>
    <n v="33"/>
    <n v="32"/>
    <n v="28"/>
    <n v="30"/>
    <n v="6"/>
    <n v="55"/>
    <n v="0"/>
    <n v="3"/>
    <n v="20"/>
    <x v="22"/>
  </r>
  <r>
    <n v="4385"/>
    <x v="66"/>
    <n v="0"/>
    <n v="0"/>
    <m/>
    <n v="0"/>
    <n v="2"/>
    <n v="2"/>
    <n v="2"/>
    <n v="2"/>
    <n v="1"/>
    <n v="1"/>
    <n v="1"/>
    <n v="1"/>
    <n v="4"/>
    <n v="4"/>
    <n v="0"/>
    <n v="0"/>
    <n v="8"/>
    <n v="7"/>
    <n v="8"/>
    <n v="0"/>
    <n v="8"/>
    <n v="6"/>
    <n v="6"/>
    <n v="6"/>
    <n v="1"/>
    <n v="1"/>
    <n v="3"/>
    <n v="0"/>
    <n v="4"/>
    <n v="0"/>
    <n v="0"/>
    <n v="5"/>
    <x v="22"/>
  </r>
  <r>
    <n v="4386"/>
    <x v="67"/>
    <n v="16"/>
    <n v="1"/>
    <m/>
    <n v="19"/>
    <n v="22"/>
    <n v="22"/>
    <n v="20"/>
    <n v="23"/>
    <n v="26"/>
    <n v="24"/>
    <n v="23"/>
    <n v="26"/>
    <n v="26"/>
    <n v="29"/>
    <n v="0"/>
    <n v="0"/>
    <n v="21"/>
    <n v="22"/>
    <n v="18"/>
    <n v="0"/>
    <n v="28"/>
    <n v="16"/>
    <n v="16"/>
    <n v="15"/>
    <n v="27"/>
    <n v="22"/>
    <n v="9"/>
    <n v="0"/>
    <n v="102"/>
    <n v="0"/>
    <n v="1"/>
    <n v="7"/>
    <x v="23"/>
  </r>
  <r>
    <n v="4387"/>
    <x v="68"/>
    <n v="5"/>
    <n v="1"/>
    <m/>
    <n v="7"/>
    <n v="9"/>
    <n v="9"/>
    <n v="9"/>
    <n v="9"/>
    <n v="7"/>
    <n v="7"/>
    <n v="7"/>
    <n v="7"/>
    <n v="7"/>
    <n v="7"/>
    <n v="0"/>
    <n v="0"/>
    <n v="8"/>
    <n v="6"/>
    <n v="9"/>
    <n v="0"/>
    <n v="6"/>
    <n v="3"/>
    <n v="5"/>
    <n v="5"/>
    <n v="4"/>
    <n v="2"/>
    <n v="2"/>
    <n v="0"/>
    <n v="24"/>
    <n v="0"/>
    <n v="1"/>
    <n v="3"/>
    <x v="23"/>
  </r>
  <r>
    <n v="4388"/>
    <x v="69"/>
    <n v="0"/>
    <n v="0"/>
    <m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2"/>
    <n v="2"/>
    <n v="2"/>
    <n v="2"/>
    <n v="2"/>
    <n v="1"/>
    <n v="0"/>
    <n v="9"/>
    <n v="0"/>
    <n v="1"/>
    <n v="3"/>
    <x v="23"/>
  </r>
  <r>
    <n v="4389"/>
    <x v="70"/>
    <n v="0"/>
    <n v="1"/>
    <m/>
    <n v="4"/>
    <n v="31"/>
    <n v="31"/>
    <n v="31"/>
    <n v="31"/>
    <n v="34"/>
    <n v="35"/>
    <n v="33"/>
    <n v="35"/>
    <n v="43"/>
    <n v="44"/>
    <n v="0"/>
    <n v="0"/>
    <n v="39"/>
    <n v="38"/>
    <n v="39"/>
    <n v="0"/>
    <n v="29"/>
    <n v="39"/>
    <n v="39"/>
    <n v="38"/>
    <n v="38"/>
    <n v="31"/>
    <n v="59"/>
    <n v="34"/>
    <n v="27"/>
    <n v="0"/>
    <n v="13"/>
    <n v="23"/>
    <x v="24"/>
  </r>
  <r>
    <n v="4390"/>
    <x v="71"/>
    <n v="0"/>
    <n v="0"/>
    <m/>
    <n v="0"/>
    <n v="4"/>
    <n v="4"/>
    <n v="4"/>
    <n v="4"/>
    <n v="3"/>
    <n v="3"/>
    <n v="3"/>
    <n v="3"/>
    <n v="4"/>
    <n v="4"/>
    <n v="0"/>
    <n v="0"/>
    <n v="2"/>
    <n v="2"/>
    <n v="2"/>
    <n v="0"/>
    <n v="6"/>
    <n v="8"/>
    <n v="8"/>
    <n v="8"/>
    <n v="5"/>
    <n v="5"/>
    <n v="2"/>
    <n v="1"/>
    <n v="38"/>
    <n v="0"/>
    <n v="0"/>
    <n v="3"/>
    <x v="24"/>
  </r>
  <r>
    <n v="4391"/>
    <x v="72"/>
    <n v="0"/>
    <n v="0"/>
    <m/>
    <n v="0"/>
    <n v="11"/>
    <n v="11"/>
    <n v="11"/>
    <n v="11"/>
    <n v="16"/>
    <n v="16"/>
    <n v="16"/>
    <n v="16"/>
    <n v="17"/>
    <n v="17"/>
    <n v="0"/>
    <n v="0"/>
    <n v="13"/>
    <n v="13"/>
    <n v="13"/>
    <n v="0"/>
    <n v="14"/>
    <n v="12"/>
    <n v="12"/>
    <n v="11"/>
    <n v="15"/>
    <n v="13"/>
    <n v="1"/>
    <n v="3"/>
    <n v="16"/>
    <n v="0"/>
    <n v="2"/>
    <n v="8"/>
    <x v="24"/>
  </r>
  <r>
    <n v="4392"/>
    <x v="73"/>
    <n v="0"/>
    <n v="0"/>
    <m/>
    <n v="0"/>
    <n v="14"/>
    <n v="14"/>
    <n v="14"/>
    <n v="14"/>
    <n v="16"/>
    <n v="16"/>
    <n v="17"/>
    <n v="17"/>
    <n v="16"/>
    <n v="16"/>
    <n v="0"/>
    <n v="0"/>
    <n v="22"/>
    <n v="24"/>
    <n v="23"/>
    <n v="0"/>
    <n v="10"/>
    <n v="12"/>
    <n v="17"/>
    <n v="14"/>
    <n v="16"/>
    <n v="10"/>
    <n v="2"/>
    <n v="0"/>
    <n v="23"/>
    <n v="0"/>
    <n v="0"/>
    <n v="8"/>
    <x v="24"/>
  </r>
  <r>
    <n v="4393"/>
    <x v="74"/>
    <n v="0"/>
    <n v="0"/>
    <m/>
    <n v="0"/>
    <n v="4"/>
    <n v="5"/>
    <n v="5"/>
    <n v="5"/>
    <n v="9"/>
    <n v="9"/>
    <n v="8"/>
    <n v="9"/>
    <n v="12"/>
    <n v="12"/>
    <n v="0"/>
    <n v="0"/>
    <n v="7"/>
    <n v="7"/>
    <n v="7"/>
    <n v="0"/>
    <n v="11"/>
    <n v="6"/>
    <n v="6"/>
    <n v="6"/>
    <n v="4"/>
    <n v="4"/>
    <n v="7"/>
    <n v="0"/>
    <n v="3"/>
    <n v="0"/>
    <n v="4"/>
    <n v="6"/>
    <x v="24"/>
  </r>
  <r>
    <n v="4394"/>
    <x v="75"/>
    <n v="0"/>
    <n v="0"/>
    <m/>
    <n v="0"/>
    <n v="8"/>
    <n v="8"/>
    <n v="8"/>
    <n v="8"/>
    <n v="7"/>
    <n v="7"/>
    <n v="6"/>
    <n v="7"/>
    <n v="6"/>
    <n v="6"/>
    <n v="0"/>
    <n v="0"/>
    <n v="6"/>
    <n v="8"/>
    <n v="6"/>
    <n v="0"/>
    <n v="6"/>
    <n v="5"/>
    <n v="8"/>
    <n v="8"/>
    <n v="8"/>
    <n v="4"/>
    <n v="2"/>
    <n v="0"/>
    <n v="13"/>
    <n v="0"/>
    <n v="0"/>
    <n v="3"/>
    <x v="24"/>
  </r>
  <r>
    <n v="4395"/>
    <x v="76"/>
    <n v="71"/>
    <n v="1"/>
    <m/>
    <n v="81"/>
    <n v="70"/>
    <n v="71"/>
    <n v="70"/>
    <n v="69"/>
    <n v="112"/>
    <n v="102"/>
    <n v="113"/>
    <n v="113"/>
    <n v="96"/>
    <n v="97"/>
    <n v="0"/>
    <n v="0"/>
    <n v="81"/>
    <n v="74"/>
    <n v="93"/>
    <n v="0"/>
    <n v="105"/>
    <n v="48"/>
    <n v="82"/>
    <n v="75"/>
    <n v="44"/>
    <n v="38"/>
    <n v="25"/>
    <n v="1"/>
    <n v="156"/>
    <n v="0"/>
    <n v="0"/>
    <n v="24"/>
    <x v="25"/>
  </r>
  <r>
    <n v="4396"/>
    <x v="77"/>
    <n v="0"/>
    <n v="0"/>
    <m/>
    <n v="0"/>
    <n v="6"/>
    <n v="6"/>
    <n v="6"/>
    <n v="6"/>
    <n v="1"/>
    <n v="1"/>
    <n v="1"/>
    <n v="1"/>
    <n v="5"/>
    <n v="5"/>
    <n v="0"/>
    <n v="0"/>
    <n v="10"/>
    <n v="10"/>
    <n v="7"/>
    <n v="0"/>
    <n v="6"/>
    <n v="10"/>
    <n v="10"/>
    <n v="10"/>
    <n v="9"/>
    <n v="7"/>
    <n v="0"/>
    <n v="0"/>
    <n v="23"/>
    <n v="0"/>
    <n v="0"/>
    <n v="9"/>
    <x v="26"/>
  </r>
  <r>
    <n v="4397"/>
    <x v="78"/>
    <n v="13"/>
    <n v="3"/>
    <m/>
    <n v="16"/>
    <n v="10"/>
    <n v="13"/>
    <n v="9"/>
    <n v="11"/>
    <n v="19"/>
    <n v="19"/>
    <n v="18"/>
    <n v="24"/>
    <n v="11"/>
    <n v="16"/>
    <n v="0"/>
    <n v="0"/>
    <n v="13"/>
    <n v="12"/>
    <n v="14"/>
    <n v="0"/>
    <n v="18"/>
    <n v="18"/>
    <n v="15"/>
    <n v="21"/>
    <n v="11"/>
    <n v="8"/>
    <n v="26"/>
    <n v="0"/>
    <n v="13"/>
    <n v="0"/>
    <n v="0"/>
    <n v="4"/>
    <x v="27"/>
  </r>
  <r>
    <n v="4398"/>
    <x v="79"/>
    <n v="2"/>
    <n v="0"/>
    <m/>
    <n v="1"/>
    <n v="1"/>
    <n v="1"/>
    <n v="0"/>
    <n v="0"/>
    <n v="3"/>
    <n v="2"/>
    <n v="1"/>
    <n v="2"/>
    <n v="5"/>
    <n v="5"/>
    <n v="0"/>
    <n v="0"/>
    <n v="8"/>
    <n v="6"/>
    <n v="8"/>
    <n v="0"/>
    <n v="11"/>
    <n v="2"/>
    <n v="5"/>
    <n v="6"/>
    <n v="4"/>
    <n v="4"/>
    <n v="4"/>
    <n v="0"/>
    <n v="22"/>
    <n v="0"/>
    <n v="0"/>
    <n v="2"/>
    <x v="27"/>
  </r>
  <r>
    <n v="4399"/>
    <x v="80"/>
    <n v="0"/>
    <n v="0"/>
    <m/>
    <n v="0"/>
    <n v="5"/>
    <n v="5"/>
    <n v="5"/>
    <n v="5"/>
    <n v="4"/>
    <n v="3"/>
    <n v="3"/>
    <n v="4"/>
    <n v="7"/>
    <n v="6"/>
    <n v="0"/>
    <n v="0"/>
    <n v="11"/>
    <n v="15"/>
    <n v="12"/>
    <n v="0"/>
    <n v="2"/>
    <n v="4"/>
    <n v="3"/>
    <n v="4"/>
    <n v="5"/>
    <n v="5"/>
    <n v="10"/>
    <n v="2"/>
    <n v="11"/>
    <n v="0"/>
    <n v="0"/>
    <n v="5"/>
    <x v="27"/>
  </r>
  <r>
    <n v="4400"/>
    <x v="81"/>
    <n v="1"/>
    <n v="0"/>
    <m/>
    <n v="1"/>
    <n v="9"/>
    <n v="9"/>
    <n v="9"/>
    <n v="9"/>
    <n v="10"/>
    <n v="9"/>
    <n v="8"/>
    <n v="9"/>
    <n v="6"/>
    <n v="7"/>
    <n v="0"/>
    <n v="0"/>
    <n v="7"/>
    <n v="9"/>
    <n v="8"/>
    <n v="0"/>
    <n v="8"/>
    <n v="7"/>
    <n v="7"/>
    <n v="2"/>
    <n v="6"/>
    <n v="5"/>
    <n v="8"/>
    <n v="0"/>
    <n v="23"/>
    <n v="0"/>
    <n v="0"/>
    <n v="4"/>
    <x v="27"/>
  </r>
  <r>
    <n v="4401"/>
    <x v="82"/>
    <n v="0"/>
    <n v="0"/>
    <m/>
    <n v="1"/>
    <n v="1"/>
    <n v="1"/>
    <n v="1"/>
    <n v="1"/>
    <n v="3"/>
    <n v="3"/>
    <n v="3"/>
    <n v="4"/>
    <n v="7"/>
    <n v="7"/>
    <n v="0"/>
    <n v="0"/>
    <n v="1"/>
    <n v="2"/>
    <n v="0"/>
    <n v="0"/>
    <n v="2"/>
    <n v="2"/>
    <n v="1"/>
    <n v="0"/>
    <n v="3"/>
    <n v="2"/>
    <n v="0"/>
    <n v="0"/>
    <n v="10"/>
    <n v="0"/>
    <n v="0"/>
    <n v="2"/>
    <x v="27"/>
  </r>
  <r>
    <n v="4402"/>
    <x v="83"/>
    <n v="4"/>
    <n v="1"/>
    <m/>
    <n v="4"/>
    <n v="3"/>
    <n v="3"/>
    <n v="3"/>
    <n v="3"/>
    <n v="2"/>
    <n v="2"/>
    <n v="2"/>
    <n v="2"/>
    <n v="2"/>
    <n v="2"/>
    <n v="0"/>
    <n v="0"/>
    <n v="3"/>
    <n v="3"/>
    <n v="3"/>
    <n v="0"/>
    <n v="3"/>
    <n v="3"/>
    <n v="3"/>
    <n v="1"/>
    <n v="1"/>
    <n v="2"/>
    <n v="1"/>
    <n v="0"/>
    <n v="32"/>
    <n v="0"/>
    <n v="0"/>
    <n v="5"/>
    <x v="27"/>
  </r>
  <r>
    <n v="4403"/>
    <x v="84"/>
    <n v="0"/>
    <n v="0"/>
    <m/>
    <n v="0"/>
    <n v="3"/>
    <n v="3"/>
    <n v="3"/>
    <n v="3"/>
    <n v="3"/>
    <n v="3"/>
    <n v="3"/>
    <n v="3"/>
    <n v="0"/>
    <n v="0"/>
    <n v="0"/>
    <n v="0"/>
    <n v="1"/>
    <n v="1"/>
    <n v="1"/>
    <n v="0"/>
    <n v="3"/>
    <n v="2"/>
    <n v="1"/>
    <n v="2"/>
    <n v="3"/>
    <n v="1"/>
    <n v="5"/>
    <n v="0"/>
    <n v="12"/>
    <n v="0"/>
    <n v="0"/>
    <n v="4"/>
    <x v="27"/>
  </r>
  <r>
    <n v="4404"/>
    <x v="85"/>
    <n v="0"/>
    <n v="0"/>
    <m/>
    <n v="1"/>
    <n v="10"/>
    <n v="10"/>
    <n v="10"/>
    <n v="10"/>
    <n v="23"/>
    <n v="23"/>
    <n v="23"/>
    <n v="22"/>
    <n v="18"/>
    <n v="18"/>
    <n v="0"/>
    <n v="0"/>
    <n v="6"/>
    <n v="6"/>
    <n v="6"/>
    <n v="0"/>
    <n v="21"/>
    <n v="5"/>
    <n v="10"/>
    <n v="7"/>
    <n v="4"/>
    <n v="2"/>
    <n v="1"/>
    <n v="0"/>
    <n v="58"/>
    <n v="0"/>
    <n v="0"/>
    <n v="4"/>
    <x v="25"/>
  </r>
  <r>
    <n v="4405"/>
    <x v="86"/>
    <n v="0"/>
    <n v="1"/>
    <m/>
    <n v="0"/>
    <n v="8"/>
    <n v="8"/>
    <n v="8"/>
    <n v="8"/>
    <n v="9"/>
    <n v="9"/>
    <n v="9"/>
    <n v="9"/>
    <n v="7"/>
    <n v="7"/>
    <n v="0"/>
    <n v="0"/>
    <n v="4"/>
    <n v="4"/>
    <n v="4"/>
    <n v="0"/>
    <n v="8"/>
    <n v="5"/>
    <n v="6"/>
    <n v="8"/>
    <n v="5"/>
    <n v="5"/>
    <n v="5"/>
    <n v="0"/>
    <n v="8"/>
    <n v="0"/>
    <n v="0"/>
    <n v="5"/>
    <x v="25"/>
  </r>
  <r>
    <n v="4406"/>
    <x v="87"/>
    <n v="0"/>
    <n v="0"/>
    <m/>
    <n v="0"/>
    <n v="2"/>
    <n v="2"/>
    <n v="2"/>
    <n v="2"/>
    <n v="1"/>
    <n v="1"/>
    <n v="2"/>
    <n v="1"/>
    <n v="2"/>
    <n v="2"/>
    <n v="0"/>
    <n v="0"/>
    <n v="5"/>
    <n v="7"/>
    <n v="5"/>
    <n v="0"/>
    <n v="4"/>
    <n v="6"/>
    <n v="6"/>
    <n v="8"/>
    <n v="2"/>
    <n v="2"/>
    <n v="20"/>
    <n v="0"/>
    <n v="30"/>
    <n v="0"/>
    <n v="0"/>
    <n v="4"/>
    <x v="25"/>
  </r>
  <r>
    <n v="4407"/>
    <x v="88"/>
    <n v="120"/>
    <n v="3"/>
    <m/>
    <n v="124"/>
    <n v="87"/>
    <n v="88"/>
    <n v="88"/>
    <n v="88"/>
    <n v="132"/>
    <n v="130"/>
    <n v="141"/>
    <n v="140"/>
    <n v="98"/>
    <n v="99"/>
    <n v="0"/>
    <n v="0"/>
    <n v="108"/>
    <n v="121"/>
    <n v="105"/>
    <n v="0"/>
    <n v="140"/>
    <n v="103"/>
    <n v="103"/>
    <n v="93"/>
    <n v="27"/>
    <n v="20"/>
    <n v="2"/>
    <n v="9"/>
    <n v="328"/>
    <n v="0"/>
    <n v="3"/>
    <n v="37"/>
    <x v="28"/>
  </r>
  <r>
    <n v="4408"/>
    <x v="89"/>
    <n v="0"/>
    <n v="0"/>
    <m/>
    <n v="0"/>
    <n v="4"/>
    <n v="4"/>
    <n v="4"/>
    <n v="4"/>
    <n v="4"/>
    <n v="4"/>
    <n v="7"/>
    <n v="5"/>
    <n v="12"/>
    <n v="9"/>
    <n v="3"/>
    <n v="0"/>
    <n v="3"/>
    <n v="12"/>
    <n v="10"/>
    <n v="0"/>
    <n v="12"/>
    <n v="5"/>
    <n v="5"/>
    <n v="7"/>
    <n v="9"/>
    <n v="3"/>
    <n v="8"/>
    <n v="0"/>
    <n v="34"/>
    <n v="0"/>
    <n v="0"/>
    <n v="3"/>
    <x v="28"/>
  </r>
  <r>
    <n v="4409"/>
    <x v="90"/>
    <n v="0"/>
    <n v="0"/>
    <m/>
    <n v="0"/>
    <n v="12"/>
    <n v="12"/>
    <n v="12"/>
    <n v="12"/>
    <n v="16"/>
    <n v="15"/>
    <n v="16"/>
    <n v="16"/>
    <n v="15"/>
    <n v="15"/>
    <n v="0"/>
    <n v="0"/>
    <n v="17"/>
    <n v="20"/>
    <n v="21"/>
    <n v="0"/>
    <n v="21"/>
    <n v="12"/>
    <n v="14"/>
    <n v="13"/>
    <n v="7"/>
    <n v="5"/>
    <n v="11"/>
    <n v="21"/>
    <n v="22"/>
    <n v="0"/>
    <n v="7"/>
    <n v="23"/>
    <x v="28"/>
  </r>
  <r>
    <n v="4410"/>
    <x v="91"/>
    <n v="0"/>
    <n v="0"/>
    <m/>
    <n v="0"/>
    <n v="6"/>
    <n v="6"/>
    <n v="6"/>
    <n v="6"/>
    <n v="3"/>
    <n v="3"/>
    <n v="3"/>
    <n v="3"/>
    <n v="5"/>
    <n v="5"/>
    <n v="0"/>
    <n v="0"/>
    <n v="7"/>
    <n v="7"/>
    <n v="5"/>
    <n v="0"/>
    <n v="12"/>
    <n v="4"/>
    <n v="4"/>
    <n v="5"/>
    <n v="4"/>
    <n v="3"/>
    <n v="4"/>
    <n v="0"/>
    <n v="4"/>
    <n v="0"/>
    <n v="0"/>
    <n v="7"/>
    <x v="28"/>
  </r>
  <r>
    <n v="4411"/>
    <x v="92"/>
    <n v="0"/>
    <n v="0"/>
    <m/>
    <n v="0"/>
    <n v="2"/>
    <n v="2"/>
    <n v="2"/>
    <n v="1"/>
    <n v="5"/>
    <n v="5"/>
    <n v="5"/>
    <n v="5"/>
    <n v="2"/>
    <n v="2"/>
    <n v="0"/>
    <n v="0"/>
    <n v="2"/>
    <n v="1"/>
    <n v="1"/>
    <n v="0"/>
    <n v="3"/>
    <n v="6"/>
    <n v="6"/>
    <n v="5"/>
    <n v="2"/>
    <n v="2"/>
    <n v="0"/>
    <n v="0"/>
    <n v="28"/>
    <n v="0"/>
    <n v="0"/>
    <n v="4"/>
    <x v="28"/>
  </r>
  <r>
    <n v="4412"/>
    <x v="93"/>
    <n v="0"/>
    <n v="0"/>
    <m/>
    <n v="0"/>
    <n v="0"/>
    <n v="0"/>
    <n v="0"/>
    <n v="0"/>
    <n v="2"/>
    <n v="2"/>
    <n v="2"/>
    <n v="2"/>
    <n v="3"/>
    <n v="3"/>
    <n v="0"/>
    <n v="0"/>
    <n v="1"/>
    <n v="2"/>
    <n v="1"/>
    <n v="0"/>
    <n v="1"/>
    <n v="0"/>
    <n v="0"/>
    <n v="0"/>
    <n v="1"/>
    <n v="1"/>
    <n v="5"/>
    <n v="1"/>
    <n v="4"/>
    <n v="0"/>
    <n v="0"/>
    <n v="1"/>
    <x v="28"/>
  </r>
  <r>
    <n v="4413"/>
    <x v="94"/>
    <n v="0"/>
    <n v="0"/>
    <m/>
    <n v="0"/>
    <n v="0"/>
    <n v="0"/>
    <n v="0"/>
    <n v="0"/>
    <n v="1"/>
    <n v="1"/>
    <n v="1"/>
    <n v="1"/>
    <n v="4"/>
    <n v="4"/>
    <n v="0"/>
    <n v="0"/>
    <n v="0"/>
    <n v="0"/>
    <n v="0"/>
    <n v="0"/>
    <n v="3"/>
    <n v="1"/>
    <n v="1"/>
    <n v="1"/>
    <n v="2"/>
    <n v="1"/>
    <n v="5"/>
    <n v="0"/>
    <n v="17"/>
    <n v="0"/>
    <n v="0"/>
    <n v="1"/>
    <x v="28"/>
  </r>
  <r>
    <n v="4414"/>
    <x v="95"/>
    <n v="0"/>
    <n v="1"/>
    <m/>
    <n v="0"/>
    <n v="2"/>
    <n v="2"/>
    <n v="2"/>
    <n v="2"/>
    <n v="3"/>
    <n v="3"/>
    <n v="3"/>
    <n v="3"/>
    <n v="2"/>
    <n v="2"/>
    <n v="0"/>
    <n v="0"/>
    <n v="2"/>
    <n v="2"/>
    <n v="2"/>
    <n v="0"/>
    <n v="2"/>
    <n v="2"/>
    <n v="2"/>
    <n v="2"/>
    <n v="1"/>
    <n v="1"/>
    <n v="1"/>
    <n v="0"/>
    <n v="2"/>
    <n v="0"/>
    <n v="0"/>
    <n v="0"/>
    <x v="28"/>
  </r>
  <r>
    <n v="4415"/>
    <x v="96"/>
    <n v="1"/>
    <n v="1"/>
    <m/>
    <n v="1"/>
    <n v="6"/>
    <n v="6"/>
    <n v="6"/>
    <n v="6"/>
    <n v="5"/>
    <n v="3"/>
    <n v="4"/>
    <n v="4"/>
    <n v="1"/>
    <n v="1"/>
    <n v="0"/>
    <n v="0"/>
    <n v="2"/>
    <n v="9"/>
    <n v="9"/>
    <n v="0"/>
    <n v="8"/>
    <n v="0"/>
    <n v="0"/>
    <n v="0"/>
    <n v="1"/>
    <n v="0"/>
    <n v="1"/>
    <n v="0"/>
    <n v="18"/>
    <n v="0"/>
    <n v="0"/>
    <n v="2"/>
    <x v="28"/>
  </r>
  <r>
    <n v="4416"/>
    <x v="97"/>
    <n v="0"/>
    <n v="0"/>
    <m/>
    <n v="1"/>
    <n v="1"/>
    <n v="1"/>
    <n v="1"/>
    <n v="1"/>
    <n v="3"/>
    <n v="3"/>
    <n v="3"/>
    <n v="3"/>
    <n v="3"/>
    <n v="3"/>
    <n v="0"/>
    <n v="0"/>
    <n v="4"/>
    <n v="3"/>
    <n v="3"/>
    <n v="0"/>
    <n v="4"/>
    <n v="0"/>
    <n v="2"/>
    <n v="2"/>
    <n v="6"/>
    <n v="7"/>
    <n v="0"/>
    <n v="0"/>
    <n v="0"/>
    <n v="0"/>
    <n v="0"/>
    <n v="2"/>
    <x v="28"/>
  </r>
  <r>
    <n v="4417"/>
    <x v="98"/>
    <n v="0"/>
    <n v="0"/>
    <m/>
    <n v="0"/>
    <n v="5"/>
    <n v="5"/>
    <n v="5"/>
    <n v="5"/>
    <n v="6"/>
    <n v="6"/>
    <n v="6"/>
    <n v="6"/>
    <n v="5"/>
    <n v="5"/>
    <n v="0"/>
    <n v="0"/>
    <n v="5"/>
    <n v="3"/>
    <n v="5"/>
    <n v="0"/>
    <n v="4"/>
    <n v="8"/>
    <n v="7"/>
    <n v="4"/>
    <n v="5"/>
    <n v="4"/>
    <n v="14"/>
    <n v="1"/>
    <n v="36"/>
    <n v="0"/>
    <n v="0"/>
    <n v="5"/>
    <x v="23"/>
  </r>
  <r>
    <n v="4418"/>
    <x v="99"/>
    <n v="0"/>
    <n v="0"/>
    <m/>
    <n v="0"/>
    <n v="3"/>
    <n v="3"/>
    <n v="3"/>
    <n v="3"/>
    <n v="2"/>
    <n v="2"/>
    <n v="2"/>
    <n v="2"/>
    <n v="3"/>
    <n v="3"/>
    <n v="0"/>
    <n v="0"/>
    <n v="3"/>
    <n v="3"/>
    <n v="4"/>
    <n v="0"/>
    <n v="4"/>
    <n v="3"/>
    <n v="2"/>
    <n v="2"/>
    <n v="6"/>
    <n v="2"/>
    <n v="22"/>
    <n v="0"/>
    <n v="10"/>
    <n v="0"/>
    <n v="0"/>
    <n v="4"/>
    <x v="23"/>
  </r>
  <r>
    <n v="4419"/>
    <x v="100"/>
    <n v="1"/>
    <n v="0"/>
    <m/>
    <n v="1"/>
    <n v="1"/>
    <n v="1"/>
    <n v="1"/>
    <n v="1"/>
    <n v="2"/>
    <n v="2"/>
    <n v="2"/>
    <n v="2"/>
    <n v="1"/>
    <n v="1"/>
    <n v="0"/>
    <n v="0"/>
    <n v="2"/>
    <n v="1"/>
    <n v="3"/>
    <n v="0"/>
    <n v="1"/>
    <n v="2"/>
    <n v="2"/>
    <n v="1"/>
    <n v="1"/>
    <n v="1"/>
    <n v="5"/>
    <n v="0"/>
    <n v="7"/>
    <n v="0"/>
    <n v="0"/>
    <n v="3"/>
    <x v="23"/>
  </r>
  <r>
    <n v="4420"/>
    <x v="101"/>
    <n v="98"/>
    <n v="2"/>
    <m/>
    <n v="107"/>
    <n v="61"/>
    <n v="61"/>
    <n v="60"/>
    <n v="61"/>
    <n v="76"/>
    <n v="75"/>
    <n v="76"/>
    <n v="80"/>
    <n v="65"/>
    <n v="65"/>
    <n v="0"/>
    <n v="0"/>
    <n v="60"/>
    <n v="70"/>
    <n v="76"/>
    <n v="0"/>
    <n v="83"/>
    <n v="62"/>
    <n v="75"/>
    <n v="68"/>
    <n v="41"/>
    <n v="37"/>
    <n v="14"/>
    <n v="0"/>
    <n v="43"/>
    <n v="0"/>
    <n v="2"/>
    <n v="50"/>
    <x v="29"/>
  </r>
  <r>
    <n v="4421"/>
    <x v="102"/>
    <n v="4"/>
    <n v="0"/>
    <m/>
    <n v="6"/>
    <n v="21"/>
    <n v="21"/>
    <n v="21"/>
    <n v="21"/>
    <n v="22"/>
    <n v="22"/>
    <n v="24"/>
    <n v="24"/>
    <n v="26"/>
    <n v="25"/>
    <n v="0"/>
    <n v="0"/>
    <n v="16"/>
    <n v="18"/>
    <n v="18"/>
    <n v="0"/>
    <n v="12"/>
    <n v="16"/>
    <n v="23"/>
    <n v="23"/>
    <n v="22"/>
    <n v="18"/>
    <n v="0"/>
    <n v="0"/>
    <n v="11"/>
    <n v="0"/>
    <n v="0"/>
    <n v="15"/>
    <x v="29"/>
  </r>
  <r>
    <n v="4422"/>
    <x v="103"/>
    <n v="0"/>
    <n v="0"/>
    <m/>
    <n v="0"/>
    <n v="10"/>
    <n v="10"/>
    <n v="10"/>
    <n v="10"/>
    <n v="16"/>
    <n v="15"/>
    <n v="16"/>
    <n v="16"/>
    <n v="9"/>
    <n v="9"/>
    <n v="0"/>
    <n v="0"/>
    <n v="11"/>
    <n v="13"/>
    <n v="11"/>
    <n v="0"/>
    <n v="23"/>
    <n v="15"/>
    <n v="18"/>
    <n v="14"/>
    <n v="20"/>
    <n v="14"/>
    <n v="0"/>
    <n v="4"/>
    <n v="35"/>
    <n v="0"/>
    <n v="0"/>
    <n v="9"/>
    <x v="29"/>
  </r>
  <r>
    <n v="4423"/>
    <x v="104"/>
    <n v="0"/>
    <n v="0"/>
    <m/>
    <n v="0"/>
    <n v="12"/>
    <n v="12"/>
    <n v="12"/>
    <n v="12"/>
    <n v="19"/>
    <n v="17"/>
    <n v="17"/>
    <n v="17"/>
    <n v="17"/>
    <n v="18"/>
    <n v="0"/>
    <n v="0"/>
    <n v="27"/>
    <n v="26"/>
    <n v="26"/>
    <n v="0"/>
    <n v="37"/>
    <n v="22"/>
    <n v="28"/>
    <n v="23"/>
    <n v="20"/>
    <n v="16"/>
    <n v="2"/>
    <n v="0"/>
    <n v="28"/>
    <n v="0"/>
    <n v="0"/>
    <n v="13"/>
    <x v="29"/>
  </r>
  <r>
    <n v="4424"/>
    <x v="105"/>
    <n v="0"/>
    <n v="0"/>
    <m/>
    <n v="0"/>
    <n v="12"/>
    <n v="12"/>
    <n v="12"/>
    <n v="12"/>
    <n v="6"/>
    <n v="5"/>
    <n v="8"/>
    <n v="7"/>
    <n v="13"/>
    <n v="15"/>
    <n v="0"/>
    <n v="0"/>
    <n v="11"/>
    <n v="11"/>
    <n v="10"/>
    <n v="0"/>
    <n v="16"/>
    <n v="11"/>
    <n v="21"/>
    <n v="17"/>
    <n v="7"/>
    <n v="5"/>
    <n v="0"/>
    <n v="0"/>
    <n v="10"/>
    <n v="0"/>
    <n v="0"/>
    <n v="5"/>
    <x v="29"/>
  </r>
  <r>
    <n v="4425"/>
    <x v="106"/>
    <n v="0"/>
    <n v="0"/>
    <m/>
    <n v="0"/>
    <n v="16"/>
    <n v="15"/>
    <n v="16"/>
    <n v="16"/>
    <n v="11"/>
    <n v="11"/>
    <n v="10"/>
    <n v="12"/>
    <n v="10"/>
    <n v="9"/>
    <n v="1"/>
    <n v="0"/>
    <n v="10"/>
    <n v="12"/>
    <n v="14"/>
    <n v="0"/>
    <n v="16"/>
    <n v="6"/>
    <n v="11"/>
    <n v="7"/>
    <n v="9"/>
    <n v="4"/>
    <n v="4"/>
    <n v="0"/>
    <n v="23"/>
    <n v="0"/>
    <n v="0"/>
    <n v="3"/>
    <x v="29"/>
  </r>
  <r>
    <n v="4426"/>
    <x v="107"/>
    <n v="0"/>
    <n v="0"/>
    <m/>
    <n v="2"/>
    <n v="22"/>
    <n v="22"/>
    <n v="22"/>
    <n v="22"/>
    <n v="18"/>
    <n v="17"/>
    <n v="17"/>
    <n v="17"/>
    <n v="13"/>
    <n v="13"/>
    <n v="0"/>
    <n v="0"/>
    <n v="16"/>
    <n v="27"/>
    <n v="22"/>
    <n v="0"/>
    <n v="18"/>
    <n v="20"/>
    <n v="23"/>
    <n v="16"/>
    <n v="19"/>
    <n v="18"/>
    <n v="9"/>
    <n v="0"/>
    <n v="51"/>
    <n v="0"/>
    <n v="13"/>
    <n v="16"/>
    <x v="29"/>
  </r>
  <r>
    <n v="4427"/>
    <x v="108"/>
    <n v="0"/>
    <n v="0"/>
    <m/>
    <n v="0"/>
    <n v="5"/>
    <n v="5"/>
    <n v="5"/>
    <n v="5"/>
    <n v="4"/>
    <n v="4"/>
    <n v="4"/>
    <n v="4"/>
    <n v="7"/>
    <n v="7"/>
    <n v="0"/>
    <n v="0"/>
    <n v="3"/>
    <n v="4"/>
    <n v="3"/>
    <n v="0"/>
    <n v="3"/>
    <n v="5"/>
    <n v="5"/>
    <n v="5"/>
    <n v="2"/>
    <n v="2"/>
    <n v="0"/>
    <n v="0"/>
    <n v="1"/>
    <n v="0"/>
    <n v="1"/>
    <n v="3"/>
    <x v="29"/>
  </r>
  <r>
    <n v="4428"/>
    <x v="109"/>
    <n v="1"/>
    <n v="0"/>
    <m/>
    <n v="1"/>
    <n v="11"/>
    <n v="11"/>
    <n v="11"/>
    <n v="11"/>
    <n v="19"/>
    <n v="19"/>
    <n v="21"/>
    <n v="21"/>
    <n v="16"/>
    <n v="17"/>
    <n v="0"/>
    <n v="0"/>
    <n v="15"/>
    <n v="13"/>
    <n v="13"/>
    <n v="0"/>
    <n v="22"/>
    <n v="9"/>
    <n v="9"/>
    <n v="8"/>
    <n v="10"/>
    <n v="6"/>
    <n v="1"/>
    <n v="0"/>
    <n v="9"/>
    <n v="0"/>
    <n v="0"/>
    <n v="9"/>
    <x v="29"/>
  </r>
  <r>
    <n v="4429"/>
    <x v="110"/>
    <n v="1"/>
    <n v="0"/>
    <m/>
    <n v="4"/>
    <n v="35"/>
    <n v="35"/>
    <n v="35"/>
    <n v="35"/>
    <n v="36"/>
    <n v="34"/>
    <n v="36"/>
    <n v="37"/>
    <n v="37"/>
    <n v="37"/>
    <n v="0"/>
    <n v="0"/>
    <n v="49"/>
    <n v="53"/>
    <n v="44"/>
    <n v="0"/>
    <n v="52"/>
    <n v="34"/>
    <n v="42"/>
    <n v="35"/>
    <n v="27"/>
    <n v="27"/>
    <n v="8"/>
    <n v="0"/>
    <n v="44"/>
    <n v="0"/>
    <n v="26"/>
    <n v="29"/>
    <x v="29"/>
  </r>
  <r>
    <n v="4430"/>
    <x v="111"/>
    <n v="0"/>
    <n v="0"/>
    <m/>
    <n v="0"/>
    <n v="15"/>
    <n v="15"/>
    <n v="15"/>
    <n v="15"/>
    <n v="9"/>
    <n v="9"/>
    <n v="9"/>
    <n v="9"/>
    <n v="10"/>
    <n v="10"/>
    <n v="0"/>
    <n v="0"/>
    <n v="13"/>
    <n v="14"/>
    <n v="14"/>
    <n v="0"/>
    <n v="12"/>
    <n v="19"/>
    <n v="19"/>
    <n v="19"/>
    <n v="9"/>
    <n v="9"/>
    <n v="0"/>
    <n v="0"/>
    <n v="38"/>
    <n v="0"/>
    <n v="0"/>
    <n v="2"/>
    <x v="29"/>
  </r>
  <r>
    <n v="4431"/>
    <x v="112"/>
    <n v="0"/>
    <n v="0"/>
    <m/>
    <n v="0"/>
    <n v="5"/>
    <n v="5"/>
    <n v="5"/>
    <n v="5"/>
    <n v="1"/>
    <n v="1"/>
    <n v="1"/>
    <n v="1"/>
    <n v="7"/>
    <n v="7"/>
    <n v="0"/>
    <n v="0"/>
    <n v="1"/>
    <n v="4"/>
    <n v="3"/>
    <n v="0"/>
    <n v="1"/>
    <n v="4"/>
    <n v="5"/>
    <n v="4"/>
    <n v="1"/>
    <n v="1"/>
    <n v="9"/>
    <n v="0"/>
    <n v="28"/>
    <n v="0"/>
    <n v="3"/>
    <n v="5"/>
    <x v="29"/>
  </r>
  <r>
    <n v="4432"/>
    <x v="113"/>
    <n v="0"/>
    <n v="0"/>
    <m/>
    <n v="0"/>
    <n v="2"/>
    <n v="2"/>
    <n v="2"/>
    <n v="2"/>
    <n v="4"/>
    <n v="4"/>
    <n v="5"/>
    <n v="5"/>
    <n v="8"/>
    <n v="8"/>
    <n v="0"/>
    <n v="0"/>
    <n v="8"/>
    <n v="8"/>
    <n v="8"/>
    <n v="0"/>
    <n v="7"/>
    <n v="6"/>
    <n v="6"/>
    <n v="6"/>
    <n v="7"/>
    <n v="4"/>
    <n v="1"/>
    <n v="0"/>
    <n v="5"/>
    <n v="0"/>
    <n v="0"/>
    <n v="1"/>
    <x v="29"/>
  </r>
  <r>
    <n v="4433"/>
    <x v="114"/>
    <n v="0"/>
    <n v="0"/>
    <m/>
    <n v="1"/>
    <n v="6"/>
    <n v="6"/>
    <n v="6"/>
    <n v="6"/>
    <n v="7"/>
    <n v="7"/>
    <n v="7"/>
    <n v="7"/>
    <n v="4"/>
    <n v="4"/>
    <n v="0"/>
    <n v="0"/>
    <n v="9"/>
    <n v="8"/>
    <n v="9"/>
    <n v="0"/>
    <n v="5"/>
    <n v="2"/>
    <n v="3"/>
    <n v="1"/>
    <n v="4"/>
    <n v="0"/>
    <n v="0"/>
    <n v="0"/>
    <n v="7"/>
    <n v="0"/>
    <n v="4"/>
    <n v="6"/>
    <x v="29"/>
  </r>
  <r>
    <n v="4434"/>
    <x v="115"/>
    <n v="0"/>
    <n v="0"/>
    <m/>
    <n v="0"/>
    <n v="10"/>
    <n v="10"/>
    <n v="10"/>
    <n v="10"/>
    <n v="10"/>
    <n v="9"/>
    <n v="9"/>
    <n v="10"/>
    <n v="15"/>
    <n v="15"/>
    <n v="0"/>
    <n v="0"/>
    <n v="16"/>
    <n v="17"/>
    <n v="18"/>
    <n v="0"/>
    <n v="15"/>
    <n v="14"/>
    <n v="14"/>
    <n v="14"/>
    <n v="8"/>
    <n v="8"/>
    <n v="0"/>
    <n v="0"/>
    <n v="23"/>
    <n v="0"/>
    <n v="0"/>
    <n v="5"/>
    <x v="29"/>
  </r>
  <r>
    <n v="4435"/>
    <x v="116"/>
    <n v="0"/>
    <n v="0"/>
    <m/>
    <n v="0"/>
    <n v="7"/>
    <n v="7"/>
    <n v="7"/>
    <n v="7"/>
    <n v="10"/>
    <n v="10"/>
    <n v="10"/>
    <n v="10"/>
    <n v="4"/>
    <n v="4"/>
    <n v="0"/>
    <n v="0"/>
    <n v="4"/>
    <n v="5"/>
    <n v="5"/>
    <n v="0"/>
    <n v="7"/>
    <n v="5"/>
    <n v="7"/>
    <n v="7"/>
    <n v="12"/>
    <n v="9"/>
    <n v="9"/>
    <n v="0"/>
    <n v="20"/>
    <n v="0"/>
    <n v="0"/>
    <n v="4"/>
    <x v="29"/>
  </r>
  <r>
    <n v="4436"/>
    <x v="117"/>
    <n v="0"/>
    <n v="0"/>
    <m/>
    <n v="0"/>
    <n v="8"/>
    <n v="8"/>
    <n v="8"/>
    <n v="8"/>
    <n v="5"/>
    <n v="5"/>
    <n v="8"/>
    <n v="8"/>
    <n v="4"/>
    <n v="4"/>
    <n v="0"/>
    <n v="0"/>
    <n v="4"/>
    <n v="4"/>
    <n v="8"/>
    <n v="0"/>
    <n v="9"/>
    <n v="2"/>
    <n v="3"/>
    <n v="0"/>
    <n v="8"/>
    <n v="4"/>
    <n v="0"/>
    <n v="0"/>
    <n v="49"/>
    <n v="0"/>
    <n v="3"/>
    <n v="4"/>
    <x v="29"/>
  </r>
  <r>
    <n v="4437"/>
    <x v="118"/>
    <n v="0"/>
    <n v="0"/>
    <m/>
    <n v="0"/>
    <n v="1"/>
    <n v="1"/>
    <n v="1"/>
    <n v="1"/>
    <n v="1"/>
    <n v="1"/>
    <n v="1"/>
    <n v="1"/>
    <n v="5"/>
    <n v="7"/>
    <n v="0"/>
    <n v="0"/>
    <n v="3"/>
    <n v="4"/>
    <n v="7"/>
    <n v="0"/>
    <n v="0"/>
    <n v="1"/>
    <n v="1"/>
    <n v="1"/>
    <n v="3"/>
    <n v="2"/>
    <n v="0"/>
    <n v="0"/>
    <n v="0"/>
    <n v="0"/>
    <n v="0"/>
    <n v="2"/>
    <x v="29"/>
  </r>
  <r>
    <n v="4438"/>
    <x v="119"/>
    <n v="0"/>
    <n v="0"/>
    <m/>
    <n v="0"/>
    <n v="9"/>
    <n v="9"/>
    <n v="9"/>
    <n v="9"/>
    <n v="14"/>
    <n v="14"/>
    <n v="14"/>
    <n v="14"/>
    <n v="8"/>
    <n v="8"/>
    <n v="0"/>
    <n v="0"/>
    <n v="12"/>
    <n v="12"/>
    <n v="11"/>
    <n v="0"/>
    <n v="17"/>
    <n v="13"/>
    <n v="13"/>
    <n v="13"/>
    <n v="20"/>
    <n v="20"/>
    <n v="1"/>
    <n v="0"/>
    <n v="21"/>
    <n v="0"/>
    <n v="7"/>
    <n v="8"/>
    <x v="29"/>
  </r>
  <r>
    <n v="4439"/>
    <x v="120"/>
    <n v="0"/>
    <n v="2"/>
    <m/>
    <n v="0"/>
    <n v="25"/>
    <n v="25"/>
    <n v="25"/>
    <n v="25"/>
    <n v="15"/>
    <n v="15"/>
    <n v="15"/>
    <n v="15"/>
    <n v="20"/>
    <n v="20"/>
    <n v="0"/>
    <n v="0"/>
    <n v="15"/>
    <n v="15"/>
    <n v="15"/>
    <n v="0"/>
    <n v="16"/>
    <n v="13"/>
    <n v="14"/>
    <n v="15"/>
    <n v="20"/>
    <n v="19"/>
    <n v="16"/>
    <n v="0"/>
    <n v="31"/>
    <n v="0"/>
    <n v="2"/>
    <n v="22"/>
    <x v="30"/>
  </r>
  <r>
    <n v="4440"/>
    <x v="121"/>
    <n v="62"/>
    <n v="0"/>
    <m/>
    <n v="70"/>
    <n v="30"/>
    <n v="30"/>
    <n v="30"/>
    <n v="30"/>
    <n v="32"/>
    <n v="32"/>
    <n v="32"/>
    <n v="33"/>
    <n v="26"/>
    <n v="26"/>
    <n v="0"/>
    <n v="0"/>
    <n v="34"/>
    <n v="32"/>
    <n v="34"/>
    <n v="0"/>
    <n v="40"/>
    <n v="19"/>
    <n v="44"/>
    <n v="41"/>
    <n v="16"/>
    <n v="14"/>
    <n v="4"/>
    <n v="69"/>
    <n v="73"/>
    <n v="0"/>
    <n v="2"/>
    <n v="33"/>
    <x v="31"/>
  </r>
  <r>
    <n v="4441"/>
    <x v="122"/>
    <n v="8"/>
    <n v="0"/>
    <m/>
    <n v="9"/>
    <n v="34"/>
    <n v="34"/>
    <n v="34"/>
    <n v="34"/>
    <n v="37"/>
    <n v="37"/>
    <n v="39"/>
    <n v="38"/>
    <n v="55"/>
    <n v="54"/>
    <n v="0"/>
    <n v="0"/>
    <n v="42"/>
    <n v="41"/>
    <n v="36"/>
    <n v="0"/>
    <n v="45"/>
    <n v="38"/>
    <n v="40"/>
    <n v="37"/>
    <n v="31"/>
    <n v="27"/>
    <n v="12"/>
    <n v="12"/>
    <n v="108"/>
    <n v="0"/>
    <n v="0"/>
    <n v="34"/>
    <x v="31"/>
  </r>
  <r>
    <n v="4442"/>
    <x v="123"/>
    <n v="0"/>
    <n v="0"/>
    <m/>
    <n v="0"/>
    <n v="0"/>
    <n v="0"/>
    <n v="0"/>
    <n v="0"/>
    <n v="2"/>
    <n v="2"/>
    <n v="2"/>
    <n v="2"/>
    <n v="1"/>
    <n v="1"/>
    <n v="0"/>
    <n v="0"/>
    <n v="1"/>
    <n v="1"/>
    <n v="1"/>
    <n v="0"/>
    <n v="1"/>
    <n v="0"/>
    <n v="0"/>
    <n v="0"/>
    <n v="1"/>
    <n v="0"/>
    <n v="2"/>
    <n v="10"/>
    <n v="4"/>
    <n v="0"/>
    <n v="0"/>
    <n v="1"/>
    <x v="32"/>
  </r>
  <r>
    <n v="4443"/>
    <x v="124"/>
    <n v="0"/>
    <n v="1"/>
    <m/>
    <n v="1"/>
    <n v="19"/>
    <n v="19"/>
    <n v="19"/>
    <n v="19"/>
    <n v="15"/>
    <n v="14"/>
    <n v="15"/>
    <n v="15"/>
    <n v="14"/>
    <n v="14"/>
    <n v="0"/>
    <n v="0"/>
    <n v="19"/>
    <n v="19"/>
    <n v="19"/>
    <n v="0"/>
    <n v="25"/>
    <n v="13"/>
    <n v="14"/>
    <n v="16"/>
    <n v="28"/>
    <n v="27"/>
    <n v="5"/>
    <n v="1"/>
    <n v="41"/>
    <n v="0"/>
    <n v="0"/>
    <n v="17"/>
    <x v="33"/>
  </r>
  <r>
    <n v="4444"/>
    <x v="125"/>
    <n v="0"/>
    <n v="0"/>
    <m/>
    <n v="0"/>
    <n v="6"/>
    <n v="6"/>
    <n v="6"/>
    <n v="6"/>
    <n v="7"/>
    <n v="7"/>
    <n v="7"/>
    <n v="7"/>
    <n v="6"/>
    <n v="6"/>
    <n v="0"/>
    <n v="0"/>
    <n v="2"/>
    <n v="4"/>
    <n v="2"/>
    <n v="0"/>
    <n v="10"/>
    <n v="2"/>
    <n v="4"/>
    <n v="3"/>
    <n v="8"/>
    <n v="9"/>
    <n v="1"/>
    <n v="13"/>
    <n v="46"/>
    <n v="0"/>
    <n v="0"/>
    <n v="7"/>
    <x v="34"/>
  </r>
  <r>
    <n v="4445"/>
    <x v="126"/>
    <n v="0"/>
    <n v="1"/>
    <m/>
    <n v="1"/>
    <n v="5"/>
    <n v="5"/>
    <n v="5"/>
    <n v="5"/>
    <n v="2"/>
    <n v="2"/>
    <n v="2"/>
    <n v="3"/>
    <n v="4"/>
    <n v="4"/>
    <n v="0"/>
    <n v="0"/>
    <n v="5"/>
    <n v="6"/>
    <n v="9"/>
    <n v="0"/>
    <n v="9"/>
    <n v="10"/>
    <n v="12"/>
    <n v="12"/>
    <n v="6"/>
    <n v="6"/>
    <n v="0"/>
    <n v="0"/>
    <n v="47"/>
    <n v="0"/>
    <n v="0"/>
    <n v="1"/>
    <x v="34"/>
  </r>
  <r>
    <n v="4446"/>
    <x v="127"/>
    <n v="1"/>
    <n v="0"/>
    <m/>
    <n v="1"/>
    <n v="2"/>
    <n v="2"/>
    <n v="2"/>
    <n v="2"/>
    <n v="2"/>
    <n v="2"/>
    <n v="2"/>
    <n v="2"/>
    <n v="1"/>
    <n v="1"/>
    <n v="0"/>
    <n v="0"/>
    <n v="0"/>
    <n v="0"/>
    <n v="0"/>
    <n v="0"/>
    <n v="1"/>
    <n v="3"/>
    <n v="3"/>
    <n v="2"/>
    <n v="2"/>
    <n v="1"/>
    <n v="1"/>
    <n v="5"/>
    <n v="26"/>
    <n v="0"/>
    <n v="0"/>
    <n v="5"/>
    <x v="34"/>
  </r>
  <r>
    <n v="4447"/>
    <x v="128"/>
    <n v="3"/>
    <n v="0"/>
    <m/>
    <n v="3"/>
    <n v="18"/>
    <n v="18"/>
    <n v="18"/>
    <n v="17"/>
    <n v="13"/>
    <n v="13"/>
    <n v="15"/>
    <n v="13"/>
    <n v="16"/>
    <n v="17"/>
    <n v="0"/>
    <n v="0"/>
    <n v="12"/>
    <n v="12"/>
    <n v="15"/>
    <n v="0"/>
    <n v="30"/>
    <n v="9"/>
    <n v="15"/>
    <n v="17"/>
    <n v="17"/>
    <n v="13"/>
    <n v="13"/>
    <n v="2"/>
    <n v="6"/>
    <n v="0"/>
    <n v="0"/>
    <n v="4"/>
    <x v="34"/>
  </r>
  <r>
    <n v="4448"/>
    <x v="129"/>
    <n v="2"/>
    <n v="0"/>
    <m/>
    <n v="2"/>
    <n v="3"/>
    <n v="3"/>
    <n v="3"/>
    <n v="3"/>
    <n v="3"/>
    <n v="3"/>
    <n v="3"/>
    <n v="3"/>
    <n v="1"/>
    <n v="1"/>
    <n v="0"/>
    <n v="0"/>
    <n v="3"/>
    <n v="5"/>
    <n v="1"/>
    <n v="0"/>
    <n v="5"/>
    <n v="1"/>
    <n v="2"/>
    <n v="2"/>
    <n v="2"/>
    <n v="2"/>
    <n v="0"/>
    <n v="6"/>
    <n v="4"/>
    <n v="0"/>
    <n v="0"/>
    <n v="1"/>
    <x v="34"/>
  </r>
  <r>
    <n v="4449"/>
    <x v="130"/>
    <n v="0"/>
    <n v="0"/>
    <m/>
    <n v="0"/>
    <n v="2"/>
    <n v="2"/>
    <n v="2"/>
    <n v="2"/>
    <n v="6"/>
    <n v="6"/>
    <n v="6"/>
    <n v="6"/>
    <n v="2"/>
    <n v="2"/>
    <n v="0"/>
    <n v="0"/>
    <n v="2"/>
    <n v="2"/>
    <n v="2"/>
    <n v="0"/>
    <n v="3"/>
    <n v="3"/>
    <n v="4"/>
    <n v="4"/>
    <n v="5"/>
    <n v="5"/>
    <n v="1"/>
    <n v="2"/>
    <n v="51"/>
    <n v="0"/>
    <n v="0"/>
    <n v="2"/>
    <x v="34"/>
  </r>
  <r>
    <n v="4450"/>
    <x v="131"/>
    <n v="0"/>
    <n v="0"/>
    <m/>
    <n v="1"/>
    <n v="4"/>
    <n v="4"/>
    <n v="4"/>
    <n v="4"/>
    <n v="3"/>
    <n v="3"/>
    <n v="3"/>
    <n v="3"/>
    <n v="3"/>
    <n v="3"/>
    <n v="0"/>
    <n v="0"/>
    <n v="4"/>
    <n v="6"/>
    <n v="5"/>
    <n v="0"/>
    <n v="4"/>
    <n v="0"/>
    <n v="2"/>
    <n v="2"/>
    <n v="3"/>
    <n v="2"/>
    <n v="1"/>
    <n v="6"/>
    <n v="7"/>
    <n v="0"/>
    <n v="0"/>
    <n v="2"/>
    <x v="34"/>
  </r>
  <r>
    <n v="4451"/>
    <x v="132"/>
    <n v="7"/>
    <n v="0"/>
    <m/>
    <n v="10"/>
    <n v="27"/>
    <n v="27"/>
    <n v="27"/>
    <n v="27"/>
    <n v="22"/>
    <n v="23"/>
    <n v="23"/>
    <n v="26"/>
    <n v="31"/>
    <n v="31"/>
    <n v="0"/>
    <n v="0"/>
    <n v="35"/>
    <n v="42"/>
    <n v="24"/>
    <n v="0"/>
    <n v="14"/>
    <n v="19"/>
    <n v="28"/>
    <n v="19"/>
    <n v="18"/>
    <n v="20"/>
    <n v="9"/>
    <n v="9"/>
    <n v="29"/>
    <n v="0"/>
    <n v="0"/>
    <n v="11"/>
    <x v="34"/>
  </r>
  <r>
    <n v="4452"/>
    <x v="133"/>
    <n v="29"/>
    <n v="0"/>
    <m/>
    <n v="34"/>
    <n v="72"/>
    <n v="72"/>
    <n v="72"/>
    <n v="72"/>
    <n v="79"/>
    <n v="76"/>
    <n v="79"/>
    <n v="78"/>
    <n v="70"/>
    <n v="70"/>
    <n v="0"/>
    <n v="0"/>
    <n v="73"/>
    <n v="74"/>
    <n v="63"/>
    <n v="0"/>
    <n v="77"/>
    <n v="40"/>
    <n v="36"/>
    <n v="57"/>
    <n v="83"/>
    <n v="25"/>
    <n v="18"/>
    <n v="30"/>
    <n v="103"/>
    <n v="0"/>
    <n v="4"/>
    <n v="39"/>
    <x v="35"/>
  </r>
  <r>
    <n v="4453"/>
    <x v="134"/>
    <n v="0"/>
    <n v="0"/>
    <m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3"/>
    <n v="2"/>
    <n v="0"/>
    <n v="0"/>
    <n v="1"/>
    <n v="3"/>
    <n v="12"/>
    <n v="0"/>
    <n v="0"/>
    <n v="2"/>
    <x v="35"/>
  </r>
  <r>
    <n v="4454"/>
    <x v="135"/>
    <n v="2"/>
    <n v="1"/>
    <m/>
    <n v="2"/>
    <n v="2"/>
    <n v="3"/>
    <n v="2"/>
    <n v="1"/>
    <n v="3"/>
    <n v="3"/>
    <n v="3"/>
    <n v="3"/>
    <n v="2"/>
    <n v="3"/>
    <n v="0"/>
    <n v="0"/>
    <n v="4"/>
    <n v="3"/>
    <n v="5"/>
    <n v="0"/>
    <n v="6"/>
    <n v="0"/>
    <n v="1"/>
    <n v="1"/>
    <n v="3"/>
    <n v="2"/>
    <n v="2"/>
    <n v="1"/>
    <n v="17"/>
    <n v="0"/>
    <n v="0"/>
    <n v="2"/>
    <x v="32"/>
  </r>
  <r>
    <n v="4455"/>
    <x v="136"/>
    <n v="5"/>
    <n v="0"/>
    <m/>
    <n v="11"/>
    <n v="9"/>
    <n v="9"/>
    <n v="9"/>
    <n v="9"/>
    <n v="14"/>
    <n v="13"/>
    <n v="14"/>
    <n v="15"/>
    <n v="12"/>
    <n v="10"/>
    <n v="1"/>
    <n v="0"/>
    <n v="15"/>
    <n v="22"/>
    <n v="18"/>
    <n v="0"/>
    <n v="28"/>
    <n v="11"/>
    <n v="20"/>
    <n v="4"/>
    <n v="17"/>
    <n v="4"/>
    <n v="5"/>
    <n v="30"/>
    <n v="114"/>
    <n v="0"/>
    <n v="0"/>
    <n v="10"/>
    <x v="32"/>
  </r>
  <r>
    <n v="4456"/>
    <x v="137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1"/>
    <n v="1"/>
    <n v="1"/>
    <n v="0"/>
    <n v="3"/>
    <n v="0"/>
    <n v="0"/>
    <n v="0"/>
    <x v="32"/>
  </r>
  <r>
    <n v="4457"/>
    <x v="138"/>
    <n v="4"/>
    <n v="0"/>
    <m/>
    <n v="2"/>
    <n v="6"/>
    <n v="7"/>
    <n v="5"/>
    <n v="6"/>
    <n v="8"/>
    <n v="5"/>
    <n v="4"/>
    <n v="7"/>
    <n v="5"/>
    <n v="5"/>
    <n v="0"/>
    <n v="0"/>
    <n v="13"/>
    <n v="12"/>
    <n v="3"/>
    <n v="0"/>
    <n v="9"/>
    <n v="6"/>
    <n v="8"/>
    <n v="7"/>
    <n v="8"/>
    <n v="6"/>
    <n v="0"/>
    <n v="12"/>
    <n v="11"/>
    <n v="0"/>
    <n v="0"/>
    <n v="2"/>
    <x v="32"/>
  </r>
  <r>
    <n v="4458"/>
    <x v="139"/>
    <n v="1"/>
    <n v="0"/>
    <m/>
    <n v="1"/>
    <n v="3"/>
    <n v="3"/>
    <n v="3"/>
    <n v="3"/>
    <n v="1"/>
    <n v="1"/>
    <n v="1"/>
    <n v="1"/>
    <n v="2"/>
    <n v="1"/>
    <n v="0"/>
    <n v="0"/>
    <n v="3"/>
    <n v="3"/>
    <n v="3"/>
    <n v="0"/>
    <n v="2"/>
    <n v="1"/>
    <n v="1"/>
    <n v="1"/>
    <n v="5"/>
    <n v="5"/>
    <n v="5"/>
    <n v="2"/>
    <n v="17"/>
    <n v="0"/>
    <n v="0"/>
    <n v="0"/>
    <x v="32"/>
  </r>
  <r>
    <n v="4459"/>
    <x v="140"/>
    <n v="0"/>
    <n v="0"/>
    <m/>
    <n v="0"/>
    <n v="0"/>
    <n v="0"/>
    <n v="0"/>
    <n v="0"/>
    <n v="2"/>
    <n v="2"/>
    <n v="2"/>
    <n v="2"/>
    <n v="1"/>
    <n v="1"/>
    <n v="0"/>
    <n v="0"/>
    <n v="1"/>
    <n v="1"/>
    <n v="1"/>
    <n v="0"/>
    <n v="5"/>
    <n v="0"/>
    <n v="0"/>
    <n v="0"/>
    <n v="3"/>
    <n v="3"/>
    <n v="0"/>
    <n v="4"/>
    <n v="5"/>
    <n v="0"/>
    <n v="0"/>
    <n v="1"/>
    <x v="32"/>
  </r>
  <r>
    <n v="4460"/>
    <x v="141"/>
    <n v="0"/>
    <n v="0"/>
    <m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  <x v="32"/>
  </r>
  <r>
    <n v="4461"/>
    <x v="142"/>
    <n v="0"/>
    <n v="0"/>
    <m/>
    <n v="0"/>
    <n v="0"/>
    <n v="0"/>
    <n v="0"/>
    <n v="0"/>
    <n v="3"/>
    <n v="2"/>
    <n v="3"/>
    <n v="3"/>
    <n v="1"/>
    <n v="1"/>
    <n v="0"/>
    <n v="0"/>
    <n v="3"/>
    <n v="1"/>
    <n v="3"/>
    <n v="0"/>
    <n v="3"/>
    <n v="1"/>
    <n v="4"/>
    <n v="4"/>
    <n v="3"/>
    <n v="2"/>
    <n v="0"/>
    <n v="0"/>
    <n v="12"/>
    <n v="0"/>
    <n v="0"/>
    <n v="0"/>
    <x v="32"/>
  </r>
  <r>
    <n v="4462"/>
    <x v="143"/>
    <n v="2"/>
    <n v="0"/>
    <m/>
    <n v="3"/>
    <n v="3"/>
    <n v="3"/>
    <n v="3"/>
    <n v="3"/>
    <n v="4"/>
    <n v="4"/>
    <n v="4"/>
    <n v="4"/>
    <n v="5"/>
    <n v="5"/>
    <n v="0"/>
    <n v="0"/>
    <n v="1"/>
    <n v="1"/>
    <n v="2"/>
    <n v="0"/>
    <n v="2"/>
    <n v="1"/>
    <n v="1"/>
    <n v="2"/>
    <n v="1"/>
    <n v="2"/>
    <n v="0"/>
    <n v="0"/>
    <n v="29"/>
    <n v="0"/>
    <n v="0"/>
    <n v="3"/>
    <x v="32"/>
  </r>
  <r>
    <n v="4463"/>
    <x v="144"/>
    <n v="0"/>
    <n v="1"/>
    <m/>
    <n v="0"/>
    <n v="3"/>
    <n v="3"/>
    <n v="3"/>
    <n v="3"/>
    <n v="1"/>
    <n v="1"/>
    <n v="1"/>
    <n v="1"/>
    <n v="2"/>
    <n v="2"/>
    <n v="0"/>
    <n v="0"/>
    <n v="0"/>
    <n v="2"/>
    <n v="1"/>
    <n v="0"/>
    <n v="2"/>
    <n v="3"/>
    <n v="4"/>
    <n v="1"/>
    <n v="4"/>
    <n v="4"/>
    <n v="0"/>
    <n v="0"/>
    <n v="1"/>
    <n v="0"/>
    <n v="0"/>
    <n v="3"/>
    <x v="32"/>
  </r>
  <r>
    <n v="4464"/>
    <x v="145"/>
    <n v="2"/>
    <n v="1"/>
    <m/>
    <n v="2"/>
    <n v="1"/>
    <n v="1"/>
    <n v="1"/>
    <n v="1"/>
    <n v="5"/>
    <n v="4"/>
    <n v="5"/>
    <n v="5"/>
    <n v="6"/>
    <n v="6"/>
    <n v="2"/>
    <n v="0"/>
    <n v="0"/>
    <n v="0"/>
    <n v="0"/>
    <n v="0"/>
    <n v="0"/>
    <n v="1"/>
    <n v="3"/>
    <n v="1"/>
    <n v="4"/>
    <n v="3"/>
    <n v="1"/>
    <n v="0"/>
    <n v="11"/>
    <n v="0"/>
    <n v="0"/>
    <n v="4"/>
    <x v="32"/>
  </r>
  <r>
    <n v="4465"/>
    <x v="146"/>
    <n v="0"/>
    <n v="0"/>
    <m/>
    <n v="0"/>
    <n v="1"/>
    <n v="1"/>
    <n v="1"/>
    <n v="1"/>
    <n v="0"/>
    <n v="0"/>
    <n v="0"/>
    <n v="0"/>
    <n v="1"/>
    <n v="1"/>
    <n v="0"/>
    <n v="0"/>
    <n v="0"/>
    <n v="1"/>
    <n v="1"/>
    <n v="0"/>
    <n v="0"/>
    <n v="0"/>
    <n v="0"/>
    <n v="0"/>
    <n v="1"/>
    <n v="1"/>
    <n v="0"/>
    <n v="0"/>
    <n v="37"/>
    <n v="0"/>
    <n v="0"/>
    <n v="0"/>
    <x v="32"/>
  </r>
  <r>
    <n v="6681"/>
    <x v="147"/>
    <n v="0"/>
    <n v="0"/>
    <m/>
    <n v="0"/>
    <n v="5"/>
    <n v="5"/>
    <n v="5"/>
    <n v="5"/>
    <n v="9"/>
    <n v="8"/>
    <n v="10"/>
    <n v="9"/>
    <n v="6"/>
    <n v="8"/>
    <n v="0"/>
    <n v="0"/>
    <n v="1"/>
    <n v="2"/>
    <n v="3"/>
    <n v="0"/>
    <n v="5"/>
    <n v="1"/>
    <n v="1"/>
    <n v="1"/>
    <n v="4"/>
    <n v="3"/>
    <n v="0"/>
    <n v="0"/>
    <n v="5"/>
    <n v="0"/>
    <n v="0"/>
    <n v="5"/>
    <x v="23"/>
  </r>
  <r>
    <n v="6682"/>
    <x v="148"/>
    <n v="0"/>
    <n v="0"/>
    <m/>
    <n v="0"/>
    <n v="2"/>
    <n v="2"/>
    <n v="2"/>
    <n v="2"/>
    <n v="3"/>
    <n v="3"/>
    <n v="3"/>
    <n v="3"/>
    <n v="4"/>
    <n v="4"/>
    <n v="0"/>
    <n v="0"/>
    <n v="3"/>
    <n v="4"/>
    <n v="3"/>
    <n v="0"/>
    <n v="7"/>
    <n v="6"/>
    <n v="7"/>
    <n v="7"/>
    <n v="5"/>
    <n v="4"/>
    <n v="6"/>
    <n v="0"/>
    <n v="3"/>
    <n v="0"/>
    <n v="0"/>
    <n v="1"/>
    <x v="23"/>
  </r>
  <r>
    <n v="6683"/>
    <x v="149"/>
    <n v="2"/>
    <n v="1"/>
    <m/>
    <n v="1"/>
    <n v="16"/>
    <n v="16"/>
    <n v="16"/>
    <n v="16"/>
    <n v="18"/>
    <n v="17"/>
    <n v="18"/>
    <n v="18"/>
    <n v="16"/>
    <n v="15"/>
    <n v="0"/>
    <n v="0"/>
    <n v="13"/>
    <n v="9"/>
    <n v="11"/>
    <n v="0"/>
    <n v="20"/>
    <n v="13"/>
    <n v="10"/>
    <n v="8"/>
    <n v="11"/>
    <n v="5"/>
    <n v="9"/>
    <n v="0"/>
    <n v="14"/>
    <n v="0"/>
    <n v="5"/>
    <n v="7"/>
    <x v="28"/>
  </r>
  <r>
    <n v="6722"/>
    <x v="150"/>
    <n v="4"/>
    <n v="1"/>
    <m/>
    <n v="8"/>
    <n v="22"/>
    <n v="22"/>
    <n v="22"/>
    <n v="22"/>
    <n v="33"/>
    <n v="33"/>
    <n v="33"/>
    <n v="33"/>
    <n v="34"/>
    <n v="34"/>
    <n v="0"/>
    <n v="0"/>
    <n v="41"/>
    <n v="40"/>
    <n v="33"/>
    <n v="0"/>
    <n v="44"/>
    <n v="32"/>
    <n v="31"/>
    <n v="36"/>
    <n v="17"/>
    <n v="13"/>
    <n v="21"/>
    <n v="20"/>
    <n v="106"/>
    <n v="0"/>
    <n v="3"/>
    <n v="24"/>
    <x v="14"/>
  </r>
  <r>
    <n v="6723"/>
    <x v="151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0"/>
    <n v="1"/>
    <n v="0"/>
    <n v="0"/>
    <n v="2"/>
    <x v="36"/>
  </r>
  <r>
    <n v="6953"/>
    <x v="152"/>
    <n v="0"/>
    <n v="0"/>
    <m/>
    <n v="0"/>
    <n v="2"/>
    <n v="2"/>
    <n v="2"/>
    <n v="2"/>
    <n v="6"/>
    <n v="5"/>
    <n v="6"/>
    <n v="6"/>
    <n v="5"/>
    <n v="5"/>
    <n v="0"/>
    <n v="0"/>
    <n v="0"/>
    <n v="2"/>
    <n v="0"/>
    <n v="0"/>
    <n v="4"/>
    <n v="1"/>
    <n v="3"/>
    <n v="2"/>
    <n v="0"/>
    <n v="0"/>
    <n v="4"/>
    <n v="0"/>
    <n v="40"/>
    <n v="0"/>
    <n v="0"/>
    <n v="2"/>
    <x v="25"/>
  </r>
  <r>
    <n v="6954"/>
    <x v="153"/>
    <n v="0"/>
    <n v="0"/>
    <m/>
    <n v="1"/>
    <n v="5"/>
    <n v="5"/>
    <n v="5"/>
    <n v="5"/>
    <n v="7"/>
    <n v="6"/>
    <n v="7"/>
    <n v="6"/>
    <n v="11"/>
    <n v="11"/>
    <n v="0"/>
    <n v="0"/>
    <n v="5"/>
    <n v="5"/>
    <n v="5"/>
    <n v="0"/>
    <n v="9"/>
    <n v="1"/>
    <n v="2"/>
    <n v="2"/>
    <n v="7"/>
    <n v="4"/>
    <n v="5"/>
    <n v="0"/>
    <n v="22"/>
    <n v="0"/>
    <n v="0"/>
    <n v="1"/>
    <x v="30"/>
  </r>
  <r>
    <n v="6997"/>
    <x v="154"/>
    <n v="1"/>
    <n v="0"/>
    <m/>
    <n v="2"/>
    <n v="19"/>
    <n v="19"/>
    <n v="19"/>
    <n v="19"/>
    <n v="17"/>
    <n v="17"/>
    <n v="17"/>
    <n v="16"/>
    <n v="17"/>
    <n v="17"/>
    <n v="0"/>
    <n v="0"/>
    <n v="10"/>
    <n v="12"/>
    <n v="16"/>
    <n v="0"/>
    <n v="16"/>
    <n v="5"/>
    <n v="5"/>
    <n v="6"/>
    <n v="12"/>
    <n v="12"/>
    <n v="7"/>
    <n v="40"/>
    <n v="107"/>
    <n v="0"/>
    <n v="2"/>
    <n v="10"/>
    <x v="37"/>
  </r>
  <r>
    <n v="7020"/>
    <x v="155"/>
    <n v="1"/>
    <n v="0"/>
    <m/>
    <n v="1"/>
    <n v="3"/>
    <n v="3"/>
    <n v="3"/>
    <n v="3"/>
    <n v="5"/>
    <n v="4"/>
    <n v="5"/>
    <n v="5"/>
    <n v="4"/>
    <n v="4"/>
    <n v="0"/>
    <n v="0"/>
    <n v="3"/>
    <n v="3"/>
    <n v="3"/>
    <n v="0"/>
    <n v="4"/>
    <n v="5"/>
    <n v="6"/>
    <n v="5"/>
    <n v="5"/>
    <n v="4"/>
    <n v="1"/>
    <n v="0"/>
    <n v="32"/>
    <n v="0"/>
    <n v="0"/>
    <n v="0"/>
    <x v="27"/>
  </r>
  <r>
    <n v="7021"/>
    <x v="156"/>
    <n v="3"/>
    <n v="1"/>
    <m/>
    <n v="4"/>
    <n v="4"/>
    <n v="4"/>
    <n v="4"/>
    <n v="4"/>
    <n v="1"/>
    <n v="1"/>
    <n v="2"/>
    <n v="2"/>
    <n v="2"/>
    <n v="2"/>
    <n v="0"/>
    <n v="0"/>
    <n v="3"/>
    <n v="6"/>
    <n v="8"/>
    <n v="0"/>
    <n v="3"/>
    <n v="2"/>
    <n v="3"/>
    <n v="2"/>
    <n v="4"/>
    <n v="1"/>
    <n v="0"/>
    <n v="0"/>
    <n v="20"/>
    <n v="0"/>
    <n v="0"/>
    <n v="4"/>
    <x v="27"/>
  </r>
  <r>
    <n v="7022"/>
    <x v="157"/>
    <n v="0"/>
    <n v="0"/>
    <m/>
    <n v="1"/>
    <n v="11"/>
    <n v="11"/>
    <n v="11"/>
    <n v="11"/>
    <n v="9"/>
    <n v="6"/>
    <n v="7"/>
    <n v="9"/>
    <n v="5"/>
    <n v="5"/>
    <n v="0"/>
    <n v="0"/>
    <n v="9"/>
    <n v="9"/>
    <n v="9"/>
    <n v="0"/>
    <n v="7"/>
    <n v="2"/>
    <n v="3"/>
    <n v="2"/>
    <n v="3"/>
    <n v="3"/>
    <n v="1"/>
    <n v="3"/>
    <n v="32"/>
    <n v="0"/>
    <n v="0"/>
    <n v="2"/>
    <x v="34"/>
  </r>
  <r>
    <n v="7023"/>
    <x v="158"/>
    <n v="0"/>
    <n v="0"/>
    <m/>
    <n v="3"/>
    <n v="5"/>
    <n v="5"/>
    <n v="5"/>
    <n v="5"/>
    <n v="0"/>
    <n v="0"/>
    <n v="0"/>
    <n v="0"/>
    <n v="2"/>
    <n v="2"/>
    <n v="0"/>
    <n v="0"/>
    <n v="1"/>
    <n v="1"/>
    <n v="1"/>
    <n v="0"/>
    <n v="7"/>
    <n v="1"/>
    <n v="2"/>
    <n v="1"/>
    <n v="12"/>
    <n v="2"/>
    <n v="3"/>
    <n v="0"/>
    <n v="5"/>
    <n v="0"/>
    <n v="0"/>
    <n v="5"/>
    <x v="1"/>
  </r>
  <r>
    <n v="7107"/>
    <x v="159"/>
    <n v="1"/>
    <n v="0"/>
    <m/>
    <n v="7"/>
    <n v="71"/>
    <n v="70"/>
    <n v="71"/>
    <n v="71"/>
    <n v="71"/>
    <n v="68"/>
    <n v="73"/>
    <n v="73"/>
    <n v="65"/>
    <n v="66"/>
    <n v="0"/>
    <n v="0"/>
    <n v="59"/>
    <n v="60"/>
    <n v="46"/>
    <n v="0"/>
    <n v="70"/>
    <n v="31"/>
    <n v="54"/>
    <n v="56"/>
    <n v="41"/>
    <n v="36"/>
    <n v="19"/>
    <n v="19"/>
    <n v="64"/>
    <n v="0"/>
    <n v="15"/>
    <n v="30"/>
    <x v="6"/>
  </r>
  <r>
    <n v="7183"/>
    <x v="160"/>
    <n v="1"/>
    <n v="2"/>
    <m/>
    <n v="5"/>
    <n v="74"/>
    <n v="74"/>
    <n v="74"/>
    <n v="74"/>
    <n v="75"/>
    <n v="73"/>
    <n v="76"/>
    <n v="75"/>
    <n v="92"/>
    <n v="94"/>
    <n v="0"/>
    <n v="0"/>
    <n v="71"/>
    <n v="72"/>
    <n v="73"/>
    <n v="0"/>
    <n v="85"/>
    <n v="55"/>
    <n v="61"/>
    <n v="56"/>
    <n v="43"/>
    <n v="44"/>
    <n v="6"/>
    <n v="0"/>
    <n v="126"/>
    <n v="0"/>
    <n v="9"/>
    <n v="76"/>
    <x v="3"/>
  </r>
  <r>
    <n v="7222"/>
    <x v="161"/>
    <n v="1"/>
    <n v="0"/>
    <m/>
    <n v="1"/>
    <n v="3"/>
    <n v="3"/>
    <n v="3"/>
    <n v="3"/>
    <n v="4"/>
    <n v="4"/>
    <n v="4"/>
    <n v="4"/>
    <n v="5"/>
    <n v="5"/>
    <n v="0"/>
    <n v="0"/>
    <n v="5"/>
    <n v="5"/>
    <n v="5"/>
    <n v="0"/>
    <n v="7"/>
    <n v="5"/>
    <n v="5"/>
    <n v="5"/>
    <n v="6"/>
    <n v="7"/>
    <n v="0"/>
    <n v="0"/>
    <n v="39"/>
    <n v="0"/>
    <n v="0"/>
    <n v="2"/>
    <x v="29"/>
  </r>
  <r>
    <n v="7223"/>
    <x v="162"/>
    <n v="0"/>
    <n v="0"/>
    <m/>
    <n v="0"/>
    <n v="5"/>
    <n v="5"/>
    <n v="5"/>
    <n v="5"/>
    <n v="6"/>
    <n v="6"/>
    <n v="6"/>
    <n v="5"/>
    <n v="2"/>
    <n v="2"/>
    <n v="0"/>
    <n v="0"/>
    <n v="7"/>
    <n v="7"/>
    <n v="7"/>
    <n v="0"/>
    <n v="7"/>
    <n v="3"/>
    <n v="6"/>
    <n v="4"/>
    <n v="8"/>
    <n v="5"/>
    <n v="0"/>
    <n v="0"/>
    <n v="11"/>
    <n v="0"/>
    <n v="0"/>
    <n v="5"/>
    <x v="29"/>
  </r>
  <r>
    <n v="7306"/>
    <x v="163"/>
    <n v="5"/>
    <n v="1"/>
    <m/>
    <n v="4"/>
    <n v="35"/>
    <n v="35"/>
    <n v="35"/>
    <n v="35"/>
    <n v="22"/>
    <n v="22"/>
    <n v="22"/>
    <n v="22"/>
    <n v="24"/>
    <n v="24"/>
    <n v="0"/>
    <n v="0"/>
    <n v="25"/>
    <n v="32"/>
    <n v="28"/>
    <n v="0"/>
    <n v="23"/>
    <n v="24"/>
    <n v="27"/>
    <n v="27"/>
    <n v="46"/>
    <n v="29"/>
    <n v="0"/>
    <n v="0"/>
    <n v="73"/>
    <n v="0"/>
    <n v="3"/>
    <n v="23"/>
    <x v="5"/>
  </r>
  <r>
    <n v="7315"/>
    <x v="164"/>
    <n v="0"/>
    <n v="0"/>
    <m/>
    <n v="0"/>
    <n v="5"/>
    <n v="5"/>
    <n v="5"/>
    <n v="5"/>
    <n v="8"/>
    <n v="8"/>
    <n v="8"/>
    <n v="8"/>
    <n v="5"/>
    <n v="5"/>
    <n v="0"/>
    <n v="0"/>
    <n v="2"/>
    <n v="3"/>
    <n v="7"/>
    <n v="0"/>
    <n v="10"/>
    <n v="3"/>
    <n v="1"/>
    <n v="2"/>
    <n v="5"/>
    <n v="3"/>
    <n v="1"/>
    <n v="0"/>
    <n v="10"/>
    <n v="0"/>
    <n v="1"/>
    <n v="3"/>
    <x v="28"/>
  </r>
  <r>
    <n v="7316"/>
    <x v="165"/>
    <n v="1"/>
    <n v="0"/>
    <m/>
    <n v="1"/>
    <n v="6"/>
    <n v="6"/>
    <n v="6"/>
    <n v="6"/>
    <n v="8"/>
    <n v="8"/>
    <n v="7"/>
    <n v="8"/>
    <n v="10"/>
    <n v="10"/>
    <n v="0"/>
    <n v="0"/>
    <n v="9"/>
    <n v="10"/>
    <n v="11"/>
    <n v="0"/>
    <n v="9"/>
    <n v="7"/>
    <n v="8"/>
    <n v="7"/>
    <n v="1"/>
    <n v="1"/>
    <n v="3"/>
    <n v="0"/>
    <n v="6"/>
    <n v="0"/>
    <n v="0"/>
    <n v="4"/>
    <x v="28"/>
  </r>
  <r>
    <n v="7317"/>
    <x v="166"/>
    <n v="0"/>
    <n v="0"/>
    <m/>
    <n v="0"/>
    <n v="4"/>
    <n v="4"/>
    <n v="4"/>
    <n v="4"/>
    <n v="5"/>
    <n v="4"/>
    <n v="4"/>
    <n v="6"/>
    <n v="8"/>
    <n v="8"/>
    <n v="0"/>
    <n v="0"/>
    <n v="6"/>
    <n v="6"/>
    <n v="4"/>
    <n v="0"/>
    <n v="9"/>
    <n v="7"/>
    <n v="8"/>
    <n v="8"/>
    <n v="4"/>
    <n v="2"/>
    <n v="3"/>
    <n v="0"/>
    <n v="7"/>
    <n v="0"/>
    <n v="0"/>
    <n v="0"/>
    <x v="34"/>
  </r>
  <r>
    <n v="7318"/>
    <x v="167"/>
    <n v="1"/>
    <n v="0"/>
    <m/>
    <n v="1"/>
    <n v="2"/>
    <n v="2"/>
    <n v="0"/>
    <n v="0"/>
    <n v="5"/>
    <n v="5"/>
    <n v="2"/>
    <n v="2"/>
    <n v="1"/>
    <n v="1"/>
    <n v="0"/>
    <n v="0"/>
    <n v="2"/>
    <n v="4"/>
    <n v="3"/>
    <n v="0"/>
    <n v="9"/>
    <n v="1"/>
    <n v="3"/>
    <n v="2"/>
    <n v="3"/>
    <n v="1"/>
    <n v="6"/>
    <n v="0"/>
    <n v="38"/>
    <n v="0"/>
    <n v="0"/>
    <n v="1"/>
    <x v="27"/>
  </r>
  <r>
    <n v="7410"/>
    <x v="168"/>
    <n v="5"/>
    <n v="1"/>
    <m/>
    <n v="7"/>
    <n v="41"/>
    <n v="41"/>
    <n v="41"/>
    <n v="41"/>
    <n v="53"/>
    <n v="53"/>
    <n v="54"/>
    <n v="55"/>
    <n v="35"/>
    <n v="35"/>
    <n v="0"/>
    <n v="0"/>
    <n v="45"/>
    <n v="48"/>
    <n v="49"/>
    <n v="0"/>
    <n v="32"/>
    <n v="17"/>
    <n v="23"/>
    <n v="22"/>
    <n v="22"/>
    <n v="21"/>
    <n v="12"/>
    <n v="0"/>
    <n v="61"/>
    <n v="0"/>
    <n v="18"/>
    <n v="26"/>
    <x v="2"/>
  </r>
  <r>
    <n v="9468"/>
    <x v="169"/>
    <n v="3"/>
    <n v="0"/>
    <m/>
    <n v="3"/>
    <n v="5"/>
    <n v="5"/>
    <n v="5"/>
    <n v="5"/>
    <n v="1"/>
    <n v="1"/>
    <n v="1"/>
    <n v="1"/>
    <n v="2"/>
    <n v="2"/>
    <n v="0"/>
    <n v="0"/>
    <n v="4"/>
    <n v="4"/>
    <n v="4"/>
    <n v="0"/>
    <n v="4"/>
    <n v="3"/>
    <n v="4"/>
    <n v="4"/>
    <n v="1"/>
    <n v="1"/>
    <n v="2"/>
    <n v="0"/>
    <n v="10"/>
    <n v="0"/>
    <n v="0"/>
    <n v="4"/>
    <x v="23"/>
  </r>
  <r>
    <n v="10095"/>
    <x v="170"/>
    <n v="0"/>
    <n v="0"/>
    <m/>
    <n v="0"/>
    <n v="1"/>
    <n v="1"/>
    <n v="1"/>
    <n v="1"/>
    <n v="5"/>
    <n v="5"/>
    <n v="5"/>
    <n v="5"/>
    <n v="2"/>
    <n v="2"/>
    <n v="0"/>
    <n v="0"/>
    <n v="3"/>
    <n v="3"/>
    <n v="3"/>
    <n v="0"/>
    <n v="8"/>
    <n v="2"/>
    <n v="2"/>
    <n v="2"/>
    <n v="0"/>
    <n v="0"/>
    <n v="0"/>
    <n v="0"/>
    <n v="1"/>
    <n v="0"/>
    <n v="0"/>
    <n v="1"/>
    <x v="28"/>
  </r>
  <r>
    <n v="10096"/>
    <x v="171"/>
    <n v="0"/>
    <n v="0"/>
    <m/>
    <n v="1"/>
    <n v="7"/>
    <n v="7"/>
    <n v="7"/>
    <n v="5"/>
    <n v="3"/>
    <n v="3"/>
    <n v="2"/>
    <n v="2"/>
    <n v="3"/>
    <n v="3"/>
    <n v="0"/>
    <n v="0"/>
    <n v="2"/>
    <n v="1"/>
    <n v="2"/>
    <n v="0"/>
    <n v="4"/>
    <n v="1"/>
    <n v="4"/>
    <n v="3"/>
    <n v="5"/>
    <n v="0"/>
    <n v="0"/>
    <n v="0"/>
    <n v="36"/>
    <n v="0"/>
    <n v="0"/>
    <n v="0"/>
    <x v="28"/>
  </r>
  <r>
    <n v="11452"/>
    <x v="172"/>
    <n v="0"/>
    <n v="0"/>
    <m/>
    <n v="0"/>
    <n v="3"/>
    <n v="3"/>
    <n v="3"/>
    <n v="3"/>
    <n v="6"/>
    <n v="6"/>
    <n v="4"/>
    <n v="6"/>
    <n v="3"/>
    <n v="3"/>
    <n v="0"/>
    <n v="0"/>
    <n v="0"/>
    <n v="1"/>
    <n v="1"/>
    <n v="0"/>
    <n v="1"/>
    <n v="1"/>
    <n v="0"/>
    <n v="1"/>
    <n v="5"/>
    <n v="4"/>
    <n v="0"/>
    <n v="0"/>
    <n v="12"/>
    <n v="0"/>
    <n v="0"/>
    <n v="4"/>
    <x v="23"/>
  </r>
  <r>
    <n v="11470"/>
    <x v="173"/>
    <n v="460"/>
    <n v="17"/>
    <m/>
    <n v="466"/>
    <n v="48"/>
    <n v="49"/>
    <n v="48"/>
    <n v="26"/>
    <n v="44"/>
    <n v="46"/>
    <n v="43"/>
    <n v="33"/>
    <n v="10"/>
    <n v="6"/>
    <n v="0"/>
    <n v="0"/>
    <n v="9"/>
    <n v="7"/>
    <n v="8"/>
    <n v="0"/>
    <n v="6"/>
    <n v="1"/>
    <n v="1"/>
    <n v="1"/>
    <n v="1"/>
    <n v="1"/>
    <n v="2"/>
    <n v="0"/>
    <n v="5"/>
    <n v="0"/>
    <n v="10"/>
    <n v="47"/>
    <x v="0"/>
  </r>
  <r>
    <n v="11688"/>
    <x v="174"/>
    <n v="0"/>
    <n v="0"/>
    <m/>
    <n v="0"/>
    <n v="0"/>
    <n v="0"/>
    <n v="0"/>
    <n v="0"/>
    <n v="1"/>
    <n v="1"/>
    <n v="1"/>
    <n v="1"/>
    <n v="3"/>
    <n v="3"/>
    <n v="0"/>
    <n v="0"/>
    <n v="1"/>
    <n v="1"/>
    <n v="2"/>
    <n v="0"/>
    <n v="7"/>
    <n v="2"/>
    <n v="3"/>
    <n v="2"/>
    <n v="1"/>
    <n v="1"/>
    <n v="0"/>
    <n v="0"/>
    <n v="8"/>
    <n v="0"/>
    <n v="0"/>
    <n v="0"/>
    <x v="28"/>
  </r>
  <r>
    <n v="17605"/>
    <x v="175"/>
    <n v="1"/>
    <n v="0"/>
    <m/>
    <n v="1"/>
    <n v="9"/>
    <n v="9"/>
    <n v="9"/>
    <n v="9"/>
    <n v="11"/>
    <n v="11"/>
    <n v="11"/>
    <n v="11"/>
    <n v="6"/>
    <n v="6"/>
    <n v="0"/>
    <n v="0"/>
    <n v="11"/>
    <n v="9"/>
    <n v="10"/>
    <n v="0"/>
    <n v="14"/>
    <n v="3"/>
    <n v="11"/>
    <n v="9"/>
    <n v="7"/>
    <n v="5"/>
    <n v="0"/>
    <n v="0"/>
    <n v="21"/>
    <n v="0"/>
    <n v="0"/>
    <n v="5"/>
    <x v="28"/>
  </r>
  <r>
    <n v="17874"/>
    <x v="176"/>
    <n v="0"/>
    <n v="0"/>
    <m/>
    <n v="0"/>
    <n v="7"/>
    <n v="7"/>
    <n v="7"/>
    <n v="7"/>
    <n v="9"/>
    <n v="9"/>
    <n v="8"/>
    <n v="9"/>
    <n v="15"/>
    <n v="15"/>
    <n v="0"/>
    <n v="0"/>
    <n v="15"/>
    <n v="15"/>
    <n v="15"/>
    <n v="0"/>
    <n v="15"/>
    <n v="9"/>
    <n v="10"/>
    <n v="11"/>
    <n v="10"/>
    <n v="8"/>
    <n v="0"/>
    <n v="0"/>
    <n v="5"/>
    <n v="0"/>
    <n v="2"/>
    <n v="7"/>
    <x v="7"/>
  </r>
  <r>
    <n v="17875"/>
    <x v="177"/>
    <n v="0"/>
    <n v="0"/>
    <m/>
    <n v="1"/>
    <n v="1"/>
    <n v="1"/>
    <n v="1"/>
    <n v="1"/>
    <n v="0"/>
    <n v="0"/>
    <n v="0"/>
    <n v="0"/>
    <n v="2"/>
    <n v="2"/>
    <n v="0"/>
    <n v="0"/>
    <n v="2"/>
    <n v="2"/>
    <n v="2"/>
    <n v="0"/>
    <n v="2"/>
    <n v="1"/>
    <n v="1"/>
    <n v="1"/>
    <n v="1"/>
    <n v="3"/>
    <n v="3"/>
    <n v="0"/>
    <n v="15"/>
    <n v="0"/>
    <n v="1"/>
    <n v="2"/>
    <x v="17"/>
  </r>
  <r>
    <n v="18872"/>
    <x v="178"/>
    <n v="0"/>
    <n v="0"/>
    <m/>
    <n v="0"/>
    <n v="2"/>
    <n v="2"/>
    <n v="2"/>
    <n v="2"/>
    <n v="4"/>
    <n v="4"/>
    <n v="4"/>
    <n v="4"/>
    <n v="3"/>
    <n v="3"/>
    <n v="0"/>
    <n v="0"/>
    <n v="0"/>
    <n v="0"/>
    <n v="0"/>
    <n v="0"/>
    <n v="0"/>
    <n v="2"/>
    <n v="3"/>
    <n v="3"/>
    <n v="1"/>
    <n v="0"/>
    <n v="0"/>
    <n v="0"/>
    <n v="3"/>
    <n v="0"/>
    <n v="0"/>
    <n v="0"/>
    <x v="28"/>
  </r>
  <r>
    <n v="18916"/>
    <x v="179"/>
    <n v="0"/>
    <n v="0"/>
    <m/>
    <n v="0"/>
    <n v="11"/>
    <n v="11"/>
    <n v="11"/>
    <n v="11"/>
    <n v="5"/>
    <n v="5"/>
    <n v="5"/>
    <n v="5"/>
    <n v="6"/>
    <n v="6"/>
    <n v="0"/>
    <n v="0"/>
    <n v="5"/>
    <n v="6"/>
    <n v="5"/>
    <n v="0"/>
    <n v="8"/>
    <n v="3"/>
    <n v="7"/>
    <n v="4"/>
    <n v="4"/>
    <n v="4"/>
    <n v="4"/>
    <n v="0"/>
    <n v="42"/>
    <n v="0"/>
    <n v="4"/>
    <n v="5"/>
    <x v="28"/>
  </r>
  <r>
    <n v="26094"/>
    <x v="180"/>
    <n v="0"/>
    <n v="0"/>
    <m/>
    <n v="0"/>
    <n v="17"/>
    <n v="17"/>
    <n v="17"/>
    <n v="17"/>
    <n v="20"/>
    <n v="20"/>
    <n v="20"/>
    <n v="21"/>
    <n v="29"/>
    <n v="29"/>
    <n v="0"/>
    <n v="0"/>
    <n v="29"/>
    <n v="31"/>
    <n v="30"/>
    <n v="0"/>
    <n v="29"/>
    <n v="33"/>
    <n v="30"/>
    <n v="34"/>
    <n v="17"/>
    <n v="14"/>
    <n v="5"/>
    <n v="0"/>
    <n v="71"/>
    <n v="0"/>
    <n v="5"/>
    <n v="14"/>
    <x v="18"/>
  </r>
  <r>
    <n v="26269"/>
    <x v="181"/>
    <n v="0"/>
    <n v="0"/>
    <m/>
    <n v="1"/>
    <n v="2"/>
    <n v="2"/>
    <n v="2"/>
    <n v="2"/>
    <n v="3"/>
    <n v="3"/>
    <n v="3"/>
    <n v="3"/>
    <n v="4"/>
    <n v="4"/>
    <n v="0"/>
    <n v="0"/>
    <n v="6"/>
    <n v="8"/>
    <n v="9"/>
    <n v="0"/>
    <n v="1"/>
    <n v="3"/>
    <n v="3"/>
    <n v="3"/>
    <n v="2"/>
    <n v="2"/>
    <n v="1"/>
    <n v="0"/>
    <n v="5"/>
    <n v="0"/>
    <n v="0"/>
    <n v="1"/>
    <x v="1"/>
  </r>
  <r>
    <s v="(en blanco)"/>
    <x v="1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n v="8832"/>
    <x v="183"/>
    <n v="0"/>
    <n v="0"/>
    <m/>
    <n v="0"/>
    <n v="3"/>
    <n v="3"/>
    <n v="3"/>
    <n v="3"/>
    <n v="4"/>
    <n v="4"/>
    <n v="4"/>
    <n v="4"/>
    <n v="2"/>
    <n v="2"/>
    <n v="0"/>
    <n v="0"/>
    <n v="3"/>
    <n v="3"/>
    <n v="0"/>
    <n v="0"/>
    <n v="0"/>
    <n v="1"/>
    <n v="2"/>
    <n v="0"/>
    <n v="5"/>
    <n v="5"/>
    <n v="0"/>
    <n v="5"/>
    <n v="7"/>
    <n v="0"/>
    <n v="0"/>
    <n v="5"/>
    <x v="15"/>
  </r>
  <r>
    <n v="8835"/>
    <x v="184"/>
    <n v="0"/>
    <n v="1"/>
    <m/>
    <n v="5"/>
    <n v="182"/>
    <n v="182"/>
    <n v="177"/>
    <n v="176"/>
    <n v="192"/>
    <n v="191"/>
    <n v="191"/>
    <n v="190"/>
    <n v="208"/>
    <n v="208"/>
    <n v="0"/>
    <n v="0"/>
    <n v="185"/>
    <n v="183"/>
    <n v="2"/>
    <n v="0"/>
    <n v="0"/>
    <n v="146"/>
    <n v="154"/>
    <n v="167"/>
    <n v="128"/>
    <n v="94"/>
    <n v="34"/>
    <n v="0"/>
    <n v="334"/>
    <n v="0"/>
    <n v="0"/>
    <n v="145"/>
    <x v="0"/>
  </r>
  <r>
    <n v="8833"/>
    <x v="185"/>
    <n v="0"/>
    <n v="0"/>
    <m/>
    <n v="0"/>
    <n v="84"/>
    <n v="83"/>
    <n v="84"/>
    <n v="83"/>
    <n v="85"/>
    <n v="86"/>
    <n v="86"/>
    <n v="85"/>
    <n v="91"/>
    <n v="91"/>
    <n v="0"/>
    <n v="0"/>
    <n v="84"/>
    <n v="83"/>
    <n v="0"/>
    <n v="0"/>
    <n v="0"/>
    <n v="55"/>
    <n v="43"/>
    <n v="45"/>
    <n v="77"/>
    <n v="71"/>
    <n v="89"/>
    <n v="0"/>
    <n v="163"/>
    <n v="0"/>
    <n v="0"/>
    <n v="51"/>
    <x v="2"/>
  </r>
  <r>
    <n v="8839"/>
    <x v="186"/>
    <n v="0"/>
    <n v="0"/>
    <m/>
    <n v="0"/>
    <n v="12"/>
    <n v="12"/>
    <n v="12"/>
    <n v="11"/>
    <n v="21"/>
    <n v="19"/>
    <n v="20"/>
    <n v="20"/>
    <n v="36"/>
    <n v="37"/>
    <n v="0"/>
    <n v="0"/>
    <n v="17"/>
    <n v="17"/>
    <n v="0"/>
    <n v="0"/>
    <n v="0"/>
    <n v="18"/>
    <n v="22"/>
    <n v="20"/>
    <n v="21"/>
    <n v="16"/>
    <n v="2"/>
    <n v="8"/>
    <n v="6"/>
    <n v="0"/>
    <n v="0"/>
    <n v="13"/>
    <x v="25"/>
  </r>
  <r>
    <n v="8838"/>
    <x v="187"/>
    <n v="0"/>
    <n v="0"/>
    <m/>
    <n v="1"/>
    <n v="48"/>
    <n v="49"/>
    <n v="49"/>
    <n v="49"/>
    <n v="30"/>
    <n v="30"/>
    <n v="31"/>
    <n v="30"/>
    <n v="35"/>
    <n v="35"/>
    <n v="0"/>
    <n v="0"/>
    <n v="31"/>
    <n v="29"/>
    <n v="0"/>
    <n v="0"/>
    <n v="0"/>
    <n v="47"/>
    <n v="44"/>
    <n v="48"/>
    <n v="62"/>
    <n v="57"/>
    <n v="39"/>
    <n v="0"/>
    <n v="117"/>
    <n v="0"/>
    <n v="0"/>
    <n v="34"/>
    <x v="11"/>
  </r>
  <r>
    <n v="8892"/>
    <x v="188"/>
    <n v="0"/>
    <n v="0"/>
    <m/>
    <n v="0"/>
    <n v="3"/>
    <n v="3"/>
    <n v="3"/>
    <n v="3"/>
    <n v="5"/>
    <n v="5"/>
    <n v="5"/>
    <n v="5"/>
    <n v="8"/>
    <n v="8"/>
    <n v="0"/>
    <n v="0"/>
    <n v="5"/>
    <n v="5"/>
    <n v="0"/>
    <n v="0"/>
    <n v="0"/>
    <n v="4"/>
    <n v="4"/>
    <n v="4"/>
    <n v="3"/>
    <n v="3"/>
    <n v="4"/>
    <n v="1"/>
    <n v="13"/>
    <n v="0"/>
    <n v="0"/>
    <n v="1"/>
    <x v="17"/>
  </r>
  <r>
    <n v="8891"/>
    <x v="189"/>
    <n v="0"/>
    <n v="0"/>
    <m/>
    <n v="1"/>
    <n v="19"/>
    <n v="19"/>
    <n v="19"/>
    <n v="20"/>
    <n v="22"/>
    <n v="22"/>
    <n v="22"/>
    <n v="22"/>
    <n v="21"/>
    <n v="21"/>
    <n v="0"/>
    <n v="0"/>
    <n v="21"/>
    <n v="21"/>
    <n v="1"/>
    <n v="0"/>
    <n v="0"/>
    <n v="26"/>
    <n v="24"/>
    <n v="24"/>
    <n v="28"/>
    <n v="27"/>
    <n v="5"/>
    <n v="0"/>
    <n v="52"/>
    <n v="0"/>
    <n v="0"/>
    <n v="10"/>
    <x v="19"/>
  </r>
  <r>
    <n v="8831"/>
    <x v="190"/>
    <n v="0"/>
    <n v="0"/>
    <m/>
    <n v="0"/>
    <n v="116"/>
    <n v="116"/>
    <n v="114"/>
    <n v="116"/>
    <n v="128"/>
    <n v="126"/>
    <n v="127"/>
    <n v="128"/>
    <n v="128"/>
    <n v="129"/>
    <n v="0"/>
    <n v="0"/>
    <n v="107"/>
    <n v="105"/>
    <n v="0"/>
    <n v="0"/>
    <n v="0"/>
    <n v="86"/>
    <n v="95"/>
    <n v="94"/>
    <n v="88"/>
    <n v="74"/>
    <n v="17"/>
    <n v="19"/>
    <n v="117"/>
    <n v="0"/>
    <n v="0"/>
    <n v="85"/>
    <x v="3"/>
  </r>
  <r>
    <n v="8349"/>
    <x v="191"/>
    <n v="0"/>
    <n v="0"/>
    <m/>
    <n v="0"/>
    <n v="7"/>
    <n v="7"/>
    <n v="7"/>
    <n v="7"/>
    <n v="6"/>
    <n v="6"/>
    <n v="6"/>
    <n v="6"/>
    <n v="7"/>
    <n v="7"/>
    <n v="0"/>
    <n v="0"/>
    <n v="3"/>
    <n v="2"/>
    <n v="0"/>
    <n v="0"/>
    <n v="0"/>
    <n v="8"/>
    <n v="9"/>
    <n v="9"/>
    <n v="7"/>
    <n v="5"/>
    <n v="7"/>
    <n v="0"/>
    <n v="7"/>
    <n v="0"/>
    <n v="0"/>
    <n v="3"/>
    <x v="1"/>
  </r>
  <r>
    <n v="8608"/>
    <x v="192"/>
    <n v="0"/>
    <n v="0"/>
    <m/>
    <n v="0"/>
    <n v="12"/>
    <n v="12"/>
    <n v="12"/>
    <n v="12"/>
    <n v="8"/>
    <n v="8"/>
    <n v="8"/>
    <n v="8"/>
    <n v="11"/>
    <n v="11"/>
    <n v="0"/>
    <n v="0"/>
    <n v="10"/>
    <n v="9"/>
    <n v="0"/>
    <n v="0"/>
    <n v="0"/>
    <n v="10"/>
    <n v="11"/>
    <n v="11"/>
    <n v="7"/>
    <n v="6"/>
    <n v="20"/>
    <n v="0"/>
    <n v="33"/>
    <n v="0"/>
    <n v="0"/>
    <n v="4"/>
    <x v="24"/>
  </r>
  <r>
    <n v="8836"/>
    <x v="193"/>
    <n v="0"/>
    <n v="0"/>
    <m/>
    <n v="0"/>
    <n v="129"/>
    <n v="128"/>
    <n v="129"/>
    <n v="129"/>
    <n v="146"/>
    <n v="144"/>
    <n v="143"/>
    <n v="144"/>
    <n v="138"/>
    <n v="137"/>
    <n v="0"/>
    <n v="0"/>
    <n v="133"/>
    <n v="132"/>
    <n v="0"/>
    <n v="0"/>
    <n v="0"/>
    <n v="108"/>
    <n v="102"/>
    <n v="101"/>
    <n v="90"/>
    <n v="80"/>
    <n v="132"/>
    <n v="7"/>
    <n v="211"/>
    <n v="0"/>
    <n v="0"/>
    <n v="65"/>
    <x v="0"/>
  </r>
  <r>
    <n v="12241"/>
    <x v="194"/>
    <n v="0"/>
    <n v="0"/>
    <m/>
    <n v="0"/>
    <n v="68"/>
    <n v="67"/>
    <n v="68"/>
    <n v="68"/>
    <n v="68"/>
    <n v="68"/>
    <n v="67"/>
    <n v="68"/>
    <n v="80"/>
    <n v="79"/>
    <n v="0"/>
    <n v="0"/>
    <n v="77"/>
    <n v="80"/>
    <n v="2"/>
    <n v="0"/>
    <n v="0"/>
    <n v="67"/>
    <n v="80"/>
    <n v="80"/>
    <n v="66"/>
    <n v="56"/>
    <n v="0"/>
    <n v="0"/>
    <n v="64"/>
    <n v="0"/>
    <n v="0"/>
    <n v="39"/>
    <x v="18"/>
  </r>
  <r>
    <n v="8901"/>
    <x v="195"/>
    <n v="1"/>
    <n v="0"/>
    <m/>
    <n v="1"/>
    <n v="30"/>
    <n v="29"/>
    <n v="30"/>
    <n v="30"/>
    <n v="43"/>
    <n v="43"/>
    <n v="44"/>
    <n v="44"/>
    <n v="44"/>
    <n v="42"/>
    <n v="0"/>
    <n v="0"/>
    <n v="46"/>
    <n v="45"/>
    <n v="0"/>
    <n v="0"/>
    <n v="0"/>
    <n v="46"/>
    <n v="50"/>
    <n v="51"/>
    <n v="52"/>
    <n v="41"/>
    <n v="5"/>
    <n v="8"/>
    <n v="110"/>
    <n v="0"/>
    <n v="0"/>
    <n v="38"/>
    <x v="31"/>
  </r>
  <r>
    <n v="8577"/>
    <x v="196"/>
    <n v="345"/>
    <n v="10"/>
    <m/>
    <n v="411"/>
    <n v="23"/>
    <n v="20"/>
    <n v="17"/>
    <n v="16"/>
    <n v="13"/>
    <n v="10"/>
    <n v="6"/>
    <n v="6"/>
    <n v="3"/>
    <n v="3"/>
    <n v="0"/>
    <n v="0"/>
    <n v="11"/>
    <n v="8"/>
    <n v="0"/>
    <n v="0"/>
    <n v="0"/>
    <n v="4"/>
    <n v="4"/>
    <n v="4"/>
    <n v="19"/>
    <n v="16"/>
    <n v="12"/>
    <n v="0"/>
    <n v="11"/>
    <n v="0"/>
    <n v="0"/>
    <n v="70"/>
    <x v="0"/>
  </r>
  <r>
    <n v="8830"/>
    <x v="197"/>
    <n v="0"/>
    <n v="0"/>
    <m/>
    <n v="0"/>
    <n v="14"/>
    <n v="15"/>
    <n v="14"/>
    <n v="15"/>
    <n v="23"/>
    <n v="22"/>
    <n v="20"/>
    <n v="22"/>
    <n v="17"/>
    <n v="18"/>
    <n v="0"/>
    <n v="0"/>
    <n v="13"/>
    <n v="16"/>
    <n v="0"/>
    <n v="0"/>
    <n v="0"/>
    <n v="1"/>
    <n v="8"/>
    <n v="7"/>
    <n v="5"/>
    <n v="0"/>
    <n v="2"/>
    <n v="4"/>
    <n v="6"/>
    <n v="0"/>
    <n v="0"/>
    <n v="16"/>
    <x v="28"/>
  </r>
  <r>
    <n v="11020"/>
    <x v="198"/>
    <n v="466"/>
    <n v="1"/>
    <m/>
    <n v="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8"/>
    <x v="5"/>
  </r>
  <r>
    <n v="11841"/>
    <x v="199"/>
    <n v="0"/>
    <n v="0"/>
    <m/>
    <n v="0"/>
    <n v="13"/>
    <n v="13"/>
    <n v="13"/>
    <n v="13"/>
    <n v="21"/>
    <n v="21"/>
    <n v="20"/>
    <n v="21"/>
    <n v="33"/>
    <n v="33"/>
    <n v="0"/>
    <n v="0"/>
    <n v="14"/>
    <n v="16"/>
    <n v="0"/>
    <n v="0"/>
    <n v="0"/>
    <n v="27"/>
    <n v="24"/>
    <n v="25"/>
    <n v="10"/>
    <n v="10"/>
    <n v="1"/>
    <n v="0"/>
    <n v="67"/>
    <n v="0"/>
    <n v="0"/>
    <n v="11"/>
    <x v="14"/>
  </r>
  <r>
    <n v="16699"/>
    <x v="200"/>
    <n v="0"/>
    <n v="0"/>
    <m/>
    <n v="0"/>
    <n v="10"/>
    <n v="10"/>
    <n v="10"/>
    <n v="10"/>
    <n v="17"/>
    <n v="17"/>
    <n v="17"/>
    <n v="17"/>
    <n v="19"/>
    <n v="19"/>
    <n v="0"/>
    <n v="0"/>
    <n v="8"/>
    <n v="6"/>
    <n v="0"/>
    <n v="0"/>
    <n v="0"/>
    <n v="10"/>
    <n v="8"/>
    <n v="8"/>
    <n v="19"/>
    <n v="19"/>
    <n v="5"/>
    <n v="2"/>
    <n v="58"/>
    <n v="0"/>
    <n v="0"/>
    <n v="4"/>
    <x v="4"/>
  </r>
  <r>
    <n v="31449"/>
    <x v="151"/>
    <n v="0"/>
    <n v="3"/>
    <m/>
    <n v="2"/>
    <n v="49"/>
    <n v="52"/>
    <n v="52"/>
    <n v="51"/>
    <n v="55"/>
    <n v="58"/>
    <n v="63"/>
    <n v="59"/>
    <n v="62"/>
    <n v="60"/>
    <n v="0"/>
    <n v="0"/>
    <n v="71"/>
    <n v="77"/>
    <n v="76"/>
    <n v="0"/>
    <n v="83"/>
    <n v="40"/>
    <n v="38"/>
    <n v="59"/>
    <n v="43"/>
    <n v="21"/>
    <n v="67"/>
    <n v="12"/>
    <n v="109"/>
    <n v="0"/>
    <n v="11"/>
    <n v="33"/>
    <x v="36"/>
  </r>
  <r>
    <n v="11833"/>
    <x v="201"/>
    <n v="11"/>
    <n v="0"/>
    <m/>
    <n v="14"/>
    <n v="30"/>
    <n v="30"/>
    <n v="30"/>
    <n v="30"/>
    <n v="17"/>
    <n v="17"/>
    <n v="17"/>
    <n v="17"/>
    <n v="27"/>
    <n v="27"/>
    <n v="0"/>
    <n v="0"/>
    <n v="20"/>
    <n v="19"/>
    <n v="20"/>
    <n v="0"/>
    <n v="37"/>
    <n v="20"/>
    <n v="23"/>
    <n v="23"/>
    <n v="33"/>
    <n v="28"/>
    <n v="19"/>
    <n v="50"/>
    <n v="27"/>
    <n v="0"/>
    <n v="0"/>
    <n v="18"/>
    <x v="0"/>
  </r>
  <r>
    <n v="32743"/>
    <x v="202"/>
    <n v="43"/>
    <n v="0"/>
    <m/>
    <n v="44"/>
    <n v="33"/>
    <n v="33"/>
    <n v="33"/>
    <n v="33"/>
    <n v="46"/>
    <n v="45"/>
    <n v="46"/>
    <n v="45"/>
    <n v="50"/>
    <n v="52"/>
    <n v="5"/>
    <n v="0"/>
    <n v="57"/>
    <n v="52"/>
    <n v="54"/>
    <n v="0"/>
    <n v="56"/>
    <n v="58"/>
    <n v="45"/>
    <n v="50"/>
    <n v="32"/>
    <n v="25"/>
    <n v="8"/>
    <n v="5"/>
    <n v="121"/>
    <n v="0"/>
    <n v="8"/>
    <n v="44"/>
    <x v="4"/>
  </r>
  <r>
    <n v="31139"/>
    <x v="203"/>
    <n v="5"/>
    <n v="0"/>
    <m/>
    <n v="3"/>
    <n v="3"/>
    <n v="3"/>
    <n v="3"/>
    <n v="3"/>
    <n v="2"/>
    <n v="3"/>
    <n v="2"/>
    <n v="2"/>
    <n v="3"/>
    <n v="3"/>
    <n v="0"/>
    <n v="0"/>
    <n v="6"/>
    <n v="6"/>
    <n v="8"/>
    <n v="0"/>
    <n v="7"/>
    <n v="1"/>
    <n v="4"/>
    <n v="5"/>
    <n v="4"/>
    <n v="2"/>
    <n v="0"/>
    <n v="0"/>
    <n v="22"/>
    <n v="0"/>
    <n v="0"/>
    <n v="3"/>
    <x v="32"/>
  </r>
  <r>
    <n v="34132"/>
    <x v="204"/>
    <n v="0"/>
    <n v="0"/>
    <m/>
    <n v="0"/>
    <n v="0"/>
    <n v="0"/>
    <n v="0"/>
    <n v="0"/>
    <n v="1"/>
    <n v="1"/>
    <n v="1"/>
    <n v="1"/>
    <n v="2"/>
    <n v="2"/>
    <n v="0"/>
    <n v="0"/>
    <n v="0"/>
    <n v="0"/>
    <n v="0"/>
    <n v="0"/>
    <n v="2"/>
    <n v="1"/>
    <n v="1"/>
    <n v="0"/>
    <n v="0"/>
    <n v="0"/>
    <n v="1"/>
    <n v="0"/>
    <n v="0"/>
    <n v="0"/>
    <n v="0"/>
    <n v="0"/>
    <x v="38"/>
  </r>
  <r>
    <s v="Total general"/>
    <x v="205"/>
    <n v="4406"/>
    <n v="115"/>
    <m/>
    <n v="4831"/>
    <n v="4220"/>
    <n v="4236"/>
    <n v="4207"/>
    <n v="4184"/>
    <n v="4643"/>
    <n v="4565"/>
    <n v="4643"/>
    <n v="4667"/>
    <n v="4761"/>
    <n v="4759"/>
    <n v="17"/>
    <n v="0"/>
    <n v="4414"/>
    <n v="4558"/>
    <n v="3740"/>
    <n v="1"/>
    <n v="4324"/>
    <n v="3435"/>
    <n v="4017"/>
    <n v="3965"/>
    <n v="3348"/>
    <n v="2649"/>
    <n v="1779"/>
    <n v="754"/>
    <n v="10734"/>
    <n v="0"/>
    <n v="616"/>
    <n v="3196"/>
    <x v="38"/>
  </r>
  <r>
    <m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m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m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m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9"/>
  </r>
  <r>
    <m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9"/>
  </r>
  <r>
    <m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9"/>
  </r>
  <r>
    <m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9"/>
  </r>
  <r>
    <s v="."/>
    <x v="206"/>
    <n v="3922"/>
    <n v="106"/>
    <n v="0"/>
    <n v="4271"/>
    <n v="3700"/>
    <n v="3721"/>
    <n v="3698"/>
    <n v="3674"/>
    <n v="4153"/>
    <n v="4084"/>
    <n v="4162"/>
    <n v="4178"/>
    <n v="4234"/>
    <n v="4227"/>
    <n v="17"/>
    <n v="0"/>
    <n v="3940"/>
    <n v="4076"/>
    <n v="3522"/>
    <n v="1"/>
    <n v="4152"/>
    <n v="2915"/>
    <n v="3627"/>
    <n v="3584"/>
    <n v="2958"/>
    <n v="2375"/>
    <n v="1547"/>
    <n v="754"/>
    <n v="9186"/>
    <n v="0"/>
    <n v="583"/>
    <n v="2907"/>
    <x v="40"/>
  </r>
  <r>
    <s v="."/>
    <x v="207"/>
    <n v="1928"/>
    <n v="68"/>
    <n v="0"/>
    <n v="2122"/>
    <n v="1839"/>
    <n v="1851"/>
    <n v="1849"/>
    <n v="1819"/>
    <n v="1999"/>
    <n v="1983"/>
    <n v="2015"/>
    <n v="1999"/>
    <n v="2083"/>
    <n v="2078"/>
    <n v="8"/>
    <n v="0"/>
    <n v="1934"/>
    <n v="2000"/>
    <n v="1973"/>
    <n v="1"/>
    <n v="2307"/>
    <n v="1346"/>
    <n v="1675"/>
    <n v="1713"/>
    <n v="1301"/>
    <n v="1031"/>
    <n v="636"/>
    <n v="283"/>
    <n v="5295"/>
    <n v="0"/>
    <n v="405"/>
    <n v="1549"/>
    <x v="41"/>
  </r>
  <r>
    <s v="."/>
    <x v="208"/>
    <n v="1312"/>
    <n v="24"/>
    <n v="0"/>
    <n v="1393"/>
    <n v="1103"/>
    <n v="1110"/>
    <n v="1096"/>
    <n v="1103"/>
    <n v="1311"/>
    <n v="1276"/>
    <n v="1313"/>
    <n v="1336"/>
    <n v="1271"/>
    <n v="1274"/>
    <n v="6"/>
    <n v="0"/>
    <n v="1202"/>
    <n v="1269"/>
    <n v="1275"/>
    <n v="0"/>
    <n v="1481"/>
    <n v="909"/>
    <n v="1194"/>
    <n v="1106"/>
    <n v="874"/>
    <n v="720"/>
    <n v="557"/>
    <n v="147"/>
    <n v="2365"/>
    <n v="0"/>
    <n v="174"/>
    <n v="730"/>
    <x v="42"/>
  </r>
  <r>
    <s v="."/>
    <x v="209"/>
    <n v="129"/>
    <n v="5"/>
    <n v="0"/>
    <n v="151"/>
    <n v="251"/>
    <n v="255"/>
    <n v="252"/>
    <n v="250"/>
    <n v="264"/>
    <n v="252"/>
    <n v="261"/>
    <n v="271"/>
    <n v="270"/>
    <n v="268"/>
    <n v="3"/>
    <n v="0"/>
    <n v="275"/>
    <n v="288"/>
    <n v="252"/>
    <n v="0"/>
    <n v="327"/>
    <n v="190"/>
    <n v="254"/>
    <n v="245"/>
    <n v="258"/>
    <n v="181"/>
    <n v="73"/>
    <n v="220"/>
    <n v="631"/>
    <n v="0"/>
    <n v="4"/>
    <n v="177"/>
    <x v="43"/>
  </r>
  <r>
    <s v="."/>
    <x v="210"/>
    <n v="542"/>
    <n v="9"/>
    <n v="0"/>
    <n v="591"/>
    <n v="480"/>
    <n v="478"/>
    <n v="474"/>
    <n v="475"/>
    <n v="563"/>
    <n v="557"/>
    <n v="557"/>
    <n v="556"/>
    <n v="585"/>
    <n v="582"/>
    <n v="0"/>
    <n v="0"/>
    <n v="512"/>
    <n v="503"/>
    <n v="5"/>
    <n v="0"/>
    <n v="0"/>
    <n v="450"/>
    <n v="482"/>
    <n v="498"/>
    <n v="492"/>
    <n v="415"/>
    <n v="262"/>
    <n v="54"/>
    <n v="868"/>
    <n v="0"/>
    <n v="0"/>
    <n v="433"/>
    <x v="44"/>
  </r>
  <r>
    <s v="."/>
    <x v="211"/>
    <n v="11"/>
    <n v="0"/>
    <n v="0"/>
    <n v="14"/>
    <n v="27"/>
    <n v="27"/>
    <n v="27"/>
    <n v="27"/>
    <n v="16"/>
    <n v="16"/>
    <n v="16"/>
    <n v="16"/>
    <n v="25"/>
    <n v="25"/>
    <n v="0"/>
    <n v="0"/>
    <n v="17"/>
    <n v="16"/>
    <n v="17"/>
    <n v="0"/>
    <n v="37"/>
    <n v="20"/>
    <n v="22"/>
    <n v="22"/>
    <n v="33"/>
    <n v="28"/>
    <n v="19"/>
    <n v="50"/>
    <n v="27"/>
    <n v="0"/>
    <n v="0"/>
    <n v="18"/>
    <x v="45"/>
  </r>
  <r>
    <m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9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0">
  <r>
    <x v="0"/>
    <n v="4317"/>
    <x v="0"/>
    <n v="271"/>
    <n v="7"/>
    <m/>
    <n v="277"/>
    <n v="9"/>
    <n v="12"/>
    <n v="12"/>
    <n v="9"/>
    <n v="12"/>
    <n v="13"/>
    <n v="12"/>
    <n v="12"/>
    <n v="8"/>
    <n v="8"/>
    <n v="0"/>
    <n v="0"/>
    <n v="1"/>
    <n v="4"/>
    <n v="2"/>
    <n v="0"/>
    <n v="5"/>
    <n v="3"/>
    <n v="3"/>
    <n v="5"/>
    <n v="5"/>
    <n v="4"/>
    <n v="5"/>
    <n v="0"/>
    <n v="4"/>
    <n v="0"/>
    <n v="28"/>
    <n v="1"/>
    <x v="0"/>
  </r>
  <r>
    <x v="0"/>
    <n v="4318"/>
    <x v="1"/>
    <n v="36"/>
    <n v="1"/>
    <m/>
    <n v="46"/>
    <n v="29"/>
    <n v="29"/>
    <n v="29"/>
    <n v="30"/>
    <n v="39"/>
    <n v="39"/>
    <n v="39"/>
    <n v="39"/>
    <n v="36"/>
    <n v="36"/>
    <n v="0"/>
    <n v="0"/>
    <n v="24"/>
    <n v="24"/>
    <n v="25"/>
    <n v="0"/>
    <n v="48"/>
    <n v="13"/>
    <n v="25"/>
    <n v="25"/>
    <n v="17"/>
    <n v="9"/>
    <n v="22"/>
    <n v="0"/>
    <n v="16"/>
    <n v="0"/>
    <n v="8"/>
    <n v="27"/>
    <x v="0"/>
  </r>
  <r>
    <x v="0"/>
    <n v="4319"/>
    <x v="2"/>
    <n v="2"/>
    <n v="0"/>
    <m/>
    <n v="11"/>
    <n v="22"/>
    <n v="22"/>
    <n v="22"/>
    <n v="22"/>
    <n v="25"/>
    <n v="23"/>
    <n v="23"/>
    <n v="25"/>
    <n v="19"/>
    <n v="21"/>
    <n v="0"/>
    <n v="0"/>
    <n v="19"/>
    <n v="20"/>
    <n v="19"/>
    <n v="0"/>
    <n v="30"/>
    <n v="14"/>
    <n v="22"/>
    <n v="21"/>
    <n v="21"/>
    <n v="18"/>
    <n v="0"/>
    <n v="0"/>
    <n v="12"/>
    <n v="0"/>
    <n v="1"/>
    <n v="14"/>
    <x v="0"/>
  </r>
  <r>
    <x v="0"/>
    <n v="4320"/>
    <x v="3"/>
    <n v="1"/>
    <n v="0"/>
    <m/>
    <n v="2"/>
    <n v="16"/>
    <n v="16"/>
    <n v="16"/>
    <n v="16"/>
    <n v="16"/>
    <n v="16"/>
    <n v="16"/>
    <n v="16"/>
    <n v="18"/>
    <n v="18"/>
    <n v="0"/>
    <n v="0"/>
    <n v="20"/>
    <n v="18"/>
    <n v="21"/>
    <n v="0"/>
    <n v="20"/>
    <n v="12"/>
    <n v="13"/>
    <n v="12"/>
    <n v="26"/>
    <n v="20"/>
    <n v="11"/>
    <n v="0"/>
    <n v="12"/>
    <n v="0"/>
    <n v="4"/>
    <n v="21"/>
    <x v="0"/>
  </r>
  <r>
    <x v="0"/>
    <n v="4321"/>
    <x v="4"/>
    <n v="0"/>
    <n v="0"/>
    <m/>
    <n v="1"/>
    <n v="12"/>
    <n v="12"/>
    <n v="12"/>
    <n v="11"/>
    <n v="16"/>
    <n v="16"/>
    <n v="16"/>
    <n v="15"/>
    <n v="19"/>
    <n v="18"/>
    <n v="0"/>
    <n v="0"/>
    <n v="12"/>
    <n v="12"/>
    <n v="13"/>
    <n v="0"/>
    <n v="19"/>
    <n v="9"/>
    <n v="13"/>
    <n v="14"/>
    <n v="7"/>
    <n v="6"/>
    <n v="4"/>
    <n v="0"/>
    <n v="7"/>
    <n v="0"/>
    <n v="1"/>
    <n v="9"/>
    <x v="0"/>
  </r>
  <r>
    <x v="0"/>
    <n v="4322"/>
    <x v="5"/>
    <n v="1"/>
    <n v="1"/>
    <m/>
    <n v="3"/>
    <n v="18"/>
    <n v="18"/>
    <n v="18"/>
    <n v="18"/>
    <n v="19"/>
    <n v="19"/>
    <n v="19"/>
    <n v="19"/>
    <n v="12"/>
    <n v="12"/>
    <n v="0"/>
    <n v="0"/>
    <n v="15"/>
    <n v="15"/>
    <n v="16"/>
    <n v="0"/>
    <n v="21"/>
    <n v="9"/>
    <n v="11"/>
    <n v="11"/>
    <n v="8"/>
    <n v="7"/>
    <n v="11"/>
    <n v="0"/>
    <n v="7"/>
    <n v="0"/>
    <n v="3"/>
    <n v="10"/>
    <x v="0"/>
  </r>
  <r>
    <x v="0"/>
    <n v="4323"/>
    <x v="6"/>
    <n v="0"/>
    <n v="0"/>
    <m/>
    <n v="0"/>
    <n v="10"/>
    <n v="10"/>
    <n v="10"/>
    <n v="10"/>
    <n v="29"/>
    <n v="28"/>
    <n v="29"/>
    <n v="27"/>
    <n v="17"/>
    <n v="17"/>
    <n v="0"/>
    <n v="0"/>
    <n v="16"/>
    <n v="12"/>
    <n v="20"/>
    <n v="0"/>
    <n v="21"/>
    <n v="10"/>
    <n v="11"/>
    <n v="10"/>
    <n v="16"/>
    <n v="14"/>
    <n v="8"/>
    <n v="0"/>
    <n v="16"/>
    <n v="0"/>
    <n v="0"/>
    <n v="16"/>
    <x v="0"/>
  </r>
  <r>
    <x v="0"/>
    <n v="4324"/>
    <x v="7"/>
    <n v="6"/>
    <n v="0"/>
    <m/>
    <n v="7"/>
    <n v="26"/>
    <n v="26"/>
    <n v="26"/>
    <n v="26"/>
    <n v="37"/>
    <n v="37"/>
    <n v="36"/>
    <n v="37"/>
    <n v="23"/>
    <n v="22"/>
    <n v="0"/>
    <n v="0"/>
    <n v="28"/>
    <n v="28"/>
    <n v="28"/>
    <n v="0"/>
    <n v="32"/>
    <n v="20"/>
    <n v="18"/>
    <n v="17"/>
    <n v="21"/>
    <n v="19"/>
    <n v="5"/>
    <n v="0"/>
    <n v="10"/>
    <n v="0"/>
    <n v="0"/>
    <n v="17"/>
    <x v="0"/>
  </r>
  <r>
    <x v="0"/>
    <n v="4325"/>
    <x v="8"/>
    <n v="1"/>
    <n v="0"/>
    <m/>
    <n v="3"/>
    <n v="8"/>
    <n v="8"/>
    <n v="8"/>
    <n v="8"/>
    <n v="15"/>
    <n v="14"/>
    <n v="16"/>
    <n v="15"/>
    <n v="14"/>
    <n v="12"/>
    <n v="0"/>
    <n v="0"/>
    <n v="13"/>
    <n v="12"/>
    <n v="13"/>
    <n v="0"/>
    <n v="15"/>
    <n v="5"/>
    <n v="5"/>
    <n v="5"/>
    <n v="2"/>
    <n v="2"/>
    <n v="6"/>
    <n v="19"/>
    <n v="1"/>
    <n v="0"/>
    <n v="0"/>
    <n v="10"/>
    <x v="1"/>
  </r>
  <r>
    <x v="0"/>
    <n v="4326"/>
    <x v="9"/>
    <n v="0"/>
    <n v="0"/>
    <m/>
    <n v="0"/>
    <n v="3"/>
    <n v="3"/>
    <n v="3"/>
    <n v="3"/>
    <n v="2"/>
    <n v="3"/>
    <n v="2"/>
    <n v="2"/>
    <n v="7"/>
    <n v="7"/>
    <n v="0"/>
    <n v="0"/>
    <n v="1"/>
    <n v="1"/>
    <n v="2"/>
    <n v="0"/>
    <n v="6"/>
    <n v="1"/>
    <n v="2"/>
    <n v="2"/>
    <n v="2"/>
    <n v="2"/>
    <n v="10"/>
    <n v="0"/>
    <n v="5"/>
    <n v="0"/>
    <n v="1"/>
    <n v="1"/>
    <x v="1"/>
  </r>
  <r>
    <x v="0"/>
    <n v="4327"/>
    <x v="10"/>
    <n v="0"/>
    <n v="1"/>
    <m/>
    <n v="1"/>
    <n v="11"/>
    <n v="12"/>
    <n v="12"/>
    <n v="11"/>
    <n v="17"/>
    <n v="17"/>
    <n v="17"/>
    <n v="17"/>
    <n v="25"/>
    <n v="25"/>
    <n v="0"/>
    <n v="0"/>
    <n v="15"/>
    <n v="16"/>
    <n v="16"/>
    <n v="0"/>
    <n v="31"/>
    <n v="6"/>
    <n v="19"/>
    <n v="19"/>
    <n v="18"/>
    <n v="19"/>
    <n v="0"/>
    <n v="0"/>
    <n v="24"/>
    <n v="0"/>
    <n v="3"/>
    <n v="14"/>
    <x v="2"/>
  </r>
  <r>
    <x v="0"/>
    <n v="4328"/>
    <x v="11"/>
    <n v="1"/>
    <n v="0"/>
    <m/>
    <n v="1"/>
    <n v="6"/>
    <n v="6"/>
    <n v="6"/>
    <n v="6"/>
    <n v="12"/>
    <n v="12"/>
    <n v="12"/>
    <n v="12"/>
    <n v="12"/>
    <n v="12"/>
    <n v="0"/>
    <n v="0"/>
    <n v="6"/>
    <n v="5"/>
    <n v="11"/>
    <n v="0"/>
    <n v="8"/>
    <n v="4"/>
    <n v="7"/>
    <n v="3"/>
    <n v="9"/>
    <n v="5"/>
    <n v="0"/>
    <n v="0"/>
    <n v="7"/>
    <n v="0"/>
    <n v="0"/>
    <n v="3"/>
    <x v="2"/>
  </r>
  <r>
    <x v="0"/>
    <n v="4329"/>
    <x v="12"/>
    <n v="13"/>
    <n v="1"/>
    <m/>
    <n v="16"/>
    <n v="18"/>
    <n v="18"/>
    <n v="18"/>
    <n v="18"/>
    <n v="19"/>
    <n v="19"/>
    <n v="19"/>
    <n v="19"/>
    <n v="25"/>
    <n v="25"/>
    <n v="0"/>
    <n v="0"/>
    <n v="28"/>
    <n v="24"/>
    <n v="25"/>
    <n v="0"/>
    <n v="23"/>
    <n v="17"/>
    <n v="17"/>
    <n v="17"/>
    <n v="4"/>
    <n v="3"/>
    <n v="1"/>
    <n v="0"/>
    <n v="6"/>
    <n v="0"/>
    <n v="6"/>
    <n v="21"/>
    <x v="2"/>
  </r>
  <r>
    <x v="0"/>
    <n v="4330"/>
    <x v="13"/>
    <n v="0"/>
    <n v="0"/>
    <m/>
    <n v="0"/>
    <n v="4"/>
    <n v="4"/>
    <n v="4"/>
    <n v="4"/>
    <n v="5"/>
    <n v="6"/>
    <n v="5"/>
    <n v="4"/>
    <n v="7"/>
    <n v="7"/>
    <n v="0"/>
    <n v="0"/>
    <n v="2"/>
    <n v="3"/>
    <n v="3"/>
    <n v="0"/>
    <n v="10"/>
    <n v="2"/>
    <n v="8"/>
    <n v="8"/>
    <n v="3"/>
    <n v="2"/>
    <n v="1"/>
    <n v="0"/>
    <n v="3"/>
    <n v="0"/>
    <n v="0"/>
    <n v="3"/>
    <x v="2"/>
  </r>
  <r>
    <x v="0"/>
    <n v="4331"/>
    <x v="14"/>
    <n v="21"/>
    <n v="2"/>
    <m/>
    <n v="24"/>
    <n v="25"/>
    <n v="25"/>
    <n v="25"/>
    <n v="25"/>
    <n v="41"/>
    <n v="41"/>
    <n v="41"/>
    <n v="42"/>
    <n v="40"/>
    <n v="41"/>
    <n v="0"/>
    <n v="0"/>
    <n v="30"/>
    <n v="28"/>
    <n v="33"/>
    <n v="0"/>
    <n v="36"/>
    <n v="14"/>
    <n v="27"/>
    <n v="26"/>
    <n v="8"/>
    <n v="8"/>
    <n v="3"/>
    <n v="0"/>
    <n v="13"/>
    <n v="0"/>
    <n v="6"/>
    <n v="41"/>
    <x v="3"/>
  </r>
  <r>
    <x v="0"/>
    <n v="4332"/>
    <x v="15"/>
    <n v="21"/>
    <n v="0"/>
    <m/>
    <n v="22"/>
    <n v="21"/>
    <n v="21"/>
    <n v="21"/>
    <n v="21"/>
    <n v="38"/>
    <n v="38"/>
    <n v="38"/>
    <n v="38"/>
    <n v="32"/>
    <n v="32"/>
    <n v="0"/>
    <n v="0"/>
    <n v="30"/>
    <n v="29"/>
    <n v="36"/>
    <n v="0"/>
    <n v="34"/>
    <n v="22"/>
    <n v="26"/>
    <n v="30"/>
    <n v="9"/>
    <n v="10"/>
    <n v="1"/>
    <n v="0"/>
    <n v="2"/>
    <n v="0"/>
    <n v="0"/>
    <n v="19"/>
    <x v="3"/>
  </r>
  <r>
    <x v="0"/>
    <n v="4333"/>
    <x v="16"/>
    <n v="4"/>
    <n v="0"/>
    <m/>
    <n v="4"/>
    <n v="22"/>
    <n v="22"/>
    <n v="22"/>
    <n v="22"/>
    <n v="28"/>
    <n v="28"/>
    <n v="28"/>
    <n v="28"/>
    <n v="28"/>
    <n v="28"/>
    <n v="0"/>
    <n v="0"/>
    <n v="17"/>
    <n v="16"/>
    <n v="19"/>
    <n v="0"/>
    <n v="39"/>
    <n v="8"/>
    <n v="18"/>
    <n v="20"/>
    <n v="12"/>
    <n v="9"/>
    <n v="0"/>
    <n v="0"/>
    <n v="9"/>
    <n v="0"/>
    <n v="0"/>
    <n v="22"/>
    <x v="3"/>
  </r>
  <r>
    <x v="0"/>
    <n v="4334"/>
    <x v="17"/>
    <n v="0"/>
    <n v="0"/>
    <m/>
    <n v="0"/>
    <n v="6"/>
    <n v="6"/>
    <n v="6"/>
    <n v="6"/>
    <n v="9"/>
    <n v="8"/>
    <n v="9"/>
    <n v="9"/>
    <n v="6"/>
    <n v="6"/>
    <n v="0"/>
    <n v="0"/>
    <n v="6"/>
    <n v="6"/>
    <n v="6"/>
    <n v="0"/>
    <n v="9"/>
    <n v="6"/>
    <n v="9"/>
    <n v="3"/>
    <n v="2"/>
    <n v="2"/>
    <n v="0"/>
    <n v="0"/>
    <n v="2"/>
    <n v="0"/>
    <n v="0"/>
    <n v="2"/>
    <x v="3"/>
  </r>
  <r>
    <x v="0"/>
    <n v="4335"/>
    <x v="18"/>
    <n v="0"/>
    <n v="0"/>
    <m/>
    <n v="1"/>
    <n v="10"/>
    <n v="10"/>
    <n v="10"/>
    <n v="10"/>
    <n v="9"/>
    <n v="9"/>
    <n v="9"/>
    <n v="9"/>
    <n v="11"/>
    <n v="11"/>
    <n v="0"/>
    <n v="0"/>
    <n v="12"/>
    <n v="10"/>
    <n v="13"/>
    <n v="0"/>
    <n v="15"/>
    <n v="7"/>
    <n v="10"/>
    <n v="9"/>
    <n v="6"/>
    <n v="5"/>
    <n v="0"/>
    <n v="0"/>
    <n v="2"/>
    <n v="0"/>
    <n v="6"/>
    <n v="11"/>
    <x v="3"/>
  </r>
  <r>
    <x v="0"/>
    <n v="4337"/>
    <x v="19"/>
    <n v="0"/>
    <n v="0"/>
    <m/>
    <n v="0"/>
    <n v="2"/>
    <n v="2"/>
    <n v="2"/>
    <n v="2"/>
    <n v="2"/>
    <n v="2"/>
    <n v="2"/>
    <n v="2"/>
    <n v="4"/>
    <n v="4"/>
    <n v="0"/>
    <n v="0"/>
    <n v="2"/>
    <n v="2"/>
    <n v="2"/>
    <n v="0"/>
    <n v="2"/>
    <n v="1"/>
    <n v="4"/>
    <n v="3"/>
    <n v="2"/>
    <n v="2"/>
    <n v="0"/>
    <n v="0"/>
    <n v="0"/>
    <n v="0"/>
    <n v="0"/>
    <n v="0"/>
    <x v="4"/>
  </r>
  <r>
    <x v="0"/>
    <n v="4338"/>
    <x v="20"/>
    <n v="16"/>
    <n v="0"/>
    <m/>
    <n v="16"/>
    <n v="22"/>
    <n v="22"/>
    <n v="22"/>
    <n v="22"/>
    <n v="21"/>
    <n v="20"/>
    <n v="21"/>
    <n v="21"/>
    <n v="24"/>
    <n v="24"/>
    <n v="0"/>
    <n v="0"/>
    <n v="28"/>
    <n v="28"/>
    <n v="32"/>
    <n v="0"/>
    <n v="25"/>
    <n v="15"/>
    <n v="18"/>
    <n v="21"/>
    <n v="17"/>
    <n v="16"/>
    <n v="2"/>
    <n v="6"/>
    <n v="24"/>
    <n v="0"/>
    <n v="9"/>
    <n v="15"/>
    <x v="5"/>
  </r>
  <r>
    <x v="0"/>
    <n v="4339"/>
    <x v="21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1"/>
    <n v="1"/>
    <n v="1"/>
    <n v="1"/>
    <n v="1"/>
    <n v="1"/>
    <n v="0"/>
    <n v="0"/>
    <n v="0"/>
    <n v="0"/>
    <n v="0"/>
    <n v="0"/>
    <x v="6"/>
  </r>
  <r>
    <x v="0"/>
    <n v="4340"/>
    <x v="22"/>
    <n v="0"/>
    <n v="0"/>
    <m/>
    <n v="0"/>
    <n v="3"/>
    <n v="3"/>
    <n v="3"/>
    <n v="3"/>
    <n v="5"/>
    <n v="4"/>
    <n v="4"/>
    <n v="4"/>
    <n v="0"/>
    <n v="0"/>
    <n v="0"/>
    <n v="0"/>
    <n v="0"/>
    <n v="0"/>
    <n v="4"/>
    <n v="0"/>
    <n v="1"/>
    <n v="1"/>
    <n v="1"/>
    <n v="1"/>
    <n v="1"/>
    <n v="0"/>
    <n v="0"/>
    <n v="5"/>
    <n v="1"/>
    <n v="0"/>
    <n v="1"/>
    <n v="1"/>
    <x v="6"/>
  </r>
  <r>
    <x v="0"/>
    <n v="4341"/>
    <x v="23"/>
    <n v="0"/>
    <n v="0"/>
    <m/>
    <n v="0"/>
    <n v="1"/>
    <n v="1"/>
    <n v="1"/>
    <n v="1"/>
    <n v="2"/>
    <n v="2"/>
    <n v="2"/>
    <n v="2"/>
    <n v="3"/>
    <n v="3"/>
    <n v="0"/>
    <n v="0"/>
    <n v="5"/>
    <n v="6"/>
    <n v="6"/>
    <n v="0"/>
    <n v="0"/>
    <n v="2"/>
    <n v="2"/>
    <n v="2"/>
    <n v="0"/>
    <n v="0"/>
    <n v="0"/>
    <n v="0"/>
    <n v="0"/>
    <n v="0"/>
    <n v="1"/>
    <n v="0"/>
    <x v="7"/>
  </r>
  <r>
    <x v="0"/>
    <n v="4342"/>
    <x v="24"/>
    <n v="10"/>
    <n v="0"/>
    <m/>
    <n v="11"/>
    <n v="7"/>
    <n v="7"/>
    <n v="7"/>
    <n v="7"/>
    <n v="15"/>
    <n v="15"/>
    <n v="14"/>
    <n v="15"/>
    <n v="10"/>
    <n v="11"/>
    <n v="0"/>
    <n v="0"/>
    <n v="7"/>
    <n v="8"/>
    <n v="8"/>
    <n v="0"/>
    <n v="13"/>
    <n v="7"/>
    <n v="7"/>
    <n v="9"/>
    <n v="8"/>
    <n v="7"/>
    <n v="1"/>
    <n v="45"/>
    <n v="2"/>
    <n v="0"/>
    <n v="0"/>
    <n v="9"/>
    <x v="8"/>
  </r>
  <r>
    <x v="0"/>
    <n v="4343"/>
    <x v="25"/>
    <n v="0"/>
    <n v="0"/>
    <m/>
    <n v="0"/>
    <n v="0"/>
    <n v="0"/>
    <n v="0"/>
    <n v="0"/>
    <n v="2"/>
    <n v="2"/>
    <n v="2"/>
    <n v="2"/>
    <n v="1"/>
    <n v="1"/>
    <n v="0"/>
    <n v="0"/>
    <n v="1"/>
    <n v="1"/>
    <n v="1"/>
    <n v="0"/>
    <n v="1"/>
    <n v="2"/>
    <n v="2"/>
    <n v="1"/>
    <n v="1"/>
    <n v="1"/>
    <n v="0"/>
    <n v="0"/>
    <n v="0"/>
    <n v="0"/>
    <n v="0"/>
    <n v="3"/>
    <x v="8"/>
  </r>
  <r>
    <x v="0"/>
    <n v="4344"/>
    <x v="26"/>
    <n v="0"/>
    <n v="0"/>
    <m/>
    <n v="0"/>
    <n v="1"/>
    <n v="1"/>
    <n v="1"/>
    <n v="1"/>
    <n v="2"/>
    <n v="2"/>
    <n v="2"/>
    <n v="2"/>
    <n v="0"/>
    <n v="0"/>
    <n v="0"/>
    <n v="0"/>
    <n v="1"/>
    <n v="2"/>
    <n v="2"/>
    <n v="0"/>
    <n v="1"/>
    <n v="2"/>
    <n v="2"/>
    <n v="2"/>
    <n v="1"/>
    <n v="1"/>
    <n v="1"/>
    <n v="5"/>
    <n v="0"/>
    <n v="0"/>
    <n v="0"/>
    <n v="0"/>
    <x v="8"/>
  </r>
  <r>
    <x v="0"/>
    <n v="4345"/>
    <x v="27"/>
    <n v="3"/>
    <n v="0"/>
    <m/>
    <n v="2"/>
    <n v="15"/>
    <n v="15"/>
    <n v="15"/>
    <n v="15"/>
    <n v="20"/>
    <n v="18"/>
    <n v="19"/>
    <n v="20"/>
    <n v="25"/>
    <n v="25"/>
    <n v="0"/>
    <n v="0"/>
    <n v="21"/>
    <n v="19"/>
    <n v="21"/>
    <n v="0"/>
    <n v="25"/>
    <n v="19"/>
    <n v="17"/>
    <n v="17"/>
    <n v="11"/>
    <n v="8"/>
    <n v="2"/>
    <n v="1"/>
    <n v="4"/>
    <n v="0"/>
    <n v="0"/>
    <n v="8"/>
    <x v="9"/>
  </r>
  <r>
    <x v="0"/>
    <n v="4346"/>
    <x v="28"/>
    <n v="0"/>
    <n v="0"/>
    <m/>
    <n v="1"/>
    <n v="2"/>
    <n v="2"/>
    <n v="2"/>
    <n v="2"/>
    <n v="5"/>
    <n v="5"/>
    <n v="5"/>
    <n v="5"/>
    <n v="5"/>
    <n v="5"/>
    <n v="0"/>
    <n v="0"/>
    <n v="3"/>
    <n v="1"/>
    <n v="3"/>
    <n v="0"/>
    <n v="3"/>
    <n v="1"/>
    <n v="2"/>
    <n v="2"/>
    <n v="1"/>
    <n v="2"/>
    <n v="0"/>
    <n v="0"/>
    <n v="0"/>
    <n v="0"/>
    <n v="0"/>
    <n v="0"/>
    <x v="9"/>
  </r>
  <r>
    <x v="0"/>
    <n v="4347"/>
    <x v="29"/>
    <n v="0"/>
    <n v="0"/>
    <m/>
    <n v="1"/>
    <n v="3"/>
    <n v="3"/>
    <n v="3"/>
    <n v="3"/>
    <n v="2"/>
    <n v="2"/>
    <n v="2"/>
    <n v="2"/>
    <n v="1"/>
    <n v="1"/>
    <n v="0"/>
    <n v="0"/>
    <n v="3"/>
    <n v="3"/>
    <n v="3"/>
    <n v="0"/>
    <n v="4"/>
    <n v="4"/>
    <n v="4"/>
    <n v="3"/>
    <n v="5"/>
    <n v="3"/>
    <n v="1"/>
    <n v="0"/>
    <n v="1"/>
    <n v="0"/>
    <n v="0"/>
    <n v="0"/>
    <x v="9"/>
  </r>
  <r>
    <x v="0"/>
    <n v="4348"/>
    <x v="30"/>
    <n v="0"/>
    <n v="0"/>
    <m/>
    <n v="0"/>
    <n v="4"/>
    <n v="4"/>
    <n v="4"/>
    <n v="4"/>
    <n v="4"/>
    <n v="4"/>
    <n v="4"/>
    <n v="4"/>
    <n v="5"/>
    <n v="5"/>
    <n v="0"/>
    <n v="0"/>
    <n v="7"/>
    <n v="7"/>
    <n v="7"/>
    <n v="0"/>
    <n v="2"/>
    <n v="2"/>
    <n v="5"/>
    <n v="2"/>
    <n v="5"/>
    <n v="2"/>
    <n v="0"/>
    <n v="19"/>
    <n v="0"/>
    <n v="0"/>
    <n v="0"/>
    <n v="1"/>
    <x v="9"/>
  </r>
  <r>
    <x v="0"/>
    <n v="4349"/>
    <x v="31"/>
    <n v="30"/>
    <n v="1"/>
    <m/>
    <n v="34"/>
    <n v="31"/>
    <n v="32"/>
    <n v="31"/>
    <n v="31"/>
    <n v="21"/>
    <n v="23"/>
    <n v="22"/>
    <n v="22"/>
    <n v="27"/>
    <n v="26"/>
    <n v="0"/>
    <n v="0"/>
    <n v="26"/>
    <n v="27"/>
    <n v="23"/>
    <n v="0"/>
    <n v="30"/>
    <n v="11"/>
    <n v="21"/>
    <n v="28"/>
    <n v="7"/>
    <n v="4"/>
    <n v="4"/>
    <n v="0"/>
    <n v="6"/>
    <n v="0"/>
    <n v="8"/>
    <n v="19"/>
    <x v="10"/>
  </r>
  <r>
    <x v="0"/>
    <n v="4350"/>
    <x v="32"/>
    <n v="0"/>
    <n v="0"/>
    <m/>
    <n v="4"/>
    <n v="4"/>
    <n v="4"/>
    <n v="4"/>
    <n v="4"/>
    <n v="5"/>
    <n v="5"/>
    <n v="7"/>
    <n v="4"/>
    <n v="8"/>
    <n v="6"/>
    <n v="0"/>
    <n v="0"/>
    <n v="3"/>
    <n v="4"/>
    <n v="5"/>
    <n v="0"/>
    <n v="7"/>
    <n v="3"/>
    <n v="3"/>
    <n v="3"/>
    <n v="9"/>
    <n v="5"/>
    <n v="2"/>
    <n v="0"/>
    <n v="3"/>
    <n v="0"/>
    <n v="1"/>
    <n v="2"/>
    <x v="10"/>
  </r>
  <r>
    <x v="0"/>
    <n v="4351"/>
    <x v="33"/>
    <n v="0"/>
    <n v="0"/>
    <m/>
    <n v="0"/>
    <n v="2"/>
    <n v="2"/>
    <n v="2"/>
    <n v="2"/>
    <n v="1"/>
    <n v="1"/>
    <n v="1"/>
    <n v="1"/>
    <n v="6"/>
    <n v="6"/>
    <n v="0"/>
    <n v="0"/>
    <n v="1"/>
    <n v="1"/>
    <n v="1"/>
    <n v="0"/>
    <n v="1"/>
    <n v="1"/>
    <n v="2"/>
    <n v="2"/>
    <n v="5"/>
    <n v="3"/>
    <n v="0"/>
    <n v="0"/>
    <n v="0"/>
    <n v="0"/>
    <n v="0"/>
    <n v="2"/>
    <x v="10"/>
  </r>
  <r>
    <x v="0"/>
    <n v="4352"/>
    <x v="34"/>
    <n v="0"/>
    <n v="0"/>
    <m/>
    <n v="0"/>
    <n v="1"/>
    <n v="1"/>
    <n v="1"/>
    <n v="1"/>
    <n v="3"/>
    <n v="3"/>
    <n v="3"/>
    <n v="3"/>
    <n v="0"/>
    <n v="0"/>
    <n v="0"/>
    <n v="0"/>
    <n v="2"/>
    <n v="2"/>
    <n v="2"/>
    <n v="0"/>
    <n v="1"/>
    <n v="0"/>
    <n v="2"/>
    <n v="2"/>
    <n v="2"/>
    <n v="2"/>
    <n v="0"/>
    <n v="0"/>
    <n v="0"/>
    <n v="0"/>
    <n v="0"/>
    <n v="1"/>
    <x v="10"/>
  </r>
  <r>
    <x v="0"/>
    <n v="4353"/>
    <x v="35"/>
    <n v="0"/>
    <n v="0"/>
    <m/>
    <n v="0"/>
    <n v="7"/>
    <n v="7"/>
    <n v="7"/>
    <n v="7"/>
    <n v="16"/>
    <n v="17"/>
    <n v="17"/>
    <n v="17"/>
    <n v="20"/>
    <n v="20"/>
    <n v="0"/>
    <n v="0"/>
    <n v="13"/>
    <n v="13"/>
    <n v="14"/>
    <n v="0"/>
    <n v="11"/>
    <n v="3"/>
    <n v="19"/>
    <n v="19"/>
    <n v="7"/>
    <n v="5"/>
    <n v="0"/>
    <n v="23"/>
    <n v="3"/>
    <n v="0"/>
    <n v="0"/>
    <n v="5"/>
    <x v="11"/>
  </r>
  <r>
    <x v="0"/>
    <n v="4354"/>
    <x v="36"/>
    <n v="0"/>
    <n v="0"/>
    <m/>
    <n v="0"/>
    <n v="1"/>
    <n v="1"/>
    <n v="1"/>
    <n v="1"/>
    <n v="0"/>
    <n v="0"/>
    <n v="0"/>
    <n v="0"/>
    <n v="1"/>
    <n v="1"/>
    <n v="0"/>
    <n v="0"/>
    <n v="2"/>
    <n v="2"/>
    <n v="2"/>
    <n v="0"/>
    <n v="4"/>
    <n v="0"/>
    <n v="0"/>
    <n v="0"/>
    <n v="1"/>
    <n v="1"/>
    <n v="1"/>
    <n v="7"/>
    <n v="10"/>
    <n v="0"/>
    <n v="0"/>
    <n v="1"/>
    <x v="12"/>
  </r>
  <r>
    <x v="0"/>
    <n v="4355"/>
    <x v="37"/>
    <n v="0"/>
    <n v="1"/>
    <m/>
    <n v="3"/>
    <n v="10"/>
    <n v="10"/>
    <n v="10"/>
    <n v="10"/>
    <n v="19"/>
    <n v="19"/>
    <n v="19"/>
    <n v="19"/>
    <n v="15"/>
    <n v="15"/>
    <n v="1"/>
    <n v="0"/>
    <n v="7"/>
    <n v="10"/>
    <n v="11"/>
    <n v="0"/>
    <n v="21"/>
    <n v="10"/>
    <n v="11"/>
    <n v="8"/>
    <n v="3"/>
    <n v="2"/>
    <n v="0"/>
    <n v="0"/>
    <n v="4"/>
    <n v="0"/>
    <n v="3"/>
    <n v="5"/>
    <x v="13"/>
  </r>
  <r>
    <x v="0"/>
    <n v="4356"/>
    <x v="38"/>
    <n v="0"/>
    <n v="0"/>
    <m/>
    <n v="0"/>
    <n v="3"/>
    <n v="3"/>
    <n v="3"/>
    <n v="3"/>
    <n v="4"/>
    <n v="4"/>
    <n v="4"/>
    <n v="4"/>
    <n v="5"/>
    <n v="5"/>
    <n v="0"/>
    <n v="0"/>
    <n v="5"/>
    <n v="5"/>
    <n v="5"/>
    <n v="0"/>
    <n v="5"/>
    <n v="1"/>
    <n v="7"/>
    <n v="6"/>
    <n v="3"/>
    <n v="3"/>
    <n v="0"/>
    <n v="1"/>
    <n v="3"/>
    <n v="0"/>
    <n v="1"/>
    <n v="4"/>
    <x v="7"/>
  </r>
  <r>
    <x v="0"/>
    <n v="4357"/>
    <x v="39"/>
    <n v="0"/>
    <n v="0"/>
    <m/>
    <n v="0"/>
    <n v="1"/>
    <n v="1"/>
    <n v="1"/>
    <n v="1"/>
    <n v="0"/>
    <n v="0"/>
    <n v="0"/>
    <n v="0"/>
    <n v="0"/>
    <n v="0"/>
    <n v="0"/>
    <n v="0"/>
    <n v="2"/>
    <n v="2"/>
    <n v="2"/>
    <n v="0"/>
    <n v="1"/>
    <n v="0"/>
    <n v="1"/>
    <n v="1"/>
    <n v="0"/>
    <n v="0"/>
    <n v="0"/>
    <n v="0"/>
    <n v="1"/>
    <n v="0"/>
    <n v="0"/>
    <n v="0"/>
    <x v="7"/>
  </r>
  <r>
    <x v="0"/>
    <n v="4358"/>
    <x v="40"/>
    <n v="0"/>
    <n v="0"/>
    <m/>
    <n v="0"/>
    <n v="1"/>
    <n v="1"/>
    <n v="1"/>
    <n v="1"/>
    <n v="1"/>
    <n v="1"/>
    <n v="1"/>
    <n v="1"/>
    <n v="2"/>
    <n v="2"/>
    <n v="0"/>
    <n v="0"/>
    <n v="0"/>
    <n v="0"/>
    <n v="2"/>
    <n v="0"/>
    <n v="2"/>
    <n v="0"/>
    <n v="0"/>
    <n v="0"/>
    <n v="2"/>
    <n v="1"/>
    <n v="1"/>
    <n v="0"/>
    <n v="2"/>
    <n v="0"/>
    <n v="0"/>
    <n v="1"/>
    <x v="14"/>
  </r>
  <r>
    <x v="0"/>
    <n v="4359"/>
    <x v="41"/>
    <n v="0"/>
    <n v="0"/>
    <m/>
    <n v="0"/>
    <n v="5"/>
    <n v="5"/>
    <n v="5"/>
    <n v="5"/>
    <n v="7"/>
    <n v="7"/>
    <n v="7"/>
    <n v="7"/>
    <n v="8"/>
    <n v="8"/>
    <n v="0"/>
    <n v="0"/>
    <n v="3"/>
    <n v="3"/>
    <n v="3"/>
    <n v="0"/>
    <n v="4"/>
    <n v="2"/>
    <n v="2"/>
    <n v="2"/>
    <n v="6"/>
    <n v="6"/>
    <n v="0"/>
    <n v="0"/>
    <n v="5"/>
    <n v="0"/>
    <n v="1"/>
    <n v="7"/>
    <x v="15"/>
  </r>
  <r>
    <x v="0"/>
    <n v="4360"/>
    <x v="42"/>
    <n v="0"/>
    <n v="0"/>
    <m/>
    <n v="1"/>
    <n v="3"/>
    <n v="3"/>
    <n v="3"/>
    <n v="3"/>
    <n v="4"/>
    <n v="4"/>
    <n v="4"/>
    <n v="4"/>
    <n v="1"/>
    <n v="1"/>
    <n v="0"/>
    <n v="0"/>
    <n v="3"/>
    <n v="2"/>
    <n v="2"/>
    <n v="0"/>
    <n v="6"/>
    <n v="2"/>
    <n v="1"/>
    <n v="2"/>
    <n v="2"/>
    <n v="0"/>
    <n v="0"/>
    <n v="0"/>
    <n v="1"/>
    <n v="0"/>
    <n v="2"/>
    <n v="2"/>
    <x v="15"/>
  </r>
  <r>
    <x v="0"/>
    <n v="4361"/>
    <x v="43"/>
    <n v="0"/>
    <n v="0"/>
    <m/>
    <n v="0"/>
    <n v="1"/>
    <n v="1"/>
    <n v="1"/>
    <n v="1"/>
    <n v="1"/>
    <n v="1"/>
    <n v="1"/>
    <n v="1"/>
    <n v="1"/>
    <n v="1"/>
    <n v="0"/>
    <n v="0"/>
    <n v="1"/>
    <n v="1"/>
    <n v="1"/>
    <n v="0"/>
    <n v="0"/>
    <n v="1"/>
    <n v="1"/>
    <n v="1"/>
    <n v="1"/>
    <n v="1"/>
    <n v="0"/>
    <n v="3"/>
    <n v="0"/>
    <n v="0"/>
    <n v="0"/>
    <n v="2"/>
    <x v="15"/>
  </r>
  <r>
    <x v="0"/>
    <n v="4362"/>
    <x v="4"/>
    <n v="0"/>
    <n v="0"/>
    <m/>
    <n v="0"/>
    <n v="0"/>
    <n v="0"/>
    <n v="0"/>
    <n v="0"/>
    <n v="2"/>
    <n v="2"/>
    <n v="2"/>
    <n v="2"/>
    <n v="1"/>
    <n v="1"/>
    <n v="0"/>
    <n v="0"/>
    <n v="1"/>
    <n v="1"/>
    <n v="1"/>
    <n v="0"/>
    <n v="3"/>
    <n v="1"/>
    <n v="0"/>
    <n v="1"/>
    <n v="0"/>
    <n v="0"/>
    <n v="3"/>
    <n v="3"/>
    <n v="1"/>
    <n v="0"/>
    <n v="0"/>
    <n v="4"/>
    <x v="15"/>
  </r>
  <r>
    <x v="0"/>
    <n v="4363"/>
    <x v="44"/>
    <n v="0"/>
    <n v="0"/>
    <m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1"/>
    <n v="0"/>
    <n v="0"/>
    <n v="0"/>
    <n v="0"/>
    <n v="0"/>
    <n v="0"/>
    <n v="0"/>
    <n v="0"/>
    <x v="15"/>
  </r>
  <r>
    <x v="0"/>
    <n v="4364"/>
    <x v="45"/>
    <n v="0"/>
    <n v="0"/>
    <m/>
    <n v="0"/>
    <n v="4"/>
    <n v="4"/>
    <n v="4"/>
    <n v="4"/>
    <n v="3"/>
    <n v="3"/>
    <n v="3"/>
    <n v="3"/>
    <n v="2"/>
    <n v="2"/>
    <n v="0"/>
    <n v="0"/>
    <n v="1"/>
    <n v="1"/>
    <n v="1"/>
    <n v="0"/>
    <n v="3"/>
    <n v="1"/>
    <n v="0"/>
    <n v="1"/>
    <n v="1"/>
    <n v="1"/>
    <n v="1"/>
    <n v="0"/>
    <n v="1"/>
    <n v="0"/>
    <n v="0"/>
    <n v="0"/>
    <x v="16"/>
  </r>
  <r>
    <x v="0"/>
    <n v="4365"/>
    <x v="46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x v="16"/>
  </r>
  <r>
    <x v="0"/>
    <n v="4366"/>
    <x v="47"/>
    <n v="3"/>
    <n v="0"/>
    <m/>
    <n v="3"/>
    <n v="4"/>
    <n v="5"/>
    <n v="4"/>
    <n v="4"/>
    <n v="4"/>
    <n v="4"/>
    <n v="5"/>
    <n v="5"/>
    <n v="5"/>
    <n v="5"/>
    <n v="0"/>
    <n v="0"/>
    <n v="10"/>
    <n v="10"/>
    <n v="9"/>
    <n v="0"/>
    <n v="4"/>
    <n v="9"/>
    <n v="8"/>
    <n v="8"/>
    <n v="5"/>
    <n v="4"/>
    <n v="6"/>
    <n v="50"/>
    <n v="4"/>
    <n v="0"/>
    <n v="1"/>
    <n v="3"/>
    <x v="17"/>
  </r>
  <r>
    <x v="0"/>
    <n v="4367"/>
    <x v="48"/>
    <n v="0"/>
    <n v="0"/>
    <m/>
    <n v="1"/>
    <n v="1"/>
    <n v="1"/>
    <n v="1"/>
    <n v="1"/>
    <n v="1"/>
    <n v="1"/>
    <n v="1"/>
    <n v="1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0"/>
    <n v="0"/>
    <x v="17"/>
  </r>
  <r>
    <x v="0"/>
    <n v="4368"/>
    <x v="49"/>
    <n v="0"/>
    <n v="0"/>
    <m/>
    <n v="0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  <x v="17"/>
  </r>
  <r>
    <x v="0"/>
    <n v="4369"/>
    <x v="50"/>
    <n v="0"/>
    <n v="0"/>
    <m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2"/>
    <n v="2"/>
    <n v="2"/>
    <n v="0"/>
    <n v="0"/>
    <n v="0"/>
    <n v="0"/>
    <n v="0"/>
    <n v="0"/>
    <n v="0"/>
    <n v="0"/>
    <x v="7"/>
  </r>
  <r>
    <x v="0"/>
    <n v="4370"/>
    <x v="51"/>
    <n v="258"/>
    <n v="0"/>
    <m/>
    <n v="265"/>
    <n v="3"/>
    <n v="3"/>
    <n v="2"/>
    <n v="3"/>
    <n v="9"/>
    <n v="8"/>
    <n v="8"/>
    <n v="8"/>
    <n v="2"/>
    <n v="1"/>
    <n v="0"/>
    <n v="0"/>
    <n v="2"/>
    <n v="2"/>
    <n v="3"/>
    <n v="0"/>
    <n v="1"/>
    <n v="1"/>
    <n v="2"/>
    <n v="1"/>
    <n v="2"/>
    <n v="0"/>
    <n v="0"/>
    <n v="0"/>
    <n v="1"/>
    <n v="0"/>
    <n v="0"/>
    <n v="2"/>
    <x v="18"/>
  </r>
  <r>
    <x v="0"/>
    <n v="4371"/>
    <x v="52"/>
    <n v="23"/>
    <n v="1"/>
    <m/>
    <n v="25"/>
    <n v="17"/>
    <n v="18"/>
    <n v="15"/>
    <n v="17"/>
    <n v="23"/>
    <n v="22"/>
    <n v="23"/>
    <n v="23"/>
    <n v="18"/>
    <n v="19"/>
    <n v="0"/>
    <n v="0"/>
    <n v="20"/>
    <n v="22"/>
    <n v="20"/>
    <n v="0"/>
    <n v="20"/>
    <n v="10"/>
    <n v="15"/>
    <n v="18"/>
    <n v="3"/>
    <n v="3"/>
    <n v="0"/>
    <n v="1"/>
    <n v="2"/>
    <n v="0"/>
    <n v="7"/>
    <n v="21"/>
    <x v="19"/>
  </r>
  <r>
    <x v="0"/>
    <n v="4372"/>
    <x v="53"/>
    <n v="1"/>
    <n v="0"/>
    <m/>
    <n v="0"/>
    <n v="20"/>
    <n v="20"/>
    <n v="20"/>
    <n v="20"/>
    <n v="32"/>
    <n v="29"/>
    <n v="33"/>
    <n v="32"/>
    <n v="30"/>
    <n v="29"/>
    <n v="0"/>
    <n v="0"/>
    <n v="28"/>
    <n v="22"/>
    <n v="42"/>
    <n v="0"/>
    <n v="19"/>
    <n v="4"/>
    <n v="24"/>
    <n v="18"/>
    <n v="21"/>
    <n v="19"/>
    <n v="0"/>
    <n v="0"/>
    <n v="2"/>
    <n v="0"/>
    <n v="0"/>
    <n v="1"/>
    <x v="18"/>
  </r>
  <r>
    <x v="0"/>
    <n v="4373"/>
    <x v="54"/>
    <n v="14"/>
    <n v="0"/>
    <m/>
    <n v="19"/>
    <n v="29"/>
    <n v="29"/>
    <n v="29"/>
    <n v="29"/>
    <n v="32"/>
    <n v="32"/>
    <n v="31"/>
    <n v="32"/>
    <n v="60"/>
    <n v="59"/>
    <n v="1"/>
    <n v="0"/>
    <n v="26"/>
    <n v="25"/>
    <n v="29"/>
    <n v="0"/>
    <n v="50"/>
    <n v="15"/>
    <n v="32"/>
    <n v="34"/>
    <n v="23"/>
    <n v="21"/>
    <n v="3"/>
    <n v="8"/>
    <n v="0"/>
    <n v="0"/>
    <n v="13"/>
    <n v="38"/>
    <x v="18"/>
  </r>
  <r>
    <x v="0"/>
    <n v="4374"/>
    <x v="55"/>
    <n v="0"/>
    <n v="0"/>
    <m/>
    <n v="0"/>
    <n v="1"/>
    <n v="1"/>
    <n v="1"/>
    <n v="1"/>
    <n v="2"/>
    <n v="2"/>
    <n v="3"/>
    <n v="2"/>
    <n v="1"/>
    <n v="1"/>
    <n v="0"/>
    <n v="0"/>
    <n v="2"/>
    <n v="2"/>
    <n v="3"/>
    <n v="0"/>
    <n v="2"/>
    <n v="0"/>
    <n v="0"/>
    <n v="0"/>
    <n v="2"/>
    <n v="1"/>
    <n v="0"/>
    <n v="0"/>
    <n v="0"/>
    <n v="0"/>
    <n v="0"/>
    <n v="1"/>
    <x v="18"/>
  </r>
  <r>
    <x v="0"/>
    <n v="4375"/>
    <x v="56"/>
    <n v="0"/>
    <n v="0"/>
    <m/>
    <n v="0"/>
    <n v="4"/>
    <n v="4"/>
    <n v="4"/>
    <n v="4"/>
    <n v="4"/>
    <n v="4"/>
    <n v="4"/>
    <n v="4"/>
    <n v="8"/>
    <n v="8"/>
    <n v="0"/>
    <n v="0"/>
    <n v="5"/>
    <n v="5"/>
    <n v="3"/>
    <n v="0"/>
    <n v="6"/>
    <n v="5"/>
    <n v="5"/>
    <n v="5"/>
    <n v="5"/>
    <n v="5"/>
    <n v="0"/>
    <n v="0"/>
    <n v="0"/>
    <n v="0"/>
    <n v="2"/>
    <n v="2"/>
    <x v="18"/>
  </r>
  <r>
    <x v="0"/>
    <n v="4376"/>
    <x v="57"/>
    <n v="10"/>
    <n v="1"/>
    <m/>
    <n v="11"/>
    <n v="9"/>
    <n v="10"/>
    <n v="10"/>
    <n v="10"/>
    <n v="11"/>
    <n v="11"/>
    <n v="11"/>
    <n v="12"/>
    <n v="8"/>
    <n v="8"/>
    <n v="0"/>
    <n v="0"/>
    <n v="6"/>
    <n v="9"/>
    <n v="9"/>
    <n v="0"/>
    <n v="13"/>
    <n v="11"/>
    <n v="6"/>
    <n v="7"/>
    <n v="8"/>
    <n v="6"/>
    <n v="5"/>
    <n v="45"/>
    <n v="4"/>
    <n v="0"/>
    <n v="0"/>
    <n v="7"/>
    <x v="20"/>
  </r>
  <r>
    <x v="0"/>
    <n v="4377"/>
    <x v="58"/>
    <n v="0"/>
    <n v="0"/>
    <m/>
    <n v="0"/>
    <n v="0"/>
    <n v="0"/>
    <n v="0"/>
    <n v="0"/>
    <n v="4"/>
    <n v="4"/>
    <n v="4"/>
    <n v="4"/>
    <n v="4"/>
    <n v="4"/>
    <n v="0"/>
    <n v="0"/>
    <n v="3"/>
    <n v="3"/>
    <n v="3"/>
    <n v="0"/>
    <n v="5"/>
    <n v="2"/>
    <n v="2"/>
    <n v="1"/>
    <n v="4"/>
    <n v="3"/>
    <n v="0"/>
    <n v="0"/>
    <n v="3"/>
    <n v="0"/>
    <n v="0"/>
    <n v="0"/>
    <x v="20"/>
  </r>
  <r>
    <x v="0"/>
    <n v="4378"/>
    <x v="59"/>
    <n v="0"/>
    <n v="0"/>
    <m/>
    <n v="0"/>
    <n v="0"/>
    <n v="0"/>
    <n v="0"/>
    <n v="0"/>
    <n v="2"/>
    <n v="2"/>
    <n v="2"/>
    <n v="2"/>
    <n v="2"/>
    <n v="2"/>
    <n v="0"/>
    <n v="0"/>
    <n v="2"/>
    <n v="2"/>
    <n v="2"/>
    <n v="0"/>
    <n v="1"/>
    <n v="3"/>
    <n v="3"/>
    <n v="3"/>
    <n v="1"/>
    <n v="1"/>
    <n v="0"/>
    <n v="0"/>
    <n v="0"/>
    <n v="0"/>
    <n v="0"/>
    <n v="0"/>
    <x v="20"/>
  </r>
  <r>
    <x v="0"/>
    <n v="4379"/>
    <x v="60"/>
    <n v="0"/>
    <n v="0"/>
    <m/>
    <n v="0"/>
    <n v="2"/>
    <n v="2"/>
    <n v="2"/>
    <n v="2"/>
    <n v="3"/>
    <n v="3"/>
    <n v="3"/>
    <n v="3"/>
    <n v="4"/>
    <n v="4"/>
    <n v="0"/>
    <n v="0"/>
    <n v="0"/>
    <n v="0"/>
    <n v="0"/>
    <n v="0"/>
    <n v="3"/>
    <n v="3"/>
    <n v="4"/>
    <n v="4"/>
    <n v="0"/>
    <n v="0"/>
    <n v="0"/>
    <n v="7"/>
    <n v="0"/>
    <n v="0"/>
    <n v="0"/>
    <n v="1"/>
    <x v="19"/>
  </r>
  <r>
    <x v="0"/>
    <n v="4380"/>
    <x v="61"/>
    <n v="0"/>
    <n v="0"/>
    <m/>
    <n v="1"/>
    <n v="12"/>
    <n v="12"/>
    <n v="12"/>
    <n v="12"/>
    <n v="13"/>
    <n v="14"/>
    <n v="11"/>
    <n v="14"/>
    <n v="12"/>
    <n v="12"/>
    <n v="1"/>
    <n v="0"/>
    <n v="19"/>
    <n v="18"/>
    <n v="19"/>
    <n v="0"/>
    <n v="24"/>
    <n v="21"/>
    <n v="21"/>
    <n v="19"/>
    <n v="8"/>
    <n v="8"/>
    <n v="0"/>
    <n v="0"/>
    <n v="0"/>
    <n v="0"/>
    <n v="1"/>
    <n v="5"/>
    <x v="21"/>
  </r>
  <r>
    <x v="0"/>
    <n v="4381"/>
    <x v="62"/>
    <n v="0"/>
    <n v="0"/>
    <m/>
    <n v="0"/>
    <n v="2"/>
    <n v="2"/>
    <n v="2"/>
    <n v="2"/>
    <n v="5"/>
    <n v="6"/>
    <n v="5"/>
    <n v="5"/>
    <n v="3"/>
    <n v="3"/>
    <n v="0"/>
    <n v="0"/>
    <n v="2"/>
    <n v="2"/>
    <n v="2"/>
    <n v="0"/>
    <n v="3"/>
    <n v="1"/>
    <n v="0"/>
    <n v="0"/>
    <n v="0"/>
    <n v="0"/>
    <n v="0"/>
    <n v="0"/>
    <n v="1"/>
    <n v="0"/>
    <n v="0"/>
    <n v="0"/>
    <x v="21"/>
  </r>
  <r>
    <x v="0"/>
    <n v="4382"/>
    <x v="63"/>
    <n v="0"/>
    <n v="0"/>
    <m/>
    <n v="0"/>
    <n v="2"/>
    <n v="2"/>
    <n v="2"/>
    <n v="2"/>
    <n v="3"/>
    <n v="3"/>
    <n v="3"/>
    <n v="3"/>
    <n v="4"/>
    <n v="4"/>
    <n v="0"/>
    <n v="0"/>
    <n v="2"/>
    <n v="2"/>
    <n v="2"/>
    <n v="0"/>
    <n v="0"/>
    <n v="2"/>
    <n v="2"/>
    <n v="2"/>
    <n v="0"/>
    <n v="0"/>
    <n v="0"/>
    <n v="0"/>
    <n v="0"/>
    <n v="0"/>
    <n v="0"/>
    <n v="0"/>
    <x v="21"/>
  </r>
  <r>
    <x v="0"/>
    <n v="4383"/>
    <x v="64"/>
    <n v="0"/>
    <n v="0"/>
    <m/>
    <n v="0"/>
    <n v="2"/>
    <n v="2"/>
    <n v="2"/>
    <n v="2"/>
    <n v="2"/>
    <n v="1"/>
    <n v="2"/>
    <n v="2"/>
    <n v="3"/>
    <n v="3"/>
    <n v="0"/>
    <n v="0"/>
    <n v="2"/>
    <n v="1"/>
    <n v="2"/>
    <n v="0"/>
    <n v="3"/>
    <n v="1"/>
    <n v="1"/>
    <n v="1"/>
    <n v="3"/>
    <n v="3"/>
    <n v="0"/>
    <n v="3"/>
    <n v="1"/>
    <n v="0"/>
    <n v="0"/>
    <n v="1"/>
    <x v="21"/>
  </r>
  <r>
    <x v="0"/>
    <n v="4384"/>
    <x v="65"/>
    <n v="1"/>
    <n v="0"/>
    <m/>
    <n v="1"/>
    <n v="8"/>
    <n v="8"/>
    <n v="8"/>
    <n v="8"/>
    <n v="13"/>
    <n v="13"/>
    <n v="12"/>
    <n v="12"/>
    <n v="5"/>
    <n v="5"/>
    <n v="0"/>
    <n v="0"/>
    <n v="11"/>
    <n v="10"/>
    <n v="10"/>
    <n v="0"/>
    <n v="7"/>
    <n v="5"/>
    <n v="11"/>
    <n v="11"/>
    <n v="3"/>
    <n v="3"/>
    <n v="2"/>
    <n v="6"/>
    <n v="0"/>
    <n v="0"/>
    <n v="0"/>
    <n v="4"/>
    <x v="22"/>
  </r>
  <r>
    <x v="0"/>
    <n v="4385"/>
    <x v="66"/>
    <n v="0"/>
    <n v="0"/>
    <m/>
    <n v="0"/>
    <n v="0"/>
    <n v="0"/>
    <n v="0"/>
    <n v="0"/>
    <n v="1"/>
    <n v="1"/>
    <n v="1"/>
    <n v="1"/>
    <n v="0"/>
    <n v="0"/>
    <n v="0"/>
    <n v="0"/>
    <n v="2"/>
    <n v="2"/>
    <n v="2"/>
    <n v="0"/>
    <n v="6"/>
    <n v="2"/>
    <n v="2"/>
    <n v="2"/>
    <n v="0"/>
    <n v="0"/>
    <n v="0"/>
    <n v="0"/>
    <n v="0"/>
    <n v="0"/>
    <n v="0"/>
    <n v="1"/>
    <x v="22"/>
  </r>
  <r>
    <x v="0"/>
    <n v="4386"/>
    <x v="67"/>
    <n v="3"/>
    <n v="0"/>
    <m/>
    <n v="5"/>
    <n v="7"/>
    <n v="7"/>
    <n v="7"/>
    <n v="7"/>
    <n v="9"/>
    <n v="8"/>
    <n v="9"/>
    <n v="9"/>
    <n v="10"/>
    <n v="11"/>
    <n v="0"/>
    <n v="0"/>
    <n v="8"/>
    <n v="8"/>
    <n v="7"/>
    <n v="0"/>
    <n v="6"/>
    <n v="3"/>
    <n v="1"/>
    <n v="2"/>
    <n v="9"/>
    <n v="8"/>
    <n v="0"/>
    <n v="0"/>
    <n v="0"/>
    <n v="0"/>
    <n v="0"/>
    <n v="3"/>
    <x v="23"/>
  </r>
  <r>
    <x v="0"/>
    <n v="4387"/>
    <x v="68"/>
    <n v="2"/>
    <n v="1"/>
    <m/>
    <n v="3"/>
    <n v="3"/>
    <n v="3"/>
    <n v="3"/>
    <n v="3"/>
    <n v="2"/>
    <n v="2"/>
    <n v="2"/>
    <n v="2"/>
    <n v="1"/>
    <n v="1"/>
    <n v="0"/>
    <n v="0"/>
    <n v="1"/>
    <n v="0"/>
    <n v="1"/>
    <n v="0"/>
    <n v="2"/>
    <n v="0"/>
    <n v="0"/>
    <n v="1"/>
    <n v="1"/>
    <n v="1"/>
    <n v="0"/>
    <n v="0"/>
    <n v="2"/>
    <n v="0"/>
    <n v="0"/>
    <n v="0"/>
    <x v="23"/>
  </r>
  <r>
    <x v="0"/>
    <n v="4388"/>
    <x v="69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x v="23"/>
  </r>
  <r>
    <x v="0"/>
    <n v="4389"/>
    <x v="70"/>
    <n v="0"/>
    <n v="0"/>
    <m/>
    <n v="1"/>
    <n v="6"/>
    <n v="6"/>
    <n v="6"/>
    <n v="6"/>
    <n v="13"/>
    <n v="14"/>
    <n v="13"/>
    <n v="13"/>
    <n v="14"/>
    <n v="15"/>
    <n v="0"/>
    <n v="0"/>
    <n v="10"/>
    <n v="10"/>
    <n v="10"/>
    <n v="0"/>
    <n v="9"/>
    <n v="16"/>
    <n v="16"/>
    <n v="16"/>
    <n v="12"/>
    <n v="9"/>
    <n v="6"/>
    <n v="34"/>
    <n v="2"/>
    <n v="0"/>
    <n v="7"/>
    <n v="7"/>
    <x v="24"/>
  </r>
  <r>
    <x v="0"/>
    <n v="4390"/>
    <x v="71"/>
    <n v="0"/>
    <n v="0"/>
    <m/>
    <n v="0"/>
    <n v="2"/>
    <n v="2"/>
    <n v="2"/>
    <n v="2"/>
    <n v="0"/>
    <n v="0"/>
    <n v="0"/>
    <n v="0"/>
    <n v="2"/>
    <n v="2"/>
    <n v="0"/>
    <n v="0"/>
    <n v="0"/>
    <n v="0"/>
    <n v="0"/>
    <n v="0"/>
    <n v="3"/>
    <n v="3"/>
    <n v="3"/>
    <n v="3"/>
    <n v="2"/>
    <n v="2"/>
    <n v="0"/>
    <n v="1"/>
    <n v="0"/>
    <n v="0"/>
    <n v="0"/>
    <n v="2"/>
    <x v="24"/>
  </r>
  <r>
    <x v="0"/>
    <n v="4391"/>
    <x v="72"/>
    <n v="0"/>
    <n v="0"/>
    <m/>
    <n v="0"/>
    <n v="3"/>
    <n v="3"/>
    <n v="2"/>
    <n v="3"/>
    <n v="5"/>
    <n v="5"/>
    <n v="5"/>
    <n v="5"/>
    <n v="4"/>
    <n v="5"/>
    <n v="0"/>
    <n v="0"/>
    <n v="5"/>
    <n v="5"/>
    <n v="5"/>
    <n v="0"/>
    <n v="5"/>
    <n v="4"/>
    <n v="3"/>
    <n v="4"/>
    <n v="5"/>
    <n v="4"/>
    <n v="0"/>
    <n v="3"/>
    <n v="0"/>
    <n v="0"/>
    <n v="1"/>
    <n v="4"/>
    <x v="24"/>
  </r>
  <r>
    <x v="0"/>
    <n v="4392"/>
    <x v="73"/>
    <n v="0"/>
    <n v="0"/>
    <m/>
    <n v="0"/>
    <n v="4"/>
    <n v="4"/>
    <n v="4"/>
    <n v="4"/>
    <n v="5"/>
    <n v="5"/>
    <n v="5"/>
    <n v="5"/>
    <n v="5"/>
    <n v="5"/>
    <n v="0"/>
    <n v="0"/>
    <n v="2"/>
    <n v="3"/>
    <n v="2"/>
    <n v="0"/>
    <n v="2"/>
    <n v="3"/>
    <n v="8"/>
    <n v="7"/>
    <n v="4"/>
    <n v="3"/>
    <n v="0"/>
    <n v="0"/>
    <n v="0"/>
    <n v="0"/>
    <n v="0"/>
    <n v="0"/>
    <x v="24"/>
  </r>
  <r>
    <x v="0"/>
    <n v="4393"/>
    <x v="74"/>
    <n v="0"/>
    <n v="0"/>
    <m/>
    <n v="0"/>
    <n v="1"/>
    <n v="1"/>
    <n v="1"/>
    <n v="1"/>
    <n v="6"/>
    <n v="6"/>
    <n v="5"/>
    <n v="6"/>
    <n v="2"/>
    <n v="2"/>
    <n v="0"/>
    <n v="0"/>
    <n v="3"/>
    <n v="3"/>
    <n v="3"/>
    <n v="0"/>
    <n v="2"/>
    <n v="1"/>
    <n v="1"/>
    <n v="1"/>
    <n v="2"/>
    <n v="2"/>
    <n v="2"/>
    <n v="0"/>
    <n v="0"/>
    <n v="0"/>
    <n v="0"/>
    <n v="1"/>
    <x v="24"/>
  </r>
  <r>
    <x v="0"/>
    <n v="4394"/>
    <x v="75"/>
    <n v="0"/>
    <n v="0"/>
    <m/>
    <n v="0"/>
    <n v="3"/>
    <n v="3"/>
    <n v="3"/>
    <n v="3"/>
    <n v="2"/>
    <n v="2"/>
    <n v="2"/>
    <n v="2"/>
    <n v="3"/>
    <n v="3"/>
    <n v="0"/>
    <n v="0"/>
    <n v="1"/>
    <n v="1"/>
    <n v="1"/>
    <n v="0"/>
    <n v="2"/>
    <n v="1"/>
    <n v="3"/>
    <n v="3"/>
    <n v="2"/>
    <n v="2"/>
    <n v="0"/>
    <n v="0"/>
    <n v="0"/>
    <n v="0"/>
    <n v="0"/>
    <n v="0"/>
    <x v="24"/>
  </r>
  <r>
    <x v="0"/>
    <n v="4395"/>
    <x v="76"/>
    <n v="22"/>
    <n v="0"/>
    <m/>
    <n v="23"/>
    <n v="18"/>
    <n v="19"/>
    <n v="18"/>
    <n v="18"/>
    <n v="36"/>
    <n v="31"/>
    <n v="36"/>
    <n v="34"/>
    <n v="25"/>
    <n v="26"/>
    <n v="0"/>
    <n v="0"/>
    <n v="21"/>
    <n v="15"/>
    <n v="17"/>
    <n v="0"/>
    <n v="42"/>
    <n v="8"/>
    <n v="22"/>
    <n v="19"/>
    <n v="10"/>
    <n v="9"/>
    <n v="4"/>
    <n v="1"/>
    <n v="2"/>
    <n v="0"/>
    <n v="0"/>
    <n v="5"/>
    <x v="25"/>
  </r>
  <r>
    <x v="0"/>
    <n v="4396"/>
    <x v="77"/>
    <n v="0"/>
    <n v="0"/>
    <m/>
    <n v="0"/>
    <n v="2"/>
    <n v="2"/>
    <n v="2"/>
    <n v="2"/>
    <n v="0"/>
    <n v="0"/>
    <n v="0"/>
    <n v="0"/>
    <n v="2"/>
    <n v="2"/>
    <n v="0"/>
    <n v="0"/>
    <n v="6"/>
    <n v="6"/>
    <n v="2"/>
    <n v="0"/>
    <n v="3"/>
    <n v="2"/>
    <n v="2"/>
    <n v="2"/>
    <n v="4"/>
    <n v="2"/>
    <n v="0"/>
    <n v="0"/>
    <n v="0"/>
    <n v="0"/>
    <n v="0"/>
    <n v="0"/>
    <x v="26"/>
  </r>
  <r>
    <x v="0"/>
    <n v="4397"/>
    <x v="78"/>
    <n v="7"/>
    <n v="0"/>
    <m/>
    <n v="7"/>
    <n v="3"/>
    <n v="5"/>
    <n v="5"/>
    <n v="4"/>
    <n v="5"/>
    <n v="5"/>
    <n v="5"/>
    <n v="8"/>
    <n v="2"/>
    <n v="6"/>
    <n v="0"/>
    <n v="0"/>
    <n v="4"/>
    <n v="3"/>
    <n v="4"/>
    <n v="0"/>
    <n v="7"/>
    <n v="3"/>
    <n v="4"/>
    <n v="2"/>
    <n v="5"/>
    <n v="5"/>
    <n v="0"/>
    <n v="0"/>
    <n v="0"/>
    <n v="0"/>
    <n v="0"/>
    <n v="2"/>
    <x v="27"/>
  </r>
  <r>
    <x v="0"/>
    <n v="4398"/>
    <x v="79"/>
    <n v="1"/>
    <n v="0"/>
    <m/>
    <n v="0"/>
    <n v="0"/>
    <n v="0"/>
    <n v="0"/>
    <n v="0"/>
    <n v="1"/>
    <n v="1"/>
    <n v="0"/>
    <n v="0"/>
    <n v="0"/>
    <n v="2"/>
    <n v="0"/>
    <n v="0"/>
    <n v="2"/>
    <n v="1"/>
    <n v="1"/>
    <n v="0"/>
    <n v="4"/>
    <n v="2"/>
    <n v="2"/>
    <n v="2"/>
    <n v="0"/>
    <n v="0"/>
    <n v="0"/>
    <n v="0"/>
    <n v="0"/>
    <n v="0"/>
    <n v="0"/>
    <n v="0"/>
    <x v="27"/>
  </r>
  <r>
    <x v="0"/>
    <n v="4399"/>
    <x v="80"/>
    <n v="0"/>
    <n v="0"/>
    <m/>
    <n v="0"/>
    <n v="2"/>
    <n v="2"/>
    <n v="2"/>
    <n v="2"/>
    <n v="1"/>
    <n v="1"/>
    <n v="1"/>
    <n v="1"/>
    <n v="0"/>
    <n v="0"/>
    <n v="0"/>
    <n v="0"/>
    <n v="2"/>
    <n v="3"/>
    <n v="2"/>
    <n v="0"/>
    <n v="0"/>
    <n v="2"/>
    <n v="2"/>
    <n v="1"/>
    <n v="1"/>
    <n v="2"/>
    <n v="1"/>
    <n v="2"/>
    <n v="0"/>
    <n v="0"/>
    <n v="0"/>
    <n v="3"/>
    <x v="27"/>
  </r>
  <r>
    <x v="0"/>
    <n v="4400"/>
    <x v="81"/>
    <n v="0"/>
    <n v="0"/>
    <m/>
    <n v="0"/>
    <n v="3"/>
    <n v="3"/>
    <n v="3"/>
    <n v="3"/>
    <n v="3"/>
    <n v="2"/>
    <n v="2"/>
    <n v="3"/>
    <n v="3"/>
    <n v="2"/>
    <n v="0"/>
    <n v="0"/>
    <n v="3"/>
    <n v="4"/>
    <n v="3"/>
    <n v="0"/>
    <n v="3"/>
    <n v="2"/>
    <n v="1"/>
    <n v="0"/>
    <n v="2"/>
    <n v="2"/>
    <n v="5"/>
    <n v="0"/>
    <n v="1"/>
    <n v="0"/>
    <n v="0"/>
    <n v="0"/>
    <x v="27"/>
  </r>
  <r>
    <x v="0"/>
    <n v="4401"/>
    <x v="82"/>
    <n v="0"/>
    <n v="0"/>
    <m/>
    <n v="1"/>
    <n v="0"/>
    <n v="0"/>
    <n v="0"/>
    <n v="0"/>
    <n v="1"/>
    <n v="1"/>
    <n v="1"/>
    <n v="0"/>
    <n v="3"/>
    <n v="3"/>
    <n v="0"/>
    <n v="0"/>
    <n v="0"/>
    <n v="0"/>
    <n v="0"/>
    <n v="0"/>
    <n v="1"/>
    <n v="0"/>
    <n v="0"/>
    <n v="0"/>
    <n v="1"/>
    <n v="0"/>
    <n v="0"/>
    <n v="0"/>
    <n v="0"/>
    <n v="0"/>
    <n v="0"/>
    <n v="0"/>
    <x v="27"/>
  </r>
  <r>
    <x v="0"/>
    <n v="4402"/>
    <x v="83"/>
    <n v="2"/>
    <n v="0"/>
    <m/>
    <n v="2"/>
    <n v="1"/>
    <n v="1"/>
    <n v="1"/>
    <n v="1"/>
    <n v="0"/>
    <n v="0"/>
    <n v="0"/>
    <n v="0"/>
    <n v="1"/>
    <n v="1"/>
    <n v="0"/>
    <n v="0"/>
    <n v="1"/>
    <n v="1"/>
    <n v="1"/>
    <n v="0"/>
    <n v="0"/>
    <n v="2"/>
    <n v="2"/>
    <n v="0"/>
    <n v="0"/>
    <n v="0"/>
    <n v="0"/>
    <n v="0"/>
    <n v="0"/>
    <n v="0"/>
    <n v="0"/>
    <n v="0"/>
    <x v="27"/>
  </r>
  <r>
    <x v="0"/>
    <n v="4403"/>
    <x v="84"/>
    <n v="0"/>
    <n v="0"/>
    <m/>
    <n v="0"/>
    <n v="2"/>
    <n v="2"/>
    <n v="2"/>
    <n v="2"/>
    <n v="0"/>
    <n v="0"/>
    <n v="0"/>
    <n v="0"/>
    <n v="0"/>
    <n v="0"/>
    <n v="0"/>
    <n v="0"/>
    <n v="0"/>
    <n v="0"/>
    <n v="0"/>
    <n v="0"/>
    <n v="3"/>
    <n v="0"/>
    <n v="0"/>
    <n v="0"/>
    <n v="1"/>
    <n v="1"/>
    <n v="0"/>
    <n v="0"/>
    <n v="0"/>
    <n v="0"/>
    <n v="0"/>
    <n v="1"/>
    <x v="27"/>
  </r>
  <r>
    <x v="0"/>
    <n v="4404"/>
    <x v="85"/>
    <n v="0"/>
    <n v="0"/>
    <m/>
    <n v="0"/>
    <n v="4"/>
    <n v="4"/>
    <n v="4"/>
    <n v="4"/>
    <n v="11"/>
    <n v="11"/>
    <n v="11"/>
    <n v="11"/>
    <n v="4"/>
    <n v="4"/>
    <n v="0"/>
    <n v="0"/>
    <n v="0"/>
    <n v="0"/>
    <n v="0"/>
    <n v="0"/>
    <n v="8"/>
    <n v="0"/>
    <n v="3"/>
    <n v="3"/>
    <n v="0"/>
    <n v="0"/>
    <n v="0"/>
    <n v="0"/>
    <n v="0"/>
    <n v="0"/>
    <n v="0"/>
    <n v="0"/>
    <x v="25"/>
  </r>
  <r>
    <x v="0"/>
    <n v="4405"/>
    <x v="86"/>
    <n v="0"/>
    <n v="0"/>
    <m/>
    <n v="0"/>
    <n v="1"/>
    <n v="1"/>
    <n v="1"/>
    <n v="1"/>
    <n v="4"/>
    <n v="4"/>
    <n v="4"/>
    <n v="4"/>
    <n v="1"/>
    <n v="0"/>
    <n v="0"/>
    <n v="0"/>
    <n v="1"/>
    <n v="1"/>
    <n v="1"/>
    <n v="0"/>
    <n v="5"/>
    <n v="3"/>
    <n v="5"/>
    <n v="2"/>
    <n v="2"/>
    <n v="2"/>
    <n v="3"/>
    <n v="0"/>
    <n v="0"/>
    <n v="0"/>
    <n v="0"/>
    <n v="2"/>
    <x v="25"/>
  </r>
  <r>
    <x v="0"/>
    <n v="4406"/>
    <x v="87"/>
    <n v="0"/>
    <n v="0"/>
    <m/>
    <n v="0"/>
    <n v="0"/>
    <n v="0"/>
    <n v="0"/>
    <n v="0"/>
    <n v="1"/>
    <n v="1"/>
    <n v="2"/>
    <n v="1"/>
    <n v="0"/>
    <n v="1"/>
    <n v="0"/>
    <n v="0"/>
    <n v="3"/>
    <n v="4"/>
    <n v="3"/>
    <n v="0"/>
    <n v="1"/>
    <n v="0"/>
    <n v="1"/>
    <n v="1"/>
    <n v="0"/>
    <n v="0"/>
    <n v="0"/>
    <n v="0"/>
    <n v="1"/>
    <n v="0"/>
    <n v="0"/>
    <n v="0"/>
    <x v="25"/>
  </r>
  <r>
    <x v="0"/>
    <n v="4407"/>
    <x v="88"/>
    <n v="32"/>
    <n v="1"/>
    <m/>
    <n v="34"/>
    <n v="30"/>
    <n v="31"/>
    <n v="31"/>
    <n v="30"/>
    <n v="55"/>
    <n v="55"/>
    <n v="56"/>
    <n v="54"/>
    <n v="31"/>
    <n v="32"/>
    <n v="0"/>
    <n v="0"/>
    <n v="29"/>
    <n v="30"/>
    <n v="32"/>
    <n v="0"/>
    <n v="32"/>
    <n v="30"/>
    <n v="35"/>
    <n v="34"/>
    <n v="7"/>
    <n v="4"/>
    <n v="0"/>
    <n v="9"/>
    <n v="4"/>
    <n v="0"/>
    <n v="2"/>
    <n v="5"/>
    <x v="28"/>
  </r>
  <r>
    <x v="0"/>
    <n v="4408"/>
    <x v="89"/>
    <n v="0"/>
    <n v="0"/>
    <m/>
    <n v="0"/>
    <n v="1"/>
    <n v="1"/>
    <n v="1"/>
    <n v="1"/>
    <n v="3"/>
    <n v="4"/>
    <n v="6"/>
    <n v="4"/>
    <n v="6"/>
    <n v="5"/>
    <n v="3"/>
    <n v="0"/>
    <n v="1"/>
    <n v="1"/>
    <n v="4"/>
    <n v="0"/>
    <n v="7"/>
    <n v="2"/>
    <n v="3"/>
    <n v="3"/>
    <n v="2"/>
    <n v="1"/>
    <n v="0"/>
    <n v="0"/>
    <n v="0"/>
    <n v="0"/>
    <n v="0"/>
    <n v="0"/>
    <x v="28"/>
  </r>
  <r>
    <x v="0"/>
    <n v="4409"/>
    <x v="90"/>
    <n v="0"/>
    <n v="0"/>
    <m/>
    <n v="0"/>
    <n v="3"/>
    <n v="3"/>
    <n v="3"/>
    <n v="3"/>
    <n v="5"/>
    <n v="5"/>
    <n v="5"/>
    <n v="5"/>
    <n v="3"/>
    <n v="3"/>
    <n v="0"/>
    <n v="0"/>
    <n v="4"/>
    <n v="5"/>
    <n v="5"/>
    <n v="0"/>
    <n v="5"/>
    <n v="3"/>
    <n v="2"/>
    <n v="2"/>
    <n v="4"/>
    <n v="2"/>
    <n v="0"/>
    <n v="21"/>
    <n v="0"/>
    <n v="0"/>
    <n v="1"/>
    <n v="8"/>
    <x v="28"/>
  </r>
  <r>
    <x v="0"/>
    <n v="4410"/>
    <x v="91"/>
    <n v="0"/>
    <n v="0"/>
    <m/>
    <n v="0"/>
    <n v="1"/>
    <n v="1"/>
    <n v="1"/>
    <n v="1"/>
    <n v="1"/>
    <n v="1"/>
    <n v="1"/>
    <n v="1"/>
    <n v="2"/>
    <n v="2"/>
    <n v="0"/>
    <n v="0"/>
    <n v="1"/>
    <n v="1"/>
    <n v="0"/>
    <n v="0"/>
    <n v="1"/>
    <n v="2"/>
    <n v="2"/>
    <n v="2"/>
    <n v="1"/>
    <n v="0"/>
    <n v="0"/>
    <n v="0"/>
    <n v="0"/>
    <n v="0"/>
    <n v="0"/>
    <n v="0"/>
    <x v="28"/>
  </r>
  <r>
    <x v="0"/>
    <n v="4411"/>
    <x v="92"/>
    <n v="0"/>
    <n v="0"/>
    <m/>
    <n v="0"/>
    <n v="1"/>
    <n v="1"/>
    <n v="1"/>
    <n v="1"/>
    <n v="2"/>
    <n v="2"/>
    <n v="2"/>
    <n v="2"/>
    <n v="0"/>
    <n v="1"/>
    <n v="0"/>
    <n v="0"/>
    <n v="1"/>
    <n v="0"/>
    <n v="0"/>
    <n v="0"/>
    <n v="1"/>
    <n v="1"/>
    <n v="1"/>
    <n v="1"/>
    <n v="1"/>
    <n v="0"/>
    <n v="0"/>
    <n v="0"/>
    <n v="1"/>
    <n v="0"/>
    <n v="0"/>
    <n v="0"/>
    <x v="28"/>
  </r>
  <r>
    <x v="0"/>
    <n v="4412"/>
    <x v="93"/>
    <n v="0"/>
    <n v="0"/>
    <m/>
    <n v="0"/>
    <n v="0"/>
    <n v="0"/>
    <n v="0"/>
    <n v="0"/>
    <n v="2"/>
    <n v="2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8"/>
  </r>
  <r>
    <x v="0"/>
    <n v="4413"/>
    <x v="94"/>
    <n v="0"/>
    <n v="0"/>
    <m/>
    <n v="0"/>
    <n v="0"/>
    <n v="0"/>
    <n v="0"/>
    <n v="0"/>
    <n v="1"/>
    <n v="1"/>
    <n v="1"/>
    <n v="1"/>
    <n v="3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x v="28"/>
  </r>
  <r>
    <x v="0"/>
    <n v="4414"/>
    <x v="95"/>
    <n v="0"/>
    <n v="0"/>
    <m/>
    <n v="0"/>
    <n v="2"/>
    <n v="2"/>
    <n v="2"/>
    <n v="2"/>
    <n v="0"/>
    <n v="0"/>
    <n v="0"/>
    <n v="0"/>
    <n v="2"/>
    <n v="2"/>
    <n v="0"/>
    <n v="0"/>
    <n v="1"/>
    <n v="1"/>
    <n v="1"/>
    <n v="0"/>
    <n v="0"/>
    <n v="0"/>
    <n v="1"/>
    <n v="1"/>
    <n v="1"/>
    <n v="1"/>
    <n v="0"/>
    <n v="0"/>
    <n v="0"/>
    <n v="0"/>
    <n v="0"/>
    <n v="0"/>
    <x v="28"/>
  </r>
  <r>
    <x v="0"/>
    <n v="4415"/>
    <x v="96"/>
    <n v="0"/>
    <n v="1"/>
    <m/>
    <n v="0"/>
    <n v="1"/>
    <n v="1"/>
    <n v="1"/>
    <n v="1"/>
    <n v="2"/>
    <n v="0"/>
    <n v="1"/>
    <n v="1"/>
    <n v="1"/>
    <n v="1"/>
    <n v="0"/>
    <n v="0"/>
    <n v="1"/>
    <n v="1"/>
    <n v="3"/>
    <n v="0"/>
    <n v="2"/>
    <n v="0"/>
    <n v="0"/>
    <n v="0"/>
    <n v="0"/>
    <n v="0"/>
    <n v="1"/>
    <n v="0"/>
    <n v="1"/>
    <n v="0"/>
    <n v="0"/>
    <n v="2"/>
    <x v="28"/>
  </r>
  <r>
    <x v="0"/>
    <n v="4416"/>
    <x v="97"/>
    <n v="0"/>
    <n v="0"/>
    <m/>
    <n v="0"/>
    <n v="0"/>
    <n v="0"/>
    <n v="0"/>
    <n v="0"/>
    <n v="2"/>
    <n v="2"/>
    <n v="2"/>
    <n v="2"/>
    <n v="0"/>
    <n v="0"/>
    <n v="0"/>
    <n v="0"/>
    <n v="2"/>
    <n v="1"/>
    <n v="1"/>
    <n v="0"/>
    <n v="2"/>
    <n v="0"/>
    <n v="0"/>
    <n v="0"/>
    <n v="0"/>
    <n v="0"/>
    <n v="0"/>
    <n v="0"/>
    <n v="0"/>
    <n v="0"/>
    <n v="0"/>
    <n v="2"/>
    <x v="28"/>
  </r>
  <r>
    <x v="0"/>
    <n v="4417"/>
    <x v="98"/>
    <n v="0"/>
    <n v="0"/>
    <m/>
    <n v="0"/>
    <n v="1"/>
    <n v="1"/>
    <n v="1"/>
    <n v="1"/>
    <n v="3"/>
    <n v="3"/>
    <n v="1"/>
    <n v="2"/>
    <n v="1"/>
    <n v="1"/>
    <n v="0"/>
    <n v="0"/>
    <n v="2"/>
    <n v="2"/>
    <n v="1"/>
    <n v="0"/>
    <n v="1"/>
    <n v="1"/>
    <n v="2"/>
    <n v="2"/>
    <n v="2"/>
    <n v="2"/>
    <n v="7"/>
    <n v="1"/>
    <n v="0"/>
    <n v="0"/>
    <n v="0"/>
    <n v="0"/>
    <x v="23"/>
  </r>
  <r>
    <x v="0"/>
    <n v="4418"/>
    <x v="99"/>
    <n v="0"/>
    <n v="0"/>
    <m/>
    <n v="0"/>
    <n v="0"/>
    <n v="0"/>
    <n v="0"/>
    <n v="0"/>
    <n v="2"/>
    <n v="2"/>
    <n v="2"/>
    <n v="2"/>
    <n v="1"/>
    <n v="1"/>
    <n v="0"/>
    <n v="0"/>
    <n v="0"/>
    <n v="0"/>
    <n v="1"/>
    <n v="0"/>
    <n v="0"/>
    <n v="1"/>
    <n v="1"/>
    <n v="0"/>
    <n v="0"/>
    <n v="0"/>
    <n v="0"/>
    <n v="0"/>
    <n v="0"/>
    <n v="0"/>
    <n v="0"/>
    <n v="0"/>
    <x v="23"/>
  </r>
  <r>
    <x v="0"/>
    <n v="4419"/>
    <x v="100"/>
    <n v="0"/>
    <n v="0"/>
    <m/>
    <n v="0"/>
    <n v="0"/>
    <n v="0"/>
    <n v="0"/>
    <n v="0"/>
    <n v="1"/>
    <n v="1"/>
    <n v="1"/>
    <n v="1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0"/>
    <x v="23"/>
  </r>
  <r>
    <x v="0"/>
    <n v="4420"/>
    <x v="101"/>
    <n v="27"/>
    <n v="2"/>
    <m/>
    <n v="30"/>
    <n v="20"/>
    <n v="20"/>
    <n v="19"/>
    <n v="20"/>
    <n v="22"/>
    <n v="21"/>
    <n v="21"/>
    <n v="23"/>
    <n v="19"/>
    <n v="19"/>
    <n v="0"/>
    <n v="0"/>
    <n v="26"/>
    <n v="27"/>
    <n v="31"/>
    <n v="0"/>
    <n v="37"/>
    <n v="22"/>
    <n v="31"/>
    <n v="23"/>
    <n v="15"/>
    <n v="11"/>
    <n v="1"/>
    <n v="0"/>
    <n v="2"/>
    <n v="0"/>
    <n v="0"/>
    <n v="15"/>
    <x v="29"/>
  </r>
  <r>
    <x v="0"/>
    <n v="4421"/>
    <x v="102"/>
    <n v="0"/>
    <n v="0"/>
    <m/>
    <n v="3"/>
    <n v="8"/>
    <n v="8"/>
    <n v="8"/>
    <n v="8"/>
    <n v="4"/>
    <n v="4"/>
    <n v="6"/>
    <n v="5"/>
    <n v="2"/>
    <n v="4"/>
    <n v="0"/>
    <n v="0"/>
    <n v="4"/>
    <n v="8"/>
    <n v="5"/>
    <n v="0"/>
    <n v="3"/>
    <n v="5"/>
    <n v="9"/>
    <n v="10"/>
    <n v="5"/>
    <n v="5"/>
    <n v="0"/>
    <n v="0"/>
    <n v="0"/>
    <n v="0"/>
    <n v="0"/>
    <n v="6"/>
    <x v="29"/>
  </r>
  <r>
    <x v="0"/>
    <n v="4422"/>
    <x v="103"/>
    <n v="0"/>
    <n v="0"/>
    <m/>
    <n v="0"/>
    <n v="5"/>
    <n v="5"/>
    <n v="5"/>
    <n v="5"/>
    <n v="4"/>
    <n v="4"/>
    <n v="4"/>
    <n v="4"/>
    <n v="0"/>
    <n v="0"/>
    <n v="0"/>
    <n v="0"/>
    <n v="2"/>
    <n v="2"/>
    <n v="1"/>
    <n v="0"/>
    <n v="6"/>
    <n v="5"/>
    <n v="5"/>
    <n v="4"/>
    <n v="2"/>
    <n v="1"/>
    <n v="0"/>
    <n v="4"/>
    <n v="0"/>
    <n v="0"/>
    <n v="0"/>
    <n v="3"/>
    <x v="29"/>
  </r>
  <r>
    <x v="0"/>
    <n v="4423"/>
    <x v="104"/>
    <n v="0"/>
    <n v="0"/>
    <m/>
    <n v="0"/>
    <n v="2"/>
    <n v="2"/>
    <n v="2"/>
    <n v="2"/>
    <n v="5"/>
    <n v="3"/>
    <n v="3"/>
    <n v="3"/>
    <n v="6"/>
    <n v="6"/>
    <n v="0"/>
    <n v="0"/>
    <n v="11"/>
    <n v="10"/>
    <n v="9"/>
    <n v="0"/>
    <n v="7"/>
    <n v="5"/>
    <n v="8"/>
    <n v="7"/>
    <n v="4"/>
    <n v="2"/>
    <n v="1"/>
    <n v="0"/>
    <n v="0"/>
    <n v="0"/>
    <n v="0"/>
    <n v="6"/>
    <x v="29"/>
  </r>
  <r>
    <x v="0"/>
    <n v="4424"/>
    <x v="105"/>
    <n v="0"/>
    <n v="0"/>
    <m/>
    <n v="0"/>
    <n v="0"/>
    <n v="0"/>
    <n v="0"/>
    <n v="0"/>
    <n v="2"/>
    <n v="2"/>
    <n v="2"/>
    <n v="2"/>
    <n v="5"/>
    <n v="5"/>
    <n v="0"/>
    <n v="0"/>
    <n v="3"/>
    <n v="2"/>
    <n v="3"/>
    <n v="0"/>
    <n v="1"/>
    <n v="0"/>
    <n v="3"/>
    <n v="3"/>
    <n v="1"/>
    <n v="1"/>
    <n v="0"/>
    <n v="0"/>
    <n v="0"/>
    <n v="0"/>
    <n v="0"/>
    <n v="1"/>
    <x v="29"/>
  </r>
  <r>
    <x v="0"/>
    <n v="4425"/>
    <x v="106"/>
    <n v="0"/>
    <n v="0"/>
    <m/>
    <n v="0"/>
    <n v="5"/>
    <n v="4"/>
    <n v="5"/>
    <n v="5"/>
    <n v="3"/>
    <n v="3"/>
    <n v="3"/>
    <n v="3"/>
    <n v="4"/>
    <n v="3"/>
    <n v="1"/>
    <n v="0"/>
    <n v="2"/>
    <n v="2"/>
    <n v="2"/>
    <n v="0"/>
    <n v="2"/>
    <n v="2"/>
    <n v="3"/>
    <n v="3"/>
    <n v="2"/>
    <n v="2"/>
    <n v="1"/>
    <n v="0"/>
    <n v="0"/>
    <n v="0"/>
    <n v="0"/>
    <n v="0"/>
    <x v="29"/>
  </r>
  <r>
    <x v="0"/>
    <n v="4426"/>
    <x v="107"/>
    <n v="0"/>
    <n v="0"/>
    <m/>
    <n v="0"/>
    <n v="8"/>
    <n v="8"/>
    <n v="8"/>
    <n v="8"/>
    <n v="6"/>
    <n v="5"/>
    <n v="4"/>
    <n v="5"/>
    <n v="7"/>
    <n v="7"/>
    <n v="0"/>
    <n v="0"/>
    <n v="2"/>
    <n v="4"/>
    <n v="3"/>
    <n v="0"/>
    <n v="7"/>
    <n v="3"/>
    <n v="4"/>
    <n v="2"/>
    <n v="3"/>
    <n v="3"/>
    <n v="0"/>
    <n v="0"/>
    <n v="0"/>
    <n v="0"/>
    <n v="2"/>
    <n v="5"/>
    <x v="29"/>
  </r>
  <r>
    <x v="0"/>
    <n v="4427"/>
    <x v="108"/>
    <n v="0"/>
    <n v="0"/>
    <m/>
    <n v="0"/>
    <n v="0"/>
    <n v="0"/>
    <n v="0"/>
    <n v="0"/>
    <n v="2"/>
    <n v="2"/>
    <n v="2"/>
    <n v="2"/>
    <n v="3"/>
    <n v="3"/>
    <n v="0"/>
    <n v="0"/>
    <n v="2"/>
    <n v="2"/>
    <n v="2"/>
    <n v="0"/>
    <n v="1"/>
    <n v="1"/>
    <n v="1"/>
    <n v="1"/>
    <n v="1"/>
    <n v="1"/>
    <n v="0"/>
    <n v="0"/>
    <n v="0"/>
    <n v="0"/>
    <n v="1"/>
    <n v="1"/>
    <x v="29"/>
  </r>
  <r>
    <x v="0"/>
    <n v="4428"/>
    <x v="109"/>
    <n v="0"/>
    <n v="0"/>
    <m/>
    <n v="0"/>
    <n v="4"/>
    <n v="4"/>
    <n v="4"/>
    <n v="4"/>
    <n v="6"/>
    <n v="6"/>
    <n v="6"/>
    <n v="6"/>
    <n v="5"/>
    <n v="5"/>
    <n v="0"/>
    <n v="0"/>
    <n v="6"/>
    <n v="5"/>
    <n v="5"/>
    <n v="0"/>
    <n v="6"/>
    <n v="2"/>
    <n v="2"/>
    <n v="2"/>
    <n v="0"/>
    <n v="0"/>
    <n v="0"/>
    <n v="0"/>
    <n v="0"/>
    <n v="0"/>
    <n v="0"/>
    <n v="2"/>
    <x v="29"/>
  </r>
  <r>
    <x v="0"/>
    <n v="4429"/>
    <x v="110"/>
    <n v="0"/>
    <n v="0"/>
    <m/>
    <n v="2"/>
    <n v="9"/>
    <n v="9"/>
    <n v="9"/>
    <n v="9"/>
    <n v="10"/>
    <n v="10"/>
    <n v="10"/>
    <n v="10"/>
    <n v="15"/>
    <n v="16"/>
    <n v="0"/>
    <n v="0"/>
    <n v="18"/>
    <n v="18"/>
    <n v="22"/>
    <n v="0"/>
    <n v="22"/>
    <n v="9"/>
    <n v="15"/>
    <n v="9"/>
    <n v="7"/>
    <n v="7"/>
    <n v="0"/>
    <n v="0"/>
    <n v="9"/>
    <n v="0"/>
    <n v="5"/>
    <n v="10"/>
    <x v="29"/>
  </r>
  <r>
    <x v="0"/>
    <n v="4430"/>
    <x v="111"/>
    <n v="0"/>
    <n v="0"/>
    <m/>
    <n v="0"/>
    <n v="4"/>
    <n v="4"/>
    <n v="4"/>
    <n v="4"/>
    <n v="4"/>
    <n v="4"/>
    <n v="4"/>
    <n v="4"/>
    <n v="3"/>
    <n v="3"/>
    <n v="0"/>
    <n v="0"/>
    <n v="4"/>
    <n v="4"/>
    <n v="4"/>
    <n v="0"/>
    <n v="1"/>
    <n v="2"/>
    <n v="2"/>
    <n v="2"/>
    <n v="5"/>
    <n v="5"/>
    <n v="0"/>
    <n v="0"/>
    <n v="1"/>
    <n v="0"/>
    <n v="0"/>
    <n v="2"/>
    <x v="29"/>
  </r>
  <r>
    <x v="0"/>
    <n v="4431"/>
    <x v="112"/>
    <n v="0"/>
    <n v="0"/>
    <m/>
    <n v="0"/>
    <n v="1"/>
    <n v="1"/>
    <n v="1"/>
    <n v="1"/>
    <n v="0"/>
    <n v="0"/>
    <n v="0"/>
    <n v="0"/>
    <n v="4"/>
    <n v="4"/>
    <n v="0"/>
    <n v="0"/>
    <n v="1"/>
    <n v="2"/>
    <n v="2"/>
    <n v="0"/>
    <n v="1"/>
    <n v="2"/>
    <n v="2"/>
    <n v="2"/>
    <n v="1"/>
    <n v="1"/>
    <n v="4"/>
    <n v="0"/>
    <n v="0"/>
    <n v="0"/>
    <n v="0"/>
    <n v="0"/>
    <x v="29"/>
  </r>
  <r>
    <x v="0"/>
    <n v="4432"/>
    <x v="113"/>
    <n v="0"/>
    <n v="0"/>
    <m/>
    <n v="0"/>
    <n v="1"/>
    <n v="1"/>
    <n v="1"/>
    <n v="1"/>
    <n v="3"/>
    <n v="3"/>
    <n v="3"/>
    <n v="3"/>
    <n v="2"/>
    <n v="2"/>
    <n v="0"/>
    <n v="0"/>
    <n v="3"/>
    <n v="3"/>
    <n v="3"/>
    <n v="0"/>
    <n v="3"/>
    <n v="3"/>
    <n v="3"/>
    <n v="2"/>
    <n v="2"/>
    <n v="1"/>
    <n v="1"/>
    <n v="0"/>
    <n v="0"/>
    <n v="0"/>
    <n v="0"/>
    <n v="1"/>
    <x v="29"/>
  </r>
  <r>
    <x v="0"/>
    <n v="4433"/>
    <x v="114"/>
    <n v="0"/>
    <n v="0"/>
    <m/>
    <n v="0"/>
    <n v="3"/>
    <n v="3"/>
    <n v="3"/>
    <n v="3"/>
    <n v="2"/>
    <n v="2"/>
    <n v="2"/>
    <n v="2"/>
    <n v="2"/>
    <n v="2"/>
    <n v="0"/>
    <n v="0"/>
    <n v="2"/>
    <n v="2"/>
    <n v="2"/>
    <n v="0"/>
    <n v="3"/>
    <n v="1"/>
    <n v="2"/>
    <n v="0"/>
    <n v="1"/>
    <n v="0"/>
    <n v="0"/>
    <n v="0"/>
    <n v="0"/>
    <n v="0"/>
    <n v="2"/>
    <n v="2"/>
    <x v="29"/>
  </r>
  <r>
    <x v="0"/>
    <n v="4434"/>
    <x v="115"/>
    <n v="0"/>
    <n v="0"/>
    <m/>
    <n v="0"/>
    <n v="4"/>
    <n v="4"/>
    <n v="4"/>
    <n v="4"/>
    <n v="1"/>
    <n v="1"/>
    <n v="1"/>
    <n v="1"/>
    <n v="6"/>
    <n v="6"/>
    <n v="0"/>
    <n v="0"/>
    <n v="2"/>
    <n v="2"/>
    <n v="3"/>
    <n v="0"/>
    <n v="5"/>
    <n v="4"/>
    <n v="3"/>
    <n v="3"/>
    <n v="3"/>
    <n v="3"/>
    <n v="0"/>
    <n v="0"/>
    <n v="2"/>
    <n v="0"/>
    <n v="0"/>
    <n v="1"/>
    <x v="29"/>
  </r>
  <r>
    <x v="0"/>
    <n v="4435"/>
    <x v="116"/>
    <n v="0"/>
    <n v="0"/>
    <m/>
    <n v="0"/>
    <n v="5"/>
    <n v="5"/>
    <n v="5"/>
    <n v="5"/>
    <n v="3"/>
    <n v="3"/>
    <n v="3"/>
    <n v="3"/>
    <n v="0"/>
    <n v="0"/>
    <n v="0"/>
    <n v="0"/>
    <n v="1"/>
    <n v="1"/>
    <n v="1"/>
    <n v="0"/>
    <n v="3"/>
    <n v="1"/>
    <n v="1"/>
    <n v="1"/>
    <n v="3"/>
    <n v="3"/>
    <n v="0"/>
    <n v="0"/>
    <n v="0"/>
    <n v="0"/>
    <n v="0"/>
    <n v="1"/>
    <x v="29"/>
  </r>
  <r>
    <x v="0"/>
    <n v="4436"/>
    <x v="117"/>
    <n v="0"/>
    <n v="0"/>
    <m/>
    <n v="0"/>
    <n v="2"/>
    <n v="2"/>
    <n v="2"/>
    <n v="2"/>
    <n v="0"/>
    <n v="0"/>
    <n v="2"/>
    <n v="2"/>
    <n v="0"/>
    <n v="0"/>
    <n v="0"/>
    <n v="0"/>
    <n v="2"/>
    <n v="0"/>
    <n v="2"/>
    <n v="0"/>
    <n v="1"/>
    <n v="0"/>
    <n v="1"/>
    <n v="0"/>
    <n v="1"/>
    <n v="1"/>
    <n v="0"/>
    <n v="0"/>
    <n v="0"/>
    <n v="0"/>
    <n v="0"/>
    <n v="0"/>
    <x v="29"/>
  </r>
  <r>
    <x v="0"/>
    <n v="4437"/>
    <x v="118"/>
    <n v="0"/>
    <n v="0"/>
    <m/>
    <n v="0"/>
    <n v="1"/>
    <n v="1"/>
    <n v="1"/>
    <n v="1"/>
    <n v="1"/>
    <n v="1"/>
    <n v="1"/>
    <n v="1"/>
    <n v="5"/>
    <n v="7"/>
    <n v="0"/>
    <n v="0"/>
    <n v="3"/>
    <n v="4"/>
    <n v="7"/>
    <n v="0"/>
    <n v="0"/>
    <n v="1"/>
    <n v="1"/>
    <n v="1"/>
    <n v="3"/>
    <n v="2"/>
    <n v="0"/>
    <n v="0"/>
    <n v="0"/>
    <n v="0"/>
    <n v="0"/>
    <n v="2"/>
    <x v="29"/>
  </r>
  <r>
    <x v="0"/>
    <n v="4438"/>
    <x v="119"/>
    <n v="0"/>
    <n v="0"/>
    <m/>
    <n v="0"/>
    <n v="3"/>
    <n v="3"/>
    <n v="3"/>
    <n v="3"/>
    <n v="2"/>
    <n v="2"/>
    <n v="2"/>
    <n v="2"/>
    <n v="1"/>
    <n v="1"/>
    <n v="0"/>
    <n v="0"/>
    <n v="1"/>
    <n v="1"/>
    <n v="1"/>
    <n v="0"/>
    <n v="6"/>
    <n v="5"/>
    <n v="5"/>
    <n v="5"/>
    <n v="6"/>
    <n v="6"/>
    <n v="0"/>
    <n v="0"/>
    <n v="0"/>
    <n v="0"/>
    <n v="1"/>
    <n v="4"/>
    <x v="29"/>
  </r>
  <r>
    <x v="0"/>
    <n v="4439"/>
    <x v="120"/>
    <n v="0"/>
    <n v="0"/>
    <m/>
    <n v="0"/>
    <n v="4"/>
    <n v="4"/>
    <n v="4"/>
    <n v="4"/>
    <n v="3"/>
    <n v="3"/>
    <n v="3"/>
    <n v="3"/>
    <n v="5"/>
    <n v="5"/>
    <n v="0"/>
    <n v="0"/>
    <n v="5"/>
    <n v="5"/>
    <n v="5"/>
    <n v="0"/>
    <n v="6"/>
    <n v="5"/>
    <n v="5"/>
    <n v="6"/>
    <n v="8"/>
    <n v="8"/>
    <n v="0"/>
    <n v="0"/>
    <n v="0"/>
    <n v="0"/>
    <n v="0"/>
    <n v="9"/>
    <x v="30"/>
  </r>
  <r>
    <x v="0"/>
    <n v="4440"/>
    <x v="121"/>
    <n v="26"/>
    <n v="0"/>
    <m/>
    <n v="30"/>
    <n v="14"/>
    <n v="14"/>
    <n v="14"/>
    <n v="14"/>
    <n v="14"/>
    <n v="15"/>
    <n v="14"/>
    <n v="15"/>
    <n v="7"/>
    <n v="7"/>
    <n v="0"/>
    <n v="0"/>
    <n v="12"/>
    <n v="10"/>
    <n v="14"/>
    <n v="0"/>
    <n v="13"/>
    <n v="10"/>
    <n v="18"/>
    <n v="16"/>
    <n v="8"/>
    <n v="7"/>
    <n v="1"/>
    <n v="69"/>
    <n v="12"/>
    <n v="0"/>
    <n v="1"/>
    <n v="12"/>
    <x v="31"/>
  </r>
  <r>
    <x v="0"/>
    <n v="4441"/>
    <x v="122"/>
    <n v="1"/>
    <n v="0"/>
    <m/>
    <n v="2"/>
    <n v="10"/>
    <n v="10"/>
    <n v="10"/>
    <n v="10"/>
    <n v="15"/>
    <n v="14"/>
    <n v="17"/>
    <n v="16"/>
    <n v="16"/>
    <n v="15"/>
    <n v="0"/>
    <n v="0"/>
    <n v="11"/>
    <n v="10"/>
    <n v="15"/>
    <n v="0"/>
    <n v="16"/>
    <n v="16"/>
    <n v="13"/>
    <n v="14"/>
    <n v="10"/>
    <n v="9"/>
    <n v="3"/>
    <n v="12"/>
    <n v="5"/>
    <n v="0"/>
    <n v="0"/>
    <n v="13"/>
    <x v="31"/>
  </r>
  <r>
    <x v="0"/>
    <n v="4442"/>
    <x v="123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n v="10"/>
    <n v="0"/>
    <n v="0"/>
    <n v="0"/>
    <n v="1"/>
    <x v="32"/>
  </r>
  <r>
    <x v="0"/>
    <n v="4443"/>
    <x v="124"/>
    <n v="0"/>
    <n v="0"/>
    <m/>
    <n v="0"/>
    <n v="5"/>
    <n v="5"/>
    <n v="5"/>
    <n v="5"/>
    <n v="6"/>
    <n v="6"/>
    <n v="6"/>
    <n v="6"/>
    <n v="3"/>
    <n v="3"/>
    <n v="0"/>
    <n v="0"/>
    <n v="3"/>
    <n v="4"/>
    <n v="4"/>
    <n v="0"/>
    <n v="4"/>
    <n v="2"/>
    <n v="3"/>
    <n v="3"/>
    <n v="5"/>
    <n v="5"/>
    <n v="1"/>
    <n v="1"/>
    <n v="3"/>
    <n v="0"/>
    <n v="0"/>
    <n v="3"/>
    <x v="33"/>
  </r>
  <r>
    <x v="0"/>
    <n v="4444"/>
    <x v="125"/>
    <n v="0"/>
    <n v="0"/>
    <m/>
    <n v="0"/>
    <n v="3"/>
    <n v="3"/>
    <n v="3"/>
    <n v="3"/>
    <n v="4"/>
    <n v="4"/>
    <n v="4"/>
    <n v="4"/>
    <n v="3"/>
    <n v="3"/>
    <n v="0"/>
    <n v="0"/>
    <n v="2"/>
    <n v="1"/>
    <n v="1"/>
    <n v="0"/>
    <n v="4"/>
    <n v="1"/>
    <n v="1"/>
    <n v="1"/>
    <n v="5"/>
    <n v="6"/>
    <n v="0"/>
    <n v="13"/>
    <n v="1"/>
    <n v="0"/>
    <n v="0"/>
    <n v="4"/>
    <x v="34"/>
  </r>
  <r>
    <x v="0"/>
    <n v="4445"/>
    <x v="126"/>
    <n v="0"/>
    <n v="0"/>
    <m/>
    <n v="0"/>
    <n v="0"/>
    <n v="0"/>
    <n v="0"/>
    <n v="0"/>
    <n v="0"/>
    <n v="0"/>
    <n v="0"/>
    <n v="1"/>
    <n v="3"/>
    <n v="3"/>
    <n v="0"/>
    <n v="0"/>
    <n v="0"/>
    <n v="0"/>
    <n v="6"/>
    <n v="0"/>
    <n v="6"/>
    <n v="5"/>
    <n v="5"/>
    <n v="5"/>
    <n v="0"/>
    <n v="0"/>
    <n v="0"/>
    <n v="0"/>
    <n v="0"/>
    <n v="0"/>
    <n v="0"/>
    <n v="0"/>
    <x v="34"/>
  </r>
  <r>
    <x v="0"/>
    <n v="4446"/>
    <x v="127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5"/>
    <n v="0"/>
    <n v="0"/>
    <n v="0"/>
    <n v="1"/>
    <x v="34"/>
  </r>
  <r>
    <x v="0"/>
    <n v="4447"/>
    <x v="128"/>
    <n v="1"/>
    <n v="0"/>
    <m/>
    <n v="1"/>
    <n v="4"/>
    <n v="4"/>
    <n v="4"/>
    <n v="4"/>
    <n v="3"/>
    <n v="6"/>
    <n v="8"/>
    <n v="6"/>
    <n v="3"/>
    <n v="4"/>
    <n v="0"/>
    <n v="0"/>
    <n v="3"/>
    <n v="3"/>
    <n v="4"/>
    <n v="0"/>
    <n v="9"/>
    <n v="3"/>
    <n v="4"/>
    <n v="3"/>
    <n v="6"/>
    <n v="5"/>
    <n v="1"/>
    <n v="2"/>
    <n v="0"/>
    <n v="0"/>
    <n v="0"/>
    <n v="1"/>
    <x v="34"/>
  </r>
  <r>
    <x v="0"/>
    <n v="4448"/>
    <x v="129"/>
    <n v="1"/>
    <n v="0"/>
    <m/>
    <n v="1"/>
    <n v="2"/>
    <n v="2"/>
    <n v="2"/>
    <n v="2"/>
    <n v="1"/>
    <n v="1"/>
    <n v="1"/>
    <n v="1"/>
    <n v="0"/>
    <n v="0"/>
    <n v="0"/>
    <n v="0"/>
    <n v="0"/>
    <n v="0"/>
    <n v="0"/>
    <n v="0"/>
    <n v="2"/>
    <n v="0"/>
    <n v="0"/>
    <n v="0"/>
    <n v="1"/>
    <n v="1"/>
    <n v="0"/>
    <n v="6"/>
    <n v="0"/>
    <n v="0"/>
    <n v="0"/>
    <n v="0"/>
    <x v="34"/>
  </r>
  <r>
    <x v="0"/>
    <n v="4449"/>
    <x v="130"/>
    <n v="0"/>
    <n v="0"/>
    <m/>
    <n v="0"/>
    <n v="0"/>
    <n v="0"/>
    <n v="0"/>
    <n v="0"/>
    <n v="3"/>
    <n v="3"/>
    <n v="3"/>
    <n v="3"/>
    <n v="0"/>
    <n v="0"/>
    <n v="0"/>
    <n v="0"/>
    <n v="0"/>
    <n v="0"/>
    <n v="0"/>
    <n v="0"/>
    <n v="0"/>
    <n v="0"/>
    <n v="1"/>
    <n v="1"/>
    <n v="0"/>
    <n v="0"/>
    <n v="1"/>
    <n v="2"/>
    <n v="0"/>
    <n v="0"/>
    <n v="0"/>
    <n v="2"/>
    <x v="34"/>
  </r>
  <r>
    <x v="0"/>
    <n v="4450"/>
    <x v="131"/>
    <n v="0"/>
    <n v="0"/>
    <m/>
    <n v="1"/>
    <n v="0"/>
    <n v="0"/>
    <n v="0"/>
    <n v="0"/>
    <n v="1"/>
    <n v="1"/>
    <n v="1"/>
    <n v="1"/>
    <n v="1"/>
    <n v="1"/>
    <n v="0"/>
    <n v="0"/>
    <n v="2"/>
    <n v="2"/>
    <n v="3"/>
    <n v="0"/>
    <n v="0"/>
    <n v="0"/>
    <n v="0"/>
    <n v="0"/>
    <n v="1"/>
    <n v="1"/>
    <n v="0"/>
    <n v="6"/>
    <n v="1"/>
    <n v="0"/>
    <n v="0"/>
    <n v="0"/>
    <x v="34"/>
  </r>
  <r>
    <x v="0"/>
    <n v="4451"/>
    <x v="132"/>
    <n v="3"/>
    <n v="0"/>
    <m/>
    <n v="4"/>
    <n v="8"/>
    <n v="8"/>
    <n v="8"/>
    <n v="8"/>
    <n v="7"/>
    <n v="7"/>
    <n v="6"/>
    <n v="8"/>
    <n v="8"/>
    <n v="8"/>
    <n v="0"/>
    <n v="0"/>
    <n v="7"/>
    <n v="6"/>
    <n v="8"/>
    <n v="0"/>
    <n v="2"/>
    <n v="3"/>
    <n v="9"/>
    <n v="6"/>
    <n v="3"/>
    <n v="6"/>
    <n v="1"/>
    <n v="9"/>
    <n v="2"/>
    <n v="0"/>
    <n v="0"/>
    <n v="1"/>
    <x v="34"/>
  </r>
  <r>
    <x v="0"/>
    <n v="4452"/>
    <x v="133"/>
    <n v="0"/>
    <n v="0"/>
    <m/>
    <n v="1"/>
    <n v="16"/>
    <n v="16"/>
    <n v="16"/>
    <n v="16"/>
    <n v="21"/>
    <n v="20"/>
    <n v="21"/>
    <n v="22"/>
    <n v="14"/>
    <n v="11"/>
    <n v="0"/>
    <n v="0"/>
    <n v="16"/>
    <n v="15"/>
    <n v="14"/>
    <n v="0"/>
    <n v="13"/>
    <n v="12"/>
    <n v="14"/>
    <n v="18"/>
    <n v="12"/>
    <n v="4"/>
    <n v="4"/>
    <n v="30"/>
    <n v="2"/>
    <n v="0"/>
    <n v="0"/>
    <n v="8"/>
    <x v="35"/>
  </r>
  <r>
    <x v="0"/>
    <n v="4453"/>
    <x v="134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1"/>
    <n v="3"/>
    <n v="0"/>
    <n v="0"/>
    <n v="0"/>
    <n v="2"/>
    <x v="35"/>
  </r>
  <r>
    <x v="0"/>
    <n v="4454"/>
    <x v="135"/>
    <n v="2"/>
    <n v="0"/>
    <m/>
    <n v="2"/>
    <n v="0"/>
    <n v="0"/>
    <n v="0"/>
    <n v="0"/>
    <n v="1"/>
    <n v="1"/>
    <n v="1"/>
    <n v="1"/>
    <n v="0"/>
    <n v="0"/>
    <n v="0"/>
    <n v="0"/>
    <n v="0"/>
    <n v="0"/>
    <n v="3"/>
    <n v="0"/>
    <n v="0"/>
    <n v="0"/>
    <n v="0"/>
    <n v="0"/>
    <n v="0"/>
    <n v="0"/>
    <n v="1"/>
    <n v="1"/>
    <n v="6"/>
    <n v="0"/>
    <n v="0"/>
    <n v="1"/>
    <x v="32"/>
  </r>
  <r>
    <x v="0"/>
    <n v="4455"/>
    <x v="136"/>
    <n v="3"/>
    <n v="0"/>
    <m/>
    <n v="6"/>
    <n v="4"/>
    <n v="4"/>
    <n v="4"/>
    <n v="4"/>
    <n v="7"/>
    <n v="6"/>
    <n v="5"/>
    <n v="5"/>
    <n v="4"/>
    <n v="4"/>
    <n v="1"/>
    <n v="0"/>
    <n v="7"/>
    <n v="9"/>
    <n v="8"/>
    <n v="0"/>
    <n v="11"/>
    <n v="7"/>
    <n v="9"/>
    <n v="2"/>
    <n v="6"/>
    <n v="1"/>
    <n v="1"/>
    <n v="30"/>
    <n v="0"/>
    <n v="0"/>
    <n v="0"/>
    <n v="5"/>
    <x v="32"/>
  </r>
  <r>
    <x v="0"/>
    <n v="4456"/>
    <x v="137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x v="32"/>
  </r>
  <r>
    <x v="0"/>
    <n v="4457"/>
    <x v="138"/>
    <n v="1"/>
    <n v="0"/>
    <m/>
    <n v="0"/>
    <n v="1"/>
    <n v="1"/>
    <n v="0"/>
    <n v="1"/>
    <n v="4"/>
    <n v="2"/>
    <n v="0"/>
    <n v="3"/>
    <n v="1"/>
    <n v="1"/>
    <n v="0"/>
    <n v="0"/>
    <n v="4"/>
    <n v="4"/>
    <n v="2"/>
    <n v="0"/>
    <n v="4"/>
    <n v="3"/>
    <n v="3"/>
    <n v="0"/>
    <n v="2"/>
    <n v="1"/>
    <n v="0"/>
    <n v="12"/>
    <n v="0"/>
    <n v="0"/>
    <n v="0"/>
    <n v="1"/>
    <x v="32"/>
  </r>
  <r>
    <x v="0"/>
    <n v="4458"/>
    <x v="139"/>
    <n v="1"/>
    <n v="0"/>
    <m/>
    <n v="1"/>
    <n v="1"/>
    <n v="1"/>
    <n v="1"/>
    <n v="1"/>
    <n v="0"/>
    <n v="0"/>
    <n v="0"/>
    <n v="0"/>
    <n v="2"/>
    <n v="1"/>
    <n v="0"/>
    <n v="0"/>
    <n v="3"/>
    <n v="3"/>
    <n v="3"/>
    <n v="0"/>
    <n v="0"/>
    <n v="0"/>
    <n v="0"/>
    <n v="0"/>
    <n v="1"/>
    <n v="1"/>
    <n v="2"/>
    <n v="2"/>
    <n v="4"/>
    <n v="0"/>
    <n v="0"/>
    <n v="0"/>
    <x v="32"/>
  </r>
  <r>
    <x v="0"/>
    <n v="4459"/>
    <x v="140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2"/>
    <n v="0"/>
    <n v="0"/>
    <n v="0"/>
    <n v="0"/>
    <n v="0"/>
    <n v="0"/>
    <n v="4"/>
    <n v="0"/>
    <n v="0"/>
    <n v="0"/>
    <n v="0"/>
    <x v="32"/>
  </r>
  <r>
    <x v="0"/>
    <n v="4460"/>
    <x v="141"/>
    <n v="0"/>
    <n v="0"/>
    <m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  <x v="32"/>
  </r>
  <r>
    <x v="0"/>
    <n v="4461"/>
    <x v="142"/>
    <n v="0"/>
    <n v="0"/>
    <m/>
    <n v="0"/>
    <n v="0"/>
    <n v="0"/>
    <n v="0"/>
    <n v="0"/>
    <n v="2"/>
    <n v="1"/>
    <n v="2"/>
    <n v="2"/>
    <n v="1"/>
    <n v="1"/>
    <n v="0"/>
    <n v="0"/>
    <n v="1"/>
    <n v="0"/>
    <n v="1"/>
    <n v="0"/>
    <n v="3"/>
    <n v="0"/>
    <n v="2"/>
    <n v="2"/>
    <n v="3"/>
    <n v="2"/>
    <n v="0"/>
    <n v="0"/>
    <n v="0"/>
    <n v="0"/>
    <n v="0"/>
    <n v="0"/>
    <x v="32"/>
  </r>
  <r>
    <x v="0"/>
    <n v="4462"/>
    <x v="143"/>
    <n v="0"/>
    <n v="0"/>
    <m/>
    <n v="0"/>
    <n v="1"/>
    <n v="1"/>
    <n v="1"/>
    <n v="1"/>
    <n v="2"/>
    <n v="2"/>
    <n v="2"/>
    <n v="2"/>
    <n v="1"/>
    <n v="1"/>
    <n v="0"/>
    <n v="0"/>
    <n v="1"/>
    <n v="1"/>
    <n v="2"/>
    <n v="0"/>
    <n v="1"/>
    <n v="0"/>
    <n v="0"/>
    <n v="1"/>
    <n v="0"/>
    <n v="0"/>
    <n v="0"/>
    <n v="0"/>
    <n v="0"/>
    <n v="0"/>
    <n v="0"/>
    <n v="0"/>
    <x v="32"/>
  </r>
  <r>
    <x v="0"/>
    <n v="4463"/>
    <x v="144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x v="32"/>
  </r>
  <r>
    <x v="0"/>
    <n v="4464"/>
    <x v="145"/>
    <n v="0"/>
    <n v="0"/>
    <m/>
    <n v="0"/>
    <n v="1"/>
    <n v="1"/>
    <n v="1"/>
    <n v="1"/>
    <n v="2"/>
    <n v="1"/>
    <n v="2"/>
    <n v="2"/>
    <n v="2"/>
    <n v="2"/>
    <n v="2"/>
    <n v="0"/>
    <n v="0"/>
    <n v="0"/>
    <n v="0"/>
    <n v="0"/>
    <n v="0"/>
    <n v="1"/>
    <n v="3"/>
    <n v="1"/>
    <n v="0"/>
    <n v="0"/>
    <n v="0"/>
    <n v="0"/>
    <n v="3"/>
    <n v="0"/>
    <n v="0"/>
    <n v="2"/>
    <x v="32"/>
  </r>
  <r>
    <x v="0"/>
    <n v="6681"/>
    <x v="146"/>
    <n v="0"/>
    <n v="0"/>
    <m/>
    <n v="0"/>
    <n v="3"/>
    <n v="3"/>
    <n v="3"/>
    <n v="3"/>
    <n v="1"/>
    <n v="2"/>
    <n v="2"/>
    <n v="2"/>
    <n v="0"/>
    <n v="0"/>
    <n v="0"/>
    <n v="0"/>
    <n v="1"/>
    <n v="2"/>
    <n v="1"/>
    <n v="0"/>
    <n v="1"/>
    <n v="0"/>
    <n v="0"/>
    <n v="1"/>
    <n v="1"/>
    <n v="0"/>
    <n v="0"/>
    <n v="0"/>
    <n v="0"/>
    <n v="0"/>
    <n v="0"/>
    <n v="2"/>
    <x v="23"/>
  </r>
  <r>
    <x v="0"/>
    <n v="6682"/>
    <x v="147"/>
    <n v="0"/>
    <n v="0"/>
    <m/>
    <n v="0"/>
    <n v="1"/>
    <n v="1"/>
    <n v="1"/>
    <n v="1"/>
    <n v="1"/>
    <n v="1"/>
    <n v="1"/>
    <n v="1"/>
    <n v="3"/>
    <n v="3"/>
    <n v="0"/>
    <n v="0"/>
    <n v="0"/>
    <n v="0"/>
    <n v="0"/>
    <n v="0"/>
    <n v="2"/>
    <n v="2"/>
    <n v="2"/>
    <n v="2"/>
    <n v="2"/>
    <n v="2"/>
    <n v="0"/>
    <n v="0"/>
    <n v="0"/>
    <n v="0"/>
    <n v="0"/>
    <n v="0"/>
    <x v="23"/>
  </r>
  <r>
    <x v="0"/>
    <n v="6683"/>
    <x v="148"/>
    <n v="1"/>
    <n v="0"/>
    <m/>
    <n v="0"/>
    <n v="3"/>
    <n v="3"/>
    <n v="3"/>
    <n v="3"/>
    <n v="4"/>
    <n v="7"/>
    <n v="4"/>
    <n v="4"/>
    <n v="3"/>
    <n v="4"/>
    <n v="0"/>
    <n v="0"/>
    <n v="6"/>
    <n v="3"/>
    <n v="3"/>
    <n v="0"/>
    <n v="7"/>
    <n v="1"/>
    <n v="3"/>
    <n v="2"/>
    <n v="5"/>
    <n v="1"/>
    <n v="1"/>
    <n v="0"/>
    <n v="0"/>
    <n v="0"/>
    <n v="1"/>
    <n v="1"/>
    <x v="28"/>
  </r>
  <r>
    <x v="0"/>
    <n v="6722"/>
    <x v="149"/>
    <n v="1"/>
    <n v="0"/>
    <m/>
    <n v="1"/>
    <n v="6"/>
    <n v="6"/>
    <n v="6"/>
    <n v="6"/>
    <n v="13"/>
    <n v="15"/>
    <n v="13"/>
    <n v="13"/>
    <n v="9"/>
    <n v="9"/>
    <n v="0"/>
    <n v="0"/>
    <n v="11"/>
    <n v="10"/>
    <n v="11"/>
    <n v="0"/>
    <n v="16"/>
    <n v="15"/>
    <n v="17"/>
    <n v="18"/>
    <n v="4"/>
    <n v="3"/>
    <n v="3"/>
    <n v="20"/>
    <n v="12"/>
    <n v="0"/>
    <n v="1"/>
    <n v="5"/>
    <x v="14"/>
  </r>
  <r>
    <x v="0"/>
    <n v="6723"/>
    <x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x v="36"/>
  </r>
  <r>
    <x v="0"/>
    <n v="6953"/>
    <x v="151"/>
    <n v="0"/>
    <n v="0"/>
    <m/>
    <n v="0"/>
    <n v="1"/>
    <n v="1"/>
    <n v="1"/>
    <n v="1"/>
    <n v="2"/>
    <n v="1"/>
    <n v="2"/>
    <n v="2"/>
    <n v="0"/>
    <n v="0"/>
    <n v="0"/>
    <n v="0"/>
    <n v="0"/>
    <n v="2"/>
    <n v="0"/>
    <n v="0"/>
    <n v="0"/>
    <n v="1"/>
    <n v="3"/>
    <n v="2"/>
    <n v="0"/>
    <n v="0"/>
    <n v="0"/>
    <n v="0"/>
    <n v="0"/>
    <n v="0"/>
    <n v="0"/>
    <n v="0"/>
    <x v="25"/>
  </r>
  <r>
    <x v="0"/>
    <n v="6954"/>
    <x v="152"/>
    <n v="0"/>
    <n v="0"/>
    <m/>
    <n v="1"/>
    <n v="2"/>
    <n v="2"/>
    <n v="2"/>
    <n v="2"/>
    <n v="2"/>
    <n v="2"/>
    <n v="2"/>
    <n v="2"/>
    <n v="1"/>
    <n v="1"/>
    <n v="0"/>
    <n v="0"/>
    <n v="3"/>
    <n v="3"/>
    <n v="3"/>
    <n v="0"/>
    <n v="5"/>
    <n v="1"/>
    <n v="2"/>
    <n v="2"/>
    <n v="3"/>
    <n v="1"/>
    <n v="0"/>
    <n v="0"/>
    <n v="0"/>
    <n v="0"/>
    <n v="0"/>
    <n v="0"/>
    <x v="30"/>
  </r>
  <r>
    <x v="0"/>
    <n v="6997"/>
    <x v="153"/>
    <n v="0"/>
    <n v="0"/>
    <m/>
    <n v="0"/>
    <n v="6"/>
    <n v="6"/>
    <n v="6"/>
    <n v="6"/>
    <n v="2"/>
    <n v="2"/>
    <n v="2"/>
    <n v="2"/>
    <n v="8"/>
    <n v="8"/>
    <n v="0"/>
    <n v="0"/>
    <n v="1"/>
    <n v="1"/>
    <n v="7"/>
    <n v="0"/>
    <n v="2"/>
    <n v="2"/>
    <n v="1"/>
    <n v="2"/>
    <n v="3"/>
    <n v="3"/>
    <n v="3"/>
    <n v="40"/>
    <n v="5"/>
    <n v="0"/>
    <n v="0"/>
    <n v="1"/>
    <x v="37"/>
  </r>
  <r>
    <x v="0"/>
    <n v="7020"/>
    <x v="154"/>
    <n v="0"/>
    <n v="0"/>
    <m/>
    <n v="0"/>
    <n v="1"/>
    <n v="1"/>
    <n v="1"/>
    <n v="1"/>
    <n v="2"/>
    <n v="2"/>
    <n v="2"/>
    <n v="2"/>
    <n v="0"/>
    <n v="0"/>
    <n v="0"/>
    <n v="0"/>
    <n v="2"/>
    <n v="2"/>
    <n v="2"/>
    <n v="0"/>
    <n v="1"/>
    <n v="1"/>
    <n v="2"/>
    <n v="2"/>
    <n v="2"/>
    <n v="2"/>
    <n v="0"/>
    <n v="0"/>
    <n v="2"/>
    <n v="0"/>
    <n v="0"/>
    <n v="0"/>
    <x v="27"/>
  </r>
  <r>
    <x v="0"/>
    <n v="7021"/>
    <x v="155"/>
    <n v="2"/>
    <n v="1"/>
    <m/>
    <n v="3"/>
    <n v="3"/>
    <n v="3"/>
    <n v="3"/>
    <n v="3"/>
    <n v="0"/>
    <n v="0"/>
    <n v="0"/>
    <n v="0"/>
    <n v="1"/>
    <n v="1"/>
    <n v="0"/>
    <n v="0"/>
    <n v="1"/>
    <n v="3"/>
    <n v="4"/>
    <n v="0"/>
    <n v="2"/>
    <n v="1"/>
    <n v="2"/>
    <n v="1"/>
    <n v="1"/>
    <n v="0"/>
    <n v="0"/>
    <n v="0"/>
    <n v="2"/>
    <n v="0"/>
    <n v="0"/>
    <n v="0"/>
    <x v="27"/>
  </r>
  <r>
    <x v="0"/>
    <n v="7022"/>
    <x v="156"/>
    <n v="0"/>
    <n v="0"/>
    <m/>
    <n v="1"/>
    <n v="3"/>
    <n v="3"/>
    <n v="3"/>
    <n v="3"/>
    <n v="2"/>
    <n v="0"/>
    <n v="0"/>
    <n v="2"/>
    <n v="0"/>
    <n v="0"/>
    <n v="0"/>
    <n v="0"/>
    <n v="1"/>
    <n v="1"/>
    <n v="1"/>
    <n v="0"/>
    <n v="2"/>
    <n v="1"/>
    <n v="1"/>
    <n v="0"/>
    <n v="1"/>
    <n v="1"/>
    <n v="1"/>
    <n v="3"/>
    <n v="1"/>
    <n v="0"/>
    <n v="0"/>
    <n v="0"/>
    <x v="34"/>
  </r>
  <r>
    <x v="0"/>
    <n v="7023"/>
    <x v="157"/>
    <n v="0"/>
    <n v="0"/>
    <m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0"/>
    <n v="0"/>
    <n v="1"/>
    <n v="0"/>
    <n v="1"/>
    <n v="0"/>
    <n v="0"/>
    <n v="2"/>
    <x v="1"/>
  </r>
  <r>
    <x v="0"/>
    <n v="7107"/>
    <x v="158"/>
    <n v="0"/>
    <n v="0"/>
    <m/>
    <n v="2"/>
    <n v="18"/>
    <n v="16"/>
    <n v="18"/>
    <n v="18"/>
    <n v="24"/>
    <n v="20"/>
    <n v="24"/>
    <n v="26"/>
    <n v="18"/>
    <n v="17"/>
    <n v="0"/>
    <n v="0"/>
    <n v="20"/>
    <n v="19"/>
    <n v="20"/>
    <n v="0"/>
    <n v="31"/>
    <n v="6"/>
    <n v="19"/>
    <n v="21"/>
    <n v="11"/>
    <n v="10"/>
    <n v="4"/>
    <n v="19"/>
    <n v="13"/>
    <n v="0"/>
    <n v="4"/>
    <n v="14"/>
    <x v="6"/>
  </r>
  <r>
    <x v="0"/>
    <n v="7183"/>
    <x v="159"/>
    <n v="1"/>
    <n v="0"/>
    <m/>
    <n v="1"/>
    <n v="18"/>
    <n v="18"/>
    <n v="18"/>
    <n v="18"/>
    <n v="36"/>
    <n v="35"/>
    <n v="35"/>
    <n v="35"/>
    <n v="26"/>
    <n v="26"/>
    <n v="0"/>
    <n v="0"/>
    <n v="22"/>
    <n v="24"/>
    <n v="22"/>
    <n v="0"/>
    <n v="25"/>
    <n v="21"/>
    <n v="25"/>
    <n v="23"/>
    <n v="10"/>
    <n v="10"/>
    <n v="0"/>
    <n v="0"/>
    <n v="6"/>
    <n v="0"/>
    <n v="1"/>
    <n v="31"/>
    <x v="3"/>
  </r>
  <r>
    <x v="0"/>
    <n v="7222"/>
    <x v="160"/>
    <n v="1"/>
    <n v="0"/>
    <m/>
    <n v="1"/>
    <n v="1"/>
    <n v="1"/>
    <n v="1"/>
    <n v="1"/>
    <n v="2"/>
    <n v="2"/>
    <n v="2"/>
    <n v="2"/>
    <n v="2"/>
    <n v="2"/>
    <n v="0"/>
    <n v="0"/>
    <n v="1"/>
    <n v="1"/>
    <n v="1"/>
    <n v="0"/>
    <n v="1"/>
    <n v="1"/>
    <n v="1"/>
    <n v="1"/>
    <n v="3"/>
    <n v="3"/>
    <n v="0"/>
    <n v="0"/>
    <n v="0"/>
    <n v="0"/>
    <n v="0"/>
    <n v="1"/>
    <x v="29"/>
  </r>
  <r>
    <x v="0"/>
    <n v="7223"/>
    <x v="161"/>
    <n v="0"/>
    <n v="0"/>
    <m/>
    <n v="0"/>
    <n v="2"/>
    <n v="2"/>
    <n v="2"/>
    <n v="2"/>
    <n v="1"/>
    <n v="1"/>
    <n v="1"/>
    <n v="1"/>
    <n v="0"/>
    <n v="0"/>
    <n v="0"/>
    <n v="0"/>
    <n v="3"/>
    <n v="3"/>
    <n v="3"/>
    <n v="0"/>
    <n v="2"/>
    <n v="2"/>
    <n v="4"/>
    <n v="2"/>
    <n v="1"/>
    <n v="1"/>
    <n v="0"/>
    <n v="0"/>
    <n v="0"/>
    <n v="0"/>
    <n v="0"/>
    <n v="0"/>
    <x v="29"/>
  </r>
  <r>
    <x v="0"/>
    <n v="7306"/>
    <x v="162"/>
    <n v="2"/>
    <n v="1"/>
    <m/>
    <n v="2"/>
    <n v="4"/>
    <n v="4"/>
    <n v="4"/>
    <n v="4"/>
    <n v="5"/>
    <n v="5"/>
    <n v="5"/>
    <n v="5"/>
    <n v="5"/>
    <n v="5"/>
    <n v="0"/>
    <n v="0"/>
    <n v="9"/>
    <n v="13"/>
    <n v="11"/>
    <n v="0"/>
    <n v="7"/>
    <n v="1"/>
    <n v="2"/>
    <n v="2"/>
    <n v="4"/>
    <n v="3"/>
    <n v="0"/>
    <n v="0"/>
    <n v="1"/>
    <n v="0"/>
    <n v="1"/>
    <n v="8"/>
    <x v="5"/>
  </r>
  <r>
    <x v="0"/>
    <n v="7315"/>
    <x v="163"/>
    <n v="0"/>
    <n v="0"/>
    <m/>
    <n v="0"/>
    <n v="2"/>
    <n v="2"/>
    <n v="2"/>
    <n v="2"/>
    <n v="3"/>
    <n v="3"/>
    <n v="3"/>
    <n v="3"/>
    <n v="1"/>
    <n v="1"/>
    <n v="0"/>
    <n v="0"/>
    <n v="0"/>
    <n v="1"/>
    <n v="5"/>
    <n v="0"/>
    <n v="5"/>
    <n v="0"/>
    <n v="1"/>
    <n v="1"/>
    <n v="3"/>
    <n v="2"/>
    <n v="0"/>
    <n v="0"/>
    <n v="0"/>
    <n v="0"/>
    <n v="0"/>
    <n v="0"/>
    <x v="28"/>
  </r>
  <r>
    <x v="0"/>
    <n v="7316"/>
    <x v="164"/>
    <n v="0"/>
    <n v="0"/>
    <m/>
    <n v="0"/>
    <n v="2"/>
    <n v="2"/>
    <n v="2"/>
    <n v="2"/>
    <n v="2"/>
    <n v="2"/>
    <n v="2"/>
    <n v="2"/>
    <n v="4"/>
    <n v="4"/>
    <n v="0"/>
    <n v="0"/>
    <n v="3"/>
    <n v="5"/>
    <n v="5"/>
    <n v="0"/>
    <n v="2"/>
    <n v="4"/>
    <n v="5"/>
    <n v="5"/>
    <n v="1"/>
    <n v="1"/>
    <n v="0"/>
    <n v="0"/>
    <n v="0"/>
    <n v="0"/>
    <n v="0"/>
    <n v="2"/>
    <x v="28"/>
  </r>
  <r>
    <x v="0"/>
    <n v="7317"/>
    <x v="165"/>
    <n v="0"/>
    <n v="0"/>
    <m/>
    <n v="0"/>
    <n v="3"/>
    <n v="3"/>
    <n v="3"/>
    <n v="3"/>
    <n v="2"/>
    <n v="2"/>
    <n v="2"/>
    <n v="3"/>
    <n v="1"/>
    <n v="1"/>
    <n v="0"/>
    <n v="0"/>
    <n v="1"/>
    <n v="1"/>
    <n v="1"/>
    <n v="0"/>
    <n v="5"/>
    <n v="2"/>
    <n v="2"/>
    <n v="3"/>
    <n v="2"/>
    <n v="2"/>
    <n v="0"/>
    <n v="0"/>
    <n v="0"/>
    <n v="0"/>
    <n v="0"/>
    <n v="0"/>
    <x v="34"/>
  </r>
  <r>
    <x v="0"/>
    <n v="7318"/>
    <x v="166"/>
    <n v="0"/>
    <n v="0"/>
    <m/>
    <n v="0"/>
    <n v="0"/>
    <n v="0"/>
    <n v="0"/>
    <n v="0"/>
    <n v="1"/>
    <n v="1"/>
    <n v="1"/>
    <n v="1"/>
    <n v="1"/>
    <n v="1"/>
    <n v="0"/>
    <n v="0"/>
    <n v="1"/>
    <n v="1"/>
    <n v="2"/>
    <n v="0"/>
    <n v="1"/>
    <n v="1"/>
    <n v="2"/>
    <n v="2"/>
    <n v="0"/>
    <n v="0"/>
    <n v="0"/>
    <n v="0"/>
    <n v="0"/>
    <n v="0"/>
    <n v="0"/>
    <n v="0"/>
    <x v="27"/>
  </r>
  <r>
    <x v="0"/>
    <n v="7410"/>
    <x v="167"/>
    <n v="2"/>
    <n v="0"/>
    <m/>
    <n v="2"/>
    <n v="11"/>
    <n v="11"/>
    <n v="11"/>
    <n v="11"/>
    <n v="17"/>
    <n v="17"/>
    <n v="17"/>
    <n v="18"/>
    <n v="7"/>
    <n v="7"/>
    <n v="0"/>
    <n v="0"/>
    <n v="9"/>
    <n v="11"/>
    <n v="8"/>
    <n v="0"/>
    <n v="9"/>
    <n v="4"/>
    <n v="6"/>
    <n v="6"/>
    <n v="6"/>
    <n v="6"/>
    <n v="0"/>
    <n v="0"/>
    <n v="6"/>
    <n v="0"/>
    <n v="2"/>
    <n v="10"/>
    <x v="2"/>
  </r>
  <r>
    <x v="0"/>
    <n v="9468"/>
    <x v="168"/>
    <n v="3"/>
    <n v="0"/>
    <m/>
    <n v="3"/>
    <n v="1"/>
    <n v="1"/>
    <n v="1"/>
    <n v="1"/>
    <n v="0"/>
    <n v="0"/>
    <n v="0"/>
    <n v="0"/>
    <n v="1"/>
    <n v="1"/>
    <n v="0"/>
    <n v="0"/>
    <n v="2"/>
    <n v="2"/>
    <n v="2"/>
    <n v="0"/>
    <n v="1"/>
    <n v="2"/>
    <n v="3"/>
    <n v="3"/>
    <n v="0"/>
    <n v="0"/>
    <n v="0"/>
    <n v="0"/>
    <n v="0"/>
    <n v="0"/>
    <n v="0"/>
    <n v="2"/>
    <x v="23"/>
  </r>
  <r>
    <x v="0"/>
    <n v="10095"/>
    <x v="169"/>
    <n v="0"/>
    <n v="0"/>
    <m/>
    <n v="0"/>
    <n v="1"/>
    <n v="1"/>
    <n v="1"/>
    <n v="1"/>
    <n v="2"/>
    <n v="2"/>
    <n v="2"/>
    <n v="2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x v="28"/>
  </r>
  <r>
    <x v="0"/>
    <n v="10096"/>
    <x v="170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1"/>
    <n v="1"/>
    <n v="0"/>
    <n v="0"/>
    <n v="0"/>
    <n v="0"/>
    <n v="0"/>
    <n v="0"/>
    <n v="0"/>
    <x v="28"/>
  </r>
  <r>
    <x v="0"/>
    <n v="11452"/>
    <x v="171"/>
    <n v="0"/>
    <n v="0"/>
    <m/>
    <n v="0"/>
    <n v="2"/>
    <n v="2"/>
    <n v="2"/>
    <n v="2"/>
    <n v="3"/>
    <n v="3"/>
    <n v="2"/>
    <n v="3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x v="23"/>
  </r>
  <r>
    <x v="0"/>
    <n v="11470"/>
    <x v="172"/>
    <n v="117"/>
    <n v="5"/>
    <m/>
    <n v="118"/>
    <n v="14"/>
    <n v="13"/>
    <n v="13"/>
    <n v="11"/>
    <n v="12"/>
    <n v="14"/>
    <n v="10"/>
    <n v="4"/>
    <n v="0"/>
    <n v="2"/>
    <n v="0"/>
    <n v="0"/>
    <n v="2"/>
    <n v="1"/>
    <n v="6"/>
    <n v="0"/>
    <n v="2"/>
    <n v="0"/>
    <n v="0"/>
    <n v="0"/>
    <n v="1"/>
    <n v="1"/>
    <n v="0"/>
    <n v="0"/>
    <n v="0"/>
    <n v="0"/>
    <n v="2"/>
    <n v="16"/>
    <x v="0"/>
  </r>
  <r>
    <x v="0"/>
    <n v="11688"/>
    <x v="173"/>
    <n v="0"/>
    <n v="0"/>
    <m/>
    <n v="0"/>
    <n v="0"/>
    <n v="0"/>
    <n v="0"/>
    <n v="0"/>
    <n v="0"/>
    <n v="0"/>
    <n v="0"/>
    <n v="0"/>
    <n v="1"/>
    <n v="2"/>
    <n v="0"/>
    <n v="0"/>
    <n v="0"/>
    <n v="0"/>
    <n v="0"/>
    <n v="0"/>
    <n v="6"/>
    <n v="1"/>
    <n v="2"/>
    <n v="1"/>
    <n v="0"/>
    <n v="0"/>
    <n v="0"/>
    <n v="0"/>
    <n v="1"/>
    <n v="0"/>
    <n v="0"/>
    <n v="0"/>
    <x v="28"/>
  </r>
  <r>
    <x v="0"/>
    <n v="17605"/>
    <x v="174"/>
    <n v="0"/>
    <n v="0"/>
    <m/>
    <n v="0"/>
    <n v="5"/>
    <n v="5"/>
    <n v="5"/>
    <n v="5"/>
    <n v="7"/>
    <n v="7"/>
    <n v="7"/>
    <n v="7"/>
    <n v="4"/>
    <n v="4"/>
    <n v="0"/>
    <n v="0"/>
    <n v="6"/>
    <n v="5"/>
    <n v="5"/>
    <n v="0"/>
    <n v="4"/>
    <n v="1"/>
    <n v="4"/>
    <n v="3"/>
    <n v="4"/>
    <n v="3"/>
    <n v="0"/>
    <n v="0"/>
    <n v="0"/>
    <n v="0"/>
    <n v="0"/>
    <n v="0"/>
    <x v="28"/>
  </r>
  <r>
    <x v="0"/>
    <n v="17874"/>
    <x v="175"/>
    <n v="0"/>
    <n v="0"/>
    <m/>
    <n v="0"/>
    <n v="2"/>
    <n v="2"/>
    <n v="2"/>
    <n v="2"/>
    <n v="5"/>
    <n v="5"/>
    <n v="4"/>
    <n v="5"/>
    <n v="5"/>
    <n v="5"/>
    <n v="0"/>
    <n v="0"/>
    <n v="1"/>
    <n v="1"/>
    <n v="1"/>
    <n v="0"/>
    <n v="8"/>
    <n v="1"/>
    <n v="1"/>
    <n v="2"/>
    <n v="0"/>
    <n v="0"/>
    <n v="0"/>
    <n v="0"/>
    <n v="0"/>
    <n v="0"/>
    <n v="0"/>
    <n v="3"/>
    <x v="7"/>
  </r>
  <r>
    <x v="0"/>
    <n v="17875"/>
    <x v="176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1"/>
    <n v="0"/>
    <n v="0"/>
    <n v="0"/>
    <n v="0"/>
    <n v="1"/>
    <x v="17"/>
  </r>
  <r>
    <x v="0"/>
    <n v="18872"/>
    <x v="177"/>
    <n v="0"/>
    <n v="0"/>
    <m/>
    <n v="0"/>
    <n v="2"/>
    <n v="2"/>
    <n v="2"/>
    <n v="2"/>
    <n v="2"/>
    <n v="2"/>
    <n v="2"/>
    <n v="2"/>
    <n v="2"/>
    <n v="2"/>
    <n v="0"/>
    <n v="0"/>
    <n v="0"/>
    <n v="0"/>
    <n v="0"/>
    <n v="0"/>
    <n v="0"/>
    <n v="1"/>
    <n v="2"/>
    <n v="2"/>
    <n v="0"/>
    <n v="0"/>
    <n v="0"/>
    <n v="0"/>
    <n v="0"/>
    <n v="0"/>
    <n v="0"/>
    <n v="0"/>
    <x v="28"/>
  </r>
  <r>
    <x v="0"/>
    <n v="18916"/>
    <x v="178"/>
    <n v="0"/>
    <n v="0"/>
    <m/>
    <n v="0"/>
    <n v="3"/>
    <n v="3"/>
    <n v="3"/>
    <n v="3"/>
    <n v="2"/>
    <n v="2"/>
    <n v="2"/>
    <n v="2"/>
    <n v="1"/>
    <n v="1"/>
    <n v="0"/>
    <n v="0"/>
    <n v="2"/>
    <n v="2"/>
    <n v="2"/>
    <n v="0"/>
    <n v="0"/>
    <n v="1"/>
    <n v="3"/>
    <n v="1"/>
    <n v="2"/>
    <n v="1"/>
    <n v="2"/>
    <n v="0"/>
    <n v="7"/>
    <n v="0"/>
    <n v="3"/>
    <n v="3"/>
    <x v="28"/>
  </r>
  <r>
    <x v="0"/>
    <n v="26094"/>
    <x v="179"/>
    <n v="0"/>
    <n v="0"/>
    <m/>
    <n v="0"/>
    <n v="2"/>
    <n v="2"/>
    <n v="2"/>
    <n v="2"/>
    <n v="10"/>
    <n v="10"/>
    <n v="10"/>
    <n v="11"/>
    <n v="11"/>
    <n v="11"/>
    <n v="0"/>
    <n v="0"/>
    <n v="9"/>
    <n v="9"/>
    <n v="9"/>
    <n v="0"/>
    <n v="15"/>
    <n v="10"/>
    <n v="8"/>
    <n v="9"/>
    <n v="6"/>
    <n v="6"/>
    <n v="1"/>
    <n v="0"/>
    <n v="4"/>
    <n v="0"/>
    <n v="0"/>
    <n v="8"/>
    <x v="18"/>
  </r>
  <r>
    <x v="0"/>
    <n v="26269"/>
    <x v="180"/>
    <n v="0"/>
    <n v="0"/>
    <m/>
    <n v="0"/>
    <n v="1"/>
    <n v="1"/>
    <n v="1"/>
    <n v="1"/>
    <n v="0"/>
    <n v="0"/>
    <n v="0"/>
    <n v="0"/>
    <n v="2"/>
    <n v="2"/>
    <n v="0"/>
    <n v="0"/>
    <n v="2"/>
    <n v="2"/>
    <n v="2"/>
    <n v="0"/>
    <n v="1"/>
    <n v="0"/>
    <n v="0"/>
    <n v="0"/>
    <n v="0"/>
    <n v="0"/>
    <n v="0"/>
    <n v="0"/>
    <n v="0"/>
    <n v="0"/>
    <n v="0"/>
    <n v="0"/>
    <x v="1"/>
  </r>
  <r>
    <x v="0"/>
    <n v="8832"/>
    <x v="181"/>
    <n v="0"/>
    <n v="0"/>
    <m/>
    <n v="0"/>
    <n v="0"/>
    <n v="0"/>
    <n v="0"/>
    <n v="0"/>
    <n v="2"/>
    <n v="2"/>
    <n v="2"/>
    <n v="2"/>
    <n v="0"/>
    <n v="0"/>
    <n v="0"/>
    <n v="0"/>
    <n v="1"/>
    <n v="0"/>
    <n v="0"/>
    <n v="0"/>
    <n v="0"/>
    <n v="0"/>
    <n v="0"/>
    <n v="0"/>
    <n v="0"/>
    <n v="0"/>
    <n v="0"/>
    <n v="5"/>
    <n v="2"/>
    <n v="0"/>
    <n v="0"/>
    <n v="3"/>
    <x v="15"/>
  </r>
  <r>
    <x v="0"/>
    <n v="8835"/>
    <x v="182"/>
    <n v="0"/>
    <n v="0"/>
    <m/>
    <n v="2"/>
    <n v="61"/>
    <n v="60"/>
    <n v="59"/>
    <n v="60"/>
    <n v="80"/>
    <n v="79"/>
    <n v="79"/>
    <n v="78"/>
    <n v="77"/>
    <n v="79"/>
    <n v="0"/>
    <n v="0"/>
    <n v="64"/>
    <n v="63"/>
    <n v="0"/>
    <n v="0"/>
    <n v="0"/>
    <n v="57"/>
    <n v="58"/>
    <n v="57"/>
    <n v="52"/>
    <n v="43"/>
    <n v="5"/>
    <n v="0"/>
    <n v="72"/>
    <n v="0"/>
    <n v="0"/>
    <n v="58"/>
    <x v="0"/>
  </r>
  <r>
    <x v="0"/>
    <n v="8833"/>
    <x v="183"/>
    <n v="0"/>
    <n v="0"/>
    <m/>
    <n v="0"/>
    <n v="25"/>
    <n v="25"/>
    <n v="25"/>
    <n v="25"/>
    <n v="31"/>
    <n v="32"/>
    <n v="32"/>
    <n v="31"/>
    <n v="31"/>
    <n v="31"/>
    <n v="0"/>
    <n v="0"/>
    <n v="30"/>
    <n v="28"/>
    <n v="0"/>
    <n v="0"/>
    <n v="0"/>
    <n v="25"/>
    <n v="24"/>
    <n v="24"/>
    <n v="27"/>
    <n v="24"/>
    <n v="43"/>
    <n v="0"/>
    <n v="27"/>
    <n v="0"/>
    <n v="0"/>
    <n v="26"/>
    <x v="2"/>
  </r>
  <r>
    <x v="0"/>
    <n v="8839"/>
    <x v="184"/>
    <n v="0"/>
    <n v="0"/>
    <m/>
    <n v="0"/>
    <n v="3"/>
    <n v="3"/>
    <n v="3"/>
    <n v="3"/>
    <n v="3"/>
    <n v="2"/>
    <n v="2"/>
    <n v="3"/>
    <n v="16"/>
    <n v="16"/>
    <n v="0"/>
    <n v="0"/>
    <n v="4"/>
    <n v="6"/>
    <n v="0"/>
    <n v="0"/>
    <n v="0"/>
    <n v="9"/>
    <n v="10"/>
    <n v="9"/>
    <n v="9"/>
    <n v="8"/>
    <n v="2"/>
    <n v="8"/>
    <n v="0"/>
    <n v="0"/>
    <n v="0"/>
    <n v="6"/>
    <x v="25"/>
  </r>
  <r>
    <x v="0"/>
    <n v="8838"/>
    <x v="185"/>
    <n v="0"/>
    <n v="0"/>
    <m/>
    <n v="0"/>
    <n v="16"/>
    <n v="16"/>
    <n v="16"/>
    <n v="16"/>
    <n v="8"/>
    <n v="8"/>
    <n v="8"/>
    <n v="8"/>
    <n v="11"/>
    <n v="11"/>
    <n v="0"/>
    <n v="0"/>
    <n v="7"/>
    <n v="7"/>
    <n v="0"/>
    <n v="0"/>
    <n v="0"/>
    <n v="14"/>
    <n v="12"/>
    <n v="13"/>
    <n v="14"/>
    <n v="14"/>
    <n v="3"/>
    <n v="0"/>
    <n v="26"/>
    <n v="0"/>
    <n v="0"/>
    <n v="9"/>
    <x v="11"/>
  </r>
  <r>
    <x v="0"/>
    <n v="8892"/>
    <x v="186"/>
    <n v="0"/>
    <n v="0"/>
    <m/>
    <n v="0"/>
    <n v="1"/>
    <n v="1"/>
    <n v="1"/>
    <n v="1"/>
    <n v="4"/>
    <n v="4"/>
    <n v="4"/>
    <n v="4"/>
    <n v="4"/>
    <n v="4"/>
    <n v="0"/>
    <n v="0"/>
    <n v="4"/>
    <n v="4"/>
    <n v="0"/>
    <n v="0"/>
    <n v="0"/>
    <n v="1"/>
    <n v="1"/>
    <n v="1"/>
    <n v="0"/>
    <n v="0"/>
    <n v="1"/>
    <n v="1"/>
    <n v="2"/>
    <n v="0"/>
    <n v="0"/>
    <n v="0"/>
    <x v="17"/>
  </r>
  <r>
    <x v="0"/>
    <n v="8891"/>
    <x v="187"/>
    <n v="0"/>
    <n v="0"/>
    <m/>
    <n v="0"/>
    <n v="6"/>
    <n v="6"/>
    <n v="6"/>
    <n v="7"/>
    <n v="10"/>
    <n v="10"/>
    <n v="10"/>
    <n v="10"/>
    <n v="7"/>
    <n v="7"/>
    <n v="0"/>
    <n v="0"/>
    <n v="7"/>
    <n v="7"/>
    <n v="1"/>
    <n v="0"/>
    <n v="0"/>
    <n v="8"/>
    <n v="7"/>
    <n v="8"/>
    <n v="8"/>
    <n v="8"/>
    <n v="0"/>
    <n v="0"/>
    <n v="4"/>
    <n v="0"/>
    <n v="0"/>
    <n v="7"/>
    <x v="19"/>
  </r>
  <r>
    <x v="0"/>
    <n v="8831"/>
    <x v="188"/>
    <n v="0"/>
    <n v="0"/>
    <m/>
    <n v="0"/>
    <n v="43"/>
    <n v="43"/>
    <n v="41"/>
    <n v="43"/>
    <n v="51"/>
    <n v="50"/>
    <n v="41"/>
    <n v="51"/>
    <n v="48"/>
    <n v="52"/>
    <n v="0"/>
    <n v="0"/>
    <n v="34"/>
    <n v="33"/>
    <n v="0"/>
    <n v="0"/>
    <n v="0"/>
    <n v="45"/>
    <n v="48"/>
    <n v="43"/>
    <n v="33"/>
    <n v="30"/>
    <n v="2"/>
    <n v="19"/>
    <n v="27"/>
    <n v="0"/>
    <n v="0"/>
    <n v="38"/>
    <x v="3"/>
  </r>
  <r>
    <x v="0"/>
    <n v="8349"/>
    <x v="189"/>
    <n v="0"/>
    <n v="0"/>
    <m/>
    <n v="0"/>
    <n v="6"/>
    <n v="6"/>
    <n v="6"/>
    <n v="6"/>
    <n v="1"/>
    <n v="1"/>
    <n v="1"/>
    <n v="1"/>
    <n v="2"/>
    <n v="2"/>
    <n v="0"/>
    <n v="0"/>
    <n v="1"/>
    <n v="0"/>
    <n v="0"/>
    <n v="0"/>
    <n v="0"/>
    <n v="3"/>
    <n v="3"/>
    <n v="3"/>
    <n v="2"/>
    <n v="1"/>
    <n v="0"/>
    <n v="0"/>
    <n v="2"/>
    <n v="0"/>
    <n v="0"/>
    <n v="0"/>
    <x v="1"/>
  </r>
  <r>
    <x v="0"/>
    <n v="8608"/>
    <x v="190"/>
    <n v="0"/>
    <n v="0"/>
    <m/>
    <n v="0"/>
    <n v="4"/>
    <n v="4"/>
    <n v="4"/>
    <n v="4"/>
    <n v="4"/>
    <n v="4"/>
    <n v="4"/>
    <n v="4"/>
    <n v="2"/>
    <n v="2"/>
    <n v="0"/>
    <n v="0"/>
    <n v="5"/>
    <n v="4"/>
    <n v="0"/>
    <n v="0"/>
    <n v="0"/>
    <n v="4"/>
    <n v="6"/>
    <n v="6"/>
    <n v="4"/>
    <n v="4"/>
    <n v="1"/>
    <n v="0"/>
    <n v="7"/>
    <n v="0"/>
    <n v="0"/>
    <n v="2"/>
    <x v="24"/>
  </r>
  <r>
    <x v="0"/>
    <n v="8836"/>
    <x v="191"/>
    <n v="0"/>
    <n v="0"/>
    <m/>
    <n v="0"/>
    <n v="47"/>
    <n v="46"/>
    <n v="47"/>
    <n v="47"/>
    <n v="49"/>
    <n v="49"/>
    <n v="48"/>
    <n v="49"/>
    <n v="41"/>
    <n v="40"/>
    <n v="0"/>
    <n v="0"/>
    <n v="49"/>
    <n v="49"/>
    <n v="0"/>
    <n v="0"/>
    <n v="0"/>
    <n v="35"/>
    <n v="44"/>
    <n v="45"/>
    <n v="30"/>
    <n v="29"/>
    <n v="54"/>
    <n v="7"/>
    <n v="50"/>
    <n v="0"/>
    <n v="0"/>
    <n v="25"/>
    <x v="0"/>
  </r>
  <r>
    <x v="0"/>
    <n v="12241"/>
    <x v="192"/>
    <n v="0"/>
    <n v="0"/>
    <m/>
    <n v="0"/>
    <n v="21"/>
    <n v="20"/>
    <n v="21"/>
    <n v="21"/>
    <n v="26"/>
    <n v="26"/>
    <n v="26"/>
    <n v="26"/>
    <n v="32"/>
    <n v="31"/>
    <n v="0"/>
    <n v="0"/>
    <n v="22"/>
    <n v="22"/>
    <n v="1"/>
    <n v="0"/>
    <n v="0"/>
    <n v="28"/>
    <n v="28"/>
    <n v="27"/>
    <n v="27"/>
    <n v="26"/>
    <n v="0"/>
    <n v="0"/>
    <n v="19"/>
    <n v="0"/>
    <n v="0"/>
    <n v="19"/>
    <x v="18"/>
  </r>
  <r>
    <x v="0"/>
    <n v="8901"/>
    <x v="193"/>
    <n v="0"/>
    <n v="0"/>
    <m/>
    <n v="0"/>
    <n v="15"/>
    <n v="14"/>
    <n v="15"/>
    <n v="15"/>
    <n v="19"/>
    <n v="17"/>
    <n v="19"/>
    <n v="19"/>
    <n v="20"/>
    <n v="19"/>
    <n v="0"/>
    <n v="0"/>
    <n v="15"/>
    <n v="12"/>
    <n v="0"/>
    <n v="0"/>
    <n v="0"/>
    <n v="19"/>
    <n v="20"/>
    <n v="22"/>
    <n v="23"/>
    <n v="16"/>
    <n v="4"/>
    <n v="8"/>
    <n v="39"/>
    <n v="0"/>
    <n v="0"/>
    <n v="11"/>
    <x v="31"/>
  </r>
  <r>
    <x v="0"/>
    <n v="8577"/>
    <x v="194"/>
    <n v="105"/>
    <n v="5"/>
    <m/>
    <n v="127"/>
    <n v="8"/>
    <n v="6"/>
    <n v="6"/>
    <n v="4"/>
    <n v="4"/>
    <n v="4"/>
    <n v="2"/>
    <n v="2"/>
    <n v="1"/>
    <n v="1"/>
    <n v="0"/>
    <n v="0"/>
    <n v="3"/>
    <n v="5"/>
    <n v="0"/>
    <n v="0"/>
    <n v="0"/>
    <n v="3"/>
    <n v="3"/>
    <n v="1"/>
    <n v="3"/>
    <n v="3"/>
    <n v="3"/>
    <n v="0"/>
    <n v="2"/>
    <n v="0"/>
    <n v="0"/>
    <n v="18"/>
    <x v="0"/>
  </r>
  <r>
    <x v="0"/>
    <n v="8830"/>
    <x v="195"/>
    <n v="0"/>
    <n v="0"/>
    <m/>
    <n v="0"/>
    <n v="4"/>
    <n v="4"/>
    <n v="4"/>
    <n v="4"/>
    <n v="11"/>
    <n v="11"/>
    <n v="11"/>
    <n v="11"/>
    <n v="5"/>
    <n v="5"/>
    <n v="0"/>
    <n v="0"/>
    <n v="7"/>
    <n v="8"/>
    <n v="0"/>
    <n v="0"/>
    <n v="0"/>
    <n v="0"/>
    <n v="0"/>
    <n v="0"/>
    <n v="1"/>
    <n v="0"/>
    <n v="1"/>
    <n v="4"/>
    <n v="3"/>
    <n v="0"/>
    <n v="0"/>
    <n v="10"/>
    <x v="28"/>
  </r>
  <r>
    <x v="0"/>
    <n v="11020"/>
    <x v="196"/>
    <n v="150"/>
    <n v="0"/>
    <m/>
    <n v="1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x v="5"/>
  </r>
  <r>
    <x v="0"/>
    <n v="11841"/>
    <x v="197"/>
    <n v="0"/>
    <n v="0"/>
    <m/>
    <n v="0"/>
    <n v="6"/>
    <n v="6"/>
    <n v="6"/>
    <n v="6"/>
    <n v="9"/>
    <n v="9"/>
    <n v="9"/>
    <n v="9"/>
    <n v="14"/>
    <n v="14"/>
    <n v="0"/>
    <n v="0"/>
    <n v="6"/>
    <n v="7"/>
    <n v="0"/>
    <n v="0"/>
    <n v="0"/>
    <n v="7"/>
    <n v="9"/>
    <n v="9"/>
    <n v="5"/>
    <n v="5"/>
    <n v="1"/>
    <n v="0"/>
    <n v="3"/>
    <n v="0"/>
    <n v="0"/>
    <n v="4"/>
    <x v="14"/>
  </r>
  <r>
    <x v="0"/>
    <n v="16699"/>
    <x v="198"/>
    <n v="0"/>
    <n v="0"/>
    <m/>
    <n v="0"/>
    <n v="6"/>
    <n v="6"/>
    <n v="6"/>
    <n v="6"/>
    <n v="5"/>
    <n v="5"/>
    <n v="5"/>
    <n v="5"/>
    <n v="10"/>
    <n v="10"/>
    <n v="0"/>
    <n v="0"/>
    <n v="4"/>
    <n v="4"/>
    <n v="0"/>
    <n v="0"/>
    <n v="0"/>
    <n v="3"/>
    <n v="4"/>
    <n v="3"/>
    <n v="6"/>
    <n v="6"/>
    <n v="2"/>
    <n v="2"/>
    <n v="14"/>
    <n v="0"/>
    <n v="0"/>
    <n v="3"/>
    <x v="4"/>
  </r>
  <r>
    <x v="0"/>
    <n v="31449"/>
    <x v="150"/>
    <n v="0"/>
    <n v="0"/>
    <m/>
    <n v="1"/>
    <n v="19"/>
    <n v="20"/>
    <n v="20"/>
    <n v="19"/>
    <n v="23"/>
    <n v="23"/>
    <n v="27"/>
    <n v="24"/>
    <n v="18"/>
    <n v="17"/>
    <n v="0"/>
    <n v="0"/>
    <n v="17"/>
    <n v="17"/>
    <n v="20"/>
    <n v="0"/>
    <n v="33"/>
    <n v="13"/>
    <n v="12"/>
    <n v="20"/>
    <n v="6"/>
    <n v="4"/>
    <n v="10"/>
    <n v="12"/>
    <n v="11"/>
    <n v="0"/>
    <n v="0"/>
    <n v="7"/>
    <x v="36"/>
  </r>
  <r>
    <x v="0"/>
    <n v="11833"/>
    <x v="199"/>
    <n v="7"/>
    <n v="0"/>
    <m/>
    <n v="3"/>
    <n v="7"/>
    <n v="7"/>
    <n v="7"/>
    <n v="7"/>
    <n v="7"/>
    <n v="7"/>
    <n v="7"/>
    <n v="7"/>
    <n v="6"/>
    <n v="6"/>
    <n v="0"/>
    <n v="0"/>
    <n v="6"/>
    <n v="5"/>
    <n v="6"/>
    <n v="0"/>
    <n v="16"/>
    <n v="4"/>
    <n v="9"/>
    <n v="8"/>
    <n v="11"/>
    <n v="10"/>
    <n v="19"/>
    <n v="50"/>
    <n v="15"/>
    <n v="0"/>
    <n v="0"/>
    <n v="8"/>
    <x v="0"/>
  </r>
  <r>
    <x v="0"/>
    <n v="32743"/>
    <x v="200"/>
    <n v="14"/>
    <n v="0"/>
    <m/>
    <n v="14"/>
    <n v="11"/>
    <n v="11"/>
    <n v="11"/>
    <n v="11"/>
    <n v="17"/>
    <n v="16"/>
    <n v="17"/>
    <n v="16"/>
    <n v="21"/>
    <n v="20"/>
    <n v="5"/>
    <n v="0"/>
    <n v="15"/>
    <n v="13"/>
    <n v="14"/>
    <n v="0"/>
    <n v="21"/>
    <n v="21"/>
    <n v="14"/>
    <n v="16"/>
    <n v="11"/>
    <n v="11"/>
    <n v="1"/>
    <n v="5"/>
    <n v="12"/>
    <n v="0"/>
    <n v="4"/>
    <n v="11"/>
    <x v="4"/>
  </r>
  <r>
    <x v="0"/>
    <n v="31139"/>
    <x v="201"/>
    <n v="1"/>
    <n v="0"/>
    <m/>
    <n v="1"/>
    <n v="0"/>
    <n v="0"/>
    <n v="0"/>
    <n v="0"/>
    <n v="1"/>
    <n v="1"/>
    <n v="1"/>
    <n v="1"/>
    <n v="0"/>
    <n v="0"/>
    <n v="0"/>
    <n v="0"/>
    <n v="1"/>
    <n v="1"/>
    <n v="1"/>
    <n v="0"/>
    <n v="1"/>
    <n v="0"/>
    <n v="2"/>
    <n v="2"/>
    <n v="1"/>
    <n v="0"/>
    <n v="0"/>
    <n v="0"/>
    <n v="0"/>
    <n v="0"/>
    <n v="0"/>
    <n v="2"/>
    <x v="32"/>
  </r>
  <r>
    <x v="1"/>
    <n v="4317"/>
    <x v="0"/>
    <n v="238"/>
    <n v="3"/>
    <m/>
    <n v="245"/>
    <n v="2"/>
    <n v="3"/>
    <n v="3"/>
    <n v="2"/>
    <n v="8"/>
    <n v="3"/>
    <n v="3"/>
    <n v="8"/>
    <n v="6"/>
    <n v="4"/>
    <n v="0"/>
    <n v="0"/>
    <n v="5"/>
    <n v="5"/>
    <n v="7"/>
    <n v="0"/>
    <n v="2"/>
    <n v="2"/>
    <n v="5"/>
    <n v="3"/>
    <n v="4"/>
    <n v="3"/>
    <n v="2"/>
    <n v="0"/>
    <n v="8"/>
    <n v="0"/>
    <n v="18"/>
    <n v="7"/>
    <x v="0"/>
  </r>
  <r>
    <x v="1"/>
    <n v="4318"/>
    <x v="1"/>
    <n v="50"/>
    <n v="0"/>
    <m/>
    <n v="54"/>
    <n v="27"/>
    <n v="27"/>
    <n v="27"/>
    <n v="27"/>
    <n v="17"/>
    <n v="18"/>
    <n v="17"/>
    <n v="17"/>
    <n v="33"/>
    <n v="33"/>
    <n v="0"/>
    <n v="0"/>
    <n v="26"/>
    <n v="27"/>
    <n v="26"/>
    <n v="0"/>
    <n v="41"/>
    <n v="14"/>
    <n v="20"/>
    <n v="24"/>
    <n v="17"/>
    <n v="10"/>
    <n v="21"/>
    <n v="0"/>
    <n v="45"/>
    <n v="0"/>
    <n v="12"/>
    <n v="24"/>
    <x v="0"/>
  </r>
  <r>
    <x v="1"/>
    <n v="4319"/>
    <x v="2"/>
    <n v="5"/>
    <n v="0"/>
    <m/>
    <n v="36"/>
    <n v="18"/>
    <n v="18"/>
    <n v="18"/>
    <n v="18"/>
    <n v="21"/>
    <n v="17"/>
    <n v="22"/>
    <n v="21"/>
    <n v="23"/>
    <n v="22"/>
    <n v="0"/>
    <n v="0"/>
    <n v="24"/>
    <n v="27"/>
    <n v="24"/>
    <n v="0"/>
    <n v="25"/>
    <n v="17"/>
    <n v="20"/>
    <n v="20"/>
    <n v="19"/>
    <n v="14"/>
    <n v="9"/>
    <n v="0"/>
    <n v="124"/>
    <n v="0"/>
    <n v="5"/>
    <n v="12"/>
    <x v="0"/>
  </r>
  <r>
    <x v="1"/>
    <n v="4320"/>
    <x v="3"/>
    <n v="0"/>
    <n v="0"/>
    <m/>
    <n v="2"/>
    <n v="11"/>
    <n v="11"/>
    <n v="11"/>
    <n v="11"/>
    <n v="23"/>
    <n v="23"/>
    <n v="23"/>
    <n v="23"/>
    <n v="17"/>
    <n v="17"/>
    <n v="0"/>
    <n v="0"/>
    <n v="17"/>
    <n v="16"/>
    <n v="17"/>
    <n v="0"/>
    <n v="14"/>
    <n v="11"/>
    <n v="12"/>
    <n v="12"/>
    <n v="9"/>
    <n v="7"/>
    <n v="8"/>
    <n v="0"/>
    <n v="43"/>
    <n v="0"/>
    <n v="1"/>
    <n v="11"/>
    <x v="0"/>
  </r>
  <r>
    <x v="1"/>
    <n v="4321"/>
    <x v="4"/>
    <n v="0"/>
    <n v="1"/>
    <m/>
    <n v="1"/>
    <n v="17"/>
    <n v="17"/>
    <n v="17"/>
    <n v="17"/>
    <n v="9"/>
    <n v="9"/>
    <n v="9"/>
    <n v="9"/>
    <n v="12"/>
    <n v="12"/>
    <n v="0"/>
    <n v="0"/>
    <n v="24"/>
    <n v="23"/>
    <n v="22"/>
    <n v="0"/>
    <n v="17"/>
    <n v="11"/>
    <n v="19"/>
    <n v="19"/>
    <n v="18"/>
    <n v="16"/>
    <n v="12"/>
    <n v="0"/>
    <n v="109"/>
    <n v="0"/>
    <n v="0"/>
    <n v="27"/>
    <x v="0"/>
  </r>
  <r>
    <x v="1"/>
    <n v="4322"/>
    <x v="5"/>
    <n v="1"/>
    <n v="0"/>
    <m/>
    <n v="3"/>
    <n v="7"/>
    <n v="7"/>
    <n v="7"/>
    <n v="7"/>
    <n v="13"/>
    <n v="12"/>
    <n v="13"/>
    <n v="13"/>
    <n v="13"/>
    <n v="13"/>
    <n v="0"/>
    <n v="0"/>
    <n v="15"/>
    <n v="14"/>
    <n v="15"/>
    <n v="0"/>
    <n v="17"/>
    <n v="18"/>
    <n v="18"/>
    <n v="18"/>
    <n v="8"/>
    <n v="8"/>
    <n v="0"/>
    <n v="0"/>
    <n v="79"/>
    <n v="0"/>
    <n v="0"/>
    <n v="9"/>
    <x v="0"/>
  </r>
  <r>
    <x v="1"/>
    <n v="4323"/>
    <x v="6"/>
    <n v="1"/>
    <n v="0"/>
    <m/>
    <n v="3"/>
    <n v="8"/>
    <n v="8"/>
    <n v="8"/>
    <n v="8"/>
    <n v="11"/>
    <n v="11"/>
    <n v="10"/>
    <n v="12"/>
    <n v="5"/>
    <n v="5"/>
    <n v="0"/>
    <n v="0"/>
    <n v="12"/>
    <n v="11"/>
    <n v="8"/>
    <n v="0"/>
    <n v="15"/>
    <n v="3"/>
    <n v="9"/>
    <n v="8"/>
    <n v="15"/>
    <n v="13"/>
    <n v="10"/>
    <n v="0"/>
    <n v="81"/>
    <n v="0"/>
    <n v="0"/>
    <n v="17"/>
    <x v="0"/>
  </r>
  <r>
    <x v="1"/>
    <n v="4324"/>
    <x v="7"/>
    <n v="9"/>
    <n v="0"/>
    <m/>
    <n v="10"/>
    <n v="14"/>
    <n v="14"/>
    <n v="14"/>
    <n v="14"/>
    <n v="19"/>
    <n v="18"/>
    <n v="20"/>
    <n v="19"/>
    <n v="26"/>
    <n v="27"/>
    <n v="0"/>
    <n v="0"/>
    <n v="23"/>
    <n v="23"/>
    <n v="17"/>
    <n v="0"/>
    <n v="25"/>
    <n v="10"/>
    <n v="10"/>
    <n v="10"/>
    <n v="15"/>
    <n v="12"/>
    <n v="10"/>
    <n v="0"/>
    <n v="71"/>
    <n v="0"/>
    <n v="0"/>
    <n v="25"/>
    <x v="0"/>
  </r>
  <r>
    <x v="1"/>
    <n v="4325"/>
    <x v="8"/>
    <n v="3"/>
    <n v="0"/>
    <m/>
    <n v="4"/>
    <n v="9"/>
    <n v="9"/>
    <n v="9"/>
    <n v="9"/>
    <n v="12"/>
    <n v="11"/>
    <n v="8"/>
    <n v="12"/>
    <n v="13"/>
    <n v="14"/>
    <n v="0"/>
    <n v="0"/>
    <n v="8"/>
    <n v="8"/>
    <n v="8"/>
    <n v="0"/>
    <n v="11"/>
    <n v="10"/>
    <n v="11"/>
    <n v="11"/>
    <n v="4"/>
    <n v="3"/>
    <n v="5"/>
    <n v="0"/>
    <n v="37"/>
    <n v="0"/>
    <n v="0"/>
    <n v="8"/>
    <x v="1"/>
  </r>
  <r>
    <x v="1"/>
    <n v="4326"/>
    <x v="9"/>
    <n v="0"/>
    <n v="0"/>
    <m/>
    <n v="0"/>
    <n v="1"/>
    <n v="1"/>
    <n v="1"/>
    <n v="1"/>
    <n v="4"/>
    <n v="4"/>
    <n v="4"/>
    <n v="4"/>
    <n v="6"/>
    <n v="6"/>
    <n v="0"/>
    <n v="0"/>
    <n v="0"/>
    <n v="0"/>
    <n v="0"/>
    <n v="0"/>
    <n v="2"/>
    <n v="3"/>
    <n v="3"/>
    <n v="1"/>
    <n v="2"/>
    <n v="2"/>
    <n v="4"/>
    <n v="0"/>
    <n v="23"/>
    <n v="0"/>
    <n v="1"/>
    <n v="2"/>
    <x v="1"/>
  </r>
  <r>
    <x v="1"/>
    <n v="4327"/>
    <x v="10"/>
    <n v="2"/>
    <n v="0"/>
    <m/>
    <n v="1"/>
    <n v="11"/>
    <n v="11"/>
    <n v="12"/>
    <n v="11"/>
    <n v="14"/>
    <n v="14"/>
    <n v="14"/>
    <n v="14"/>
    <n v="20"/>
    <n v="20"/>
    <n v="0"/>
    <n v="0"/>
    <n v="25"/>
    <n v="23"/>
    <n v="18"/>
    <n v="0"/>
    <n v="19"/>
    <n v="6"/>
    <n v="16"/>
    <n v="17"/>
    <n v="14"/>
    <n v="11"/>
    <n v="0"/>
    <n v="0"/>
    <n v="51"/>
    <n v="0"/>
    <n v="2"/>
    <n v="14"/>
    <x v="2"/>
  </r>
  <r>
    <x v="1"/>
    <n v="4328"/>
    <x v="11"/>
    <n v="2"/>
    <n v="1"/>
    <m/>
    <n v="0"/>
    <n v="8"/>
    <n v="8"/>
    <n v="8"/>
    <n v="8"/>
    <n v="7"/>
    <n v="7"/>
    <n v="7"/>
    <n v="7"/>
    <n v="11"/>
    <n v="11"/>
    <n v="0"/>
    <n v="0"/>
    <n v="7"/>
    <n v="7"/>
    <n v="4"/>
    <n v="0"/>
    <n v="3"/>
    <n v="3"/>
    <n v="6"/>
    <n v="6"/>
    <n v="6"/>
    <n v="3"/>
    <n v="0"/>
    <n v="0"/>
    <n v="48"/>
    <n v="0"/>
    <n v="0"/>
    <n v="5"/>
    <x v="2"/>
  </r>
  <r>
    <x v="1"/>
    <n v="4329"/>
    <x v="12"/>
    <n v="17"/>
    <n v="0"/>
    <m/>
    <n v="20"/>
    <n v="16"/>
    <n v="16"/>
    <n v="16"/>
    <n v="16"/>
    <n v="15"/>
    <n v="15"/>
    <n v="15"/>
    <n v="15"/>
    <n v="16"/>
    <n v="16"/>
    <n v="0"/>
    <n v="0"/>
    <n v="22"/>
    <n v="22"/>
    <n v="15"/>
    <n v="0"/>
    <n v="23"/>
    <n v="18"/>
    <n v="21"/>
    <n v="21"/>
    <n v="14"/>
    <n v="12"/>
    <n v="0"/>
    <n v="0"/>
    <n v="114"/>
    <n v="0"/>
    <n v="2"/>
    <n v="18"/>
    <x v="2"/>
  </r>
  <r>
    <x v="1"/>
    <n v="4330"/>
    <x v="13"/>
    <n v="0"/>
    <n v="0"/>
    <m/>
    <n v="1"/>
    <n v="3"/>
    <n v="3"/>
    <n v="3"/>
    <n v="3"/>
    <n v="3"/>
    <n v="3"/>
    <n v="3"/>
    <n v="4"/>
    <n v="2"/>
    <n v="3"/>
    <n v="0"/>
    <n v="0"/>
    <n v="5"/>
    <n v="5"/>
    <n v="2"/>
    <n v="0"/>
    <n v="5"/>
    <n v="0"/>
    <n v="1"/>
    <n v="2"/>
    <n v="2"/>
    <n v="1"/>
    <n v="1"/>
    <n v="0"/>
    <n v="10"/>
    <n v="0"/>
    <n v="0"/>
    <n v="0"/>
    <x v="2"/>
  </r>
  <r>
    <x v="1"/>
    <n v="4331"/>
    <x v="14"/>
    <n v="10"/>
    <n v="0"/>
    <m/>
    <n v="12"/>
    <n v="32"/>
    <n v="32"/>
    <n v="32"/>
    <n v="32"/>
    <n v="30"/>
    <n v="30"/>
    <n v="30"/>
    <n v="30"/>
    <n v="33"/>
    <n v="32"/>
    <n v="0"/>
    <n v="0"/>
    <n v="19"/>
    <n v="18"/>
    <n v="12"/>
    <n v="0"/>
    <n v="39"/>
    <n v="10"/>
    <n v="24"/>
    <n v="22"/>
    <n v="14"/>
    <n v="11"/>
    <n v="1"/>
    <n v="0"/>
    <n v="96"/>
    <n v="0"/>
    <n v="6"/>
    <n v="32"/>
    <x v="3"/>
  </r>
  <r>
    <x v="1"/>
    <n v="4332"/>
    <x v="15"/>
    <n v="20"/>
    <n v="0"/>
    <m/>
    <n v="22"/>
    <n v="32"/>
    <n v="32"/>
    <n v="32"/>
    <n v="32"/>
    <n v="35"/>
    <n v="36"/>
    <n v="35"/>
    <n v="36"/>
    <n v="41"/>
    <n v="41"/>
    <n v="0"/>
    <n v="0"/>
    <n v="26"/>
    <n v="23"/>
    <n v="15"/>
    <n v="0"/>
    <n v="27"/>
    <n v="12"/>
    <n v="20"/>
    <n v="17"/>
    <n v="12"/>
    <n v="11"/>
    <n v="0"/>
    <n v="0"/>
    <n v="92"/>
    <n v="0"/>
    <n v="0"/>
    <n v="35"/>
    <x v="3"/>
  </r>
  <r>
    <x v="1"/>
    <n v="4333"/>
    <x v="16"/>
    <n v="10"/>
    <n v="1"/>
    <m/>
    <n v="10"/>
    <n v="16"/>
    <n v="16"/>
    <n v="16"/>
    <n v="16"/>
    <n v="30"/>
    <n v="30"/>
    <n v="30"/>
    <n v="29"/>
    <n v="30"/>
    <n v="31"/>
    <n v="0"/>
    <n v="0"/>
    <n v="18"/>
    <n v="16"/>
    <n v="13"/>
    <n v="0"/>
    <n v="16"/>
    <n v="4"/>
    <n v="19"/>
    <n v="17"/>
    <n v="10"/>
    <n v="8"/>
    <n v="0"/>
    <n v="0"/>
    <n v="81"/>
    <n v="0"/>
    <n v="2"/>
    <n v="13"/>
    <x v="3"/>
  </r>
  <r>
    <x v="1"/>
    <n v="4334"/>
    <x v="17"/>
    <n v="0"/>
    <n v="0"/>
    <m/>
    <n v="1"/>
    <n v="5"/>
    <n v="5"/>
    <n v="5"/>
    <n v="5"/>
    <n v="9"/>
    <n v="9"/>
    <n v="9"/>
    <n v="9"/>
    <n v="1"/>
    <n v="3"/>
    <n v="0"/>
    <n v="0"/>
    <n v="7"/>
    <n v="8"/>
    <n v="9"/>
    <n v="0"/>
    <n v="17"/>
    <n v="1"/>
    <n v="4"/>
    <n v="2"/>
    <n v="5"/>
    <n v="4"/>
    <n v="0"/>
    <n v="0"/>
    <n v="8"/>
    <n v="0"/>
    <n v="0"/>
    <n v="3"/>
    <x v="3"/>
  </r>
  <r>
    <x v="1"/>
    <n v="4335"/>
    <x v="18"/>
    <n v="0"/>
    <n v="0"/>
    <m/>
    <n v="1"/>
    <n v="12"/>
    <n v="12"/>
    <n v="12"/>
    <n v="12"/>
    <n v="4"/>
    <n v="4"/>
    <n v="4"/>
    <n v="4"/>
    <n v="9"/>
    <n v="9"/>
    <n v="0"/>
    <n v="0"/>
    <n v="13"/>
    <n v="13"/>
    <n v="8"/>
    <n v="0"/>
    <n v="10"/>
    <n v="9"/>
    <n v="10"/>
    <n v="8"/>
    <n v="11"/>
    <n v="5"/>
    <n v="0"/>
    <n v="0"/>
    <n v="48"/>
    <n v="0"/>
    <n v="2"/>
    <n v="13"/>
    <x v="3"/>
  </r>
  <r>
    <x v="1"/>
    <n v="4337"/>
    <x v="19"/>
    <n v="0"/>
    <n v="0"/>
    <m/>
    <n v="0"/>
    <n v="4"/>
    <n v="4"/>
    <n v="4"/>
    <n v="4"/>
    <n v="6"/>
    <n v="6"/>
    <n v="6"/>
    <n v="6"/>
    <n v="3"/>
    <n v="3"/>
    <n v="0"/>
    <n v="0"/>
    <n v="2"/>
    <n v="3"/>
    <n v="3"/>
    <n v="0"/>
    <n v="1"/>
    <n v="0"/>
    <n v="3"/>
    <n v="3"/>
    <n v="2"/>
    <n v="2"/>
    <n v="0"/>
    <n v="0"/>
    <n v="10"/>
    <n v="0"/>
    <n v="0"/>
    <n v="2"/>
    <x v="4"/>
  </r>
  <r>
    <x v="1"/>
    <n v="4338"/>
    <x v="20"/>
    <n v="10"/>
    <n v="0"/>
    <m/>
    <n v="10"/>
    <n v="20"/>
    <n v="20"/>
    <n v="20"/>
    <n v="20"/>
    <n v="22"/>
    <n v="22"/>
    <n v="22"/>
    <n v="22"/>
    <n v="19"/>
    <n v="19"/>
    <n v="0"/>
    <n v="0"/>
    <n v="21"/>
    <n v="22"/>
    <n v="23"/>
    <n v="0"/>
    <n v="27"/>
    <n v="24"/>
    <n v="18"/>
    <n v="17"/>
    <n v="11"/>
    <n v="10"/>
    <n v="2"/>
    <n v="0"/>
    <n v="98"/>
    <n v="0"/>
    <n v="4"/>
    <n v="9"/>
    <x v="5"/>
  </r>
  <r>
    <x v="1"/>
    <n v="4339"/>
    <x v="21"/>
    <n v="0"/>
    <n v="0"/>
    <m/>
    <n v="0"/>
    <n v="0"/>
    <n v="0"/>
    <n v="0"/>
    <n v="0"/>
    <n v="0"/>
    <n v="0"/>
    <n v="0"/>
    <n v="0"/>
    <n v="1"/>
    <n v="0"/>
    <n v="0"/>
    <n v="0"/>
    <n v="1"/>
    <n v="0"/>
    <n v="0"/>
    <n v="0"/>
    <n v="1"/>
    <n v="0"/>
    <n v="0"/>
    <n v="0"/>
    <n v="2"/>
    <n v="1"/>
    <n v="1"/>
    <n v="0"/>
    <n v="11"/>
    <n v="0"/>
    <n v="0"/>
    <n v="0"/>
    <x v="6"/>
  </r>
  <r>
    <x v="1"/>
    <n v="4340"/>
    <x v="22"/>
    <n v="0"/>
    <n v="0"/>
    <m/>
    <n v="0"/>
    <n v="0"/>
    <n v="0"/>
    <n v="0"/>
    <n v="0"/>
    <n v="2"/>
    <n v="2"/>
    <n v="0"/>
    <n v="1"/>
    <n v="2"/>
    <n v="2"/>
    <n v="0"/>
    <n v="0"/>
    <n v="2"/>
    <n v="2"/>
    <n v="0"/>
    <n v="0"/>
    <n v="1"/>
    <n v="0"/>
    <n v="0"/>
    <n v="1"/>
    <n v="0"/>
    <n v="0"/>
    <n v="1"/>
    <n v="0"/>
    <n v="21"/>
    <n v="0"/>
    <n v="1"/>
    <n v="2"/>
    <x v="6"/>
  </r>
  <r>
    <x v="1"/>
    <n v="4341"/>
    <x v="23"/>
    <n v="0"/>
    <n v="0"/>
    <m/>
    <n v="0"/>
    <n v="0"/>
    <n v="0"/>
    <n v="0"/>
    <n v="0"/>
    <n v="1"/>
    <n v="0"/>
    <n v="0"/>
    <n v="0"/>
    <n v="1"/>
    <n v="1"/>
    <n v="0"/>
    <n v="0"/>
    <n v="2"/>
    <n v="3"/>
    <n v="2"/>
    <n v="0"/>
    <n v="3"/>
    <n v="0"/>
    <n v="0"/>
    <n v="1"/>
    <n v="2"/>
    <n v="1"/>
    <n v="0"/>
    <n v="0"/>
    <n v="7"/>
    <n v="0"/>
    <n v="0"/>
    <n v="0"/>
    <x v="7"/>
  </r>
  <r>
    <x v="1"/>
    <n v="4342"/>
    <x v="24"/>
    <n v="12"/>
    <n v="0"/>
    <m/>
    <n v="13"/>
    <n v="9"/>
    <n v="9"/>
    <n v="9"/>
    <n v="9"/>
    <n v="12"/>
    <n v="13"/>
    <n v="14"/>
    <n v="12"/>
    <n v="13"/>
    <n v="12"/>
    <n v="0"/>
    <n v="0"/>
    <n v="11"/>
    <n v="12"/>
    <n v="13"/>
    <n v="0"/>
    <n v="14"/>
    <n v="12"/>
    <n v="11"/>
    <n v="11"/>
    <n v="10"/>
    <n v="9"/>
    <n v="1"/>
    <n v="0"/>
    <n v="89"/>
    <n v="0"/>
    <n v="1"/>
    <n v="7"/>
    <x v="8"/>
  </r>
  <r>
    <x v="1"/>
    <n v="4343"/>
    <x v="25"/>
    <n v="0"/>
    <n v="0"/>
    <m/>
    <n v="1"/>
    <n v="0"/>
    <n v="0"/>
    <n v="0"/>
    <n v="0"/>
    <n v="0"/>
    <n v="0"/>
    <n v="0"/>
    <n v="0"/>
    <n v="1"/>
    <n v="1"/>
    <n v="0"/>
    <n v="0"/>
    <n v="1"/>
    <n v="1"/>
    <n v="1"/>
    <n v="0"/>
    <n v="2"/>
    <n v="1"/>
    <n v="1"/>
    <n v="1"/>
    <n v="1"/>
    <n v="1"/>
    <n v="0"/>
    <n v="0"/>
    <n v="19"/>
    <n v="0"/>
    <n v="0"/>
    <n v="0"/>
    <x v="8"/>
  </r>
  <r>
    <x v="1"/>
    <n v="4344"/>
    <x v="26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6"/>
    <n v="1"/>
    <n v="2"/>
    <n v="2"/>
    <n v="1"/>
    <n v="1"/>
    <n v="0"/>
    <n v="0"/>
    <n v="2"/>
    <n v="0"/>
    <n v="0"/>
    <n v="0"/>
    <x v="8"/>
  </r>
  <r>
    <x v="1"/>
    <n v="4345"/>
    <x v="27"/>
    <n v="4"/>
    <n v="0"/>
    <m/>
    <n v="2"/>
    <n v="11"/>
    <n v="11"/>
    <n v="11"/>
    <n v="11"/>
    <n v="16"/>
    <n v="16"/>
    <n v="16"/>
    <n v="16"/>
    <n v="15"/>
    <n v="15"/>
    <n v="0"/>
    <n v="0"/>
    <n v="12"/>
    <n v="17"/>
    <n v="11"/>
    <n v="0"/>
    <n v="24"/>
    <n v="10"/>
    <n v="9"/>
    <n v="9"/>
    <n v="5"/>
    <n v="4"/>
    <n v="24"/>
    <n v="0"/>
    <n v="50"/>
    <n v="0"/>
    <n v="0"/>
    <n v="5"/>
    <x v="9"/>
  </r>
  <r>
    <x v="1"/>
    <n v="4346"/>
    <x v="28"/>
    <n v="0"/>
    <n v="0"/>
    <m/>
    <n v="0"/>
    <n v="4"/>
    <n v="4"/>
    <n v="4"/>
    <n v="4"/>
    <n v="1"/>
    <n v="1"/>
    <n v="1"/>
    <n v="1"/>
    <n v="0"/>
    <n v="0"/>
    <n v="0"/>
    <n v="0"/>
    <n v="4"/>
    <n v="9"/>
    <n v="6"/>
    <n v="0"/>
    <n v="7"/>
    <n v="9"/>
    <n v="14"/>
    <n v="10"/>
    <n v="4"/>
    <n v="3"/>
    <n v="0"/>
    <n v="0"/>
    <n v="13"/>
    <n v="0"/>
    <n v="0"/>
    <n v="1"/>
    <x v="9"/>
  </r>
  <r>
    <x v="1"/>
    <n v="4347"/>
    <x v="29"/>
    <n v="0"/>
    <n v="0"/>
    <m/>
    <n v="1"/>
    <n v="2"/>
    <n v="2"/>
    <n v="2"/>
    <n v="2"/>
    <n v="1"/>
    <n v="1"/>
    <n v="1"/>
    <n v="1"/>
    <n v="2"/>
    <n v="2"/>
    <n v="0"/>
    <n v="0"/>
    <n v="4"/>
    <n v="4"/>
    <n v="1"/>
    <n v="0"/>
    <n v="4"/>
    <n v="1"/>
    <n v="2"/>
    <n v="2"/>
    <n v="5"/>
    <n v="3"/>
    <n v="1"/>
    <n v="0"/>
    <n v="13"/>
    <n v="0"/>
    <n v="0"/>
    <n v="1"/>
    <x v="9"/>
  </r>
  <r>
    <x v="1"/>
    <n v="4348"/>
    <x v="30"/>
    <n v="0"/>
    <n v="0"/>
    <m/>
    <n v="1"/>
    <n v="0"/>
    <n v="0"/>
    <n v="0"/>
    <n v="0"/>
    <n v="2"/>
    <n v="2"/>
    <n v="2"/>
    <n v="2"/>
    <n v="6"/>
    <n v="6"/>
    <n v="0"/>
    <n v="0"/>
    <n v="9"/>
    <n v="9"/>
    <n v="9"/>
    <n v="0"/>
    <n v="7"/>
    <n v="1"/>
    <n v="2"/>
    <n v="1"/>
    <n v="4"/>
    <n v="3"/>
    <n v="0"/>
    <n v="0"/>
    <n v="17"/>
    <n v="0"/>
    <n v="0"/>
    <n v="6"/>
    <x v="9"/>
  </r>
  <r>
    <x v="1"/>
    <n v="4349"/>
    <x v="31"/>
    <n v="14"/>
    <n v="2"/>
    <m/>
    <n v="15"/>
    <n v="19"/>
    <n v="20"/>
    <n v="20"/>
    <n v="19"/>
    <n v="32"/>
    <n v="31"/>
    <n v="32"/>
    <n v="33"/>
    <n v="21"/>
    <n v="21"/>
    <n v="0"/>
    <n v="0"/>
    <n v="30"/>
    <n v="32"/>
    <n v="29"/>
    <n v="0"/>
    <n v="63"/>
    <n v="14"/>
    <n v="22"/>
    <n v="23"/>
    <n v="13"/>
    <n v="9"/>
    <n v="16"/>
    <n v="0"/>
    <n v="34"/>
    <n v="0"/>
    <n v="5"/>
    <n v="23"/>
    <x v="10"/>
  </r>
  <r>
    <x v="1"/>
    <n v="4350"/>
    <x v="32"/>
    <n v="0"/>
    <n v="0"/>
    <m/>
    <n v="0"/>
    <n v="6"/>
    <n v="6"/>
    <n v="6"/>
    <n v="6"/>
    <n v="2"/>
    <n v="2"/>
    <n v="2"/>
    <n v="2"/>
    <n v="2"/>
    <n v="4"/>
    <n v="0"/>
    <n v="0"/>
    <n v="2"/>
    <n v="2"/>
    <n v="2"/>
    <n v="0"/>
    <n v="2"/>
    <n v="5"/>
    <n v="4"/>
    <n v="4"/>
    <n v="8"/>
    <n v="4"/>
    <n v="0"/>
    <n v="0"/>
    <n v="15"/>
    <n v="0"/>
    <n v="0"/>
    <n v="1"/>
    <x v="10"/>
  </r>
  <r>
    <x v="1"/>
    <n v="4351"/>
    <x v="33"/>
    <n v="0"/>
    <n v="1"/>
    <m/>
    <n v="0"/>
    <n v="5"/>
    <n v="5"/>
    <n v="5"/>
    <n v="5"/>
    <n v="4"/>
    <n v="4"/>
    <n v="4"/>
    <n v="4"/>
    <n v="2"/>
    <n v="2"/>
    <n v="0"/>
    <n v="0"/>
    <n v="7"/>
    <n v="7"/>
    <n v="7"/>
    <n v="0"/>
    <n v="3"/>
    <n v="2"/>
    <n v="2"/>
    <n v="2"/>
    <n v="3"/>
    <n v="3"/>
    <n v="0"/>
    <n v="0"/>
    <n v="10"/>
    <n v="0"/>
    <n v="0"/>
    <n v="1"/>
    <x v="10"/>
  </r>
  <r>
    <x v="1"/>
    <n v="4352"/>
    <x v="34"/>
    <n v="0"/>
    <n v="0"/>
    <m/>
    <n v="0"/>
    <n v="1"/>
    <n v="1"/>
    <n v="1"/>
    <n v="1"/>
    <n v="0"/>
    <n v="0"/>
    <n v="0"/>
    <n v="0"/>
    <n v="1"/>
    <n v="1"/>
    <n v="0"/>
    <n v="0"/>
    <n v="2"/>
    <n v="2"/>
    <n v="2"/>
    <n v="0"/>
    <n v="3"/>
    <n v="0"/>
    <n v="0"/>
    <n v="1"/>
    <n v="2"/>
    <n v="2"/>
    <n v="1"/>
    <n v="0"/>
    <n v="12"/>
    <n v="0"/>
    <n v="0"/>
    <n v="1"/>
    <x v="10"/>
  </r>
  <r>
    <x v="1"/>
    <n v="4353"/>
    <x v="35"/>
    <n v="0"/>
    <n v="0"/>
    <m/>
    <n v="0"/>
    <n v="6"/>
    <n v="6"/>
    <n v="6"/>
    <n v="6"/>
    <n v="18"/>
    <n v="17"/>
    <n v="17"/>
    <n v="17"/>
    <n v="8"/>
    <n v="8"/>
    <n v="0"/>
    <n v="0"/>
    <n v="11"/>
    <n v="12"/>
    <n v="11"/>
    <n v="0"/>
    <n v="8"/>
    <n v="8"/>
    <n v="17"/>
    <n v="18"/>
    <n v="8"/>
    <n v="6"/>
    <n v="0"/>
    <n v="0"/>
    <n v="34"/>
    <n v="0"/>
    <n v="0"/>
    <n v="7"/>
    <x v="11"/>
  </r>
  <r>
    <x v="1"/>
    <n v="4354"/>
    <x v="36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3"/>
    <n v="2"/>
    <n v="3"/>
    <n v="2"/>
    <n v="5"/>
    <n v="3"/>
    <n v="0"/>
    <n v="0"/>
    <n v="7"/>
    <n v="0"/>
    <n v="0"/>
    <n v="1"/>
    <x v="12"/>
  </r>
  <r>
    <x v="1"/>
    <n v="4355"/>
    <x v="37"/>
    <n v="0"/>
    <n v="1"/>
    <m/>
    <n v="0"/>
    <n v="9"/>
    <n v="9"/>
    <n v="9"/>
    <n v="9"/>
    <n v="9"/>
    <n v="8"/>
    <n v="10"/>
    <n v="10"/>
    <n v="7"/>
    <n v="6"/>
    <n v="0"/>
    <n v="0"/>
    <n v="7"/>
    <n v="8"/>
    <n v="1"/>
    <n v="0"/>
    <n v="14"/>
    <n v="9"/>
    <n v="14"/>
    <n v="13"/>
    <n v="2"/>
    <n v="2"/>
    <n v="0"/>
    <n v="0"/>
    <n v="33"/>
    <n v="0"/>
    <n v="0"/>
    <n v="11"/>
    <x v="13"/>
  </r>
  <r>
    <x v="1"/>
    <n v="4356"/>
    <x v="38"/>
    <n v="0"/>
    <n v="0"/>
    <m/>
    <n v="0"/>
    <n v="6"/>
    <n v="6"/>
    <n v="6"/>
    <n v="6"/>
    <n v="3"/>
    <n v="3"/>
    <n v="3"/>
    <n v="3"/>
    <n v="0"/>
    <n v="0"/>
    <n v="0"/>
    <n v="0"/>
    <n v="2"/>
    <n v="2"/>
    <n v="1"/>
    <n v="0"/>
    <n v="4"/>
    <n v="2"/>
    <n v="8"/>
    <n v="8"/>
    <n v="2"/>
    <n v="2"/>
    <n v="0"/>
    <n v="0"/>
    <n v="33"/>
    <n v="0"/>
    <n v="0"/>
    <n v="3"/>
    <x v="7"/>
  </r>
  <r>
    <x v="1"/>
    <n v="4357"/>
    <x v="39"/>
    <n v="0"/>
    <n v="0"/>
    <m/>
    <n v="0"/>
    <n v="0"/>
    <n v="0"/>
    <n v="0"/>
    <n v="0"/>
    <n v="0"/>
    <n v="0"/>
    <n v="0"/>
    <n v="0"/>
    <n v="2"/>
    <n v="2"/>
    <n v="0"/>
    <n v="0"/>
    <n v="1"/>
    <n v="1"/>
    <n v="1"/>
    <n v="0"/>
    <n v="0"/>
    <n v="1"/>
    <n v="1"/>
    <n v="1"/>
    <n v="5"/>
    <n v="4"/>
    <n v="0"/>
    <n v="0"/>
    <n v="14"/>
    <n v="0"/>
    <n v="0"/>
    <n v="0"/>
    <x v="7"/>
  </r>
  <r>
    <x v="1"/>
    <n v="4358"/>
    <x v="4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0"/>
    <n v="0"/>
    <n v="0"/>
    <n v="1"/>
    <x v="14"/>
  </r>
  <r>
    <x v="1"/>
    <n v="4359"/>
    <x v="41"/>
    <n v="0"/>
    <n v="0"/>
    <m/>
    <n v="0"/>
    <n v="8"/>
    <n v="8"/>
    <n v="8"/>
    <n v="8"/>
    <n v="8"/>
    <n v="8"/>
    <n v="8"/>
    <n v="8"/>
    <n v="8"/>
    <n v="8"/>
    <n v="0"/>
    <n v="0"/>
    <n v="5"/>
    <n v="5"/>
    <n v="3"/>
    <n v="0"/>
    <n v="7"/>
    <n v="5"/>
    <n v="5"/>
    <n v="5"/>
    <n v="4"/>
    <n v="4"/>
    <n v="4"/>
    <n v="0"/>
    <n v="40"/>
    <n v="0"/>
    <n v="1"/>
    <n v="2"/>
    <x v="15"/>
  </r>
  <r>
    <x v="1"/>
    <n v="4360"/>
    <x v="42"/>
    <n v="0"/>
    <n v="0"/>
    <m/>
    <n v="0"/>
    <n v="0"/>
    <n v="0"/>
    <n v="0"/>
    <n v="0"/>
    <n v="0"/>
    <n v="0"/>
    <n v="0"/>
    <n v="0"/>
    <n v="1"/>
    <n v="1"/>
    <n v="0"/>
    <n v="0"/>
    <n v="3"/>
    <n v="3"/>
    <n v="3"/>
    <n v="0"/>
    <n v="1"/>
    <n v="5"/>
    <n v="4"/>
    <n v="4"/>
    <n v="1"/>
    <n v="0"/>
    <n v="0"/>
    <n v="0"/>
    <n v="23"/>
    <n v="0"/>
    <n v="0"/>
    <n v="3"/>
    <x v="15"/>
  </r>
  <r>
    <x v="1"/>
    <n v="4361"/>
    <x v="43"/>
    <n v="0"/>
    <n v="0"/>
    <m/>
    <n v="0"/>
    <n v="2"/>
    <n v="2"/>
    <n v="2"/>
    <n v="2"/>
    <n v="1"/>
    <n v="1"/>
    <n v="1"/>
    <n v="1"/>
    <n v="4"/>
    <n v="4"/>
    <n v="0"/>
    <n v="0"/>
    <n v="0"/>
    <n v="0"/>
    <n v="0"/>
    <n v="0"/>
    <n v="4"/>
    <n v="1"/>
    <n v="1"/>
    <n v="0"/>
    <n v="2"/>
    <n v="2"/>
    <n v="0"/>
    <n v="0"/>
    <n v="20"/>
    <n v="0"/>
    <n v="0"/>
    <n v="1"/>
    <x v="15"/>
  </r>
  <r>
    <x v="1"/>
    <n v="4362"/>
    <x v="4"/>
    <n v="0"/>
    <n v="0"/>
    <m/>
    <n v="0"/>
    <n v="3"/>
    <n v="3"/>
    <n v="3"/>
    <n v="3"/>
    <n v="2"/>
    <n v="2"/>
    <n v="1"/>
    <n v="2"/>
    <n v="2"/>
    <n v="2"/>
    <n v="0"/>
    <n v="0"/>
    <n v="1"/>
    <n v="1"/>
    <n v="1"/>
    <n v="0"/>
    <n v="3"/>
    <n v="3"/>
    <n v="3"/>
    <n v="3"/>
    <n v="3"/>
    <n v="0"/>
    <n v="2"/>
    <n v="0"/>
    <n v="7"/>
    <n v="0"/>
    <n v="0"/>
    <n v="5"/>
    <x v="15"/>
  </r>
  <r>
    <x v="1"/>
    <n v="4363"/>
    <x v="44"/>
    <n v="0"/>
    <n v="0"/>
    <m/>
    <n v="0"/>
    <n v="1"/>
    <n v="1"/>
    <n v="1"/>
    <n v="1"/>
    <n v="1"/>
    <n v="1"/>
    <n v="1"/>
    <n v="1"/>
    <n v="0"/>
    <n v="0"/>
    <n v="0"/>
    <n v="0"/>
    <n v="1"/>
    <n v="1"/>
    <n v="0"/>
    <n v="0"/>
    <n v="0"/>
    <n v="0"/>
    <n v="0"/>
    <n v="0"/>
    <n v="1"/>
    <n v="0"/>
    <n v="0"/>
    <n v="0"/>
    <n v="6"/>
    <n v="0"/>
    <n v="0"/>
    <n v="2"/>
    <x v="15"/>
  </r>
  <r>
    <x v="1"/>
    <n v="4364"/>
    <x v="45"/>
    <n v="1"/>
    <n v="0"/>
    <m/>
    <n v="1"/>
    <n v="4"/>
    <n v="4"/>
    <n v="4"/>
    <n v="4"/>
    <n v="0"/>
    <n v="0"/>
    <n v="0"/>
    <n v="0"/>
    <n v="0"/>
    <n v="0"/>
    <n v="0"/>
    <n v="0"/>
    <n v="1"/>
    <n v="1"/>
    <n v="1"/>
    <n v="0"/>
    <n v="4"/>
    <n v="2"/>
    <n v="3"/>
    <n v="3"/>
    <n v="4"/>
    <n v="4"/>
    <n v="6"/>
    <n v="0"/>
    <n v="21"/>
    <n v="0"/>
    <n v="0"/>
    <n v="2"/>
    <x v="16"/>
  </r>
  <r>
    <x v="1"/>
    <n v="4365"/>
    <x v="46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5"/>
    <n v="0"/>
    <n v="0"/>
    <n v="0"/>
    <n v="0"/>
    <n v="0"/>
    <n v="0"/>
    <n v="0"/>
    <n v="16"/>
    <n v="0"/>
    <n v="0"/>
    <n v="0"/>
    <x v="16"/>
  </r>
  <r>
    <x v="1"/>
    <n v="4366"/>
    <x v="47"/>
    <n v="6"/>
    <n v="0"/>
    <m/>
    <n v="7"/>
    <n v="7"/>
    <n v="7"/>
    <n v="7"/>
    <n v="7"/>
    <n v="5"/>
    <n v="6"/>
    <n v="5"/>
    <n v="5"/>
    <n v="2"/>
    <n v="2"/>
    <n v="0"/>
    <n v="0"/>
    <n v="2"/>
    <n v="2"/>
    <n v="1"/>
    <n v="0"/>
    <n v="8"/>
    <n v="7"/>
    <n v="8"/>
    <n v="8"/>
    <n v="1"/>
    <n v="0"/>
    <n v="3"/>
    <n v="0"/>
    <n v="41"/>
    <n v="0"/>
    <n v="0"/>
    <n v="5"/>
    <x v="17"/>
  </r>
  <r>
    <x v="1"/>
    <n v="4367"/>
    <x v="48"/>
    <n v="0"/>
    <n v="0"/>
    <m/>
    <n v="0"/>
    <n v="0"/>
    <n v="0"/>
    <n v="0"/>
    <n v="0"/>
    <n v="2"/>
    <n v="2"/>
    <n v="2"/>
    <n v="2"/>
    <n v="0"/>
    <n v="0"/>
    <n v="0"/>
    <n v="0"/>
    <n v="0"/>
    <n v="0"/>
    <n v="0"/>
    <n v="0"/>
    <n v="1"/>
    <n v="0"/>
    <n v="0"/>
    <n v="0"/>
    <n v="0"/>
    <n v="0"/>
    <n v="0"/>
    <n v="0"/>
    <n v="10"/>
    <n v="0"/>
    <n v="0"/>
    <n v="0"/>
    <x v="17"/>
  </r>
  <r>
    <x v="1"/>
    <n v="4368"/>
    <x v="49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6"/>
    <n v="0"/>
    <n v="0"/>
    <n v="0"/>
    <x v="17"/>
  </r>
  <r>
    <x v="1"/>
    <n v="4369"/>
    <x v="50"/>
    <n v="0"/>
    <n v="0"/>
    <m/>
    <n v="0"/>
    <n v="1"/>
    <n v="1"/>
    <n v="1"/>
    <n v="1"/>
    <n v="0"/>
    <n v="0"/>
    <n v="0"/>
    <n v="0"/>
    <n v="0"/>
    <n v="0"/>
    <n v="0"/>
    <n v="0"/>
    <n v="2"/>
    <n v="2"/>
    <n v="2"/>
    <n v="0"/>
    <n v="2"/>
    <n v="0"/>
    <n v="0"/>
    <n v="0"/>
    <n v="0"/>
    <n v="0"/>
    <n v="1"/>
    <n v="0"/>
    <n v="21"/>
    <n v="0"/>
    <n v="0"/>
    <n v="0"/>
    <x v="7"/>
  </r>
  <r>
    <x v="1"/>
    <n v="4370"/>
    <x v="51"/>
    <n v="260"/>
    <n v="0"/>
    <m/>
    <n v="266"/>
    <n v="5"/>
    <n v="5"/>
    <n v="6"/>
    <n v="5"/>
    <n v="10"/>
    <n v="9"/>
    <n v="8"/>
    <n v="9"/>
    <n v="1"/>
    <n v="1"/>
    <n v="0"/>
    <n v="0"/>
    <n v="4"/>
    <n v="4"/>
    <n v="5"/>
    <n v="0"/>
    <n v="2"/>
    <n v="0"/>
    <n v="0"/>
    <n v="0"/>
    <n v="2"/>
    <n v="1"/>
    <n v="0"/>
    <n v="0"/>
    <n v="0"/>
    <n v="0"/>
    <n v="0"/>
    <n v="3"/>
    <x v="18"/>
  </r>
  <r>
    <x v="1"/>
    <n v="4371"/>
    <x v="52"/>
    <n v="5"/>
    <n v="0"/>
    <m/>
    <n v="6"/>
    <n v="11"/>
    <n v="11"/>
    <n v="10"/>
    <n v="11"/>
    <n v="23"/>
    <n v="22"/>
    <n v="24"/>
    <n v="23"/>
    <n v="17"/>
    <n v="17"/>
    <n v="0"/>
    <n v="0"/>
    <n v="16"/>
    <n v="20"/>
    <n v="19"/>
    <n v="0"/>
    <n v="24"/>
    <n v="13"/>
    <n v="12"/>
    <n v="18"/>
    <n v="6"/>
    <n v="4"/>
    <n v="5"/>
    <n v="0"/>
    <n v="56"/>
    <n v="0"/>
    <n v="2"/>
    <n v="1"/>
    <x v="19"/>
  </r>
  <r>
    <x v="1"/>
    <n v="4372"/>
    <x v="53"/>
    <n v="0"/>
    <n v="0"/>
    <m/>
    <n v="2"/>
    <n v="21"/>
    <n v="21"/>
    <n v="21"/>
    <n v="21"/>
    <n v="19"/>
    <n v="18"/>
    <n v="24"/>
    <n v="19"/>
    <n v="27"/>
    <n v="25"/>
    <n v="0"/>
    <n v="0"/>
    <n v="29"/>
    <n v="27"/>
    <n v="21"/>
    <n v="0"/>
    <n v="27"/>
    <n v="9"/>
    <n v="22"/>
    <n v="22"/>
    <n v="11"/>
    <n v="11"/>
    <n v="1"/>
    <n v="0"/>
    <n v="125"/>
    <n v="0"/>
    <n v="3"/>
    <n v="1"/>
    <x v="18"/>
  </r>
  <r>
    <x v="1"/>
    <n v="4373"/>
    <x v="54"/>
    <n v="22"/>
    <n v="2"/>
    <m/>
    <n v="22"/>
    <n v="19"/>
    <n v="19"/>
    <n v="19"/>
    <n v="20"/>
    <n v="19"/>
    <n v="19"/>
    <n v="19"/>
    <n v="19"/>
    <n v="25"/>
    <n v="26"/>
    <n v="0"/>
    <n v="0"/>
    <n v="19"/>
    <n v="18"/>
    <n v="18"/>
    <n v="0"/>
    <n v="33"/>
    <n v="17"/>
    <n v="24"/>
    <n v="26"/>
    <n v="22"/>
    <n v="22"/>
    <n v="12"/>
    <n v="0"/>
    <n v="87"/>
    <n v="0"/>
    <n v="12"/>
    <n v="33"/>
    <x v="18"/>
  </r>
  <r>
    <x v="1"/>
    <n v="4374"/>
    <x v="55"/>
    <n v="0"/>
    <n v="0"/>
    <m/>
    <n v="0"/>
    <n v="2"/>
    <n v="2"/>
    <n v="2"/>
    <n v="2"/>
    <n v="1"/>
    <n v="1"/>
    <n v="1"/>
    <n v="1"/>
    <n v="1"/>
    <n v="1"/>
    <n v="0"/>
    <n v="0"/>
    <n v="1"/>
    <n v="1"/>
    <n v="1"/>
    <n v="0"/>
    <n v="0"/>
    <n v="1"/>
    <n v="3"/>
    <n v="3"/>
    <n v="1"/>
    <n v="1"/>
    <n v="0"/>
    <n v="0"/>
    <n v="0"/>
    <n v="0"/>
    <n v="0"/>
    <n v="1"/>
    <x v="18"/>
  </r>
  <r>
    <x v="1"/>
    <n v="4375"/>
    <x v="56"/>
    <n v="0"/>
    <n v="1"/>
    <m/>
    <n v="0"/>
    <n v="2"/>
    <n v="2"/>
    <n v="2"/>
    <n v="2"/>
    <n v="1"/>
    <n v="1"/>
    <n v="1"/>
    <n v="1"/>
    <n v="2"/>
    <n v="2"/>
    <n v="0"/>
    <n v="0"/>
    <n v="3"/>
    <n v="3"/>
    <n v="3"/>
    <n v="0"/>
    <n v="3"/>
    <n v="3"/>
    <n v="3"/>
    <n v="3"/>
    <n v="5"/>
    <n v="5"/>
    <n v="0"/>
    <n v="0"/>
    <n v="0"/>
    <n v="0"/>
    <n v="0"/>
    <n v="0"/>
    <x v="18"/>
  </r>
  <r>
    <x v="1"/>
    <n v="4376"/>
    <x v="57"/>
    <n v="6"/>
    <n v="1"/>
    <m/>
    <n v="8"/>
    <n v="11"/>
    <n v="11"/>
    <n v="11"/>
    <n v="11"/>
    <n v="17"/>
    <n v="17"/>
    <n v="17"/>
    <n v="17"/>
    <n v="10"/>
    <n v="9"/>
    <n v="0"/>
    <n v="0"/>
    <n v="11"/>
    <n v="12"/>
    <n v="10"/>
    <n v="0"/>
    <n v="11"/>
    <n v="13"/>
    <n v="16"/>
    <n v="15"/>
    <n v="4"/>
    <n v="3"/>
    <n v="4"/>
    <n v="0"/>
    <n v="51"/>
    <n v="0"/>
    <n v="0"/>
    <n v="4"/>
    <x v="20"/>
  </r>
  <r>
    <x v="1"/>
    <n v="4377"/>
    <x v="58"/>
    <n v="0"/>
    <n v="0"/>
    <m/>
    <n v="0"/>
    <n v="2"/>
    <n v="2"/>
    <n v="2"/>
    <n v="2"/>
    <n v="0"/>
    <n v="0"/>
    <n v="0"/>
    <n v="0"/>
    <n v="2"/>
    <n v="2"/>
    <n v="0"/>
    <n v="0"/>
    <n v="3"/>
    <n v="3"/>
    <n v="3"/>
    <n v="0"/>
    <n v="0"/>
    <n v="2"/>
    <n v="2"/>
    <n v="1"/>
    <n v="0"/>
    <n v="0"/>
    <n v="0"/>
    <n v="0"/>
    <n v="4"/>
    <n v="0"/>
    <n v="0"/>
    <n v="1"/>
    <x v="20"/>
  </r>
  <r>
    <x v="1"/>
    <n v="4378"/>
    <x v="59"/>
    <n v="0"/>
    <n v="0"/>
    <m/>
    <n v="0"/>
    <n v="2"/>
    <n v="2"/>
    <n v="2"/>
    <n v="2"/>
    <n v="1"/>
    <n v="2"/>
    <n v="2"/>
    <n v="1"/>
    <n v="3"/>
    <n v="3"/>
    <n v="0"/>
    <n v="0"/>
    <n v="1"/>
    <n v="1"/>
    <n v="1"/>
    <n v="0"/>
    <n v="0"/>
    <n v="1"/>
    <n v="1"/>
    <n v="1"/>
    <n v="3"/>
    <n v="3"/>
    <n v="0"/>
    <n v="0"/>
    <n v="1"/>
    <n v="0"/>
    <n v="0"/>
    <n v="1"/>
    <x v="20"/>
  </r>
  <r>
    <x v="1"/>
    <n v="4379"/>
    <x v="60"/>
    <n v="0"/>
    <n v="0"/>
    <m/>
    <n v="0"/>
    <n v="1"/>
    <n v="1"/>
    <n v="1"/>
    <n v="1"/>
    <n v="1"/>
    <n v="1"/>
    <n v="1"/>
    <n v="1"/>
    <n v="2"/>
    <n v="2"/>
    <n v="0"/>
    <n v="0"/>
    <n v="2"/>
    <n v="1"/>
    <n v="1"/>
    <n v="0"/>
    <n v="3"/>
    <n v="2"/>
    <n v="2"/>
    <n v="2"/>
    <n v="0"/>
    <n v="0"/>
    <n v="0"/>
    <n v="0"/>
    <n v="31"/>
    <n v="0"/>
    <n v="0"/>
    <n v="1"/>
    <x v="19"/>
  </r>
  <r>
    <x v="1"/>
    <n v="4380"/>
    <x v="61"/>
    <n v="0"/>
    <n v="0"/>
    <m/>
    <n v="0"/>
    <n v="16"/>
    <n v="16"/>
    <n v="16"/>
    <n v="16"/>
    <n v="17"/>
    <n v="17"/>
    <n v="17"/>
    <n v="18"/>
    <n v="8"/>
    <n v="8"/>
    <n v="0"/>
    <n v="0"/>
    <n v="12"/>
    <n v="13"/>
    <n v="13"/>
    <n v="0"/>
    <n v="11"/>
    <n v="13"/>
    <n v="14"/>
    <n v="13"/>
    <n v="11"/>
    <n v="12"/>
    <n v="0"/>
    <n v="0"/>
    <n v="8"/>
    <n v="0"/>
    <n v="0"/>
    <n v="4"/>
    <x v="21"/>
  </r>
  <r>
    <x v="1"/>
    <n v="4381"/>
    <x v="62"/>
    <n v="0"/>
    <n v="0"/>
    <m/>
    <n v="0"/>
    <n v="3"/>
    <n v="3"/>
    <n v="3"/>
    <n v="3"/>
    <n v="4"/>
    <n v="4"/>
    <n v="4"/>
    <n v="4"/>
    <n v="2"/>
    <n v="2"/>
    <n v="0"/>
    <n v="0"/>
    <n v="2"/>
    <n v="2"/>
    <n v="2"/>
    <n v="0"/>
    <n v="5"/>
    <n v="2"/>
    <n v="2"/>
    <n v="1"/>
    <n v="2"/>
    <n v="2"/>
    <n v="0"/>
    <n v="0"/>
    <n v="2"/>
    <n v="0"/>
    <n v="0"/>
    <n v="1"/>
    <x v="21"/>
  </r>
  <r>
    <x v="1"/>
    <n v="4382"/>
    <x v="63"/>
    <n v="0"/>
    <n v="0"/>
    <m/>
    <n v="0"/>
    <n v="2"/>
    <n v="2"/>
    <n v="2"/>
    <n v="2"/>
    <n v="4"/>
    <n v="4"/>
    <n v="4"/>
    <n v="4"/>
    <n v="3"/>
    <n v="3"/>
    <n v="0"/>
    <n v="0"/>
    <n v="5"/>
    <n v="5"/>
    <n v="5"/>
    <n v="0"/>
    <n v="4"/>
    <n v="3"/>
    <n v="3"/>
    <n v="3"/>
    <n v="3"/>
    <n v="2"/>
    <n v="0"/>
    <n v="0"/>
    <n v="9"/>
    <n v="0"/>
    <n v="0"/>
    <n v="3"/>
    <x v="21"/>
  </r>
  <r>
    <x v="1"/>
    <n v="4383"/>
    <x v="64"/>
    <n v="0"/>
    <n v="0"/>
    <m/>
    <n v="0"/>
    <n v="2"/>
    <n v="2"/>
    <n v="2"/>
    <n v="2"/>
    <n v="1"/>
    <n v="1"/>
    <n v="1"/>
    <n v="1"/>
    <n v="3"/>
    <n v="3"/>
    <n v="0"/>
    <n v="0"/>
    <n v="2"/>
    <n v="2"/>
    <n v="2"/>
    <n v="0"/>
    <n v="1"/>
    <n v="2"/>
    <n v="4"/>
    <n v="4"/>
    <n v="2"/>
    <n v="2"/>
    <n v="0"/>
    <n v="0"/>
    <n v="3"/>
    <n v="0"/>
    <n v="0"/>
    <n v="0"/>
    <x v="21"/>
  </r>
  <r>
    <x v="1"/>
    <n v="4384"/>
    <x v="65"/>
    <n v="0"/>
    <n v="1"/>
    <m/>
    <n v="0"/>
    <n v="8"/>
    <n v="8"/>
    <n v="7"/>
    <n v="8"/>
    <n v="14"/>
    <n v="14"/>
    <n v="13"/>
    <n v="14"/>
    <n v="12"/>
    <n v="12"/>
    <n v="0"/>
    <n v="0"/>
    <n v="12"/>
    <n v="11"/>
    <n v="10"/>
    <n v="0"/>
    <n v="13"/>
    <n v="11"/>
    <n v="9"/>
    <n v="7"/>
    <n v="15"/>
    <n v="12"/>
    <n v="5"/>
    <n v="0"/>
    <n v="37"/>
    <n v="0"/>
    <n v="1"/>
    <n v="4"/>
    <x v="22"/>
  </r>
  <r>
    <x v="1"/>
    <n v="4385"/>
    <x v="66"/>
    <n v="0"/>
    <n v="0"/>
    <m/>
    <n v="0"/>
    <n v="1"/>
    <n v="1"/>
    <n v="1"/>
    <n v="1"/>
    <n v="0"/>
    <n v="0"/>
    <n v="0"/>
    <n v="0"/>
    <n v="2"/>
    <n v="2"/>
    <n v="0"/>
    <n v="0"/>
    <n v="2"/>
    <n v="2"/>
    <n v="2"/>
    <n v="0"/>
    <n v="0"/>
    <n v="1"/>
    <n v="1"/>
    <n v="1"/>
    <n v="0"/>
    <n v="0"/>
    <n v="3"/>
    <n v="0"/>
    <n v="4"/>
    <n v="0"/>
    <n v="0"/>
    <n v="1"/>
    <x v="22"/>
  </r>
  <r>
    <x v="1"/>
    <n v="4386"/>
    <x v="67"/>
    <n v="5"/>
    <n v="0"/>
    <m/>
    <n v="5"/>
    <n v="5"/>
    <n v="5"/>
    <n v="5"/>
    <n v="5"/>
    <n v="6"/>
    <n v="5"/>
    <n v="6"/>
    <n v="6"/>
    <n v="7"/>
    <n v="7"/>
    <n v="0"/>
    <n v="0"/>
    <n v="5"/>
    <n v="4"/>
    <n v="1"/>
    <n v="0"/>
    <n v="8"/>
    <n v="7"/>
    <n v="7"/>
    <n v="7"/>
    <n v="11"/>
    <n v="7"/>
    <n v="0"/>
    <n v="0"/>
    <n v="46"/>
    <n v="0"/>
    <n v="0"/>
    <n v="1"/>
    <x v="23"/>
  </r>
  <r>
    <x v="1"/>
    <n v="4387"/>
    <x v="68"/>
    <n v="1"/>
    <n v="0"/>
    <m/>
    <n v="2"/>
    <n v="2"/>
    <n v="2"/>
    <n v="2"/>
    <n v="2"/>
    <n v="1"/>
    <n v="1"/>
    <n v="1"/>
    <n v="1"/>
    <n v="3"/>
    <n v="3"/>
    <n v="0"/>
    <n v="0"/>
    <n v="3"/>
    <n v="2"/>
    <n v="2"/>
    <n v="0"/>
    <n v="1"/>
    <n v="0"/>
    <n v="1"/>
    <n v="0"/>
    <n v="0"/>
    <n v="0"/>
    <n v="0"/>
    <n v="0"/>
    <n v="14"/>
    <n v="0"/>
    <n v="1"/>
    <n v="2"/>
    <x v="23"/>
  </r>
  <r>
    <x v="1"/>
    <n v="4388"/>
    <x v="69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8"/>
    <n v="0"/>
    <n v="0"/>
    <n v="1"/>
    <x v="23"/>
  </r>
  <r>
    <x v="1"/>
    <n v="4389"/>
    <x v="70"/>
    <n v="0"/>
    <n v="0"/>
    <m/>
    <n v="0"/>
    <n v="12"/>
    <n v="12"/>
    <n v="12"/>
    <n v="12"/>
    <n v="12"/>
    <n v="12"/>
    <n v="11"/>
    <n v="12"/>
    <n v="9"/>
    <n v="9"/>
    <n v="0"/>
    <n v="0"/>
    <n v="16"/>
    <n v="16"/>
    <n v="16"/>
    <n v="0"/>
    <n v="8"/>
    <n v="9"/>
    <n v="10"/>
    <n v="9"/>
    <n v="9"/>
    <n v="8"/>
    <n v="8"/>
    <n v="0"/>
    <n v="24"/>
    <n v="0"/>
    <n v="0"/>
    <n v="10"/>
    <x v="24"/>
  </r>
  <r>
    <x v="1"/>
    <n v="4390"/>
    <x v="71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2"/>
    <n v="1"/>
    <n v="1"/>
    <n v="1"/>
    <n v="1"/>
    <n v="1"/>
    <n v="0"/>
    <n v="0"/>
    <n v="7"/>
    <n v="0"/>
    <n v="0"/>
    <n v="1"/>
    <x v="24"/>
  </r>
  <r>
    <x v="1"/>
    <n v="4391"/>
    <x v="72"/>
    <n v="0"/>
    <n v="0"/>
    <m/>
    <n v="0"/>
    <n v="1"/>
    <n v="1"/>
    <n v="2"/>
    <n v="1"/>
    <n v="9"/>
    <n v="9"/>
    <n v="9"/>
    <n v="9"/>
    <n v="4"/>
    <n v="3"/>
    <n v="0"/>
    <n v="0"/>
    <n v="1"/>
    <n v="1"/>
    <n v="1"/>
    <n v="0"/>
    <n v="2"/>
    <n v="1"/>
    <n v="2"/>
    <n v="2"/>
    <n v="3"/>
    <n v="3"/>
    <n v="0"/>
    <n v="0"/>
    <n v="12"/>
    <n v="0"/>
    <n v="0"/>
    <n v="2"/>
    <x v="24"/>
  </r>
  <r>
    <x v="1"/>
    <n v="4392"/>
    <x v="73"/>
    <n v="0"/>
    <n v="0"/>
    <m/>
    <n v="0"/>
    <n v="3"/>
    <n v="3"/>
    <n v="3"/>
    <n v="3"/>
    <n v="3"/>
    <n v="3"/>
    <n v="4"/>
    <n v="4"/>
    <n v="3"/>
    <n v="3"/>
    <n v="0"/>
    <n v="0"/>
    <n v="5"/>
    <n v="5"/>
    <n v="5"/>
    <n v="0"/>
    <n v="2"/>
    <n v="1"/>
    <n v="2"/>
    <n v="1"/>
    <n v="4"/>
    <n v="4"/>
    <n v="2"/>
    <n v="0"/>
    <n v="21"/>
    <n v="0"/>
    <n v="0"/>
    <n v="3"/>
    <x v="24"/>
  </r>
  <r>
    <x v="1"/>
    <n v="4393"/>
    <x v="74"/>
    <n v="0"/>
    <n v="0"/>
    <m/>
    <n v="0"/>
    <n v="1"/>
    <n v="1"/>
    <n v="1"/>
    <n v="1"/>
    <n v="1"/>
    <n v="1"/>
    <n v="1"/>
    <n v="1"/>
    <n v="2"/>
    <n v="2"/>
    <n v="0"/>
    <n v="0"/>
    <n v="2"/>
    <n v="2"/>
    <n v="1"/>
    <n v="0"/>
    <n v="3"/>
    <n v="2"/>
    <n v="2"/>
    <n v="2"/>
    <n v="1"/>
    <n v="1"/>
    <n v="1"/>
    <n v="0"/>
    <n v="3"/>
    <n v="0"/>
    <n v="3"/>
    <n v="0"/>
    <x v="24"/>
  </r>
  <r>
    <x v="1"/>
    <n v="4394"/>
    <x v="75"/>
    <n v="0"/>
    <n v="0"/>
    <m/>
    <n v="0"/>
    <n v="1"/>
    <n v="1"/>
    <n v="1"/>
    <n v="1"/>
    <n v="2"/>
    <n v="2"/>
    <n v="1"/>
    <n v="2"/>
    <n v="2"/>
    <n v="2"/>
    <n v="0"/>
    <n v="0"/>
    <n v="1"/>
    <n v="1"/>
    <n v="1"/>
    <n v="0"/>
    <n v="0"/>
    <n v="2"/>
    <n v="2"/>
    <n v="2"/>
    <n v="1"/>
    <n v="1"/>
    <n v="0"/>
    <n v="0"/>
    <n v="8"/>
    <n v="0"/>
    <n v="0"/>
    <n v="1"/>
    <x v="24"/>
  </r>
  <r>
    <x v="1"/>
    <n v="4395"/>
    <x v="76"/>
    <n v="14"/>
    <n v="0"/>
    <m/>
    <n v="17"/>
    <n v="22"/>
    <n v="22"/>
    <n v="22"/>
    <n v="22"/>
    <n v="29"/>
    <n v="25"/>
    <n v="27"/>
    <n v="30"/>
    <n v="30"/>
    <n v="29"/>
    <n v="0"/>
    <n v="0"/>
    <n v="22"/>
    <n v="21"/>
    <n v="30"/>
    <n v="0"/>
    <n v="25"/>
    <n v="9"/>
    <n v="25"/>
    <n v="18"/>
    <n v="11"/>
    <n v="9"/>
    <n v="4"/>
    <n v="0"/>
    <n v="70"/>
    <n v="0"/>
    <n v="0"/>
    <n v="3"/>
    <x v="25"/>
  </r>
  <r>
    <x v="1"/>
    <n v="4396"/>
    <x v="77"/>
    <n v="0"/>
    <n v="0"/>
    <m/>
    <n v="0"/>
    <n v="0"/>
    <n v="0"/>
    <n v="0"/>
    <n v="0"/>
    <n v="0"/>
    <n v="0"/>
    <n v="0"/>
    <n v="0"/>
    <n v="3"/>
    <n v="3"/>
    <n v="0"/>
    <n v="0"/>
    <n v="1"/>
    <n v="1"/>
    <n v="1"/>
    <n v="0"/>
    <n v="0"/>
    <n v="3"/>
    <n v="3"/>
    <n v="3"/>
    <n v="0"/>
    <n v="1"/>
    <n v="0"/>
    <n v="0"/>
    <n v="9"/>
    <n v="0"/>
    <n v="0"/>
    <n v="4"/>
    <x v="26"/>
  </r>
  <r>
    <x v="1"/>
    <n v="4397"/>
    <x v="78"/>
    <n v="0"/>
    <n v="3"/>
    <m/>
    <n v="2"/>
    <n v="2"/>
    <n v="2"/>
    <n v="0"/>
    <n v="2"/>
    <n v="4"/>
    <n v="4"/>
    <n v="0"/>
    <n v="4"/>
    <n v="0"/>
    <n v="3"/>
    <n v="0"/>
    <n v="0"/>
    <n v="2"/>
    <n v="2"/>
    <n v="1"/>
    <n v="0"/>
    <n v="4"/>
    <n v="5"/>
    <n v="1"/>
    <n v="0"/>
    <n v="1"/>
    <n v="1"/>
    <n v="0"/>
    <n v="0"/>
    <n v="0"/>
    <n v="0"/>
    <n v="0"/>
    <n v="0"/>
    <x v="27"/>
  </r>
  <r>
    <x v="1"/>
    <n v="4398"/>
    <x v="79"/>
    <n v="1"/>
    <n v="0"/>
    <m/>
    <n v="0"/>
    <n v="0"/>
    <n v="0"/>
    <n v="0"/>
    <n v="0"/>
    <n v="1"/>
    <n v="1"/>
    <n v="1"/>
    <n v="2"/>
    <n v="2"/>
    <n v="0"/>
    <n v="0"/>
    <n v="0"/>
    <n v="2"/>
    <n v="0"/>
    <n v="3"/>
    <n v="0"/>
    <n v="3"/>
    <n v="0"/>
    <n v="0"/>
    <n v="0"/>
    <n v="2"/>
    <n v="2"/>
    <n v="0"/>
    <n v="0"/>
    <n v="9"/>
    <n v="0"/>
    <n v="0"/>
    <n v="0"/>
    <x v="27"/>
  </r>
  <r>
    <x v="1"/>
    <n v="4399"/>
    <x v="80"/>
    <n v="0"/>
    <n v="0"/>
    <m/>
    <n v="0"/>
    <n v="1"/>
    <n v="1"/>
    <n v="1"/>
    <n v="1"/>
    <n v="1"/>
    <n v="0"/>
    <n v="0"/>
    <n v="1"/>
    <n v="6"/>
    <n v="5"/>
    <n v="0"/>
    <n v="0"/>
    <n v="4"/>
    <n v="5"/>
    <n v="4"/>
    <n v="0"/>
    <n v="1"/>
    <n v="1"/>
    <n v="1"/>
    <n v="1"/>
    <n v="1"/>
    <n v="1"/>
    <n v="5"/>
    <n v="0"/>
    <n v="11"/>
    <n v="0"/>
    <n v="0"/>
    <n v="1"/>
    <x v="27"/>
  </r>
  <r>
    <x v="1"/>
    <n v="4400"/>
    <x v="81"/>
    <n v="0"/>
    <n v="0"/>
    <m/>
    <n v="0"/>
    <n v="5"/>
    <n v="5"/>
    <n v="5"/>
    <n v="5"/>
    <n v="2"/>
    <n v="2"/>
    <n v="3"/>
    <n v="2"/>
    <n v="1"/>
    <n v="2"/>
    <n v="0"/>
    <n v="0"/>
    <n v="0"/>
    <n v="1"/>
    <n v="1"/>
    <n v="0"/>
    <n v="2"/>
    <n v="0"/>
    <n v="1"/>
    <n v="0"/>
    <n v="1"/>
    <n v="0"/>
    <n v="2"/>
    <n v="0"/>
    <n v="12"/>
    <n v="0"/>
    <n v="0"/>
    <n v="3"/>
    <x v="27"/>
  </r>
  <r>
    <x v="1"/>
    <n v="4401"/>
    <x v="82"/>
    <n v="0"/>
    <n v="0"/>
    <m/>
    <n v="0"/>
    <n v="0"/>
    <n v="0"/>
    <n v="0"/>
    <n v="0"/>
    <n v="1"/>
    <n v="1"/>
    <n v="0"/>
    <n v="2"/>
    <n v="2"/>
    <n v="2"/>
    <n v="0"/>
    <n v="0"/>
    <n v="0"/>
    <n v="0"/>
    <n v="0"/>
    <n v="0"/>
    <n v="0"/>
    <n v="0"/>
    <n v="0"/>
    <n v="0"/>
    <n v="1"/>
    <n v="0"/>
    <n v="0"/>
    <n v="0"/>
    <n v="2"/>
    <n v="0"/>
    <n v="0"/>
    <n v="2"/>
    <x v="27"/>
  </r>
  <r>
    <x v="1"/>
    <n v="4402"/>
    <x v="83"/>
    <n v="0"/>
    <n v="1"/>
    <m/>
    <n v="0"/>
    <n v="0"/>
    <n v="0"/>
    <n v="0"/>
    <n v="0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12"/>
    <n v="0"/>
    <n v="0"/>
    <n v="0"/>
    <x v="27"/>
  </r>
  <r>
    <x v="1"/>
    <n v="4403"/>
    <x v="84"/>
    <n v="0"/>
    <n v="0"/>
    <m/>
    <n v="0"/>
    <n v="1"/>
    <n v="1"/>
    <n v="1"/>
    <n v="1"/>
    <n v="2"/>
    <n v="2"/>
    <n v="2"/>
    <n v="2"/>
    <n v="0"/>
    <n v="0"/>
    <n v="0"/>
    <n v="0"/>
    <n v="1"/>
    <n v="1"/>
    <n v="1"/>
    <n v="0"/>
    <n v="0"/>
    <n v="0"/>
    <n v="0"/>
    <n v="0"/>
    <n v="0"/>
    <n v="0"/>
    <n v="2"/>
    <n v="0"/>
    <n v="8"/>
    <n v="0"/>
    <n v="0"/>
    <n v="0"/>
    <x v="27"/>
  </r>
  <r>
    <x v="1"/>
    <n v="4404"/>
    <x v="85"/>
    <n v="0"/>
    <n v="0"/>
    <m/>
    <n v="1"/>
    <n v="3"/>
    <n v="3"/>
    <n v="3"/>
    <n v="3"/>
    <n v="4"/>
    <n v="4"/>
    <n v="4"/>
    <n v="4"/>
    <n v="5"/>
    <n v="5"/>
    <n v="0"/>
    <n v="0"/>
    <n v="3"/>
    <n v="3"/>
    <n v="3"/>
    <n v="0"/>
    <n v="7"/>
    <n v="1"/>
    <n v="3"/>
    <n v="2"/>
    <n v="1"/>
    <n v="1"/>
    <n v="0"/>
    <n v="0"/>
    <n v="11"/>
    <n v="0"/>
    <n v="0"/>
    <n v="0"/>
    <x v="25"/>
  </r>
  <r>
    <x v="1"/>
    <n v="4405"/>
    <x v="86"/>
    <n v="0"/>
    <n v="0"/>
    <m/>
    <n v="0"/>
    <n v="3"/>
    <n v="3"/>
    <n v="3"/>
    <n v="3"/>
    <n v="1"/>
    <n v="1"/>
    <n v="1"/>
    <n v="1"/>
    <n v="1"/>
    <n v="2"/>
    <n v="0"/>
    <n v="0"/>
    <n v="1"/>
    <n v="1"/>
    <n v="1"/>
    <n v="0"/>
    <n v="0"/>
    <n v="0"/>
    <n v="0"/>
    <n v="1"/>
    <n v="1"/>
    <n v="1"/>
    <n v="0"/>
    <n v="0"/>
    <n v="0"/>
    <n v="0"/>
    <n v="0"/>
    <n v="0"/>
    <x v="25"/>
  </r>
  <r>
    <x v="1"/>
    <n v="4406"/>
    <x v="87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24"/>
    <n v="0"/>
    <n v="0"/>
    <n v="3"/>
    <x v="25"/>
  </r>
  <r>
    <x v="1"/>
    <n v="4407"/>
    <x v="88"/>
    <n v="24"/>
    <n v="1"/>
    <m/>
    <n v="23"/>
    <n v="27"/>
    <n v="27"/>
    <n v="27"/>
    <n v="27"/>
    <n v="30"/>
    <n v="27"/>
    <n v="32"/>
    <n v="33"/>
    <n v="16"/>
    <n v="17"/>
    <n v="0"/>
    <n v="0"/>
    <n v="35"/>
    <n v="39"/>
    <n v="35"/>
    <n v="0"/>
    <n v="62"/>
    <n v="22"/>
    <n v="23"/>
    <n v="17"/>
    <n v="7"/>
    <n v="6"/>
    <n v="1"/>
    <n v="0"/>
    <n v="61"/>
    <n v="0"/>
    <n v="0"/>
    <n v="7"/>
    <x v="28"/>
  </r>
  <r>
    <x v="1"/>
    <n v="4408"/>
    <x v="89"/>
    <n v="0"/>
    <n v="0"/>
    <m/>
    <n v="0"/>
    <n v="0"/>
    <n v="0"/>
    <n v="0"/>
    <n v="0"/>
    <n v="0"/>
    <n v="0"/>
    <n v="1"/>
    <n v="0"/>
    <n v="2"/>
    <n v="1"/>
    <n v="0"/>
    <n v="0"/>
    <n v="0"/>
    <n v="3"/>
    <n v="0"/>
    <n v="0"/>
    <n v="2"/>
    <n v="2"/>
    <n v="1"/>
    <n v="2"/>
    <n v="4"/>
    <n v="1"/>
    <n v="0"/>
    <n v="0"/>
    <n v="23"/>
    <n v="0"/>
    <n v="0"/>
    <n v="0"/>
    <x v="28"/>
  </r>
  <r>
    <x v="1"/>
    <n v="4409"/>
    <x v="90"/>
    <n v="0"/>
    <n v="0"/>
    <m/>
    <n v="0"/>
    <n v="4"/>
    <n v="4"/>
    <n v="4"/>
    <n v="4"/>
    <n v="5"/>
    <n v="4"/>
    <n v="5"/>
    <n v="5"/>
    <n v="4"/>
    <n v="4"/>
    <n v="0"/>
    <n v="0"/>
    <n v="5"/>
    <n v="5"/>
    <n v="6"/>
    <n v="0"/>
    <n v="7"/>
    <n v="2"/>
    <n v="4"/>
    <n v="5"/>
    <n v="2"/>
    <n v="1"/>
    <n v="1"/>
    <n v="0"/>
    <n v="9"/>
    <n v="0"/>
    <n v="1"/>
    <n v="5"/>
    <x v="28"/>
  </r>
  <r>
    <x v="1"/>
    <n v="4410"/>
    <x v="91"/>
    <n v="0"/>
    <n v="0"/>
    <m/>
    <n v="0"/>
    <n v="0"/>
    <n v="0"/>
    <n v="0"/>
    <n v="0"/>
    <n v="1"/>
    <n v="1"/>
    <n v="1"/>
    <n v="1"/>
    <n v="2"/>
    <n v="2"/>
    <n v="0"/>
    <n v="0"/>
    <n v="3"/>
    <n v="3"/>
    <n v="1"/>
    <n v="0"/>
    <n v="4"/>
    <n v="2"/>
    <n v="2"/>
    <n v="2"/>
    <n v="3"/>
    <n v="2"/>
    <n v="0"/>
    <n v="0"/>
    <n v="3"/>
    <n v="0"/>
    <n v="0"/>
    <n v="2"/>
    <x v="28"/>
  </r>
  <r>
    <x v="1"/>
    <n v="4411"/>
    <x v="92"/>
    <n v="0"/>
    <n v="0"/>
    <m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2"/>
    <n v="2"/>
    <n v="2"/>
    <n v="1"/>
    <n v="2"/>
    <n v="0"/>
    <n v="0"/>
    <n v="1"/>
    <n v="0"/>
    <n v="0"/>
    <n v="0"/>
    <x v="28"/>
  </r>
  <r>
    <x v="1"/>
    <n v="4412"/>
    <x v="93"/>
    <n v="0"/>
    <n v="0"/>
    <m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4"/>
    <n v="0"/>
    <n v="0"/>
    <n v="0"/>
    <x v="28"/>
  </r>
  <r>
    <x v="1"/>
    <n v="4413"/>
    <x v="94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11"/>
    <n v="0"/>
    <n v="0"/>
    <n v="0"/>
    <x v="28"/>
  </r>
  <r>
    <x v="1"/>
    <n v="4414"/>
    <x v="95"/>
    <n v="0"/>
    <n v="1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2"/>
    <n v="0"/>
    <n v="0"/>
    <n v="0"/>
    <x v="28"/>
  </r>
  <r>
    <x v="1"/>
    <n v="4415"/>
    <x v="96"/>
    <n v="1"/>
    <n v="0"/>
    <m/>
    <n v="1"/>
    <n v="3"/>
    <n v="3"/>
    <n v="3"/>
    <n v="3"/>
    <n v="1"/>
    <n v="1"/>
    <n v="1"/>
    <n v="1"/>
    <n v="0"/>
    <n v="0"/>
    <n v="0"/>
    <n v="0"/>
    <n v="1"/>
    <n v="3"/>
    <n v="4"/>
    <n v="0"/>
    <n v="1"/>
    <n v="0"/>
    <n v="0"/>
    <n v="0"/>
    <n v="0"/>
    <n v="0"/>
    <n v="0"/>
    <n v="0"/>
    <n v="17"/>
    <n v="0"/>
    <n v="0"/>
    <n v="0"/>
    <x v="28"/>
  </r>
  <r>
    <x v="1"/>
    <n v="4416"/>
    <x v="97"/>
    <n v="0"/>
    <n v="0"/>
    <m/>
    <n v="1"/>
    <n v="0"/>
    <n v="0"/>
    <n v="0"/>
    <n v="0"/>
    <n v="0"/>
    <n v="0"/>
    <n v="0"/>
    <n v="0"/>
    <n v="1"/>
    <n v="1"/>
    <n v="0"/>
    <n v="0"/>
    <n v="2"/>
    <n v="2"/>
    <n v="2"/>
    <n v="0"/>
    <n v="0"/>
    <n v="0"/>
    <n v="1"/>
    <n v="1"/>
    <n v="3"/>
    <n v="4"/>
    <n v="0"/>
    <n v="0"/>
    <n v="0"/>
    <n v="0"/>
    <n v="0"/>
    <n v="0"/>
    <x v="28"/>
  </r>
  <r>
    <x v="1"/>
    <n v="4417"/>
    <x v="98"/>
    <n v="0"/>
    <n v="0"/>
    <m/>
    <n v="0"/>
    <n v="2"/>
    <n v="2"/>
    <n v="0"/>
    <n v="2"/>
    <n v="1"/>
    <n v="1"/>
    <n v="1"/>
    <n v="1"/>
    <n v="1"/>
    <n v="1"/>
    <n v="0"/>
    <n v="0"/>
    <n v="1"/>
    <n v="0"/>
    <n v="3"/>
    <n v="0"/>
    <n v="1"/>
    <n v="2"/>
    <n v="2"/>
    <n v="1"/>
    <n v="1"/>
    <n v="0"/>
    <n v="0"/>
    <n v="0"/>
    <n v="26"/>
    <n v="0"/>
    <n v="0"/>
    <n v="1"/>
    <x v="23"/>
  </r>
  <r>
    <x v="1"/>
    <n v="4418"/>
    <x v="99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2"/>
    <n v="0"/>
    <n v="1"/>
    <n v="1"/>
    <n v="3"/>
    <n v="1"/>
    <n v="1"/>
    <n v="0"/>
    <n v="8"/>
    <n v="0"/>
    <n v="0"/>
    <n v="1"/>
    <x v="23"/>
  </r>
  <r>
    <x v="1"/>
    <n v="4419"/>
    <x v="100"/>
    <n v="0"/>
    <n v="0"/>
    <m/>
    <n v="0"/>
    <n v="1"/>
    <n v="1"/>
    <n v="1"/>
    <n v="1"/>
    <n v="0"/>
    <n v="0"/>
    <n v="0"/>
    <n v="0"/>
    <n v="1"/>
    <n v="1"/>
    <n v="0"/>
    <n v="0"/>
    <n v="2"/>
    <n v="1"/>
    <n v="2"/>
    <n v="0"/>
    <n v="0"/>
    <n v="0"/>
    <n v="0"/>
    <n v="0"/>
    <n v="0"/>
    <n v="0"/>
    <n v="0"/>
    <n v="0"/>
    <n v="7"/>
    <n v="0"/>
    <n v="0"/>
    <n v="0"/>
    <x v="23"/>
  </r>
  <r>
    <x v="1"/>
    <n v="4420"/>
    <x v="101"/>
    <n v="33"/>
    <n v="0"/>
    <m/>
    <n v="33"/>
    <n v="16"/>
    <n v="16"/>
    <n v="16"/>
    <n v="16"/>
    <n v="21"/>
    <n v="21"/>
    <n v="21"/>
    <n v="21"/>
    <n v="18"/>
    <n v="18"/>
    <n v="0"/>
    <n v="0"/>
    <n v="12"/>
    <n v="16"/>
    <n v="16"/>
    <n v="0"/>
    <n v="15"/>
    <n v="13"/>
    <n v="15"/>
    <n v="15"/>
    <n v="14"/>
    <n v="12"/>
    <n v="1"/>
    <n v="0"/>
    <n v="23"/>
    <n v="0"/>
    <n v="1"/>
    <n v="10"/>
    <x v="29"/>
  </r>
  <r>
    <x v="1"/>
    <n v="4421"/>
    <x v="102"/>
    <n v="3"/>
    <n v="0"/>
    <m/>
    <n v="2"/>
    <n v="6"/>
    <n v="6"/>
    <n v="6"/>
    <n v="6"/>
    <n v="10"/>
    <n v="10"/>
    <n v="9"/>
    <n v="10"/>
    <n v="15"/>
    <n v="14"/>
    <n v="0"/>
    <n v="0"/>
    <n v="2"/>
    <n v="1"/>
    <n v="1"/>
    <n v="0"/>
    <n v="4"/>
    <n v="6"/>
    <n v="8"/>
    <n v="5"/>
    <n v="10"/>
    <n v="7"/>
    <n v="0"/>
    <n v="0"/>
    <n v="10"/>
    <n v="0"/>
    <n v="0"/>
    <n v="1"/>
    <x v="29"/>
  </r>
  <r>
    <x v="1"/>
    <n v="4422"/>
    <x v="103"/>
    <n v="0"/>
    <n v="0"/>
    <m/>
    <n v="0"/>
    <n v="2"/>
    <n v="2"/>
    <n v="2"/>
    <n v="2"/>
    <n v="5"/>
    <n v="4"/>
    <n v="5"/>
    <n v="5"/>
    <n v="2"/>
    <n v="2"/>
    <n v="0"/>
    <n v="0"/>
    <n v="2"/>
    <n v="2"/>
    <n v="2"/>
    <n v="0"/>
    <n v="6"/>
    <n v="3"/>
    <n v="3"/>
    <n v="3"/>
    <n v="5"/>
    <n v="5"/>
    <n v="0"/>
    <n v="0"/>
    <n v="5"/>
    <n v="0"/>
    <n v="0"/>
    <n v="4"/>
    <x v="29"/>
  </r>
  <r>
    <x v="1"/>
    <n v="4423"/>
    <x v="104"/>
    <n v="0"/>
    <n v="0"/>
    <m/>
    <n v="0"/>
    <n v="3"/>
    <n v="3"/>
    <n v="3"/>
    <n v="3"/>
    <n v="8"/>
    <n v="9"/>
    <n v="8"/>
    <n v="9"/>
    <n v="2"/>
    <n v="2"/>
    <n v="0"/>
    <n v="0"/>
    <n v="4"/>
    <n v="7"/>
    <n v="9"/>
    <n v="0"/>
    <n v="15"/>
    <n v="7"/>
    <n v="9"/>
    <n v="6"/>
    <n v="8"/>
    <n v="8"/>
    <n v="0"/>
    <n v="0"/>
    <n v="17"/>
    <n v="0"/>
    <n v="0"/>
    <n v="2"/>
    <x v="29"/>
  </r>
  <r>
    <x v="1"/>
    <n v="4424"/>
    <x v="105"/>
    <n v="0"/>
    <n v="0"/>
    <m/>
    <n v="0"/>
    <n v="4"/>
    <n v="4"/>
    <n v="4"/>
    <n v="4"/>
    <n v="2"/>
    <n v="1"/>
    <n v="1"/>
    <n v="2"/>
    <n v="2"/>
    <n v="1"/>
    <n v="0"/>
    <n v="0"/>
    <n v="6"/>
    <n v="6"/>
    <n v="5"/>
    <n v="0"/>
    <n v="4"/>
    <n v="5"/>
    <n v="7"/>
    <n v="7"/>
    <n v="1"/>
    <n v="0"/>
    <n v="0"/>
    <n v="0"/>
    <n v="9"/>
    <n v="0"/>
    <n v="0"/>
    <n v="2"/>
    <x v="29"/>
  </r>
  <r>
    <x v="1"/>
    <n v="4425"/>
    <x v="106"/>
    <n v="0"/>
    <n v="0"/>
    <m/>
    <n v="0"/>
    <n v="6"/>
    <n v="6"/>
    <n v="6"/>
    <n v="6"/>
    <n v="2"/>
    <n v="2"/>
    <n v="2"/>
    <n v="2"/>
    <n v="2"/>
    <n v="2"/>
    <n v="0"/>
    <n v="0"/>
    <n v="1"/>
    <n v="5"/>
    <n v="6"/>
    <n v="0"/>
    <n v="5"/>
    <n v="1"/>
    <n v="3"/>
    <n v="1"/>
    <n v="1"/>
    <n v="0"/>
    <n v="1"/>
    <n v="0"/>
    <n v="2"/>
    <n v="0"/>
    <n v="0"/>
    <n v="0"/>
    <x v="29"/>
  </r>
  <r>
    <x v="1"/>
    <n v="4426"/>
    <x v="107"/>
    <n v="0"/>
    <n v="0"/>
    <m/>
    <n v="0"/>
    <n v="4"/>
    <n v="4"/>
    <n v="4"/>
    <n v="4"/>
    <n v="2"/>
    <n v="2"/>
    <n v="3"/>
    <n v="2"/>
    <n v="0"/>
    <n v="0"/>
    <n v="0"/>
    <n v="0"/>
    <n v="3"/>
    <n v="8"/>
    <n v="6"/>
    <n v="0"/>
    <n v="6"/>
    <n v="6"/>
    <n v="7"/>
    <n v="2"/>
    <n v="7"/>
    <n v="6"/>
    <n v="0"/>
    <n v="0"/>
    <n v="33"/>
    <n v="0"/>
    <n v="1"/>
    <n v="4"/>
    <x v="29"/>
  </r>
  <r>
    <x v="1"/>
    <n v="4427"/>
    <x v="108"/>
    <n v="0"/>
    <n v="0"/>
    <m/>
    <n v="0"/>
    <n v="4"/>
    <n v="4"/>
    <n v="4"/>
    <n v="4"/>
    <n v="2"/>
    <n v="2"/>
    <n v="2"/>
    <n v="2"/>
    <n v="4"/>
    <n v="4"/>
    <n v="0"/>
    <n v="0"/>
    <n v="1"/>
    <n v="1"/>
    <n v="1"/>
    <n v="0"/>
    <n v="2"/>
    <n v="3"/>
    <n v="3"/>
    <n v="3"/>
    <n v="1"/>
    <n v="1"/>
    <n v="0"/>
    <n v="0"/>
    <n v="1"/>
    <n v="0"/>
    <n v="0"/>
    <n v="2"/>
    <x v="29"/>
  </r>
  <r>
    <x v="1"/>
    <n v="4428"/>
    <x v="109"/>
    <n v="0"/>
    <n v="0"/>
    <m/>
    <n v="0"/>
    <n v="6"/>
    <n v="6"/>
    <n v="6"/>
    <n v="6"/>
    <n v="5"/>
    <n v="5"/>
    <n v="7"/>
    <n v="7"/>
    <n v="3"/>
    <n v="4"/>
    <n v="0"/>
    <n v="0"/>
    <n v="2"/>
    <n v="1"/>
    <n v="1"/>
    <n v="0"/>
    <n v="6"/>
    <n v="2"/>
    <n v="3"/>
    <n v="2"/>
    <n v="2"/>
    <n v="3"/>
    <n v="0"/>
    <n v="0"/>
    <n v="9"/>
    <n v="0"/>
    <n v="0"/>
    <n v="2"/>
    <x v="29"/>
  </r>
  <r>
    <x v="1"/>
    <n v="4429"/>
    <x v="110"/>
    <n v="1"/>
    <n v="0"/>
    <m/>
    <n v="1"/>
    <n v="12"/>
    <n v="12"/>
    <n v="12"/>
    <n v="12"/>
    <n v="13"/>
    <n v="13"/>
    <n v="13"/>
    <n v="13"/>
    <n v="14"/>
    <n v="12"/>
    <n v="0"/>
    <n v="0"/>
    <n v="18"/>
    <n v="20"/>
    <n v="15"/>
    <n v="0"/>
    <n v="11"/>
    <n v="15"/>
    <n v="16"/>
    <n v="18"/>
    <n v="11"/>
    <n v="11"/>
    <n v="0"/>
    <n v="0"/>
    <n v="14"/>
    <n v="0"/>
    <n v="7"/>
    <n v="10"/>
    <x v="29"/>
  </r>
  <r>
    <x v="1"/>
    <n v="4430"/>
    <x v="111"/>
    <n v="0"/>
    <n v="0"/>
    <m/>
    <n v="0"/>
    <n v="2"/>
    <n v="2"/>
    <n v="2"/>
    <n v="2"/>
    <n v="0"/>
    <n v="0"/>
    <n v="0"/>
    <n v="0"/>
    <n v="3"/>
    <n v="3"/>
    <n v="0"/>
    <n v="0"/>
    <n v="4"/>
    <n v="4"/>
    <n v="4"/>
    <n v="0"/>
    <n v="4"/>
    <n v="8"/>
    <n v="8"/>
    <n v="8"/>
    <n v="1"/>
    <n v="1"/>
    <n v="0"/>
    <n v="0"/>
    <n v="9"/>
    <n v="0"/>
    <n v="0"/>
    <n v="0"/>
    <x v="29"/>
  </r>
  <r>
    <x v="1"/>
    <n v="4431"/>
    <x v="112"/>
    <n v="0"/>
    <n v="0"/>
    <m/>
    <n v="0"/>
    <n v="1"/>
    <n v="1"/>
    <n v="1"/>
    <n v="1"/>
    <n v="1"/>
    <n v="1"/>
    <n v="1"/>
    <n v="1"/>
    <n v="3"/>
    <n v="3"/>
    <n v="0"/>
    <n v="0"/>
    <n v="0"/>
    <n v="1"/>
    <n v="0"/>
    <n v="0"/>
    <n v="0"/>
    <n v="1"/>
    <n v="2"/>
    <n v="1"/>
    <n v="0"/>
    <n v="0"/>
    <n v="0"/>
    <n v="0"/>
    <n v="7"/>
    <n v="0"/>
    <n v="3"/>
    <n v="1"/>
    <x v="29"/>
  </r>
  <r>
    <x v="1"/>
    <n v="4432"/>
    <x v="113"/>
    <n v="0"/>
    <n v="0"/>
    <m/>
    <n v="0"/>
    <n v="0"/>
    <n v="0"/>
    <n v="0"/>
    <n v="0"/>
    <n v="0"/>
    <n v="0"/>
    <n v="1"/>
    <n v="1"/>
    <n v="3"/>
    <n v="3"/>
    <n v="0"/>
    <n v="0"/>
    <n v="3"/>
    <n v="3"/>
    <n v="3"/>
    <n v="0"/>
    <n v="0"/>
    <n v="0"/>
    <n v="0"/>
    <n v="0"/>
    <n v="1"/>
    <n v="0"/>
    <n v="0"/>
    <n v="0"/>
    <n v="0"/>
    <n v="0"/>
    <n v="0"/>
    <n v="0"/>
    <x v="29"/>
  </r>
  <r>
    <x v="1"/>
    <n v="4433"/>
    <x v="114"/>
    <n v="0"/>
    <n v="0"/>
    <m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0"/>
    <n v="0"/>
    <n v="0"/>
    <n v="6"/>
    <n v="0"/>
    <n v="0"/>
    <n v="1"/>
    <x v="29"/>
  </r>
  <r>
    <x v="1"/>
    <n v="4434"/>
    <x v="115"/>
    <n v="0"/>
    <n v="0"/>
    <m/>
    <n v="0"/>
    <n v="3"/>
    <n v="3"/>
    <n v="3"/>
    <n v="3"/>
    <n v="3"/>
    <n v="3"/>
    <n v="2"/>
    <n v="3"/>
    <n v="3"/>
    <n v="3"/>
    <n v="0"/>
    <n v="0"/>
    <n v="4"/>
    <n v="4"/>
    <n v="4"/>
    <n v="0"/>
    <n v="4"/>
    <n v="6"/>
    <n v="6"/>
    <n v="6"/>
    <n v="1"/>
    <n v="1"/>
    <n v="0"/>
    <n v="0"/>
    <n v="5"/>
    <n v="0"/>
    <n v="0"/>
    <n v="2"/>
    <x v="29"/>
  </r>
  <r>
    <x v="1"/>
    <n v="4435"/>
    <x v="116"/>
    <n v="0"/>
    <n v="0"/>
    <m/>
    <n v="0"/>
    <n v="1"/>
    <n v="1"/>
    <n v="1"/>
    <n v="1"/>
    <n v="1"/>
    <n v="1"/>
    <n v="1"/>
    <n v="1"/>
    <n v="0"/>
    <n v="0"/>
    <n v="0"/>
    <n v="0"/>
    <n v="2"/>
    <n v="2"/>
    <n v="2"/>
    <n v="0"/>
    <n v="1"/>
    <n v="0"/>
    <n v="1"/>
    <n v="1"/>
    <n v="1"/>
    <n v="1"/>
    <n v="5"/>
    <n v="0"/>
    <n v="20"/>
    <n v="0"/>
    <n v="0"/>
    <n v="2"/>
    <x v="29"/>
  </r>
  <r>
    <x v="1"/>
    <n v="4436"/>
    <x v="117"/>
    <n v="0"/>
    <n v="0"/>
    <m/>
    <n v="0"/>
    <n v="2"/>
    <n v="2"/>
    <n v="2"/>
    <n v="2"/>
    <n v="2"/>
    <n v="2"/>
    <n v="3"/>
    <n v="3"/>
    <n v="1"/>
    <n v="1"/>
    <n v="0"/>
    <n v="0"/>
    <n v="2"/>
    <n v="1"/>
    <n v="4"/>
    <n v="0"/>
    <n v="4"/>
    <n v="0"/>
    <n v="0"/>
    <n v="0"/>
    <n v="3"/>
    <n v="1"/>
    <n v="0"/>
    <n v="0"/>
    <n v="19"/>
    <n v="0"/>
    <n v="2"/>
    <n v="1"/>
    <x v="29"/>
  </r>
  <r>
    <x v="1"/>
    <n v="4438"/>
    <x v="119"/>
    <n v="0"/>
    <n v="0"/>
    <m/>
    <n v="0"/>
    <n v="1"/>
    <n v="1"/>
    <n v="1"/>
    <n v="1"/>
    <n v="6"/>
    <n v="6"/>
    <n v="6"/>
    <n v="6"/>
    <n v="0"/>
    <n v="0"/>
    <n v="0"/>
    <n v="0"/>
    <n v="4"/>
    <n v="4"/>
    <n v="4"/>
    <n v="0"/>
    <n v="3"/>
    <n v="1"/>
    <n v="1"/>
    <n v="1"/>
    <n v="5"/>
    <n v="5"/>
    <n v="0"/>
    <n v="0"/>
    <n v="19"/>
    <n v="0"/>
    <n v="2"/>
    <n v="2"/>
    <x v="29"/>
  </r>
  <r>
    <x v="1"/>
    <n v="4439"/>
    <x v="120"/>
    <n v="0"/>
    <n v="1"/>
    <m/>
    <n v="0"/>
    <n v="7"/>
    <n v="7"/>
    <n v="7"/>
    <n v="7"/>
    <n v="5"/>
    <n v="5"/>
    <n v="5"/>
    <n v="5"/>
    <n v="8"/>
    <n v="8"/>
    <n v="0"/>
    <n v="0"/>
    <n v="3"/>
    <n v="3"/>
    <n v="3"/>
    <n v="0"/>
    <n v="7"/>
    <n v="4"/>
    <n v="4"/>
    <n v="4"/>
    <n v="5"/>
    <n v="5"/>
    <n v="5"/>
    <n v="0"/>
    <n v="27"/>
    <n v="0"/>
    <n v="0"/>
    <n v="6"/>
    <x v="30"/>
  </r>
  <r>
    <x v="1"/>
    <n v="4440"/>
    <x v="121"/>
    <n v="29"/>
    <n v="0"/>
    <m/>
    <n v="32"/>
    <n v="10"/>
    <n v="10"/>
    <n v="10"/>
    <n v="10"/>
    <n v="12"/>
    <n v="11"/>
    <n v="12"/>
    <n v="12"/>
    <n v="9"/>
    <n v="9"/>
    <n v="0"/>
    <n v="0"/>
    <n v="17"/>
    <n v="17"/>
    <n v="20"/>
    <n v="0"/>
    <n v="20"/>
    <n v="7"/>
    <n v="18"/>
    <n v="18"/>
    <n v="3"/>
    <n v="3"/>
    <n v="2"/>
    <n v="0"/>
    <n v="56"/>
    <n v="0"/>
    <n v="1"/>
    <n v="17"/>
    <x v="31"/>
  </r>
  <r>
    <x v="1"/>
    <n v="4441"/>
    <x v="122"/>
    <n v="0"/>
    <n v="0"/>
    <m/>
    <n v="0"/>
    <n v="8"/>
    <n v="8"/>
    <n v="8"/>
    <n v="8"/>
    <n v="7"/>
    <n v="8"/>
    <n v="7"/>
    <n v="7"/>
    <n v="17"/>
    <n v="17"/>
    <n v="0"/>
    <n v="0"/>
    <n v="13"/>
    <n v="13"/>
    <n v="4"/>
    <n v="0"/>
    <n v="17"/>
    <n v="8"/>
    <n v="9"/>
    <n v="8"/>
    <n v="7"/>
    <n v="6"/>
    <n v="4"/>
    <n v="0"/>
    <n v="79"/>
    <n v="0"/>
    <n v="0"/>
    <n v="9"/>
    <x v="31"/>
  </r>
  <r>
    <x v="1"/>
    <n v="4442"/>
    <x v="123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1"/>
    <n v="0"/>
    <n v="0"/>
    <n v="0"/>
    <n v="0"/>
    <n v="0"/>
    <n v="0"/>
    <n v="0"/>
    <n v="1"/>
    <n v="0"/>
    <n v="0"/>
    <n v="0"/>
    <x v="32"/>
  </r>
  <r>
    <x v="1"/>
    <n v="4443"/>
    <x v="124"/>
    <n v="0"/>
    <n v="1"/>
    <m/>
    <n v="1"/>
    <n v="6"/>
    <n v="6"/>
    <n v="6"/>
    <n v="6"/>
    <n v="2"/>
    <n v="2"/>
    <n v="2"/>
    <n v="2"/>
    <n v="7"/>
    <n v="7"/>
    <n v="0"/>
    <n v="0"/>
    <n v="5"/>
    <n v="5"/>
    <n v="5"/>
    <n v="0"/>
    <n v="12"/>
    <n v="8"/>
    <n v="8"/>
    <n v="8"/>
    <n v="14"/>
    <n v="12"/>
    <n v="1"/>
    <n v="0"/>
    <n v="31"/>
    <n v="0"/>
    <n v="0"/>
    <n v="5"/>
    <x v="33"/>
  </r>
  <r>
    <x v="1"/>
    <n v="4444"/>
    <x v="125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17"/>
    <n v="0"/>
    <n v="0"/>
    <n v="2"/>
    <x v="34"/>
  </r>
  <r>
    <x v="1"/>
    <n v="4445"/>
    <x v="126"/>
    <n v="0"/>
    <n v="1"/>
    <m/>
    <n v="0"/>
    <n v="2"/>
    <n v="2"/>
    <n v="2"/>
    <n v="2"/>
    <n v="1"/>
    <n v="1"/>
    <n v="1"/>
    <n v="1"/>
    <n v="1"/>
    <n v="1"/>
    <n v="0"/>
    <n v="0"/>
    <n v="1"/>
    <n v="1"/>
    <n v="0"/>
    <n v="0"/>
    <n v="2"/>
    <n v="2"/>
    <n v="3"/>
    <n v="3"/>
    <n v="4"/>
    <n v="4"/>
    <n v="0"/>
    <n v="0"/>
    <n v="15"/>
    <n v="0"/>
    <n v="0"/>
    <n v="1"/>
    <x v="34"/>
  </r>
  <r>
    <x v="1"/>
    <n v="4446"/>
    <x v="127"/>
    <n v="0"/>
    <n v="0"/>
    <m/>
    <n v="0"/>
    <n v="1"/>
    <n v="1"/>
    <n v="1"/>
    <n v="1"/>
    <n v="0"/>
    <n v="0"/>
    <n v="0"/>
    <n v="0"/>
    <n v="1"/>
    <n v="1"/>
    <n v="0"/>
    <n v="0"/>
    <n v="0"/>
    <n v="0"/>
    <n v="0"/>
    <n v="0"/>
    <n v="0"/>
    <n v="2"/>
    <n v="2"/>
    <n v="1"/>
    <n v="0"/>
    <n v="0"/>
    <n v="0"/>
    <n v="0"/>
    <n v="4"/>
    <n v="0"/>
    <n v="0"/>
    <n v="0"/>
    <x v="34"/>
  </r>
  <r>
    <x v="1"/>
    <n v="4447"/>
    <x v="128"/>
    <n v="2"/>
    <n v="0"/>
    <m/>
    <n v="2"/>
    <n v="4"/>
    <n v="4"/>
    <n v="4"/>
    <n v="4"/>
    <n v="3"/>
    <n v="0"/>
    <n v="0"/>
    <n v="0"/>
    <n v="6"/>
    <n v="6"/>
    <n v="0"/>
    <n v="0"/>
    <n v="4"/>
    <n v="4"/>
    <n v="6"/>
    <n v="0"/>
    <n v="8"/>
    <n v="2"/>
    <n v="6"/>
    <n v="9"/>
    <n v="5"/>
    <n v="4"/>
    <n v="1"/>
    <n v="0"/>
    <n v="6"/>
    <n v="0"/>
    <n v="0"/>
    <n v="1"/>
    <x v="34"/>
  </r>
  <r>
    <x v="1"/>
    <n v="4448"/>
    <x v="129"/>
    <n v="0"/>
    <n v="0"/>
    <m/>
    <n v="0"/>
    <n v="0"/>
    <n v="0"/>
    <n v="0"/>
    <n v="0"/>
    <n v="0"/>
    <n v="0"/>
    <n v="0"/>
    <n v="0"/>
    <n v="0"/>
    <n v="0"/>
    <n v="0"/>
    <n v="0"/>
    <n v="1"/>
    <n v="2"/>
    <n v="0"/>
    <n v="0"/>
    <n v="1"/>
    <n v="1"/>
    <n v="1"/>
    <n v="1"/>
    <n v="0"/>
    <n v="0"/>
    <n v="0"/>
    <n v="0"/>
    <n v="3"/>
    <n v="0"/>
    <n v="0"/>
    <n v="0"/>
    <x v="34"/>
  </r>
  <r>
    <x v="1"/>
    <n v="4449"/>
    <x v="130"/>
    <n v="0"/>
    <n v="0"/>
    <m/>
    <n v="0"/>
    <n v="2"/>
    <n v="2"/>
    <n v="2"/>
    <n v="2"/>
    <n v="1"/>
    <n v="1"/>
    <n v="1"/>
    <n v="1"/>
    <n v="0"/>
    <n v="0"/>
    <n v="0"/>
    <n v="0"/>
    <n v="1"/>
    <n v="1"/>
    <n v="1"/>
    <n v="0"/>
    <n v="2"/>
    <n v="1"/>
    <n v="1"/>
    <n v="1"/>
    <n v="3"/>
    <n v="3"/>
    <n v="0"/>
    <n v="0"/>
    <n v="16"/>
    <n v="0"/>
    <n v="0"/>
    <n v="0"/>
    <x v="34"/>
  </r>
  <r>
    <x v="1"/>
    <n v="4450"/>
    <x v="131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2"/>
    <n v="0"/>
    <n v="0"/>
    <n v="0"/>
    <n v="0"/>
    <n v="0"/>
    <n v="0"/>
    <n v="0"/>
    <n v="1"/>
    <n v="0"/>
    <n v="0"/>
    <n v="1"/>
    <x v="34"/>
  </r>
  <r>
    <x v="1"/>
    <n v="4451"/>
    <x v="132"/>
    <n v="0"/>
    <n v="0"/>
    <m/>
    <n v="1"/>
    <n v="9"/>
    <n v="9"/>
    <n v="9"/>
    <n v="9"/>
    <n v="8"/>
    <n v="9"/>
    <n v="8"/>
    <n v="9"/>
    <n v="15"/>
    <n v="15"/>
    <n v="0"/>
    <n v="0"/>
    <n v="8"/>
    <n v="9"/>
    <n v="5"/>
    <n v="0"/>
    <n v="4"/>
    <n v="5"/>
    <n v="6"/>
    <n v="6"/>
    <n v="4"/>
    <n v="5"/>
    <n v="0"/>
    <n v="0"/>
    <n v="7"/>
    <n v="0"/>
    <n v="0"/>
    <n v="0"/>
    <x v="34"/>
  </r>
  <r>
    <x v="1"/>
    <n v="4452"/>
    <x v="133"/>
    <n v="0"/>
    <n v="0"/>
    <m/>
    <n v="0"/>
    <n v="20"/>
    <n v="20"/>
    <n v="20"/>
    <n v="20"/>
    <n v="17"/>
    <n v="17"/>
    <n v="18"/>
    <n v="16"/>
    <n v="13"/>
    <n v="16"/>
    <n v="0"/>
    <n v="0"/>
    <n v="14"/>
    <n v="14"/>
    <n v="17"/>
    <n v="0"/>
    <n v="26"/>
    <n v="7"/>
    <n v="5"/>
    <n v="11"/>
    <n v="7"/>
    <n v="5"/>
    <n v="5"/>
    <n v="0"/>
    <n v="69"/>
    <n v="0"/>
    <n v="2"/>
    <n v="11"/>
    <x v="35"/>
  </r>
  <r>
    <x v="1"/>
    <n v="4453"/>
    <x v="134"/>
    <n v="0"/>
    <n v="0"/>
    <m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12"/>
    <n v="0"/>
    <n v="0"/>
    <n v="0"/>
    <x v="35"/>
  </r>
  <r>
    <x v="1"/>
    <n v="4454"/>
    <x v="135"/>
    <n v="0"/>
    <n v="1"/>
    <m/>
    <n v="0"/>
    <n v="1"/>
    <n v="1"/>
    <n v="1"/>
    <n v="0"/>
    <n v="2"/>
    <n v="2"/>
    <n v="2"/>
    <n v="2"/>
    <n v="1"/>
    <n v="2"/>
    <n v="0"/>
    <n v="0"/>
    <n v="0"/>
    <n v="0"/>
    <n v="0"/>
    <n v="0"/>
    <n v="1"/>
    <n v="0"/>
    <n v="0"/>
    <n v="0"/>
    <n v="0"/>
    <n v="0"/>
    <n v="1"/>
    <n v="0"/>
    <n v="7"/>
    <n v="0"/>
    <n v="0"/>
    <n v="0"/>
    <x v="32"/>
  </r>
  <r>
    <x v="1"/>
    <n v="4455"/>
    <x v="136"/>
    <n v="0"/>
    <n v="0"/>
    <m/>
    <n v="3"/>
    <n v="0"/>
    <n v="0"/>
    <n v="0"/>
    <n v="0"/>
    <n v="3"/>
    <n v="3"/>
    <n v="3"/>
    <n v="3"/>
    <n v="3"/>
    <n v="2"/>
    <n v="0"/>
    <n v="0"/>
    <n v="5"/>
    <n v="4"/>
    <n v="3"/>
    <n v="0"/>
    <n v="6"/>
    <n v="2"/>
    <n v="6"/>
    <n v="1"/>
    <n v="5"/>
    <n v="1"/>
    <n v="2"/>
    <n v="0"/>
    <n v="9"/>
    <n v="0"/>
    <n v="0"/>
    <n v="2"/>
    <x v="32"/>
  </r>
  <r>
    <x v="1"/>
    <n v="4456"/>
    <x v="137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0"/>
    <n v="0"/>
    <n v="0"/>
    <x v="32"/>
  </r>
  <r>
    <x v="1"/>
    <n v="4457"/>
    <x v="138"/>
    <n v="2"/>
    <n v="0"/>
    <m/>
    <n v="1"/>
    <n v="2"/>
    <n v="2"/>
    <n v="2"/>
    <n v="2"/>
    <n v="2"/>
    <n v="1"/>
    <n v="3"/>
    <n v="2"/>
    <n v="1"/>
    <n v="1"/>
    <n v="0"/>
    <n v="0"/>
    <n v="3"/>
    <n v="2"/>
    <n v="1"/>
    <n v="0"/>
    <n v="2"/>
    <n v="1"/>
    <n v="2"/>
    <n v="3"/>
    <n v="3"/>
    <n v="2"/>
    <n v="0"/>
    <n v="0"/>
    <n v="4"/>
    <n v="0"/>
    <n v="0"/>
    <n v="0"/>
    <x v="32"/>
  </r>
  <r>
    <x v="1"/>
    <n v="4458"/>
    <x v="139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0"/>
    <n v="5"/>
    <n v="0"/>
    <n v="0"/>
    <n v="0"/>
    <x v="32"/>
  </r>
  <r>
    <x v="1"/>
    <n v="4459"/>
    <x v="140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2"/>
    <n v="0"/>
    <n v="0"/>
    <n v="0"/>
    <n v="3"/>
    <n v="3"/>
    <n v="0"/>
    <n v="0"/>
    <n v="3"/>
    <n v="0"/>
    <n v="0"/>
    <n v="0"/>
    <x v="32"/>
  </r>
  <r>
    <x v="1"/>
    <n v="4461"/>
    <x v="142"/>
    <n v="0"/>
    <n v="0"/>
    <m/>
    <n v="0"/>
    <n v="0"/>
    <n v="0"/>
    <n v="0"/>
    <n v="0"/>
    <n v="1"/>
    <n v="1"/>
    <n v="1"/>
    <n v="1"/>
    <n v="0"/>
    <n v="0"/>
    <n v="0"/>
    <n v="0"/>
    <n v="2"/>
    <n v="1"/>
    <n v="2"/>
    <n v="0"/>
    <n v="0"/>
    <n v="1"/>
    <n v="2"/>
    <n v="2"/>
    <n v="0"/>
    <n v="0"/>
    <n v="0"/>
    <n v="0"/>
    <n v="12"/>
    <n v="0"/>
    <n v="0"/>
    <n v="0"/>
    <x v="32"/>
  </r>
  <r>
    <x v="1"/>
    <n v="4462"/>
    <x v="143"/>
    <n v="1"/>
    <n v="0"/>
    <m/>
    <n v="1"/>
    <n v="1"/>
    <n v="1"/>
    <n v="1"/>
    <n v="1"/>
    <n v="0"/>
    <n v="0"/>
    <n v="0"/>
    <n v="0"/>
    <n v="2"/>
    <n v="2"/>
    <n v="0"/>
    <n v="0"/>
    <n v="0"/>
    <n v="0"/>
    <n v="0"/>
    <n v="0"/>
    <n v="1"/>
    <n v="0"/>
    <n v="0"/>
    <n v="0"/>
    <n v="1"/>
    <n v="1"/>
    <n v="0"/>
    <n v="0"/>
    <n v="6"/>
    <n v="0"/>
    <n v="0"/>
    <n v="1"/>
    <x v="32"/>
  </r>
  <r>
    <x v="1"/>
    <n v="4463"/>
    <x v="144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0"/>
    <n v="1"/>
    <n v="0"/>
    <n v="0"/>
    <n v="1"/>
    <x v="32"/>
  </r>
  <r>
    <x v="1"/>
    <n v="4464"/>
    <x v="145"/>
    <n v="1"/>
    <n v="0"/>
    <m/>
    <n v="1"/>
    <n v="0"/>
    <n v="0"/>
    <n v="0"/>
    <n v="0"/>
    <n v="3"/>
    <n v="3"/>
    <n v="3"/>
    <n v="3"/>
    <n v="2"/>
    <n v="2"/>
    <n v="0"/>
    <n v="0"/>
    <n v="0"/>
    <n v="0"/>
    <n v="0"/>
    <n v="0"/>
    <n v="0"/>
    <n v="0"/>
    <n v="0"/>
    <n v="0"/>
    <n v="3"/>
    <n v="2"/>
    <n v="0"/>
    <n v="0"/>
    <n v="5"/>
    <n v="0"/>
    <n v="0"/>
    <n v="1"/>
    <x v="32"/>
  </r>
  <r>
    <x v="1"/>
    <n v="4465"/>
    <x v="202"/>
    <n v="0"/>
    <n v="0"/>
    <m/>
    <n v="0"/>
    <n v="1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3"/>
    <n v="0"/>
    <n v="0"/>
    <n v="0"/>
    <x v="32"/>
  </r>
  <r>
    <x v="1"/>
    <n v="6681"/>
    <x v="146"/>
    <n v="0"/>
    <n v="0"/>
    <m/>
    <n v="0"/>
    <n v="1"/>
    <n v="1"/>
    <n v="1"/>
    <n v="1"/>
    <n v="5"/>
    <n v="3"/>
    <n v="4"/>
    <n v="3"/>
    <n v="1"/>
    <n v="2"/>
    <n v="0"/>
    <n v="0"/>
    <n v="0"/>
    <n v="0"/>
    <n v="2"/>
    <n v="0"/>
    <n v="2"/>
    <n v="0"/>
    <n v="1"/>
    <n v="0"/>
    <n v="2"/>
    <n v="2"/>
    <n v="0"/>
    <n v="0"/>
    <n v="5"/>
    <n v="0"/>
    <n v="0"/>
    <n v="0"/>
    <x v="23"/>
  </r>
  <r>
    <x v="1"/>
    <n v="6682"/>
    <x v="147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2"/>
    <n v="1"/>
    <n v="1"/>
    <n v="1"/>
    <n v="0"/>
    <n v="0"/>
    <n v="0"/>
    <n v="0"/>
    <n v="0"/>
    <n v="0"/>
    <n v="0"/>
    <n v="0"/>
    <x v="23"/>
  </r>
  <r>
    <x v="1"/>
    <n v="6683"/>
    <x v="148"/>
    <n v="1"/>
    <n v="0"/>
    <m/>
    <n v="1"/>
    <n v="7"/>
    <n v="7"/>
    <n v="7"/>
    <n v="7"/>
    <n v="6"/>
    <n v="4"/>
    <n v="6"/>
    <n v="7"/>
    <n v="6"/>
    <n v="6"/>
    <n v="0"/>
    <n v="0"/>
    <n v="5"/>
    <n v="3"/>
    <n v="4"/>
    <n v="0"/>
    <n v="10"/>
    <n v="2"/>
    <n v="1"/>
    <n v="1"/>
    <n v="3"/>
    <n v="3"/>
    <n v="2"/>
    <n v="0"/>
    <n v="8"/>
    <n v="0"/>
    <n v="1"/>
    <n v="3"/>
    <x v="28"/>
  </r>
  <r>
    <x v="1"/>
    <n v="6722"/>
    <x v="149"/>
    <n v="1"/>
    <n v="0"/>
    <m/>
    <n v="4"/>
    <n v="4"/>
    <n v="4"/>
    <n v="4"/>
    <n v="4"/>
    <n v="9"/>
    <n v="9"/>
    <n v="9"/>
    <n v="9"/>
    <n v="11"/>
    <n v="11"/>
    <n v="0"/>
    <n v="0"/>
    <n v="13"/>
    <n v="12"/>
    <n v="6"/>
    <n v="0"/>
    <n v="12"/>
    <n v="4"/>
    <n v="1"/>
    <n v="4"/>
    <n v="4"/>
    <n v="4"/>
    <n v="1"/>
    <n v="0"/>
    <n v="50"/>
    <n v="0"/>
    <n v="0"/>
    <n v="7"/>
    <x v="14"/>
  </r>
  <r>
    <x v="1"/>
    <n v="6723"/>
    <x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x v="36"/>
  </r>
  <r>
    <x v="1"/>
    <n v="6953"/>
    <x v="151"/>
    <n v="0"/>
    <n v="0"/>
    <m/>
    <n v="0"/>
    <n v="1"/>
    <n v="1"/>
    <n v="1"/>
    <n v="1"/>
    <n v="2"/>
    <n v="2"/>
    <n v="2"/>
    <n v="2"/>
    <n v="1"/>
    <n v="1"/>
    <n v="0"/>
    <n v="0"/>
    <n v="0"/>
    <n v="0"/>
    <n v="0"/>
    <n v="0"/>
    <n v="1"/>
    <n v="0"/>
    <n v="0"/>
    <n v="0"/>
    <n v="0"/>
    <n v="0"/>
    <n v="0"/>
    <n v="0"/>
    <n v="19"/>
    <n v="0"/>
    <n v="0"/>
    <n v="1"/>
    <x v="25"/>
  </r>
  <r>
    <x v="1"/>
    <n v="6954"/>
    <x v="152"/>
    <n v="0"/>
    <n v="0"/>
    <m/>
    <n v="0"/>
    <n v="0"/>
    <n v="0"/>
    <n v="0"/>
    <n v="0"/>
    <n v="2"/>
    <n v="2"/>
    <n v="2"/>
    <n v="2"/>
    <n v="7"/>
    <n v="7"/>
    <n v="0"/>
    <n v="0"/>
    <n v="0"/>
    <n v="0"/>
    <n v="0"/>
    <n v="0"/>
    <n v="1"/>
    <n v="0"/>
    <n v="0"/>
    <n v="0"/>
    <n v="1"/>
    <n v="1"/>
    <n v="0"/>
    <n v="0"/>
    <n v="14"/>
    <n v="0"/>
    <n v="0"/>
    <n v="1"/>
    <x v="30"/>
  </r>
  <r>
    <x v="1"/>
    <n v="6997"/>
    <x v="153"/>
    <n v="0"/>
    <n v="0"/>
    <m/>
    <n v="0"/>
    <n v="6"/>
    <n v="6"/>
    <n v="6"/>
    <n v="6"/>
    <n v="5"/>
    <n v="5"/>
    <n v="5"/>
    <n v="4"/>
    <n v="4"/>
    <n v="4"/>
    <n v="0"/>
    <n v="0"/>
    <n v="3"/>
    <n v="4"/>
    <n v="4"/>
    <n v="0"/>
    <n v="11"/>
    <n v="0"/>
    <n v="2"/>
    <n v="2"/>
    <n v="6"/>
    <n v="6"/>
    <n v="3"/>
    <n v="0"/>
    <n v="52"/>
    <n v="0"/>
    <n v="0"/>
    <n v="5"/>
    <x v="37"/>
  </r>
  <r>
    <x v="1"/>
    <n v="7020"/>
    <x v="154"/>
    <n v="0"/>
    <n v="0"/>
    <m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2"/>
    <n v="2"/>
    <n v="2"/>
    <n v="0"/>
    <n v="0"/>
    <n v="1"/>
    <n v="0"/>
    <n v="6"/>
    <n v="0"/>
    <n v="0"/>
    <n v="0"/>
    <x v="27"/>
  </r>
  <r>
    <x v="1"/>
    <n v="7021"/>
    <x v="155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x v="27"/>
  </r>
  <r>
    <x v="1"/>
    <n v="7022"/>
    <x v="156"/>
    <n v="0"/>
    <n v="0"/>
    <m/>
    <n v="0"/>
    <n v="4"/>
    <n v="4"/>
    <n v="4"/>
    <n v="4"/>
    <n v="2"/>
    <n v="1"/>
    <n v="2"/>
    <n v="2"/>
    <n v="5"/>
    <n v="3"/>
    <n v="0"/>
    <n v="0"/>
    <n v="3"/>
    <n v="3"/>
    <n v="3"/>
    <n v="0"/>
    <n v="4"/>
    <n v="0"/>
    <n v="1"/>
    <n v="1"/>
    <n v="2"/>
    <n v="2"/>
    <n v="0"/>
    <n v="0"/>
    <n v="4"/>
    <n v="0"/>
    <n v="0"/>
    <n v="2"/>
    <x v="34"/>
  </r>
  <r>
    <x v="1"/>
    <n v="7023"/>
    <x v="157"/>
    <n v="0"/>
    <n v="0"/>
    <m/>
    <n v="2"/>
    <n v="0"/>
    <n v="0"/>
    <n v="0"/>
    <n v="0"/>
    <n v="0"/>
    <n v="0"/>
    <n v="0"/>
    <n v="0"/>
    <n v="1"/>
    <n v="1"/>
    <n v="0"/>
    <n v="0"/>
    <n v="0"/>
    <n v="0"/>
    <n v="0"/>
    <n v="0"/>
    <n v="2"/>
    <n v="0"/>
    <n v="0"/>
    <n v="0"/>
    <n v="1"/>
    <n v="1"/>
    <n v="2"/>
    <n v="0"/>
    <n v="3"/>
    <n v="0"/>
    <n v="0"/>
    <n v="2"/>
    <x v="1"/>
  </r>
  <r>
    <x v="1"/>
    <n v="7107"/>
    <x v="158"/>
    <n v="0"/>
    <n v="0"/>
    <m/>
    <n v="2"/>
    <n v="18"/>
    <n v="19"/>
    <n v="18"/>
    <n v="18"/>
    <n v="15"/>
    <n v="16"/>
    <n v="17"/>
    <n v="15"/>
    <n v="18"/>
    <n v="19"/>
    <n v="0"/>
    <n v="0"/>
    <n v="15"/>
    <n v="18"/>
    <n v="8"/>
    <n v="0"/>
    <n v="11"/>
    <n v="8"/>
    <n v="12"/>
    <n v="13"/>
    <n v="12"/>
    <n v="11"/>
    <n v="2"/>
    <n v="0"/>
    <n v="36"/>
    <n v="0"/>
    <n v="3"/>
    <n v="12"/>
    <x v="6"/>
  </r>
  <r>
    <x v="1"/>
    <n v="7183"/>
    <x v="159"/>
    <n v="0"/>
    <n v="0"/>
    <m/>
    <n v="2"/>
    <n v="11"/>
    <n v="11"/>
    <n v="11"/>
    <n v="11"/>
    <n v="15"/>
    <n v="14"/>
    <n v="16"/>
    <n v="16"/>
    <n v="21"/>
    <n v="22"/>
    <n v="0"/>
    <n v="0"/>
    <n v="20"/>
    <n v="18"/>
    <n v="20"/>
    <n v="0"/>
    <n v="15"/>
    <n v="8"/>
    <n v="10"/>
    <n v="9"/>
    <n v="11"/>
    <n v="12"/>
    <n v="0"/>
    <n v="0"/>
    <n v="96"/>
    <n v="0"/>
    <n v="2"/>
    <n v="25"/>
    <x v="3"/>
  </r>
  <r>
    <x v="1"/>
    <n v="7222"/>
    <x v="160"/>
    <n v="0"/>
    <n v="0"/>
    <m/>
    <n v="0"/>
    <n v="0"/>
    <n v="0"/>
    <n v="0"/>
    <n v="0"/>
    <n v="1"/>
    <n v="1"/>
    <n v="1"/>
    <n v="1"/>
    <n v="2"/>
    <n v="2"/>
    <n v="0"/>
    <n v="0"/>
    <n v="3"/>
    <n v="3"/>
    <n v="3"/>
    <n v="0"/>
    <n v="2"/>
    <n v="2"/>
    <n v="2"/>
    <n v="2"/>
    <n v="1"/>
    <n v="2"/>
    <n v="0"/>
    <n v="0"/>
    <n v="11"/>
    <n v="0"/>
    <n v="0"/>
    <n v="1"/>
    <x v="29"/>
  </r>
  <r>
    <x v="1"/>
    <n v="7223"/>
    <x v="161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0"/>
    <n v="0"/>
    <n v="1"/>
    <n v="1"/>
    <n v="1"/>
    <n v="0"/>
    <n v="0"/>
    <n v="0"/>
    <n v="11"/>
    <n v="0"/>
    <n v="0"/>
    <n v="0"/>
    <x v="29"/>
  </r>
  <r>
    <x v="1"/>
    <n v="7306"/>
    <x v="162"/>
    <n v="2"/>
    <n v="0"/>
    <m/>
    <n v="2"/>
    <n v="13"/>
    <n v="13"/>
    <n v="13"/>
    <n v="13"/>
    <n v="5"/>
    <n v="5"/>
    <n v="5"/>
    <n v="5"/>
    <n v="9"/>
    <n v="9"/>
    <n v="0"/>
    <n v="0"/>
    <n v="5"/>
    <n v="6"/>
    <n v="6"/>
    <n v="0"/>
    <n v="8"/>
    <n v="9"/>
    <n v="10"/>
    <n v="10"/>
    <n v="3"/>
    <n v="2"/>
    <n v="0"/>
    <n v="0"/>
    <n v="27"/>
    <n v="0"/>
    <n v="0"/>
    <n v="6"/>
    <x v="5"/>
  </r>
  <r>
    <x v="1"/>
    <n v="7315"/>
    <x v="163"/>
    <n v="0"/>
    <n v="0"/>
    <m/>
    <n v="0"/>
    <n v="3"/>
    <n v="3"/>
    <n v="3"/>
    <n v="3"/>
    <n v="0"/>
    <n v="0"/>
    <n v="0"/>
    <n v="0"/>
    <n v="0"/>
    <n v="0"/>
    <n v="0"/>
    <n v="0"/>
    <n v="1"/>
    <n v="0"/>
    <n v="0"/>
    <n v="0"/>
    <n v="1"/>
    <n v="0"/>
    <n v="0"/>
    <n v="1"/>
    <n v="1"/>
    <n v="0"/>
    <n v="0"/>
    <n v="0"/>
    <n v="8"/>
    <n v="0"/>
    <n v="0"/>
    <n v="1"/>
    <x v="28"/>
  </r>
  <r>
    <x v="1"/>
    <n v="7316"/>
    <x v="164"/>
    <n v="1"/>
    <n v="0"/>
    <m/>
    <n v="1"/>
    <n v="3"/>
    <n v="3"/>
    <n v="3"/>
    <n v="3"/>
    <n v="3"/>
    <n v="3"/>
    <n v="2"/>
    <n v="3"/>
    <n v="2"/>
    <n v="2"/>
    <n v="0"/>
    <n v="0"/>
    <n v="5"/>
    <n v="4"/>
    <n v="5"/>
    <n v="0"/>
    <n v="4"/>
    <n v="2"/>
    <n v="2"/>
    <n v="1"/>
    <n v="0"/>
    <n v="0"/>
    <n v="0"/>
    <n v="0"/>
    <n v="4"/>
    <n v="0"/>
    <n v="0"/>
    <n v="1"/>
    <x v="28"/>
  </r>
  <r>
    <x v="1"/>
    <n v="7317"/>
    <x v="165"/>
    <n v="0"/>
    <n v="0"/>
    <m/>
    <n v="0"/>
    <n v="1"/>
    <n v="1"/>
    <n v="1"/>
    <n v="1"/>
    <n v="0"/>
    <n v="0"/>
    <n v="0"/>
    <n v="0"/>
    <n v="5"/>
    <n v="5"/>
    <n v="0"/>
    <n v="0"/>
    <n v="2"/>
    <n v="1"/>
    <n v="1"/>
    <n v="0"/>
    <n v="1"/>
    <n v="1"/>
    <n v="1"/>
    <n v="1"/>
    <n v="1"/>
    <n v="0"/>
    <n v="3"/>
    <n v="0"/>
    <n v="5"/>
    <n v="0"/>
    <n v="0"/>
    <n v="0"/>
    <x v="34"/>
  </r>
  <r>
    <x v="1"/>
    <n v="7318"/>
    <x v="166"/>
    <n v="0"/>
    <n v="0"/>
    <m/>
    <n v="0"/>
    <n v="2"/>
    <n v="2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1"/>
    <n v="0"/>
    <n v="0"/>
    <n v="0"/>
    <n v="18"/>
    <n v="0"/>
    <n v="0"/>
    <n v="0"/>
    <x v="27"/>
  </r>
  <r>
    <x v="1"/>
    <n v="7410"/>
    <x v="167"/>
    <n v="2"/>
    <n v="1"/>
    <m/>
    <n v="2"/>
    <n v="17"/>
    <n v="17"/>
    <n v="17"/>
    <n v="17"/>
    <n v="11"/>
    <n v="11"/>
    <n v="12"/>
    <n v="12"/>
    <n v="8"/>
    <n v="7"/>
    <n v="0"/>
    <n v="0"/>
    <n v="11"/>
    <n v="11"/>
    <n v="10"/>
    <n v="0"/>
    <n v="7"/>
    <n v="3"/>
    <n v="6"/>
    <n v="5"/>
    <n v="5"/>
    <n v="3"/>
    <n v="7"/>
    <n v="0"/>
    <n v="45"/>
    <n v="0"/>
    <n v="2"/>
    <n v="7"/>
    <x v="2"/>
  </r>
  <r>
    <x v="1"/>
    <n v="9468"/>
    <x v="168"/>
    <n v="0"/>
    <n v="0"/>
    <m/>
    <n v="0"/>
    <n v="1"/>
    <n v="1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x v="23"/>
  </r>
  <r>
    <x v="1"/>
    <n v="10095"/>
    <x v="169"/>
    <n v="0"/>
    <n v="0"/>
    <m/>
    <n v="0"/>
    <n v="0"/>
    <n v="0"/>
    <n v="0"/>
    <n v="0"/>
    <n v="1"/>
    <n v="1"/>
    <n v="1"/>
    <n v="1"/>
    <n v="2"/>
    <n v="2"/>
    <n v="0"/>
    <n v="0"/>
    <n v="2"/>
    <n v="2"/>
    <n v="2"/>
    <n v="0"/>
    <n v="3"/>
    <n v="0"/>
    <n v="0"/>
    <n v="0"/>
    <n v="0"/>
    <n v="0"/>
    <n v="0"/>
    <n v="0"/>
    <n v="1"/>
    <n v="0"/>
    <n v="0"/>
    <n v="0"/>
    <x v="28"/>
  </r>
  <r>
    <x v="1"/>
    <n v="10096"/>
    <x v="170"/>
    <n v="0"/>
    <n v="0"/>
    <m/>
    <n v="1"/>
    <n v="3"/>
    <n v="3"/>
    <n v="3"/>
    <n v="1"/>
    <n v="1"/>
    <n v="1"/>
    <n v="1"/>
    <n v="1"/>
    <n v="0"/>
    <n v="0"/>
    <n v="0"/>
    <n v="0"/>
    <n v="1"/>
    <n v="1"/>
    <n v="1"/>
    <n v="0"/>
    <n v="1"/>
    <n v="1"/>
    <n v="1"/>
    <n v="1"/>
    <n v="1"/>
    <n v="0"/>
    <n v="0"/>
    <n v="0"/>
    <n v="8"/>
    <n v="0"/>
    <n v="0"/>
    <n v="0"/>
    <x v="28"/>
  </r>
  <r>
    <x v="1"/>
    <n v="11452"/>
    <x v="171"/>
    <n v="0"/>
    <n v="0"/>
    <m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2"/>
    <n v="1"/>
    <n v="0"/>
    <n v="0"/>
    <n v="9"/>
    <n v="0"/>
    <n v="0"/>
    <n v="0"/>
    <x v="23"/>
  </r>
  <r>
    <x v="1"/>
    <n v="11470"/>
    <x v="172"/>
    <n v="114"/>
    <n v="3"/>
    <m/>
    <n v="117"/>
    <n v="15"/>
    <n v="16"/>
    <n v="15"/>
    <n v="9"/>
    <n v="9"/>
    <n v="8"/>
    <n v="9"/>
    <n v="10"/>
    <n v="2"/>
    <n v="1"/>
    <n v="0"/>
    <n v="0"/>
    <n v="3"/>
    <n v="3"/>
    <n v="1"/>
    <n v="0"/>
    <n v="3"/>
    <n v="0"/>
    <n v="0"/>
    <n v="0"/>
    <n v="0"/>
    <n v="0"/>
    <n v="1"/>
    <n v="0"/>
    <n v="0"/>
    <n v="0"/>
    <n v="1"/>
    <n v="7"/>
    <x v="0"/>
  </r>
  <r>
    <x v="1"/>
    <n v="11688"/>
    <x v="173"/>
    <n v="0"/>
    <n v="0"/>
    <m/>
    <n v="0"/>
    <n v="0"/>
    <n v="0"/>
    <n v="0"/>
    <n v="0"/>
    <n v="1"/>
    <n v="1"/>
    <n v="1"/>
    <n v="1"/>
    <n v="1"/>
    <n v="0"/>
    <n v="0"/>
    <n v="0"/>
    <n v="1"/>
    <n v="1"/>
    <n v="1"/>
    <n v="0"/>
    <n v="1"/>
    <n v="1"/>
    <n v="1"/>
    <n v="1"/>
    <n v="1"/>
    <n v="1"/>
    <n v="0"/>
    <n v="0"/>
    <n v="6"/>
    <n v="0"/>
    <n v="0"/>
    <n v="0"/>
    <x v="28"/>
  </r>
  <r>
    <x v="1"/>
    <n v="17605"/>
    <x v="174"/>
    <n v="1"/>
    <n v="0"/>
    <m/>
    <n v="1"/>
    <n v="1"/>
    <n v="1"/>
    <n v="1"/>
    <n v="1"/>
    <n v="3"/>
    <n v="3"/>
    <n v="3"/>
    <n v="3"/>
    <n v="1"/>
    <n v="1"/>
    <n v="0"/>
    <n v="0"/>
    <n v="2"/>
    <n v="1"/>
    <n v="2"/>
    <n v="0"/>
    <n v="6"/>
    <n v="1"/>
    <n v="4"/>
    <n v="4"/>
    <n v="2"/>
    <n v="1"/>
    <n v="0"/>
    <n v="0"/>
    <n v="21"/>
    <n v="0"/>
    <n v="0"/>
    <n v="1"/>
    <x v="28"/>
  </r>
  <r>
    <x v="1"/>
    <n v="17874"/>
    <x v="175"/>
    <n v="0"/>
    <n v="0"/>
    <m/>
    <n v="0"/>
    <n v="1"/>
    <n v="1"/>
    <n v="1"/>
    <n v="1"/>
    <n v="1"/>
    <n v="1"/>
    <n v="1"/>
    <n v="1"/>
    <n v="5"/>
    <n v="5"/>
    <n v="0"/>
    <n v="0"/>
    <n v="6"/>
    <n v="6"/>
    <n v="6"/>
    <n v="0"/>
    <n v="3"/>
    <n v="5"/>
    <n v="5"/>
    <n v="5"/>
    <n v="5"/>
    <n v="4"/>
    <n v="0"/>
    <n v="0"/>
    <n v="5"/>
    <n v="0"/>
    <n v="0"/>
    <n v="0"/>
    <x v="7"/>
  </r>
  <r>
    <x v="1"/>
    <n v="17875"/>
    <x v="176"/>
    <n v="0"/>
    <n v="0"/>
    <m/>
    <n v="1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1"/>
    <n v="1"/>
    <n v="0"/>
    <n v="0"/>
    <n v="13"/>
    <n v="0"/>
    <n v="0"/>
    <n v="1"/>
    <x v="17"/>
  </r>
  <r>
    <x v="1"/>
    <n v="18872"/>
    <x v="177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0"/>
    <n v="0"/>
    <n v="0"/>
    <n v="0"/>
    <n v="3"/>
    <n v="0"/>
    <n v="0"/>
    <n v="0"/>
    <x v="28"/>
  </r>
  <r>
    <x v="1"/>
    <n v="18916"/>
    <x v="178"/>
    <n v="0"/>
    <n v="0"/>
    <m/>
    <n v="0"/>
    <n v="3"/>
    <n v="3"/>
    <n v="3"/>
    <n v="3"/>
    <n v="1"/>
    <n v="1"/>
    <n v="1"/>
    <n v="1"/>
    <n v="1"/>
    <n v="1"/>
    <n v="0"/>
    <n v="0"/>
    <n v="0"/>
    <n v="0"/>
    <n v="2"/>
    <n v="0"/>
    <n v="4"/>
    <n v="0"/>
    <n v="0"/>
    <n v="0"/>
    <n v="1"/>
    <n v="2"/>
    <n v="1"/>
    <n v="0"/>
    <n v="16"/>
    <n v="0"/>
    <n v="0"/>
    <n v="0"/>
    <x v="28"/>
  </r>
  <r>
    <x v="1"/>
    <n v="26094"/>
    <x v="179"/>
    <n v="0"/>
    <n v="0"/>
    <m/>
    <n v="0"/>
    <n v="3"/>
    <n v="3"/>
    <n v="3"/>
    <n v="3"/>
    <n v="6"/>
    <n v="6"/>
    <n v="6"/>
    <n v="6"/>
    <n v="5"/>
    <n v="5"/>
    <n v="0"/>
    <n v="0"/>
    <n v="9"/>
    <n v="9"/>
    <n v="8"/>
    <n v="0"/>
    <n v="3"/>
    <n v="7"/>
    <n v="8"/>
    <n v="8"/>
    <n v="5"/>
    <n v="3"/>
    <n v="2"/>
    <n v="0"/>
    <n v="35"/>
    <n v="0"/>
    <n v="0"/>
    <n v="2"/>
    <x v="18"/>
  </r>
  <r>
    <x v="1"/>
    <n v="26269"/>
    <x v="180"/>
    <n v="0"/>
    <n v="0"/>
    <m/>
    <n v="0"/>
    <n v="0"/>
    <n v="0"/>
    <n v="0"/>
    <n v="0"/>
    <n v="2"/>
    <n v="2"/>
    <n v="2"/>
    <n v="2"/>
    <n v="0"/>
    <n v="0"/>
    <n v="0"/>
    <n v="0"/>
    <n v="2"/>
    <n v="3"/>
    <n v="4"/>
    <n v="0"/>
    <n v="0"/>
    <n v="0"/>
    <n v="0"/>
    <n v="0"/>
    <n v="1"/>
    <n v="1"/>
    <n v="1"/>
    <n v="0"/>
    <n v="4"/>
    <n v="0"/>
    <n v="0"/>
    <n v="1"/>
    <x v="1"/>
  </r>
  <r>
    <x v="1"/>
    <n v="8832"/>
    <x v="181"/>
    <n v="0"/>
    <n v="0"/>
    <m/>
    <n v="0"/>
    <n v="2"/>
    <n v="2"/>
    <n v="2"/>
    <n v="2"/>
    <n v="2"/>
    <n v="2"/>
    <n v="2"/>
    <n v="2"/>
    <n v="1"/>
    <n v="1"/>
    <n v="0"/>
    <n v="0"/>
    <n v="1"/>
    <n v="1"/>
    <n v="0"/>
    <n v="0"/>
    <n v="0"/>
    <n v="0"/>
    <n v="0"/>
    <n v="0"/>
    <n v="2"/>
    <n v="2"/>
    <n v="0"/>
    <n v="0"/>
    <n v="4"/>
    <n v="0"/>
    <n v="0"/>
    <n v="1"/>
    <x v="15"/>
  </r>
  <r>
    <x v="1"/>
    <n v="8835"/>
    <x v="182"/>
    <n v="0"/>
    <n v="0"/>
    <m/>
    <n v="0"/>
    <n v="50"/>
    <n v="51"/>
    <n v="50"/>
    <n v="48"/>
    <n v="54"/>
    <n v="55"/>
    <n v="55"/>
    <n v="54"/>
    <n v="57"/>
    <n v="55"/>
    <n v="0"/>
    <n v="0"/>
    <n v="55"/>
    <n v="55"/>
    <n v="2"/>
    <n v="0"/>
    <n v="0"/>
    <n v="37"/>
    <n v="52"/>
    <n v="57"/>
    <n v="40"/>
    <n v="27"/>
    <n v="22"/>
    <n v="0"/>
    <n v="109"/>
    <n v="0"/>
    <n v="0"/>
    <n v="50"/>
    <x v="0"/>
  </r>
  <r>
    <x v="1"/>
    <n v="8833"/>
    <x v="183"/>
    <n v="0"/>
    <n v="0"/>
    <m/>
    <n v="0"/>
    <n v="28"/>
    <n v="28"/>
    <n v="28"/>
    <n v="28"/>
    <n v="25"/>
    <n v="25"/>
    <n v="25"/>
    <n v="25"/>
    <n v="29"/>
    <n v="29"/>
    <n v="0"/>
    <n v="0"/>
    <n v="27"/>
    <n v="28"/>
    <n v="0"/>
    <n v="0"/>
    <n v="0"/>
    <n v="17"/>
    <n v="10"/>
    <n v="11"/>
    <n v="29"/>
    <n v="27"/>
    <n v="21"/>
    <n v="0"/>
    <n v="96"/>
    <n v="0"/>
    <n v="0"/>
    <n v="20"/>
    <x v="2"/>
  </r>
  <r>
    <x v="1"/>
    <n v="8839"/>
    <x v="184"/>
    <n v="0"/>
    <n v="0"/>
    <m/>
    <n v="0"/>
    <n v="5"/>
    <n v="5"/>
    <n v="5"/>
    <n v="5"/>
    <n v="7"/>
    <n v="7"/>
    <n v="7"/>
    <n v="7"/>
    <n v="16"/>
    <n v="16"/>
    <n v="0"/>
    <n v="0"/>
    <n v="9"/>
    <n v="6"/>
    <n v="0"/>
    <n v="0"/>
    <n v="0"/>
    <n v="2"/>
    <n v="4"/>
    <n v="5"/>
    <n v="10"/>
    <n v="4"/>
    <n v="0"/>
    <n v="0"/>
    <n v="2"/>
    <n v="0"/>
    <n v="0"/>
    <n v="3"/>
    <x v="25"/>
  </r>
  <r>
    <x v="1"/>
    <n v="8838"/>
    <x v="185"/>
    <n v="0"/>
    <n v="0"/>
    <m/>
    <n v="0"/>
    <n v="15"/>
    <n v="15"/>
    <n v="15"/>
    <n v="15"/>
    <n v="8"/>
    <n v="8"/>
    <n v="9"/>
    <n v="8"/>
    <n v="14"/>
    <n v="14"/>
    <n v="0"/>
    <n v="0"/>
    <n v="14"/>
    <n v="14"/>
    <n v="0"/>
    <n v="0"/>
    <n v="0"/>
    <n v="18"/>
    <n v="11"/>
    <n v="17"/>
    <n v="28"/>
    <n v="27"/>
    <n v="18"/>
    <n v="0"/>
    <n v="57"/>
    <n v="0"/>
    <n v="0"/>
    <n v="10"/>
    <x v="11"/>
  </r>
  <r>
    <x v="1"/>
    <n v="8892"/>
    <x v="186"/>
    <n v="0"/>
    <n v="0"/>
    <m/>
    <n v="0"/>
    <n v="2"/>
    <n v="2"/>
    <n v="2"/>
    <n v="2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2"/>
    <n v="0"/>
    <n v="4"/>
    <n v="0"/>
    <n v="0"/>
    <n v="1"/>
    <x v="17"/>
  </r>
  <r>
    <x v="1"/>
    <n v="8891"/>
    <x v="187"/>
    <n v="0"/>
    <n v="0"/>
    <m/>
    <n v="1"/>
    <n v="5"/>
    <n v="5"/>
    <n v="5"/>
    <n v="5"/>
    <n v="9"/>
    <n v="9"/>
    <n v="10"/>
    <n v="9"/>
    <n v="5"/>
    <n v="5"/>
    <n v="0"/>
    <n v="0"/>
    <n v="4"/>
    <n v="4"/>
    <n v="0"/>
    <n v="0"/>
    <n v="0"/>
    <n v="6"/>
    <n v="9"/>
    <n v="8"/>
    <n v="10"/>
    <n v="8"/>
    <n v="5"/>
    <n v="0"/>
    <n v="16"/>
    <n v="0"/>
    <n v="0"/>
    <n v="3"/>
    <x v="19"/>
  </r>
  <r>
    <x v="1"/>
    <n v="8831"/>
    <x v="188"/>
    <n v="0"/>
    <n v="0"/>
    <m/>
    <n v="0"/>
    <n v="25"/>
    <n v="25"/>
    <n v="25"/>
    <n v="25"/>
    <n v="36"/>
    <n v="35"/>
    <n v="45"/>
    <n v="36"/>
    <n v="32"/>
    <n v="29"/>
    <n v="0"/>
    <n v="0"/>
    <n v="29"/>
    <n v="29"/>
    <n v="0"/>
    <n v="0"/>
    <n v="0"/>
    <n v="23"/>
    <n v="24"/>
    <n v="27"/>
    <n v="30"/>
    <n v="23"/>
    <n v="6"/>
    <n v="0"/>
    <n v="60"/>
    <n v="0"/>
    <n v="0"/>
    <n v="18"/>
    <x v="3"/>
  </r>
  <r>
    <x v="1"/>
    <n v="8349"/>
    <x v="189"/>
    <n v="0"/>
    <n v="0"/>
    <m/>
    <n v="0"/>
    <n v="0"/>
    <n v="0"/>
    <n v="0"/>
    <n v="0"/>
    <n v="3"/>
    <n v="3"/>
    <n v="3"/>
    <n v="3"/>
    <n v="2"/>
    <n v="2"/>
    <n v="0"/>
    <n v="0"/>
    <n v="1"/>
    <n v="1"/>
    <n v="0"/>
    <n v="0"/>
    <n v="0"/>
    <n v="4"/>
    <n v="5"/>
    <n v="5"/>
    <n v="4"/>
    <n v="3"/>
    <n v="5"/>
    <n v="0"/>
    <n v="5"/>
    <n v="0"/>
    <n v="0"/>
    <n v="2"/>
    <x v="1"/>
  </r>
  <r>
    <x v="1"/>
    <n v="8608"/>
    <x v="190"/>
    <n v="0"/>
    <n v="0"/>
    <m/>
    <n v="0"/>
    <n v="3"/>
    <n v="3"/>
    <n v="3"/>
    <n v="3"/>
    <n v="0"/>
    <n v="0"/>
    <n v="0"/>
    <n v="0"/>
    <n v="6"/>
    <n v="6"/>
    <n v="0"/>
    <n v="0"/>
    <n v="2"/>
    <n v="2"/>
    <n v="0"/>
    <n v="0"/>
    <n v="0"/>
    <n v="3"/>
    <n v="3"/>
    <n v="3"/>
    <n v="0"/>
    <n v="0"/>
    <n v="2"/>
    <n v="0"/>
    <n v="16"/>
    <n v="0"/>
    <n v="0"/>
    <n v="1"/>
    <x v="24"/>
  </r>
  <r>
    <x v="1"/>
    <n v="8836"/>
    <x v="191"/>
    <n v="0"/>
    <n v="0"/>
    <m/>
    <n v="0"/>
    <n v="33"/>
    <n v="33"/>
    <n v="33"/>
    <n v="33"/>
    <n v="48"/>
    <n v="47"/>
    <n v="47"/>
    <n v="47"/>
    <n v="41"/>
    <n v="41"/>
    <n v="0"/>
    <n v="0"/>
    <n v="47"/>
    <n v="47"/>
    <n v="0"/>
    <n v="0"/>
    <n v="0"/>
    <n v="32"/>
    <n v="35"/>
    <n v="33"/>
    <n v="35"/>
    <n v="30"/>
    <n v="51"/>
    <n v="0"/>
    <n v="66"/>
    <n v="0"/>
    <n v="0"/>
    <n v="24"/>
    <x v="0"/>
  </r>
  <r>
    <x v="1"/>
    <n v="12241"/>
    <x v="192"/>
    <n v="0"/>
    <n v="0"/>
    <m/>
    <n v="0"/>
    <n v="16"/>
    <n v="16"/>
    <n v="16"/>
    <n v="16"/>
    <n v="24"/>
    <n v="24"/>
    <n v="24"/>
    <n v="24"/>
    <n v="24"/>
    <n v="24"/>
    <n v="0"/>
    <n v="0"/>
    <n v="23"/>
    <n v="22"/>
    <n v="1"/>
    <n v="0"/>
    <n v="0"/>
    <n v="18"/>
    <n v="20"/>
    <n v="26"/>
    <n v="20"/>
    <n v="15"/>
    <n v="0"/>
    <n v="0"/>
    <n v="26"/>
    <n v="0"/>
    <n v="0"/>
    <n v="9"/>
    <x v="18"/>
  </r>
  <r>
    <x v="1"/>
    <n v="8901"/>
    <x v="193"/>
    <n v="0"/>
    <n v="0"/>
    <m/>
    <n v="0"/>
    <n v="9"/>
    <n v="9"/>
    <n v="9"/>
    <n v="9"/>
    <n v="12"/>
    <n v="13"/>
    <n v="12"/>
    <n v="12"/>
    <n v="14"/>
    <n v="13"/>
    <n v="0"/>
    <n v="0"/>
    <n v="19"/>
    <n v="20"/>
    <n v="0"/>
    <n v="0"/>
    <n v="0"/>
    <n v="13"/>
    <n v="16"/>
    <n v="15"/>
    <n v="17"/>
    <n v="15"/>
    <n v="1"/>
    <n v="0"/>
    <n v="36"/>
    <n v="0"/>
    <n v="0"/>
    <n v="15"/>
    <x v="31"/>
  </r>
  <r>
    <x v="1"/>
    <n v="8577"/>
    <x v="194"/>
    <n v="124"/>
    <n v="4"/>
    <m/>
    <n v="144"/>
    <n v="4"/>
    <n v="6"/>
    <n v="3"/>
    <n v="4"/>
    <n v="3"/>
    <n v="2"/>
    <n v="1"/>
    <n v="1"/>
    <n v="2"/>
    <n v="2"/>
    <n v="0"/>
    <n v="0"/>
    <n v="4"/>
    <n v="1"/>
    <n v="0"/>
    <n v="0"/>
    <n v="0"/>
    <n v="1"/>
    <n v="1"/>
    <n v="3"/>
    <n v="10"/>
    <n v="7"/>
    <n v="5"/>
    <n v="0"/>
    <n v="2"/>
    <n v="0"/>
    <n v="0"/>
    <n v="26"/>
    <x v="0"/>
  </r>
  <r>
    <x v="1"/>
    <n v="8830"/>
    <x v="195"/>
    <n v="0"/>
    <n v="0"/>
    <m/>
    <n v="0"/>
    <n v="8"/>
    <n v="9"/>
    <n v="9"/>
    <n v="9"/>
    <n v="6"/>
    <n v="5"/>
    <n v="6"/>
    <n v="6"/>
    <n v="6"/>
    <n v="6"/>
    <n v="0"/>
    <n v="0"/>
    <n v="6"/>
    <n v="7"/>
    <n v="0"/>
    <n v="0"/>
    <n v="0"/>
    <n v="1"/>
    <n v="6"/>
    <n v="6"/>
    <n v="3"/>
    <n v="0"/>
    <n v="0"/>
    <n v="0"/>
    <n v="2"/>
    <n v="0"/>
    <n v="0"/>
    <n v="1"/>
    <x v="28"/>
  </r>
  <r>
    <x v="1"/>
    <n v="11020"/>
    <x v="196"/>
    <n v="163"/>
    <n v="0"/>
    <m/>
    <n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  <x v="5"/>
  </r>
  <r>
    <x v="1"/>
    <n v="11841"/>
    <x v="197"/>
    <n v="0"/>
    <n v="0"/>
    <m/>
    <n v="0"/>
    <n v="2"/>
    <n v="2"/>
    <n v="2"/>
    <n v="2"/>
    <n v="5"/>
    <n v="5"/>
    <n v="4"/>
    <n v="5"/>
    <n v="9"/>
    <n v="9"/>
    <n v="0"/>
    <n v="0"/>
    <n v="3"/>
    <n v="4"/>
    <n v="0"/>
    <n v="0"/>
    <n v="0"/>
    <n v="8"/>
    <n v="6"/>
    <n v="7"/>
    <n v="2"/>
    <n v="2"/>
    <n v="0"/>
    <n v="0"/>
    <n v="53"/>
    <n v="0"/>
    <n v="0"/>
    <n v="3"/>
    <x v="14"/>
  </r>
  <r>
    <x v="1"/>
    <n v="16699"/>
    <x v="198"/>
    <n v="0"/>
    <n v="0"/>
    <m/>
    <n v="0"/>
    <n v="1"/>
    <n v="1"/>
    <n v="1"/>
    <n v="1"/>
    <n v="4"/>
    <n v="4"/>
    <n v="4"/>
    <n v="4"/>
    <n v="5"/>
    <n v="5"/>
    <n v="0"/>
    <n v="0"/>
    <n v="4"/>
    <n v="2"/>
    <n v="0"/>
    <n v="0"/>
    <n v="0"/>
    <n v="6"/>
    <n v="3"/>
    <n v="4"/>
    <n v="8"/>
    <n v="8"/>
    <n v="2"/>
    <n v="0"/>
    <n v="14"/>
    <n v="0"/>
    <n v="0"/>
    <n v="1"/>
    <x v="4"/>
  </r>
  <r>
    <x v="1"/>
    <n v="31449"/>
    <x v="150"/>
    <n v="0"/>
    <n v="1"/>
    <m/>
    <n v="0"/>
    <n v="10"/>
    <n v="10"/>
    <n v="10"/>
    <n v="10"/>
    <n v="11"/>
    <n v="11"/>
    <n v="12"/>
    <n v="10"/>
    <n v="15"/>
    <n v="17"/>
    <n v="0"/>
    <n v="0"/>
    <n v="19"/>
    <n v="19"/>
    <n v="20"/>
    <n v="0"/>
    <n v="17"/>
    <n v="11"/>
    <n v="10"/>
    <n v="17"/>
    <n v="14"/>
    <n v="10"/>
    <n v="26"/>
    <n v="0"/>
    <n v="75"/>
    <n v="0"/>
    <n v="0"/>
    <n v="17"/>
    <x v="36"/>
  </r>
  <r>
    <x v="1"/>
    <n v="11833"/>
    <x v="199"/>
    <n v="3"/>
    <n v="0"/>
    <m/>
    <n v="8"/>
    <n v="8"/>
    <n v="8"/>
    <n v="8"/>
    <n v="8"/>
    <n v="3"/>
    <n v="3"/>
    <n v="2"/>
    <n v="2"/>
    <n v="10"/>
    <n v="10"/>
    <n v="0"/>
    <n v="0"/>
    <n v="5"/>
    <n v="4"/>
    <n v="5"/>
    <n v="0"/>
    <n v="11"/>
    <n v="4"/>
    <n v="6"/>
    <n v="7"/>
    <n v="13"/>
    <n v="11"/>
    <n v="0"/>
    <n v="0"/>
    <n v="6"/>
    <n v="0"/>
    <n v="0"/>
    <n v="2"/>
    <x v="0"/>
  </r>
  <r>
    <x v="1"/>
    <n v="32743"/>
    <x v="200"/>
    <n v="9"/>
    <n v="0"/>
    <m/>
    <n v="9"/>
    <n v="6"/>
    <n v="6"/>
    <n v="6"/>
    <n v="6"/>
    <n v="14"/>
    <n v="14"/>
    <n v="14"/>
    <n v="14"/>
    <n v="13"/>
    <n v="15"/>
    <n v="0"/>
    <n v="0"/>
    <n v="18"/>
    <n v="17"/>
    <n v="17"/>
    <n v="0"/>
    <n v="19"/>
    <n v="19"/>
    <n v="15"/>
    <n v="17"/>
    <n v="9"/>
    <n v="7"/>
    <n v="1"/>
    <n v="0"/>
    <n v="46"/>
    <n v="0"/>
    <n v="0"/>
    <n v="13"/>
    <x v="4"/>
  </r>
  <r>
    <x v="1"/>
    <n v="31139"/>
    <x v="201"/>
    <n v="1"/>
    <n v="0"/>
    <m/>
    <n v="2"/>
    <n v="0"/>
    <n v="0"/>
    <n v="0"/>
    <n v="0"/>
    <n v="1"/>
    <n v="2"/>
    <n v="1"/>
    <n v="1"/>
    <n v="1"/>
    <n v="1"/>
    <n v="0"/>
    <n v="0"/>
    <n v="1"/>
    <n v="2"/>
    <n v="2"/>
    <n v="0"/>
    <n v="1"/>
    <n v="1"/>
    <n v="2"/>
    <n v="2"/>
    <n v="1"/>
    <n v="0"/>
    <n v="0"/>
    <n v="0"/>
    <n v="10"/>
    <n v="0"/>
    <n v="0"/>
    <n v="0"/>
    <x v="32"/>
  </r>
  <r>
    <x v="2"/>
    <n v="4317"/>
    <x v="0"/>
    <n v="255"/>
    <n v="1"/>
    <m/>
    <n v="260"/>
    <n v="5"/>
    <n v="5"/>
    <n v="5"/>
    <n v="5"/>
    <n v="7"/>
    <n v="10"/>
    <n v="11"/>
    <n v="7"/>
    <n v="13"/>
    <n v="9"/>
    <n v="0"/>
    <n v="0"/>
    <n v="4"/>
    <n v="3"/>
    <n v="4"/>
    <n v="0"/>
    <n v="2"/>
    <n v="4"/>
    <n v="4"/>
    <n v="3"/>
    <n v="2"/>
    <n v="2"/>
    <n v="2"/>
    <n v="0"/>
    <n v="1"/>
    <n v="0"/>
    <n v="34"/>
    <n v="12"/>
    <x v="0"/>
  </r>
  <r>
    <x v="2"/>
    <n v="4318"/>
    <x v="1"/>
    <n v="52"/>
    <n v="0"/>
    <m/>
    <n v="54"/>
    <n v="25"/>
    <n v="25"/>
    <n v="25"/>
    <n v="25"/>
    <n v="30"/>
    <n v="30"/>
    <n v="30"/>
    <n v="30"/>
    <n v="31"/>
    <n v="31"/>
    <n v="0"/>
    <n v="0"/>
    <n v="32"/>
    <n v="33"/>
    <n v="31"/>
    <n v="0"/>
    <n v="31"/>
    <n v="34"/>
    <n v="25"/>
    <n v="33"/>
    <n v="16"/>
    <n v="13"/>
    <n v="15"/>
    <n v="0"/>
    <n v="210"/>
    <n v="0"/>
    <n v="11"/>
    <n v="32"/>
    <x v="0"/>
  </r>
  <r>
    <x v="2"/>
    <n v="4319"/>
    <x v="2"/>
    <n v="3"/>
    <n v="1"/>
    <m/>
    <n v="31"/>
    <n v="21"/>
    <n v="21"/>
    <n v="21"/>
    <n v="21"/>
    <n v="29"/>
    <n v="29"/>
    <n v="29"/>
    <n v="29"/>
    <n v="24"/>
    <n v="24"/>
    <n v="0"/>
    <n v="0"/>
    <n v="26"/>
    <n v="26"/>
    <n v="26"/>
    <n v="0"/>
    <n v="33"/>
    <n v="20"/>
    <n v="24"/>
    <n v="25"/>
    <n v="8"/>
    <n v="7"/>
    <n v="9"/>
    <n v="0"/>
    <n v="35"/>
    <n v="0"/>
    <n v="9"/>
    <n v="17"/>
    <x v="0"/>
  </r>
  <r>
    <x v="2"/>
    <n v="4320"/>
    <x v="3"/>
    <n v="1"/>
    <n v="0"/>
    <m/>
    <n v="2"/>
    <n v="18"/>
    <n v="18"/>
    <n v="18"/>
    <n v="18"/>
    <n v="16"/>
    <n v="16"/>
    <n v="16"/>
    <n v="16"/>
    <n v="14"/>
    <n v="14"/>
    <n v="0"/>
    <n v="0"/>
    <n v="30"/>
    <n v="30"/>
    <n v="30"/>
    <n v="0"/>
    <n v="20"/>
    <n v="16"/>
    <n v="15"/>
    <n v="17"/>
    <n v="11"/>
    <n v="10"/>
    <n v="17"/>
    <n v="0"/>
    <n v="42"/>
    <n v="0"/>
    <n v="18"/>
    <n v="10"/>
    <x v="0"/>
  </r>
  <r>
    <x v="2"/>
    <n v="4321"/>
    <x v="4"/>
    <n v="5"/>
    <n v="0"/>
    <m/>
    <n v="8"/>
    <n v="17"/>
    <n v="17"/>
    <n v="17"/>
    <n v="17"/>
    <n v="12"/>
    <n v="12"/>
    <n v="13"/>
    <n v="14"/>
    <n v="13"/>
    <n v="12"/>
    <n v="0"/>
    <n v="0"/>
    <n v="15"/>
    <n v="19"/>
    <n v="17"/>
    <n v="0"/>
    <n v="19"/>
    <n v="17"/>
    <n v="20"/>
    <n v="22"/>
    <n v="7"/>
    <n v="4"/>
    <n v="6"/>
    <n v="0"/>
    <n v="90"/>
    <n v="0"/>
    <n v="2"/>
    <n v="17"/>
    <x v="0"/>
  </r>
  <r>
    <x v="2"/>
    <n v="4322"/>
    <x v="5"/>
    <n v="4"/>
    <n v="0"/>
    <m/>
    <n v="5"/>
    <n v="12"/>
    <n v="12"/>
    <n v="12"/>
    <n v="12"/>
    <n v="18"/>
    <n v="18"/>
    <n v="18"/>
    <n v="18"/>
    <n v="18"/>
    <n v="19"/>
    <n v="0"/>
    <n v="0"/>
    <n v="13"/>
    <n v="16"/>
    <n v="15"/>
    <n v="0"/>
    <n v="18"/>
    <n v="15"/>
    <n v="18"/>
    <n v="17"/>
    <n v="13"/>
    <n v="10"/>
    <n v="0"/>
    <n v="0"/>
    <n v="25"/>
    <n v="0"/>
    <n v="2"/>
    <n v="10"/>
    <x v="0"/>
  </r>
  <r>
    <x v="2"/>
    <n v="4323"/>
    <x v="6"/>
    <n v="0"/>
    <n v="0"/>
    <m/>
    <n v="0"/>
    <n v="7"/>
    <n v="7"/>
    <n v="7"/>
    <n v="7"/>
    <n v="9"/>
    <n v="8"/>
    <n v="10"/>
    <n v="10"/>
    <n v="25"/>
    <n v="24"/>
    <n v="0"/>
    <n v="0"/>
    <n v="12"/>
    <n v="14"/>
    <n v="19"/>
    <n v="0"/>
    <n v="9"/>
    <n v="9"/>
    <n v="16"/>
    <n v="17"/>
    <n v="13"/>
    <n v="9"/>
    <n v="1"/>
    <n v="0"/>
    <n v="35"/>
    <n v="0"/>
    <n v="0"/>
    <n v="9"/>
    <x v="0"/>
  </r>
  <r>
    <x v="2"/>
    <n v="4324"/>
    <x v="7"/>
    <n v="11"/>
    <n v="2"/>
    <m/>
    <n v="12"/>
    <n v="31"/>
    <n v="31"/>
    <n v="31"/>
    <n v="30"/>
    <n v="28"/>
    <n v="28"/>
    <n v="27"/>
    <n v="28"/>
    <n v="35"/>
    <n v="36"/>
    <n v="0"/>
    <n v="0"/>
    <n v="25"/>
    <n v="24"/>
    <n v="28"/>
    <n v="0"/>
    <n v="31"/>
    <n v="21"/>
    <n v="20"/>
    <n v="20"/>
    <n v="8"/>
    <n v="7"/>
    <n v="4"/>
    <n v="0"/>
    <n v="80"/>
    <n v="0"/>
    <n v="1"/>
    <n v="11"/>
    <x v="0"/>
  </r>
  <r>
    <x v="2"/>
    <n v="4325"/>
    <x v="8"/>
    <n v="5"/>
    <n v="1"/>
    <m/>
    <n v="5"/>
    <n v="4"/>
    <n v="4"/>
    <n v="4"/>
    <n v="4"/>
    <n v="5"/>
    <n v="5"/>
    <n v="7"/>
    <n v="5"/>
    <n v="12"/>
    <n v="12"/>
    <n v="0"/>
    <n v="0"/>
    <n v="10"/>
    <n v="12"/>
    <n v="11"/>
    <n v="0"/>
    <n v="8"/>
    <n v="7"/>
    <n v="7"/>
    <n v="12"/>
    <n v="3"/>
    <n v="3"/>
    <n v="0"/>
    <n v="0"/>
    <n v="29"/>
    <n v="0"/>
    <n v="1"/>
    <n v="9"/>
    <x v="1"/>
  </r>
  <r>
    <x v="2"/>
    <n v="4326"/>
    <x v="9"/>
    <n v="1"/>
    <n v="0"/>
    <m/>
    <n v="1"/>
    <n v="3"/>
    <n v="3"/>
    <n v="3"/>
    <n v="3"/>
    <n v="1"/>
    <n v="1"/>
    <n v="1"/>
    <n v="1"/>
    <n v="3"/>
    <n v="3"/>
    <n v="0"/>
    <n v="0"/>
    <n v="0"/>
    <n v="1"/>
    <n v="0"/>
    <n v="0"/>
    <n v="4"/>
    <n v="1"/>
    <n v="1"/>
    <n v="1"/>
    <n v="2"/>
    <n v="2"/>
    <n v="2"/>
    <n v="0"/>
    <n v="17"/>
    <n v="0"/>
    <n v="0"/>
    <n v="1"/>
    <x v="1"/>
  </r>
  <r>
    <x v="2"/>
    <n v="4327"/>
    <x v="10"/>
    <n v="0"/>
    <n v="0"/>
    <m/>
    <n v="0"/>
    <n v="14"/>
    <n v="14"/>
    <n v="14"/>
    <n v="14"/>
    <n v="13"/>
    <n v="14"/>
    <n v="14"/>
    <n v="13"/>
    <n v="15"/>
    <n v="15"/>
    <n v="0"/>
    <n v="0"/>
    <n v="19"/>
    <n v="20"/>
    <n v="21"/>
    <n v="0"/>
    <n v="20"/>
    <n v="16"/>
    <n v="15"/>
    <n v="15"/>
    <n v="16"/>
    <n v="15"/>
    <n v="0"/>
    <n v="0"/>
    <n v="10"/>
    <n v="0"/>
    <n v="6"/>
    <n v="13"/>
    <x v="2"/>
  </r>
  <r>
    <x v="2"/>
    <n v="4328"/>
    <x v="11"/>
    <n v="0"/>
    <n v="1"/>
    <m/>
    <n v="1"/>
    <n v="6"/>
    <n v="6"/>
    <n v="6"/>
    <n v="6"/>
    <n v="6"/>
    <n v="6"/>
    <n v="6"/>
    <n v="6"/>
    <n v="6"/>
    <n v="6"/>
    <n v="0"/>
    <n v="0"/>
    <n v="8"/>
    <n v="9"/>
    <n v="10"/>
    <n v="0"/>
    <n v="7"/>
    <n v="5"/>
    <n v="5"/>
    <n v="4"/>
    <n v="7"/>
    <n v="6"/>
    <n v="3"/>
    <n v="0"/>
    <n v="96"/>
    <n v="0"/>
    <n v="0"/>
    <n v="4"/>
    <x v="2"/>
  </r>
  <r>
    <x v="2"/>
    <n v="4329"/>
    <x v="12"/>
    <n v="11"/>
    <n v="0"/>
    <m/>
    <n v="12"/>
    <n v="22"/>
    <n v="22"/>
    <n v="22"/>
    <n v="22"/>
    <n v="18"/>
    <n v="17"/>
    <n v="18"/>
    <n v="18"/>
    <n v="18"/>
    <n v="19"/>
    <n v="0"/>
    <n v="0"/>
    <n v="22"/>
    <n v="21"/>
    <n v="27"/>
    <n v="0"/>
    <n v="29"/>
    <n v="23"/>
    <n v="19"/>
    <n v="21"/>
    <n v="9"/>
    <n v="9"/>
    <n v="0"/>
    <n v="0"/>
    <n v="12"/>
    <n v="0"/>
    <n v="3"/>
    <n v="25"/>
    <x v="2"/>
  </r>
  <r>
    <x v="2"/>
    <n v="4330"/>
    <x v="13"/>
    <n v="0"/>
    <n v="0"/>
    <m/>
    <n v="0"/>
    <n v="1"/>
    <n v="1"/>
    <n v="1"/>
    <n v="1"/>
    <n v="4"/>
    <n v="4"/>
    <n v="4"/>
    <n v="4"/>
    <n v="8"/>
    <n v="6"/>
    <n v="0"/>
    <n v="0"/>
    <n v="4"/>
    <n v="4"/>
    <n v="6"/>
    <n v="0"/>
    <n v="9"/>
    <n v="0"/>
    <n v="1"/>
    <n v="1"/>
    <n v="5"/>
    <n v="6"/>
    <n v="0"/>
    <n v="0"/>
    <n v="55"/>
    <n v="0"/>
    <n v="0"/>
    <n v="3"/>
    <x v="2"/>
  </r>
  <r>
    <x v="2"/>
    <n v="4331"/>
    <x v="14"/>
    <n v="12"/>
    <n v="0"/>
    <m/>
    <n v="13"/>
    <n v="38"/>
    <n v="39"/>
    <n v="38"/>
    <n v="39"/>
    <n v="24"/>
    <n v="23"/>
    <n v="24"/>
    <n v="24"/>
    <n v="37"/>
    <n v="37"/>
    <n v="0"/>
    <n v="0"/>
    <n v="28"/>
    <n v="30"/>
    <n v="28"/>
    <n v="0"/>
    <n v="24"/>
    <n v="25"/>
    <n v="29"/>
    <n v="29"/>
    <n v="8"/>
    <n v="7"/>
    <n v="1"/>
    <n v="0"/>
    <n v="55"/>
    <n v="0"/>
    <n v="10"/>
    <n v="39"/>
    <x v="3"/>
  </r>
  <r>
    <x v="2"/>
    <n v="4332"/>
    <x v="15"/>
    <n v="15"/>
    <n v="0"/>
    <m/>
    <n v="16"/>
    <n v="24"/>
    <n v="24"/>
    <n v="24"/>
    <n v="24"/>
    <n v="22"/>
    <n v="21"/>
    <n v="22"/>
    <n v="22"/>
    <n v="35"/>
    <n v="35"/>
    <n v="0"/>
    <n v="0"/>
    <n v="24"/>
    <n v="25"/>
    <n v="27"/>
    <n v="0"/>
    <n v="19"/>
    <n v="26"/>
    <n v="26"/>
    <n v="25"/>
    <n v="18"/>
    <n v="16"/>
    <n v="1"/>
    <n v="0"/>
    <n v="102"/>
    <n v="0"/>
    <n v="0"/>
    <n v="14"/>
    <x v="3"/>
  </r>
  <r>
    <x v="2"/>
    <n v="4333"/>
    <x v="16"/>
    <n v="4"/>
    <n v="0"/>
    <m/>
    <n v="4"/>
    <n v="16"/>
    <n v="16"/>
    <n v="16"/>
    <n v="16"/>
    <n v="19"/>
    <n v="19"/>
    <n v="19"/>
    <n v="19"/>
    <n v="24"/>
    <n v="24"/>
    <n v="0"/>
    <n v="0"/>
    <n v="21"/>
    <n v="22"/>
    <n v="23"/>
    <n v="0"/>
    <n v="28"/>
    <n v="15"/>
    <n v="14"/>
    <n v="16"/>
    <n v="7"/>
    <n v="7"/>
    <n v="0"/>
    <n v="0"/>
    <n v="19"/>
    <n v="0"/>
    <n v="6"/>
    <n v="16"/>
    <x v="3"/>
  </r>
  <r>
    <x v="2"/>
    <n v="4334"/>
    <x v="17"/>
    <n v="0"/>
    <n v="0"/>
    <m/>
    <n v="0"/>
    <n v="6"/>
    <n v="6"/>
    <n v="6"/>
    <n v="6"/>
    <n v="6"/>
    <n v="6"/>
    <n v="6"/>
    <n v="6"/>
    <n v="2"/>
    <n v="4"/>
    <n v="0"/>
    <n v="0"/>
    <n v="7"/>
    <n v="7"/>
    <n v="7"/>
    <n v="0"/>
    <n v="8"/>
    <n v="5"/>
    <n v="3"/>
    <n v="1"/>
    <n v="4"/>
    <n v="4"/>
    <n v="0"/>
    <n v="0"/>
    <n v="1"/>
    <n v="0"/>
    <n v="0"/>
    <n v="4"/>
    <x v="3"/>
  </r>
  <r>
    <x v="2"/>
    <n v="4335"/>
    <x v="18"/>
    <n v="0"/>
    <n v="1"/>
    <m/>
    <n v="1"/>
    <n v="9"/>
    <n v="9"/>
    <n v="9"/>
    <n v="9"/>
    <n v="8"/>
    <n v="8"/>
    <n v="8"/>
    <n v="8"/>
    <n v="8"/>
    <n v="8"/>
    <n v="0"/>
    <n v="0"/>
    <n v="4"/>
    <n v="4"/>
    <n v="6"/>
    <n v="0"/>
    <n v="9"/>
    <n v="4"/>
    <n v="4"/>
    <n v="4"/>
    <n v="5"/>
    <n v="5"/>
    <n v="0"/>
    <n v="0"/>
    <n v="25"/>
    <n v="0"/>
    <n v="1"/>
    <n v="7"/>
    <x v="3"/>
  </r>
  <r>
    <x v="2"/>
    <n v="4337"/>
    <x v="19"/>
    <n v="0"/>
    <n v="0"/>
    <m/>
    <n v="0"/>
    <n v="2"/>
    <n v="2"/>
    <n v="2"/>
    <n v="2"/>
    <n v="1"/>
    <n v="1"/>
    <n v="1"/>
    <n v="1"/>
    <n v="1"/>
    <n v="1"/>
    <n v="0"/>
    <n v="0"/>
    <n v="10"/>
    <n v="10"/>
    <n v="10"/>
    <n v="0"/>
    <n v="3"/>
    <n v="4"/>
    <n v="4"/>
    <n v="4"/>
    <n v="0"/>
    <n v="1"/>
    <n v="0"/>
    <n v="0"/>
    <n v="0"/>
    <n v="0"/>
    <n v="0"/>
    <n v="0"/>
    <x v="4"/>
  </r>
  <r>
    <x v="2"/>
    <n v="4338"/>
    <x v="20"/>
    <n v="14"/>
    <n v="1"/>
    <m/>
    <n v="17"/>
    <n v="16"/>
    <n v="16"/>
    <n v="16"/>
    <n v="16"/>
    <n v="22"/>
    <n v="23"/>
    <n v="23"/>
    <n v="23"/>
    <n v="19"/>
    <n v="19"/>
    <n v="0"/>
    <n v="0"/>
    <n v="20"/>
    <n v="21"/>
    <n v="26"/>
    <n v="0"/>
    <n v="33"/>
    <n v="17"/>
    <n v="22"/>
    <n v="23"/>
    <n v="8"/>
    <n v="6"/>
    <n v="5"/>
    <n v="0"/>
    <n v="157"/>
    <n v="0"/>
    <n v="5"/>
    <n v="21"/>
    <x v="5"/>
  </r>
  <r>
    <x v="2"/>
    <n v="4339"/>
    <x v="21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0"/>
    <n v="2"/>
    <n v="1"/>
    <n v="1"/>
    <n v="0"/>
    <n v="0"/>
    <n v="0"/>
    <n v="16"/>
    <n v="0"/>
    <n v="0"/>
    <n v="1"/>
    <x v="6"/>
  </r>
  <r>
    <x v="2"/>
    <n v="4340"/>
    <x v="22"/>
    <n v="0"/>
    <n v="0"/>
    <m/>
    <n v="0"/>
    <n v="2"/>
    <n v="2"/>
    <n v="2"/>
    <n v="2"/>
    <n v="3"/>
    <n v="3"/>
    <n v="4"/>
    <n v="4"/>
    <n v="2"/>
    <n v="2"/>
    <n v="0"/>
    <n v="0"/>
    <n v="2"/>
    <n v="3"/>
    <n v="1"/>
    <n v="0"/>
    <n v="3"/>
    <n v="0"/>
    <n v="1"/>
    <n v="2"/>
    <n v="0"/>
    <n v="0"/>
    <n v="0"/>
    <n v="0"/>
    <n v="1"/>
    <n v="0"/>
    <n v="0"/>
    <n v="0"/>
    <x v="6"/>
  </r>
  <r>
    <x v="2"/>
    <n v="4341"/>
    <x v="23"/>
    <n v="1"/>
    <n v="0"/>
    <m/>
    <n v="0"/>
    <n v="1"/>
    <n v="1"/>
    <n v="1"/>
    <n v="1"/>
    <n v="1"/>
    <n v="1"/>
    <n v="1"/>
    <n v="1"/>
    <n v="2"/>
    <n v="2"/>
    <n v="0"/>
    <n v="0"/>
    <n v="1"/>
    <n v="1"/>
    <n v="1"/>
    <n v="0"/>
    <n v="0"/>
    <n v="1"/>
    <n v="1"/>
    <n v="1"/>
    <n v="0"/>
    <n v="0"/>
    <n v="1"/>
    <n v="0"/>
    <n v="1"/>
    <n v="0"/>
    <n v="0"/>
    <n v="0"/>
    <x v="7"/>
  </r>
  <r>
    <x v="2"/>
    <n v="4342"/>
    <x v="24"/>
    <n v="11"/>
    <n v="0"/>
    <m/>
    <n v="11"/>
    <n v="19"/>
    <n v="19"/>
    <n v="19"/>
    <n v="19"/>
    <n v="16"/>
    <n v="15"/>
    <n v="15"/>
    <n v="14"/>
    <n v="14"/>
    <n v="15"/>
    <n v="0"/>
    <n v="0"/>
    <n v="15"/>
    <n v="17"/>
    <n v="17"/>
    <n v="0"/>
    <n v="14"/>
    <n v="11"/>
    <n v="14"/>
    <n v="13"/>
    <n v="15"/>
    <n v="14"/>
    <n v="8"/>
    <n v="0"/>
    <n v="68"/>
    <n v="0"/>
    <n v="4"/>
    <n v="11"/>
    <x v="8"/>
  </r>
  <r>
    <x v="2"/>
    <n v="4343"/>
    <x v="25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2"/>
    <n v="0"/>
    <n v="0"/>
    <n v="0"/>
    <n v="1"/>
    <n v="1"/>
    <n v="0"/>
    <n v="0"/>
    <n v="0"/>
    <n v="0"/>
    <n v="0"/>
    <n v="0"/>
    <x v="8"/>
  </r>
  <r>
    <x v="2"/>
    <n v="4344"/>
    <x v="26"/>
    <n v="0"/>
    <n v="0"/>
    <m/>
    <n v="0"/>
    <n v="2"/>
    <n v="2"/>
    <n v="2"/>
    <n v="2"/>
    <n v="2"/>
    <n v="2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</r>
  <r>
    <x v="2"/>
    <n v="4345"/>
    <x v="27"/>
    <n v="0"/>
    <n v="1"/>
    <m/>
    <n v="3"/>
    <n v="19"/>
    <n v="19"/>
    <n v="19"/>
    <n v="19"/>
    <n v="13"/>
    <n v="13"/>
    <n v="14"/>
    <n v="13"/>
    <n v="20"/>
    <n v="21"/>
    <n v="0"/>
    <n v="0"/>
    <n v="18"/>
    <n v="29"/>
    <n v="20"/>
    <n v="0"/>
    <n v="17"/>
    <n v="9"/>
    <n v="22"/>
    <n v="21"/>
    <n v="4"/>
    <n v="3"/>
    <n v="15"/>
    <n v="0"/>
    <n v="13"/>
    <n v="0"/>
    <n v="0"/>
    <n v="11"/>
    <x v="9"/>
  </r>
  <r>
    <x v="2"/>
    <n v="4346"/>
    <x v="28"/>
    <n v="0"/>
    <n v="0"/>
    <m/>
    <n v="0"/>
    <n v="2"/>
    <n v="2"/>
    <n v="2"/>
    <n v="2"/>
    <n v="2"/>
    <n v="2"/>
    <n v="2"/>
    <n v="2"/>
    <n v="5"/>
    <n v="5"/>
    <n v="0"/>
    <n v="0"/>
    <n v="3"/>
    <n v="1"/>
    <n v="2"/>
    <n v="0"/>
    <n v="2"/>
    <n v="0"/>
    <n v="7"/>
    <n v="5"/>
    <n v="3"/>
    <n v="3"/>
    <n v="0"/>
    <n v="0"/>
    <n v="18"/>
    <n v="0"/>
    <n v="0"/>
    <n v="1"/>
    <x v="9"/>
  </r>
  <r>
    <x v="2"/>
    <n v="4347"/>
    <x v="29"/>
    <n v="0"/>
    <n v="0"/>
    <m/>
    <n v="0"/>
    <n v="7"/>
    <n v="7"/>
    <n v="7"/>
    <n v="7"/>
    <n v="3"/>
    <n v="3"/>
    <n v="3"/>
    <n v="3"/>
    <n v="2"/>
    <n v="2"/>
    <n v="0"/>
    <n v="0"/>
    <n v="1"/>
    <n v="1"/>
    <n v="1"/>
    <n v="0"/>
    <n v="3"/>
    <n v="1"/>
    <n v="1"/>
    <n v="1"/>
    <n v="1"/>
    <n v="0"/>
    <n v="1"/>
    <n v="0"/>
    <n v="19"/>
    <n v="0"/>
    <n v="5"/>
    <n v="0"/>
    <x v="9"/>
  </r>
  <r>
    <x v="2"/>
    <n v="4348"/>
    <x v="30"/>
    <n v="0"/>
    <n v="0"/>
    <m/>
    <n v="0"/>
    <n v="5"/>
    <n v="5"/>
    <n v="5"/>
    <n v="5"/>
    <n v="5"/>
    <n v="5"/>
    <n v="5"/>
    <n v="5"/>
    <n v="4"/>
    <n v="4"/>
    <n v="0"/>
    <n v="0"/>
    <n v="6"/>
    <n v="6"/>
    <n v="6"/>
    <n v="0"/>
    <n v="5"/>
    <n v="3"/>
    <n v="5"/>
    <n v="4"/>
    <n v="1"/>
    <n v="1"/>
    <n v="0"/>
    <n v="0"/>
    <n v="15"/>
    <n v="0"/>
    <n v="1"/>
    <n v="3"/>
    <x v="9"/>
  </r>
  <r>
    <x v="2"/>
    <n v="4349"/>
    <x v="31"/>
    <n v="25"/>
    <n v="1"/>
    <m/>
    <n v="27"/>
    <n v="40"/>
    <n v="40"/>
    <n v="40"/>
    <n v="40"/>
    <n v="34"/>
    <n v="32"/>
    <n v="34"/>
    <n v="32"/>
    <n v="30"/>
    <n v="30"/>
    <n v="0"/>
    <n v="0"/>
    <n v="32"/>
    <n v="34"/>
    <n v="35"/>
    <n v="0"/>
    <n v="42"/>
    <n v="16"/>
    <n v="10"/>
    <n v="15"/>
    <n v="11"/>
    <n v="8"/>
    <n v="12"/>
    <n v="0"/>
    <n v="48"/>
    <n v="0"/>
    <n v="6"/>
    <n v="17"/>
    <x v="10"/>
  </r>
  <r>
    <x v="2"/>
    <n v="4350"/>
    <x v="32"/>
    <n v="0"/>
    <n v="0"/>
    <m/>
    <n v="1"/>
    <n v="5"/>
    <n v="5"/>
    <n v="5"/>
    <n v="5"/>
    <n v="3"/>
    <n v="3"/>
    <n v="3"/>
    <n v="4"/>
    <n v="3"/>
    <n v="2"/>
    <n v="0"/>
    <n v="0"/>
    <n v="4"/>
    <n v="4"/>
    <n v="4"/>
    <n v="0"/>
    <n v="5"/>
    <n v="7"/>
    <n v="8"/>
    <n v="8"/>
    <n v="2"/>
    <n v="1"/>
    <n v="4"/>
    <n v="0"/>
    <n v="8"/>
    <n v="0"/>
    <n v="0"/>
    <n v="1"/>
    <x v="10"/>
  </r>
  <r>
    <x v="2"/>
    <n v="4351"/>
    <x v="33"/>
    <n v="0"/>
    <n v="1"/>
    <m/>
    <n v="0"/>
    <n v="6"/>
    <n v="6"/>
    <n v="6"/>
    <n v="6"/>
    <n v="2"/>
    <n v="1"/>
    <n v="1"/>
    <n v="2"/>
    <n v="0"/>
    <n v="0"/>
    <n v="0"/>
    <n v="0"/>
    <n v="2"/>
    <n v="2"/>
    <n v="2"/>
    <n v="0"/>
    <n v="6"/>
    <n v="2"/>
    <n v="2"/>
    <n v="2"/>
    <n v="1"/>
    <n v="1"/>
    <n v="0"/>
    <n v="0"/>
    <n v="0"/>
    <n v="0"/>
    <n v="0"/>
    <n v="3"/>
    <x v="10"/>
  </r>
  <r>
    <x v="2"/>
    <n v="4352"/>
    <x v="34"/>
    <n v="0"/>
    <n v="0"/>
    <m/>
    <n v="0"/>
    <n v="1"/>
    <n v="1"/>
    <n v="1"/>
    <n v="1"/>
    <n v="1"/>
    <n v="1"/>
    <n v="1"/>
    <n v="1"/>
    <n v="3"/>
    <n v="3"/>
    <n v="0"/>
    <n v="0"/>
    <n v="1"/>
    <n v="1"/>
    <n v="1"/>
    <n v="0"/>
    <n v="2"/>
    <n v="3"/>
    <n v="3"/>
    <n v="3"/>
    <n v="4"/>
    <n v="4"/>
    <n v="0"/>
    <n v="0"/>
    <n v="8"/>
    <n v="0"/>
    <n v="0"/>
    <n v="3"/>
    <x v="10"/>
  </r>
  <r>
    <x v="2"/>
    <n v="4353"/>
    <x v="35"/>
    <n v="0"/>
    <n v="0"/>
    <m/>
    <n v="0"/>
    <n v="7"/>
    <n v="7"/>
    <n v="7"/>
    <n v="7"/>
    <n v="7"/>
    <n v="8"/>
    <n v="8"/>
    <n v="8"/>
    <n v="15"/>
    <n v="15"/>
    <n v="0"/>
    <n v="0"/>
    <n v="15"/>
    <n v="15"/>
    <n v="15"/>
    <n v="0"/>
    <n v="15"/>
    <n v="12"/>
    <n v="12"/>
    <n v="12"/>
    <n v="12"/>
    <n v="8"/>
    <n v="12"/>
    <n v="0"/>
    <n v="76"/>
    <n v="0"/>
    <n v="0"/>
    <n v="6"/>
    <x v="11"/>
  </r>
  <r>
    <x v="2"/>
    <n v="4354"/>
    <x v="36"/>
    <n v="1"/>
    <n v="0"/>
    <m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0"/>
    <n v="0"/>
    <n v="0"/>
    <n v="1"/>
    <n v="1"/>
    <n v="0"/>
    <n v="0"/>
    <n v="8"/>
    <n v="0"/>
    <n v="0"/>
    <n v="3"/>
    <x v="12"/>
  </r>
  <r>
    <x v="2"/>
    <n v="4355"/>
    <x v="37"/>
    <n v="1"/>
    <n v="1"/>
    <m/>
    <n v="1"/>
    <n v="11"/>
    <n v="11"/>
    <n v="11"/>
    <n v="11"/>
    <n v="10"/>
    <n v="11"/>
    <n v="11"/>
    <n v="11"/>
    <n v="13"/>
    <n v="14"/>
    <n v="0"/>
    <n v="0"/>
    <n v="7"/>
    <n v="9"/>
    <n v="3"/>
    <n v="0"/>
    <n v="14"/>
    <n v="8"/>
    <n v="8"/>
    <n v="9"/>
    <n v="8"/>
    <n v="6"/>
    <n v="0"/>
    <n v="0"/>
    <n v="33"/>
    <n v="0"/>
    <n v="0"/>
    <n v="4"/>
    <x v="13"/>
  </r>
  <r>
    <x v="2"/>
    <n v="4356"/>
    <x v="38"/>
    <n v="0"/>
    <n v="0"/>
    <m/>
    <n v="0"/>
    <n v="4"/>
    <n v="4"/>
    <n v="4"/>
    <n v="4"/>
    <n v="4"/>
    <n v="4"/>
    <n v="4"/>
    <n v="4"/>
    <n v="4"/>
    <n v="4"/>
    <n v="0"/>
    <n v="0"/>
    <n v="5"/>
    <n v="6"/>
    <n v="6"/>
    <n v="0"/>
    <n v="3"/>
    <n v="4"/>
    <n v="4"/>
    <n v="4"/>
    <n v="2"/>
    <n v="2"/>
    <n v="0"/>
    <n v="0"/>
    <n v="1"/>
    <n v="0"/>
    <n v="0"/>
    <n v="5"/>
    <x v="7"/>
  </r>
  <r>
    <x v="2"/>
    <n v="4357"/>
    <x v="39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22"/>
    <n v="0"/>
    <n v="0"/>
    <n v="0"/>
    <x v="7"/>
  </r>
  <r>
    <x v="2"/>
    <n v="4358"/>
    <x v="40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1"/>
    <x v="14"/>
  </r>
  <r>
    <x v="2"/>
    <n v="4359"/>
    <x v="41"/>
    <n v="1"/>
    <n v="0"/>
    <m/>
    <n v="1"/>
    <n v="3"/>
    <n v="3"/>
    <n v="3"/>
    <n v="3"/>
    <n v="5"/>
    <n v="5"/>
    <n v="5"/>
    <n v="5"/>
    <n v="7"/>
    <n v="8"/>
    <n v="0"/>
    <n v="0"/>
    <n v="6"/>
    <n v="5"/>
    <n v="7"/>
    <n v="0"/>
    <n v="3"/>
    <n v="6"/>
    <n v="7"/>
    <n v="6"/>
    <n v="3"/>
    <n v="3"/>
    <n v="0"/>
    <n v="0"/>
    <n v="0"/>
    <n v="0"/>
    <n v="1"/>
    <n v="1"/>
    <x v="15"/>
  </r>
  <r>
    <x v="2"/>
    <n v="4360"/>
    <x v="42"/>
    <n v="0"/>
    <n v="0"/>
    <m/>
    <n v="0"/>
    <n v="8"/>
    <n v="8"/>
    <n v="8"/>
    <n v="8"/>
    <n v="3"/>
    <n v="3"/>
    <n v="3"/>
    <n v="3"/>
    <n v="2"/>
    <n v="2"/>
    <n v="0"/>
    <n v="0"/>
    <n v="3"/>
    <n v="3"/>
    <n v="3"/>
    <n v="0"/>
    <n v="4"/>
    <n v="4"/>
    <n v="4"/>
    <n v="4"/>
    <n v="2"/>
    <n v="2"/>
    <n v="0"/>
    <n v="0"/>
    <n v="17"/>
    <n v="0"/>
    <n v="0"/>
    <n v="2"/>
    <x v="15"/>
  </r>
  <r>
    <x v="2"/>
    <n v="4361"/>
    <x v="43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2"/>
    <n v="0"/>
    <n v="0"/>
    <n v="0"/>
    <n v="2"/>
    <n v="1"/>
    <n v="0"/>
    <n v="0"/>
    <n v="10"/>
    <n v="0"/>
    <n v="0"/>
    <n v="0"/>
    <x v="15"/>
  </r>
  <r>
    <x v="2"/>
    <n v="4362"/>
    <x v="4"/>
    <n v="0"/>
    <n v="0"/>
    <m/>
    <n v="0"/>
    <n v="1"/>
    <n v="1"/>
    <n v="1"/>
    <n v="1"/>
    <n v="0"/>
    <n v="0"/>
    <n v="0"/>
    <n v="0"/>
    <n v="1"/>
    <n v="1"/>
    <n v="0"/>
    <n v="0"/>
    <n v="3"/>
    <n v="3"/>
    <n v="3"/>
    <n v="0"/>
    <n v="4"/>
    <n v="1"/>
    <n v="0"/>
    <n v="1"/>
    <n v="6"/>
    <n v="2"/>
    <n v="0"/>
    <n v="0"/>
    <n v="0"/>
    <n v="0"/>
    <n v="5"/>
    <n v="0"/>
    <x v="15"/>
  </r>
  <r>
    <x v="2"/>
    <n v="4363"/>
    <x v="44"/>
    <n v="0"/>
    <n v="0"/>
    <m/>
    <n v="0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x v="15"/>
  </r>
  <r>
    <x v="2"/>
    <n v="4364"/>
    <x v="45"/>
    <n v="0"/>
    <n v="0"/>
    <m/>
    <n v="0"/>
    <n v="2"/>
    <n v="2"/>
    <n v="2"/>
    <n v="2"/>
    <n v="3"/>
    <n v="3"/>
    <n v="3"/>
    <n v="3"/>
    <n v="1"/>
    <n v="1"/>
    <n v="0"/>
    <n v="0"/>
    <n v="4"/>
    <n v="4"/>
    <n v="4"/>
    <n v="0"/>
    <n v="1"/>
    <n v="2"/>
    <n v="2"/>
    <n v="2"/>
    <n v="9"/>
    <n v="8"/>
    <n v="2"/>
    <n v="0"/>
    <n v="2"/>
    <n v="0"/>
    <n v="1"/>
    <n v="0"/>
    <x v="16"/>
  </r>
  <r>
    <x v="2"/>
    <n v="4365"/>
    <x v="46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8"/>
    <n v="0"/>
    <n v="0"/>
    <n v="0"/>
    <x v="16"/>
  </r>
  <r>
    <x v="2"/>
    <n v="4366"/>
    <x v="47"/>
    <n v="3"/>
    <n v="0"/>
    <m/>
    <n v="3"/>
    <n v="5"/>
    <n v="5"/>
    <n v="5"/>
    <n v="5"/>
    <n v="6"/>
    <n v="6"/>
    <n v="6"/>
    <n v="6"/>
    <n v="5"/>
    <n v="5"/>
    <n v="0"/>
    <n v="0"/>
    <n v="5"/>
    <n v="5"/>
    <n v="7"/>
    <n v="0"/>
    <n v="11"/>
    <n v="8"/>
    <n v="3"/>
    <n v="3"/>
    <n v="8"/>
    <n v="8"/>
    <n v="2"/>
    <n v="0"/>
    <n v="29"/>
    <n v="0"/>
    <n v="1"/>
    <n v="8"/>
    <x v="17"/>
  </r>
  <r>
    <x v="2"/>
    <n v="4367"/>
    <x v="48"/>
    <n v="0"/>
    <n v="0"/>
    <m/>
    <n v="0"/>
    <n v="0"/>
    <n v="0"/>
    <n v="0"/>
    <n v="0"/>
    <n v="1"/>
    <n v="1"/>
    <n v="1"/>
    <n v="1"/>
    <n v="1"/>
    <n v="1"/>
    <n v="0"/>
    <n v="0"/>
    <n v="2"/>
    <n v="2"/>
    <n v="2"/>
    <n v="0"/>
    <n v="0"/>
    <n v="0"/>
    <n v="0"/>
    <n v="0"/>
    <n v="0"/>
    <n v="0"/>
    <n v="3"/>
    <n v="0"/>
    <n v="5"/>
    <n v="0"/>
    <n v="0"/>
    <n v="0"/>
    <x v="17"/>
  </r>
  <r>
    <x v="2"/>
    <n v="4368"/>
    <x v="49"/>
    <n v="0"/>
    <n v="0"/>
    <m/>
    <n v="0"/>
    <n v="0"/>
    <n v="0"/>
    <n v="0"/>
    <n v="0"/>
    <n v="2"/>
    <n v="2"/>
    <n v="2"/>
    <n v="2"/>
    <n v="0"/>
    <n v="0"/>
    <n v="0"/>
    <n v="0"/>
    <n v="0"/>
    <n v="0"/>
    <n v="0"/>
    <n v="0"/>
    <n v="0"/>
    <n v="1"/>
    <n v="1"/>
    <n v="1"/>
    <n v="4"/>
    <n v="2"/>
    <n v="0"/>
    <n v="0"/>
    <n v="4"/>
    <n v="0"/>
    <n v="0"/>
    <n v="0"/>
    <x v="17"/>
  </r>
  <r>
    <x v="2"/>
    <n v="4369"/>
    <x v="50"/>
    <n v="0"/>
    <n v="0"/>
    <m/>
    <n v="1"/>
    <n v="0"/>
    <n v="0"/>
    <n v="0"/>
    <n v="0"/>
    <n v="1"/>
    <n v="1"/>
    <n v="1"/>
    <n v="1"/>
    <n v="1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1"/>
    <x v="7"/>
  </r>
  <r>
    <x v="2"/>
    <n v="4370"/>
    <x v="51"/>
    <n v="265"/>
    <n v="1"/>
    <m/>
    <n v="273"/>
    <n v="7"/>
    <n v="7"/>
    <n v="7"/>
    <n v="7"/>
    <n v="3"/>
    <n v="4"/>
    <n v="4"/>
    <n v="4"/>
    <n v="4"/>
    <n v="4"/>
    <n v="0"/>
    <n v="0"/>
    <n v="1"/>
    <n v="1"/>
    <n v="1"/>
    <n v="0"/>
    <n v="0"/>
    <n v="0"/>
    <n v="0"/>
    <n v="0"/>
    <n v="2"/>
    <n v="2"/>
    <n v="1"/>
    <n v="0"/>
    <n v="0"/>
    <n v="0"/>
    <n v="4"/>
    <n v="19"/>
    <x v="18"/>
  </r>
  <r>
    <x v="2"/>
    <n v="4371"/>
    <x v="52"/>
    <n v="13"/>
    <n v="0"/>
    <m/>
    <n v="13"/>
    <n v="22"/>
    <n v="22"/>
    <n v="22"/>
    <n v="22"/>
    <n v="15"/>
    <n v="18"/>
    <n v="17"/>
    <n v="19"/>
    <n v="16"/>
    <n v="15"/>
    <n v="0"/>
    <n v="0"/>
    <n v="19"/>
    <n v="19"/>
    <n v="19"/>
    <n v="0"/>
    <n v="29"/>
    <n v="16"/>
    <n v="18"/>
    <n v="19"/>
    <n v="8"/>
    <n v="7"/>
    <n v="21"/>
    <n v="0"/>
    <n v="5"/>
    <n v="0"/>
    <n v="3"/>
    <n v="12"/>
    <x v="19"/>
  </r>
  <r>
    <x v="2"/>
    <n v="4372"/>
    <x v="53"/>
    <n v="0"/>
    <n v="0"/>
    <m/>
    <n v="0"/>
    <n v="21"/>
    <n v="21"/>
    <n v="21"/>
    <n v="21"/>
    <n v="29"/>
    <n v="28"/>
    <n v="29"/>
    <n v="29"/>
    <n v="34"/>
    <n v="29"/>
    <n v="0"/>
    <n v="0"/>
    <n v="32"/>
    <n v="40"/>
    <n v="32"/>
    <n v="0"/>
    <n v="55"/>
    <n v="12"/>
    <n v="20"/>
    <n v="16"/>
    <n v="10"/>
    <n v="9"/>
    <n v="25"/>
    <n v="0"/>
    <n v="23"/>
    <n v="0"/>
    <n v="2"/>
    <n v="9"/>
    <x v="18"/>
  </r>
  <r>
    <x v="2"/>
    <n v="4373"/>
    <x v="54"/>
    <n v="20"/>
    <n v="0"/>
    <m/>
    <n v="21"/>
    <n v="30"/>
    <n v="30"/>
    <n v="30"/>
    <n v="30"/>
    <n v="31"/>
    <n v="31"/>
    <n v="32"/>
    <n v="30"/>
    <n v="38"/>
    <n v="39"/>
    <n v="0"/>
    <n v="0"/>
    <n v="33"/>
    <n v="33"/>
    <n v="32"/>
    <n v="0"/>
    <n v="20"/>
    <n v="14"/>
    <n v="32"/>
    <n v="30"/>
    <n v="28"/>
    <n v="28"/>
    <n v="16"/>
    <n v="0"/>
    <n v="16"/>
    <n v="0"/>
    <n v="6"/>
    <n v="10"/>
    <x v="18"/>
  </r>
  <r>
    <x v="2"/>
    <n v="4374"/>
    <x v="55"/>
    <n v="0"/>
    <n v="0"/>
    <m/>
    <n v="0"/>
    <n v="1"/>
    <n v="1"/>
    <n v="1"/>
    <n v="1"/>
    <n v="2"/>
    <n v="2"/>
    <n v="2"/>
    <n v="2"/>
    <n v="2"/>
    <n v="2"/>
    <n v="0"/>
    <n v="0"/>
    <n v="1"/>
    <n v="1"/>
    <n v="0"/>
    <n v="0"/>
    <n v="4"/>
    <n v="1"/>
    <n v="0"/>
    <n v="0"/>
    <n v="0"/>
    <n v="0"/>
    <n v="0"/>
    <n v="0"/>
    <n v="2"/>
    <n v="0"/>
    <n v="0"/>
    <n v="0"/>
    <x v="18"/>
  </r>
  <r>
    <x v="2"/>
    <n v="4375"/>
    <x v="56"/>
    <n v="0"/>
    <n v="0"/>
    <m/>
    <n v="0"/>
    <n v="7"/>
    <n v="7"/>
    <n v="7"/>
    <n v="7"/>
    <n v="4"/>
    <n v="4"/>
    <n v="4"/>
    <n v="4"/>
    <n v="5"/>
    <n v="5"/>
    <n v="0"/>
    <n v="0"/>
    <n v="2"/>
    <n v="2"/>
    <n v="2"/>
    <n v="0"/>
    <n v="2"/>
    <n v="2"/>
    <n v="2"/>
    <n v="2"/>
    <n v="5"/>
    <n v="4"/>
    <n v="0"/>
    <n v="0"/>
    <n v="16"/>
    <n v="0"/>
    <n v="0"/>
    <n v="2"/>
    <x v="18"/>
  </r>
  <r>
    <x v="2"/>
    <n v="4376"/>
    <x v="57"/>
    <n v="10"/>
    <n v="0"/>
    <m/>
    <n v="10"/>
    <n v="14"/>
    <n v="14"/>
    <n v="14"/>
    <n v="14"/>
    <n v="11"/>
    <n v="11"/>
    <n v="10"/>
    <n v="11"/>
    <n v="11"/>
    <n v="12"/>
    <n v="0"/>
    <n v="0"/>
    <n v="11"/>
    <n v="11"/>
    <n v="13"/>
    <n v="0"/>
    <n v="5"/>
    <n v="9"/>
    <n v="11"/>
    <n v="10"/>
    <n v="11"/>
    <n v="10"/>
    <n v="20"/>
    <n v="0"/>
    <n v="4"/>
    <n v="0"/>
    <n v="0"/>
    <n v="9"/>
    <x v="20"/>
  </r>
  <r>
    <x v="2"/>
    <n v="4377"/>
    <x v="58"/>
    <n v="0"/>
    <n v="0"/>
    <m/>
    <n v="0"/>
    <n v="1"/>
    <n v="1"/>
    <n v="1"/>
    <n v="1"/>
    <n v="0"/>
    <n v="0"/>
    <n v="0"/>
    <n v="0"/>
    <n v="4"/>
    <n v="4"/>
    <n v="0"/>
    <n v="0"/>
    <n v="2"/>
    <n v="2"/>
    <n v="2"/>
    <n v="0"/>
    <n v="5"/>
    <n v="1"/>
    <n v="1"/>
    <n v="0"/>
    <n v="2"/>
    <n v="2"/>
    <n v="2"/>
    <n v="0"/>
    <n v="6"/>
    <n v="0"/>
    <n v="2"/>
    <n v="4"/>
    <x v="20"/>
  </r>
  <r>
    <x v="2"/>
    <n v="4378"/>
    <x v="59"/>
    <n v="0"/>
    <n v="0"/>
    <m/>
    <n v="0"/>
    <n v="0"/>
    <n v="0"/>
    <n v="0"/>
    <n v="0"/>
    <n v="1"/>
    <n v="0"/>
    <n v="0"/>
    <n v="0"/>
    <n v="2"/>
    <n v="2"/>
    <n v="0"/>
    <n v="0"/>
    <n v="0"/>
    <n v="1"/>
    <n v="0"/>
    <n v="0"/>
    <n v="0"/>
    <n v="0"/>
    <n v="1"/>
    <n v="1"/>
    <n v="0"/>
    <n v="0"/>
    <n v="1"/>
    <n v="0"/>
    <n v="4"/>
    <n v="0"/>
    <n v="0"/>
    <n v="3"/>
    <x v="20"/>
  </r>
  <r>
    <x v="2"/>
    <n v="4379"/>
    <x v="60"/>
    <n v="0"/>
    <n v="0"/>
    <m/>
    <n v="0"/>
    <n v="3"/>
    <n v="3"/>
    <n v="3"/>
    <n v="3"/>
    <n v="2"/>
    <n v="2"/>
    <n v="2"/>
    <n v="2"/>
    <n v="1"/>
    <n v="1"/>
    <n v="0"/>
    <n v="0"/>
    <n v="0"/>
    <n v="0"/>
    <n v="0"/>
    <n v="0"/>
    <n v="2"/>
    <n v="1"/>
    <n v="2"/>
    <n v="2"/>
    <n v="0"/>
    <n v="0"/>
    <n v="0"/>
    <n v="0"/>
    <n v="1"/>
    <n v="0"/>
    <n v="0"/>
    <n v="2"/>
    <x v="19"/>
  </r>
  <r>
    <x v="2"/>
    <n v="4380"/>
    <x v="61"/>
    <n v="0"/>
    <n v="0"/>
    <m/>
    <n v="0"/>
    <n v="12"/>
    <n v="12"/>
    <n v="12"/>
    <n v="12"/>
    <n v="15"/>
    <n v="15"/>
    <n v="15"/>
    <n v="15"/>
    <n v="12"/>
    <n v="12"/>
    <n v="0"/>
    <n v="0"/>
    <n v="15"/>
    <n v="15"/>
    <n v="15"/>
    <n v="0"/>
    <n v="12"/>
    <n v="15"/>
    <n v="15"/>
    <n v="15"/>
    <n v="10"/>
    <n v="8"/>
    <n v="15"/>
    <n v="0"/>
    <n v="1"/>
    <n v="0"/>
    <n v="3"/>
    <n v="5"/>
    <x v="21"/>
  </r>
  <r>
    <x v="2"/>
    <n v="4381"/>
    <x v="62"/>
    <n v="0"/>
    <n v="0"/>
    <m/>
    <n v="0"/>
    <n v="5"/>
    <n v="5"/>
    <n v="5"/>
    <n v="5"/>
    <n v="2"/>
    <n v="2"/>
    <n v="2"/>
    <n v="2"/>
    <n v="5"/>
    <n v="5"/>
    <n v="0"/>
    <n v="0"/>
    <n v="1"/>
    <n v="1"/>
    <n v="1"/>
    <n v="0"/>
    <n v="3"/>
    <n v="1"/>
    <n v="2"/>
    <n v="2"/>
    <n v="3"/>
    <n v="3"/>
    <n v="0"/>
    <n v="0"/>
    <n v="0"/>
    <n v="0"/>
    <n v="0"/>
    <n v="1"/>
    <x v="21"/>
  </r>
  <r>
    <x v="2"/>
    <n v="4382"/>
    <x v="63"/>
    <n v="0"/>
    <n v="0"/>
    <m/>
    <n v="0"/>
    <n v="5"/>
    <n v="5"/>
    <n v="5"/>
    <n v="5"/>
    <n v="2"/>
    <n v="2"/>
    <n v="2"/>
    <n v="2"/>
    <n v="4"/>
    <n v="4"/>
    <n v="0"/>
    <n v="0"/>
    <n v="4"/>
    <n v="4"/>
    <n v="3"/>
    <n v="0"/>
    <n v="2"/>
    <n v="1"/>
    <n v="1"/>
    <n v="1"/>
    <n v="1"/>
    <n v="1"/>
    <n v="12"/>
    <n v="0"/>
    <n v="0"/>
    <n v="0"/>
    <n v="0"/>
    <n v="0"/>
    <x v="21"/>
  </r>
  <r>
    <x v="2"/>
    <n v="4383"/>
    <x v="64"/>
    <n v="0"/>
    <n v="0"/>
    <m/>
    <n v="0"/>
    <n v="4"/>
    <n v="4"/>
    <n v="4"/>
    <n v="4"/>
    <n v="3"/>
    <n v="3"/>
    <n v="3"/>
    <n v="3"/>
    <n v="3"/>
    <n v="3"/>
    <n v="0"/>
    <n v="0"/>
    <n v="4"/>
    <n v="3"/>
    <n v="4"/>
    <n v="0"/>
    <n v="4"/>
    <n v="1"/>
    <n v="2"/>
    <n v="1"/>
    <n v="5"/>
    <n v="5"/>
    <n v="7"/>
    <n v="0"/>
    <n v="6"/>
    <n v="0"/>
    <n v="0"/>
    <n v="4"/>
    <x v="21"/>
  </r>
  <r>
    <x v="2"/>
    <n v="4384"/>
    <x v="65"/>
    <n v="0"/>
    <n v="0"/>
    <m/>
    <n v="1"/>
    <n v="8"/>
    <n v="8"/>
    <n v="8"/>
    <n v="8"/>
    <n v="6"/>
    <n v="7"/>
    <n v="6"/>
    <n v="6"/>
    <n v="13"/>
    <n v="13"/>
    <n v="0"/>
    <n v="0"/>
    <n v="3"/>
    <n v="3"/>
    <n v="4"/>
    <n v="0"/>
    <n v="6"/>
    <n v="15"/>
    <n v="13"/>
    <n v="14"/>
    <n v="9"/>
    <n v="8"/>
    <n v="2"/>
    <n v="0"/>
    <n v="3"/>
    <n v="0"/>
    <n v="2"/>
    <n v="11"/>
    <x v="22"/>
  </r>
  <r>
    <x v="2"/>
    <n v="4385"/>
    <x v="66"/>
    <n v="0"/>
    <n v="0"/>
    <m/>
    <n v="0"/>
    <n v="1"/>
    <n v="1"/>
    <n v="1"/>
    <n v="1"/>
    <n v="0"/>
    <n v="0"/>
    <n v="0"/>
    <n v="0"/>
    <n v="2"/>
    <n v="2"/>
    <n v="0"/>
    <n v="0"/>
    <n v="4"/>
    <n v="3"/>
    <n v="4"/>
    <n v="0"/>
    <n v="2"/>
    <n v="3"/>
    <n v="3"/>
    <n v="3"/>
    <n v="1"/>
    <n v="1"/>
    <n v="0"/>
    <n v="0"/>
    <n v="0"/>
    <n v="0"/>
    <n v="0"/>
    <n v="3"/>
    <x v="22"/>
  </r>
  <r>
    <x v="2"/>
    <n v="4386"/>
    <x v="67"/>
    <n v="3"/>
    <n v="0"/>
    <m/>
    <n v="4"/>
    <n v="5"/>
    <n v="5"/>
    <n v="6"/>
    <n v="6"/>
    <n v="9"/>
    <n v="9"/>
    <n v="8"/>
    <n v="9"/>
    <n v="8"/>
    <n v="8"/>
    <n v="0"/>
    <n v="0"/>
    <n v="7"/>
    <n v="9"/>
    <n v="8"/>
    <n v="0"/>
    <n v="11"/>
    <n v="4"/>
    <n v="7"/>
    <n v="6"/>
    <n v="4"/>
    <n v="4"/>
    <n v="2"/>
    <n v="0"/>
    <n v="14"/>
    <n v="0"/>
    <n v="0"/>
    <n v="1"/>
    <x v="23"/>
  </r>
  <r>
    <x v="2"/>
    <n v="4387"/>
    <x v="68"/>
    <n v="2"/>
    <n v="0"/>
    <m/>
    <n v="2"/>
    <n v="3"/>
    <n v="3"/>
    <n v="3"/>
    <n v="3"/>
    <n v="3"/>
    <n v="3"/>
    <n v="3"/>
    <n v="3"/>
    <n v="2"/>
    <n v="2"/>
    <n v="0"/>
    <n v="0"/>
    <n v="3"/>
    <n v="4"/>
    <n v="4"/>
    <n v="0"/>
    <n v="3"/>
    <n v="3"/>
    <n v="3"/>
    <n v="3"/>
    <n v="2"/>
    <n v="0"/>
    <n v="2"/>
    <n v="0"/>
    <n v="7"/>
    <n v="0"/>
    <n v="0"/>
    <n v="0"/>
    <x v="23"/>
  </r>
  <r>
    <x v="2"/>
    <n v="4388"/>
    <x v="69"/>
    <n v="0"/>
    <n v="0"/>
    <m/>
    <n v="0"/>
    <n v="0"/>
    <n v="0"/>
    <n v="0"/>
    <n v="0"/>
    <n v="1"/>
    <n v="1"/>
    <n v="1"/>
    <n v="1"/>
    <n v="0"/>
    <n v="0"/>
    <n v="0"/>
    <n v="0"/>
    <n v="1"/>
    <n v="1"/>
    <n v="1"/>
    <n v="0"/>
    <n v="0"/>
    <n v="2"/>
    <n v="2"/>
    <n v="2"/>
    <n v="1"/>
    <n v="1"/>
    <n v="1"/>
    <n v="0"/>
    <n v="1"/>
    <n v="0"/>
    <n v="1"/>
    <n v="1"/>
    <x v="23"/>
  </r>
  <r>
    <x v="2"/>
    <n v="4389"/>
    <x v="70"/>
    <n v="0"/>
    <n v="0"/>
    <m/>
    <n v="1"/>
    <n v="8"/>
    <n v="8"/>
    <n v="8"/>
    <n v="8"/>
    <n v="7"/>
    <n v="7"/>
    <n v="7"/>
    <n v="8"/>
    <n v="16"/>
    <n v="16"/>
    <n v="0"/>
    <n v="0"/>
    <n v="11"/>
    <n v="10"/>
    <n v="11"/>
    <n v="0"/>
    <n v="8"/>
    <n v="11"/>
    <n v="10"/>
    <n v="10"/>
    <n v="11"/>
    <n v="9"/>
    <n v="34"/>
    <n v="0"/>
    <n v="1"/>
    <n v="0"/>
    <n v="4"/>
    <n v="3"/>
    <x v="24"/>
  </r>
  <r>
    <x v="2"/>
    <n v="4390"/>
    <x v="71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1"/>
    <n v="1"/>
    <n v="1"/>
    <n v="1"/>
    <n v="2"/>
    <n v="2"/>
    <n v="2"/>
    <n v="0"/>
    <n v="1"/>
    <n v="0"/>
    <n v="0"/>
    <n v="0"/>
    <x v="24"/>
  </r>
  <r>
    <x v="2"/>
    <n v="4391"/>
    <x v="72"/>
    <n v="0"/>
    <n v="0"/>
    <m/>
    <n v="0"/>
    <n v="6"/>
    <n v="6"/>
    <n v="6"/>
    <n v="6"/>
    <n v="2"/>
    <n v="2"/>
    <n v="2"/>
    <n v="2"/>
    <n v="5"/>
    <n v="5"/>
    <n v="0"/>
    <n v="0"/>
    <n v="4"/>
    <n v="4"/>
    <n v="4"/>
    <n v="0"/>
    <n v="6"/>
    <n v="7"/>
    <n v="7"/>
    <n v="5"/>
    <n v="6"/>
    <n v="5"/>
    <n v="1"/>
    <n v="0"/>
    <n v="4"/>
    <n v="0"/>
    <n v="1"/>
    <n v="0"/>
    <x v="24"/>
  </r>
  <r>
    <x v="2"/>
    <n v="4392"/>
    <x v="73"/>
    <n v="0"/>
    <n v="0"/>
    <m/>
    <n v="0"/>
    <n v="4"/>
    <n v="4"/>
    <n v="4"/>
    <n v="4"/>
    <n v="6"/>
    <n v="6"/>
    <n v="6"/>
    <n v="6"/>
    <n v="5"/>
    <n v="5"/>
    <n v="0"/>
    <n v="0"/>
    <n v="11"/>
    <n v="11"/>
    <n v="11"/>
    <n v="0"/>
    <n v="6"/>
    <n v="6"/>
    <n v="5"/>
    <n v="4"/>
    <n v="8"/>
    <n v="3"/>
    <n v="0"/>
    <n v="0"/>
    <n v="1"/>
    <n v="0"/>
    <n v="0"/>
    <n v="4"/>
    <x v="24"/>
  </r>
  <r>
    <x v="2"/>
    <n v="4393"/>
    <x v="74"/>
    <n v="0"/>
    <n v="0"/>
    <m/>
    <n v="0"/>
    <n v="1"/>
    <n v="1"/>
    <n v="1"/>
    <n v="1"/>
    <n v="1"/>
    <n v="1"/>
    <n v="1"/>
    <n v="1"/>
    <n v="5"/>
    <n v="5"/>
    <n v="0"/>
    <n v="0"/>
    <n v="0"/>
    <n v="0"/>
    <n v="0"/>
    <n v="0"/>
    <n v="4"/>
    <n v="1"/>
    <n v="1"/>
    <n v="1"/>
    <n v="0"/>
    <n v="0"/>
    <n v="1"/>
    <n v="0"/>
    <n v="0"/>
    <n v="0"/>
    <n v="1"/>
    <n v="2"/>
    <x v="24"/>
  </r>
  <r>
    <x v="2"/>
    <n v="4394"/>
    <x v="75"/>
    <n v="0"/>
    <n v="0"/>
    <m/>
    <n v="0"/>
    <n v="3"/>
    <n v="3"/>
    <n v="3"/>
    <n v="3"/>
    <n v="3"/>
    <n v="3"/>
    <n v="3"/>
    <n v="3"/>
    <n v="1"/>
    <n v="1"/>
    <n v="0"/>
    <n v="0"/>
    <n v="3"/>
    <n v="5"/>
    <n v="3"/>
    <n v="0"/>
    <n v="3"/>
    <n v="1"/>
    <n v="3"/>
    <n v="3"/>
    <n v="4"/>
    <n v="1"/>
    <n v="2"/>
    <n v="0"/>
    <n v="5"/>
    <n v="0"/>
    <n v="0"/>
    <n v="2"/>
    <x v="24"/>
  </r>
  <r>
    <x v="2"/>
    <n v="4395"/>
    <x v="76"/>
    <n v="17"/>
    <n v="0"/>
    <m/>
    <n v="21"/>
    <n v="24"/>
    <n v="24"/>
    <n v="24"/>
    <n v="23"/>
    <n v="31"/>
    <n v="30"/>
    <n v="33"/>
    <n v="32"/>
    <n v="24"/>
    <n v="25"/>
    <n v="0"/>
    <n v="0"/>
    <n v="17"/>
    <n v="14"/>
    <n v="20"/>
    <n v="0"/>
    <n v="28"/>
    <n v="19"/>
    <n v="23"/>
    <n v="26"/>
    <n v="11"/>
    <n v="9"/>
    <n v="8"/>
    <n v="0"/>
    <n v="50"/>
    <n v="0"/>
    <n v="0"/>
    <n v="10"/>
    <x v="25"/>
  </r>
  <r>
    <x v="2"/>
    <n v="4396"/>
    <x v="77"/>
    <n v="0"/>
    <n v="0"/>
    <m/>
    <n v="0"/>
    <n v="3"/>
    <n v="3"/>
    <n v="3"/>
    <n v="3"/>
    <n v="1"/>
    <n v="1"/>
    <n v="1"/>
    <n v="1"/>
    <n v="0"/>
    <n v="0"/>
    <n v="0"/>
    <n v="0"/>
    <n v="3"/>
    <n v="3"/>
    <n v="3"/>
    <n v="0"/>
    <n v="3"/>
    <n v="3"/>
    <n v="3"/>
    <n v="3"/>
    <n v="4"/>
    <n v="3"/>
    <n v="0"/>
    <n v="0"/>
    <n v="0"/>
    <n v="0"/>
    <n v="0"/>
    <n v="3"/>
    <x v="26"/>
  </r>
  <r>
    <x v="2"/>
    <n v="4397"/>
    <x v="78"/>
    <n v="5"/>
    <n v="0"/>
    <m/>
    <n v="6"/>
    <n v="4"/>
    <n v="5"/>
    <n v="1"/>
    <n v="4"/>
    <n v="4"/>
    <n v="5"/>
    <n v="6"/>
    <n v="5"/>
    <n v="7"/>
    <n v="4"/>
    <n v="0"/>
    <n v="0"/>
    <n v="5"/>
    <n v="3"/>
    <n v="6"/>
    <n v="0"/>
    <n v="4"/>
    <n v="7"/>
    <n v="10"/>
    <n v="16"/>
    <n v="4"/>
    <n v="1"/>
    <n v="7"/>
    <n v="0"/>
    <n v="10"/>
    <n v="0"/>
    <n v="0"/>
    <n v="2"/>
    <x v="27"/>
  </r>
  <r>
    <x v="2"/>
    <n v="4398"/>
    <x v="79"/>
    <n v="0"/>
    <n v="0"/>
    <m/>
    <n v="1"/>
    <n v="1"/>
    <n v="1"/>
    <n v="0"/>
    <n v="0"/>
    <n v="1"/>
    <n v="0"/>
    <n v="0"/>
    <n v="0"/>
    <n v="2"/>
    <n v="1"/>
    <n v="0"/>
    <n v="0"/>
    <n v="3"/>
    <n v="4"/>
    <n v="3"/>
    <n v="0"/>
    <n v="2"/>
    <n v="0"/>
    <n v="2"/>
    <n v="3"/>
    <n v="1"/>
    <n v="1"/>
    <n v="0"/>
    <n v="0"/>
    <n v="1"/>
    <n v="0"/>
    <n v="0"/>
    <n v="1"/>
    <x v="27"/>
  </r>
  <r>
    <x v="2"/>
    <n v="4399"/>
    <x v="80"/>
    <n v="0"/>
    <n v="0"/>
    <m/>
    <n v="0"/>
    <n v="1"/>
    <n v="1"/>
    <n v="1"/>
    <n v="1"/>
    <n v="2"/>
    <n v="2"/>
    <n v="2"/>
    <n v="2"/>
    <n v="1"/>
    <n v="1"/>
    <n v="0"/>
    <n v="0"/>
    <n v="3"/>
    <n v="4"/>
    <n v="4"/>
    <n v="0"/>
    <n v="1"/>
    <n v="1"/>
    <n v="0"/>
    <n v="1"/>
    <n v="2"/>
    <n v="1"/>
    <n v="3"/>
    <n v="0"/>
    <n v="0"/>
    <n v="0"/>
    <n v="0"/>
    <n v="1"/>
    <x v="27"/>
  </r>
  <r>
    <x v="2"/>
    <n v="4400"/>
    <x v="81"/>
    <n v="0"/>
    <n v="0"/>
    <m/>
    <n v="0"/>
    <n v="1"/>
    <n v="1"/>
    <n v="1"/>
    <n v="1"/>
    <n v="2"/>
    <n v="3"/>
    <n v="2"/>
    <n v="2"/>
    <n v="2"/>
    <n v="3"/>
    <n v="0"/>
    <n v="0"/>
    <n v="1"/>
    <n v="1"/>
    <n v="1"/>
    <n v="0"/>
    <n v="3"/>
    <n v="5"/>
    <n v="5"/>
    <n v="2"/>
    <n v="1"/>
    <n v="1"/>
    <n v="0"/>
    <n v="0"/>
    <n v="4"/>
    <n v="0"/>
    <n v="0"/>
    <n v="1"/>
    <x v="27"/>
  </r>
  <r>
    <x v="2"/>
    <n v="4401"/>
    <x v="82"/>
    <n v="0"/>
    <n v="0"/>
    <m/>
    <n v="0"/>
    <n v="1"/>
    <n v="1"/>
    <n v="1"/>
    <n v="1"/>
    <n v="1"/>
    <n v="1"/>
    <n v="1"/>
    <n v="2"/>
    <n v="2"/>
    <n v="0"/>
    <n v="0"/>
    <n v="0"/>
    <n v="0"/>
    <n v="1"/>
    <n v="0"/>
    <n v="0"/>
    <n v="1"/>
    <n v="1"/>
    <n v="1"/>
    <n v="0"/>
    <n v="1"/>
    <n v="1"/>
    <n v="0"/>
    <n v="0"/>
    <n v="0"/>
    <n v="0"/>
    <n v="0"/>
    <n v="0"/>
    <x v="27"/>
  </r>
  <r>
    <x v="2"/>
    <n v="4402"/>
    <x v="83"/>
    <n v="1"/>
    <n v="0"/>
    <m/>
    <n v="1"/>
    <n v="2"/>
    <n v="2"/>
    <n v="2"/>
    <n v="2"/>
    <n v="1"/>
    <n v="1"/>
    <n v="1"/>
    <n v="1"/>
    <n v="0"/>
    <n v="0"/>
    <n v="0"/>
    <n v="0"/>
    <n v="0"/>
    <n v="0"/>
    <n v="1"/>
    <n v="0"/>
    <n v="2"/>
    <n v="0"/>
    <n v="0"/>
    <n v="0"/>
    <n v="0"/>
    <n v="0"/>
    <n v="1"/>
    <n v="0"/>
    <n v="0"/>
    <n v="0"/>
    <n v="0"/>
    <n v="3"/>
    <x v="27"/>
  </r>
  <r>
    <x v="2"/>
    <n v="4403"/>
    <x v="84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0"/>
    <n v="1"/>
    <n v="2"/>
    <n v="0"/>
    <n v="2"/>
    <n v="0"/>
    <n v="3"/>
    <n v="0"/>
    <n v="0"/>
    <n v="2"/>
    <x v="27"/>
  </r>
  <r>
    <x v="2"/>
    <n v="4404"/>
    <x v="85"/>
    <n v="0"/>
    <n v="0"/>
    <m/>
    <n v="0"/>
    <n v="1"/>
    <n v="1"/>
    <n v="1"/>
    <n v="1"/>
    <n v="4"/>
    <n v="4"/>
    <n v="4"/>
    <n v="4"/>
    <n v="7"/>
    <n v="7"/>
    <n v="0"/>
    <n v="0"/>
    <n v="2"/>
    <n v="2"/>
    <n v="2"/>
    <n v="0"/>
    <n v="5"/>
    <n v="4"/>
    <n v="4"/>
    <n v="2"/>
    <n v="2"/>
    <n v="0"/>
    <n v="1"/>
    <n v="0"/>
    <n v="1"/>
    <n v="0"/>
    <n v="0"/>
    <n v="1"/>
    <x v="25"/>
  </r>
  <r>
    <x v="2"/>
    <n v="4405"/>
    <x v="86"/>
    <n v="0"/>
    <n v="1"/>
    <m/>
    <n v="0"/>
    <n v="2"/>
    <n v="2"/>
    <n v="2"/>
    <n v="2"/>
    <n v="1"/>
    <n v="1"/>
    <n v="1"/>
    <n v="1"/>
    <n v="4"/>
    <n v="4"/>
    <n v="0"/>
    <n v="0"/>
    <n v="2"/>
    <n v="2"/>
    <n v="2"/>
    <n v="0"/>
    <n v="2"/>
    <n v="1"/>
    <n v="0"/>
    <n v="0"/>
    <n v="1"/>
    <n v="1"/>
    <n v="1"/>
    <n v="0"/>
    <n v="0"/>
    <n v="0"/>
    <n v="0"/>
    <n v="1"/>
    <x v="25"/>
  </r>
  <r>
    <x v="2"/>
    <n v="4406"/>
    <x v="87"/>
    <n v="0"/>
    <n v="0"/>
    <m/>
    <n v="0"/>
    <n v="2"/>
    <n v="2"/>
    <n v="2"/>
    <n v="2"/>
    <n v="0"/>
    <n v="0"/>
    <n v="0"/>
    <n v="0"/>
    <n v="2"/>
    <n v="1"/>
    <n v="0"/>
    <n v="0"/>
    <n v="1"/>
    <n v="2"/>
    <n v="1"/>
    <n v="0"/>
    <n v="2"/>
    <n v="4"/>
    <n v="5"/>
    <n v="5"/>
    <n v="2"/>
    <n v="2"/>
    <n v="14"/>
    <n v="0"/>
    <n v="5"/>
    <n v="0"/>
    <n v="0"/>
    <n v="1"/>
    <x v="25"/>
  </r>
  <r>
    <x v="2"/>
    <n v="4407"/>
    <x v="88"/>
    <n v="43"/>
    <n v="1"/>
    <m/>
    <n v="46"/>
    <n v="20"/>
    <n v="20"/>
    <n v="20"/>
    <n v="21"/>
    <n v="29"/>
    <n v="29"/>
    <n v="31"/>
    <n v="32"/>
    <n v="37"/>
    <n v="36"/>
    <n v="0"/>
    <n v="0"/>
    <n v="28"/>
    <n v="29"/>
    <n v="27"/>
    <n v="0"/>
    <n v="31"/>
    <n v="38"/>
    <n v="27"/>
    <n v="27"/>
    <n v="10"/>
    <n v="7"/>
    <n v="1"/>
    <n v="0"/>
    <n v="9"/>
    <n v="0"/>
    <n v="1"/>
    <n v="8"/>
    <x v="28"/>
  </r>
  <r>
    <x v="2"/>
    <n v="4408"/>
    <x v="89"/>
    <n v="0"/>
    <n v="0"/>
    <m/>
    <n v="0"/>
    <n v="2"/>
    <n v="2"/>
    <n v="2"/>
    <n v="2"/>
    <n v="1"/>
    <n v="0"/>
    <n v="0"/>
    <n v="1"/>
    <n v="4"/>
    <n v="3"/>
    <n v="0"/>
    <n v="0"/>
    <n v="1"/>
    <n v="6"/>
    <n v="4"/>
    <n v="0"/>
    <n v="2"/>
    <n v="0"/>
    <n v="1"/>
    <n v="1"/>
    <n v="3"/>
    <n v="1"/>
    <n v="3"/>
    <n v="0"/>
    <n v="0"/>
    <n v="0"/>
    <n v="0"/>
    <n v="2"/>
    <x v="28"/>
  </r>
  <r>
    <x v="2"/>
    <n v="4409"/>
    <x v="90"/>
    <n v="0"/>
    <n v="0"/>
    <m/>
    <n v="0"/>
    <n v="4"/>
    <n v="4"/>
    <n v="4"/>
    <n v="4"/>
    <n v="3"/>
    <n v="2"/>
    <n v="3"/>
    <n v="3"/>
    <n v="4"/>
    <n v="4"/>
    <n v="0"/>
    <n v="0"/>
    <n v="7"/>
    <n v="9"/>
    <n v="9"/>
    <n v="0"/>
    <n v="7"/>
    <n v="7"/>
    <n v="7"/>
    <n v="5"/>
    <n v="1"/>
    <n v="2"/>
    <n v="10"/>
    <n v="0"/>
    <n v="3"/>
    <n v="0"/>
    <n v="5"/>
    <n v="7"/>
    <x v="28"/>
  </r>
  <r>
    <x v="2"/>
    <n v="4410"/>
    <x v="91"/>
    <n v="0"/>
    <n v="0"/>
    <m/>
    <n v="0"/>
    <n v="4"/>
    <n v="4"/>
    <n v="4"/>
    <n v="4"/>
    <n v="1"/>
    <n v="1"/>
    <n v="1"/>
    <n v="1"/>
    <n v="1"/>
    <n v="1"/>
    <n v="0"/>
    <n v="0"/>
    <n v="3"/>
    <n v="1"/>
    <n v="2"/>
    <n v="0"/>
    <n v="5"/>
    <n v="0"/>
    <n v="0"/>
    <n v="1"/>
    <n v="0"/>
    <n v="1"/>
    <n v="0"/>
    <n v="0"/>
    <n v="1"/>
    <n v="0"/>
    <n v="0"/>
    <n v="4"/>
    <x v="28"/>
  </r>
  <r>
    <x v="2"/>
    <n v="4411"/>
    <x v="92"/>
    <n v="0"/>
    <n v="0"/>
    <m/>
    <n v="0"/>
    <n v="0"/>
    <n v="0"/>
    <n v="0"/>
    <n v="0"/>
    <n v="1"/>
    <n v="2"/>
    <n v="1"/>
    <n v="2"/>
    <n v="1"/>
    <n v="1"/>
    <n v="0"/>
    <n v="0"/>
    <n v="0"/>
    <n v="0"/>
    <n v="0"/>
    <n v="0"/>
    <n v="1"/>
    <n v="1"/>
    <n v="1"/>
    <n v="0"/>
    <n v="0"/>
    <n v="0"/>
    <n v="0"/>
    <n v="0"/>
    <n v="2"/>
    <n v="0"/>
    <n v="0"/>
    <n v="3"/>
    <x v="28"/>
  </r>
  <r>
    <x v="2"/>
    <n v="4412"/>
    <x v="93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x v="28"/>
  </r>
  <r>
    <x v="2"/>
    <n v="4413"/>
    <x v="94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1"/>
    <n v="1"/>
    <n v="0"/>
    <n v="0"/>
    <n v="1"/>
    <n v="0"/>
    <n v="0"/>
    <n v="0"/>
    <x v="28"/>
  </r>
  <r>
    <x v="2"/>
    <n v="4414"/>
    <x v="95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x v="28"/>
  </r>
  <r>
    <x v="2"/>
    <n v="4415"/>
    <x v="96"/>
    <n v="0"/>
    <n v="0"/>
    <m/>
    <n v="0"/>
    <n v="2"/>
    <n v="2"/>
    <n v="2"/>
    <n v="2"/>
    <n v="2"/>
    <n v="2"/>
    <n v="2"/>
    <n v="2"/>
    <n v="0"/>
    <n v="0"/>
    <n v="0"/>
    <n v="0"/>
    <n v="0"/>
    <n v="4"/>
    <n v="1"/>
    <n v="0"/>
    <n v="4"/>
    <n v="0"/>
    <n v="0"/>
    <n v="0"/>
    <n v="1"/>
    <n v="0"/>
    <n v="0"/>
    <n v="0"/>
    <n v="0"/>
    <n v="0"/>
    <n v="0"/>
    <n v="0"/>
    <x v="28"/>
  </r>
  <r>
    <x v="2"/>
    <n v="4416"/>
    <x v="97"/>
    <n v="0"/>
    <n v="0"/>
    <m/>
    <n v="0"/>
    <n v="0"/>
    <n v="0"/>
    <n v="0"/>
    <n v="0"/>
    <n v="1"/>
    <n v="1"/>
    <n v="1"/>
    <n v="1"/>
    <n v="2"/>
    <n v="2"/>
    <n v="0"/>
    <n v="0"/>
    <n v="0"/>
    <n v="0"/>
    <n v="0"/>
    <n v="0"/>
    <n v="1"/>
    <n v="0"/>
    <n v="0"/>
    <n v="0"/>
    <n v="3"/>
    <n v="3"/>
    <n v="0"/>
    <n v="0"/>
    <n v="0"/>
    <n v="0"/>
    <n v="0"/>
    <n v="0"/>
    <x v="28"/>
  </r>
  <r>
    <x v="2"/>
    <n v="4417"/>
    <x v="98"/>
    <n v="0"/>
    <n v="0"/>
    <m/>
    <n v="0"/>
    <n v="2"/>
    <n v="2"/>
    <n v="4"/>
    <n v="2"/>
    <n v="1"/>
    <n v="1"/>
    <n v="3"/>
    <n v="2"/>
    <n v="3"/>
    <n v="3"/>
    <n v="0"/>
    <n v="0"/>
    <n v="1"/>
    <n v="0"/>
    <n v="1"/>
    <n v="0"/>
    <n v="1"/>
    <n v="4"/>
    <n v="2"/>
    <n v="0"/>
    <n v="0"/>
    <n v="0"/>
    <n v="6"/>
    <n v="0"/>
    <n v="8"/>
    <n v="0"/>
    <n v="0"/>
    <n v="4"/>
    <x v="23"/>
  </r>
  <r>
    <x v="2"/>
    <n v="4418"/>
    <x v="99"/>
    <n v="0"/>
    <n v="0"/>
    <m/>
    <n v="0"/>
    <n v="0"/>
    <n v="0"/>
    <n v="0"/>
    <n v="0"/>
    <n v="0"/>
    <n v="0"/>
    <n v="0"/>
    <n v="0"/>
    <n v="2"/>
    <n v="2"/>
    <n v="0"/>
    <n v="0"/>
    <n v="2"/>
    <n v="2"/>
    <n v="2"/>
    <n v="0"/>
    <n v="2"/>
    <n v="2"/>
    <n v="0"/>
    <n v="1"/>
    <n v="3"/>
    <n v="1"/>
    <n v="1"/>
    <n v="0"/>
    <n v="2"/>
    <n v="0"/>
    <n v="0"/>
    <n v="2"/>
    <x v="23"/>
  </r>
  <r>
    <x v="2"/>
    <n v="4419"/>
    <x v="100"/>
    <n v="1"/>
    <n v="0"/>
    <m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0"/>
    <n v="0"/>
    <n v="5"/>
    <n v="0"/>
    <n v="0"/>
    <n v="0"/>
    <n v="0"/>
    <n v="1"/>
    <x v="23"/>
  </r>
  <r>
    <x v="2"/>
    <n v="4420"/>
    <x v="101"/>
    <n v="25"/>
    <n v="0"/>
    <m/>
    <n v="30"/>
    <n v="11"/>
    <n v="11"/>
    <n v="11"/>
    <n v="11"/>
    <n v="21"/>
    <n v="21"/>
    <n v="19"/>
    <n v="21"/>
    <n v="20"/>
    <n v="20"/>
    <n v="0"/>
    <n v="0"/>
    <n v="17"/>
    <n v="21"/>
    <n v="20"/>
    <n v="0"/>
    <n v="23"/>
    <n v="15"/>
    <n v="16"/>
    <n v="17"/>
    <n v="6"/>
    <n v="7"/>
    <n v="5"/>
    <n v="0"/>
    <n v="12"/>
    <n v="0"/>
    <n v="1"/>
    <n v="20"/>
    <x v="29"/>
  </r>
  <r>
    <x v="2"/>
    <n v="4421"/>
    <x v="102"/>
    <n v="1"/>
    <n v="0"/>
    <m/>
    <n v="1"/>
    <n v="4"/>
    <n v="4"/>
    <n v="4"/>
    <n v="4"/>
    <n v="7"/>
    <n v="7"/>
    <n v="8"/>
    <n v="8"/>
    <n v="4"/>
    <n v="2"/>
    <n v="0"/>
    <n v="0"/>
    <n v="8"/>
    <n v="7"/>
    <n v="9"/>
    <n v="0"/>
    <n v="5"/>
    <n v="5"/>
    <n v="6"/>
    <n v="7"/>
    <n v="6"/>
    <n v="5"/>
    <n v="0"/>
    <n v="0"/>
    <n v="0"/>
    <n v="0"/>
    <n v="0"/>
    <n v="6"/>
    <x v="29"/>
  </r>
  <r>
    <x v="2"/>
    <n v="4422"/>
    <x v="103"/>
    <n v="0"/>
    <n v="0"/>
    <m/>
    <n v="0"/>
    <n v="3"/>
    <n v="3"/>
    <n v="3"/>
    <n v="3"/>
    <n v="5"/>
    <n v="5"/>
    <n v="5"/>
    <n v="5"/>
    <n v="7"/>
    <n v="7"/>
    <n v="0"/>
    <n v="0"/>
    <n v="5"/>
    <n v="7"/>
    <n v="6"/>
    <n v="0"/>
    <n v="10"/>
    <n v="4"/>
    <n v="7"/>
    <n v="4"/>
    <n v="7"/>
    <n v="3"/>
    <n v="0"/>
    <n v="0"/>
    <n v="0"/>
    <n v="0"/>
    <n v="0"/>
    <n v="1"/>
    <x v="29"/>
  </r>
  <r>
    <x v="2"/>
    <n v="4423"/>
    <x v="104"/>
    <n v="0"/>
    <n v="0"/>
    <m/>
    <n v="0"/>
    <n v="6"/>
    <n v="6"/>
    <n v="6"/>
    <n v="6"/>
    <n v="6"/>
    <n v="5"/>
    <n v="5"/>
    <n v="5"/>
    <n v="6"/>
    <n v="6"/>
    <n v="0"/>
    <n v="0"/>
    <n v="4"/>
    <n v="2"/>
    <n v="2"/>
    <n v="0"/>
    <n v="6"/>
    <n v="6"/>
    <n v="6"/>
    <n v="5"/>
    <n v="2"/>
    <n v="2"/>
    <n v="1"/>
    <n v="0"/>
    <n v="0"/>
    <n v="0"/>
    <n v="0"/>
    <n v="3"/>
    <x v="29"/>
  </r>
  <r>
    <x v="2"/>
    <n v="4424"/>
    <x v="105"/>
    <n v="0"/>
    <n v="0"/>
    <m/>
    <n v="0"/>
    <n v="4"/>
    <n v="4"/>
    <n v="4"/>
    <n v="4"/>
    <n v="2"/>
    <n v="2"/>
    <n v="4"/>
    <n v="2"/>
    <n v="6"/>
    <n v="8"/>
    <n v="0"/>
    <n v="0"/>
    <n v="2"/>
    <n v="3"/>
    <n v="2"/>
    <n v="0"/>
    <n v="10"/>
    <n v="5"/>
    <n v="9"/>
    <n v="5"/>
    <n v="4"/>
    <n v="4"/>
    <n v="0"/>
    <n v="0"/>
    <n v="1"/>
    <n v="0"/>
    <n v="0"/>
    <n v="2"/>
    <x v="29"/>
  </r>
  <r>
    <x v="2"/>
    <n v="4425"/>
    <x v="106"/>
    <n v="0"/>
    <n v="0"/>
    <m/>
    <n v="0"/>
    <n v="4"/>
    <n v="4"/>
    <n v="4"/>
    <n v="4"/>
    <n v="5"/>
    <n v="5"/>
    <n v="1"/>
    <n v="6"/>
    <n v="1"/>
    <n v="1"/>
    <n v="0"/>
    <n v="0"/>
    <n v="5"/>
    <n v="3"/>
    <n v="4"/>
    <n v="0"/>
    <n v="8"/>
    <n v="3"/>
    <n v="5"/>
    <n v="3"/>
    <n v="4"/>
    <n v="1"/>
    <n v="2"/>
    <n v="0"/>
    <n v="1"/>
    <n v="0"/>
    <n v="0"/>
    <n v="2"/>
    <x v="29"/>
  </r>
  <r>
    <x v="2"/>
    <n v="4426"/>
    <x v="107"/>
    <n v="0"/>
    <n v="0"/>
    <m/>
    <n v="2"/>
    <n v="7"/>
    <n v="7"/>
    <n v="7"/>
    <n v="7"/>
    <n v="8"/>
    <n v="8"/>
    <n v="8"/>
    <n v="8"/>
    <n v="5"/>
    <n v="5"/>
    <n v="0"/>
    <n v="0"/>
    <n v="5"/>
    <n v="8"/>
    <n v="7"/>
    <n v="0"/>
    <n v="4"/>
    <n v="8"/>
    <n v="8"/>
    <n v="8"/>
    <n v="6"/>
    <n v="6"/>
    <n v="4"/>
    <n v="0"/>
    <n v="11"/>
    <n v="0"/>
    <n v="8"/>
    <n v="5"/>
    <x v="29"/>
  </r>
  <r>
    <x v="2"/>
    <n v="4427"/>
    <x v="108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9"/>
  </r>
  <r>
    <x v="2"/>
    <n v="4428"/>
    <x v="109"/>
    <n v="1"/>
    <n v="0"/>
    <m/>
    <n v="1"/>
    <n v="1"/>
    <n v="1"/>
    <n v="1"/>
    <n v="1"/>
    <n v="3"/>
    <n v="3"/>
    <n v="3"/>
    <n v="3"/>
    <n v="4"/>
    <n v="4"/>
    <n v="0"/>
    <n v="0"/>
    <n v="3"/>
    <n v="3"/>
    <n v="3"/>
    <n v="0"/>
    <n v="5"/>
    <n v="4"/>
    <n v="4"/>
    <n v="4"/>
    <n v="2"/>
    <n v="1"/>
    <n v="0"/>
    <n v="0"/>
    <n v="0"/>
    <n v="0"/>
    <n v="0"/>
    <n v="2"/>
    <x v="29"/>
  </r>
  <r>
    <x v="2"/>
    <n v="4429"/>
    <x v="110"/>
    <n v="0"/>
    <n v="0"/>
    <m/>
    <n v="1"/>
    <n v="10"/>
    <n v="10"/>
    <n v="10"/>
    <n v="10"/>
    <n v="9"/>
    <n v="7"/>
    <n v="8"/>
    <n v="9"/>
    <n v="7"/>
    <n v="8"/>
    <n v="0"/>
    <n v="0"/>
    <n v="11"/>
    <n v="11"/>
    <n v="4"/>
    <n v="0"/>
    <n v="12"/>
    <n v="9"/>
    <n v="8"/>
    <n v="7"/>
    <n v="8"/>
    <n v="8"/>
    <n v="3"/>
    <n v="0"/>
    <n v="0"/>
    <n v="0"/>
    <n v="12"/>
    <n v="9"/>
    <x v="29"/>
  </r>
  <r>
    <x v="2"/>
    <n v="4430"/>
    <x v="111"/>
    <n v="0"/>
    <n v="0"/>
    <m/>
    <n v="0"/>
    <n v="3"/>
    <n v="3"/>
    <n v="3"/>
    <n v="3"/>
    <n v="3"/>
    <n v="3"/>
    <n v="3"/>
    <n v="3"/>
    <n v="4"/>
    <n v="4"/>
    <n v="0"/>
    <n v="0"/>
    <n v="4"/>
    <n v="4"/>
    <n v="4"/>
    <n v="0"/>
    <n v="5"/>
    <n v="3"/>
    <n v="3"/>
    <n v="3"/>
    <n v="2"/>
    <n v="2"/>
    <n v="0"/>
    <n v="0"/>
    <n v="3"/>
    <n v="0"/>
    <n v="0"/>
    <n v="0"/>
    <x v="29"/>
  </r>
  <r>
    <x v="2"/>
    <n v="4431"/>
    <x v="112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3"/>
    <n v="0"/>
    <n v="2"/>
    <n v="0"/>
    <n v="0"/>
    <n v="3"/>
    <x v="29"/>
  </r>
  <r>
    <x v="2"/>
    <n v="4432"/>
    <x v="113"/>
    <n v="0"/>
    <n v="0"/>
    <m/>
    <n v="0"/>
    <n v="1"/>
    <n v="1"/>
    <n v="1"/>
    <n v="1"/>
    <n v="1"/>
    <n v="1"/>
    <n v="1"/>
    <n v="1"/>
    <n v="3"/>
    <n v="3"/>
    <n v="0"/>
    <n v="0"/>
    <n v="2"/>
    <n v="2"/>
    <n v="2"/>
    <n v="0"/>
    <n v="4"/>
    <n v="3"/>
    <n v="3"/>
    <n v="4"/>
    <n v="4"/>
    <n v="3"/>
    <n v="0"/>
    <n v="0"/>
    <n v="5"/>
    <n v="0"/>
    <n v="0"/>
    <n v="0"/>
    <x v="29"/>
  </r>
  <r>
    <x v="2"/>
    <n v="4433"/>
    <x v="114"/>
    <n v="0"/>
    <n v="0"/>
    <m/>
    <n v="0"/>
    <n v="3"/>
    <n v="3"/>
    <n v="3"/>
    <n v="3"/>
    <n v="5"/>
    <n v="5"/>
    <n v="5"/>
    <n v="5"/>
    <n v="2"/>
    <n v="2"/>
    <n v="0"/>
    <n v="0"/>
    <n v="6"/>
    <n v="5"/>
    <n v="6"/>
    <n v="0"/>
    <n v="2"/>
    <n v="1"/>
    <n v="1"/>
    <n v="1"/>
    <n v="2"/>
    <n v="0"/>
    <n v="0"/>
    <n v="0"/>
    <n v="1"/>
    <n v="0"/>
    <n v="2"/>
    <n v="3"/>
    <x v="29"/>
  </r>
  <r>
    <x v="2"/>
    <n v="4434"/>
    <x v="115"/>
    <n v="0"/>
    <n v="0"/>
    <m/>
    <n v="0"/>
    <n v="1"/>
    <n v="1"/>
    <n v="1"/>
    <n v="1"/>
    <n v="5"/>
    <n v="5"/>
    <n v="5"/>
    <n v="5"/>
    <n v="4"/>
    <n v="4"/>
    <n v="0"/>
    <n v="0"/>
    <n v="6"/>
    <n v="7"/>
    <n v="6"/>
    <n v="0"/>
    <n v="3"/>
    <n v="2"/>
    <n v="3"/>
    <n v="3"/>
    <n v="2"/>
    <n v="2"/>
    <n v="0"/>
    <n v="0"/>
    <n v="1"/>
    <n v="0"/>
    <n v="0"/>
    <n v="1"/>
    <x v="29"/>
  </r>
  <r>
    <x v="2"/>
    <n v="4435"/>
    <x v="116"/>
    <n v="0"/>
    <n v="0"/>
    <m/>
    <n v="0"/>
    <n v="1"/>
    <n v="1"/>
    <n v="1"/>
    <n v="1"/>
    <n v="5"/>
    <n v="5"/>
    <n v="5"/>
    <n v="5"/>
    <n v="3"/>
    <n v="3"/>
    <n v="0"/>
    <n v="0"/>
    <n v="1"/>
    <n v="2"/>
    <n v="1"/>
    <n v="0"/>
    <n v="2"/>
    <n v="3"/>
    <n v="4"/>
    <n v="4"/>
    <n v="6"/>
    <n v="3"/>
    <n v="0"/>
    <n v="0"/>
    <n v="0"/>
    <n v="0"/>
    <n v="0"/>
    <n v="1"/>
    <x v="29"/>
  </r>
  <r>
    <x v="2"/>
    <n v="4436"/>
    <x v="117"/>
    <n v="0"/>
    <n v="0"/>
    <m/>
    <n v="0"/>
    <n v="2"/>
    <n v="2"/>
    <n v="2"/>
    <n v="2"/>
    <n v="3"/>
    <n v="3"/>
    <n v="3"/>
    <n v="3"/>
    <n v="0"/>
    <n v="0"/>
    <n v="0"/>
    <n v="0"/>
    <n v="0"/>
    <n v="1"/>
    <n v="1"/>
    <n v="0"/>
    <n v="2"/>
    <n v="1"/>
    <n v="1"/>
    <n v="0"/>
    <n v="3"/>
    <n v="2"/>
    <n v="0"/>
    <n v="0"/>
    <n v="0"/>
    <n v="0"/>
    <n v="1"/>
    <n v="0"/>
    <x v="29"/>
  </r>
  <r>
    <x v="2"/>
    <n v="4438"/>
    <x v="119"/>
    <n v="0"/>
    <n v="0"/>
    <m/>
    <n v="0"/>
    <n v="3"/>
    <n v="3"/>
    <n v="3"/>
    <n v="3"/>
    <n v="6"/>
    <n v="6"/>
    <n v="6"/>
    <n v="6"/>
    <n v="2"/>
    <n v="2"/>
    <n v="0"/>
    <n v="0"/>
    <n v="3"/>
    <n v="3"/>
    <n v="2"/>
    <n v="0"/>
    <n v="6"/>
    <n v="7"/>
    <n v="7"/>
    <n v="7"/>
    <n v="3"/>
    <n v="3"/>
    <n v="1"/>
    <n v="0"/>
    <n v="1"/>
    <n v="0"/>
    <n v="2"/>
    <n v="2"/>
    <x v="29"/>
  </r>
  <r>
    <x v="2"/>
    <n v="4439"/>
    <x v="120"/>
    <n v="0"/>
    <n v="0"/>
    <m/>
    <n v="0"/>
    <n v="6"/>
    <n v="6"/>
    <n v="6"/>
    <n v="6"/>
    <n v="4"/>
    <n v="4"/>
    <n v="4"/>
    <n v="4"/>
    <n v="4"/>
    <n v="4"/>
    <n v="0"/>
    <n v="0"/>
    <n v="6"/>
    <n v="6"/>
    <n v="6"/>
    <n v="0"/>
    <n v="1"/>
    <n v="1"/>
    <n v="1"/>
    <n v="1"/>
    <n v="6"/>
    <n v="5"/>
    <n v="11"/>
    <n v="0"/>
    <n v="3"/>
    <n v="0"/>
    <n v="1"/>
    <n v="3"/>
    <x v="30"/>
  </r>
  <r>
    <x v="2"/>
    <n v="4440"/>
    <x v="121"/>
    <n v="7"/>
    <n v="0"/>
    <m/>
    <n v="8"/>
    <n v="6"/>
    <n v="6"/>
    <n v="6"/>
    <n v="6"/>
    <n v="6"/>
    <n v="6"/>
    <n v="6"/>
    <n v="6"/>
    <n v="10"/>
    <n v="10"/>
    <n v="0"/>
    <n v="0"/>
    <n v="5"/>
    <n v="5"/>
    <n v="0"/>
    <n v="0"/>
    <n v="7"/>
    <n v="2"/>
    <n v="8"/>
    <n v="7"/>
    <n v="5"/>
    <n v="4"/>
    <n v="1"/>
    <n v="0"/>
    <n v="5"/>
    <n v="0"/>
    <n v="0"/>
    <n v="4"/>
    <x v="31"/>
  </r>
  <r>
    <x v="2"/>
    <n v="4441"/>
    <x v="122"/>
    <n v="7"/>
    <n v="0"/>
    <m/>
    <n v="7"/>
    <n v="11"/>
    <n v="11"/>
    <n v="11"/>
    <n v="11"/>
    <n v="11"/>
    <n v="11"/>
    <n v="11"/>
    <n v="11"/>
    <n v="16"/>
    <n v="16"/>
    <n v="0"/>
    <n v="0"/>
    <n v="12"/>
    <n v="12"/>
    <n v="11"/>
    <n v="0"/>
    <n v="11"/>
    <n v="7"/>
    <n v="13"/>
    <n v="11"/>
    <n v="7"/>
    <n v="6"/>
    <n v="1"/>
    <n v="0"/>
    <n v="19"/>
    <n v="0"/>
    <n v="0"/>
    <n v="10"/>
    <x v="31"/>
  </r>
  <r>
    <x v="2"/>
    <n v="4442"/>
    <x v="123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x v="32"/>
  </r>
  <r>
    <x v="2"/>
    <n v="4443"/>
    <x v="124"/>
    <n v="0"/>
    <n v="0"/>
    <m/>
    <n v="0"/>
    <n v="6"/>
    <n v="6"/>
    <n v="6"/>
    <n v="6"/>
    <n v="5"/>
    <n v="4"/>
    <n v="5"/>
    <n v="5"/>
    <n v="3"/>
    <n v="3"/>
    <n v="0"/>
    <n v="0"/>
    <n v="8"/>
    <n v="7"/>
    <n v="7"/>
    <n v="0"/>
    <n v="6"/>
    <n v="3"/>
    <n v="2"/>
    <n v="4"/>
    <n v="7"/>
    <n v="8"/>
    <n v="3"/>
    <n v="0"/>
    <n v="2"/>
    <n v="0"/>
    <n v="0"/>
    <n v="4"/>
    <x v="33"/>
  </r>
  <r>
    <x v="2"/>
    <n v="4444"/>
    <x v="125"/>
    <n v="0"/>
    <n v="0"/>
    <m/>
    <n v="0"/>
    <n v="1"/>
    <n v="1"/>
    <n v="1"/>
    <n v="1"/>
    <n v="2"/>
    <n v="2"/>
    <n v="2"/>
    <n v="2"/>
    <n v="2"/>
    <n v="2"/>
    <n v="0"/>
    <n v="0"/>
    <n v="0"/>
    <n v="1"/>
    <n v="1"/>
    <n v="0"/>
    <n v="2"/>
    <n v="0"/>
    <n v="0"/>
    <n v="0"/>
    <n v="2"/>
    <n v="2"/>
    <n v="0"/>
    <n v="0"/>
    <n v="24"/>
    <n v="0"/>
    <n v="0"/>
    <n v="0"/>
    <x v="34"/>
  </r>
  <r>
    <x v="2"/>
    <n v="4445"/>
    <x v="126"/>
    <n v="0"/>
    <n v="0"/>
    <m/>
    <n v="1"/>
    <n v="1"/>
    <n v="1"/>
    <n v="1"/>
    <n v="1"/>
    <n v="0"/>
    <n v="0"/>
    <n v="0"/>
    <n v="0"/>
    <n v="0"/>
    <n v="0"/>
    <n v="0"/>
    <n v="0"/>
    <n v="2"/>
    <n v="3"/>
    <n v="3"/>
    <n v="0"/>
    <n v="1"/>
    <n v="2"/>
    <n v="3"/>
    <n v="3"/>
    <n v="2"/>
    <n v="2"/>
    <n v="0"/>
    <n v="0"/>
    <n v="0"/>
    <n v="0"/>
    <n v="0"/>
    <n v="0"/>
    <x v="34"/>
  </r>
  <r>
    <x v="2"/>
    <n v="4446"/>
    <x v="127"/>
    <n v="1"/>
    <n v="0"/>
    <m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x v="34"/>
  </r>
  <r>
    <x v="2"/>
    <n v="4447"/>
    <x v="128"/>
    <n v="0"/>
    <n v="0"/>
    <m/>
    <n v="0"/>
    <n v="8"/>
    <n v="8"/>
    <n v="8"/>
    <n v="8"/>
    <n v="4"/>
    <n v="4"/>
    <n v="4"/>
    <n v="4"/>
    <n v="7"/>
    <n v="7"/>
    <n v="0"/>
    <n v="0"/>
    <n v="4"/>
    <n v="1"/>
    <n v="4"/>
    <n v="0"/>
    <n v="10"/>
    <n v="2"/>
    <n v="1"/>
    <n v="1"/>
    <n v="5"/>
    <n v="3"/>
    <n v="2"/>
    <n v="0"/>
    <n v="0"/>
    <n v="0"/>
    <n v="0"/>
    <n v="2"/>
    <x v="34"/>
  </r>
  <r>
    <x v="2"/>
    <n v="4448"/>
    <x v="129"/>
    <n v="1"/>
    <n v="0"/>
    <m/>
    <n v="1"/>
    <n v="1"/>
    <n v="1"/>
    <n v="1"/>
    <n v="1"/>
    <n v="2"/>
    <n v="2"/>
    <n v="2"/>
    <n v="2"/>
    <n v="1"/>
    <n v="1"/>
    <n v="0"/>
    <n v="0"/>
    <n v="1"/>
    <n v="2"/>
    <n v="0"/>
    <n v="0"/>
    <n v="2"/>
    <n v="0"/>
    <n v="1"/>
    <n v="1"/>
    <n v="1"/>
    <n v="1"/>
    <n v="0"/>
    <n v="0"/>
    <n v="1"/>
    <n v="0"/>
    <n v="0"/>
    <n v="1"/>
    <x v="34"/>
  </r>
  <r>
    <x v="2"/>
    <n v="4449"/>
    <x v="130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2"/>
    <n v="2"/>
    <n v="2"/>
    <n v="2"/>
    <n v="2"/>
    <n v="0"/>
    <n v="0"/>
    <n v="1"/>
    <n v="0"/>
    <n v="0"/>
    <n v="0"/>
    <x v="34"/>
  </r>
  <r>
    <x v="2"/>
    <n v="4450"/>
    <x v="131"/>
    <n v="0"/>
    <n v="0"/>
    <m/>
    <n v="0"/>
    <n v="2"/>
    <n v="2"/>
    <n v="2"/>
    <n v="2"/>
    <n v="0"/>
    <n v="0"/>
    <n v="0"/>
    <n v="0"/>
    <n v="1"/>
    <n v="1"/>
    <n v="0"/>
    <n v="0"/>
    <n v="1"/>
    <n v="3"/>
    <n v="1"/>
    <n v="0"/>
    <n v="0"/>
    <n v="0"/>
    <n v="2"/>
    <n v="2"/>
    <n v="2"/>
    <n v="1"/>
    <n v="1"/>
    <n v="0"/>
    <n v="0"/>
    <n v="0"/>
    <n v="0"/>
    <n v="0"/>
    <x v="34"/>
  </r>
  <r>
    <x v="2"/>
    <n v="4451"/>
    <x v="132"/>
    <n v="2"/>
    <n v="0"/>
    <m/>
    <n v="3"/>
    <n v="7"/>
    <n v="7"/>
    <n v="7"/>
    <n v="7"/>
    <n v="4"/>
    <n v="4"/>
    <n v="6"/>
    <n v="6"/>
    <n v="3"/>
    <n v="3"/>
    <n v="0"/>
    <n v="0"/>
    <n v="13"/>
    <n v="18"/>
    <n v="5"/>
    <n v="0"/>
    <n v="6"/>
    <n v="10"/>
    <n v="11"/>
    <n v="6"/>
    <n v="10"/>
    <n v="8"/>
    <n v="3"/>
    <n v="0"/>
    <n v="1"/>
    <n v="0"/>
    <n v="0"/>
    <n v="10"/>
    <x v="34"/>
  </r>
  <r>
    <x v="2"/>
    <n v="4452"/>
    <x v="133"/>
    <n v="20"/>
    <n v="0"/>
    <m/>
    <n v="22"/>
    <n v="20"/>
    <n v="20"/>
    <n v="20"/>
    <n v="20"/>
    <n v="25"/>
    <n v="23"/>
    <n v="24"/>
    <n v="25"/>
    <n v="27"/>
    <n v="28"/>
    <n v="0"/>
    <n v="0"/>
    <n v="27"/>
    <n v="28"/>
    <n v="18"/>
    <n v="0"/>
    <n v="18"/>
    <n v="15"/>
    <n v="10"/>
    <n v="20"/>
    <n v="14"/>
    <n v="10"/>
    <n v="5"/>
    <n v="0"/>
    <n v="5"/>
    <n v="0"/>
    <n v="0"/>
    <n v="7"/>
    <x v="35"/>
  </r>
  <r>
    <x v="2"/>
    <n v="4454"/>
    <x v="135"/>
    <n v="0"/>
    <n v="0"/>
    <m/>
    <n v="0"/>
    <n v="0"/>
    <n v="1"/>
    <n v="0"/>
    <n v="0"/>
    <n v="0"/>
    <n v="0"/>
    <n v="0"/>
    <n v="0"/>
    <n v="1"/>
    <n v="1"/>
    <n v="0"/>
    <n v="0"/>
    <n v="3"/>
    <n v="2"/>
    <n v="1"/>
    <n v="0"/>
    <n v="3"/>
    <n v="0"/>
    <n v="1"/>
    <n v="1"/>
    <n v="2"/>
    <n v="1"/>
    <n v="0"/>
    <n v="0"/>
    <n v="2"/>
    <n v="0"/>
    <n v="0"/>
    <n v="0"/>
    <x v="32"/>
  </r>
  <r>
    <x v="2"/>
    <n v="4455"/>
    <x v="136"/>
    <n v="0"/>
    <n v="0"/>
    <m/>
    <n v="0"/>
    <n v="4"/>
    <n v="4"/>
    <n v="4"/>
    <n v="4"/>
    <n v="4"/>
    <n v="4"/>
    <n v="4"/>
    <n v="5"/>
    <n v="2"/>
    <n v="1"/>
    <n v="0"/>
    <n v="0"/>
    <n v="2"/>
    <n v="4"/>
    <n v="3"/>
    <n v="0"/>
    <n v="5"/>
    <n v="2"/>
    <n v="4"/>
    <n v="1"/>
    <n v="3"/>
    <n v="0"/>
    <n v="1"/>
    <n v="0"/>
    <n v="2"/>
    <n v="0"/>
    <n v="0"/>
    <n v="2"/>
    <x v="32"/>
  </r>
  <r>
    <x v="2"/>
    <n v="4456"/>
    <x v="137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0"/>
    <n v="0"/>
    <x v="32"/>
  </r>
  <r>
    <x v="2"/>
    <n v="4457"/>
    <x v="138"/>
    <n v="1"/>
    <n v="0"/>
    <m/>
    <n v="1"/>
    <n v="2"/>
    <n v="3"/>
    <n v="3"/>
    <n v="3"/>
    <n v="1"/>
    <n v="1"/>
    <n v="0"/>
    <n v="1"/>
    <n v="2"/>
    <n v="3"/>
    <n v="0"/>
    <n v="0"/>
    <n v="5"/>
    <n v="5"/>
    <n v="0"/>
    <n v="0"/>
    <n v="1"/>
    <n v="1"/>
    <n v="2"/>
    <n v="3"/>
    <n v="2"/>
    <n v="2"/>
    <n v="0"/>
    <n v="0"/>
    <n v="3"/>
    <n v="0"/>
    <n v="0"/>
    <n v="1"/>
    <x v="32"/>
  </r>
  <r>
    <x v="2"/>
    <n v="4458"/>
    <x v="139"/>
    <n v="0"/>
    <n v="0"/>
    <m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2"/>
    <n v="2"/>
    <n v="0"/>
    <n v="0"/>
    <n v="2"/>
    <n v="0"/>
    <n v="0"/>
    <n v="0"/>
    <x v="32"/>
  </r>
  <r>
    <x v="2"/>
    <n v="4459"/>
    <x v="140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x v="32"/>
  </r>
  <r>
    <x v="2"/>
    <n v="4462"/>
    <x v="143"/>
    <n v="1"/>
    <n v="0"/>
    <m/>
    <n v="2"/>
    <n v="0"/>
    <n v="0"/>
    <n v="0"/>
    <n v="0"/>
    <n v="1"/>
    <n v="1"/>
    <n v="1"/>
    <n v="1"/>
    <n v="2"/>
    <n v="2"/>
    <n v="0"/>
    <n v="0"/>
    <n v="0"/>
    <n v="0"/>
    <n v="0"/>
    <n v="0"/>
    <n v="0"/>
    <n v="1"/>
    <n v="1"/>
    <n v="1"/>
    <n v="0"/>
    <n v="1"/>
    <n v="0"/>
    <n v="0"/>
    <n v="8"/>
    <n v="0"/>
    <n v="0"/>
    <n v="0"/>
    <x v="32"/>
  </r>
  <r>
    <x v="2"/>
    <n v="4463"/>
    <x v="144"/>
    <n v="0"/>
    <n v="1"/>
    <m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2"/>
    <n v="2"/>
    <n v="1"/>
    <n v="3"/>
    <n v="3"/>
    <n v="0"/>
    <n v="0"/>
    <n v="0"/>
    <n v="0"/>
    <n v="0"/>
    <n v="1"/>
    <x v="32"/>
  </r>
  <r>
    <x v="2"/>
    <n v="4464"/>
    <x v="145"/>
    <n v="1"/>
    <n v="1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x v="32"/>
  </r>
  <r>
    <x v="2"/>
    <n v="4465"/>
    <x v="202"/>
    <n v="0"/>
    <n v="0"/>
    <m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2"/>
  </r>
  <r>
    <x v="2"/>
    <n v="6681"/>
    <x v="146"/>
    <n v="0"/>
    <n v="0"/>
    <m/>
    <n v="0"/>
    <n v="0"/>
    <n v="0"/>
    <n v="0"/>
    <n v="0"/>
    <n v="1"/>
    <n v="1"/>
    <n v="1"/>
    <n v="3"/>
    <n v="1"/>
    <n v="1"/>
    <n v="0"/>
    <n v="0"/>
    <n v="0"/>
    <n v="0"/>
    <n v="0"/>
    <n v="0"/>
    <n v="1"/>
    <n v="0"/>
    <n v="0"/>
    <n v="0"/>
    <n v="1"/>
    <n v="1"/>
    <n v="0"/>
    <n v="0"/>
    <n v="0"/>
    <n v="0"/>
    <n v="0"/>
    <n v="1"/>
    <x v="23"/>
  </r>
  <r>
    <x v="2"/>
    <n v="6682"/>
    <x v="147"/>
    <n v="0"/>
    <n v="0"/>
    <m/>
    <n v="0"/>
    <n v="1"/>
    <n v="1"/>
    <n v="1"/>
    <n v="1"/>
    <n v="1"/>
    <n v="1"/>
    <n v="1"/>
    <n v="1"/>
    <n v="1"/>
    <n v="1"/>
    <n v="0"/>
    <n v="0"/>
    <n v="2"/>
    <n v="2"/>
    <n v="2"/>
    <n v="0"/>
    <n v="3"/>
    <n v="3"/>
    <n v="3"/>
    <n v="3"/>
    <n v="2"/>
    <n v="2"/>
    <n v="0"/>
    <n v="0"/>
    <n v="2"/>
    <n v="0"/>
    <n v="0"/>
    <n v="1"/>
    <x v="23"/>
  </r>
  <r>
    <x v="2"/>
    <n v="6683"/>
    <x v="148"/>
    <n v="0"/>
    <n v="1"/>
    <m/>
    <n v="0"/>
    <n v="3"/>
    <n v="3"/>
    <n v="3"/>
    <n v="3"/>
    <n v="5"/>
    <n v="4"/>
    <n v="5"/>
    <n v="4"/>
    <n v="6"/>
    <n v="5"/>
    <n v="0"/>
    <n v="0"/>
    <n v="2"/>
    <n v="3"/>
    <n v="4"/>
    <n v="0"/>
    <n v="3"/>
    <n v="7"/>
    <n v="6"/>
    <n v="5"/>
    <n v="2"/>
    <n v="0"/>
    <n v="4"/>
    <n v="0"/>
    <n v="6"/>
    <n v="0"/>
    <n v="3"/>
    <n v="3"/>
    <x v="28"/>
  </r>
  <r>
    <x v="2"/>
    <n v="6722"/>
    <x v="149"/>
    <n v="1"/>
    <n v="1"/>
    <m/>
    <n v="2"/>
    <n v="7"/>
    <n v="7"/>
    <n v="7"/>
    <n v="7"/>
    <n v="9"/>
    <n v="7"/>
    <n v="9"/>
    <n v="9"/>
    <n v="9"/>
    <n v="9"/>
    <n v="0"/>
    <n v="0"/>
    <n v="12"/>
    <n v="13"/>
    <n v="13"/>
    <n v="0"/>
    <n v="11"/>
    <n v="9"/>
    <n v="8"/>
    <n v="9"/>
    <n v="3"/>
    <n v="2"/>
    <n v="10"/>
    <n v="0"/>
    <n v="42"/>
    <n v="0"/>
    <n v="1"/>
    <n v="12"/>
    <x v="14"/>
  </r>
  <r>
    <x v="2"/>
    <n v="6953"/>
    <x v="151"/>
    <n v="0"/>
    <n v="0"/>
    <m/>
    <n v="0"/>
    <n v="0"/>
    <n v="0"/>
    <n v="0"/>
    <n v="0"/>
    <n v="1"/>
    <n v="1"/>
    <n v="1"/>
    <n v="1"/>
    <n v="3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1"/>
    <x v="25"/>
  </r>
  <r>
    <x v="2"/>
    <n v="6954"/>
    <x v="152"/>
    <n v="0"/>
    <n v="0"/>
    <m/>
    <n v="0"/>
    <n v="3"/>
    <n v="3"/>
    <n v="3"/>
    <n v="3"/>
    <n v="3"/>
    <n v="2"/>
    <n v="3"/>
    <n v="2"/>
    <n v="3"/>
    <n v="3"/>
    <n v="0"/>
    <n v="0"/>
    <n v="2"/>
    <n v="2"/>
    <n v="2"/>
    <n v="0"/>
    <n v="3"/>
    <n v="0"/>
    <n v="0"/>
    <n v="0"/>
    <n v="3"/>
    <n v="2"/>
    <n v="5"/>
    <n v="0"/>
    <n v="8"/>
    <n v="0"/>
    <n v="0"/>
    <n v="0"/>
    <x v="30"/>
  </r>
  <r>
    <x v="2"/>
    <n v="6997"/>
    <x v="153"/>
    <n v="1"/>
    <n v="0"/>
    <m/>
    <n v="1"/>
    <n v="7"/>
    <n v="7"/>
    <n v="7"/>
    <n v="7"/>
    <n v="6"/>
    <n v="6"/>
    <n v="6"/>
    <n v="6"/>
    <n v="1"/>
    <n v="1"/>
    <n v="0"/>
    <n v="0"/>
    <n v="2"/>
    <n v="2"/>
    <n v="2"/>
    <n v="0"/>
    <n v="1"/>
    <n v="0"/>
    <n v="0"/>
    <n v="0"/>
    <n v="2"/>
    <n v="2"/>
    <n v="1"/>
    <n v="0"/>
    <n v="12"/>
    <n v="0"/>
    <n v="0"/>
    <n v="3"/>
    <x v="37"/>
  </r>
  <r>
    <x v="2"/>
    <n v="7020"/>
    <x v="154"/>
    <n v="0"/>
    <n v="0"/>
    <m/>
    <n v="0"/>
    <n v="1"/>
    <n v="1"/>
    <n v="1"/>
    <n v="1"/>
    <n v="2"/>
    <n v="1"/>
    <n v="2"/>
    <n v="2"/>
    <n v="2"/>
    <n v="2"/>
    <n v="0"/>
    <n v="0"/>
    <n v="1"/>
    <n v="1"/>
    <n v="1"/>
    <n v="0"/>
    <n v="1"/>
    <n v="1"/>
    <n v="1"/>
    <n v="1"/>
    <n v="2"/>
    <n v="1"/>
    <n v="0"/>
    <n v="0"/>
    <n v="9"/>
    <n v="0"/>
    <n v="0"/>
    <n v="0"/>
    <x v="27"/>
  </r>
  <r>
    <x v="2"/>
    <n v="7021"/>
    <x v="155"/>
    <n v="1"/>
    <n v="0"/>
    <m/>
    <n v="1"/>
    <n v="1"/>
    <n v="1"/>
    <n v="1"/>
    <n v="1"/>
    <n v="1"/>
    <n v="1"/>
    <n v="2"/>
    <n v="2"/>
    <n v="0"/>
    <n v="0"/>
    <n v="0"/>
    <n v="0"/>
    <n v="2"/>
    <n v="3"/>
    <n v="4"/>
    <n v="0"/>
    <n v="0"/>
    <n v="0"/>
    <n v="0"/>
    <n v="0"/>
    <n v="3"/>
    <n v="1"/>
    <n v="0"/>
    <n v="0"/>
    <n v="0"/>
    <n v="0"/>
    <n v="0"/>
    <n v="1"/>
    <x v="27"/>
  </r>
  <r>
    <x v="2"/>
    <n v="7022"/>
    <x v="156"/>
    <n v="0"/>
    <n v="0"/>
    <m/>
    <n v="0"/>
    <n v="2"/>
    <n v="2"/>
    <n v="2"/>
    <n v="2"/>
    <n v="3"/>
    <n v="3"/>
    <n v="3"/>
    <n v="3"/>
    <n v="0"/>
    <n v="2"/>
    <n v="0"/>
    <n v="0"/>
    <n v="2"/>
    <n v="2"/>
    <n v="2"/>
    <n v="0"/>
    <n v="1"/>
    <n v="1"/>
    <n v="1"/>
    <n v="1"/>
    <n v="0"/>
    <n v="0"/>
    <n v="0"/>
    <n v="0"/>
    <n v="0"/>
    <n v="0"/>
    <n v="0"/>
    <n v="0"/>
    <x v="34"/>
  </r>
  <r>
    <x v="2"/>
    <n v="7023"/>
    <x v="157"/>
    <n v="0"/>
    <n v="0"/>
    <m/>
    <n v="0"/>
    <n v="2"/>
    <n v="2"/>
    <n v="2"/>
    <n v="2"/>
    <n v="0"/>
    <n v="0"/>
    <n v="0"/>
    <n v="0"/>
    <n v="0"/>
    <n v="0"/>
    <n v="0"/>
    <n v="0"/>
    <n v="0"/>
    <n v="0"/>
    <n v="0"/>
    <n v="0"/>
    <n v="2"/>
    <n v="0"/>
    <n v="0"/>
    <n v="0"/>
    <n v="3"/>
    <n v="1"/>
    <n v="0"/>
    <n v="0"/>
    <n v="1"/>
    <n v="0"/>
    <n v="0"/>
    <n v="1"/>
    <x v="1"/>
  </r>
  <r>
    <x v="2"/>
    <n v="7107"/>
    <x v="158"/>
    <n v="0"/>
    <n v="0"/>
    <m/>
    <n v="2"/>
    <n v="26"/>
    <n v="26"/>
    <n v="26"/>
    <n v="26"/>
    <n v="17"/>
    <n v="17"/>
    <n v="16"/>
    <n v="17"/>
    <n v="18"/>
    <n v="18"/>
    <n v="0"/>
    <n v="0"/>
    <n v="14"/>
    <n v="13"/>
    <n v="6"/>
    <n v="0"/>
    <n v="14"/>
    <n v="8"/>
    <n v="13"/>
    <n v="12"/>
    <n v="11"/>
    <n v="9"/>
    <n v="11"/>
    <n v="0"/>
    <n v="12"/>
    <n v="0"/>
    <n v="6"/>
    <n v="0"/>
    <x v="6"/>
  </r>
  <r>
    <x v="2"/>
    <n v="7183"/>
    <x v="159"/>
    <n v="0"/>
    <n v="2"/>
    <m/>
    <n v="2"/>
    <n v="27"/>
    <n v="27"/>
    <n v="27"/>
    <n v="27"/>
    <n v="17"/>
    <n v="17"/>
    <n v="18"/>
    <n v="17"/>
    <n v="35"/>
    <n v="36"/>
    <n v="0"/>
    <n v="0"/>
    <n v="23"/>
    <n v="24"/>
    <n v="24"/>
    <n v="0"/>
    <n v="26"/>
    <n v="17"/>
    <n v="19"/>
    <n v="18"/>
    <n v="8"/>
    <n v="8"/>
    <n v="2"/>
    <n v="0"/>
    <n v="13"/>
    <n v="0"/>
    <n v="4"/>
    <n v="16"/>
    <x v="3"/>
  </r>
  <r>
    <x v="2"/>
    <n v="7222"/>
    <x v="160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3"/>
    <n v="2"/>
    <n v="2"/>
    <n v="2"/>
    <n v="1"/>
    <n v="1"/>
    <n v="0"/>
    <n v="0"/>
    <n v="2"/>
    <n v="0"/>
    <n v="0"/>
    <n v="0"/>
    <x v="29"/>
  </r>
  <r>
    <x v="2"/>
    <n v="7223"/>
    <x v="161"/>
    <n v="0"/>
    <n v="0"/>
    <m/>
    <n v="0"/>
    <n v="2"/>
    <n v="2"/>
    <n v="2"/>
    <n v="2"/>
    <n v="3"/>
    <n v="3"/>
    <n v="3"/>
    <n v="2"/>
    <n v="2"/>
    <n v="2"/>
    <n v="0"/>
    <n v="0"/>
    <n v="3"/>
    <n v="3"/>
    <n v="3"/>
    <n v="0"/>
    <n v="3"/>
    <n v="0"/>
    <n v="0"/>
    <n v="0"/>
    <n v="4"/>
    <n v="3"/>
    <n v="0"/>
    <n v="0"/>
    <n v="0"/>
    <n v="0"/>
    <n v="0"/>
    <n v="5"/>
    <x v="29"/>
  </r>
  <r>
    <x v="2"/>
    <n v="7306"/>
    <x v="162"/>
    <n v="1"/>
    <n v="0"/>
    <m/>
    <n v="0"/>
    <n v="9"/>
    <n v="9"/>
    <n v="9"/>
    <n v="9"/>
    <n v="7"/>
    <n v="7"/>
    <n v="7"/>
    <n v="7"/>
    <n v="7"/>
    <n v="7"/>
    <n v="0"/>
    <n v="0"/>
    <n v="6"/>
    <n v="7"/>
    <n v="6"/>
    <n v="0"/>
    <n v="7"/>
    <n v="11"/>
    <n v="11"/>
    <n v="11"/>
    <n v="11"/>
    <n v="11"/>
    <n v="0"/>
    <n v="0"/>
    <n v="43"/>
    <n v="0"/>
    <n v="1"/>
    <n v="4"/>
    <x v="5"/>
  </r>
  <r>
    <x v="2"/>
    <n v="7315"/>
    <x v="163"/>
    <n v="0"/>
    <n v="0"/>
    <m/>
    <n v="0"/>
    <n v="0"/>
    <n v="0"/>
    <n v="0"/>
    <n v="0"/>
    <n v="2"/>
    <n v="2"/>
    <n v="2"/>
    <n v="2"/>
    <n v="4"/>
    <n v="4"/>
    <n v="0"/>
    <n v="0"/>
    <n v="1"/>
    <n v="1"/>
    <n v="1"/>
    <n v="0"/>
    <n v="2"/>
    <n v="2"/>
    <n v="0"/>
    <n v="0"/>
    <n v="1"/>
    <n v="1"/>
    <n v="1"/>
    <n v="0"/>
    <n v="2"/>
    <n v="0"/>
    <n v="1"/>
    <n v="2"/>
    <x v="28"/>
  </r>
  <r>
    <x v="2"/>
    <n v="7316"/>
    <x v="164"/>
    <n v="0"/>
    <n v="0"/>
    <m/>
    <n v="0"/>
    <n v="0"/>
    <n v="0"/>
    <n v="0"/>
    <n v="0"/>
    <n v="2"/>
    <n v="2"/>
    <n v="2"/>
    <n v="2"/>
    <n v="2"/>
    <n v="2"/>
    <n v="0"/>
    <n v="0"/>
    <n v="1"/>
    <n v="1"/>
    <n v="1"/>
    <n v="0"/>
    <n v="3"/>
    <n v="1"/>
    <n v="1"/>
    <n v="1"/>
    <n v="0"/>
    <n v="0"/>
    <n v="3"/>
    <n v="0"/>
    <n v="2"/>
    <n v="0"/>
    <n v="0"/>
    <n v="1"/>
    <x v="28"/>
  </r>
  <r>
    <x v="2"/>
    <n v="7317"/>
    <x v="165"/>
    <n v="0"/>
    <n v="0"/>
    <m/>
    <n v="0"/>
    <n v="0"/>
    <n v="0"/>
    <n v="0"/>
    <n v="0"/>
    <n v="3"/>
    <n v="2"/>
    <n v="2"/>
    <n v="3"/>
    <n v="2"/>
    <n v="2"/>
    <n v="0"/>
    <n v="0"/>
    <n v="3"/>
    <n v="4"/>
    <n v="2"/>
    <n v="0"/>
    <n v="3"/>
    <n v="4"/>
    <n v="5"/>
    <n v="4"/>
    <n v="0"/>
    <n v="0"/>
    <n v="0"/>
    <n v="0"/>
    <n v="1"/>
    <n v="0"/>
    <n v="0"/>
    <n v="0"/>
    <x v="34"/>
  </r>
  <r>
    <x v="2"/>
    <n v="7318"/>
    <x v="166"/>
    <n v="1"/>
    <n v="0"/>
    <m/>
    <n v="1"/>
    <n v="0"/>
    <n v="0"/>
    <n v="0"/>
    <n v="0"/>
    <n v="2"/>
    <n v="2"/>
    <n v="1"/>
    <n v="1"/>
    <n v="0"/>
    <n v="0"/>
    <n v="0"/>
    <n v="0"/>
    <n v="0"/>
    <n v="1"/>
    <n v="0"/>
    <n v="0"/>
    <n v="2"/>
    <n v="0"/>
    <n v="0"/>
    <n v="0"/>
    <n v="1"/>
    <n v="1"/>
    <n v="6"/>
    <n v="0"/>
    <n v="0"/>
    <n v="0"/>
    <n v="0"/>
    <n v="1"/>
    <x v="27"/>
  </r>
  <r>
    <x v="2"/>
    <n v="7410"/>
    <x v="167"/>
    <n v="1"/>
    <n v="0"/>
    <m/>
    <n v="3"/>
    <n v="8"/>
    <n v="8"/>
    <n v="8"/>
    <n v="8"/>
    <n v="14"/>
    <n v="14"/>
    <n v="14"/>
    <n v="14"/>
    <n v="14"/>
    <n v="15"/>
    <n v="0"/>
    <n v="0"/>
    <n v="17"/>
    <n v="18"/>
    <n v="22"/>
    <n v="0"/>
    <n v="10"/>
    <n v="10"/>
    <n v="11"/>
    <n v="11"/>
    <n v="7"/>
    <n v="8"/>
    <n v="3"/>
    <n v="0"/>
    <n v="1"/>
    <n v="0"/>
    <n v="12"/>
    <n v="7"/>
    <x v="2"/>
  </r>
  <r>
    <x v="2"/>
    <n v="9468"/>
    <x v="168"/>
    <n v="0"/>
    <n v="0"/>
    <m/>
    <n v="0"/>
    <n v="3"/>
    <n v="3"/>
    <n v="3"/>
    <n v="3"/>
    <n v="1"/>
    <n v="1"/>
    <n v="1"/>
    <n v="1"/>
    <n v="0"/>
    <n v="0"/>
    <n v="0"/>
    <n v="0"/>
    <n v="1"/>
    <n v="1"/>
    <n v="1"/>
    <n v="0"/>
    <n v="3"/>
    <n v="0"/>
    <n v="0"/>
    <n v="0"/>
    <n v="0"/>
    <n v="0"/>
    <n v="1"/>
    <n v="0"/>
    <n v="6"/>
    <n v="0"/>
    <n v="0"/>
    <n v="1"/>
    <x v="23"/>
  </r>
  <r>
    <x v="2"/>
    <n v="10095"/>
    <x v="169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2"/>
    <n v="2"/>
    <n v="2"/>
    <n v="2"/>
    <n v="0"/>
    <n v="0"/>
    <n v="0"/>
    <n v="0"/>
    <n v="0"/>
    <n v="0"/>
    <n v="0"/>
    <n v="1"/>
    <x v="28"/>
  </r>
  <r>
    <x v="2"/>
    <n v="10096"/>
    <x v="170"/>
    <n v="0"/>
    <n v="0"/>
    <m/>
    <n v="0"/>
    <n v="2"/>
    <n v="2"/>
    <n v="2"/>
    <n v="2"/>
    <n v="1"/>
    <n v="1"/>
    <n v="0"/>
    <n v="0"/>
    <n v="2"/>
    <n v="2"/>
    <n v="0"/>
    <n v="0"/>
    <n v="1"/>
    <n v="0"/>
    <n v="1"/>
    <n v="0"/>
    <n v="1"/>
    <n v="0"/>
    <n v="2"/>
    <n v="1"/>
    <n v="3"/>
    <n v="0"/>
    <n v="0"/>
    <n v="0"/>
    <n v="0"/>
    <n v="0"/>
    <n v="0"/>
    <n v="0"/>
    <x v="28"/>
  </r>
  <r>
    <x v="2"/>
    <n v="11452"/>
    <x v="171"/>
    <n v="0"/>
    <n v="0"/>
    <m/>
    <n v="0"/>
    <n v="1"/>
    <n v="1"/>
    <n v="1"/>
    <n v="1"/>
    <n v="2"/>
    <n v="2"/>
    <n v="2"/>
    <n v="2"/>
    <n v="3"/>
    <n v="3"/>
    <n v="0"/>
    <n v="0"/>
    <n v="0"/>
    <n v="0"/>
    <n v="0"/>
    <n v="0"/>
    <n v="0"/>
    <n v="0"/>
    <n v="0"/>
    <n v="0"/>
    <n v="3"/>
    <n v="3"/>
    <n v="0"/>
    <n v="0"/>
    <n v="1"/>
    <n v="0"/>
    <n v="0"/>
    <n v="4"/>
    <x v="23"/>
  </r>
  <r>
    <x v="2"/>
    <n v="11470"/>
    <x v="172"/>
    <n v="137"/>
    <n v="6"/>
    <m/>
    <n v="138"/>
    <n v="8"/>
    <n v="9"/>
    <n v="9"/>
    <n v="4"/>
    <n v="19"/>
    <n v="19"/>
    <n v="17"/>
    <n v="13"/>
    <n v="5"/>
    <n v="2"/>
    <n v="0"/>
    <n v="0"/>
    <n v="3"/>
    <n v="2"/>
    <n v="1"/>
    <n v="0"/>
    <n v="1"/>
    <n v="0"/>
    <n v="0"/>
    <n v="0"/>
    <n v="0"/>
    <n v="0"/>
    <n v="0"/>
    <n v="0"/>
    <n v="4"/>
    <n v="0"/>
    <n v="4"/>
    <n v="17"/>
    <x v="0"/>
  </r>
  <r>
    <x v="2"/>
    <n v="11688"/>
    <x v="173"/>
    <n v="0"/>
    <n v="0"/>
    <m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x v="28"/>
  </r>
  <r>
    <x v="2"/>
    <n v="17605"/>
    <x v="174"/>
    <n v="0"/>
    <n v="0"/>
    <m/>
    <n v="0"/>
    <n v="3"/>
    <n v="3"/>
    <n v="3"/>
    <n v="3"/>
    <n v="1"/>
    <n v="1"/>
    <n v="1"/>
    <n v="1"/>
    <n v="1"/>
    <n v="1"/>
    <n v="0"/>
    <n v="0"/>
    <n v="3"/>
    <n v="3"/>
    <n v="3"/>
    <n v="0"/>
    <n v="4"/>
    <n v="1"/>
    <n v="3"/>
    <n v="2"/>
    <n v="1"/>
    <n v="1"/>
    <n v="0"/>
    <n v="0"/>
    <n v="0"/>
    <n v="0"/>
    <n v="0"/>
    <n v="4"/>
    <x v="28"/>
  </r>
  <r>
    <x v="2"/>
    <n v="17874"/>
    <x v="175"/>
    <n v="0"/>
    <n v="0"/>
    <m/>
    <n v="0"/>
    <n v="2"/>
    <n v="2"/>
    <n v="2"/>
    <n v="2"/>
    <n v="3"/>
    <n v="3"/>
    <n v="3"/>
    <n v="3"/>
    <n v="3"/>
    <n v="3"/>
    <n v="0"/>
    <n v="0"/>
    <n v="4"/>
    <n v="4"/>
    <n v="4"/>
    <n v="0"/>
    <n v="3"/>
    <n v="3"/>
    <n v="4"/>
    <n v="4"/>
    <n v="5"/>
    <n v="4"/>
    <n v="0"/>
    <n v="0"/>
    <n v="0"/>
    <n v="0"/>
    <n v="2"/>
    <n v="4"/>
    <x v="7"/>
  </r>
  <r>
    <x v="2"/>
    <n v="17875"/>
    <x v="176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0"/>
    <n v="0"/>
    <n v="1"/>
    <n v="0"/>
    <n v="0"/>
    <n v="2"/>
    <n v="0"/>
    <n v="0"/>
    <n v="1"/>
    <n v="0"/>
    <n v="1"/>
    <n v="0"/>
    <x v="17"/>
  </r>
  <r>
    <x v="2"/>
    <n v="18872"/>
    <x v="177"/>
    <n v="0"/>
    <n v="0"/>
    <m/>
    <n v="0"/>
    <n v="0"/>
    <n v="0"/>
    <n v="0"/>
    <n v="0"/>
    <n v="2"/>
    <n v="2"/>
    <n v="2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x v="28"/>
  </r>
  <r>
    <x v="2"/>
    <n v="18916"/>
    <x v="178"/>
    <n v="0"/>
    <n v="0"/>
    <m/>
    <n v="0"/>
    <n v="4"/>
    <n v="4"/>
    <n v="4"/>
    <n v="4"/>
    <n v="2"/>
    <n v="2"/>
    <n v="2"/>
    <n v="2"/>
    <n v="3"/>
    <n v="3"/>
    <n v="0"/>
    <n v="0"/>
    <n v="1"/>
    <n v="2"/>
    <n v="0"/>
    <n v="0"/>
    <n v="3"/>
    <n v="1"/>
    <n v="3"/>
    <n v="3"/>
    <n v="0"/>
    <n v="0"/>
    <n v="1"/>
    <n v="0"/>
    <n v="0"/>
    <n v="0"/>
    <n v="1"/>
    <n v="0"/>
    <x v="28"/>
  </r>
  <r>
    <x v="2"/>
    <n v="26094"/>
    <x v="179"/>
    <n v="0"/>
    <n v="0"/>
    <m/>
    <n v="0"/>
    <n v="8"/>
    <n v="8"/>
    <n v="8"/>
    <n v="8"/>
    <n v="1"/>
    <n v="1"/>
    <n v="1"/>
    <n v="1"/>
    <n v="10"/>
    <n v="10"/>
    <n v="0"/>
    <n v="0"/>
    <n v="5"/>
    <n v="9"/>
    <n v="9"/>
    <n v="0"/>
    <n v="8"/>
    <n v="10"/>
    <n v="7"/>
    <n v="11"/>
    <n v="6"/>
    <n v="5"/>
    <n v="0"/>
    <n v="0"/>
    <n v="0"/>
    <n v="0"/>
    <n v="2"/>
    <n v="4"/>
    <x v="18"/>
  </r>
  <r>
    <x v="2"/>
    <n v="26269"/>
    <x v="180"/>
    <n v="0"/>
    <n v="0"/>
    <m/>
    <n v="1"/>
    <n v="1"/>
    <n v="1"/>
    <n v="1"/>
    <n v="1"/>
    <n v="1"/>
    <n v="1"/>
    <n v="1"/>
    <n v="1"/>
    <n v="2"/>
    <n v="2"/>
    <n v="0"/>
    <n v="0"/>
    <n v="1"/>
    <n v="2"/>
    <n v="2"/>
    <n v="0"/>
    <n v="0"/>
    <n v="2"/>
    <n v="2"/>
    <n v="2"/>
    <n v="0"/>
    <n v="0"/>
    <n v="0"/>
    <n v="0"/>
    <n v="0"/>
    <n v="0"/>
    <n v="0"/>
    <n v="0"/>
    <x v="1"/>
  </r>
  <r>
    <x v="2"/>
    <n v="8832"/>
    <x v="181"/>
    <n v="0"/>
    <n v="0"/>
    <m/>
    <n v="0"/>
    <n v="1"/>
    <n v="1"/>
    <n v="1"/>
    <n v="1"/>
    <n v="0"/>
    <n v="0"/>
    <n v="0"/>
    <n v="0"/>
    <n v="1"/>
    <n v="1"/>
    <n v="0"/>
    <n v="0"/>
    <n v="1"/>
    <n v="2"/>
    <n v="0"/>
    <n v="0"/>
    <n v="0"/>
    <n v="1"/>
    <n v="2"/>
    <n v="0"/>
    <n v="3"/>
    <n v="3"/>
    <n v="0"/>
    <n v="0"/>
    <n v="1"/>
    <n v="0"/>
    <n v="0"/>
    <n v="1"/>
    <x v="36"/>
  </r>
  <r>
    <x v="2"/>
    <n v="8835"/>
    <x v="182"/>
    <n v="0"/>
    <n v="1"/>
    <m/>
    <n v="3"/>
    <n v="71"/>
    <n v="71"/>
    <n v="68"/>
    <n v="68"/>
    <n v="58"/>
    <n v="57"/>
    <n v="57"/>
    <n v="58"/>
    <n v="74"/>
    <n v="74"/>
    <n v="0"/>
    <n v="0"/>
    <n v="66"/>
    <n v="65"/>
    <n v="0"/>
    <n v="0"/>
    <n v="0"/>
    <n v="52"/>
    <n v="44"/>
    <n v="53"/>
    <n v="36"/>
    <n v="24"/>
    <n v="7"/>
    <n v="0"/>
    <n v="153"/>
    <n v="0"/>
    <n v="0"/>
    <n v="37"/>
    <x v="0"/>
  </r>
  <r>
    <x v="2"/>
    <n v="8833"/>
    <x v="183"/>
    <n v="0"/>
    <n v="0"/>
    <m/>
    <n v="0"/>
    <n v="31"/>
    <n v="30"/>
    <n v="31"/>
    <n v="30"/>
    <n v="29"/>
    <n v="29"/>
    <n v="29"/>
    <n v="29"/>
    <n v="31"/>
    <n v="31"/>
    <n v="0"/>
    <n v="0"/>
    <n v="27"/>
    <n v="27"/>
    <n v="0"/>
    <n v="0"/>
    <n v="0"/>
    <n v="13"/>
    <n v="9"/>
    <n v="10"/>
    <n v="21"/>
    <n v="20"/>
    <n v="25"/>
    <n v="0"/>
    <n v="40"/>
    <n v="0"/>
    <n v="0"/>
    <n v="5"/>
    <x v="4"/>
  </r>
  <r>
    <x v="2"/>
    <n v="8839"/>
    <x v="184"/>
    <n v="0"/>
    <n v="0"/>
    <m/>
    <n v="0"/>
    <n v="4"/>
    <n v="4"/>
    <n v="4"/>
    <n v="3"/>
    <n v="11"/>
    <n v="10"/>
    <n v="11"/>
    <n v="10"/>
    <n v="4"/>
    <n v="5"/>
    <n v="0"/>
    <n v="0"/>
    <n v="4"/>
    <n v="5"/>
    <n v="0"/>
    <n v="0"/>
    <n v="0"/>
    <n v="7"/>
    <n v="8"/>
    <n v="6"/>
    <n v="2"/>
    <n v="4"/>
    <n v="0"/>
    <n v="0"/>
    <n v="4"/>
    <n v="0"/>
    <n v="0"/>
    <n v="4"/>
    <x v="32"/>
  </r>
  <r>
    <x v="2"/>
    <n v="8838"/>
    <x v="185"/>
    <n v="0"/>
    <n v="0"/>
    <m/>
    <n v="1"/>
    <n v="17"/>
    <n v="18"/>
    <n v="18"/>
    <n v="18"/>
    <n v="14"/>
    <n v="14"/>
    <n v="14"/>
    <n v="14"/>
    <n v="10"/>
    <n v="10"/>
    <n v="0"/>
    <n v="0"/>
    <n v="10"/>
    <n v="8"/>
    <n v="0"/>
    <n v="0"/>
    <n v="0"/>
    <n v="15"/>
    <n v="21"/>
    <n v="18"/>
    <n v="20"/>
    <n v="16"/>
    <n v="18"/>
    <n v="0"/>
    <n v="34"/>
    <n v="0"/>
    <n v="0"/>
    <n v="15"/>
    <x v="0"/>
  </r>
  <r>
    <x v="2"/>
    <n v="8892"/>
    <x v="186"/>
    <n v="0"/>
    <n v="0"/>
    <m/>
    <n v="0"/>
    <n v="0"/>
    <n v="0"/>
    <n v="0"/>
    <n v="0"/>
    <n v="1"/>
    <n v="1"/>
    <n v="1"/>
    <n v="1"/>
    <n v="3"/>
    <n v="3"/>
    <n v="0"/>
    <n v="0"/>
    <n v="0"/>
    <n v="0"/>
    <n v="0"/>
    <n v="0"/>
    <n v="0"/>
    <n v="3"/>
    <n v="3"/>
    <n v="3"/>
    <n v="3"/>
    <n v="3"/>
    <n v="1"/>
    <n v="0"/>
    <n v="7"/>
    <n v="0"/>
    <n v="0"/>
    <n v="0"/>
    <x v="0"/>
  </r>
  <r>
    <x v="2"/>
    <n v="8891"/>
    <x v="187"/>
    <n v="0"/>
    <n v="0"/>
    <m/>
    <n v="0"/>
    <n v="8"/>
    <n v="8"/>
    <n v="8"/>
    <n v="8"/>
    <n v="3"/>
    <n v="3"/>
    <n v="2"/>
    <n v="3"/>
    <n v="9"/>
    <n v="9"/>
    <n v="0"/>
    <n v="0"/>
    <n v="10"/>
    <n v="10"/>
    <n v="0"/>
    <n v="0"/>
    <n v="0"/>
    <n v="12"/>
    <n v="8"/>
    <n v="8"/>
    <n v="10"/>
    <n v="11"/>
    <n v="0"/>
    <n v="0"/>
    <n v="32"/>
    <n v="0"/>
    <n v="0"/>
    <n v="0"/>
    <x v="0"/>
  </r>
  <r>
    <x v="2"/>
    <n v="8831"/>
    <x v="188"/>
    <n v="0"/>
    <n v="0"/>
    <m/>
    <n v="0"/>
    <n v="48"/>
    <n v="48"/>
    <n v="48"/>
    <n v="48"/>
    <n v="41"/>
    <n v="41"/>
    <n v="41"/>
    <n v="41"/>
    <n v="48"/>
    <n v="48"/>
    <n v="0"/>
    <n v="0"/>
    <n v="44"/>
    <n v="43"/>
    <n v="0"/>
    <n v="0"/>
    <n v="0"/>
    <n v="18"/>
    <n v="23"/>
    <n v="24"/>
    <n v="25"/>
    <n v="21"/>
    <n v="9"/>
    <n v="0"/>
    <n v="30"/>
    <n v="0"/>
    <n v="0"/>
    <n v="29"/>
    <x v="0"/>
  </r>
  <r>
    <x v="2"/>
    <n v="8349"/>
    <x v="189"/>
    <n v="0"/>
    <n v="0"/>
    <m/>
    <n v="0"/>
    <n v="1"/>
    <n v="1"/>
    <n v="1"/>
    <n v="1"/>
    <n v="2"/>
    <n v="2"/>
    <n v="2"/>
    <n v="2"/>
    <n v="3"/>
    <n v="3"/>
    <n v="0"/>
    <n v="0"/>
    <n v="1"/>
    <n v="1"/>
    <n v="0"/>
    <n v="0"/>
    <n v="0"/>
    <n v="1"/>
    <n v="1"/>
    <n v="1"/>
    <n v="1"/>
    <n v="1"/>
    <n v="2"/>
    <n v="0"/>
    <n v="0"/>
    <n v="0"/>
    <n v="0"/>
    <n v="1"/>
    <x v="0"/>
  </r>
  <r>
    <x v="2"/>
    <n v="8608"/>
    <x v="190"/>
    <n v="0"/>
    <n v="0"/>
    <m/>
    <n v="0"/>
    <n v="5"/>
    <n v="5"/>
    <n v="5"/>
    <n v="5"/>
    <n v="4"/>
    <n v="4"/>
    <n v="4"/>
    <n v="4"/>
    <n v="3"/>
    <n v="3"/>
    <n v="0"/>
    <n v="0"/>
    <n v="3"/>
    <n v="3"/>
    <n v="0"/>
    <n v="0"/>
    <n v="0"/>
    <n v="3"/>
    <n v="2"/>
    <n v="2"/>
    <n v="3"/>
    <n v="2"/>
    <n v="17"/>
    <n v="0"/>
    <n v="10"/>
    <n v="0"/>
    <n v="0"/>
    <n v="1"/>
    <x v="0"/>
  </r>
  <r>
    <x v="2"/>
    <n v="8836"/>
    <x v="191"/>
    <n v="0"/>
    <n v="0"/>
    <m/>
    <n v="0"/>
    <n v="49"/>
    <n v="49"/>
    <n v="49"/>
    <n v="49"/>
    <n v="49"/>
    <n v="48"/>
    <n v="48"/>
    <n v="48"/>
    <n v="56"/>
    <n v="56"/>
    <n v="0"/>
    <n v="0"/>
    <n v="37"/>
    <n v="36"/>
    <n v="0"/>
    <n v="0"/>
    <n v="0"/>
    <n v="41"/>
    <n v="23"/>
    <n v="23"/>
    <n v="25"/>
    <n v="21"/>
    <n v="27"/>
    <n v="0"/>
    <n v="95"/>
    <n v="0"/>
    <n v="0"/>
    <n v="16"/>
    <x v="0"/>
  </r>
  <r>
    <x v="2"/>
    <n v="12241"/>
    <x v="192"/>
    <n v="0"/>
    <n v="0"/>
    <m/>
    <n v="0"/>
    <n v="31"/>
    <n v="31"/>
    <n v="31"/>
    <n v="31"/>
    <n v="18"/>
    <n v="18"/>
    <n v="17"/>
    <n v="18"/>
    <n v="24"/>
    <n v="24"/>
    <n v="0"/>
    <n v="0"/>
    <n v="32"/>
    <n v="36"/>
    <n v="0"/>
    <n v="0"/>
    <n v="0"/>
    <n v="21"/>
    <n v="32"/>
    <n v="27"/>
    <n v="19"/>
    <n v="15"/>
    <n v="0"/>
    <n v="0"/>
    <n v="19"/>
    <n v="0"/>
    <n v="0"/>
    <n v="11"/>
    <x v="0"/>
  </r>
  <r>
    <x v="2"/>
    <n v="8901"/>
    <x v="193"/>
    <n v="1"/>
    <n v="0"/>
    <m/>
    <n v="1"/>
    <n v="6"/>
    <n v="6"/>
    <n v="6"/>
    <n v="6"/>
    <n v="12"/>
    <n v="13"/>
    <n v="13"/>
    <n v="13"/>
    <n v="10"/>
    <n v="10"/>
    <n v="0"/>
    <n v="0"/>
    <n v="12"/>
    <n v="13"/>
    <n v="0"/>
    <n v="0"/>
    <n v="0"/>
    <n v="14"/>
    <n v="14"/>
    <n v="14"/>
    <n v="12"/>
    <n v="10"/>
    <n v="0"/>
    <n v="0"/>
    <n v="35"/>
    <n v="0"/>
    <n v="0"/>
    <n v="12"/>
    <x v="1"/>
  </r>
  <r>
    <x v="2"/>
    <n v="8577"/>
    <x v="194"/>
    <n v="116"/>
    <n v="1"/>
    <m/>
    <n v="140"/>
    <n v="11"/>
    <n v="8"/>
    <n v="8"/>
    <n v="8"/>
    <n v="6"/>
    <n v="4"/>
    <n v="3"/>
    <n v="3"/>
    <n v="0"/>
    <n v="0"/>
    <n v="0"/>
    <n v="0"/>
    <n v="4"/>
    <n v="2"/>
    <n v="0"/>
    <n v="0"/>
    <n v="0"/>
    <n v="0"/>
    <n v="0"/>
    <n v="0"/>
    <n v="6"/>
    <n v="6"/>
    <n v="4"/>
    <n v="0"/>
    <n v="7"/>
    <n v="0"/>
    <n v="0"/>
    <n v="26"/>
    <x v="1"/>
  </r>
  <r>
    <x v="2"/>
    <n v="8830"/>
    <x v="195"/>
    <n v="0"/>
    <n v="0"/>
    <m/>
    <n v="0"/>
    <n v="2"/>
    <n v="2"/>
    <n v="1"/>
    <n v="2"/>
    <n v="6"/>
    <n v="6"/>
    <n v="3"/>
    <n v="5"/>
    <n v="6"/>
    <n v="7"/>
    <n v="0"/>
    <n v="0"/>
    <n v="0"/>
    <n v="1"/>
    <n v="0"/>
    <n v="0"/>
    <n v="0"/>
    <n v="0"/>
    <n v="2"/>
    <n v="1"/>
    <n v="1"/>
    <n v="0"/>
    <n v="1"/>
    <n v="0"/>
    <n v="1"/>
    <n v="0"/>
    <n v="0"/>
    <n v="5"/>
    <x v="2"/>
  </r>
  <r>
    <x v="2"/>
    <n v="11020"/>
    <x v="196"/>
    <n v="153"/>
    <n v="1"/>
    <m/>
    <n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x v="2"/>
  </r>
  <r>
    <x v="2"/>
    <n v="11841"/>
    <x v="197"/>
    <n v="0"/>
    <n v="0"/>
    <m/>
    <n v="0"/>
    <n v="5"/>
    <n v="5"/>
    <n v="5"/>
    <n v="5"/>
    <n v="7"/>
    <n v="7"/>
    <n v="7"/>
    <n v="7"/>
    <n v="10"/>
    <n v="10"/>
    <n v="0"/>
    <n v="0"/>
    <n v="5"/>
    <n v="5"/>
    <n v="0"/>
    <n v="0"/>
    <n v="0"/>
    <n v="12"/>
    <n v="9"/>
    <n v="9"/>
    <n v="3"/>
    <n v="3"/>
    <n v="0"/>
    <n v="0"/>
    <n v="11"/>
    <n v="0"/>
    <n v="0"/>
    <n v="4"/>
    <x v="2"/>
  </r>
  <r>
    <x v="2"/>
    <n v="16699"/>
    <x v="198"/>
    <n v="0"/>
    <n v="0"/>
    <m/>
    <n v="0"/>
    <n v="3"/>
    <n v="3"/>
    <n v="3"/>
    <n v="3"/>
    <n v="8"/>
    <n v="8"/>
    <n v="8"/>
    <n v="8"/>
    <n v="4"/>
    <n v="4"/>
    <n v="0"/>
    <n v="0"/>
    <n v="0"/>
    <n v="0"/>
    <n v="0"/>
    <n v="0"/>
    <n v="0"/>
    <n v="1"/>
    <n v="1"/>
    <n v="1"/>
    <n v="5"/>
    <n v="5"/>
    <n v="1"/>
    <n v="0"/>
    <n v="30"/>
    <n v="0"/>
    <n v="0"/>
    <n v="0"/>
    <x v="2"/>
  </r>
  <r>
    <x v="2"/>
    <n v="31449"/>
    <x v="150"/>
    <n v="0"/>
    <n v="2"/>
    <m/>
    <n v="1"/>
    <n v="9"/>
    <n v="11"/>
    <n v="11"/>
    <n v="11"/>
    <n v="17"/>
    <n v="20"/>
    <n v="20"/>
    <n v="20"/>
    <n v="25"/>
    <n v="23"/>
    <n v="0"/>
    <n v="0"/>
    <n v="20"/>
    <n v="27"/>
    <n v="24"/>
    <n v="0"/>
    <n v="19"/>
    <n v="13"/>
    <n v="13"/>
    <n v="17"/>
    <n v="9"/>
    <n v="4"/>
    <n v="18"/>
    <n v="0"/>
    <n v="23"/>
    <n v="0"/>
    <n v="6"/>
    <n v="9"/>
    <x v="3"/>
  </r>
  <r>
    <x v="2"/>
    <n v="11833"/>
    <x v="199"/>
    <n v="1"/>
    <n v="0"/>
    <m/>
    <n v="3"/>
    <n v="8"/>
    <n v="8"/>
    <n v="8"/>
    <n v="8"/>
    <n v="3"/>
    <n v="3"/>
    <n v="3"/>
    <n v="3"/>
    <n v="9"/>
    <n v="9"/>
    <n v="0"/>
    <n v="0"/>
    <n v="4"/>
    <n v="4"/>
    <n v="4"/>
    <n v="0"/>
    <n v="8"/>
    <n v="9"/>
    <n v="4"/>
    <n v="4"/>
    <n v="6"/>
    <n v="5"/>
    <n v="0"/>
    <n v="0"/>
    <n v="6"/>
    <n v="0"/>
    <n v="0"/>
    <n v="6"/>
    <x v="3"/>
  </r>
  <r>
    <x v="2"/>
    <n v="32743"/>
    <x v="200"/>
    <n v="13"/>
    <n v="0"/>
    <m/>
    <n v="14"/>
    <n v="15"/>
    <n v="15"/>
    <n v="15"/>
    <n v="15"/>
    <n v="12"/>
    <n v="12"/>
    <n v="12"/>
    <n v="12"/>
    <n v="12"/>
    <n v="12"/>
    <n v="0"/>
    <n v="0"/>
    <n v="16"/>
    <n v="16"/>
    <n v="17"/>
    <n v="0"/>
    <n v="11"/>
    <n v="11"/>
    <n v="11"/>
    <n v="12"/>
    <n v="6"/>
    <n v="6"/>
    <n v="1"/>
    <n v="0"/>
    <n v="5"/>
    <n v="0"/>
    <n v="1"/>
    <n v="10"/>
    <x v="3"/>
  </r>
  <r>
    <x v="2"/>
    <n v="31139"/>
    <x v="201"/>
    <n v="2"/>
    <n v="0"/>
    <m/>
    <n v="0"/>
    <n v="1"/>
    <n v="1"/>
    <n v="1"/>
    <n v="1"/>
    <n v="0"/>
    <n v="0"/>
    <n v="0"/>
    <n v="0"/>
    <n v="1"/>
    <n v="1"/>
    <n v="0"/>
    <n v="0"/>
    <n v="3"/>
    <n v="3"/>
    <n v="4"/>
    <n v="0"/>
    <n v="4"/>
    <n v="0"/>
    <n v="0"/>
    <n v="0"/>
    <n v="1"/>
    <n v="1"/>
    <n v="0"/>
    <n v="0"/>
    <n v="5"/>
    <n v="0"/>
    <n v="0"/>
    <n v="1"/>
    <x v="3"/>
  </r>
  <r>
    <x v="3"/>
    <n v="4317"/>
    <x v="0"/>
    <n v="137"/>
    <n v="3"/>
    <m/>
    <n v="141"/>
    <n v="1"/>
    <n v="2"/>
    <n v="2"/>
    <n v="1"/>
    <n v="5"/>
    <n v="2"/>
    <n v="2"/>
    <n v="5"/>
    <n v="2"/>
    <n v="4"/>
    <n v="0"/>
    <n v="0"/>
    <n v="5"/>
    <n v="4"/>
    <n v="4"/>
    <n v="0"/>
    <n v="2"/>
    <n v="2"/>
    <n v="1"/>
    <n v="2"/>
    <n v="1"/>
    <n v="1"/>
    <n v="0"/>
    <n v="0"/>
    <n v="0"/>
    <n v="0"/>
    <n v="7"/>
    <n v="5"/>
    <x v="3"/>
  </r>
  <r>
    <x v="3"/>
    <n v="4318"/>
    <x v="1"/>
    <n v="18"/>
    <n v="1"/>
    <m/>
    <n v="23"/>
    <n v="19"/>
    <n v="19"/>
    <n v="19"/>
    <n v="19"/>
    <n v="19"/>
    <n v="20"/>
    <n v="20"/>
    <n v="20"/>
    <n v="15"/>
    <n v="15"/>
    <n v="0"/>
    <n v="0"/>
    <n v="19"/>
    <n v="19"/>
    <n v="19"/>
    <n v="0"/>
    <n v="14"/>
    <n v="11"/>
    <n v="14"/>
    <n v="19"/>
    <n v="17"/>
    <n v="12"/>
    <n v="15"/>
    <n v="0"/>
    <n v="34"/>
    <n v="0"/>
    <n v="5"/>
    <n v="13"/>
    <x v="4"/>
  </r>
  <r>
    <x v="3"/>
    <n v="4319"/>
    <x v="2"/>
    <n v="8"/>
    <n v="0"/>
    <m/>
    <n v="11"/>
    <n v="9"/>
    <n v="9"/>
    <n v="9"/>
    <n v="9"/>
    <n v="14"/>
    <n v="14"/>
    <n v="14"/>
    <n v="14"/>
    <n v="13"/>
    <n v="13"/>
    <n v="0"/>
    <n v="0"/>
    <n v="9"/>
    <n v="9"/>
    <n v="9"/>
    <n v="0"/>
    <n v="13"/>
    <n v="12"/>
    <n v="11"/>
    <n v="11"/>
    <n v="7"/>
    <n v="5"/>
    <n v="7"/>
    <n v="0"/>
    <n v="218"/>
    <n v="0"/>
    <n v="0"/>
    <n v="6"/>
    <x v="5"/>
  </r>
  <r>
    <x v="3"/>
    <n v="4320"/>
    <x v="3"/>
    <n v="0"/>
    <n v="0"/>
    <m/>
    <n v="0"/>
    <n v="14"/>
    <n v="14"/>
    <n v="14"/>
    <n v="14"/>
    <n v="5"/>
    <n v="5"/>
    <n v="5"/>
    <n v="5"/>
    <n v="12"/>
    <n v="11"/>
    <n v="0"/>
    <n v="0"/>
    <n v="16"/>
    <n v="16"/>
    <n v="16"/>
    <n v="0"/>
    <n v="7"/>
    <n v="11"/>
    <n v="10"/>
    <n v="12"/>
    <n v="23"/>
    <n v="12"/>
    <n v="6"/>
    <n v="0"/>
    <n v="7"/>
    <n v="0"/>
    <n v="4"/>
    <n v="0"/>
    <x v="6"/>
  </r>
  <r>
    <x v="3"/>
    <n v="4321"/>
    <x v="4"/>
    <n v="0"/>
    <n v="0"/>
    <m/>
    <n v="0"/>
    <n v="11"/>
    <n v="11"/>
    <n v="11"/>
    <n v="11"/>
    <n v="13"/>
    <n v="13"/>
    <n v="13"/>
    <n v="13"/>
    <n v="10"/>
    <n v="10"/>
    <n v="0"/>
    <n v="0"/>
    <n v="8"/>
    <n v="10"/>
    <n v="9"/>
    <n v="0"/>
    <n v="7"/>
    <n v="8"/>
    <n v="9"/>
    <n v="10"/>
    <n v="5"/>
    <n v="1"/>
    <n v="4"/>
    <n v="0"/>
    <n v="9"/>
    <n v="0"/>
    <n v="2"/>
    <n v="17"/>
    <x v="6"/>
  </r>
  <r>
    <x v="3"/>
    <n v="4322"/>
    <x v="5"/>
    <n v="0"/>
    <n v="0"/>
    <m/>
    <n v="0"/>
    <n v="10"/>
    <n v="10"/>
    <n v="10"/>
    <n v="10"/>
    <n v="5"/>
    <n v="5"/>
    <n v="5"/>
    <n v="5"/>
    <n v="12"/>
    <n v="12"/>
    <n v="0"/>
    <n v="0"/>
    <n v="13"/>
    <n v="15"/>
    <n v="14"/>
    <n v="0"/>
    <n v="12"/>
    <n v="5"/>
    <n v="6"/>
    <n v="6"/>
    <n v="1"/>
    <n v="1"/>
    <n v="0"/>
    <n v="0"/>
    <n v="10"/>
    <n v="0"/>
    <n v="0"/>
    <n v="5"/>
    <x v="7"/>
  </r>
  <r>
    <x v="3"/>
    <n v="4323"/>
    <x v="6"/>
    <n v="0"/>
    <n v="0"/>
    <m/>
    <n v="0"/>
    <n v="5"/>
    <n v="5"/>
    <n v="5"/>
    <n v="5"/>
    <n v="9"/>
    <n v="9"/>
    <n v="8"/>
    <n v="9"/>
    <n v="8"/>
    <n v="8"/>
    <n v="0"/>
    <n v="0"/>
    <n v="8"/>
    <n v="8"/>
    <n v="9"/>
    <n v="0"/>
    <n v="5"/>
    <n v="9"/>
    <n v="5"/>
    <n v="6"/>
    <n v="7"/>
    <n v="5"/>
    <n v="9"/>
    <n v="0"/>
    <n v="2"/>
    <n v="0"/>
    <n v="0"/>
    <n v="6"/>
    <x v="8"/>
  </r>
  <r>
    <x v="3"/>
    <n v="4324"/>
    <x v="7"/>
    <n v="3"/>
    <n v="0"/>
    <m/>
    <n v="4"/>
    <n v="15"/>
    <n v="15"/>
    <n v="15"/>
    <n v="15"/>
    <n v="16"/>
    <n v="15"/>
    <n v="16"/>
    <n v="16"/>
    <n v="21"/>
    <n v="20"/>
    <n v="0"/>
    <n v="0"/>
    <n v="13"/>
    <n v="14"/>
    <n v="13"/>
    <n v="0"/>
    <n v="25"/>
    <n v="10"/>
    <n v="11"/>
    <n v="10"/>
    <n v="7"/>
    <n v="6"/>
    <n v="2"/>
    <n v="0"/>
    <n v="31"/>
    <n v="0"/>
    <n v="2"/>
    <n v="12"/>
    <x v="8"/>
  </r>
  <r>
    <x v="3"/>
    <n v="4325"/>
    <x v="8"/>
    <n v="5"/>
    <n v="0"/>
    <m/>
    <n v="4"/>
    <n v="6"/>
    <n v="6"/>
    <n v="6"/>
    <n v="6"/>
    <n v="5"/>
    <n v="5"/>
    <n v="6"/>
    <n v="5"/>
    <n v="8"/>
    <n v="11"/>
    <n v="0"/>
    <n v="0"/>
    <n v="3"/>
    <n v="4"/>
    <n v="4"/>
    <n v="0"/>
    <n v="7"/>
    <n v="6"/>
    <n v="6"/>
    <n v="6"/>
    <n v="4"/>
    <n v="1"/>
    <n v="0"/>
    <n v="0"/>
    <n v="5"/>
    <n v="0"/>
    <n v="0"/>
    <n v="5"/>
    <x v="8"/>
  </r>
  <r>
    <x v="3"/>
    <n v="4326"/>
    <x v="9"/>
    <n v="0"/>
    <n v="0"/>
    <m/>
    <n v="0"/>
    <n v="1"/>
    <n v="1"/>
    <n v="1"/>
    <n v="1"/>
    <n v="2"/>
    <n v="2"/>
    <n v="2"/>
    <n v="2"/>
    <n v="0"/>
    <n v="0"/>
    <n v="0"/>
    <n v="0"/>
    <n v="0"/>
    <n v="0"/>
    <n v="0"/>
    <n v="0"/>
    <n v="1"/>
    <n v="1"/>
    <n v="2"/>
    <n v="2"/>
    <n v="1"/>
    <n v="1"/>
    <n v="3"/>
    <n v="0"/>
    <n v="0"/>
    <n v="0"/>
    <n v="0"/>
    <n v="1"/>
    <x v="9"/>
  </r>
  <r>
    <x v="3"/>
    <n v="4327"/>
    <x v="10"/>
    <n v="1"/>
    <n v="1"/>
    <m/>
    <n v="2"/>
    <n v="14"/>
    <n v="14"/>
    <n v="14"/>
    <n v="14"/>
    <n v="10"/>
    <n v="10"/>
    <n v="10"/>
    <n v="10"/>
    <n v="11"/>
    <n v="11"/>
    <n v="0"/>
    <n v="0"/>
    <n v="7"/>
    <n v="7"/>
    <n v="8"/>
    <n v="0"/>
    <n v="11"/>
    <n v="12"/>
    <n v="12"/>
    <n v="13"/>
    <n v="5"/>
    <n v="5"/>
    <n v="1"/>
    <n v="0"/>
    <n v="9"/>
    <n v="0"/>
    <n v="1"/>
    <n v="3"/>
    <x v="9"/>
  </r>
  <r>
    <x v="3"/>
    <n v="4328"/>
    <x v="11"/>
    <n v="0"/>
    <n v="0"/>
    <m/>
    <n v="0"/>
    <n v="8"/>
    <n v="8"/>
    <n v="8"/>
    <n v="8"/>
    <n v="7"/>
    <n v="7"/>
    <n v="7"/>
    <n v="6"/>
    <n v="10"/>
    <n v="10"/>
    <n v="0"/>
    <n v="0"/>
    <n v="1"/>
    <n v="1"/>
    <n v="1"/>
    <n v="0"/>
    <n v="5"/>
    <n v="3"/>
    <n v="3"/>
    <n v="3"/>
    <n v="1"/>
    <n v="1"/>
    <n v="2"/>
    <n v="0"/>
    <n v="4"/>
    <n v="0"/>
    <n v="0"/>
    <n v="6"/>
    <x v="9"/>
  </r>
  <r>
    <x v="3"/>
    <n v="4329"/>
    <x v="12"/>
    <n v="8"/>
    <n v="0"/>
    <m/>
    <n v="13"/>
    <n v="12"/>
    <n v="12"/>
    <n v="12"/>
    <n v="12"/>
    <n v="9"/>
    <n v="9"/>
    <n v="9"/>
    <n v="9"/>
    <n v="9"/>
    <n v="9"/>
    <n v="0"/>
    <n v="0"/>
    <n v="11"/>
    <n v="10"/>
    <n v="13"/>
    <n v="0"/>
    <n v="3"/>
    <n v="11"/>
    <n v="12"/>
    <n v="12"/>
    <n v="2"/>
    <n v="1"/>
    <n v="1"/>
    <n v="0"/>
    <n v="137"/>
    <n v="0"/>
    <n v="3"/>
    <n v="19"/>
    <x v="9"/>
  </r>
  <r>
    <x v="3"/>
    <n v="4330"/>
    <x v="13"/>
    <n v="0"/>
    <n v="0"/>
    <m/>
    <n v="0"/>
    <n v="4"/>
    <n v="4"/>
    <n v="4"/>
    <n v="4"/>
    <n v="1"/>
    <n v="1"/>
    <n v="1"/>
    <n v="1"/>
    <n v="1"/>
    <n v="2"/>
    <n v="0"/>
    <n v="0"/>
    <n v="2"/>
    <n v="3"/>
    <n v="1"/>
    <n v="0"/>
    <n v="0"/>
    <n v="2"/>
    <n v="4"/>
    <n v="4"/>
    <n v="2"/>
    <n v="3"/>
    <n v="0"/>
    <n v="0"/>
    <n v="4"/>
    <n v="0"/>
    <n v="0"/>
    <n v="0"/>
    <x v="10"/>
  </r>
  <r>
    <x v="3"/>
    <n v="4331"/>
    <x v="14"/>
    <n v="8"/>
    <n v="0"/>
    <m/>
    <n v="13"/>
    <n v="24"/>
    <n v="23"/>
    <n v="23"/>
    <n v="22"/>
    <n v="21"/>
    <n v="22"/>
    <n v="22"/>
    <n v="22"/>
    <n v="14"/>
    <n v="14"/>
    <n v="1"/>
    <n v="0"/>
    <n v="18"/>
    <n v="18"/>
    <n v="20"/>
    <n v="0"/>
    <n v="10"/>
    <n v="17"/>
    <n v="24"/>
    <n v="24"/>
    <n v="5"/>
    <n v="5"/>
    <n v="4"/>
    <n v="0"/>
    <n v="161"/>
    <n v="0"/>
    <n v="2"/>
    <n v="10"/>
    <x v="10"/>
  </r>
  <r>
    <x v="3"/>
    <n v="4332"/>
    <x v="15"/>
    <n v="6"/>
    <n v="0"/>
    <m/>
    <n v="6"/>
    <n v="23"/>
    <n v="23"/>
    <n v="23"/>
    <n v="23"/>
    <n v="20"/>
    <n v="20"/>
    <n v="20"/>
    <n v="21"/>
    <n v="26"/>
    <n v="25"/>
    <n v="0"/>
    <n v="0"/>
    <n v="16"/>
    <n v="18"/>
    <n v="18"/>
    <n v="0"/>
    <n v="20"/>
    <n v="16"/>
    <n v="15"/>
    <n v="16"/>
    <n v="25"/>
    <n v="22"/>
    <n v="0"/>
    <n v="0"/>
    <n v="2"/>
    <n v="0"/>
    <n v="0"/>
    <n v="11"/>
    <x v="10"/>
  </r>
  <r>
    <x v="3"/>
    <n v="4333"/>
    <x v="16"/>
    <n v="4"/>
    <n v="1"/>
    <m/>
    <n v="4"/>
    <n v="20"/>
    <n v="20"/>
    <n v="20"/>
    <n v="20"/>
    <n v="6"/>
    <n v="6"/>
    <n v="6"/>
    <n v="6"/>
    <n v="18"/>
    <n v="18"/>
    <n v="0"/>
    <n v="0"/>
    <n v="17"/>
    <n v="16"/>
    <n v="18"/>
    <n v="0"/>
    <n v="11"/>
    <n v="6"/>
    <n v="7"/>
    <n v="6"/>
    <n v="10"/>
    <n v="9"/>
    <n v="1"/>
    <n v="0"/>
    <n v="40"/>
    <n v="0"/>
    <n v="6"/>
    <n v="0"/>
    <x v="10"/>
  </r>
  <r>
    <x v="3"/>
    <n v="4334"/>
    <x v="17"/>
    <n v="0"/>
    <n v="0"/>
    <m/>
    <n v="1"/>
    <n v="5"/>
    <n v="5"/>
    <n v="5"/>
    <n v="5"/>
    <n v="0"/>
    <n v="0"/>
    <n v="0"/>
    <n v="0"/>
    <n v="2"/>
    <n v="2"/>
    <n v="0"/>
    <n v="0"/>
    <n v="2"/>
    <n v="2"/>
    <n v="2"/>
    <n v="0"/>
    <n v="4"/>
    <n v="4"/>
    <n v="4"/>
    <n v="2"/>
    <n v="0"/>
    <n v="0"/>
    <n v="0"/>
    <n v="0"/>
    <n v="0"/>
    <n v="0"/>
    <n v="0"/>
    <n v="0"/>
    <x v="11"/>
  </r>
  <r>
    <x v="3"/>
    <n v="4335"/>
    <x v="18"/>
    <n v="0"/>
    <n v="0"/>
    <m/>
    <n v="0"/>
    <n v="4"/>
    <n v="4"/>
    <n v="4"/>
    <n v="4"/>
    <n v="1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1"/>
    <n v="0"/>
    <n v="1"/>
    <n v="0"/>
    <x v="12"/>
  </r>
  <r>
    <x v="3"/>
    <n v="4337"/>
    <x v="19"/>
    <n v="1"/>
    <n v="0"/>
    <m/>
    <n v="1"/>
    <n v="1"/>
    <n v="1"/>
    <n v="1"/>
    <n v="1"/>
    <n v="0"/>
    <n v="0"/>
    <n v="0"/>
    <n v="0"/>
    <n v="1"/>
    <n v="2"/>
    <n v="0"/>
    <n v="0"/>
    <n v="1"/>
    <n v="1"/>
    <n v="2"/>
    <n v="0"/>
    <n v="3"/>
    <n v="0"/>
    <n v="0"/>
    <n v="0"/>
    <n v="0"/>
    <n v="0"/>
    <n v="0"/>
    <n v="0"/>
    <n v="23"/>
    <n v="0"/>
    <n v="0"/>
    <n v="0"/>
    <x v="13"/>
  </r>
  <r>
    <x v="3"/>
    <n v="4338"/>
    <x v="20"/>
    <n v="5"/>
    <n v="0"/>
    <m/>
    <n v="5"/>
    <n v="12"/>
    <n v="12"/>
    <n v="12"/>
    <n v="12"/>
    <n v="15"/>
    <n v="15"/>
    <n v="15"/>
    <n v="15"/>
    <n v="14"/>
    <n v="14"/>
    <n v="0"/>
    <n v="0"/>
    <n v="10"/>
    <n v="11"/>
    <n v="11"/>
    <n v="0"/>
    <n v="17"/>
    <n v="12"/>
    <n v="7"/>
    <n v="8"/>
    <n v="7"/>
    <n v="4"/>
    <n v="1"/>
    <n v="0"/>
    <n v="31"/>
    <n v="0"/>
    <n v="5"/>
    <n v="13"/>
    <x v="7"/>
  </r>
  <r>
    <x v="3"/>
    <n v="4339"/>
    <x v="21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x v="7"/>
  </r>
  <r>
    <x v="3"/>
    <n v="4340"/>
    <x v="22"/>
    <n v="0"/>
    <n v="0"/>
    <m/>
    <n v="0"/>
    <n v="0"/>
    <n v="0"/>
    <n v="0"/>
    <n v="0"/>
    <n v="1"/>
    <n v="1"/>
    <n v="1"/>
    <n v="1"/>
    <n v="1"/>
    <n v="1"/>
    <n v="0"/>
    <n v="0"/>
    <n v="1"/>
    <n v="2"/>
    <n v="3"/>
    <n v="0"/>
    <n v="3"/>
    <n v="0"/>
    <n v="0"/>
    <n v="0"/>
    <n v="0"/>
    <n v="0"/>
    <n v="0"/>
    <n v="0"/>
    <n v="1"/>
    <n v="0"/>
    <n v="1"/>
    <n v="0"/>
    <x v="14"/>
  </r>
  <r>
    <x v="3"/>
    <n v="4341"/>
    <x v="23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2"/>
    <n v="0"/>
    <n v="0"/>
    <n v="0"/>
    <n v="1"/>
    <n v="1"/>
    <n v="0"/>
    <n v="0"/>
    <n v="1"/>
    <n v="0"/>
    <n v="1"/>
    <n v="0"/>
    <x v="15"/>
  </r>
  <r>
    <x v="3"/>
    <n v="4342"/>
    <x v="24"/>
    <n v="3"/>
    <n v="0"/>
    <m/>
    <n v="3"/>
    <n v="12"/>
    <n v="12"/>
    <n v="12"/>
    <n v="12"/>
    <n v="4"/>
    <n v="4"/>
    <n v="4"/>
    <n v="6"/>
    <n v="14"/>
    <n v="12"/>
    <n v="0"/>
    <n v="0"/>
    <n v="9"/>
    <n v="9"/>
    <n v="9"/>
    <n v="0"/>
    <n v="3"/>
    <n v="6"/>
    <n v="6"/>
    <n v="6"/>
    <n v="6"/>
    <n v="6"/>
    <n v="7"/>
    <n v="0"/>
    <n v="6"/>
    <n v="0"/>
    <n v="0"/>
    <n v="8"/>
    <x v="15"/>
  </r>
  <r>
    <x v="3"/>
    <n v="4343"/>
    <x v="25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x v="15"/>
  </r>
  <r>
    <x v="3"/>
    <n v="4344"/>
    <x v="26"/>
    <n v="0"/>
    <n v="0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x v="16"/>
  </r>
  <r>
    <x v="3"/>
    <n v="4345"/>
    <x v="27"/>
    <n v="0"/>
    <n v="0"/>
    <m/>
    <n v="0"/>
    <n v="7"/>
    <n v="7"/>
    <n v="7"/>
    <n v="7"/>
    <n v="9"/>
    <n v="9"/>
    <n v="9"/>
    <n v="9"/>
    <n v="10"/>
    <n v="10"/>
    <n v="0"/>
    <n v="0"/>
    <n v="14"/>
    <n v="15"/>
    <n v="11"/>
    <n v="1"/>
    <n v="10"/>
    <n v="4"/>
    <n v="8"/>
    <n v="8"/>
    <n v="2"/>
    <n v="1"/>
    <n v="21"/>
    <n v="0"/>
    <n v="139"/>
    <n v="0"/>
    <n v="0"/>
    <n v="4"/>
    <x v="16"/>
  </r>
  <r>
    <x v="3"/>
    <n v="4346"/>
    <x v="28"/>
    <n v="0"/>
    <n v="0"/>
    <m/>
    <n v="0"/>
    <n v="2"/>
    <n v="2"/>
    <n v="2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x v="17"/>
  </r>
  <r>
    <x v="3"/>
    <n v="4347"/>
    <x v="29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1"/>
    <n v="2"/>
    <n v="2"/>
    <n v="2"/>
    <n v="0"/>
    <n v="0"/>
    <n v="0"/>
    <n v="0"/>
    <n v="0"/>
    <n v="0"/>
    <n v="2"/>
    <n v="0"/>
    <x v="7"/>
  </r>
  <r>
    <x v="3"/>
    <n v="4348"/>
    <x v="30"/>
    <n v="0"/>
    <n v="0"/>
    <m/>
    <n v="0"/>
    <n v="3"/>
    <n v="3"/>
    <n v="3"/>
    <n v="3"/>
    <n v="0"/>
    <n v="0"/>
    <n v="0"/>
    <n v="0"/>
    <n v="1"/>
    <n v="1"/>
    <n v="0"/>
    <n v="0"/>
    <n v="7"/>
    <n v="7"/>
    <n v="7"/>
    <n v="0"/>
    <n v="1"/>
    <n v="0"/>
    <n v="0"/>
    <n v="0"/>
    <n v="3"/>
    <n v="2"/>
    <n v="0"/>
    <n v="0"/>
    <n v="0"/>
    <n v="0"/>
    <n v="0"/>
    <n v="1"/>
    <x v="18"/>
  </r>
  <r>
    <x v="3"/>
    <n v="4349"/>
    <x v="31"/>
    <n v="14"/>
    <n v="0"/>
    <m/>
    <n v="15"/>
    <n v="17"/>
    <n v="18"/>
    <n v="17"/>
    <n v="18"/>
    <n v="14"/>
    <n v="16"/>
    <n v="16"/>
    <n v="15"/>
    <n v="20"/>
    <n v="18"/>
    <n v="0"/>
    <n v="0"/>
    <n v="21"/>
    <n v="20"/>
    <n v="24"/>
    <n v="0"/>
    <n v="15"/>
    <n v="13"/>
    <n v="12"/>
    <n v="12"/>
    <n v="20"/>
    <n v="4"/>
    <n v="1"/>
    <n v="0"/>
    <n v="53"/>
    <n v="0"/>
    <n v="6"/>
    <n v="9"/>
    <x v="19"/>
  </r>
  <r>
    <x v="3"/>
    <n v="4350"/>
    <x v="32"/>
    <n v="0"/>
    <n v="0"/>
    <m/>
    <n v="0"/>
    <n v="3"/>
    <n v="3"/>
    <n v="3"/>
    <n v="3"/>
    <n v="2"/>
    <n v="2"/>
    <n v="2"/>
    <n v="2"/>
    <n v="2"/>
    <n v="2"/>
    <n v="0"/>
    <n v="0"/>
    <n v="0"/>
    <n v="0"/>
    <n v="0"/>
    <n v="0"/>
    <n v="1"/>
    <n v="1"/>
    <n v="1"/>
    <n v="1"/>
    <n v="1"/>
    <n v="1"/>
    <n v="0"/>
    <n v="0"/>
    <n v="19"/>
    <n v="0"/>
    <n v="0"/>
    <n v="1"/>
    <x v="18"/>
  </r>
  <r>
    <x v="3"/>
    <n v="4351"/>
    <x v="33"/>
    <n v="0"/>
    <n v="0"/>
    <m/>
    <n v="0"/>
    <n v="2"/>
    <n v="2"/>
    <n v="2"/>
    <n v="2"/>
    <n v="3"/>
    <n v="3"/>
    <n v="3"/>
    <n v="3"/>
    <n v="2"/>
    <n v="2"/>
    <n v="0"/>
    <n v="0"/>
    <n v="1"/>
    <n v="2"/>
    <n v="1"/>
    <n v="0"/>
    <n v="1"/>
    <n v="0"/>
    <n v="1"/>
    <n v="1"/>
    <n v="2"/>
    <n v="2"/>
    <n v="0"/>
    <n v="0"/>
    <n v="0"/>
    <n v="0"/>
    <n v="0"/>
    <n v="2"/>
    <x v="18"/>
  </r>
  <r>
    <x v="3"/>
    <n v="4352"/>
    <x v="34"/>
    <n v="0"/>
    <n v="1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x v="18"/>
  </r>
  <r>
    <x v="3"/>
    <n v="4353"/>
    <x v="35"/>
    <n v="0"/>
    <n v="0"/>
    <m/>
    <n v="0"/>
    <n v="9"/>
    <n v="9"/>
    <n v="9"/>
    <n v="9"/>
    <n v="3"/>
    <n v="2"/>
    <n v="2"/>
    <n v="3"/>
    <n v="10"/>
    <n v="10"/>
    <n v="0"/>
    <n v="0"/>
    <n v="5"/>
    <n v="6"/>
    <n v="6"/>
    <n v="0"/>
    <n v="3"/>
    <n v="4"/>
    <n v="5"/>
    <n v="6"/>
    <n v="4"/>
    <n v="3"/>
    <n v="17"/>
    <n v="0"/>
    <n v="1"/>
    <n v="0"/>
    <n v="0"/>
    <n v="3"/>
    <x v="20"/>
  </r>
  <r>
    <x v="3"/>
    <n v="4354"/>
    <x v="36"/>
    <n v="0"/>
    <n v="0"/>
    <m/>
    <n v="0"/>
    <n v="0"/>
    <n v="0"/>
    <n v="0"/>
    <n v="0"/>
    <n v="0"/>
    <n v="0"/>
    <n v="0"/>
    <n v="0"/>
    <n v="0"/>
    <n v="0"/>
    <n v="0"/>
    <n v="0"/>
    <n v="2"/>
    <n v="2"/>
    <n v="2"/>
    <n v="0"/>
    <n v="1"/>
    <n v="0"/>
    <n v="0"/>
    <n v="0"/>
    <n v="1"/>
    <n v="1"/>
    <n v="2"/>
    <n v="0"/>
    <n v="9"/>
    <n v="0"/>
    <n v="0"/>
    <n v="0"/>
    <x v="20"/>
  </r>
  <r>
    <x v="3"/>
    <n v="4355"/>
    <x v="37"/>
    <n v="0"/>
    <n v="0"/>
    <m/>
    <n v="0"/>
    <n v="7"/>
    <n v="7"/>
    <n v="5"/>
    <n v="7"/>
    <n v="4"/>
    <n v="4"/>
    <n v="4"/>
    <n v="4"/>
    <n v="7"/>
    <n v="7"/>
    <n v="0"/>
    <n v="0"/>
    <n v="3"/>
    <n v="3"/>
    <n v="7"/>
    <n v="0"/>
    <n v="4"/>
    <n v="5"/>
    <n v="4"/>
    <n v="4"/>
    <n v="3"/>
    <n v="3"/>
    <n v="1"/>
    <n v="0"/>
    <n v="40"/>
    <n v="0"/>
    <n v="0"/>
    <n v="0"/>
    <x v="20"/>
  </r>
  <r>
    <x v="3"/>
    <n v="4356"/>
    <x v="38"/>
    <n v="0"/>
    <n v="0"/>
    <m/>
    <n v="0"/>
    <n v="3"/>
    <n v="3"/>
    <n v="3"/>
    <n v="3"/>
    <n v="4"/>
    <n v="4"/>
    <n v="4"/>
    <n v="4"/>
    <n v="3"/>
    <n v="3"/>
    <n v="0"/>
    <n v="0"/>
    <n v="4"/>
    <n v="4"/>
    <n v="3"/>
    <n v="0"/>
    <n v="1"/>
    <n v="2"/>
    <n v="2"/>
    <n v="2"/>
    <n v="1"/>
    <n v="1"/>
    <n v="0"/>
    <n v="0"/>
    <n v="3"/>
    <n v="0"/>
    <n v="1"/>
    <n v="0"/>
    <x v="19"/>
  </r>
  <r>
    <x v="3"/>
    <n v="4357"/>
    <x v="39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x v="21"/>
  </r>
  <r>
    <x v="3"/>
    <n v="4358"/>
    <x v="4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x v="21"/>
  </r>
  <r>
    <x v="3"/>
    <n v="4359"/>
    <x v="41"/>
    <n v="1"/>
    <n v="0"/>
    <m/>
    <n v="1"/>
    <n v="1"/>
    <n v="1"/>
    <n v="1"/>
    <n v="1"/>
    <n v="1"/>
    <n v="1"/>
    <n v="1"/>
    <n v="1"/>
    <n v="4"/>
    <n v="3"/>
    <n v="0"/>
    <n v="0"/>
    <n v="2"/>
    <n v="2"/>
    <n v="2"/>
    <n v="0"/>
    <n v="1"/>
    <n v="3"/>
    <n v="3"/>
    <n v="3"/>
    <n v="2"/>
    <n v="2"/>
    <n v="0"/>
    <n v="0"/>
    <n v="0"/>
    <n v="0"/>
    <n v="2"/>
    <n v="3"/>
    <x v="21"/>
  </r>
  <r>
    <x v="3"/>
    <n v="4360"/>
    <x v="42"/>
    <n v="0"/>
    <n v="0"/>
    <m/>
    <n v="0"/>
    <n v="1"/>
    <n v="1"/>
    <n v="1"/>
    <n v="1"/>
    <n v="0"/>
    <n v="0"/>
    <n v="0"/>
    <n v="0"/>
    <n v="0"/>
    <n v="0"/>
    <n v="0"/>
    <n v="0"/>
    <n v="2"/>
    <n v="2"/>
    <n v="2"/>
    <n v="0"/>
    <n v="1"/>
    <n v="1"/>
    <n v="0"/>
    <n v="1"/>
    <n v="1"/>
    <n v="1"/>
    <n v="0"/>
    <n v="0"/>
    <n v="0"/>
    <n v="0"/>
    <n v="0"/>
    <n v="1"/>
    <x v="22"/>
  </r>
  <r>
    <x v="3"/>
    <n v="4361"/>
    <x v="43"/>
    <n v="0"/>
    <n v="0"/>
    <m/>
    <n v="0"/>
    <n v="1"/>
    <n v="1"/>
    <n v="1"/>
    <n v="0"/>
    <n v="1"/>
    <n v="1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</r>
  <r>
    <x v="3"/>
    <n v="4362"/>
    <x v="4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26"/>
    <n v="0"/>
    <n v="0"/>
    <n v="0"/>
    <x v="23"/>
  </r>
  <r>
    <x v="3"/>
    <n v="4364"/>
    <x v="45"/>
    <n v="0"/>
    <n v="0"/>
    <m/>
    <n v="0"/>
    <n v="2"/>
    <n v="2"/>
    <n v="2"/>
    <n v="2"/>
    <n v="1"/>
    <n v="1"/>
    <n v="1"/>
    <n v="1"/>
    <n v="0"/>
    <n v="0"/>
    <n v="0"/>
    <n v="0"/>
    <n v="0"/>
    <n v="0"/>
    <n v="0"/>
    <n v="0"/>
    <n v="1"/>
    <n v="1"/>
    <n v="2"/>
    <n v="2"/>
    <n v="1"/>
    <n v="1"/>
    <n v="1"/>
    <n v="0"/>
    <n v="6"/>
    <n v="0"/>
    <n v="0"/>
    <n v="1"/>
    <x v="24"/>
  </r>
  <r>
    <x v="3"/>
    <n v="4365"/>
    <x v="46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1"/>
    <n v="1"/>
    <n v="0"/>
    <n v="0"/>
    <n v="0"/>
    <n v="0"/>
    <n v="1"/>
    <n v="0"/>
    <n v="0"/>
    <n v="2"/>
    <x v="24"/>
  </r>
  <r>
    <x v="3"/>
    <n v="4366"/>
    <x v="47"/>
    <n v="2"/>
    <n v="0"/>
    <m/>
    <n v="1"/>
    <n v="4"/>
    <n v="4"/>
    <n v="4"/>
    <n v="4"/>
    <n v="4"/>
    <n v="4"/>
    <n v="4"/>
    <n v="4"/>
    <n v="4"/>
    <n v="4"/>
    <n v="0"/>
    <n v="0"/>
    <n v="1"/>
    <n v="1"/>
    <n v="1"/>
    <n v="0"/>
    <n v="7"/>
    <n v="4"/>
    <n v="2"/>
    <n v="2"/>
    <n v="10"/>
    <n v="6"/>
    <n v="2"/>
    <n v="0"/>
    <n v="7"/>
    <n v="0"/>
    <n v="2"/>
    <n v="0"/>
    <x v="24"/>
  </r>
  <r>
    <x v="3"/>
    <n v="4369"/>
    <x v="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x v="24"/>
  </r>
  <r>
    <x v="3"/>
    <n v="4370"/>
    <x v="51"/>
    <n v="134"/>
    <n v="1"/>
    <m/>
    <n v="136"/>
    <n v="6"/>
    <n v="6"/>
    <n v="6"/>
    <n v="7"/>
    <n v="4"/>
    <n v="3"/>
    <n v="4"/>
    <n v="4"/>
    <n v="4"/>
    <n v="5"/>
    <n v="0"/>
    <n v="0"/>
    <n v="0"/>
    <n v="0"/>
    <n v="0"/>
    <n v="0"/>
    <n v="0"/>
    <n v="0"/>
    <n v="0"/>
    <n v="0"/>
    <n v="1"/>
    <n v="1"/>
    <n v="0"/>
    <n v="0"/>
    <n v="0"/>
    <n v="0"/>
    <n v="0"/>
    <n v="4"/>
    <x v="24"/>
  </r>
  <r>
    <x v="3"/>
    <n v="4371"/>
    <x v="52"/>
    <n v="6"/>
    <n v="0"/>
    <m/>
    <n v="6"/>
    <n v="11"/>
    <n v="11"/>
    <n v="11"/>
    <n v="11"/>
    <n v="10"/>
    <n v="11"/>
    <n v="10"/>
    <n v="10"/>
    <n v="15"/>
    <n v="14"/>
    <n v="0"/>
    <n v="0"/>
    <n v="12"/>
    <n v="13"/>
    <n v="9"/>
    <n v="0"/>
    <n v="2"/>
    <n v="12"/>
    <n v="13"/>
    <n v="10"/>
    <n v="6"/>
    <n v="5"/>
    <n v="33"/>
    <n v="0"/>
    <n v="3"/>
    <n v="0"/>
    <n v="2"/>
    <n v="4"/>
    <x v="25"/>
  </r>
  <r>
    <x v="3"/>
    <n v="4372"/>
    <x v="53"/>
    <n v="1"/>
    <n v="0"/>
    <m/>
    <n v="1"/>
    <n v="21"/>
    <n v="21"/>
    <n v="21"/>
    <n v="21"/>
    <n v="15"/>
    <n v="14"/>
    <n v="15"/>
    <n v="15"/>
    <n v="15"/>
    <n v="14"/>
    <n v="0"/>
    <n v="0"/>
    <n v="16"/>
    <n v="17"/>
    <n v="17"/>
    <n v="0"/>
    <n v="12"/>
    <n v="54"/>
    <n v="4"/>
    <n v="6"/>
    <n v="4"/>
    <n v="5"/>
    <n v="6"/>
    <n v="0"/>
    <n v="23"/>
    <n v="0"/>
    <n v="0"/>
    <n v="20"/>
    <x v="26"/>
  </r>
  <r>
    <x v="3"/>
    <n v="4373"/>
    <x v="54"/>
    <n v="8"/>
    <n v="0"/>
    <m/>
    <n v="9"/>
    <n v="14"/>
    <n v="14"/>
    <n v="14"/>
    <n v="14"/>
    <n v="12"/>
    <n v="12"/>
    <n v="12"/>
    <n v="12"/>
    <n v="11"/>
    <n v="11"/>
    <n v="0"/>
    <n v="0"/>
    <n v="17"/>
    <n v="15"/>
    <n v="16"/>
    <n v="0"/>
    <n v="18"/>
    <n v="13"/>
    <n v="18"/>
    <n v="19"/>
    <n v="26"/>
    <n v="5"/>
    <n v="4"/>
    <n v="0"/>
    <n v="111"/>
    <n v="0"/>
    <n v="9"/>
    <n v="16"/>
    <x v="27"/>
  </r>
  <r>
    <x v="3"/>
    <n v="4374"/>
    <x v="55"/>
    <n v="0"/>
    <n v="0"/>
    <m/>
    <n v="0"/>
    <n v="1"/>
    <n v="1"/>
    <n v="1"/>
    <n v="1"/>
    <n v="1"/>
    <n v="1"/>
    <n v="1"/>
    <n v="1"/>
    <n v="0"/>
    <n v="0"/>
    <n v="0"/>
    <n v="0"/>
    <n v="3"/>
    <n v="3"/>
    <n v="4"/>
    <n v="0"/>
    <n v="1"/>
    <n v="3"/>
    <n v="2"/>
    <n v="0"/>
    <n v="1"/>
    <n v="1"/>
    <n v="0"/>
    <n v="0"/>
    <n v="0"/>
    <n v="0"/>
    <n v="0"/>
    <n v="0"/>
    <x v="27"/>
  </r>
  <r>
    <x v="3"/>
    <n v="4375"/>
    <x v="56"/>
    <n v="0"/>
    <n v="0"/>
    <m/>
    <n v="0"/>
    <n v="3"/>
    <n v="3"/>
    <n v="3"/>
    <n v="3"/>
    <n v="1"/>
    <n v="1"/>
    <n v="1"/>
    <n v="1"/>
    <n v="1"/>
    <n v="2"/>
    <n v="0"/>
    <n v="0"/>
    <n v="1"/>
    <n v="1"/>
    <n v="1"/>
    <n v="0"/>
    <n v="1"/>
    <n v="4"/>
    <n v="4"/>
    <n v="4"/>
    <n v="2"/>
    <n v="1"/>
    <n v="1"/>
    <n v="0"/>
    <n v="3"/>
    <n v="0"/>
    <n v="0"/>
    <n v="0"/>
    <x v="27"/>
  </r>
  <r>
    <x v="3"/>
    <n v="4376"/>
    <x v="57"/>
    <n v="7"/>
    <n v="0"/>
    <m/>
    <n v="8"/>
    <n v="9"/>
    <n v="9"/>
    <n v="9"/>
    <n v="9"/>
    <n v="10"/>
    <n v="10"/>
    <n v="10"/>
    <n v="10"/>
    <n v="7"/>
    <n v="7"/>
    <n v="0"/>
    <n v="0"/>
    <n v="7"/>
    <n v="7"/>
    <n v="7"/>
    <n v="0"/>
    <n v="5"/>
    <n v="8"/>
    <n v="5"/>
    <n v="5"/>
    <n v="3"/>
    <n v="2"/>
    <n v="12"/>
    <n v="0"/>
    <n v="43"/>
    <n v="0"/>
    <n v="0"/>
    <n v="6"/>
    <x v="27"/>
  </r>
  <r>
    <x v="3"/>
    <n v="4377"/>
    <x v="58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1"/>
    <n v="2"/>
    <n v="2"/>
    <n v="1"/>
    <n v="0"/>
    <n v="0"/>
    <n v="7"/>
    <n v="0"/>
    <n v="12"/>
    <n v="0"/>
    <n v="0"/>
    <n v="0"/>
    <x v="27"/>
  </r>
  <r>
    <x v="3"/>
    <n v="4378"/>
    <x v="59"/>
    <n v="0"/>
    <n v="0"/>
    <m/>
    <n v="0"/>
    <n v="1"/>
    <n v="1"/>
    <n v="1"/>
    <n v="1"/>
    <n v="1"/>
    <n v="1"/>
    <n v="1"/>
    <n v="1"/>
    <n v="0"/>
    <n v="0"/>
    <n v="0"/>
    <n v="0"/>
    <n v="1"/>
    <n v="2"/>
    <n v="2"/>
    <n v="0"/>
    <n v="1"/>
    <n v="0"/>
    <n v="0"/>
    <n v="0"/>
    <n v="1"/>
    <n v="1"/>
    <n v="2"/>
    <n v="0"/>
    <n v="26"/>
    <n v="0"/>
    <n v="0"/>
    <n v="0"/>
    <x v="27"/>
  </r>
  <r>
    <x v="3"/>
    <n v="4379"/>
    <x v="60"/>
    <n v="0"/>
    <n v="0"/>
    <m/>
    <n v="0"/>
    <n v="1"/>
    <n v="1"/>
    <n v="1"/>
    <n v="1"/>
    <n v="0"/>
    <n v="0"/>
    <n v="0"/>
    <n v="0"/>
    <n v="1"/>
    <n v="1"/>
    <n v="0"/>
    <n v="0"/>
    <n v="1"/>
    <n v="2"/>
    <n v="2"/>
    <n v="0"/>
    <n v="1"/>
    <n v="2"/>
    <n v="4"/>
    <n v="2"/>
    <n v="4"/>
    <n v="4"/>
    <n v="1"/>
    <n v="0"/>
    <n v="1"/>
    <n v="0"/>
    <n v="0"/>
    <n v="0"/>
    <x v="27"/>
  </r>
  <r>
    <x v="3"/>
    <n v="4380"/>
    <x v="61"/>
    <n v="0"/>
    <n v="0"/>
    <m/>
    <n v="0"/>
    <n v="7"/>
    <n v="6"/>
    <n v="7"/>
    <n v="7"/>
    <n v="8"/>
    <n v="8"/>
    <n v="8"/>
    <n v="8"/>
    <n v="4"/>
    <n v="4"/>
    <n v="0"/>
    <n v="0"/>
    <n v="4"/>
    <n v="3"/>
    <n v="3"/>
    <n v="0"/>
    <n v="10"/>
    <n v="6"/>
    <n v="7"/>
    <n v="7"/>
    <n v="2"/>
    <n v="2"/>
    <n v="9"/>
    <n v="0"/>
    <n v="49"/>
    <n v="0"/>
    <n v="2"/>
    <n v="2"/>
    <x v="25"/>
  </r>
  <r>
    <x v="3"/>
    <n v="4382"/>
    <x v="63"/>
    <n v="0"/>
    <n v="0"/>
    <m/>
    <n v="0"/>
    <n v="1"/>
    <n v="1"/>
    <n v="1"/>
    <n v="1"/>
    <n v="0"/>
    <n v="0"/>
    <n v="0"/>
    <n v="0"/>
    <n v="1"/>
    <n v="1"/>
    <n v="0"/>
    <n v="0"/>
    <n v="3"/>
    <n v="3"/>
    <n v="3"/>
    <n v="0"/>
    <n v="1"/>
    <n v="0"/>
    <n v="0"/>
    <n v="0"/>
    <n v="0"/>
    <n v="0"/>
    <n v="10"/>
    <n v="0"/>
    <n v="26"/>
    <n v="0"/>
    <n v="0"/>
    <n v="0"/>
    <x v="25"/>
  </r>
  <r>
    <x v="3"/>
    <n v="4383"/>
    <x v="64"/>
    <n v="0"/>
    <n v="0"/>
    <m/>
    <n v="0"/>
    <n v="1"/>
    <n v="1"/>
    <n v="1"/>
    <n v="1"/>
    <n v="0"/>
    <n v="0"/>
    <n v="0"/>
    <n v="0"/>
    <n v="1"/>
    <n v="1"/>
    <n v="0"/>
    <n v="0"/>
    <n v="0"/>
    <n v="1"/>
    <n v="0"/>
    <n v="0"/>
    <n v="0"/>
    <n v="0"/>
    <n v="1"/>
    <n v="0"/>
    <n v="3"/>
    <n v="2"/>
    <n v="0"/>
    <n v="0"/>
    <n v="3"/>
    <n v="0"/>
    <n v="0"/>
    <n v="0"/>
    <x v="25"/>
  </r>
  <r>
    <x v="3"/>
    <n v="4384"/>
    <x v="65"/>
    <n v="0"/>
    <n v="0"/>
    <m/>
    <n v="0"/>
    <n v="2"/>
    <n v="2"/>
    <n v="2"/>
    <n v="2"/>
    <n v="6"/>
    <n v="5"/>
    <n v="6"/>
    <n v="6"/>
    <n v="5"/>
    <n v="5"/>
    <n v="0"/>
    <n v="0"/>
    <n v="5"/>
    <n v="5"/>
    <n v="6"/>
    <n v="0"/>
    <n v="6"/>
    <n v="1"/>
    <n v="1"/>
    <n v="1"/>
    <n v="5"/>
    <n v="5"/>
    <n v="21"/>
    <n v="0"/>
    <n v="15"/>
    <n v="0"/>
    <n v="0"/>
    <n v="1"/>
    <x v="28"/>
  </r>
  <r>
    <x v="3"/>
    <n v="4386"/>
    <x v="67"/>
    <n v="5"/>
    <n v="1"/>
    <m/>
    <n v="5"/>
    <n v="5"/>
    <n v="5"/>
    <n v="2"/>
    <n v="5"/>
    <n v="2"/>
    <n v="2"/>
    <n v="0"/>
    <n v="2"/>
    <n v="1"/>
    <n v="3"/>
    <n v="0"/>
    <n v="0"/>
    <n v="1"/>
    <n v="1"/>
    <n v="2"/>
    <n v="0"/>
    <n v="3"/>
    <n v="2"/>
    <n v="1"/>
    <n v="0"/>
    <n v="3"/>
    <n v="3"/>
    <n v="7"/>
    <n v="0"/>
    <n v="42"/>
    <n v="0"/>
    <n v="1"/>
    <n v="2"/>
    <x v="28"/>
  </r>
  <r>
    <x v="3"/>
    <n v="4387"/>
    <x v="68"/>
    <n v="0"/>
    <n v="0"/>
    <m/>
    <n v="0"/>
    <n v="1"/>
    <n v="1"/>
    <n v="1"/>
    <n v="1"/>
    <n v="1"/>
    <n v="1"/>
    <n v="1"/>
    <n v="1"/>
    <n v="1"/>
    <n v="1"/>
    <n v="0"/>
    <n v="0"/>
    <n v="1"/>
    <n v="0"/>
    <n v="2"/>
    <n v="0"/>
    <n v="0"/>
    <n v="0"/>
    <n v="1"/>
    <n v="1"/>
    <n v="1"/>
    <n v="1"/>
    <n v="0"/>
    <n v="0"/>
    <n v="1"/>
    <n v="0"/>
    <n v="0"/>
    <n v="1"/>
    <x v="28"/>
  </r>
  <r>
    <x v="3"/>
    <n v="4388"/>
    <x v="69"/>
    <n v="0"/>
    <n v="0"/>
    <m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8"/>
  </r>
  <r>
    <x v="3"/>
    <n v="4389"/>
    <x v="70"/>
    <n v="0"/>
    <n v="1"/>
    <m/>
    <n v="2"/>
    <n v="5"/>
    <n v="5"/>
    <n v="5"/>
    <n v="5"/>
    <n v="2"/>
    <n v="2"/>
    <n v="2"/>
    <n v="2"/>
    <n v="4"/>
    <n v="4"/>
    <n v="0"/>
    <n v="0"/>
    <n v="2"/>
    <n v="2"/>
    <n v="2"/>
    <n v="0"/>
    <n v="4"/>
    <n v="3"/>
    <n v="3"/>
    <n v="3"/>
    <n v="6"/>
    <n v="5"/>
    <n v="11"/>
    <n v="0"/>
    <n v="0"/>
    <n v="0"/>
    <n v="2"/>
    <n v="3"/>
    <x v="28"/>
  </r>
  <r>
    <x v="3"/>
    <n v="4390"/>
    <x v="71"/>
    <n v="0"/>
    <n v="0"/>
    <m/>
    <n v="0"/>
    <n v="1"/>
    <n v="1"/>
    <n v="1"/>
    <n v="1"/>
    <n v="0"/>
    <n v="0"/>
    <n v="0"/>
    <n v="0"/>
    <n v="1"/>
    <n v="1"/>
    <n v="0"/>
    <n v="0"/>
    <n v="1"/>
    <n v="1"/>
    <n v="1"/>
    <n v="0"/>
    <n v="0"/>
    <n v="3"/>
    <n v="3"/>
    <n v="3"/>
    <n v="0"/>
    <n v="0"/>
    <n v="0"/>
    <n v="0"/>
    <n v="30"/>
    <n v="0"/>
    <n v="0"/>
    <n v="0"/>
    <x v="28"/>
  </r>
  <r>
    <x v="3"/>
    <n v="4391"/>
    <x v="72"/>
    <n v="0"/>
    <n v="0"/>
    <m/>
    <n v="0"/>
    <n v="1"/>
    <n v="1"/>
    <n v="1"/>
    <n v="1"/>
    <n v="0"/>
    <n v="0"/>
    <n v="0"/>
    <n v="0"/>
    <n v="4"/>
    <n v="4"/>
    <n v="0"/>
    <n v="0"/>
    <n v="3"/>
    <n v="3"/>
    <n v="3"/>
    <n v="0"/>
    <n v="1"/>
    <n v="0"/>
    <n v="0"/>
    <n v="0"/>
    <n v="1"/>
    <n v="1"/>
    <n v="0"/>
    <n v="0"/>
    <n v="0"/>
    <n v="0"/>
    <n v="0"/>
    <n v="2"/>
    <x v="28"/>
  </r>
  <r>
    <x v="3"/>
    <n v="4392"/>
    <x v="73"/>
    <n v="0"/>
    <n v="0"/>
    <m/>
    <n v="0"/>
    <n v="3"/>
    <n v="3"/>
    <n v="3"/>
    <n v="3"/>
    <n v="2"/>
    <n v="2"/>
    <n v="2"/>
    <n v="2"/>
    <n v="3"/>
    <n v="3"/>
    <n v="0"/>
    <n v="0"/>
    <n v="4"/>
    <n v="5"/>
    <n v="5"/>
    <n v="0"/>
    <n v="0"/>
    <n v="2"/>
    <n v="2"/>
    <n v="2"/>
    <n v="0"/>
    <n v="0"/>
    <n v="0"/>
    <n v="0"/>
    <n v="1"/>
    <n v="0"/>
    <n v="0"/>
    <n v="1"/>
    <x v="28"/>
  </r>
  <r>
    <x v="3"/>
    <n v="4393"/>
    <x v="74"/>
    <n v="0"/>
    <n v="0"/>
    <m/>
    <n v="0"/>
    <n v="1"/>
    <n v="2"/>
    <n v="2"/>
    <n v="2"/>
    <n v="1"/>
    <n v="1"/>
    <n v="1"/>
    <n v="1"/>
    <n v="3"/>
    <n v="3"/>
    <n v="0"/>
    <n v="0"/>
    <n v="2"/>
    <n v="2"/>
    <n v="3"/>
    <n v="0"/>
    <n v="2"/>
    <n v="2"/>
    <n v="2"/>
    <n v="2"/>
    <n v="1"/>
    <n v="1"/>
    <n v="3"/>
    <n v="0"/>
    <n v="0"/>
    <n v="0"/>
    <n v="0"/>
    <n v="3"/>
    <x v="28"/>
  </r>
  <r>
    <x v="3"/>
    <n v="4394"/>
    <x v="75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1"/>
    <n v="1"/>
    <n v="0"/>
    <n v="0"/>
    <n v="1"/>
    <n v="0"/>
    <n v="0"/>
    <n v="0"/>
    <n v="0"/>
    <n v="0"/>
    <n v="0"/>
    <n v="0"/>
    <x v="28"/>
  </r>
  <r>
    <x v="3"/>
    <n v="4395"/>
    <x v="76"/>
    <n v="18"/>
    <n v="1"/>
    <m/>
    <n v="20"/>
    <n v="6"/>
    <n v="6"/>
    <n v="6"/>
    <n v="6"/>
    <n v="16"/>
    <n v="16"/>
    <n v="17"/>
    <n v="17"/>
    <n v="17"/>
    <n v="17"/>
    <n v="0"/>
    <n v="0"/>
    <n v="21"/>
    <n v="24"/>
    <n v="26"/>
    <n v="0"/>
    <n v="10"/>
    <n v="12"/>
    <n v="12"/>
    <n v="12"/>
    <n v="12"/>
    <n v="11"/>
    <n v="9"/>
    <n v="0"/>
    <n v="34"/>
    <n v="0"/>
    <n v="0"/>
    <n v="6"/>
    <x v="23"/>
  </r>
  <r>
    <x v="3"/>
    <n v="4396"/>
    <x v="77"/>
    <n v="0"/>
    <n v="0"/>
    <m/>
    <n v="0"/>
    <n v="1"/>
    <n v="1"/>
    <n v="1"/>
    <n v="1"/>
    <n v="0"/>
    <n v="0"/>
    <n v="0"/>
    <n v="0"/>
    <n v="0"/>
    <n v="0"/>
    <n v="0"/>
    <n v="0"/>
    <n v="0"/>
    <n v="0"/>
    <n v="1"/>
    <n v="0"/>
    <n v="0"/>
    <n v="2"/>
    <n v="2"/>
    <n v="2"/>
    <n v="1"/>
    <n v="1"/>
    <n v="0"/>
    <n v="0"/>
    <n v="14"/>
    <n v="0"/>
    <n v="0"/>
    <n v="2"/>
    <x v="23"/>
  </r>
  <r>
    <x v="3"/>
    <n v="4397"/>
    <x v="78"/>
    <n v="1"/>
    <n v="0"/>
    <m/>
    <n v="1"/>
    <n v="1"/>
    <n v="1"/>
    <n v="3"/>
    <n v="1"/>
    <n v="6"/>
    <n v="5"/>
    <n v="7"/>
    <n v="7"/>
    <n v="2"/>
    <n v="3"/>
    <n v="0"/>
    <n v="0"/>
    <n v="2"/>
    <n v="4"/>
    <n v="3"/>
    <n v="0"/>
    <n v="3"/>
    <n v="3"/>
    <n v="0"/>
    <n v="3"/>
    <n v="1"/>
    <n v="1"/>
    <n v="19"/>
    <n v="0"/>
    <n v="3"/>
    <n v="0"/>
    <n v="0"/>
    <n v="0"/>
    <x v="23"/>
  </r>
  <r>
    <x v="3"/>
    <n v="4398"/>
    <x v="79"/>
    <n v="0"/>
    <n v="0"/>
    <m/>
    <n v="0"/>
    <n v="0"/>
    <n v="0"/>
    <n v="0"/>
    <n v="0"/>
    <n v="0"/>
    <n v="0"/>
    <n v="0"/>
    <n v="0"/>
    <n v="1"/>
    <n v="2"/>
    <n v="0"/>
    <n v="0"/>
    <n v="1"/>
    <n v="1"/>
    <n v="1"/>
    <n v="0"/>
    <n v="2"/>
    <n v="0"/>
    <n v="1"/>
    <n v="1"/>
    <n v="1"/>
    <n v="1"/>
    <n v="4"/>
    <n v="0"/>
    <n v="12"/>
    <n v="0"/>
    <n v="0"/>
    <n v="1"/>
    <x v="29"/>
  </r>
  <r>
    <x v="3"/>
    <n v="4399"/>
    <x v="80"/>
    <n v="0"/>
    <n v="0"/>
    <m/>
    <n v="0"/>
    <n v="1"/>
    <n v="1"/>
    <n v="1"/>
    <n v="1"/>
    <n v="0"/>
    <n v="0"/>
    <n v="0"/>
    <n v="0"/>
    <n v="0"/>
    <n v="0"/>
    <n v="0"/>
    <n v="0"/>
    <n v="2"/>
    <n v="3"/>
    <n v="2"/>
    <n v="0"/>
    <n v="0"/>
    <n v="0"/>
    <n v="0"/>
    <n v="1"/>
    <n v="1"/>
    <n v="1"/>
    <n v="1"/>
    <n v="0"/>
    <n v="0"/>
    <n v="0"/>
    <n v="0"/>
    <n v="0"/>
    <x v="29"/>
  </r>
  <r>
    <x v="3"/>
    <n v="4400"/>
    <x v="81"/>
    <n v="1"/>
    <n v="0"/>
    <m/>
    <n v="1"/>
    <n v="0"/>
    <n v="0"/>
    <n v="0"/>
    <n v="0"/>
    <n v="3"/>
    <n v="2"/>
    <n v="1"/>
    <n v="2"/>
    <n v="0"/>
    <n v="0"/>
    <n v="0"/>
    <n v="0"/>
    <n v="3"/>
    <n v="3"/>
    <n v="3"/>
    <n v="0"/>
    <n v="0"/>
    <n v="0"/>
    <n v="0"/>
    <n v="0"/>
    <n v="2"/>
    <n v="2"/>
    <n v="1"/>
    <n v="0"/>
    <n v="6"/>
    <n v="0"/>
    <n v="0"/>
    <n v="0"/>
    <x v="29"/>
  </r>
  <r>
    <x v="3"/>
    <n v="4401"/>
    <x v="82"/>
    <n v="0"/>
    <n v="0"/>
    <m/>
    <n v="0"/>
    <n v="0"/>
    <n v="0"/>
    <n v="0"/>
    <n v="0"/>
    <n v="0"/>
    <n v="0"/>
    <n v="1"/>
    <n v="0"/>
    <n v="0"/>
    <n v="2"/>
    <n v="0"/>
    <n v="0"/>
    <n v="1"/>
    <n v="1"/>
    <n v="0"/>
    <n v="0"/>
    <n v="0"/>
    <n v="1"/>
    <n v="0"/>
    <n v="0"/>
    <n v="0"/>
    <n v="1"/>
    <n v="0"/>
    <n v="0"/>
    <n v="8"/>
    <n v="0"/>
    <n v="0"/>
    <n v="0"/>
    <x v="29"/>
  </r>
  <r>
    <x v="3"/>
    <n v="4402"/>
    <x v="83"/>
    <n v="1"/>
    <n v="0"/>
    <m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1"/>
    <n v="2"/>
    <n v="0"/>
    <n v="0"/>
    <n v="20"/>
    <n v="0"/>
    <n v="0"/>
    <n v="2"/>
    <x v="29"/>
  </r>
  <r>
    <x v="3"/>
    <n v="4403"/>
    <x v="84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1"/>
    <n v="0"/>
    <n v="0"/>
    <n v="1"/>
    <x v="29"/>
  </r>
  <r>
    <x v="3"/>
    <n v="4404"/>
    <x v="85"/>
    <n v="0"/>
    <n v="0"/>
    <m/>
    <n v="0"/>
    <n v="2"/>
    <n v="2"/>
    <n v="2"/>
    <n v="2"/>
    <n v="4"/>
    <n v="4"/>
    <n v="4"/>
    <n v="3"/>
    <n v="2"/>
    <n v="2"/>
    <n v="0"/>
    <n v="0"/>
    <n v="1"/>
    <n v="1"/>
    <n v="1"/>
    <n v="0"/>
    <n v="1"/>
    <n v="0"/>
    <n v="0"/>
    <n v="0"/>
    <n v="1"/>
    <n v="1"/>
    <n v="0"/>
    <n v="0"/>
    <n v="46"/>
    <n v="0"/>
    <n v="0"/>
    <n v="3"/>
    <x v="29"/>
  </r>
  <r>
    <x v="3"/>
    <n v="4405"/>
    <x v="86"/>
    <n v="0"/>
    <n v="0"/>
    <m/>
    <n v="0"/>
    <n v="2"/>
    <n v="2"/>
    <n v="2"/>
    <n v="2"/>
    <n v="3"/>
    <n v="3"/>
    <n v="3"/>
    <n v="3"/>
    <n v="1"/>
    <n v="1"/>
    <n v="0"/>
    <n v="0"/>
    <n v="0"/>
    <n v="0"/>
    <n v="0"/>
    <n v="0"/>
    <n v="1"/>
    <n v="1"/>
    <n v="1"/>
    <n v="5"/>
    <n v="1"/>
    <n v="1"/>
    <n v="1"/>
    <n v="0"/>
    <n v="8"/>
    <n v="0"/>
    <n v="0"/>
    <n v="2"/>
    <x v="29"/>
  </r>
  <r>
    <x v="3"/>
    <n v="4406"/>
    <x v="87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6"/>
    <n v="0"/>
    <n v="0"/>
    <n v="0"/>
    <n v="0"/>
    <n v="0"/>
    <x v="29"/>
  </r>
  <r>
    <x v="3"/>
    <n v="4407"/>
    <x v="88"/>
    <n v="21"/>
    <n v="0"/>
    <m/>
    <n v="21"/>
    <n v="10"/>
    <n v="10"/>
    <n v="10"/>
    <n v="10"/>
    <n v="18"/>
    <n v="19"/>
    <n v="22"/>
    <n v="21"/>
    <n v="14"/>
    <n v="14"/>
    <n v="0"/>
    <n v="0"/>
    <n v="16"/>
    <n v="23"/>
    <n v="11"/>
    <n v="0"/>
    <n v="15"/>
    <n v="13"/>
    <n v="18"/>
    <n v="15"/>
    <n v="3"/>
    <n v="3"/>
    <n v="0"/>
    <n v="0"/>
    <n v="254"/>
    <n v="0"/>
    <n v="0"/>
    <n v="17"/>
    <x v="29"/>
  </r>
  <r>
    <x v="3"/>
    <n v="4408"/>
    <x v="89"/>
    <n v="0"/>
    <n v="0"/>
    <m/>
    <n v="0"/>
    <n v="1"/>
    <n v="1"/>
    <n v="1"/>
    <n v="1"/>
    <n v="0"/>
    <n v="0"/>
    <n v="0"/>
    <n v="0"/>
    <n v="0"/>
    <n v="0"/>
    <n v="0"/>
    <n v="0"/>
    <n v="1"/>
    <n v="2"/>
    <n v="2"/>
    <n v="0"/>
    <n v="1"/>
    <n v="1"/>
    <n v="0"/>
    <n v="1"/>
    <n v="0"/>
    <n v="0"/>
    <n v="5"/>
    <n v="0"/>
    <n v="11"/>
    <n v="0"/>
    <n v="0"/>
    <n v="1"/>
    <x v="29"/>
  </r>
  <r>
    <x v="3"/>
    <n v="4409"/>
    <x v="90"/>
    <n v="0"/>
    <n v="0"/>
    <m/>
    <n v="0"/>
    <n v="1"/>
    <n v="1"/>
    <n v="1"/>
    <n v="1"/>
    <n v="3"/>
    <n v="4"/>
    <n v="3"/>
    <n v="3"/>
    <n v="4"/>
    <n v="4"/>
    <n v="0"/>
    <n v="0"/>
    <n v="1"/>
    <n v="1"/>
    <n v="1"/>
    <n v="0"/>
    <n v="2"/>
    <n v="0"/>
    <n v="1"/>
    <n v="1"/>
    <n v="0"/>
    <n v="0"/>
    <n v="0"/>
    <n v="0"/>
    <n v="10"/>
    <n v="0"/>
    <n v="0"/>
    <n v="3"/>
    <x v="29"/>
  </r>
  <r>
    <x v="3"/>
    <n v="4410"/>
    <x v="91"/>
    <n v="0"/>
    <n v="0"/>
    <m/>
    <n v="0"/>
    <n v="1"/>
    <n v="1"/>
    <n v="1"/>
    <n v="1"/>
    <n v="0"/>
    <n v="0"/>
    <n v="0"/>
    <n v="0"/>
    <n v="0"/>
    <n v="0"/>
    <n v="0"/>
    <n v="0"/>
    <n v="0"/>
    <n v="2"/>
    <n v="2"/>
    <n v="0"/>
    <n v="2"/>
    <n v="0"/>
    <n v="0"/>
    <n v="0"/>
    <n v="0"/>
    <n v="0"/>
    <n v="4"/>
    <n v="0"/>
    <n v="0"/>
    <n v="0"/>
    <n v="0"/>
    <n v="1"/>
    <x v="29"/>
  </r>
  <r>
    <x v="3"/>
    <n v="4411"/>
    <x v="92"/>
    <n v="0"/>
    <n v="0"/>
    <m/>
    <n v="0"/>
    <n v="1"/>
    <n v="1"/>
    <n v="1"/>
    <n v="0"/>
    <n v="1"/>
    <n v="0"/>
    <n v="1"/>
    <n v="0"/>
    <n v="0"/>
    <n v="0"/>
    <n v="0"/>
    <n v="0"/>
    <n v="1"/>
    <n v="1"/>
    <n v="1"/>
    <n v="0"/>
    <n v="1"/>
    <n v="2"/>
    <n v="2"/>
    <n v="2"/>
    <n v="0"/>
    <n v="0"/>
    <n v="0"/>
    <n v="0"/>
    <n v="24"/>
    <n v="0"/>
    <n v="0"/>
    <n v="1"/>
    <x v="29"/>
  </r>
  <r>
    <x v="3"/>
    <n v="4412"/>
    <x v="93"/>
    <n v="0"/>
    <n v="0"/>
    <m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1"/>
    <n v="1"/>
    <n v="5"/>
    <n v="0"/>
    <n v="0"/>
    <n v="0"/>
    <n v="0"/>
    <n v="0"/>
    <x v="29"/>
  </r>
  <r>
    <x v="3"/>
    <n v="4413"/>
    <x v="94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4"/>
    <n v="0"/>
    <n v="5"/>
    <n v="0"/>
    <n v="0"/>
    <n v="1"/>
    <x v="30"/>
  </r>
  <r>
    <x v="3"/>
    <n v="4414"/>
    <x v="9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x v="31"/>
  </r>
  <r>
    <x v="3"/>
    <n v="4415"/>
    <x v="96"/>
    <n v="0"/>
    <n v="0"/>
    <m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x v="32"/>
  </r>
  <r>
    <x v="3"/>
    <n v="4416"/>
    <x v="97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x v="33"/>
  </r>
  <r>
    <x v="3"/>
    <n v="4417"/>
    <x v="98"/>
    <n v="0"/>
    <n v="0"/>
    <m/>
    <n v="0"/>
    <n v="0"/>
    <n v="0"/>
    <n v="0"/>
    <n v="0"/>
    <n v="1"/>
    <n v="1"/>
    <n v="1"/>
    <n v="1"/>
    <n v="0"/>
    <n v="0"/>
    <n v="0"/>
    <n v="0"/>
    <n v="1"/>
    <n v="1"/>
    <n v="0"/>
    <n v="0"/>
    <n v="1"/>
    <n v="1"/>
    <n v="1"/>
    <n v="1"/>
    <n v="2"/>
    <n v="2"/>
    <n v="1"/>
    <n v="0"/>
    <n v="2"/>
    <n v="0"/>
    <n v="0"/>
    <n v="0"/>
    <x v="34"/>
  </r>
  <r>
    <x v="3"/>
    <n v="4418"/>
    <x v="99"/>
    <n v="0"/>
    <n v="0"/>
    <m/>
    <n v="0"/>
    <n v="2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0"/>
    <n v="0"/>
    <n v="0"/>
    <n v="0"/>
    <n v="1"/>
    <x v="34"/>
  </r>
  <r>
    <x v="3"/>
    <n v="4419"/>
    <x v="100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x v="34"/>
  </r>
  <r>
    <x v="3"/>
    <n v="4420"/>
    <x v="101"/>
    <n v="13"/>
    <n v="0"/>
    <m/>
    <n v="14"/>
    <n v="14"/>
    <n v="14"/>
    <n v="14"/>
    <n v="14"/>
    <n v="12"/>
    <n v="12"/>
    <n v="15"/>
    <n v="15"/>
    <n v="8"/>
    <n v="8"/>
    <n v="0"/>
    <n v="0"/>
    <n v="5"/>
    <n v="6"/>
    <n v="9"/>
    <n v="0"/>
    <n v="8"/>
    <n v="12"/>
    <n v="13"/>
    <n v="13"/>
    <n v="6"/>
    <n v="7"/>
    <n v="7"/>
    <n v="0"/>
    <n v="6"/>
    <n v="0"/>
    <n v="0"/>
    <n v="5"/>
    <x v="34"/>
  </r>
  <r>
    <x v="3"/>
    <n v="4421"/>
    <x v="102"/>
    <n v="0"/>
    <n v="0"/>
    <m/>
    <n v="0"/>
    <n v="3"/>
    <n v="3"/>
    <n v="3"/>
    <n v="3"/>
    <n v="1"/>
    <n v="1"/>
    <n v="1"/>
    <n v="1"/>
    <n v="5"/>
    <n v="5"/>
    <n v="0"/>
    <n v="0"/>
    <n v="2"/>
    <n v="2"/>
    <n v="3"/>
    <n v="0"/>
    <n v="0"/>
    <n v="0"/>
    <n v="0"/>
    <n v="1"/>
    <n v="1"/>
    <n v="1"/>
    <n v="0"/>
    <n v="0"/>
    <n v="1"/>
    <n v="0"/>
    <n v="0"/>
    <n v="2"/>
    <x v="34"/>
  </r>
  <r>
    <x v="3"/>
    <n v="4422"/>
    <x v="103"/>
    <n v="0"/>
    <n v="0"/>
    <m/>
    <n v="0"/>
    <n v="0"/>
    <n v="0"/>
    <n v="0"/>
    <n v="0"/>
    <n v="2"/>
    <n v="2"/>
    <n v="2"/>
    <n v="2"/>
    <n v="0"/>
    <n v="0"/>
    <n v="0"/>
    <n v="0"/>
    <n v="2"/>
    <n v="2"/>
    <n v="2"/>
    <n v="0"/>
    <n v="1"/>
    <n v="3"/>
    <n v="3"/>
    <n v="3"/>
    <n v="6"/>
    <n v="5"/>
    <n v="0"/>
    <n v="0"/>
    <n v="30"/>
    <n v="0"/>
    <n v="0"/>
    <n v="1"/>
    <x v="34"/>
  </r>
  <r>
    <x v="3"/>
    <n v="4423"/>
    <x v="104"/>
    <n v="0"/>
    <n v="0"/>
    <m/>
    <n v="0"/>
    <n v="1"/>
    <n v="1"/>
    <n v="1"/>
    <n v="1"/>
    <n v="0"/>
    <n v="0"/>
    <n v="1"/>
    <n v="0"/>
    <n v="3"/>
    <n v="4"/>
    <n v="0"/>
    <n v="0"/>
    <n v="8"/>
    <n v="7"/>
    <n v="6"/>
    <n v="0"/>
    <n v="9"/>
    <n v="4"/>
    <n v="5"/>
    <n v="5"/>
    <n v="6"/>
    <n v="4"/>
    <n v="0"/>
    <n v="0"/>
    <n v="11"/>
    <n v="0"/>
    <n v="0"/>
    <n v="2"/>
    <x v="34"/>
  </r>
  <r>
    <x v="3"/>
    <n v="4424"/>
    <x v="105"/>
    <n v="0"/>
    <n v="0"/>
    <m/>
    <n v="0"/>
    <n v="4"/>
    <n v="4"/>
    <n v="4"/>
    <n v="4"/>
    <n v="0"/>
    <n v="0"/>
    <n v="1"/>
    <n v="1"/>
    <n v="0"/>
    <n v="1"/>
    <n v="0"/>
    <n v="0"/>
    <n v="0"/>
    <n v="0"/>
    <n v="0"/>
    <n v="0"/>
    <n v="1"/>
    <n v="1"/>
    <n v="2"/>
    <n v="2"/>
    <n v="1"/>
    <n v="0"/>
    <n v="0"/>
    <n v="0"/>
    <n v="0"/>
    <n v="0"/>
    <n v="0"/>
    <n v="0"/>
    <x v="34"/>
  </r>
  <r>
    <x v="3"/>
    <n v="4425"/>
    <x v="106"/>
    <n v="0"/>
    <n v="0"/>
    <m/>
    <n v="0"/>
    <n v="1"/>
    <n v="1"/>
    <n v="1"/>
    <n v="1"/>
    <n v="1"/>
    <n v="1"/>
    <n v="4"/>
    <n v="1"/>
    <n v="3"/>
    <n v="3"/>
    <n v="0"/>
    <n v="0"/>
    <n v="2"/>
    <n v="2"/>
    <n v="2"/>
    <n v="0"/>
    <n v="1"/>
    <n v="0"/>
    <n v="0"/>
    <n v="0"/>
    <n v="2"/>
    <n v="1"/>
    <n v="0"/>
    <n v="0"/>
    <n v="20"/>
    <n v="0"/>
    <n v="0"/>
    <n v="1"/>
    <x v="35"/>
  </r>
  <r>
    <x v="3"/>
    <n v="4426"/>
    <x v="107"/>
    <n v="0"/>
    <n v="0"/>
    <m/>
    <n v="0"/>
    <n v="3"/>
    <n v="3"/>
    <n v="3"/>
    <n v="3"/>
    <n v="2"/>
    <n v="2"/>
    <n v="2"/>
    <n v="2"/>
    <n v="1"/>
    <n v="1"/>
    <n v="0"/>
    <n v="0"/>
    <n v="6"/>
    <n v="7"/>
    <n v="6"/>
    <n v="0"/>
    <n v="1"/>
    <n v="3"/>
    <n v="4"/>
    <n v="4"/>
    <n v="3"/>
    <n v="3"/>
    <n v="5"/>
    <n v="0"/>
    <n v="7"/>
    <n v="0"/>
    <n v="2"/>
    <n v="2"/>
    <x v="32"/>
  </r>
  <r>
    <x v="3"/>
    <n v="4427"/>
    <x v="108"/>
    <n v="0"/>
    <n v="0"/>
    <m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0"/>
    <n v="0"/>
    <n v="0"/>
    <n v="0"/>
    <n v="0"/>
    <n v="0"/>
    <n v="0"/>
    <n v="0"/>
    <x v="32"/>
  </r>
  <r>
    <x v="3"/>
    <n v="4428"/>
    <x v="109"/>
    <n v="0"/>
    <n v="0"/>
    <m/>
    <n v="0"/>
    <n v="0"/>
    <n v="0"/>
    <n v="0"/>
    <n v="0"/>
    <n v="5"/>
    <n v="5"/>
    <n v="5"/>
    <n v="5"/>
    <n v="4"/>
    <n v="4"/>
    <n v="0"/>
    <n v="0"/>
    <n v="4"/>
    <n v="4"/>
    <n v="4"/>
    <n v="0"/>
    <n v="5"/>
    <n v="1"/>
    <n v="0"/>
    <n v="0"/>
    <n v="6"/>
    <n v="2"/>
    <n v="1"/>
    <n v="0"/>
    <n v="0"/>
    <n v="0"/>
    <n v="0"/>
    <n v="3"/>
    <x v="32"/>
  </r>
  <r>
    <x v="3"/>
    <n v="4429"/>
    <x v="110"/>
    <n v="0"/>
    <n v="0"/>
    <m/>
    <n v="0"/>
    <n v="4"/>
    <n v="4"/>
    <n v="4"/>
    <n v="4"/>
    <n v="4"/>
    <n v="4"/>
    <n v="5"/>
    <n v="5"/>
    <n v="1"/>
    <n v="1"/>
    <n v="0"/>
    <n v="0"/>
    <n v="2"/>
    <n v="4"/>
    <n v="3"/>
    <n v="0"/>
    <n v="7"/>
    <n v="1"/>
    <n v="3"/>
    <n v="1"/>
    <n v="1"/>
    <n v="1"/>
    <n v="5"/>
    <n v="0"/>
    <n v="21"/>
    <n v="0"/>
    <n v="2"/>
    <n v="0"/>
    <x v="32"/>
  </r>
  <r>
    <x v="3"/>
    <n v="4430"/>
    <x v="111"/>
    <n v="0"/>
    <n v="0"/>
    <m/>
    <n v="0"/>
    <n v="6"/>
    <n v="6"/>
    <n v="6"/>
    <n v="6"/>
    <n v="2"/>
    <n v="2"/>
    <n v="2"/>
    <n v="2"/>
    <n v="0"/>
    <n v="0"/>
    <n v="0"/>
    <n v="0"/>
    <n v="1"/>
    <n v="2"/>
    <n v="2"/>
    <n v="0"/>
    <n v="2"/>
    <n v="6"/>
    <n v="6"/>
    <n v="6"/>
    <n v="1"/>
    <n v="1"/>
    <n v="0"/>
    <n v="0"/>
    <n v="25"/>
    <n v="0"/>
    <n v="0"/>
    <n v="0"/>
    <x v="32"/>
  </r>
  <r>
    <x v="3"/>
    <n v="4431"/>
    <x v="112"/>
    <n v="0"/>
    <n v="0"/>
    <m/>
    <n v="0"/>
    <n v="3"/>
    <n v="3"/>
    <n v="3"/>
    <n v="3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2"/>
    <n v="0"/>
    <n v="19"/>
    <n v="0"/>
    <n v="0"/>
    <n v="1"/>
    <x v="32"/>
  </r>
  <r>
    <x v="3"/>
    <n v="4434"/>
    <x v="115"/>
    <n v="0"/>
    <n v="0"/>
    <m/>
    <n v="0"/>
    <n v="2"/>
    <n v="2"/>
    <n v="2"/>
    <n v="2"/>
    <n v="1"/>
    <n v="0"/>
    <n v="1"/>
    <n v="1"/>
    <n v="2"/>
    <n v="2"/>
    <n v="0"/>
    <n v="0"/>
    <n v="4"/>
    <n v="4"/>
    <n v="5"/>
    <n v="0"/>
    <n v="3"/>
    <n v="2"/>
    <n v="2"/>
    <n v="2"/>
    <n v="2"/>
    <n v="2"/>
    <n v="0"/>
    <n v="0"/>
    <n v="15"/>
    <n v="0"/>
    <n v="0"/>
    <n v="1"/>
    <x v="32"/>
  </r>
  <r>
    <x v="3"/>
    <n v="4435"/>
    <x v="116"/>
    <n v="0"/>
    <n v="0"/>
    <m/>
    <n v="0"/>
    <n v="0"/>
    <n v="0"/>
    <n v="0"/>
    <n v="0"/>
    <n v="1"/>
    <n v="1"/>
    <n v="1"/>
    <n v="1"/>
    <n v="1"/>
    <n v="1"/>
    <n v="0"/>
    <n v="0"/>
    <n v="0"/>
    <n v="0"/>
    <n v="1"/>
    <n v="0"/>
    <n v="1"/>
    <n v="1"/>
    <n v="1"/>
    <n v="1"/>
    <n v="2"/>
    <n v="2"/>
    <n v="4"/>
    <n v="0"/>
    <n v="0"/>
    <n v="0"/>
    <n v="0"/>
    <n v="0"/>
    <x v="23"/>
  </r>
  <r>
    <x v="3"/>
    <n v="4436"/>
    <x v="117"/>
    <n v="0"/>
    <n v="0"/>
    <m/>
    <n v="0"/>
    <n v="2"/>
    <n v="2"/>
    <n v="2"/>
    <n v="2"/>
    <n v="0"/>
    <n v="0"/>
    <n v="0"/>
    <n v="0"/>
    <n v="3"/>
    <n v="3"/>
    <n v="0"/>
    <n v="0"/>
    <n v="0"/>
    <n v="2"/>
    <n v="1"/>
    <n v="0"/>
    <n v="2"/>
    <n v="1"/>
    <n v="1"/>
    <n v="0"/>
    <n v="1"/>
    <n v="0"/>
    <n v="0"/>
    <n v="0"/>
    <n v="30"/>
    <n v="0"/>
    <n v="0"/>
    <n v="3"/>
    <x v="28"/>
  </r>
  <r>
    <x v="3"/>
    <n v="4438"/>
    <x v="119"/>
    <n v="0"/>
    <n v="0"/>
    <m/>
    <n v="0"/>
    <n v="2"/>
    <n v="2"/>
    <n v="2"/>
    <n v="2"/>
    <n v="0"/>
    <n v="0"/>
    <n v="0"/>
    <n v="0"/>
    <n v="5"/>
    <n v="5"/>
    <n v="0"/>
    <n v="0"/>
    <n v="4"/>
    <n v="4"/>
    <n v="4"/>
    <n v="0"/>
    <n v="2"/>
    <n v="0"/>
    <n v="0"/>
    <n v="0"/>
    <n v="6"/>
    <n v="6"/>
    <n v="0"/>
    <n v="0"/>
    <n v="1"/>
    <n v="0"/>
    <n v="2"/>
    <n v="0"/>
    <x v="14"/>
  </r>
  <r>
    <x v="3"/>
    <n v="4439"/>
    <x v="120"/>
    <n v="0"/>
    <n v="1"/>
    <m/>
    <n v="0"/>
    <n v="8"/>
    <n v="8"/>
    <n v="8"/>
    <n v="8"/>
    <n v="3"/>
    <n v="3"/>
    <n v="3"/>
    <n v="3"/>
    <n v="3"/>
    <n v="3"/>
    <n v="0"/>
    <n v="0"/>
    <n v="1"/>
    <n v="1"/>
    <n v="1"/>
    <n v="0"/>
    <n v="2"/>
    <n v="3"/>
    <n v="4"/>
    <n v="4"/>
    <n v="1"/>
    <n v="1"/>
    <n v="0"/>
    <n v="0"/>
    <n v="1"/>
    <n v="0"/>
    <n v="1"/>
    <n v="4"/>
    <x v="25"/>
  </r>
  <r>
    <x v="3"/>
    <n v="4441"/>
    <x v="122"/>
    <n v="0"/>
    <n v="0"/>
    <m/>
    <n v="0"/>
    <n v="5"/>
    <n v="5"/>
    <n v="5"/>
    <n v="5"/>
    <n v="4"/>
    <n v="4"/>
    <n v="4"/>
    <n v="4"/>
    <n v="6"/>
    <n v="6"/>
    <n v="0"/>
    <n v="0"/>
    <n v="6"/>
    <n v="6"/>
    <n v="6"/>
    <n v="0"/>
    <n v="1"/>
    <n v="7"/>
    <n v="5"/>
    <n v="4"/>
    <n v="7"/>
    <n v="6"/>
    <n v="4"/>
    <n v="0"/>
    <n v="5"/>
    <n v="0"/>
    <n v="0"/>
    <n v="2"/>
    <x v="37"/>
  </r>
  <r>
    <x v="3"/>
    <n v="4442"/>
    <x v="123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x v="27"/>
  </r>
  <r>
    <x v="3"/>
    <n v="4443"/>
    <x v="124"/>
    <n v="0"/>
    <n v="0"/>
    <m/>
    <n v="0"/>
    <n v="2"/>
    <n v="2"/>
    <n v="2"/>
    <n v="2"/>
    <n v="2"/>
    <n v="2"/>
    <n v="2"/>
    <n v="2"/>
    <n v="1"/>
    <n v="1"/>
    <n v="0"/>
    <n v="0"/>
    <n v="3"/>
    <n v="3"/>
    <n v="3"/>
    <n v="0"/>
    <n v="3"/>
    <n v="0"/>
    <n v="1"/>
    <n v="1"/>
    <n v="2"/>
    <n v="2"/>
    <n v="0"/>
    <n v="0"/>
    <n v="5"/>
    <n v="0"/>
    <n v="0"/>
    <n v="5"/>
    <x v="27"/>
  </r>
  <r>
    <x v="3"/>
    <n v="4444"/>
    <x v="125"/>
    <n v="0"/>
    <n v="0"/>
    <m/>
    <n v="0"/>
    <n v="1"/>
    <n v="1"/>
    <n v="1"/>
    <n v="1"/>
    <n v="1"/>
    <n v="1"/>
    <n v="1"/>
    <n v="1"/>
    <n v="1"/>
    <n v="1"/>
    <n v="0"/>
    <n v="0"/>
    <n v="0"/>
    <n v="2"/>
    <n v="0"/>
    <n v="0"/>
    <n v="0"/>
    <n v="0"/>
    <n v="2"/>
    <n v="2"/>
    <n v="1"/>
    <n v="1"/>
    <n v="1"/>
    <n v="0"/>
    <n v="4"/>
    <n v="0"/>
    <n v="0"/>
    <n v="1"/>
    <x v="34"/>
  </r>
  <r>
    <x v="3"/>
    <n v="4445"/>
    <x v="126"/>
    <n v="0"/>
    <n v="0"/>
    <m/>
    <n v="0"/>
    <n v="2"/>
    <n v="2"/>
    <n v="2"/>
    <n v="2"/>
    <n v="1"/>
    <n v="1"/>
    <n v="1"/>
    <n v="1"/>
    <n v="0"/>
    <n v="0"/>
    <n v="0"/>
    <n v="0"/>
    <n v="2"/>
    <n v="2"/>
    <n v="0"/>
    <n v="0"/>
    <n v="0"/>
    <n v="1"/>
    <n v="1"/>
    <n v="1"/>
    <n v="0"/>
    <n v="0"/>
    <n v="0"/>
    <n v="0"/>
    <n v="32"/>
    <n v="0"/>
    <n v="0"/>
    <n v="0"/>
    <x v="1"/>
  </r>
  <r>
    <x v="3"/>
    <n v="4446"/>
    <x v="127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2"/>
    <n v="0"/>
    <n v="0"/>
    <n v="3"/>
    <x v="6"/>
  </r>
  <r>
    <x v="3"/>
    <n v="4447"/>
    <x v="128"/>
    <n v="0"/>
    <n v="0"/>
    <m/>
    <n v="0"/>
    <n v="2"/>
    <n v="2"/>
    <n v="2"/>
    <n v="1"/>
    <n v="3"/>
    <n v="3"/>
    <n v="3"/>
    <n v="3"/>
    <n v="0"/>
    <n v="0"/>
    <n v="0"/>
    <n v="0"/>
    <n v="1"/>
    <n v="4"/>
    <n v="1"/>
    <n v="0"/>
    <n v="3"/>
    <n v="2"/>
    <n v="4"/>
    <n v="4"/>
    <n v="1"/>
    <n v="1"/>
    <n v="9"/>
    <n v="0"/>
    <n v="0"/>
    <n v="0"/>
    <n v="0"/>
    <n v="0"/>
    <x v="3"/>
  </r>
  <r>
    <x v="3"/>
    <n v="4448"/>
    <x v="129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x v="29"/>
  </r>
  <r>
    <x v="3"/>
    <n v="4449"/>
    <x v="130"/>
    <n v="0"/>
    <n v="0"/>
    <m/>
    <n v="0"/>
    <n v="0"/>
    <n v="0"/>
    <n v="0"/>
    <n v="0"/>
    <n v="2"/>
    <n v="2"/>
    <n v="2"/>
    <n v="2"/>
    <n v="0"/>
    <n v="0"/>
    <n v="0"/>
    <n v="0"/>
    <n v="1"/>
    <n v="1"/>
    <n v="1"/>
    <n v="0"/>
    <n v="0"/>
    <n v="0"/>
    <n v="0"/>
    <n v="0"/>
    <n v="0"/>
    <n v="0"/>
    <n v="0"/>
    <n v="0"/>
    <n v="34"/>
    <n v="0"/>
    <n v="0"/>
    <n v="0"/>
    <x v="5"/>
  </r>
  <r>
    <x v="3"/>
    <n v="4450"/>
    <x v="131"/>
    <n v="0"/>
    <n v="0"/>
    <m/>
    <n v="0"/>
    <n v="1"/>
    <n v="1"/>
    <n v="1"/>
    <n v="1"/>
    <n v="1"/>
    <n v="1"/>
    <n v="1"/>
    <n v="1"/>
    <n v="0"/>
    <n v="0"/>
    <n v="0"/>
    <n v="0"/>
    <n v="1"/>
    <n v="1"/>
    <n v="1"/>
    <n v="0"/>
    <n v="2"/>
    <n v="0"/>
    <n v="0"/>
    <n v="0"/>
    <n v="0"/>
    <n v="0"/>
    <n v="0"/>
    <n v="0"/>
    <n v="5"/>
    <n v="0"/>
    <n v="0"/>
    <n v="1"/>
    <x v="28"/>
  </r>
  <r>
    <x v="3"/>
    <n v="4451"/>
    <x v="132"/>
    <n v="2"/>
    <n v="0"/>
    <m/>
    <n v="2"/>
    <n v="3"/>
    <n v="3"/>
    <n v="3"/>
    <n v="3"/>
    <n v="3"/>
    <n v="3"/>
    <n v="3"/>
    <n v="3"/>
    <n v="5"/>
    <n v="5"/>
    <n v="0"/>
    <n v="0"/>
    <n v="7"/>
    <n v="9"/>
    <n v="6"/>
    <n v="0"/>
    <n v="2"/>
    <n v="1"/>
    <n v="2"/>
    <n v="1"/>
    <n v="1"/>
    <n v="1"/>
    <n v="5"/>
    <n v="0"/>
    <n v="19"/>
    <n v="0"/>
    <n v="0"/>
    <n v="0"/>
    <x v="34"/>
  </r>
  <r>
    <x v="3"/>
    <n v="4452"/>
    <x v="133"/>
    <n v="9"/>
    <n v="0"/>
    <m/>
    <n v="11"/>
    <n v="16"/>
    <n v="16"/>
    <n v="16"/>
    <n v="16"/>
    <n v="16"/>
    <n v="16"/>
    <n v="16"/>
    <n v="15"/>
    <n v="16"/>
    <n v="15"/>
    <n v="0"/>
    <n v="0"/>
    <n v="16"/>
    <n v="17"/>
    <n v="14"/>
    <n v="0"/>
    <n v="20"/>
    <n v="6"/>
    <n v="7"/>
    <n v="8"/>
    <n v="50"/>
    <n v="6"/>
    <n v="4"/>
    <n v="0"/>
    <n v="27"/>
    <n v="0"/>
    <n v="2"/>
    <n v="13"/>
    <x v="27"/>
  </r>
  <r>
    <x v="3"/>
    <n v="4454"/>
    <x v="135"/>
    <n v="0"/>
    <n v="0"/>
    <m/>
    <n v="0"/>
    <n v="1"/>
    <n v="1"/>
    <n v="1"/>
    <n v="1"/>
    <n v="0"/>
    <n v="0"/>
    <n v="0"/>
    <n v="0"/>
    <n v="0"/>
    <n v="0"/>
    <n v="0"/>
    <n v="0"/>
    <n v="1"/>
    <n v="1"/>
    <n v="1"/>
    <n v="0"/>
    <n v="2"/>
    <n v="0"/>
    <n v="0"/>
    <n v="0"/>
    <n v="1"/>
    <n v="1"/>
    <n v="0"/>
    <n v="0"/>
    <n v="2"/>
    <n v="0"/>
    <n v="0"/>
    <n v="1"/>
    <x v="2"/>
  </r>
  <r>
    <x v="3"/>
    <n v="4455"/>
    <x v="136"/>
    <n v="2"/>
    <n v="0"/>
    <m/>
    <n v="2"/>
    <n v="1"/>
    <n v="1"/>
    <n v="1"/>
    <n v="1"/>
    <n v="0"/>
    <n v="0"/>
    <n v="2"/>
    <n v="2"/>
    <n v="3"/>
    <n v="3"/>
    <n v="0"/>
    <n v="0"/>
    <n v="1"/>
    <n v="5"/>
    <n v="4"/>
    <n v="0"/>
    <n v="6"/>
    <n v="0"/>
    <n v="1"/>
    <n v="0"/>
    <n v="3"/>
    <n v="2"/>
    <n v="1"/>
    <n v="0"/>
    <n v="103"/>
    <n v="0"/>
    <n v="0"/>
    <n v="1"/>
    <x v="23"/>
  </r>
  <r>
    <x v="3"/>
    <n v="4456"/>
    <x v="137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x v="28"/>
  </r>
  <r>
    <x v="3"/>
    <n v="4457"/>
    <x v="138"/>
    <n v="0"/>
    <n v="0"/>
    <m/>
    <n v="0"/>
    <n v="1"/>
    <n v="1"/>
    <n v="0"/>
    <n v="0"/>
    <n v="1"/>
    <n v="1"/>
    <n v="1"/>
    <n v="1"/>
    <n v="1"/>
    <n v="0"/>
    <n v="0"/>
    <n v="0"/>
    <n v="1"/>
    <n v="1"/>
    <n v="0"/>
    <n v="0"/>
    <n v="2"/>
    <n v="1"/>
    <n v="1"/>
    <n v="1"/>
    <n v="1"/>
    <n v="1"/>
    <n v="0"/>
    <n v="0"/>
    <n v="4"/>
    <n v="0"/>
    <n v="0"/>
    <n v="0"/>
    <x v="0"/>
  </r>
  <r>
    <x v="3"/>
    <n v="4458"/>
    <x v="139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6"/>
    <n v="0"/>
    <n v="0"/>
    <n v="0"/>
    <x v="17"/>
  </r>
  <r>
    <x v="3"/>
    <n v="4459"/>
    <x v="14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x v="28"/>
  </r>
  <r>
    <x v="3"/>
    <n v="4462"/>
    <x v="143"/>
    <n v="0"/>
    <n v="0"/>
    <m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5"/>
    <n v="0"/>
    <n v="0"/>
    <n v="2"/>
    <x v="18"/>
  </r>
  <r>
    <x v="3"/>
    <n v="4463"/>
    <x v="144"/>
    <n v="0"/>
    <n v="0"/>
    <m/>
    <n v="0"/>
    <n v="1"/>
    <n v="1"/>
    <n v="1"/>
    <n v="1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0"/>
    <n v="0"/>
    <n v="0"/>
    <n v="0"/>
    <n v="0"/>
    <x v="1"/>
  </r>
  <r>
    <x v="3"/>
    <n v="4464"/>
    <x v="145"/>
    <n v="0"/>
    <n v="0"/>
    <m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1"/>
    <n v="0"/>
    <n v="2"/>
    <n v="0"/>
    <n v="0"/>
    <n v="0"/>
    <x v="36"/>
  </r>
  <r>
    <x v="3"/>
    <n v="4465"/>
    <x v="202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0"/>
    <n v="0"/>
    <n v="0"/>
    <x v="0"/>
  </r>
  <r>
    <x v="3"/>
    <n v="6681"/>
    <x v="146"/>
    <n v="0"/>
    <n v="0"/>
    <m/>
    <n v="0"/>
    <n v="1"/>
    <n v="1"/>
    <n v="1"/>
    <n v="1"/>
    <n v="2"/>
    <n v="2"/>
    <n v="3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2"/>
    <x v="4"/>
  </r>
  <r>
    <x v="3"/>
    <n v="6682"/>
    <x v="147"/>
    <n v="0"/>
    <n v="0"/>
    <m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1"/>
    <n v="1"/>
    <n v="1"/>
    <n v="0"/>
    <n v="6"/>
    <n v="0"/>
    <n v="1"/>
    <n v="0"/>
    <n v="0"/>
    <n v="0"/>
    <x v="32"/>
  </r>
  <r>
    <x v="3"/>
    <n v="6683"/>
    <x v="148"/>
    <n v="0"/>
    <n v="0"/>
    <m/>
    <n v="0"/>
    <n v="3"/>
    <n v="3"/>
    <n v="3"/>
    <n v="3"/>
    <n v="3"/>
    <n v="2"/>
    <n v="3"/>
    <n v="3"/>
    <n v="1"/>
    <n v="0"/>
    <n v="0"/>
    <n v="0"/>
    <n v="0"/>
    <n v="0"/>
    <n v="0"/>
    <n v="0"/>
    <n v="0"/>
    <n v="3"/>
    <n v="0"/>
    <n v="0"/>
    <n v="1"/>
    <n v="1"/>
    <n v="2"/>
    <n v="0"/>
    <n v="0"/>
    <n v="0"/>
    <n v="0"/>
    <n v="0"/>
    <x v="38"/>
  </r>
  <r>
    <x v="3"/>
    <n v="6722"/>
    <x v="149"/>
    <n v="1"/>
    <n v="0"/>
    <m/>
    <n v="1"/>
    <n v="5"/>
    <n v="5"/>
    <n v="5"/>
    <n v="5"/>
    <n v="2"/>
    <n v="2"/>
    <n v="2"/>
    <n v="2"/>
    <n v="5"/>
    <n v="5"/>
    <n v="0"/>
    <n v="0"/>
    <n v="5"/>
    <n v="5"/>
    <n v="3"/>
    <n v="0"/>
    <n v="5"/>
    <n v="4"/>
    <n v="5"/>
    <n v="5"/>
    <n v="6"/>
    <n v="4"/>
    <n v="7"/>
    <n v="0"/>
    <n v="2"/>
    <n v="0"/>
    <n v="1"/>
    <n v="0"/>
    <x v="38"/>
  </r>
  <r>
    <x v="3"/>
    <n v="6723"/>
    <x v="150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0"/>
    <n v="0"/>
    <n v="0"/>
    <n v="0"/>
    <n v="0"/>
    <n v="0"/>
    <x v="38"/>
  </r>
  <r>
    <x v="3"/>
    <n v="6953"/>
    <x v="151"/>
    <n v="0"/>
    <n v="0"/>
    <m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0"/>
    <n v="0"/>
    <n v="0"/>
    <n v="0"/>
    <n v="0"/>
    <n v="4"/>
    <n v="0"/>
    <n v="21"/>
    <n v="0"/>
    <n v="0"/>
    <n v="0"/>
    <x v="38"/>
  </r>
  <r>
    <x v="3"/>
    <n v="6997"/>
    <x v="153"/>
    <n v="0"/>
    <n v="0"/>
    <m/>
    <n v="1"/>
    <n v="0"/>
    <n v="0"/>
    <n v="0"/>
    <n v="0"/>
    <n v="4"/>
    <n v="4"/>
    <n v="4"/>
    <n v="4"/>
    <n v="4"/>
    <n v="4"/>
    <n v="0"/>
    <n v="0"/>
    <n v="4"/>
    <n v="5"/>
    <n v="3"/>
    <n v="0"/>
    <n v="2"/>
    <n v="3"/>
    <n v="2"/>
    <n v="2"/>
    <n v="1"/>
    <n v="1"/>
    <n v="0"/>
    <n v="0"/>
    <n v="38"/>
    <n v="0"/>
    <n v="2"/>
    <n v="1"/>
    <x v="38"/>
  </r>
  <r>
    <x v="3"/>
    <n v="7020"/>
    <x v="154"/>
    <n v="1"/>
    <n v="0"/>
    <m/>
    <n v="1"/>
    <n v="0"/>
    <n v="0"/>
    <n v="0"/>
    <n v="0"/>
    <n v="0"/>
    <n v="0"/>
    <n v="0"/>
    <n v="0"/>
    <n v="1"/>
    <n v="1"/>
    <n v="0"/>
    <n v="0"/>
    <n v="0"/>
    <n v="0"/>
    <n v="0"/>
    <n v="0"/>
    <n v="2"/>
    <n v="1"/>
    <n v="1"/>
    <n v="0"/>
    <n v="1"/>
    <n v="1"/>
    <n v="0"/>
    <n v="0"/>
    <n v="15"/>
    <n v="0"/>
    <n v="0"/>
    <n v="0"/>
    <x v="38"/>
  </r>
  <r>
    <x v="3"/>
    <n v="7021"/>
    <x v="15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7"/>
    <n v="0"/>
    <n v="0"/>
    <n v="2"/>
    <x v="38"/>
  </r>
  <r>
    <x v="3"/>
    <n v="7022"/>
    <x v="156"/>
    <n v="0"/>
    <n v="0"/>
    <m/>
    <n v="0"/>
    <n v="2"/>
    <n v="2"/>
    <n v="2"/>
    <n v="2"/>
    <n v="2"/>
    <n v="2"/>
    <n v="2"/>
    <n v="2"/>
    <n v="0"/>
    <n v="0"/>
    <n v="0"/>
    <n v="0"/>
    <n v="3"/>
    <n v="3"/>
    <n v="3"/>
    <n v="0"/>
    <n v="0"/>
    <n v="0"/>
    <n v="0"/>
    <n v="0"/>
    <n v="0"/>
    <n v="0"/>
    <n v="0"/>
    <n v="0"/>
    <n v="27"/>
    <n v="0"/>
    <n v="0"/>
    <n v="0"/>
    <x v="38"/>
  </r>
  <r>
    <x v="3"/>
    <n v="7023"/>
    <x v="157"/>
    <n v="0"/>
    <n v="0"/>
    <m/>
    <n v="0"/>
    <n v="3"/>
    <n v="3"/>
    <n v="3"/>
    <n v="3"/>
    <n v="0"/>
    <n v="0"/>
    <n v="0"/>
    <n v="0"/>
    <n v="1"/>
    <n v="1"/>
    <n v="0"/>
    <n v="0"/>
    <n v="1"/>
    <n v="1"/>
    <n v="1"/>
    <n v="0"/>
    <n v="0"/>
    <n v="0"/>
    <n v="0"/>
    <n v="0"/>
    <n v="8"/>
    <n v="0"/>
    <n v="0"/>
    <n v="0"/>
    <n v="0"/>
    <n v="0"/>
    <n v="0"/>
    <n v="0"/>
    <x v="38"/>
  </r>
  <r>
    <x v="3"/>
    <n v="7107"/>
    <x v="158"/>
    <n v="1"/>
    <n v="0"/>
    <m/>
    <n v="1"/>
    <n v="9"/>
    <n v="9"/>
    <n v="9"/>
    <n v="9"/>
    <n v="15"/>
    <n v="15"/>
    <n v="16"/>
    <n v="15"/>
    <n v="11"/>
    <n v="12"/>
    <n v="0"/>
    <n v="0"/>
    <n v="10"/>
    <n v="10"/>
    <n v="12"/>
    <n v="0"/>
    <n v="14"/>
    <n v="9"/>
    <n v="10"/>
    <n v="10"/>
    <n v="7"/>
    <n v="6"/>
    <n v="2"/>
    <n v="0"/>
    <n v="3"/>
    <n v="0"/>
    <n v="2"/>
    <n v="4"/>
    <x v="38"/>
  </r>
  <r>
    <x v="3"/>
    <n v="7183"/>
    <x v="159"/>
    <n v="0"/>
    <n v="0"/>
    <m/>
    <n v="0"/>
    <n v="18"/>
    <n v="18"/>
    <n v="18"/>
    <n v="18"/>
    <n v="7"/>
    <n v="7"/>
    <n v="7"/>
    <n v="7"/>
    <n v="10"/>
    <n v="10"/>
    <n v="0"/>
    <n v="0"/>
    <n v="6"/>
    <n v="6"/>
    <n v="7"/>
    <n v="0"/>
    <n v="19"/>
    <n v="9"/>
    <n v="7"/>
    <n v="6"/>
    <n v="14"/>
    <n v="14"/>
    <n v="4"/>
    <n v="0"/>
    <n v="11"/>
    <n v="0"/>
    <n v="2"/>
    <n v="4"/>
    <x v="38"/>
  </r>
  <r>
    <x v="3"/>
    <n v="7222"/>
    <x v="160"/>
    <n v="0"/>
    <n v="0"/>
    <m/>
    <n v="0"/>
    <n v="1"/>
    <n v="1"/>
    <n v="1"/>
    <n v="1"/>
    <n v="0"/>
    <n v="0"/>
    <n v="0"/>
    <n v="0"/>
    <n v="1"/>
    <n v="1"/>
    <n v="0"/>
    <n v="0"/>
    <n v="0"/>
    <n v="0"/>
    <n v="0"/>
    <n v="0"/>
    <n v="1"/>
    <n v="0"/>
    <n v="0"/>
    <n v="0"/>
    <n v="1"/>
    <n v="1"/>
    <n v="0"/>
    <n v="0"/>
    <n v="26"/>
    <n v="0"/>
    <n v="0"/>
    <n v="0"/>
    <x v="38"/>
  </r>
  <r>
    <x v="3"/>
    <n v="7223"/>
    <x v="161"/>
    <n v="0"/>
    <n v="0"/>
    <m/>
    <n v="0"/>
    <n v="0"/>
    <n v="0"/>
    <n v="0"/>
    <n v="0"/>
    <n v="1"/>
    <n v="1"/>
    <n v="1"/>
    <n v="1"/>
    <n v="0"/>
    <n v="0"/>
    <n v="0"/>
    <n v="0"/>
    <n v="0"/>
    <n v="0"/>
    <n v="0"/>
    <n v="0"/>
    <n v="2"/>
    <n v="1"/>
    <n v="1"/>
    <n v="1"/>
    <n v="2"/>
    <n v="1"/>
    <n v="0"/>
    <n v="0"/>
    <n v="0"/>
    <n v="0"/>
    <n v="0"/>
    <n v="0"/>
    <x v="38"/>
  </r>
  <r>
    <x v="3"/>
    <n v="7306"/>
    <x v="162"/>
    <n v="0"/>
    <n v="0"/>
    <m/>
    <n v="0"/>
    <n v="9"/>
    <n v="9"/>
    <n v="9"/>
    <n v="9"/>
    <n v="5"/>
    <n v="5"/>
    <n v="5"/>
    <n v="5"/>
    <n v="3"/>
    <n v="3"/>
    <n v="0"/>
    <n v="0"/>
    <n v="5"/>
    <n v="6"/>
    <n v="5"/>
    <n v="0"/>
    <n v="1"/>
    <n v="3"/>
    <n v="4"/>
    <n v="4"/>
    <n v="28"/>
    <n v="13"/>
    <n v="0"/>
    <n v="0"/>
    <n v="2"/>
    <n v="0"/>
    <n v="1"/>
    <n v="5"/>
    <x v="38"/>
  </r>
  <r>
    <x v="3"/>
    <n v="7315"/>
    <x v="163"/>
    <n v="0"/>
    <n v="0"/>
    <m/>
    <n v="0"/>
    <n v="0"/>
    <n v="0"/>
    <n v="0"/>
    <n v="0"/>
    <n v="3"/>
    <n v="3"/>
    <n v="3"/>
    <n v="3"/>
    <n v="0"/>
    <n v="0"/>
    <n v="0"/>
    <n v="0"/>
    <n v="0"/>
    <n v="1"/>
    <n v="1"/>
    <n v="0"/>
    <n v="2"/>
    <n v="1"/>
    <n v="0"/>
    <n v="0"/>
    <n v="0"/>
    <n v="0"/>
    <n v="0"/>
    <n v="0"/>
    <n v="0"/>
    <n v="0"/>
    <n v="0"/>
    <n v="0"/>
    <x v="38"/>
  </r>
  <r>
    <x v="3"/>
    <n v="7316"/>
    <x v="164"/>
    <n v="0"/>
    <n v="0"/>
    <m/>
    <n v="0"/>
    <n v="1"/>
    <n v="1"/>
    <n v="1"/>
    <n v="1"/>
    <n v="1"/>
    <n v="1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8"/>
  </r>
  <r>
    <x v="3"/>
    <n v="7317"/>
    <x v="165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x v="38"/>
  </r>
  <r>
    <x v="3"/>
    <n v="7318"/>
    <x v="166"/>
    <n v="0"/>
    <n v="0"/>
    <m/>
    <n v="0"/>
    <n v="0"/>
    <n v="0"/>
    <n v="0"/>
    <n v="0"/>
    <n v="1"/>
    <n v="1"/>
    <n v="0"/>
    <n v="0"/>
    <n v="0"/>
    <n v="0"/>
    <n v="0"/>
    <n v="0"/>
    <n v="0"/>
    <n v="1"/>
    <n v="0"/>
    <n v="0"/>
    <n v="6"/>
    <n v="0"/>
    <n v="1"/>
    <n v="0"/>
    <n v="1"/>
    <n v="0"/>
    <n v="0"/>
    <n v="0"/>
    <n v="20"/>
    <n v="0"/>
    <n v="0"/>
    <n v="0"/>
    <x v="38"/>
  </r>
  <r>
    <x v="3"/>
    <n v="7410"/>
    <x v="167"/>
    <n v="0"/>
    <n v="0"/>
    <m/>
    <n v="0"/>
    <n v="5"/>
    <n v="5"/>
    <n v="5"/>
    <n v="5"/>
    <n v="11"/>
    <n v="11"/>
    <n v="11"/>
    <n v="11"/>
    <n v="6"/>
    <n v="6"/>
    <n v="0"/>
    <n v="0"/>
    <n v="8"/>
    <n v="8"/>
    <n v="9"/>
    <n v="0"/>
    <n v="6"/>
    <n v="0"/>
    <n v="0"/>
    <n v="0"/>
    <n v="4"/>
    <n v="4"/>
    <n v="2"/>
    <n v="0"/>
    <n v="9"/>
    <n v="0"/>
    <n v="2"/>
    <n v="2"/>
    <x v="38"/>
  </r>
  <r>
    <x v="3"/>
    <n v="9468"/>
    <x v="168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0"/>
    <n v="2"/>
    <n v="0"/>
    <n v="0"/>
    <n v="1"/>
    <x v="38"/>
  </r>
  <r>
    <x v="3"/>
    <n v="10096"/>
    <x v="170"/>
    <n v="0"/>
    <n v="0"/>
    <m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8"/>
    <n v="0"/>
    <n v="0"/>
    <n v="0"/>
    <x v="38"/>
  </r>
  <r>
    <x v="3"/>
    <n v="11452"/>
    <x v="171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2"/>
    <n v="0"/>
    <n v="0"/>
    <n v="0"/>
    <x v="38"/>
  </r>
  <r>
    <x v="3"/>
    <n v="11470"/>
    <x v="172"/>
    <n v="92"/>
    <n v="3"/>
    <m/>
    <n v="93"/>
    <n v="11"/>
    <n v="11"/>
    <n v="11"/>
    <n v="2"/>
    <n v="4"/>
    <n v="5"/>
    <n v="7"/>
    <n v="6"/>
    <n v="3"/>
    <n v="1"/>
    <n v="0"/>
    <n v="0"/>
    <n v="1"/>
    <n v="1"/>
    <n v="0"/>
    <n v="0"/>
    <n v="0"/>
    <n v="1"/>
    <n v="1"/>
    <n v="1"/>
    <n v="0"/>
    <n v="0"/>
    <n v="1"/>
    <n v="0"/>
    <n v="1"/>
    <n v="0"/>
    <n v="3"/>
    <n v="7"/>
    <x v="38"/>
  </r>
  <r>
    <x v="3"/>
    <n v="17874"/>
    <x v="175"/>
    <n v="0"/>
    <n v="0"/>
    <m/>
    <n v="0"/>
    <n v="2"/>
    <n v="2"/>
    <n v="2"/>
    <n v="2"/>
    <n v="0"/>
    <n v="0"/>
    <n v="0"/>
    <n v="0"/>
    <n v="2"/>
    <n v="2"/>
    <n v="0"/>
    <n v="0"/>
    <n v="4"/>
    <n v="4"/>
    <n v="4"/>
    <n v="0"/>
    <n v="1"/>
    <n v="0"/>
    <n v="0"/>
    <n v="0"/>
    <n v="0"/>
    <n v="0"/>
    <n v="0"/>
    <n v="0"/>
    <n v="0"/>
    <n v="0"/>
    <n v="0"/>
    <n v="0"/>
    <x v="38"/>
  </r>
  <r>
    <x v="3"/>
    <n v="17875"/>
    <x v="176"/>
    <n v="0"/>
    <n v="0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x v="38"/>
  </r>
  <r>
    <x v="3"/>
    <n v="18916"/>
    <x v="178"/>
    <n v="0"/>
    <n v="0"/>
    <m/>
    <n v="0"/>
    <n v="1"/>
    <n v="1"/>
    <n v="1"/>
    <n v="1"/>
    <n v="0"/>
    <n v="0"/>
    <n v="0"/>
    <n v="0"/>
    <n v="1"/>
    <n v="1"/>
    <n v="0"/>
    <n v="0"/>
    <n v="2"/>
    <n v="2"/>
    <n v="1"/>
    <n v="0"/>
    <n v="1"/>
    <n v="1"/>
    <n v="1"/>
    <n v="0"/>
    <n v="1"/>
    <n v="1"/>
    <n v="0"/>
    <n v="0"/>
    <n v="19"/>
    <n v="0"/>
    <n v="0"/>
    <n v="2"/>
    <x v="38"/>
  </r>
  <r>
    <x v="3"/>
    <n v="26094"/>
    <x v="179"/>
    <n v="0"/>
    <n v="0"/>
    <m/>
    <n v="0"/>
    <n v="4"/>
    <n v="4"/>
    <n v="4"/>
    <n v="4"/>
    <n v="3"/>
    <n v="3"/>
    <n v="3"/>
    <n v="3"/>
    <n v="3"/>
    <n v="3"/>
    <n v="0"/>
    <n v="0"/>
    <n v="6"/>
    <n v="4"/>
    <n v="4"/>
    <n v="0"/>
    <n v="3"/>
    <n v="6"/>
    <n v="7"/>
    <n v="6"/>
    <n v="0"/>
    <n v="0"/>
    <n v="2"/>
    <n v="0"/>
    <n v="32"/>
    <n v="0"/>
    <n v="3"/>
    <n v="0"/>
    <x v="38"/>
  </r>
  <r>
    <x v="3"/>
    <n v="26269"/>
    <x v="180"/>
    <n v="0"/>
    <n v="0"/>
    <m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0"/>
    <n v="0"/>
    <n v="1"/>
    <n v="0"/>
    <n v="0"/>
    <n v="0"/>
    <x v="38"/>
  </r>
  <r>
    <x v="3"/>
    <n v="31449"/>
    <x v="150"/>
    <n v="0"/>
    <n v="0"/>
    <m/>
    <n v="0"/>
    <n v="11"/>
    <n v="11"/>
    <n v="11"/>
    <n v="11"/>
    <n v="4"/>
    <n v="4"/>
    <n v="4"/>
    <n v="5"/>
    <n v="4"/>
    <n v="3"/>
    <n v="0"/>
    <n v="0"/>
    <n v="15"/>
    <n v="14"/>
    <n v="12"/>
    <n v="0"/>
    <n v="14"/>
    <n v="3"/>
    <n v="3"/>
    <n v="5"/>
    <n v="14"/>
    <n v="3"/>
    <n v="13"/>
    <n v="0"/>
    <n v="0"/>
    <n v="0"/>
    <n v="5"/>
    <n v="0"/>
    <x v="38"/>
  </r>
  <r>
    <x v="3"/>
    <n v="11833"/>
    <x v="199"/>
    <n v="0"/>
    <n v="0"/>
    <m/>
    <n v="0"/>
    <n v="7"/>
    <n v="7"/>
    <n v="7"/>
    <n v="7"/>
    <n v="4"/>
    <n v="4"/>
    <n v="5"/>
    <n v="5"/>
    <n v="2"/>
    <n v="2"/>
    <n v="0"/>
    <n v="0"/>
    <n v="5"/>
    <n v="6"/>
    <n v="5"/>
    <n v="0"/>
    <n v="2"/>
    <n v="3"/>
    <n v="4"/>
    <n v="4"/>
    <n v="3"/>
    <n v="2"/>
    <n v="0"/>
    <n v="0"/>
    <n v="0"/>
    <n v="0"/>
    <n v="0"/>
    <n v="2"/>
    <x v="38"/>
  </r>
  <r>
    <x v="3"/>
    <n v="32743"/>
    <x v="200"/>
    <n v="7"/>
    <n v="0"/>
    <m/>
    <n v="7"/>
    <n v="1"/>
    <n v="1"/>
    <n v="1"/>
    <n v="1"/>
    <n v="3"/>
    <n v="3"/>
    <n v="3"/>
    <n v="3"/>
    <n v="4"/>
    <n v="5"/>
    <n v="0"/>
    <n v="0"/>
    <n v="8"/>
    <n v="6"/>
    <n v="6"/>
    <n v="0"/>
    <n v="5"/>
    <n v="7"/>
    <n v="5"/>
    <n v="5"/>
    <n v="6"/>
    <n v="1"/>
    <n v="5"/>
    <n v="0"/>
    <n v="58"/>
    <n v="0"/>
    <n v="3"/>
    <n v="10"/>
    <x v="38"/>
  </r>
  <r>
    <x v="3"/>
    <n v="31139"/>
    <x v="201"/>
    <n v="1"/>
    <n v="0"/>
    <m/>
    <n v="0"/>
    <n v="2"/>
    <n v="2"/>
    <n v="2"/>
    <n v="2"/>
    <n v="0"/>
    <n v="0"/>
    <n v="0"/>
    <n v="0"/>
    <n v="1"/>
    <n v="1"/>
    <n v="0"/>
    <n v="0"/>
    <n v="1"/>
    <n v="0"/>
    <n v="1"/>
    <n v="0"/>
    <n v="1"/>
    <n v="0"/>
    <n v="0"/>
    <n v="1"/>
    <n v="1"/>
    <n v="1"/>
    <n v="0"/>
    <n v="0"/>
    <n v="7"/>
    <n v="0"/>
    <n v="0"/>
    <n v="0"/>
    <x v="38"/>
  </r>
  <r>
    <x v="4"/>
    <m/>
    <x v="203"/>
    <n v="4406"/>
    <n v="115"/>
    <m/>
    <n v="4831"/>
    <n v="4220"/>
    <n v="4236"/>
    <n v="4207"/>
    <n v="4184"/>
    <n v="4642"/>
    <n v="4564"/>
    <n v="4642"/>
    <n v="4666"/>
    <n v="4759"/>
    <n v="4757"/>
    <n v="17"/>
    <n v="0"/>
    <n v="4414"/>
    <n v="4558"/>
    <n v="3740"/>
    <n v="1"/>
    <n v="4322"/>
    <n v="3434"/>
    <n v="4016"/>
    <n v="3965"/>
    <n v="3348"/>
    <n v="2649"/>
    <n v="1778"/>
    <n v="754"/>
    <n v="10734"/>
    <n v="0"/>
    <n v="616"/>
    <n v="3196"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  <r>
    <x v="5"/>
    <m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CE527E-68AC-4A1D-9957-4AD2A3B00B30}" name="TablaDinámica1" cacheId="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1:AO210" firstHeaderRow="1" firstDataRow="3" firstDataCol="1"/>
  <pivotFields count="37">
    <pivotField compact="0" outline="0" subtotalTop="0" showAll="0" defaultSubtotal="0"/>
    <pivotField axis="axisCol" compact="0" outline="0" subtotalTop="0" showAll="0" defaultSubtotal="0">
      <items count="13">
        <item x="0"/>
        <item x="1"/>
        <item x="2"/>
        <item x="3"/>
        <item m="1" x="8"/>
        <item m="1" x="9"/>
        <item m="1" x="10"/>
        <item m="1" x="11"/>
        <item m="1" x="12"/>
        <item m="1" x="5"/>
        <item m="1" x="6"/>
        <item m="1" x="7"/>
        <item x="4"/>
      </items>
    </pivotField>
    <pivotField compact="0" outline="0" showAll="0" defaultSubtotal="0"/>
    <pivotField axis="axisRow" compact="0" outline="0" showAll="0" defaultSubtotal="0">
      <items count="2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m="1" x="212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204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70"/>
        <item x="184"/>
        <item x="186"/>
        <item x="185"/>
        <item x="190"/>
        <item x="191"/>
        <item x="189"/>
        <item x="194"/>
        <item x="195"/>
        <item x="196"/>
        <item x="198"/>
        <item x="197"/>
        <item x="199"/>
        <item x="200"/>
        <item x="206"/>
        <item x="168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7"/>
        <item x="192"/>
        <item x="193"/>
        <item x="202"/>
        <item m="1" x="207"/>
        <item x="188"/>
        <item m="1" x="208"/>
        <item x="203"/>
        <item m="1" x="209"/>
        <item x="201"/>
        <item m="1" x="210"/>
        <item m="1" x="211"/>
        <item x="20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</pivotFields>
  <rowFields count="1">
    <field x="3"/>
  </rowFields>
  <rowItems count="2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5"/>
    </i>
    <i>
      <x v="207"/>
    </i>
    <i>
      <x v="209"/>
    </i>
    <i>
      <x v="212"/>
    </i>
  </rowItems>
  <colFields count="2">
    <field x="1"/>
    <field x="-2"/>
  </colFields>
  <colItems count="40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</colItems>
  <dataFields count="8">
    <dataField name="Suma de 1° PENTA" fld="14" baseField="0" baseItem="0"/>
    <dataField name="Suma de 2° PENTA" fld="18" baseField="0" baseItem="0"/>
    <dataField name="Suma de 3° PENTA" fld="20" baseField="0" baseItem="0"/>
    <dataField name="Suma de 1° SPR" fld="24" baseField="0" baseItem="0"/>
    <dataField name="Suma de 2° SPR" fld="28" baseField="0" baseItem="0"/>
    <dataField name="Suma de 1° IPV" fld="13" baseField="0" baseItem="0"/>
    <dataField name="Suma de 2° IPV" fld="17" baseField="0" baseItem="0"/>
    <dataField name="Suma de 3° APO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CA0CD7-E5E3-469B-B4D6-8CD044C89052}" name="TablaDinámica1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5:L44" firstHeaderRow="0" firstDataRow="1" firstDataCol="1"/>
  <pivotFields count="35">
    <pivotField compact="0" outline="0" subtotalTop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220">
        <item x="86"/>
        <item x="116"/>
        <item x="168"/>
        <item x="107"/>
        <item x="132"/>
        <item x="29"/>
        <item x="133"/>
        <item x="129"/>
        <item x="164"/>
        <item x="32"/>
        <item x="143"/>
        <item x="180"/>
        <item x="153"/>
        <item x="117"/>
        <item x="150"/>
        <item x="7"/>
        <item x="81"/>
        <item x="84"/>
        <item x="77"/>
        <item x="13"/>
        <item x="30"/>
        <item x="35"/>
        <item x="120"/>
        <item x="98"/>
        <item x="39"/>
        <item x="175"/>
        <item x="169"/>
        <item x="6"/>
        <item x="108"/>
        <item x="110"/>
        <item x="139"/>
        <item x="17"/>
        <item x="152"/>
        <item x="12"/>
        <item x="48"/>
        <item x="171"/>
        <item x="149"/>
        <item x="103"/>
        <item x="147"/>
        <item x="95"/>
        <item x="96"/>
        <item x="72"/>
        <item x="40"/>
        <item x="156"/>
        <item x="51"/>
        <item x="121"/>
        <item x="0"/>
        <item x="173"/>
        <item x="181"/>
        <item x="118"/>
        <item x="66"/>
        <item x="162"/>
        <item x="80"/>
        <item x="155"/>
        <item x="140"/>
        <item x="148"/>
        <item x="57"/>
        <item x="136"/>
        <item x="52"/>
        <item x="3"/>
        <item x="14"/>
        <item x="1"/>
        <item x="5"/>
        <item x="78"/>
        <item x="69"/>
        <item x="145"/>
        <item x="109"/>
        <item x="102"/>
        <item x="177"/>
        <item x="89"/>
        <item x="99"/>
        <item x="74"/>
        <item x="126"/>
        <item x="10"/>
        <item x="11"/>
        <item x="60"/>
        <item x="46"/>
        <item x="157"/>
        <item x="172"/>
        <item x="43"/>
        <item x="105"/>
        <item x="144"/>
        <item x="137"/>
        <item x="158"/>
        <item x="26"/>
        <item x="163"/>
        <item x="134"/>
        <item x="174"/>
        <item x="73"/>
        <item x="75"/>
        <item x="167"/>
        <item x="62"/>
        <item x="141"/>
        <item x="87"/>
        <item x="124"/>
        <item x="179"/>
        <item x="61"/>
        <item x="42"/>
        <item x="41"/>
        <item x="31"/>
        <item x="161"/>
        <item x="25"/>
        <item x="101"/>
        <item x="76"/>
        <item x="128"/>
        <item x="135"/>
        <item x="56"/>
        <item x="45"/>
        <item x="88"/>
        <item x="47"/>
        <item x="65"/>
        <item x="9"/>
        <item x="19"/>
        <item x="49"/>
        <item x="79"/>
        <item x="64"/>
        <item x="130"/>
        <item x="16"/>
        <item x="15"/>
        <item x="68"/>
        <item x="20"/>
        <item x="125"/>
        <item x="159"/>
        <item x="33"/>
        <item x="119"/>
        <item x="202"/>
        <item x="154"/>
        <item x="123"/>
        <item x="44"/>
        <item x="36"/>
        <item x="63"/>
        <item x="111"/>
        <item x="91"/>
        <item x="83"/>
        <item x="24"/>
        <item x="67"/>
        <item x="176"/>
        <item x="2"/>
        <item x="28"/>
        <item x="27"/>
        <item x="21"/>
        <item x="53"/>
        <item x="18"/>
        <item x="113"/>
        <item x="37"/>
        <item x="97"/>
        <item x="115"/>
        <item x="122"/>
        <item x="114"/>
        <item x="55"/>
        <item x="131"/>
        <item x="23"/>
        <item x="100"/>
        <item x="54"/>
        <item x="142"/>
        <item x="104"/>
        <item x="92"/>
        <item x="70"/>
        <item x="151"/>
        <item x="138"/>
        <item x="34"/>
        <item x="8"/>
        <item x="160"/>
        <item x="50"/>
        <item x="38"/>
        <item x="58"/>
        <item x="59"/>
        <item x="71"/>
        <item x="85"/>
        <item x="106"/>
        <item x="165"/>
        <item x="166"/>
        <item x="178"/>
        <item x="112"/>
        <item x="90"/>
        <item x="93"/>
        <item x="170"/>
        <item x="94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4"/>
        <item m="1" x="212"/>
        <item x="201"/>
        <item x="182"/>
        <item x="22"/>
        <item x="82"/>
        <item x="203"/>
        <item m="1" x="214"/>
        <item x="205"/>
        <item x="206"/>
        <item x="207"/>
        <item x="208"/>
        <item x="209"/>
        <item x="210"/>
        <item x="211"/>
        <item m="1" x="217"/>
        <item x="127"/>
        <item m="1" x="213"/>
        <item m="1" x="218"/>
        <item x="146"/>
        <item m="1" x="215"/>
        <item m="1" x="216"/>
        <item x="20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7">
        <item x="27"/>
        <item x="14"/>
        <item x="0"/>
        <item x="26"/>
        <item x="1"/>
        <item x="11"/>
        <item x="12"/>
        <item x="31"/>
        <item x="20"/>
        <item x="32"/>
        <item x="19"/>
        <item x="3"/>
        <item x="2"/>
        <item x="15"/>
        <item x="18"/>
        <item x="33"/>
        <item x="21"/>
        <item x="10"/>
        <item x="29"/>
        <item x="25"/>
        <item x="16"/>
        <item x="28"/>
        <item x="17"/>
        <item x="22"/>
        <item x="4"/>
        <item x="30"/>
        <item x="5"/>
        <item x="34"/>
        <item x="6"/>
        <item x="37"/>
        <item x="35"/>
        <item x="8"/>
        <item x="23"/>
        <item x="9"/>
        <item x="13"/>
        <item x="7"/>
        <item x="24"/>
        <item h="1" x="38"/>
        <item x="36"/>
        <item h="1" x="39"/>
        <item h="1" x="40"/>
        <item h="1" x="41"/>
        <item h="1" x="42"/>
        <item h="1" x="43"/>
        <item h="1" x="44"/>
        <item h="1" x="4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4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HVB " fld="2" baseField="32" baseItem="30"/>
    <dataField name=" BCG" fld="5" baseField="0" baseItem="0"/>
    <dataField name=" 1° IPV" fld="8" baseField="0" baseItem="0"/>
    <dataField name=" 2° ROTA" fld="11" baseField="0" baseItem="0"/>
    <dataField name=" 3° IPV" fld="14" baseField="0" baseItem="0"/>
    <dataField name=" 3° PENTA" fld="15" baseField="0" baseItem="0"/>
    <dataField name=" 3° NEUMO" fld="18" baseField="0" baseItem="0"/>
    <dataField name=" 1° SPR" fld="19" baseField="0" baseItem="0"/>
    <dataField name=" 2° SPR" fld="23" baseField="0" baseItem="0"/>
    <dataField name="NEUMO ADUL" fld="28" baseField="0" baseItem="0"/>
    <dataField name=" INFLU ADUL" fld="29" baseField="0" baseItem="0"/>
  </dataFields>
  <formats count="43">
    <format dxfId="1693">
      <pivotArea field="1" type="button" dataOnly="0" labelOnly="1" outline="0"/>
    </format>
    <format dxfId="1692">
      <pivotArea field="1" type="button" dataOnly="0" labelOnly="1" outline="0"/>
    </format>
    <format dxfId="1691">
      <pivotArea field="1" type="button" dataOnly="0" labelOnly="1" outline="0"/>
    </format>
    <format dxfId="1690">
      <pivotArea field="1" type="button" dataOnly="0" labelOnly="1" outline="0"/>
    </format>
    <format dxfId="1689">
      <pivotArea outline="0" collapsedLevelsAreSubtotals="1" fieldPosition="0"/>
    </format>
    <format dxfId="1688">
      <pivotArea dataOnly="0" labelOnly="1" grandRow="1" outline="0" fieldPosition="0"/>
    </format>
    <format dxfId="1687">
      <pivotArea outline="0" collapsedLevelsAreSubtotals="1" fieldPosition="0"/>
    </format>
    <format dxfId="1686">
      <pivotArea outline="0" collapsedLevelsAreSubtotals="1" fieldPosition="0"/>
    </format>
    <format dxfId="1685">
      <pivotArea field="34" type="button" dataOnly="0" labelOnly="1" outline="0" axis="axisRow" fieldPosition="0"/>
    </format>
    <format dxfId="1684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1683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1682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1681">
      <pivotArea dataOnly="0" labelOnly="1" outline="0" fieldPosition="0">
        <references count="1">
          <reference field="4294967294" count="2">
            <x v="9"/>
            <x v="10"/>
          </reference>
        </references>
      </pivotArea>
    </format>
    <format dxfId="1680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1679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1678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1677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1676">
      <pivotArea dataOnly="0" labelOnly="1" outline="0" fieldPosition="0">
        <references count="1">
          <reference field="34" count="0"/>
        </references>
      </pivotArea>
    </format>
    <format dxfId="1675">
      <pivotArea outline="0" fieldPosition="0">
        <references count="1">
          <reference field="4294967294" count="1" selected="0">
            <x v="1"/>
          </reference>
        </references>
      </pivotArea>
    </format>
    <format dxfId="167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7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7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7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670">
      <pivotArea dataOnly="0" labelOnly="1" outline="0" fieldPosition="0">
        <references count="1">
          <reference field="4294967294" count="2">
            <x v="6"/>
            <x v="7"/>
          </reference>
        </references>
      </pivotArea>
    </format>
    <format dxfId="1669">
      <pivotArea field="34" type="button" dataOnly="0" labelOnly="1" outline="0" axis="axisRow" fieldPosition="0"/>
    </format>
    <format dxfId="1668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9"/>
            <x v="10"/>
          </reference>
        </references>
      </pivotArea>
    </format>
    <format dxfId="1667">
      <pivotArea field="34" type="button" dataOnly="0" labelOnly="1" outline="0" axis="axisRow" fieldPosition="0"/>
    </format>
    <format dxfId="1666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9"/>
            <x v="10"/>
          </reference>
        </references>
      </pivotArea>
    </format>
    <format dxfId="1665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9"/>
            <x v="10"/>
          </reference>
        </references>
      </pivotArea>
    </format>
    <format dxfId="1664">
      <pivotArea outline="0" fieldPosition="0">
        <references count="1">
          <reference field="34" count="0" selected="0"/>
        </references>
      </pivotArea>
    </format>
    <format dxfId="1663">
      <pivotArea dataOnly="0" labelOnly="1" outline="0" fieldPosition="0">
        <references count="1">
          <reference field="34" count="0"/>
        </references>
      </pivotArea>
    </format>
    <format dxfId="166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661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1660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1659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16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57">
      <pivotArea dataOnly="0" labelOnly="1" outline="0" fieldPosition="0">
        <references count="1">
          <reference field="4294967294" count="2">
            <x v="9"/>
            <x v="10"/>
          </reference>
        </references>
      </pivotArea>
    </format>
    <format dxfId="1656">
      <pivotArea dataOnly="0" labelOnly="1" outline="0" fieldPosition="0">
        <references count="1">
          <reference field="4294967294" count="2">
            <x v="9"/>
            <x v="10"/>
          </reference>
        </references>
      </pivotArea>
    </format>
    <format dxfId="1655">
      <pivotArea dataOnly="0" labelOnly="1" outline="0" fieldPosition="0">
        <references count="1">
          <reference field="4294967294" count="2">
            <x v="9"/>
            <x v="10"/>
          </reference>
        </references>
      </pivotArea>
    </format>
    <format dxfId="165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6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51">
      <pivotArea dataOnly="0" labelOnly="1" outline="0" fieldPosition="0">
        <references count="1">
          <reference field="4294967294" count="1">
            <x v="7"/>
          </reference>
        </references>
      </pivotArea>
    </format>
  </formats>
  <pivotTableStyleInfo name="PivotStyleMedium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93B2CD-9FEF-4ADF-ADC4-8EFCF598B139}" name="TablaDiná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5:D248" firstHeaderRow="0" firstDataRow="1" firstDataCol="2"/>
  <pivotFields count="35">
    <pivotField compact="0" outline="0" subtotalTop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212">
        <item x="86"/>
        <item x="116"/>
        <item x="168"/>
        <item x="107"/>
        <item x="132"/>
        <item x="29"/>
        <item x="133"/>
        <item x="129"/>
        <item x="164"/>
        <item x="32"/>
        <item x="143"/>
        <item x="180"/>
        <item x="153"/>
        <item x="117"/>
        <item x="150"/>
        <item x="7"/>
        <item x="81"/>
        <item x="84"/>
        <item x="77"/>
        <item x="13"/>
        <item x="30"/>
        <item x="35"/>
        <item x="120"/>
        <item x="98"/>
        <item x="39"/>
        <item x="175"/>
        <item x="169"/>
        <item x="6"/>
        <item x="108"/>
        <item x="110"/>
        <item x="139"/>
        <item x="17"/>
        <item x="152"/>
        <item x="12"/>
        <item x="48"/>
        <item x="171"/>
        <item x="149"/>
        <item x="103"/>
        <item x="147"/>
        <item x="95"/>
        <item x="96"/>
        <item x="72"/>
        <item x="40"/>
        <item x="156"/>
        <item x="51"/>
        <item x="121"/>
        <item x="0"/>
        <item x="173"/>
        <item x="181"/>
        <item x="118"/>
        <item x="66"/>
        <item x="162"/>
        <item x="80"/>
        <item x="155"/>
        <item x="140"/>
        <item x="148"/>
        <item x="57"/>
        <item x="136"/>
        <item x="52"/>
        <item x="3"/>
        <item x="14"/>
        <item x="1"/>
        <item x="5"/>
        <item x="78"/>
        <item x="69"/>
        <item x="145"/>
        <item x="109"/>
        <item x="102"/>
        <item x="177"/>
        <item x="89"/>
        <item x="99"/>
        <item x="74"/>
        <item x="82"/>
        <item x="126"/>
        <item x="10"/>
        <item x="11"/>
        <item x="60"/>
        <item x="46"/>
        <item x="157"/>
        <item x="172"/>
        <item x="43"/>
        <item x="105"/>
        <item x="144"/>
        <item x="137"/>
        <item x="158"/>
        <item x="26"/>
        <item x="163"/>
        <item x="134"/>
        <item x="174"/>
        <item x="73"/>
        <item x="75"/>
        <item x="167"/>
        <item x="62"/>
        <item x="141"/>
        <item x="87"/>
        <item x="124"/>
        <item x="179"/>
        <item x="61"/>
        <item x="127"/>
        <item x="42"/>
        <item x="41"/>
        <item x="31"/>
        <item x="161"/>
        <item x="25"/>
        <item x="101"/>
        <item x="76"/>
        <item x="128"/>
        <item x="135"/>
        <item x="56"/>
        <item x="45"/>
        <item x="88"/>
        <item x="47"/>
        <item x="65"/>
        <item x="9"/>
        <item x="19"/>
        <item x="49"/>
        <item x="79"/>
        <item x="64"/>
        <item x="130"/>
        <item x="16"/>
        <item x="15"/>
        <item x="68"/>
        <item x="20"/>
        <item x="125"/>
        <item x="159"/>
        <item x="33"/>
        <item x="119"/>
        <item x="202"/>
        <item x="154"/>
        <item x="123"/>
        <item x="44"/>
        <item x="36"/>
        <item x="63"/>
        <item x="111"/>
        <item x="91"/>
        <item x="83"/>
        <item x="24"/>
        <item x="67"/>
        <item x="176"/>
        <item x="2"/>
        <item x="22"/>
        <item x="28"/>
        <item x="27"/>
        <item x="21"/>
        <item x="53"/>
        <item x="18"/>
        <item x="113"/>
        <item x="37"/>
        <item x="97"/>
        <item x="115"/>
        <item x="122"/>
        <item x="114"/>
        <item x="55"/>
        <item x="131"/>
        <item x="23"/>
        <item x="100"/>
        <item x="54"/>
        <item x="142"/>
        <item x="104"/>
        <item x="92"/>
        <item x="70"/>
        <item x="151"/>
        <item x="138"/>
        <item x="34"/>
        <item x="8"/>
        <item x="160"/>
        <item x="50"/>
        <item x="38"/>
        <item x="58"/>
        <item x="59"/>
        <item x="71"/>
        <item x="85"/>
        <item x="106"/>
        <item x="165"/>
        <item x="166"/>
        <item x="178"/>
        <item x="112"/>
        <item x="90"/>
        <item x="93"/>
        <item x="170"/>
        <item x="94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4"/>
        <item m="1" x="206"/>
        <item x="201"/>
        <item x="182"/>
        <item m="1" x="207"/>
        <item x="203"/>
        <item m="1" x="208"/>
        <item m="1" x="209"/>
        <item m="1" x="210"/>
        <item x="205"/>
        <item x="146"/>
        <item x="20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0">
        <item x="27"/>
        <item x="14"/>
        <item x="0"/>
        <item x="26"/>
        <item x="1"/>
        <item x="11"/>
        <item x="12"/>
        <item x="31"/>
        <item x="20"/>
        <item x="32"/>
        <item x="19"/>
        <item x="3"/>
        <item x="2"/>
        <item x="15"/>
        <item x="18"/>
        <item x="33"/>
        <item x="21"/>
        <item x="10"/>
        <item x="29"/>
        <item x="25"/>
        <item x="16"/>
        <item x="28"/>
        <item x="17"/>
        <item x="22"/>
        <item x="4"/>
        <item x="30"/>
        <item x="5"/>
        <item x="34"/>
        <item x="6"/>
        <item x="37"/>
        <item x="35"/>
        <item x="8"/>
        <item x="23"/>
        <item x="9"/>
        <item x="13"/>
        <item x="7"/>
        <item x="24"/>
        <item x="36"/>
        <item h="1" x="3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4"/>
    <field x="1"/>
  </rowFields>
  <rowItems count="243">
    <i>
      <x/>
      <x v="16"/>
    </i>
    <i r="1">
      <x v="17"/>
    </i>
    <i r="1">
      <x v="43"/>
    </i>
    <i r="1">
      <x v="52"/>
    </i>
    <i r="1">
      <x v="53"/>
    </i>
    <i r="1">
      <x v="63"/>
    </i>
    <i r="1">
      <x v="72"/>
    </i>
    <i r="1">
      <x v="91"/>
    </i>
    <i r="1">
      <x v="116"/>
    </i>
    <i r="1">
      <x v="135"/>
    </i>
    <i t="default">
      <x/>
    </i>
    <i>
      <x v="1"/>
      <x v="14"/>
    </i>
    <i r="1">
      <x v="42"/>
    </i>
    <i r="1">
      <x v="197"/>
    </i>
    <i t="default">
      <x v="1"/>
    </i>
    <i>
      <x v="2"/>
      <x v="15"/>
    </i>
    <i r="1">
      <x v="27"/>
    </i>
    <i r="1">
      <x v="46"/>
    </i>
    <i r="1">
      <x v="47"/>
    </i>
    <i r="1">
      <x v="59"/>
    </i>
    <i r="1">
      <x v="61"/>
    </i>
    <i r="1">
      <x v="62"/>
    </i>
    <i r="1">
      <x v="139"/>
    </i>
    <i r="1">
      <x v="182"/>
    </i>
    <i r="1">
      <x v="191"/>
    </i>
    <i r="1">
      <x v="194"/>
    </i>
    <i r="1">
      <x v="199"/>
    </i>
    <i r="1">
      <x v="201"/>
    </i>
    <i t="default">
      <x v="2"/>
    </i>
    <i>
      <x v="3"/>
      <x v="18"/>
    </i>
    <i t="default">
      <x v="3"/>
    </i>
    <i>
      <x v="4"/>
      <x v="48"/>
    </i>
    <i r="1">
      <x v="84"/>
    </i>
    <i r="1">
      <x v="113"/>
    </i>
    <i r="1">
      <x v="164"/>
    </i>
    <i r="1">
      <x v="189"/>
    </i>
    <i t="default">
      <x v="4"/>
    </i>
    <i>
      <x v="5"/>
      <x v="21"/>
    </i>
    <i r="1">
      <x v="185"/>
    </i>
    <i t="default">
      <x v="5"/>
    </i>
    <i>
      <x v="6"/>
      <x v="131"/>
    </i>
    <i t="default">
      <x v="6"/>
    </i>
    <i>
      <x v="7"/>
      <x v="45"/>
    </i>
    <i r="1">
      <x v="150"/>
    </i>
    <i r="1">
      <x v="193"/>
    </i>
    <i t="default">
      <x v="7"/>
    </i>
    <i>
      <x v="8"/>
      <x v="56"/>
    </i>
    <i r="1">
      <x v="168"/>
    </i>
    <i r="1">
      <x v="169"/>
    </i>
    <i t="default">
      <x v="8"/>
    </i>
    <i>
      <x v="9"/>
      <x v="10"/>
    </i>
    <i r="1">
      <x v="30"/>
    </i>
    <i r="1">
      <x v="54"/>
    </i>
    <i r="1">
      <x v="57"/>
    </i>
    <i r="1">
      <x v="65"/>
    </i>
    <i r="1">
      <x v="82"/>
    </i>
    <i r="1">
      <x v="83"/>
    </i>
    <i r="1">
      <x v="93"/>
    </i>
    <i r="1">
      <x v="107"/>
    </i>
    <i r="1">
      <x v="129"/>
    </i>
    <i r="1">
      <x v="157"/>
    </i>
    <i r="1">
      <x v="162"/>
    </i>
    <i r="1">
      <x v="204"/>
    </i>
    <i r="1">
      <x v="209"/>
    </i>
    <i t="default">
      <x v="9"/>
    </i>
    <i>
      <x v="10"/>
      <x v="58"/>
    </i>
    <i r="1">
      <x v="76"/>
    </i>
    <i r="1">
      <x v="187"/>
    </i>
    <i t="default">
      <x v="10"/>
    </i>
    <i>
      <x v="11"/>
      <x v="31"/>
    </i>
    <i r="1">
      <x v="60"/>
    </i>
    <i r="1">
      <x v="119"/>
    </i>
    <i r="1">
      <x v="120"/>
    </i>
    <i r="1">
      <x v="145"/>
    </i>
    <i r="1">
      <x v="165"/>
    </i>
    <i r="1">
      <x v="188"/>
    </i>
    <i t="default">
      <x v="11"/>
    </i>
    <i>
      <x v="12"/>
      <x v="2"/>
    </i>
    <i r="1">
      <x v="19"/>
    </i>
    <i r="1">
      <x v="33"/>
    </i>
    <i r="1">
      <x v="74"/>
    </i>
    <i r="1">
      <x v="75"/>
    </i>
    <i r="1">
      <x v="183"/>
    </i>
    <i t="default">
      <x v="12"/>
    </i>
    <i>
      <x v="13"/>
      <x v="80"/>
    </i>
    <i r="1">
      <x v="99"/>
    </i>
    <i r="1">
      <x v="100"/>
    </i>
    <i r="1">
      <x v="130"/>
    </i>
    <i r="1">
      <x v="181"/>
    </i>
    <i r="1">
      <x v="199"/>
    </i>
    <i t="default">
      <x v="13"/>
    </i>
    <i>
      <x v="14"/>
      <x v="11"/>
    </i>
    <i r="1">
      <x v="44"/>
    </i>
    <i r="1">
      <x v="108"/>
    </i>
    <i r="1">
      <x v="144"/>
    </i>
    <i r="1">
      <x v="152"/>
    </i>
    <i r="1">
      <x v="156"/>
    </i>
    <i r="1">
      <x v="192"/>
    </i>
    <i t="default">
      <x v="14"/>
    </i>
    <i>
      <x v="15"/>
      <x v="95"/>
    </i>
    <i t="default">
      <x v="15"/>
    </i>
    <i>
      <x v="16"/>
      <x v="92"/>
    </i>
    <i r="1">
      <x v="97"/>
    </i>
    <i r="1">
      <x v="117"/>
    </i>
    <i r="1">
      <x v="132"/>
    </i>
    <i t="default">
      <x v="16"/>
    </i>
    <i>
      <x v="17"/>
      <x v="9"/>
    </i>
    <i r="1">
      <x v="101"/>
    </i>
    <i r="1">
      <x v="125"/>
    </i>
    <i r="1">
      <x v="163"/>
    </i>
    <i t="default">
      <x v="17"/>
    </i>
    <i>
      <x v="18"/>
      <x v="1"/>
    </i>
    <i r="1">
      <x v="3"/>
    </i>
    <i r="1">
      <x v="13"/>
    </i>
    <i r="1">
      <x v="28"/>
    </i>
    <i r="1">
      <x v="29"/>
    </i>
    <i r="1">
      <x v="37"/>
    </i>
    <i r="1">
      <x v="49"/>
    </i>
    <i r="1">
      <x v="51"/>
    </i>
    <i r="1">
      <x v="66"/>
    </i>
    <i r="1">
      <x v="67"/>
    </i>
    <i r="1">
      <x v="81"/>
    </i>
    <i r="1">
      <x v="102"/>
    </i>
    <i r="1">
      <x v="104"/>
    </i>
    <i r="1">
      <x v="126"/>
    </i>
    <i r="1">
      <x v="133"/>
    </i>
    <i r="1">
      <x v="146"/>
    </i>
    <i r="1">
      <x v="149"/>
    </i>
    <i r="1">
      <x v="151"/>
    </i>
    <i r="1">
      <x v="158"/>
    </i>
    <i r="1">
      <x v="172"/>
    </i>
    <i r="1">
      <x v="176"/>
    </i>
    <i t="default">
      <x v="18"/>
    </i>
    <i>
      <x v="19"/>
      <x/>
    </i>
    <i r="1">
      <x v="32"/>
    </i>
    <i r="1">
      <x v="94"/>
    </i>
    <i r="1">
      <x v="105"/>
    </i>
    <i r="1">
      <x v="171"/>
    </i>
    <i r="1">
      <x v="184"/>
    </i>
    <i t="default">
      <x v="19"/>
    </i>
    <i>
      <x v="20"/>
      <x v="77"/>
    </i>
    <i r="1">
      <x v="109"/>
    </i>
    <i t="default">
      <x v="20"/>
    </i>
    <i>
      <x v="21"/>
      <x v="8"/>
    </i>
    <i r="1">
      <x v="25"/>
    </i>
    <i r="1">
      <x v="35"/>
    </i>
    <i r="1">
      <x v="36"/>
    </i>
    <i r="1">
      <x v="39"/>
    </i>
    <i r="1">
      <x v="40"/>
    </i>
    <i r="1">
      <x v="69"/>
    </i>
    <i r="1">
      <x v="88"/>
    </i>
    <i r="1">
      <x v="96"/>
    </i>
    <i r="1">
      <x v="110"/>
    </i>
    <i r="1">
      <x v="134"/>
    </i>
    <i r="1">
      <x v="148"/>
    </i>
    <i r="1">
      <x v="159"/>
    </i>
    <i r="1">
      <x v="173"/>
    </i>
    <i r="1">
      <x v="175"/>
    </i>
    <i r="1">
      <x v="177"/>
    </i>
    <i r="1">
      <x v="178"/>
    </i>
    <i r="1">
      <x v="179"/>
    </i>
    <i r="1">
      <x v="180"/>
    </i>
    <i r="1">
      <x v="195"/>
    </i>
    <i t="default">
      <x v="21"/>
    </i>
    <i>
      <x v="22"/>
      <x v="34"/>
    </i>
    <i r="1">
      <x v="68"/>
    </i>
    <i r="1">
      <x v="111"/>
    </i>
    <i r="1">
      <x v="115"/>
    </i>
    <i r="1">
      <x v="186"/>
    </i>
    <i t="default">
      <x v="22"/>
    </i>
    <i>
      <x v="23"/>
      <x v="50"/>
    </i>
    <i r="1">
      <x v="112"/>
    </i>
    <i t="default">
      <x v="23"/>
    </i>
    <i>
      <x v="24"/>
      <x v="114"/>
    </i>
    <i r="1">
      <x v="127"/>
    </i>
    <i r="1">
      <x v="198"/>
    </i>
    <i t="default">
      <x v="24"/>
    </i>
    <i>
      <x v="25"/>
      <x v="12"/>
    </i>
    <i r="1">
      <x v="22"/>
    </i>
    <i t="default">
      <x v="25"/>
    </i>
    <i>
      <x v="26"/>
      <x v="86"/>
    </i>
    <i r="1">
      <x v="122"/>
    </i>
    <i r="1">
      <x v="196"/>
    </i>
    <i t="default">
      <x v="26"/>
    </i>
    <i>
      <x v="27"/>
      <x v="4"/>
    </i>
    <i r="1">
      <x v="7"/>
    </i>
    <i r="1">
      <x v="73"/>
    </i>
    <i r="1">
      <x v="78"/>
    </i>
    <i r="1">
      <x v="98"/>
    </i>
    <i r="1">
      <x v="106"/>
    </i>
    <i r="1">
      <x v="118"/>
    </i>
    <i r="1">
      <x v="123"/>
    </i>
    <i r="1">
      <x v="153"/>
    </i>
    <i r="1">
      <x v="174"/>
    </i>
    <i t="default">
      <x v="27"/>
    </i>
    <i>
      <x v="28"/>
      <x v="124"/>
    </i>
    <i r="1">
      <x v="140"/>
    </i>
    <i r="1">
      <x v="143"/>
    </i>
    <i t="default">
      <x v="28"/>
    </i>
    <i>
      <x v="29"/>
      <x v="128"/>
    </i>
    <i t="default">
      <x v="29"/>
    </i>
    <i>
      <x v="30"/>
      <x v="6"/>
    </i>
    <i r="1">
      <x v="87"/>
    </i>
    <i t="default">
      <x v="30"/>
    </i>
    <i>
      <x v="31"/>
      <x v="85"/>
    </i>
    <i r="1">
      <x v="103"/>
    </i>
    <i r="1">
      <x v="136"/>
    </i>
    <i t="default">
      <x v="31"/>
    </i>
    <i>
      <x v="32"/>
      <x v="23"/>
    </i>
    <i r="1">
      <x v="26"/>
    </i>
    <i r="1">
      <x v="38"/>
    </i>
    <i r="1">
      <x v="55"/>
    </i>
    <i r="1">
      <x v="64"/>
    </i>
    <i r="1">
      <x v="70"/>
    </i>
    <i r="1">
      <x v="79"/>
    </i>
    <i r="1">
      <x v="121"/>
    </i>
    <i r="1">
      <x v="137"/>
    </i>
    <i r="1">
      <x v="155"/>
    </i>
    <i t="default">
      <x v="32"/>
    </i>
    <i>
      <x v="33"/>
      <x v="5"/>
    </i>
    <i r="1">
      <x v="20"/>
    </i>
    <i r="1">
      <x v="141"/>
    </i>
    <i r="1">
      <x v="142"/>
    </i>
    <i t="default">
      <x v="33"/>
    </i>
    <i>
      <x v="34"/>
      <x v="147"/>
    </i>
    <i t="default">
      <x v="34"/>
    </i>
    <i>
      <x v="35"/>
      <x v="24"/>
    </i>
    <i r="1">
      <x v="138"/>
    </i>
    <i r="1">
      <x v="154"/>
    </i>
    <i r="1">
      <x v="166"/>
    </i>
    <i r="1">
      <x v="167"/>
    </i>
    <i t="default">
      <x v="35"/>
    </i>
    <i>
      <x v="36"/>
      <x v="41"/>
    </i>
    <i r="1">
      <x v="71"/>
    </i>
    <i r="1">
      <x v="89"/>
    </i>
    <i r="1">
      <x v="90"/>
    </i>
    <i r="1">
      <x v="160"/>
    </i>
    <i r="1">
      <x v="170"/>
    </i>
    <i r="1">
      <x v="190"/>
    </i>
    <i t="default">
      <x v="36"/>
    </i>
    <i>
      <x v="37"/>
      <x v="161"/>
    </i>
    <i t="default">
      <x v="37"/>
    </i>
    <i t="grand">
      <x/>
    </i>
  </rowItems>
  <colFields count="1">
    <field x="-2"/>
  </colFields>
  <colItems count="2">
    <i>
      <x/>
    </i>
    <i i="1">
      <x v="1"/>
    </i>
  </colItems>
  <dataFields count="2">
    <dataField name="VPH 1°" fld="30" baseField="0" baseItem="0"/>
    <dataField name="VPH 2°" fld="31" baseField="0" baseItem="0"/>
  </dataFields>
  <formats count="92">
    <format dxfId="1650">
      <pivotArea field="1" type="button" dataOnly="0" labelOnly="1" outline="0" axis="axisRow" fieldPosition="1"/>
    </format>
    <format dxfId="1649">
      <pivotArea field="1" type="button" dataOnly="0" labelOnly="1" outline="0" axis="axisRow" fieldPosition="1"/>
    </format>
    <format dxfId="1648">
      <pivotArea field="1" type="button" dataOnly="0" labelOnly="1" outline="0" axis="axisRow" fieldPosition="1"/>
    </format>
    <format dxfId="1647">
      <pivotArea field="1" type="button" dataOnly="0" labelOnly="1" outline="0" axis="axisRow" fieldPosition="1"/>
    </format>
    <format dxfId="1646">
      <pivotArea outline="0" collapsedLevelsAreSubtotals="1" fieldPosition="0"/>
    </format>
    <format dxfId="1645">
      <pivotArea dataOnly="0" labelOnly="1" grandRow="1" outline="0" fieldPosition="0"/>
    </format>
    <format dxfId="1644">
      <pivotArea outline="0" collapsedLevelsAreSubtotals="1" fieldPosition="0"/>
    </format>
    <format dxfId="1643">
      <pivotArea outline="0" collapsedLevelsAreSubtotals="1" fieldPosition="0"/>
    </format>
    <format dxfId="1642">
      <pivotArea field="34" type="button" dataOnly="0" labelOnly="1" outline="0" axis="axisRow" fieldPosition="0"/>
    </format>
    <format dxfId="1641">
      <pivotArea field="34" type="button" dataOnly="0" labelOnly="1" outline="0" axis="axisRow" fieldPosition="0"/>
    </format>
    <format dxfId="1640">
      <pivotArea field="34" type="button" dataOnly="0" labelOnly="1" outline="0" axis="axisRow" fieldPosition="0"/>
    </format>
    <format dxfId="1639">
      <pivotArea field="34" type="button" dataOnly="0" labelOnly="1" outline="0" axis="axisRow" fieldPosition="0"/>
    </format>
    <format dxfId="16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34">
      <pivotArea dataOnly="0" labelOnly="1" outline="0" fieldPosition="0">
        <references count="1">
          <reference field="34" count="0"/>
        </references>
      </pivotArea>
    </format>
    <format dxfId="1633">
      <pivotArea dataOnly="0" labelOnly="1" outline="0" fieldPosition="0">
        <references count="1">
          <reference field="34" count="1" defaultSubtotal="1">
            <x v="0"/>
          </reference>
        </references>
      </pivotArea>
    </format>
    <format dxfId="1632">
      <pivotArea dataOnly="0" labelOnly="1" outline="0" fieldPosition="0">
        <references count="1">
          <reference field="34" count="1" defaultSubtotal="1">
            <x v="1"/>
          </reference>
        </references>
      </pivotArea>
    </format>
    <format dxfId="1631">
      <pivotArea dataOnly="0" labelOnly="1" outline="0" fieldPosition="0">
        <references count="1">
          <reference field="34" count="1" defaultSubtotal="1">
            <x v="2"/>
          </reference>
        </references>
      </pivotArea>
    </format>
    <format dxfId="1630">
      <pivotArea dataOnly="0" labelOnly="1" outline="0" fieldPosition="0">
        <references count="1">
          <reference field="34" count="1" defaultSubtotal="1">
            <x v="3"/>
          </reference>
        </references>
      </pivotArea>
    </format>
    <format dxfId="1629">
      <pivotArea dataOnly="0" labelOnly="1" outline="0" fieldPosition="0">
        <references count="1">
          <reference field="34" count="1" defaultSubtotal="1">
            <x v="4"/>
          </reference>
        </references>
      </pivotArea>
    </format>
    <format dxfId="1628">
      <pivotArea dataOnly="0" labelOnly="1" outline="0" fieldPosition="0">
        <references count="1">
          <reference field="34" count="1" defaultSubtotal="1">
            <x v="5"/>
          </reference>
        </references>
      </pivotArea>
    </format>
    <format dxfId="1627">
      <pivotArea dataOnly="0" labelOnly="1" outline="0" fieldPosition="0">
        <references count="1">
          <reference field="34" count="1" defaultSubtotal="1">
            <x v="6"/>
          </reference>
        </references>
      </pivotArea>
    </format>
    <format dxfId="1626">
      <pivotArea dataOnly="0" labelOnly="1" outline="0" fieldPosition="0">
        <references count="1">
          <reference field="34" count="1" defaultSubtotal="1">
            <x v="7"/>
          </reference>
        </references>
      </pivotArea>
    </format>
    <format dxfId="1625">
      <pivotArea dataOnly="0" labelOnly="1" outline="0" fieldPosition="0">
        <references count="1">
          <reference field="34" count="1" defaultSubtotal="1">
            <x v="8"/>
          </reference>
        </references>
      </pivotArea>
    </format>
    <format dxfId="1624">
      <pivotArea dataOnly="0" labelOnly="1" outline="0" fieldPosition="0">
        <references count="1">
          <reference field="34" count="1" defaultSubtotal="1">
            <x v="9"/>
          </reference>
        </references>
      </pivotArea>
    </format>
    <format dxfId="1623">
      <pivotArea dataOnly="0" labelOnly="1" outline="0" fieldPosition="0">
        <references count="1">
          <reference field="34" count="1" defaultSubtotal="1">
            <x v="10"/>
          </reference>
        </references>
      </pivotArea>
    </format>
    <format dxfId="1622">
      <pivotArea dataOnly="0" labelOnly="1" outline="0" fieldPosition="0">
        <references count="1">
          <reference field="34" count="1" defaultSubtotal="1">
            <x v="11"/>
          </reference>
        </references>
      </pivotArea>
    </format>
    <format dxfId="1621">
      <pivotArea dataOnly="0" labelOnly="1" outline="0" fieldPosition="0">
        <references count="1">
          <reference field="34" count="1" defaultSubtotal="1">
            <x v="12"/>
          </reference>
        </references>
      </pivotArea>
    </format>
    <format dxfId="1620">
      <pivotArea dataOnly="0" labelOnly="1" outline="0" fieldPosition="0">
        <references count="1">
          <reference field="34" count="1" defaultSubtotal="1">
            <x v="13"/>
          </reference>
        </references>
      </pivotArea>
    </format>
    <format dxfId="1619">
      <pivotArea dataOnly="0" labelOnly="1" outline="0" fieldPosition="0">
        <references count="1">
          <reference field="34" count="1" defaultSubtotal="1">
            <x v="14"/>
          </reference>
        </references>
      </pivotArea>
    </format>
    <format dxfId="1618">
      <pivotArea dataOnly="0" labelOnly="1" outline="0" fieldPosition="0">
        <references count="1">
          <reference field="34" count="1" defaultSubtotal="1">
            <x v="15"/>
          </reference>
        </references>
      </pivotArea>
    </format>
    <format dxfId="1617">
      <pivotArea dataOnly="0" labelOnly="1" outline="0" fieldPosition="0">
        <references count="1">
          <reference field="34" count="1" defaultSubtotal="1">
            <x v="16"/>
          </reference>
        </references>
      </pivotArea>
    </format>
    <format dxfId="1616">
      <pivotArea dataOnly="0" labelOnly="1" outline="0" fieldPosition="0">
        <references count="1">
          <reference field="34" count="1" defaultSubtotal="1">
            <x v="17"/>
          </reference>
        </references>
      </pivotArea>
    </format>
    <format dxfId="1615">
      <pivotArea dataOnly="0" labelOnly="1" outline="0" fieldPosition="0">
        <references count="1">
          <reference field="34" count="1" defaultSubtotal="1">
            <x v="18"/>
          </reference>
        </references>
      </pivotArea>
    </format>
    <format dxfId="1614">
      <pivotArea dataOnly="0" labelOnly="1" outline="0" fieldPosition="0">
        <references count="1">
          <reference field="34" count="1" defaultSubtotal="1">
            <x v="19"/>
          </reference>
        </references>
      </pivotArea>
    </format>
    <format dxfId="1613">
      <pivotArea dataOnly="0" labelOnly="1" outline="0" fieldPosition="0">
        <references count="1">
          <reference field="34" count="1" defaultSubtotal="1">
            <x v="20"/>
          </reference>
        </references>
      </pivotArea>
    </format>
    <format dxfId="1612">
      <pivotArea dataOnly="0" labelOnly="1" outline="0" fieldPosition="0">
        <references count="1">
          <reference field="34" count="1" defaultSubtotal="1">
            <x v="21"/>
          </reference>
        </references>
      </pivotArea>
    </format>
    <format dxfId="1611">
      <pivotArea dataOnly="0" labelOnly="1" outline="0" fieldPosition="0">
        <references count="1">
          <reference field="34" count="1" defaultSubtotal="1">
            <x v="22"/>
          </reference>
        </references>
      </pivotArea>
    </format>
    <format dxfId="1610">
      <pivotArea dataOnly="0" labelOnly="1" outline="0" fieldPosition="0">
        <references count="1">
          <reference field="34" count="1" defaultSubtotal="1">
            <x v="23"/>
          </reference>
        </references>
      </pivotArea>
    </format>
    <format dxfId="1609">
      <pivotArea dataOnly="0" labelOnly="1" outline="0" fieldPosition="0">
        <references count="1">
          <reference field="34" count="1" defaultSubtotal="1">
            <x v="24"/>
          </reference>
        </references>
      </pivotArea>
    </format>
    <format dxfId="1608">
      <pivotArea dataOnly="0" labelOnly="1" outline="0" fieldPosition="0">
        <references count="1">
          <reference field="34" count="1" defaultSubtotal="1">
            <x v="25"/>
          </reference>
        </references>
      </pivotArea>
    </format>
    <format dxfId="1607">
      <pivotArea dataOnly="0" labelOnly="1" outline="0" fieldPosition="0">
        <references count="1">
          <reference field="34" count="1" defaultSubtotal="1">
            <x v="26"/>
          </reference>
        </references>
      </pivotArea>
    </format>
    <format dxfId="1606">
      <pivotArea dataOnly="0" labelOnly="1" outline="0" fieldPosition="0">
        <references count="1">
          <reference field="34" count="1" defaultSubtotal="1">
            <x v="27"/>
          </reference>
        </references>
      </pivotArea>
    </format>
    <format dxfId="1605">
      <pivotArea dataOnly="0" labelOnly="1" outline="0" fieldPosition="0">
        <references count="1">
          <reference field="34" count="1" defaultSubtotal="1">
            <x v="28"/>
          </reference>
        </references>
      </pivotArea>
    </format>
    <format dxfId="1604">
      <pivotArea dataOnly="0" labelOnly="1" outline="0" fieldPosition="0">
        <references count="1">
          <reference field="34" count="1" defaultSubtotal="1">
            <x v="29"/>
          </reference>
        </references>
      </pivotArea>
    </format>
    <format dxfId="1603">
      <pivotArea dataOnly="0" labelOnly="1" outline="0" fieldPosition="0">
        <references count="1">
          <reference field="34" count="1" defaultSubtotal="1">
            <x v="30"/>
          </reference>
        </references>
      </pivotArea>
    </format>
    <format dxfId="1602">
      <pivotArea dataOnly="0" labelOnly="1" outline="0" fieldPosition="0">
        <references count="1">
          <reference field="34" count="1" defaultSubtotal="1">
            <x v="31"/>
          </reference>
        </references>
      </pivotArea>
    </format>
    <format dxfId="1601">
      <pivotArea dataOnly="0" labelOnly="1" outline="0" fieldPosition="0">
        <references count="1">
          <reference field="34" count="1" defaultSubtotal="1">
            <x v="32"/>
          </reference>
        </references>
      </pivotArea>
    </format>
    <format dxfId="1600">
      <pivotArea dataOnly="0" labelOnly="1" outline="0" fieldPosition="0">
        <references count="1">
          <reference field="34" count="1" defaultSubtotal="1">
            <x v="33"/>
          </reference>
        </references>
      </pivotArea>
    </format>
    <format dxfId="1599">
      <pivotArea dataOnly="0" labelOnly="1" outline="0" fieldPosition="0">
        <references count="1">
          <reference field="34" count="1" defaultSubtotal="1">
            <x v="34"/>
          </reference>
        </references>
      </pivotArea>
    </format>
    <format dxfId="1598">
      <pivotArea dataOnly="0" labelOnly="1" outline="0" fieldPosition="0">
        <references count="1">
          <reference field="34" count="1" defaultSubtotal="1">
            <x v="35"/>
          </reference>
        </references>
      </pivotArea>
    </format>
    <format dxfId="1597">
      <pivotArea dataOnly="0" labelOnly="1" outline="0" fieldPosition="0">
        <references count="1">
          <reference field="34" count="1" defaultSubtotal="1">
            <x v="36"/>
          </reference>
        </references>
      </pivotArea>
    </format>
    <format dxfId="1596">
      <pivotArea dataOnly="0" labelOnly="1" outline="0" fieldPosition="0">
        <references count="2">
          <reference field="1" count="10">
            <x v="16"/>
            <x v="17"/>
            <x v="43"/>
            <x v="52"/>
            <x v="53"/>
            <x v="63"/>
            <x v="72"/>
            <x v="91"/>
            <x v="116"/>
            <x v="135"/>
          </reference>
          <reference field="34" count="1" selected="0">
            <x v="0"/>
          </reference>
        </references>
      </pivotArea>
    </format>
    <format dxfId="1595">
      <pivotArea dataOnly="0" labelOnly="1" outline="0" fieldPosition="0">
        <references count="2">
          <reference field="1" count="3">
            <x v="14"/>
            <x v="42"/>
            <x v="197"/>
          </reference>
          <reference field="34" count="1" selected="0">
            <x v="1"/>
          </reference>
        </references>
      </pivotArea>
    </format>
    <format dxfId="1594">
      <pivotArea dataOnly="0" labelOnly="1" outline="0" fieldPosition="0">
        <references count="2">
          <reference field="1" count="11">
            <x v="15"/>
            <x v="27"/>
            <x v="46"/>
            <x v="47"/>
            <x v="59"/>
            <x v="61"/>
            <x v="62"/>
            <x v="139"/>
            <x v="182"/>
            <x v="191"/>
            <x v="194"/>
          </reference>
          <reference field="34" count="1" selected="0">
            <x v="2"/>
          </reference>
        </references>
      </pivotArea>
    </format>
    <format dxfId="1593">
      <pivotArea dataOnly="0" labelOnly="1" outline="0" fieldPosition="0">
        <references count="2">
          <reference field="1" count="1">
            <x v="18"/>
          </reference>
          <reference field="34" count="1" selected="0">
            <x v="3"/>
          </reference>
        </references>
      </pivotArea>
    </format>
    <format dxfId="1592">
      <pivotArea dataOnly="0" labelOnly="1" outline="0" fieldPosition="0">
        <references count="2">
          <reference field="1" count="5">
            <x v="48"/>
            <x v="84"/>
            <x v="113"/>
            <x v="164"/>
            <x v="189"/>
          </reference>
          <reference field="34" count="1" selected="0">
            <x v="4"/>
          </reference>
        </references>
      </pivotArea>
    </format>
    <format dxfId="1591">
      <pivotArea dataOnly="0" labelOnly="1" outline="0" fieldPosition="0">
        <references count="2">
          <reference field="1" count="2">
            <x v="21"/>
            <x v="185"/>
          </reference>
          <reference field="34" count="1" selected="0">
            <x v="5"/>
          </reference>
        </references>
      </pivotArea>
    </format>
    <format dxfId="1590">
      <pivotArea dataOnly="0" labelOnly="1" outline="0" fieldPosition="0">
        <references count="2">
          <reference field="1" count="1">
            <x v="131"/>
          </reference>
          <reference field="34" count="1" selected="0">
            <x v="6"/>
          </reference>
        </references>
      </pivotArea>
    </format>
    <format dxfId="1589">
      <pivotArea dataOnly="0" labelOnly="1" outline="0" fieldPosition="0">
        <references count="2">
          <reference field="1" count="3">
            <x v="45"/>
            <x v="150"/>
            <x v="193"/>
          </reference>
          <reference field="34" count="1" selected="0">
            <x v="7"/>
          </reference>
        </references>
      </pivotArea>
    </format>
    <format dxfId="1588">
      <pivotArea dataOnly="0" labelOnly="1" outline="0" fieldPosition="0">
        <references count="2">
          <reference field="1" count="3">
            <x v="56"/>
            <x v="168"/>
            <x v="169"/>
          </reference>
          <reference field="34" count="1" selected="0">
            <x v="8"/>
          </reference>
        </references>
      </pivotArea>
    </format>
    <format dxfId="1587">
      <pivotArea dataOnly="0" labelOnly="1" outline="0" fieldPosition="0">
        <references count="2">
          <reference field="1" count="12">
            <x v="10"/>
            <x v="30"/>
            <x v="54"/>
            <x v="57"/>
            <x v="65"/>
            <x v="82"/>
            <x v="83"/>
            <x v="93"/>
            <x v="107"/>
            <x v="129"/>
            <x v="157"/>
            <x v="162"/>
          </reference>
          <reference field="34" count="1" selected="0">
            <x v="9"/>
          </reference>
        </references>
      </pivotArea>
    </format>
    <format dxfId="1586">
      <pivotArea dataOnly="0" labelOnly="1" outline="0" fieldPosition="0">
        <references count="2">
          <reference field="1" count="3">
            <x v="58"/>
            <x v="76"/>
            <x v="187"/>
          </reference>
          <reference field="34" count="1" selected="0">
            <x v="10"/>
          </reference>
        </references>
      </pivotArea>
    </format>
    <format dxfId="1585">
      <pivotArea dataOnly="0" labelOnly="1" outline="0" fieldPosition="0">
        <references count="2">
          <reference field="1" count="7">
            <x v="31"/>
            <x v="60"/>
            <x v="119"/>
            <x v="120"/>
            <x v="145"/>
            <x v="165"/>
            <x v="188"/>
          </reference>
          <reference field="34" count="1" selected="0">
            <x v="11"/>
          </reference>
        </references>
      </pivotArea>
    </format>
    <format dxfId="1584">
      <pivotArea dataOnly="0" labelOnly="1" outline="0" fieldPosition="0">
        <references count="2">
          <reference field="1" count="6">
            <x v="2"/>
            <x v="19"/>
            <x v="33"/>
            <x v="74"/>
            <x v="75"/>
            <x v="183"/>
          </reference>
          <reference field="34" count="1" selected="0">
            <x v="12"/>
          </reference>
        </references>
      </pivotArea>
    </format>
    <format dxfId="1583">
      <pivotArea dataOnly="0" labelOnly="1" outline="0" fieldPosition="0">
        <references count="2">
          <reference field="1" count="5">
            <x v="80"/>
            <x v="99"/>
            <x v="100"/>
            <x v="130"/>
            <x v="181"/>
          </reference>
          <reference field="34" count="1" selected="0">
            <x v="13"/>
          </reference>
        </references>
      </pivotArea>
    </format>
    <format dxfId="1582">
      <pivotArea dataOnly="0" labelOnly="1" outline="0" fieldPosition="0">
        <references count="2">
          <reference field="1" count="7">
            <x v="11"/>
            <x v="44"/>
            <x v="108"/>
            <x v="144"/>
            <x v="152"/>
            <x v="156"/>
            <x v="192"/>
          </reference>
          <reference field="34" count="1" selected="0">
            <x v="14"/>
          </reference>
        </references>
      </pivotArea>
    </format>
    <format dxfId="1581">
      <pivotArea dataOnly="0" labelOnly="1" outline="0" fieldPosition="0">
        <references count="2">
          <reference field="1" count="1">
            <x v="95"/>
          </reference>
          <reference field="34" count="1" selected="0">
            <x v="15"/>
          </reference>
        </references>
      </pivotArea>
    </format>
    <format dxfId="1580">
      <pivotArea dataOnly="0" labelOnly="1" outline="0" fieldPosition="0">
        <references count="2">
          <reference field="1" count="4">
            <x v="92"/>
            <x v="97"/>
            <x v="117"/>
            <x v="132"/>
          </reference>
          <reference field="34" count="1" selected="0">
            <x v="16"/>
          </reference>
        </references>
      </pivotArea>
    </format>
    <format dxfId="1579">
      <pivotArea dataOnly="0" labelOnly="1" outline="0" fieldPosition="0">
        <references count="2">
          <reference field="1" count="4">
            <x v="9"/>
            <x v="101"/>
            <x v="125"/>
            <x v="163"/>
          </reference>
          <reference field="34" count="1" selected="0">
            <x v="17"/>
          </reference>
        </references>
      </pivotArea>
    </format>
    <format dxfId="1578">
      <pivotArea dataOnly="0" labelOnly="1" outline="0" fieldPosition="0">
        <references count="2">
          <reference field="1" count="21">
            <x v="1"/>
            <x v="3"/>
            <x v="13"/>
            <x v="28"/>
            <x v="29"/>
            <x v="37"/>
            <x v="49"/>
            <x v="51"/>
            <x v="66"/>
            <x v="67"/>
            <x v="81"/>
            <x v="102"/>
            <x v="104"/>
            <x v="126"/>
            <x v="133"/>
            <x v="146"/>
            <x v="149"/>
            <x v="151"/>
            <x v="158"/>
            <x v="172"/>
            <x v="176"/>
          </reference>
          <reference field="34" count="1" selected="0">
            <x v="18"/>
          </reference>
        </references>
      </pivotArea>
    </format>
    <format dxfId="1577">
      <pivotArea dataOnly="0" labelOnly="1" outline="0" fieldPosition="0">
        <references count="2">
          <reference field="1" count="6">
            <x v="0"/>
            <x v="32"/>
            <x v="94"/>
            <x v="105"/>
            <x v="171"/>
            <x v="184"/>
          </reference>
          <reference field="34" count="1" selected="0">
            <x v="19"/>
          </reference>
        </references>
      </pivotArea>
    </format>
    <format dxfId="1576">
      <pivotArea dataOnly="0" labelOnly="1" outline="0" fieldPosition="0">
        <references count="2">
          <reference field="1" count="2">
            <x v="77"/>
            <x v="109"/>
          </reference>
          <reference field="34" count="1" selected="0">
            <x v="20"/>
          </reference>
        </references>
      </pivotArea>
    </format>
    <format dxfId="1575">
      <pivotArea dataOnly="0" labelOnly="1" outline="0" fieldPosition="0">
        <references count="2">
          <reference field="1" count="20">
            <x v="8"/>
            <x v="25"/>
            <x v="35"/>
            <x v="36"/>
            <x v="39"/>
            <x v="40"/>
            <x v="69"/>
            <x v="88"/>
            <x v="96"/>
            <x v="110"/>
            <x v="134"/>
            <x v="148"/>
            <x v="159"/>
            <x v="173"/>
            <x v="175"/>
            <x v="177"/>
            <x v="178"/>
            <x v="179"/>
            <x v="180"/>
            <x v="195"/>
          </reference>
          <reference field="34" count="1" selected="0">
            <x v="21"/>
          </reference>
        </references>
      </pivotArea>
    </format>
    <format dxfId="1574">
      <pivotArea dataOnly="0" labelOnly="1" outline="0" fieldPosition="0">
        <references count="2">
          <reference field="1" count="5">
            <x v="34"/>
            <x v="68"/>
            <x v="111"/>
            <x v="115"/>
            <x v="186"/>
          </reference>
          <reference field="34" count="1" selected="0">
            <x v="22"/>
          </reference>
        </references>
      </pivotArea>
    </format>
    <format dxfId="1573">
      <pivotArea dataOnly="0" labelOnly="1" outline="0" fieldPosition="0">
        <references count="2">
          <reference field="1" count="2">
            <x v="50"/>
            <x v="112"/>
          </reference>
          <reference field="34" count="1" selected="0">
            <x v="23"/>
          </reference>
        </references>
      </pivotArea>
    </format>
    <format dxfId="1572">
      <pivotArea dataOnly="0" labelOnly="1" outline="0" fieldPosition="0">
        <references count="2">
          <reference field="1" count="3">
            <x v="114"/>
            <x v="127"/>
            <x v="198"/>
          </reference>
          <reference field="34" count="1" selected="0">
            <x v="24"/>
          </reference>
        </references>
      </pivotArea>
    </format>
    <format dxfId="1571">
      <pivotArea dataOnly="0" labelOnly="1" outline="0" fieldPosition="0">
        <references count="2">
          <reference field="1" count="2">
            <x v="12"/>
            <x v="22"/>
          </reference>
          <reference field="34" count="1" selected="0">
            <x v="25"/>
          </reference>
        </references>
      </pivotArea>
    </format>
    <format dxfId="1570">
      <pivotArea dataOnly="0" labelOnly="1" outline="0" fieldPosition="0">
        <references count="2">
          <reference field="1" count="3">
            <x v="86"/>
            <x v="122"/>
            <x v="196"/>
          </reference>
          <reference field="34" count="1" selected="0">
            <x v="26"/>
          </reference>
        </references>
      </pivotArea>
    </format>
    <format dxfId="1569">
      <pivotArea dataOnly="0" labelOnly="1" outline="0" fieldPosition="0">
        <references count="2">
          <reference field="1" count="10">
            <x v="4"/>
            <x v="7"/>
            <x v="73"/>
            <x v="78"/>
            <x v="98"/>
            <x v="106"/>
            <x v="118"/>
            <x v="123"/>
            <x v="153"/>
            <x v="174"/>
          </reference>
          <reference field="34" count="1" selected="0">
            <x v="27"/>
          </reference>
        </references>
      </pivotArea>
    </format>
    <format dxfId="1568">
      <pivotArea dataOnly="0" labelOnly="1" outline="0" fieldPosition="0">
        <references count="2">
          <reference field="1" count="3">
            <x v="124"/>
            <x v="140"/>
            <x v="143"/>
          </reference>
          <reference field="34" count="1" selected="0">
            <x v="28"/>
          </reference>
        </references>
      </pivotArea>
    </format>
    <format dxfId="1567">
      <pivotArea dataOnly="0" labelOnly="1" outline="0" fieldPosition="0">
        <references count="2">
          <reference field="1" count="1">
            <x v="128"/>
          </reference>
          <reference field="34" count="1" selected="0">
            <x v="29"/>
          </reference>
        </references>
      </pivotArea>
    </format>
    <format dxfId="1566">
      <pivotArea dataOnly="0" labelOnly="1" outline="0" fieldPosition="0">
        <references count="2">
          <reference field="1" count="2">
            <x v="6"/>
            <x v="87"/>
          </reference>
          <reference field="34" count="1" selected="0">
            <x v="30"/>
          </reference>
        </references>
      </pivotArea>
    </format>
    <format dxfId="1565">
      <pivotArea dataOnly="0" labelOnly="1" outline="0" fieldPosition="0">
        <references count="2">
          <reference field="1" count="3">
            <x v="85"/>
            <x v="103"/>
            <x v="136"/>
          </reference>
          <reference field="34" count="1" selected="0">
            <x v="31"/>
          </reference>
        </references>
      </pivotArea>
    </format>
    <format dxfId="1564">
      <pivotArea dataOnly="0" labelOnly="1" outline="0" fieldPosition="0">
        <references count="2">
          <reference field="1" count="10">
            <x v="23"/>
            <x v="26"/>
            <x v="38"/>
            <x v="55"/>
            <x v="64"/>
            <x v="70"/>
            <x v="79"/>
            <x v="121"/>
            <x v="137"/>
            <x v="155"/>
          </reference>
          <reference field="34" count="1" selected="0">
            <x v="32"/>
          </reference>
        </references>
      </pivotArea>
    </format>
    <format dxfId="1563">
      <pivotArea dataOnly="0" labelOnly="1" outline="0" fieldPosition="0">
        <references count="2">
          <reference field="1" count="4">
            <x v="5"/>
            <x v="20"/>
            <x v="141"/>
            <x v="142"/>
          </reference>
          <reference field="34" count="1" selected="0">
            <x v="33"/>
          </reference>
        </references>
      </pivotArea>
    </format>
    <format dxfId="1562">
      <pivotArea dataOnly="0" labelOnly="1" outline="0" fieldPosition="0">
        <references count="2">
          <reference field="1" count="1">
            <x v="147"/>
          </reference>
          <reference field="34" count="1" selected="0">
            <x v="34"/>
          </reference>
        </references>
      </pivotArea>
    </format>
    <format dxfId="1561">
      <pivotArea dataOnly="0" labelOnly="1" outline="0" fieldPosition="0">
        <references count="2">
          <reference field="1" count="5">
            <x v="24"/>
            <x v="138"/>
            <x v="154"/>
            <x v="166"/>
            <x v="167"/>
          </reference>
          <reference field="34" count="1" selected="0">
            <x v="35"/>
          </reference>
        </references>
      </pivotArea>
    </format>
    <format dxfId="1560">
      <pivotArea dataOnly="0" labelOnly="1" outline="0" fieldPosition="0">
        <references count="2">
          <reference field="1" count="7">
            <x v="41"/>
            <x v="71"/>
            <x v="89"/>
            <x v="90"/>
            <x v="160"/>
            <x v="170"/>
            <x v="190"/>
          </reference>
          <reference field="34" count="1" selected="0">
            <x v="36"/>
          </reference>
        </references>
      </pivotArea>
    </format>
    <format dxfId="1559">
      <pivotArea dataOnly="0" labelOnly="1" outline="0" fieldPosition="0">
        <references count="2">
          <reference field="1" count="1">
            <x v="161"/>
          </reference>
          <reference field="34" count="1" selected="0">
            <x v="37"/>
          </reference>
        </references>
      </pivotArea>
    </format>
  </formats>
  <pivotTableStyleInfo name="PivotStyleMedium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F9459C-C542-4F1A-A753-152A665CAF9B}" name="TablaDiná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5:D248" firstHeaderRow="0" firstDataRow="1" firstDataCol="2"/>
  <pivotFields count="35">
    <pivotField compact="0" outline="0" subtotalTop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212">
        <item x="86"/>
        <item x="116"/>
        <item x="168"/>
        <item x="107"/>
        <item x="132"/>
        <item x="29"/>
        <item x="133"/>
        <item x="129"/>
        <item x="164"/>
        <item x="32"/>
        <item x="143"/>
        <item x="180"/>
        <item x="153"/>
        <item x="117"/>
        <item x="150"/>
        <item x="7"/>
        <item x="81"/>
        <item x="84"/>
        <item x="77"/>
        <item x="13"/>
        <item x="30"/>
        <item x="35"/>
        <item x="120"/>
        <item x="98"/>
        <item x="39"/>
        <item x="175"/>
        <item x="169"/>
        <item x="6"/>
        <item x="108"/>
        <item x="110"/>
        <item x="139"/>
        <item x="17"/>
        <item x="152"/>
        <item x="12"/>
        <item x="48"/>
        <item x="171"/>
        <item x="149"/>
        <item x="103"/>
        <item x="147"/>
        <item x="95"/>
        <item x="96"/>
        <item x="72"/>
        <item x="40"/>
        <item x="156"/>
        <item x="51"/>
        <item x="121"/>
        <item x="0"/>
        <item x="173"/>
        <item x="181"/>
        <item x="118"/>
        <item x="66"/>
        <item x="162"/>
        <item x="80"/>
        <item x="155"/>
        <item x="140"/>
        <item x="148"/>
        <item x="57"/>
        <item x="136"/>
        <item x="52"/>
        <item x="3"/>
        <item x="14"/>
        <item x="1"/>
        <item x="5"/>
        <item x="78"/>
        <item x="69"/>
        <item x="145"/>
        <item x="109"/>
        <item x="102"/>
        <item x="177"/>
        <item x="89"/>
        <item x="99"/>
        <item x="74"/>
        <item x="82"/>
        <item x="126"/>
        <item x="10"/>
        <item x="11"/>
        <item x="60"/>
        <item x="46"/>
        <item x="157"/>
        <item x="172"/>
        <item x="43"/>
        <item x="105"/>
        <item x="144"/>
        <item x="137"/>
        <item x="158"/>
        <item x="26"/>
        <item x="163"/>
        <item x="134"/>
        <item x="174"/>
        <item x="73"/>
        <item x="75"/>
        <item x="167"/>
        <item x="62"/>
        <item x="141"/>
        <item x="87"/>
        <item x="124"/>
        <item x="179"/>
        <item x="61"/>
        <item x="127"/>
        <item x="42"/>
        <item x="41"/>
        <item x="31"/>
        <item x="161"/>
        <item x="25"/>
        <item x="101"/>
        <item x="76"/>
        <item x="128"/>
        <item x="135"/>
        <item x="56"/>
        <item x="45"/>
        <item x="88"/>
        <item x="47"/>
        <item x="65"/>
        <item x="9"/>
        <item x="19"/>
        <item x="49"/>
        <item x="79"/>
        <item x="64"/>
        <item x="130"/>
        <item x="16"/>
        <item x="15"/>
        <item x="68"/>
        <item x="20"/>
        <item x="125"/>
        <item x="159"/>
        <item x="33"/>
        <item x="119"/>
        <item x="202"/>
        <item x="154"/>
        <item x="123"/>
        <item x="44"/>
        <item x="36"/>
        <item x="63"/>
        <item x="111"/>
        <item x="91"/>
        <item x="83"/>
        <item x="24"/>
        <item x="67"/>
        <item x="176"/>
        <item x="2"/>
        <item x="22"/>
        <item x="28"/>
        <item x="27"/>
        <item x="21"/>
        <item x="53"/>
        <item x="18"/>
        <item x="113"/>
        <item x="37"/>
        <item x="97"/>
        <item x="115"/>
        <item x="122"/>
        <item x="114"/>
        <item x="55"/>
        <item x="131"/>
        <item x="23"/>
        <item x="100"/>
        <item x="54"/>
        <item x="142"/>
        <item x="104"/>
        <item x="92"/>
        <item x="70"/>
        <item x="151"/>
        <item x="138"/>
        <item x="34"/>
        <item x="8"/>
        <item x="160"/>
        <item x="50"/>
        <item x="38"/>
        <item x="58"/>
        <item x="59"/>
        <item x="71"/>
        <item x="85"/>
        <item x="106"/>
        <item x="165"/>
        <item x="166"/>
        <item x="178"/>
        <item x="112"/>
        <item x="90"/>
        <item x="93"/>
        <item x="170"/>
        <item x="94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4"/>
        <item m="1" x="206"/>
        <item x="201"/>
        <item x="182"/>
        <item m="1" x="207"/>
        <item x="203"/>
        <item m="1" x="208"/>
        <item m="1" x="209"/>
        <item m="1" x="210"/>
        <item x="205"/>
        <item x="146"/>
        <item x="20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0">
        <item x="27"/>
        <item x="14"/>
        <item x="0"/>
        <item x="26"/>
        <item x="1"/>
        <item x="11"/>
        <item x="12"/>
        <item x="31"/>
        <item x="20"/>
        <item x="32"/>
        <item x="19"/>
        <item x="3"/>
        <item x="2"/>
        <item x="15"/>
        <item x="18"/>
        <item x="33"/>
        <item x="21"/>
        <item x="10"/>
        <item x="29"/>
        <item x="25"/>
        <item x="16"/>
        <item x="28"/>
        <item x="17"/>
        <item x="22"/>
        <item x="4"/>
        <item x="30"/>
        <item x="5"/>
        <item x="34"/>
        <item x="6"/>
        <item x="37"/>
        <item x="35"/>
        <item x="8"/>
        <item x="23"/>
        <item x="9"/>
        <item x="13"/>
        <item x="7"/>
        <item x="24"/>
        <item x="36"/>
        <item h="1" x="3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4"/>
    <field x="1"/>
  </rowFields>
  <rowItems count="243">
    <i>
      <x/>
      <x v="16"/>
    </i>
    <i r="1">
      <x v="17"/>
    </i>
    <i r="1">
      <x v="43"/>
    </i>
    <i r="1">
      <x v="52"/>
    </i>
    <i r="1">
      <x v="53"/>
    </i>
    <i r="1">
      <x v="63"/>
    </i>
    <i r="1">
      <x v="72"/>
    </i>
    <i r="1">
      <x v="91"/>
    </i>
    <i r="1">
      <x v="116"/>
    </i>
    <i r="1">
      <x v="135"/>
    </i>
    <i t="default">
      <x/>
    </i>
    <i>
      <x v="1"/>
      <x v="14"/>
    </i>
    <i r="1">
      <x v="42"/>
    </i>
    <i r="1">
      <x v="197"/>
    </i>
    <i t="default">
      <x v="1"/>
    </i>
    <i>
      <x v="2"/>
      <x v="15"/>
    </i>
    <i r="1">
      <x v="27"/>
    </i>
    <i r="1">
      <x v="46"/>
    </i>
    <i r="1">
      <x v="47"/>
    </i>
    <i r="1">
      <x v="59"/>
    </i>
    <i r="1">
      <x v="61"/>
    </i>
    <i r="1">
      <x v="62"/>
    </i>
    <i r="1">
      <x v="139"/>
    </i>
    <i r="1">
      <x v="182"/>
    </i>
    <i r="1">
      <x v="191"/>
    </i>
    <i r="1">
      <x v="194"/>
    </i>
    <i r="1">
      <x v="199"/>
    </i>
    <i r="1">
      <x v="201"/>
    </i>
    <i t="default">
      <x v="2"/>
    </i>
    <i>
      <x v="3"/>
      <x v="18"/>
    </i>
    <i t="default">
      <x v="3"/>
    </i>
    <i>
      <x v="4"/>
      <x v="48"/>
    </i>
    <i r="1">
      <x v="84"/>
    </i>
    <i r="1">
      <x v="113"/>
    </i>
    <i r="1">
      <x v="164"/>
    </i>
    <i r="1">
      <x v="189"/>
    </i>
    <i t="default">
      <x v="4"/>
    </i>
    <i>
      <x v="5"/>
      <x v="21"/>
    </i>
    <i r="1">
      <x v="185"/>
    </i>
    <i t="default">
      <x v="5"/>
    </i>
    <i>
      <x v="6"/>
      <x v="131"/>
    </i>
    <i t="default">
      <x v="6"/>
    </i>
    <i>
      <x v="7"/>
      <x v="45"/>
    </i>
    <i r="1">
      <x v="150"/>
    </i>
    <i r="1">
      <x v="193"/>
    </i>
    <i t="default">
      <x v="7"/>
    </i>
    <i>
      <x v="8"/>
      <x v="56"/>
    </i>
    <i r="1">
      <x v="168"/>
    </i>
    <i r="1">
      <x v="169"/>
    </i>
    <i t="default">
      <x v="8"/>
    </i>
    <i>
      <x v="9"/>
      <x v="10"/>
    </i>
    <i r="1">
      <x v="30"/>
    </i>
    <i r="1">
      <x v="54"/>
    </i>
    <i r="1">
      <x v="57"/>
    </i>
    <i r="1">
      <x v="65"/>
    </i>
    <i r="1">
      <x v="82"/>
    </i>
    <i r="1">
      <x v="83"/>
    </i>
    <i r="1">
      <x v="93"/>
    </i>
    <i r="1">
      <x v="107"/>
    </i>
    <i r="1">
      <x v="129"/>
    </i>
    <i r="1">
      <x v="157"/>
    </i>
    <i r="1">
      <x v="162"/>
    </i>
    <i r="1">
      <x v="204"/>
    </i>
    <i r="1">
      <x v="209"/>
    </i>
    <i t="default">
      <x v="9"/>
    </i>
    <i>
      <x v="10"/>
      <x v="58"/>
    </i>
    <i r="1">
      <x v="76"/>
    </i>
    <i r="1">
      <x v="187"/>
    </i>
    <i t="default">
      <x v="10"/>
    </i>
    <i>
      <x v="11"/>
      <x v="31"/>
    </i>
    <i r="1">
      <x v="60"/>
    </i>
    <i r="1">
      <x v="119"/>
    </i>
    <i r="1">
      <x v="120"/>
    </i>
    <i r="1">
      <x v="145"/>
    </i>
    <i r="1">
      <x v="165"/>
    </i>
    <i r="1">
      <x v="188"/>
    </i>
    <i t="default">
      <x v="11"/>
    </i>
    <i>
      <x v="12"/>
      <x v="2"/>
    </i>
    <i r="1">
      <x v="19"/>
    </i>
    <i r="1">
      <x v="33"/>
    </i>
    <i r="1">
      <x v="74"/>
    </i>
    <i r="1">
      <x v="75"/>
    </i>
    <i r="1">
      <x v="183"/>
    </i>
    <i t="default">
      <x v="12"/>
    </i>
    <i>
      <x v="13"/>
      <x v="80"/>
    </i>
    <i r="1">
      <x v="99"/>
    </i>
    <i r="1">
      <x v="100"/>
    </i>
    <i r="1">
      <x v="130"/>
    </i>
    <i r="1">
      <x v="181"/>
    </i>
    <i r="1">
      <x v="199"/>
    </i>
    <i t="default">
      <x v="13"/>
    </i>
    <i>
      <x v="14"/>
      <x v="11"/>
    </i>
    <i r="1">
      <x v="44"/>
    </i>
    <i r="1">
      <x v="108"/>
    </i>
    <i r="1">
      <x v="144"/>
    </i>
    <i r="1">
      <x v="152"/>
    </i>
    <i r="1">
      <x v="156"/>
    </i>
    <i r="1">
      <x v="192"/>
    </i>
    <i t="default">
      <x v="14"/>
    </i>
    <i>
      <x v="15"/>
      <x v="95"/>
    </i>
    <i t="default">
      <x v="15"/>
    </i>
    <i>
      <x v="16"/>
      <x v="92"/>
    </i>
    <i r="1">
      <x v="97"/>
    </i>
    <i r="1">
      <x v="117"/>
    </i>
    <i r="1">
      <x v="132"/>
    </i>
    <i t="default">
      <x v="16"/>
    </i>
    <i>
      <x v="17"/>
      <x v="9"/>
    </i>
    <i r="1">
      <x v="101"/>
    </i>
    <i r="1">
      <x v="125"/>
    </i>
    <i r="1">
      <x v="163"/>
    </i>
    <i t="default">
      <x v="17"/>
    </i>
    <i>
      <x v="18"/>
      <x v="1"/>
    </i>
    <i r="1">
      <x v="3"/>
    </i>
    <i r="1">
      <x v="13"/>
    </i>
    <i r="1">
      <x v="28"/>
    </i>
    <i r="1">
      <x v="29"/>
    </i>
    <i r="1">
      <x v="37"/>
    </i>
    <i r="1">
      <x v="49"/>
    </i>
    <i r="1">
      <x v="51"/>
    </i>
    <i r="1">
      <x v="66"/>
    </i>
    <i r="1">
      <x v="67"/>
    </i>
    <i r="1">
      <x v="81"/>
    </i>
    <i r="1">
      <x v="102"/>
    </i>
    <i r="1">
      <x v="104"/>
    </i>
    <i r="1">
      <x v="126"/>
    </i>
    <i r="1">
      <x v="133"/>
    </i>
    <i r="1">
      <x v="146"/>
    </i>
    <i r="1">
      <x v="149"/>
    </i>
    <i r="1">
      <x v="151"/>
    </i>
    <i r="1">
      <x v="158"/>
    </i>
    <i r="1">
      <x v="172"/>
    </i>
    <i r="1">
      <x v="176"/>
    </i>
    <i t="default">
      <x v="18"/>
    </i>
    <i>
      <x v="19"/>
      <x/>
    </i>
    <i r="1">
      <x v="32"/>
    </i>
    <i r="1">
      <x v="94"/>
    </i>
    <i r="1">
      <x v="105"/>
    </i>
    <i r="1">
      <x v="171"/>
    </i>
    <i r="1">
      <x v="184"/>
    </i>
    <i t="default">
      <x v="19"/>
    </i>
    <i>
      <x v="20"/>
      <x v="77"/>
    </i>
    <i r="1">
      <x v="109"/>
    </i>
    <i t="default">
      <x v="20"/>
    </i>
    <i>
      <x v="21"/>
      <x v="8"/>
    </i>
    <i r="1">
      <x v="25"/>
    </i>
    <i r="1">
      <x v="35"/>
    </i>
    <i r="1">
      <x v="36"/>
    </i>
    <i r="1">
      <x v="39"/>
    </i>
    <i r="1">
      <x v="40"/>
    </i>
    <i r="1">
      <x v="69"/>
    </i>
    <i r="1">
      <x v="88"/>
    </i>
    <i r="1">
      <x v="96"/>
    </i>
    <i r="1">
      <x v="110"/>
    </i>
    <i r="1">
      <x v="134"/>
    </i>
    <i r="1">
      <x v="148"/>
    </i>
    <i r="1">
      <x v="159"/>
    </i>
    <i r="1">
      <x v="173"/>
    </i>
    <i r="1">
      <x v="175"/>
    </i>
    <i r="1">
      <x v="177"/>
    </i>
    <i r="1">
      <x v="178"/>
    </i>
    <i r="1">
      <x v="179"/>
    </i>
    <i r="1">
      <x v="180"/>
    </i>
    <i r="1">
      <x v="195"/>
    </i>
    <i t="default">
      <x v="21"/>
    </i>
    <i>
      <x v="22"/>
      <x v="34"/>
    </i>
    <i r="1">
      <x v="68"/>
    </i>
    <i r="1">
      <x v="111"/>
    </i>
    <i r="1">
      <x v="115"/>
    </i>
    <i r="1">
      <x v="186"/>
    </i>
    <i t="default">
      <x v="22"/>
    </i>
    <i>
      <x v="23"/>
      <x v="50"/>
    </i>
    <i r="1">
      <x v="112"/>
    </i>
    <i t="default">
      <x v="23"/>
    </i>
    <i>
      <x v="24"/>
      <x v="114"/>
    </i>
    <i r="1">
      <x v="127"/>
    </i>
    <i r="1">
      <x v="198"/>
    </i>
    <i t="default">
      <x v="24"/>
    </i>
    <i>
      <x v="25"/>
      <x v="12"/>
    </i>
    <i r="1">
      <x v="22"/>
    </i>
    <i t="default">
      <x v="25"/>
    </i>
    <i>
      <x v="26"/>
      <x v="86"/>
    </i>
    <i r="1">
      <x v="122"/>
    </i>
    <i r="1">
      <x v="196"/>
    </i>
    <i t="default">
      <x v="26"/>
    </i>
    <i>
      <x v="27"/>
      <x v="4"/>
    </i>
    <i r="1">
      <x v="7"/>
    </i>
    <i r="1">
      <x v="73"/>
    </i>
    <i r="1">
      <x v="78"/>
    </i>
    <i r="1">
      <x v="98"/>
    </i>
    <i r="1">
      <x v="106"/>
    </i>
    <i r="1">
      <x v="118"/>
    </i>
    <i r="1">
      <x v="123"/>
    </i>
    <i r="1">
      <x v="153"/>
    </i>
    <i r="1">
      <x v="174"/>
    </i>
    <i t="default">
      <x v="27"/>
    </i>
    <i>
      <x v="28"/>
      <x v="124"/>
    </i>
    <i r="1">
      <x v="140"/>
    </i>
    <i r="1">
      <x v="143"/>
    </i>
    <i t="default">
      <x v="28"/>
    </i>
    <i>
      <x v="29"/>
      <x v="128"/>
    </i>
    <i t="default">
      <x v="29"/>
    </i>
    <i>
      <x v="30"/>
      <x v="6"/>
    </i>
    <i r="1">
      <x v="87"/>
    </i>
    <i t="default">
      <x v="30"/>
    </i>
    <i>
      <x v="31"/>
      <x v="85"/>
    </i>
    <i r="1">
      <x v="103"/>
    </i>
    <i r="1">
      <x v="136"/>
    </i>
    <i t="default">
      <x v="31"/>
    </i>
    <i>
      <x v="32"/>
      <x v="23"/>
    </i>
    <i r="1">
      <x v="26"/>
    </i>
    <i r="1">
      <x v="38"/>
    </i>
    <i r="1">
      <x v="55"/>
    </i>
    <i r="1">
      <x v="64"/>
    </i>
    <i r="1">
      <x v="70"/>
    </i>
    <i r="1">
      <x v="79"/>
    </i>
    <i r="1">
      <x v="121"/>
    </i>
    <i r="1">
      <x v="137"/>
    </i>
    <i r="1">
      <x v="155"/>
    </i>
    <i t="default">
      <x v="32"/>
    </i>
    <i>
      <x v="33"/>
      <x v="5"/>
    </i>
    <i r="1">
      <x v="20"/>
    </i>
    <i r="1">
      <x v="141"/>
    </i>
    <i r="1">
      <x v="142"/>
    </i>
    <i t="default">
      <x v="33"/>
    </i>
    <i>
      <x v="34"/>
      <x v="147"/>
    </i>
    <i t="default">
      <x v="34"/>
    </i>
    <i>
      <x v="35"/>
      <x v="24"/>
    </i>
    <i r="1">
      <x v="138"/>
    </i>
    <i r="1">
      <x v="154"/>
    </i>
    <i r="1">
      <x v="166"/>
    </i>
    <i r="1">
      <x v="167"/>
    </i>
    <i t="default">
      <x v="35"/>
    </i>
    <i>
      <x v="36"/>
      <x v="41"/>
    </i>
    <i r="1">
      <x v="71"/>
    </i>
    <i r="1">
      <x v="89"/>
    </i>
    <i r="1">
      <x v="90"/>
    </i>
    <i r="1">
      <x v="160"/>
    </i>
    <i r="1">
      <x v="170"/>
    </i>
    <i r="1">
      <x v="190"/>
    </i>
    <i t="default">
      <x v="36"/>
    </i>
    <i>
      <x v="37"/>
      <x v="161"/>
    </i>
    <i t="default">
      <x v="37"/>
    </i>
    <i t="grand">
      <x/>
    </i>
  </rowItems>
  <colFields count="1">
    <field x="-2"/>
  </colFields>
  <colItems count="2">
    <i>
      <x/>
    </i>
    <i i="1">
      <x v="1"/>
    </i>
  </colItems>
  <dataFields count="2">
    <dataField name=" NEUMO ADUL" fld="28" baseField="0" baseItem="0"/>
    <dataField name=" INFLU ADUL" fld="29" baseField="0" baseItem="0"/>
  </dataFields>
  <formats count="89">
    <format dxfId="1558">
      <pivotArea field="1" type="button" dataOnly="0" labelOnly="1" outline="0" axis="axisRow" fieldPosition="1"/>
    </format>
    <format dxfId="1557">
      <pivotArea field="1" type="button" dataOnly="0" labelOnly="1" outline="0" axis="axisRow" fieldPosition="1"/>
    </format>
    <format dxfId="1556">
      <pivotArea field="1" type="button" dataOnly="0" labelOnly="1" outline="0" axis="axisRow" fieldPosition="1"/>
    </format>
    <format dxfId="1555">
      <pivotArea field="1" type="button" dataOnly="0" labelOnly="1" outline="0" axis="axisRow" fieldPosition="1"/>
    </format>
    <format dxfId="1554">
      <pivotArea outline="0" collapsedLevelsAreSubtotals="1" fieldPosition="0"/>
    </format>
    <format dxfId="1553">
      <pivotArea dataOnly="0" labelOnly="1" grandRow="1" outline="0" fieldPosition="0"/>
    </format>
    <format dxfId="1552">
      <pivotArea outline="0" collapsedLevelsAreSubtotals="1" fieldPosition="0"/>
    </format>
    <format dxfId="1551">
      <pivotArea field="34" type="button" dataOnly="0" labelOnly="1" outline="0" axis="axisRow" fieldPosition="0"/>
    </format>
    <format dxfId="1550">
      <pivotArea field="34" type="button" dataOnly="0" labelOnly="1" outline="0" axis="axisRow" fieldPosition="0"/>
    </format>
    <format dxfId="1549">
      <pivotArea field="34" type="button" dataOnly="0" labelOnly="1" outline="0" axis="axisRow" fieldPosition="0"/>
    </format>
    <format dxfId="1548">
      <pivotArea field="34" type="button" dataOnly="0" labelOnly="1" outline="0" axis="axisRow" fieldPosition="0"/>
    </format>
    <format dxfId="1547">
      <pivotArea dataOnly="0" labelOnly="1" outline="0" fieldPosition="0">
        <references count="1">
          <reference field="34" count="0"/>
        </references>
      </pivotArea>
    </format>
    <format dxfId="1546">
      <pivotArea dataOnly="0" labelOnly="1" outline="0" fieldPosition="0">
        <references count="1">
          <reference field="34" count="1" defaultSubtotal="1">
            <x v="0"/>
          </reference>
        </references>
      </pivotArea>
    </format>
    <format dxfId="1545">
      <pivotArea dataOnly="0" labelOnly="1" outline="0" fieldPosition="0">
        <references count="1">
          <reference field="34" count="1" defaultSubtotal="1">
            <x v="1"/>
          </reference>
        </references>
      </pivotArea>
    </format>
    <format dxfId="1544">
      <pivotArea dataOnly="0" labelOnly="1" outline="0" fieldPosition="0">
        <references count="1">
          <reference field="34" count="1" defaultSubtotal="1">
            <x v="2"/>
          </reference>
        </references>
      </pivotArea>
    </format>
    <format dxfId="1543">
      <pivotArea dataOnly="0" labelOnly="1" outline="0" fieldPosition="0">
        <references count="1">
          <reference field="34" count="1" defaultSubtotal="1">
            <x v="3"/>
          </reference>
        </references>
      </pivotArea>
    </format>
    <format dxfId="1542">
      <pivotArea dataOnly="0" labelOnly="1" outline="0" fieldPosition="0">
        <references count="1">
          <reference field="34" count="1" defaultSubtotal="1">
            <x v="4"/>
          </reference>
        </references>
      </pivotArea>
    </format>
    <format dxfId="1541">
      <pivotArea dataOnly="0" labelOnly="1" outline="0" fieldPosition="0">
        <references count="1">
          <reference field="34" count="1" defaultSubtotal="1">
            <x v="5"/>
          </reference>
        </references>
      </pivotArea>
    </format>
    <format dxfId="1540">
      <pivotArea dataOnly="0" labelOnly="1" outline="0" fieldPosition="0">
        <references count="1">
          <reference field="34" count="1" defaultSubtotal="1">
            <x v="6"/>
          </reference>
        </references>
      </pivotArea>
    </format>
    <format dxfId="1539">
      <pivotArea dataOnly="0" labelOnly="1" outline="0" fieldPosition="0">
        <references count="1">
          <reference field="34" count="1" defaultSubtotal="1">
            <x v="7"/>
          </reference>
        </references>
      </pivotArea>
    </format>
    <format dxfId="1538">
      <pivotArea dataOnly="0" labelOnly="1" outline="0" fieldPosition="0">
        <references count="1">
          <reference field="34" count="1" defaultSubtotal="1">
            <x v="8"/>
          </reference>
        </references>
      </pivotArea>
    </format>
    <format dxfId="1537">
      <pivotArea dataOnly="0" labelOnly="1" outline="0" fieldPosition="0">
        <references count="1">
          <reference field="34" count="1" defaultSubtotal="1">
            <x v="9"/>
          </reference>
        </references>
      </pivotArea>
    </format>
    <format dxfId="1536">
      <pivotArea dataOnly="0" labelOnly="1" outline="0" fieldPosition="0">
        <references count="1">
          <reference field="34" count="1" defaultSubtotal="1">
            <x v="10"/>
          </reference>
        </references>
      </pivotArea>
    </format>
    <format dxfId="1535">
      <pivotArea dataOnly="0" labelOnly="1" outline="0" fieldPosition="0">
        <references count="1">
          <reference field="34" count="1" defaultSubtotal="1">
            <x v="11"/>
          </reference>
        </references>
      </pivotArea>
    </format>
    <format dxfId="1534">
      <pivotArea dataOnly="0" labelOnly="1" outline="0" fieldPosition="0">
        <references count="1">
          <reference field="34" count="1" defaultSubtotal="1">
            <x v="12"/>
          </reference>
        </references>
      </pivotArea>
    </format>
    <format dxfId="1533">
      <pivotArea dataOnly="0" labelOnly="1" outline="0" fieldPosition="0">
        <references count="1">
          <reference field="34" count="1" defaultSubtotal="1">
            <x v="13"/>
          </reference>
        </references>
      </pivotArea>
    </format>
    <format dxfId="1532">
      <pivotArea dataOnly="0" labelOnly="1" outline="0" fieldPosition="0">
        <references count="1">
          <reference field="34" count="1" defaultSubtotal="1">
            <x v="14"/>
          </reference>
        </references>
      </pivotArea>
    </format>
    <format dxfId="1531">
      <pivotArea dataOnly="0" labelOnly="1" outline="0" fieldPosition="0">
        <references count="1">
          <reference field="34" count="1" defaultSubtotal="1">
            <x v="15"/>
          </reference>
        </references>
      </pivotArea>
    </format>
    <format dxfId="1530">
      <pivotArea dataOnly="0" labelOnly="1" outline="0" fieldPosition="0">
        <references count="1">
          <reference field="34" count="1" defaultSubtotal="1">
            <x v="16"/>
          </reference>
        </references>
      </pivotArea>
    </format>
    <format dxfId="1529">
      <pivotArea dataOnly="0" labelOnly="1" outline="0" fieldPosition="0">
        <references count="1">
          <reference field="34" count="1" defaultSubtotal="1">
            <x v="17"/>
          </reference>
        </references>
      </pivotArea>
    </format>
    <format dxfId="1528">
      <pivotArea dataOnly="0" labelOnly="1" outline="0" fieldPosition="0">
        <references count="1">
          <reference field="34" count="1" defaultSubtotal="1">
            <x v="18"/>
          </reference>
        </references>
      </pivotArea>
    </format>
    <format dxfId="1527">
      <pivotArea dataOnly="0" labelOnly="1" outline="0" fieldPosition="0">
        <references count="1">
          <reference field="34" count="1" defaultSubtotal="1">
            <x v="19"/>
          </reference>
        </references>
      </pivotArea>
    </format>
    <format dxfId="1526">
      <pivotArea dataOnly="0" labelOnly="1" outline="0" fieldPosition="0">
        <references count="1">
          <reference field="34" count="1" defaultSubtotal="1">
            <x v="20"/>
          </reference>
        </references>
      </pivotArea>
    </format>
    <format dxfId="1525">
      <pivotArea dataOnly="0" labelOnly="1" outline="0" fieldPosition="0">
        <references count="1">
          <reference field="34" count="1" defaultSubtotal="1">
            <x v="21"/>
          </reference>
        </references>
      </pivotArea>
    </format>
    <format dxfId="1524">
      <pivotArea dataOnly="0" labelOnly="1" outline="0" fieldPosition="0">
        <references count="1">
          <reference field="34" count="1" defaultSubtotal="1">
            <x v="22"/>
          </reference>
        </references>
      </pivotArea>
    </format>
    <format dxfId="1523">
      <pivotArea dataOnly="0" labelOnly="1" outline="0" fieldPosition="0">
        <references count="1">
          <reference field="34" count="1" defaultSubtotal="1">
            <x v="23"/>
          </reference>
        </references>
      </pivotArea>
    </format>
    <format dxfId="1522">
      <pivotArea dataOnly="0" labelOnly="1" outline="0" fieldPosition="0">
        <references count="1">
          <reference field="34" count="1" defaultSubtotal="1">
            <x v="24"/>
          </reference>
        </references>
      </pivotArea>
    </format>
    <format dxfId="1521">
      <pivotArea dataOnly="0" labelOnly="1" outline="0" fieldPosition="0">
        <references count="1">
          <reference field="34" count="1" defaultSubtotal="1">
            <x v="25"/>
          </reference>
        </references>
      </pivotArea>
    </format>
    <format dxfId="1520">
      <pivotArea dataOnly="0" labelOnly="1" outline="0" fieldPosition="0">
        <references count="1">
          <reference field="34" count="1" defaultSubtotal="1">
            <x v="26"/>
          </reference>
        </references>
      </pivotArea>
    </format>
    <format dxfId="1519">
      <pivotArea dataOnly="0" labelOnly="1" outline="0" fieldPosition="0">
        <references count="1">
          <reference field="34" count="1" defaultSubtotal="1">
            <x v="27"/>
          </reference>
        </references>
      </pivotArea>
    </format>
    <format dxfId="1518">
      <pivotArea dataOnly="0" labelOnly="1" outline="0" fieldPosition="0">
        <references count="1">
          <reference field="34" count="1" defaultSubtotal="1">
            <x v="28"/>
          </reference>
        </references>
      </pivotArea>
    </format>
    <format dxfId="1517">
      <pivotArea dataOnly="0" labelOnly="1" outline="0" fieldPosition="0">
        <references count="1">
          <reference field="34" count="1" defaultSubtotal="1">
            <x v="29"/>
          </reference>
        </references>
      </pivotArea>
    </format>
    <format dxfId="1516">
      <pivotArea dataOnly="0" labelOnly="1" outline="0" fieldPosition="0">
        <references count="1">
          <reference field="34" count="1" defaultSubtotal="1">
            <x v="30"/>
          </reference>
        </references>
      </pivotArea>
    </format>
    <format dxfId="1515">
      <pivotArea dataOnly="0" labelOnly="1" outline="0" fieldPosition="0">
        <references count="1">
          <reference field="34" count="1" defaultSubtotal="1">
            <x v="31"/>
          </reference>
        </references>
      </pivotArea>
    </format>
    <format dxfId="1514">
      <pivotArea dataOnly="0" labelOnly="1" outline="0" fieldPosition="0">
        <references count="1">
          <reference field="34" count="1" defaultSubtotal="1">
            <x v="32"/>
          </reference>
        </references>
      </pivotArea>
    </format>
    <format dxfId="1513">
      <pivotArea dataOnly="0" labelOnly="1" outline="0" fieldPosition="0">
        <references count="1">
          <reference field="34" count="1" defaultSubtotal="1">
            <x v="33"/>
          </reference>
        </references>
      </pivotArea>
    </format>
    <format dxfId="1512">
      <pivotArea dataOnly="0" labelOnly="1" outline="0" fieldPosition="0">
        <references count="1">
          <reference field="34" count="1" defaultSubtotal="1">
            <x v="34"/>
          </reference>
        </references>
      </pivotArea>
    </format>
    <format dxfId="1511">
      <pivotArea dataOnly="0" labelOnly="1" outline="0" fieldPosition="0">
        <references count="1">
          <reference field="34" count="1" defaultSubtotal="1">
            <x v="35"/>
          </reference>
        </references>
      </pivotArea>
    </format>
    <format dxfId="1510">
      <pivotArea dataOnly="0" labelOnly="1" outline="0" fieldPosition="0">
        <references count="1">
          <reference field="34" count="1" defaultSubtotal="1">
            <x v="36"/>
          </reference>
        </references>
      </pivotArea>
    </format>
    <format dxfId="1509">
      <pivotArea dataOnly="0" labelOnly="1" outline="0" fieldPosition="0">
        <references count="2">
          <reference field="1" count="10">
            <x v="16"/>
            <x v="17"/>
            <x v="43"/>
            <x v="52"/>
            <x v="53"/>
            <x v="63"/>
            <x v="72"/>
            <x v="91"/>
            <x v="116"/>
            <x v="135"/>
          </reference>
          <reference field="34" count="1" selected="0">
            <x v="0"/>
          </reference>
        </references>
      </pivotArea>
    </format>
    <format dxfId="1508">
      <pivotArea dataOnly="0" labelOnly="1" outline="0" fieldPosition="0">
        <references count="2">
          <reference field="1" count="3">
            <x v="14"/>
            <x v="42"/>
            <x v="197"/>
          </reference>
          <reference field="34" count="1" selected="0">
            <x v="1"/>
          </reference>
        </references>
      </pivotArea>
    </format>
    <format dxfId="1507">
      <pivotArea dataOnly="0" labelOnly="1" outline="0" fieldPosition="0">
        <references count="2">
          <reference field="1" count="11">
            <x v="15"/>
            <x v="27"/>
            <x v="46"/>
            <x v="47"/>
            <x v="59"/>
            <x v="61"/>
            <x v="62"/>
            <x v="139"/>
            <x v="182"/>
            <x v="191"/>
            <x v="194"/>
          </reference>
          <reference field="34" count="1" selected="0">
            <x v="2"/>
          </reference>
        </references>
      </pivotArea>
    </format>
    <format dxfId="1506">
      <pivotArea dataOnly="0" labelOnly="1" outline="0" fieldPosition="0">
        <references count="2">
          <reference field="1" count="1">
            <x v="18"/>
          </reference>
          <reference field="34" count="1" selected="0">
            <x v="3"/>
          </reference>
        </references>
      </pivotArea>
    </format>
    <format dxfId="1505">
      <pivotArea dataOnly="0" labelOnly="1" outline="0" fieldPosition="0">
        <references count="2">
          <reference field="1" count="5">
            <x v="48"/>
            <x v="84"/>
            <x v="113"/>
            <x v="164"/>
            <x v="189"/>
          </reference>
          <reference field="34" count="1" selected="0">
            <x v="4"/>
          </reference>
        </references>
      </pivotArea>
    </format>
    <format dxfId="1504">
      <pivotArea dataOnly="0" labelOnly="1" outline="0" fieldPosition="0">
        <references count="2">
          <reference field="1" count="2">
            <x v="21"/>
            <x v="185"/>
          </reference>
          <reference field="34" count="1" selected="0">
            <x v="5"/>
          </reference>
        </references>
      </pivotArea>
    </format>
    <format dxfId="1503">
      <pivotArea dataOnly="0" labelOnly="1" outline="0" fieldPosition="0">
        <references count="2">
          <reference field="1" count="1">
            <x v="131"/>
          </reference>
          <reference field="34" count="1" selected="0">
            <x v="6"/>
          </reference>
        </references>
      </pivotArea>
    </format>
    <format dxfId="1502">
      <pivotArea dataOnly="0" labelOnly="1" outline="0" fieldPosition="0">
        <references count="2">
          <reference field="1" count="3">
            <x v="45"/>
            <x v="150"/>
            <x v="193"/>
          </reference>
          <reference field="34" count="1" selected="0">
            <x v="7"/>
          </reference>
        </references>
      </pivotArea>
    </format>
    <format dxfId="1501">
      <pivotArea dataOnly="0" labelOnly="1" outline="0" fieldPosition="0">
        <references count="2">
          <reference field="1" count="3">
            <x v="56"/>
            <x v="168"/>
            <x v="169"/>
          </reference>
          <reference field="34" count="1" selected="0">
            <x v="8"/>
          </reference>
        </references>
      </pivotArea>
    </format>
    <format dxfId="1500">
      <pivotArea dataOnly="0" labelOnly="1" outline="0" fieldPosition="0">
        <references count="2">
          <reference field="1" count="12">
            <x v="10"/>
            <x v="30"/>
            <x v="54"/>
            <x v="57"/>
            <x v="65"/>
            <x v="82"/>
            <x v="83"/>
            <x v="93"/>
            <x v="107"/>
            <x v="129"/>
            <x v="157"/>
            <x v="162"/>
          </reference>
          <reference field="34" count="1" selected="0">
            <x v="9"/>
          </reference>
        </references>
      </pivotArea>
    </format>
    <format dxfId="1499">
      <pivotArea dataOnly="0" labelOnly="1" outline="0" fieldPosition="0">
        <references count="2">
          <reference field="1" count="3">
            <x v="58"/>
            <x v="76"/>
            <x v="187"/>
          </reference>
          <reference field="34" count="1" selected="0">
            <x v="10"/>
          </reference>
        </references>
      </pivotArea>
    </format>
    <format dxfId="1498">
      <pivotArea dataOnly="0" labelOnly="1" outline="0" fieldPosition="0">
        <references count="2">
          <reference field="1" count="7">
            <x v="31"/>
            <x v="60"/>
            <x v="119"/>
            <x v="120"/>
            <x v="145"/>
            <x v="165"/>
            <x v="188"/>
          </reference>
          <reference field="34" count="1" selected="0">
            <x v="11"/>
          </reference>
        </references>
      </pivotArea>
    </format>
    <format dxfId="1497">
      <pivotArea dataOnly="0" labelOnly="1" outline="0" fieldPosition="0">
        <references count="2">
          <reference field="1" count="6">
            <x v="2"/>
            <x v="19"/>
            <x v="33"/>
            <x v="74"/>
            <x v="75"/>
            <x v="183"/>
          </reference>
          <reference field="34" count="1" selected="0">
            <x v="12"/>
          </reference>
        </references>
      </pivotArea>
    </format>
    <format dxfId="1496">
      <pivotArea dataOnly="0" labelOnly="1" outline="0" fieldPosition="0">
        <references count="2">
          <reference field="1" count="5">
            <x v="80"/>
            <x v="99"/>
            <x v="100"/>
            <x v="130"/>
            <x v="181"/>
          </reference>
          <reference field="34" count="1" selected="0">
            <x v="13"/>
          </reference>
        </references>
      </pivotArea>
    </format>
    <format dxfId="1495">
      <pivotArea dataOnly="0" labelOnly="1" outline="0" fieldPosition="0">
        <references count="2">
          <reference field="1" count="7">
            <x v="11"/>
            <x v="44"/>
            <x v="108"/>
            <x v="144"/>
            <x v="152"/>
            <x v="156"/>
            <x v="192"/>
          </reference>
          <reference field="34" count="1" selected="0">
            <x v="14"/>
          </reference>
        </references>
      </pivotArea>
    </format>
    <format dxfId="1494">
      <pivotArea dataOnly="0" labelOnly="1" outline="0" fieldPosition="0">
        <references count="2">
          <reference field="1" count="1">
            <x v="95"/>
          </reference>
          <reference field="34" count="1" selected="0">
            <x v="15"/>
          </reference>
        </references>
      </pivotArea>
    </format>
    <format dxfId="1493">
      <pivotArea dataOnly="0" labelOnly="1" outline="0" fieldPosition="0">
        <references count="2">
          <reference field="1" count="4">
            <x v="92"/>
            <x v="97"/>
            <x v="117"/>
            <x v="132"/>
          </reference>
          <reference field="34" count="1" selected="0">
            <x v="16"/>
          </reference>
        </references>
      </pivotArea>
    </format>
    <format dxfId="1492">
      <pivotArea dataOnly="0" labelOnly="1" outline="0" fieldPosition="0">
        <references count="2">
          <reference field="1" count="4">
            <x v="9"/>
            <x v="101"/>
            <x v="125"/>
            <x v="163"/>
          </reference>
          <reference field="34" count="1" selected="0">
            <x v="17"/>
          </reference>
        </references>
      </pivotArea>
    </format>
    <format dxfId="1491">
      <pivotArea dataOnly="0" labelOnly="1" outline="0" fieldPosition="0">
        <references count="2">
          <reference field="1" count="21">
            <x v="1"/>
            <x v="3"/>
            <x v="13"/>
            <x v="28"/>
            <x v="29"/>
            <x v="37"/>
            <x v="49"/>
            <x v="51"/>
            <x v="66"/>
            <x v="67"/>
            <x v="81"/>
            <x v="102"/>
            <x v="104"/>
            <x v="126"/>
            <x v="133"/>
            <x v="146"/>
            <x v="149"/>
            <x v="151"/>
            <x v="158"/>
            <x v="172"/>
            <x v="176"/>
          </reference>
          <reference field="34" count="1" selected="0">
            <x v="18"/>
          </reference>
        </references>
      </pivotArea>
    </format>
    <format dxfId="1490">
      <pivotArea dataOnly="0" labelOnly="1" outline="0" fieldPosition="0">
        <references count="2">
          <reference field="1" count="6">
            <x v="0"/>
            <x v="32"/>
            <x v="94"/>
            <x v="105"/>
            <x v="171"/>
            <x v="184"/>
          </reference>
          <reference field="34" count="1" selected="0">
            <x v="19"/>
          </reference>
        </references>
      </pivotArea>
    </format>
    <format dxfId="1489">
      <pivotArea dataOnly="0" labelOnly="1" outline="0" fieldPosition="0">
        <references count="2">
          <reference field="1" count="2">
            <x v="77"/>
            <x v="109"/>
          </reference>
          <reference field="34" count="1" selected="0">
            <x v="20"/>
          </reference>
        </references>
      </pivotArea>
    </format>
    <format dxfId="1488">
      <pivotArea dataOnly="0" labelOnly="1" outline="0" fieldPosition="0">
        <references count="2">
          <reference field="1" count="20">
            <x v="8"/>
            <x v="25"/>
            <x v="35"/>
            <x v="36"/>
            <x v="39"/>
            <x v="40"/>
            <x v="69"/>
            <x v="88"/>
            <x v="96"/>
            <x v="110"/>
            <x v="134"/>
            <x v="148"/>
            <x v="159"/>
            <x v="173"/>
            <x v="175"/>
            <x v="177"/>
            <x v="178"/>
            <x v="179"/>
            <x v="180"/>
            <x v="195"/>
          </reference>
          <reference field="34" count="1" selected="0">
            <x v="21"/>
          </reference>
        </references>
      </pivotArea>
    </format>
    <format dxfId="1487">
      <pivotArea dataOnly="0" labelOnly="1" outline="0" fieldPosition="0">
        <references count="2">
          <reference field="1" count="5">
            <x v="34"/>
            <x v="68"/>
            <x v="111"/>
            <x v="115"/>
            <x v="186"/>
          </reference>
          <reference field="34" count="1" selected="0">
            <x v="22"/>
          </reference>
        </references>
      </pivotArea>
    </format>
    <format dxfId="1486">
      <pivotArea dataOnly="0" labelOnly="1" outline="0" fieldPosition="0">
        <references count="2">
          <reference field="1" count="2">
            <x v="50"/>
            <x v="112"/>
          </reference>
          <reference field="34" count="1" selected="0">
            <x v="23"/>
          </reference>
        </references>
      </pivotArea>
    </format>
    <format dxfId="1485">
      <pivotArea dataOnly="0" labelOnly="1" outline="0" fieldPosition="0">
        <references count="2">
          <reference field="1" count="3">
            <x v="114"/>
            <x v="127"/>
            <x v="198"/>
          </reference>
          <reference field="34" count="1" selected="0">
            <x v="24"/>
          </reference>
        </references>
      </pivotArea>
    </format>
    <format dxfId="1484">
      <pivotArea dataOnly="0" labelOnly="1" outline="0" fieldPosition="0">
        <references count="2">
          <reference field="1" count="2">
            <x v="12"/>
            <x v="22"/>
          </reference>
          <reference field="34" count="1" selected="0">
            <x v="25"/>
          </reference>
        </references>
      </pivotArea>
    </format>
    <format dxfId="1483">
      <pivotArea dataOnly="0" labelOnly="1" outline="0" fieldPosition="0">
        <references count="2">
          <reference field="1" count="3">
            <x v="86"/>
            <x v="122"/>
            <x v="196"/>
          </reference>
          <reference field="34" count="1" selected="0">
            <x v="26"/>
          </reference>
        </references>
      </pivotArea>
    </format>
    <format dxfId="1482">
      <pivotArea dataOnly="0" labelOnly="1" outline="0" fieldPosition="0">
        <references count="2">
          <reference field="1" count="10">
            <x v="4"/>
            <x v="7"/>
            <x v="73"/>
            <x v="78"/>
            <x v="98"/>
            <x v="106"/>
            <x v="118"/>
            <x v="123"/>
            <x v="153"/>
            <x v="174"/>
          </reference>
          <reference field="34" count="1" selected="0">
            <x v="27"/>
          </reference>
        </references>
      </pivotArea>
    </format>
    <format dxfId="1481">
      <pivotArea dataOnly="0" labelOnly="1" outline="0" fieldPosition="0">
        <references count="2">
          <reference field="1" count="3">
            <x v="124"/>
            <x v="140"/>
            <x v="143"/>
          </reference>
          <reference field="34" count="1" selected="0">
            <x v="28"/>
          </reference>
        </references>
      </pivotArea>
    </format>
    <format dxfId="1480">
      <pivotArea dataOnly="0" labelOnly="1" outline="0" fieldPosition="0">
        <references count="2">
          <reference field="1" count="1">
            <x v="128"/>
          </reference>
          <reference field="34" count="1" selected="0">
            <x v="29"/>
          </reference>
        </references>
      </pivotArea>
    </format>
    <format dxfId="1479">
      <pivotArea dataOnly="0" labelOnly="1" outline="0" fieldPosition="0">
        <references count="2">
          <reference field="1" count="2">
            <x v="6"/>
            <x v="87"/>
          </reference>
          <reference field="34" count="1" selected="0">
            <x v="30"/>
          </reference>
        </references>
      </pivotArea>
    </format>
    <format dxfId="1478">
      <pivotArea dataOnly="0" labelOnly="1" outline="0" fieldPosition="0">
        <references count="2">
          <reference field="1" count="3">
            <x v="85"/>
            <x v="103"/>
            <x v="136"/>
          </reference>
          <reference field="34" count="1" selected="0">
            <x v="31"/>
          </reference>
        </references>
      </pivotArea>
    </format>
    <format dxfId="1477">
      <pivotArea dataOnly="0" labelOnly="1" outline="0" fieldPosition="0">
        <references count="2">
          <reference field="1" count="10">
            <x v="23"/>
            <x v="26"/>
            <x v="38"/>
            <x v="55"/>
            <x v="64"/>
            <x v="70"/>
            <x v="79"/>
            <x v="121"/>
            <x v="137"/>
            <x v="155"/>
          </reference>
          <reference field="34" count="1" selected="0">
            <x v="32"/>
          </reference>
        </references>
      </pivotArea>
    </format>
    <format dxfId="1476">
      <pivotArea dataOnly="0" labelOnly="1" outline="0" fieldPosition="0">
        <references count="2">
          <reference field="1" count="4">
            <x v="5"/>
            <x v="20"/>
            <x v="141"/>
            <x v="142"/>
          </reference>
          <reference field="34" count="1" selected="0">
            <x v="33"/>
          </reference>
        </references>
      </pivotArea>
    </format>
    <format dxfId="1475">
      <pivotArea dataOnly="0" labelOnly="1" outline="0" fieldPosition="0">
        <references count="2">
          <reference field="1" count="1">
            <x v="147"/>
          </reference>
          <reference field="34" count="1" selected="0">
            <x v="34"/>
          </reference>
        </references>
      </pivotArea>
    </format>
    <format dxfId="1474">
      <pivotArea dataOnly="0" labelOnly="1" outline="0" fieldPosition="0">
        <references count="2">
          <reference field="1" count="5">
            <x v="24"/>
            <x v="138"/>
            <x v="154"/>
            <x v="166"/>
            <x v="167"/>
          </reference>
          <reference field="34" count="1" selected="0">
            <x v="35"/>
          </reference>
        </references>
      </pivotArea>
    </format>
    <format dxfId="1473">
      <pivotArea dataOnly="0" labelOnly="1" outline="0" fieldPosition="0">
        <references count="2">
          <reference field="1" count="7">
            <x v="41"/>
            <x v="71"/>
            <x v="89"/>
            <x v="90"/>
            <x v="160"/>
            <x v="170"/>
            <x v="190"/>
          </reference>
          <reference field="34" count="1" selected="0">
            <x v="36"/>
          </reference>
        </references>
      </pivotArea>
    </format>
    <format dxfId="1472">
      <pivotArea dataOnly="0" labelOnly="1" outline="0" fieldPosition="0">
        <references count="2">
          <reference field="1" count="1">
            <x v="161"/>
          </reference>
          <reference field="34" count="1" selected="0">
            <x v="37"/>
          </reference>
        </references>
      </pivotArea>
    </format>
    <format dxfId="1471">
      <pivotArea outline="0" collapsedLevelsAreSubtotals="1" fieldPosition="0"/>
    </format>
    <format dxfId="14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13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EF6F5F-A8EB-45D5-9DD2-E632C217831D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I3:O241" firstHeaderRow="1" firstDataRow="2" firstDataCol="3"/>
  <pivotFields count="5">
    <pivotField axis="axisRow" compact="0" outline="0" showAll="0">
      <items count="6">
        <item x="0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9">
        <item x="0"/>
        <item x="1"/>
        <item x="2"/>
        <item x="3"/>
        <item x="14"/>
        <item x="17"/>
        <item x="15"/>
        <item x="18"/>
        <item x="4"/>
        <item x="19"/>
        <item x="5"/>
        <item x="20"/>
        <item x="21"/>
        <item x="22"/>
        <item x="23"/>
        <item x="6"/>
        <item x="24"/>
        <item x="7"/>
        <item x="8"/>
        <item x="9"/>
        <item x="16"/>
        <item x="10"/>
        <item x="11"/>
        <item x="12"/>
        <item x="25"/>
        <item x="13"/>
        <item x="26"/>
        <item x="2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08">
        <item x="173"/>
        <item x="135"/>
        <item x="141"/>
        <item x="116"/>
        <item x="31"/>
        <item x="117"/>
        <item x="80"/>
        <item x="61"/>
        <item x="65"/>
        <item x="81"/>
        <item x="142"/>
        <item x="18"/>
        <item x="68"/>
        <item x="174"/>
        <item x="194"/>
        <item x="107"/>
        <item x="43"/>
        <item x="118"/>
        <item x="143"/>
        <item x="0"/>
        <item x="175"/>
        <item x="176"/>
        <item x="177"/>
        <item x="178"/>
        <item x="179"/>
        <item x="7"/>
        <item x="119"/>
        <item x="96"/>
        <item x="97"/>
        <item x="89"/>
        <item x="136"/>
        <item x="32"/>
        <item x="62"/>
        <item x="19"/>
        <item x="44"/>
        <item x="158"/>
        <item x="1"/>
        <item x="144"/>
        <item x="159"/>
        <item x="8"/>
        <item x="120"/>
        <item x="121"/>
        <item x="69"/>
        <item x="25"/>
        <item x="137"/>
        <item x="33"/>
        <item x="37"/>
        <item x="145"/>
        <item x="146"/>
        <item x="122"/>
        <item x="160"/>
        <item x="147"/>
        <item x="180"/>
        <item m="1" x="206"/>
        <item x="200"/>
        <item x="148"/>
        <item x="167"/>
        <item x="2"/>
        <item x="98"/>
        <item x="197"/>
        <item x="181"/>
        <item x="182"/>
        <item x="183"/>
        <item m="1" x="205"/>
        <item x="36"/>
        <item x="184"/>
        <item x="185"/>
        <item x="14"/>
        <item x="202"/>
        <item x="90"/>
        <item x="123"/>
        <item x="99"/>
        <item x="100"/>
        <item x="70"/>
        <item x="161"/>
        <item x="91"/>
        <item x="71"/>
        <item x="149"/>
        <item x="94"/>
        <item x="9"/>
        <item x="26"/>
        <item x="10"/>
        <item x="11"/>
        <item x="101"/>
        <item x="162"/>
        <item x="199"/>
        <item x="124"/>
        <item x="125"/>
        <item x="38"/>
        <item x="195"/>
        <item x="163"/>
        <item x="168"/>
        <item x="102"/>
        <item x="193"/>
        <item x="34"/>
        <item x="35"/>
        <item x="95"/>
        <item x="39"/>
        <item x="82"/>
        <item x="198"/>
        <item x="54"/>
        <item x="126"/>
        <item x="73"/>
        <item x="74"/>
        <item x="15"/>
        <item x="55"/>
        <item x="45"/>
        <item x="196"/>
        <item x="150"/>
        <item x="169"/>
        <item x="170"/>
        <item x="103"/>
        <item x="112"/>
        <item x="75"/>
        <item x="138"/>
        <item m="1" x="204"/>
        <item x="66"/>
        <item x="151"/>
        <item x="113"/>
        <item x="83"/>
        <item x="56"/>
        <item x="57"/>
        <item x="20"/>
        <item x="127"/>
        <item x="58"/>
        <item x="128"/>
        <item x="139"/>
        <item x="84"/>
        <item x="76"/>
        <item x="108"/>
        <item x="40"/>
        <item x="152"/>
        <item x="153"/>
        <item x="41"/>
        <item x="92"/>
        <item x="16"/>
        <item x="50"/>
        <item x="42"/>
        <item x="104"/>
        <item x="114"/>
        <item x="154"/>
        <item x="85"/>
        <item x="27"/>
        <item x="28"/>
        <item x="164"/>
        <item x="46"/>
        <item x="86"/>
        <item x="186"/>
        <item x="47"/>
        <item x="21"/>
        <item x="129"/>
        <item x="51"/>
        <item x="187"/>
        <item x="188"/>
        <item x="189"/>
        <item x="190"/>
        <item x="191"/>
        <item x="192"/>
        <item x="52"/>
        <item x="77"/>
        <item x="59"/>
        <item x="22"/>
        <item x="115"/>
        <item x="130"/>
        <item x="155"/>
        <item x="105"/>
        <item x="60"/>
        <item x="165"/>
        <item x="3"/>
        <item x="12"/>
        <item x="63"/>
        <item x="64"/>
        <item x="49"/>
        <item x="109"/>
        <item x="93"/>
        <item x="29"/>
        <item x="87"/>
        <item x="131"/>
        <item x="23"/>
        <item x="156"/>
        <item x="132"/>
        <item x="67"/>
        <item x="133"/>
        <item x="110"/>
        <item x="88"/>
        <item x="4"/>
        <item x="166"/>
        <item x="140"/>
        <item x="111"/>
        <item x="78"/>
        <item x="134"/>
        <item x="157"/>
        <item x="171"/>
        <item x="172"/>
        <item x="53"/>
        <item x="13"/>
        <item x="79"/>
        <item x="24"/>
        <item x="17"/>
        <item x="30"/>
        <item x="5"/>
        <item x="6"/>
        <item x="203"/>
        <item x="72"/>
        <item x="48"/>
        <item x="201"/>
        <item x="10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5">
        <item x="0"/>
        <item x="1"/>
        <item x="2"/>
        <item h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0"/>
    <field x="1"/>
    <field x="2"/>
  </rowFields>
  <rowItems count="237">
    <i>
      <x/>
      <x/>
      <x v="19"/>
    </i>
    <i r="2">
      <x v="36"/>
    </i>
    <i r="2">
      <x v="57"/>
    </i>
    <i r="2">
      <x v="168"/>
    </i>
    <i r="2">
      <x v="185"/>
    </i>
    <i r="2">
      <x v="200"/>
    </i>
    <i r="2">
      <x v="201"/>
    </i>
    <i t="default" r="1">
      <x/>
    </i>
    <i r="1">
      <x v="1"/>
      <x v="25"/>
    </i>
    <i r="2">
      <x v="39"/>
    </i>
    <i r="2">
      <x v="79"/>
    </i>
    <i r="2">
      <x v="81"/>
    </i>
    <i r="2">
      <x v="82"/>
    </i>
    <i r="2">
      <x v="169"/>
    </i>
    <i r="2">
      <x v="195"/>
    </i>
    <i t="default" r="1">
      <x v="1"/>
    </i>
    <i r="1">
      <x v="2"/>
      <x v="67"/>
    </i>
    <i r="2">
      <x v="104"/>
    </i>
    <i r="2">
      <x v="135"/>
    </i>
    <i r="2">
      <x v="198"/>
    </i>
    <i t="default" r="1">
      <x v="2"/>
    </i>
    <i r="1">
      <x v="3"/>
      <x v="11"/>
    </i>
    <i r="2">
      <x v="33"/>
    </i>
    <i r="2">
      <x v="122"/>
    </i>
    <i r="2">
      <x v="149"/>
    </i>
    <i r="2">
      <x v="161"/>
    </i>
    <i r="2">
      <x v="178"/>
    </i>
    <i r="2">
      <x v="197"/>
    </i>
    <i t="default" r="1">
      <x v="3"/>
    </i>
    <i r="1">
      <x v="8"/>
      <x v="43"/>
    </i>
    <i r="2">
      <x v="80"/>
    </i>
    <i r="2">
      <x v="142"/>
    </i>
    <i r="2">
      <x v="143"/>
    </i>
    <i r="2">
      <x v="175"/>
    </i>
    <i r="2">
      <x v="199"/>
    </i>
    <i t="default" r="1">
      <x v="8"/>
    </i>
    <i r="1">
      <x v="10"/>
      <x v="4"/>
    </i>
    <i r="2">
      <x v="31"/>
    </i>
    <i r="2">
      <x v="45"/>
    </i>
    <i r="2">
      <x v="94"/>
    </i>
    <i r="2">
      <x v="95"/>
    </i>
    <i t="default" r="1">
      <x v="10"/>
    </i>
    <i r="1">
      <x v="15"/>
      <x v="64"/>
    </i>
    <i t="default" r="1">
      <x v="15"/>
    </i>
    <i r="1">
      <x v="17"/>
      <x v="46"/>
    </i>
    <i r="2">
      <x v="88"/>
    </i>
    <i r="2">
      <x v="97"/>
    </i>
    <i r="2">
      <x v="130"/>
    </i>
    <i r="2">
      <x v="133"/>
    </i>
    <i r="2">
      <x v="137"/>
    </i>
    <i t="default" r="1">
      <x v="17"/>
    </i>
    <i r="1">
      <x v="18"/>
      <x v="16"/>
    </i>
    <i r="2">
      <x v="34"/>
    </i>
    <i t="default" r="1">
      <x v="18"/>
    </i>
    <i r="1">
      <x v="19"/>
      <x v="106"/>
    </i>
    <i r="2">
      <x v="145"/>
    </i>
    <i t="default" r="1">
      <x v="19"/>
    </i>
    <i r="1">
      <x v="21"/>
      <x v="148"/>
    </i>
    <i r="2">
      <x v="172"/>
    </i>
    <i r="2">
      <x v="204"/>
    </i>
    <i t="default" r="1">
      <x v="21"/>
    </i>
    <i r="1">
      <x v="22"/>
      <x v="136"/>
    </i>
    <i r="2">
      <x v="151"/>
    </i>
    <i r="2">
      <x v="158"/>
    </i>
    <i r="2">
      <x v="194"/>
    </i>
    <i t="default" r="1">
      <x v="22"/>
    </i>
    <i r="1">
      <x v="23"/>
      <x v="100"/>
    </i>
    <i r="2">
      <x v="105"/>
    </i>
    <i r="2">
      <x v="120"/>
    </i>
    <i r="2">
      <x v="121"/>
    </i>
    <i r="2">
      <x v="124"/>
    </i>
    <i r="2">
      <x v="160"/>
    </i>
    <i r="2">
      <x v="166"/>
    </i>
    <i r="2">
      <x v="195"/>
    </i>
    <i t="default" r="1">
      <x v="23"/>
    </i>
    <i r="1">
      <x v="25"/>
      <x v="7"/>
    </i>
    <i r="2">
      <x v="32"/>
    </i>
    <i r="2">
      <x v="170"/>
    </i>
    <i r="2">
      <x v="171"/>
    </i>
    <i t="default" r="1">
      <x v="25"/>
    </i>
    <i t="default">
      <x/>
    </i>
    <i>
      <x v="1"/>
      <x v="4"/>
      <x v="8"/>
    </i>
    <i r="2">
      <x v="107"/>
    </i>
    <i r="2">
      <x v="116"/>
    </i>
    <i r="2">
      <x v="181"/>
    </i>
    <i t="default" r="1">
      <x v="4"/>
    </i>
    <i r="1">
      <x v="6"/>
      <x v="12"/>
    </i>
    <i r="2">
      <x v="42"/>
    </i>
    <i r="2">
      <x v="73"/>
    </i>
    <i r="2">
      <x v="76"/>
    </i>
    <i r="2">
      <x v="85"/>
    </i>
    <i r="2">
      <x v="102"/>
    </i>
    <i r="2">
      <x v="103"/>
    </i>
    <i r="2">
      <x v="113"/>
    </i>
    <i r="2">
      <x v="128"/>
    </i>
    <i r="2">
      <x v="159"/>
    </i>
    <i r="2">
      <x v="189"/>
    </i>
    <i r="2">
      <x v="196"/>
    </i>
    <i r="2">
      <x v="203"/>
    </i>
    <i r="2">
      <x v="205"/>
    </i>
    <i t="default" r="1">
      <x v="6"/>
    </i>
    <i r="1">
      <x v="20"/>
      <x v="6"/>
    </i>
    <i r="2">
      <x v="9"/>
    </i>
    <i r="2">
      <x v="93"/>
    </i>
    <i r="2">
      <x v="98"/>
    </i>
    <i r="2">
      <x v="119"/>
    </i>
    <i r="2">
      <x v="127"/>
    </i>
    <i r="2">
      <x v="141"/>
    </i>
    <i r="2">
      <x v="146"/>
    </i>
    <i r="2">
      <x v="176"/>
    </i>
    <i r="2">
      <x v="184"/>
    </i>
    <i t="default" r="1">
      <x v="20"/>
    </i>
    <i t="default">
      <x v="1"/>
    </i>
    <i>
      <x v="2"/>
      <x v="5"/>
      <x v="29"/>
    </i>
    <i r="2">
      <x v="69"/>
    </i>
    <i r="2">
      <x v="75"/>
    </i>
    <i r="2">
      <x v="134"/>
    </i>
    <i r="2">
      <x v="174"/>
    </i>
    <i t="default" r="1">
      <x v="5"/>
    </i>
    <i r="1">
      <x v="7"/>
      <x v="78"/>
    </i>
    <i r="2">
      <x v="96"/>
    </i>
    <i t="default" r="1">
      <x v="7"/>
    </i>
    <i r="1">
      <x v="9"/>
      <x v="27"/>
    </i>
    <i r="2">
      <x v="28"/>
    </i>
    <i r="2">
      <x v="58"/>
    </i>
    <i r="2">
      <x v="71"/>
    </i>
    <i r="2">
      <x v="72"/>
    </i>
    <i r="2">
      <x v="83"/>
    </i>
    <i r="2">
      <x v="92"/>
    </i>
    <i r="2">
      <x v="111"/>
    </i>
    <i r="2">
      <x v="138"/>
    </i>
    <i r="2">
      <x v="165"/>
    </i>
    <i r="2">
      <x v="206"/>
    </i>
    <i t="default" r="1">
      <x v="9"/>
    </i>
    <i r="1">
      <x v="11"/>
      <x v="15"/>
    </i>
    <i r="2">
      <x v="129"/>
    </i>
    <i r="2">
      <x v="173"/>
    </i>
    <i r="2">
      <x v="183"/>
    </i>
    <i r="2">
      <x v="188"/>
    </i>
    <i t="default" r="1">
      <x v="11"/>
    </i>
    <i r="1">
      <x v="12"/>
      <x v="112"/>
    </i>
    <i r="2">
      <x v="118"/>
    </i>
    <i r="2">
      <x v="139"/>
    </i>
    <i r="2">
      <x v="162"/>
    </i>
    <i t="default" r="1">
      <x v="12"/>
    </i>
    <i r="1">
      <x v="13"/>
      <x v="3"/>
    </i>
    <i r="2">
      <x v="5"/>
    </i>
    <i r="2">
      <x v="17"/>
    </i>
    <i r="2">
      <x v="26"/>
    </i>
    <i r="2">
      <x v="40"/>
    </i>
    <i r="2">
      <x v="41"/>
    </i>
    <i r="2">
      <x v="49"/>
    </i>
    <i r="2">
      <x v="54"/>
    </i>
    <i r="2">
      <x v="68"/>
    </i>
    <i r="2">
      <x v="70"/>
    </i>
    <i r="2">
      <x v="86"/>
    </i>
    <i r="2">
      <x v="87"/>
    </i>
    <i r="2">
      <x v="101"/>
    </i>
    <i r="2">
      <x v="123"/>
    </i>
    <i r="2">
      <x v="125"/>
    </i>
    <i r="2">
      <x v="150"/>
    </i>
    <i r="2">
      <x v="163"/>
    </i>
    <i r="2">
      <x v="177"/>
    </i>
    <i r="2">
      <x v="180"/>
    </i>
    <i r="2">
      <x v="182"/>
    </i>
    <i r="2">
      <x v="190"/>
    </i>
    <i t="default" r="1">
      <x v="13"/>
    </i>
    <i r="1">
      <x v="14"/>
      <x v="1"/>
    </i>
    <i r="2">
      <x v="30"/>
    </i>
    <i r="2">
      <x v="44"/>
    </i>
    <i r="2">
      <x v="114"/>
    </i>
    <i r="2">
      <x v="126"/>
    </i>
    <i r="2">
      <x v="187"/>
    </i>
    <i t="default" r="1">
      <x v="14"/>
    </i>
    <i r="1">
      <x v="16"/>
      <x v="2"/>
    </i>
    <i r="2">
      <x v="10"/>
    </i>
    <i r="2">
      <x v="14"/>
    </i>
    <i r="2">
      <x v="18"/>
    </i>
    <i r="2">
      <x v="37"/>
    </i>
    <i r="2">
      <x v="47"/>
    </i>
    <i r="2">
      <x v="48"/>
    </i>
    <i r="2">
      <x v="51"/>
    </i>
    <i r="2">
      <x v="55"/>
    </i>
    <i r="2">
      <x v="77"/>
    </i>
    <i r="2">
      <x v="89"/>
    </i>
    <i r="2">
      <x v="108"/>
    </i>
    <i r="2">
      <x v="117"/>
    </i>
    <i r="2">
      <x v="131"/>
    </i>
    <i r="2">
      <x v="132"/>
    </i>
    <i r="2">
      <x v="140"/>
    </i>
    <i r="2">
      <x v="164"/>
    </i>
    <i r="2">
      <x v="179"/>
    </i>
    <i r="2">
      <x v="191"/>
    </i>
    <i t="default" r="1">
      <x v="16"/>
    </i>
    <i r="1">
      <x v="24"/>
      <x v="35"/>
    </i>
    <i r="2">
      <x v="38"/>
    </i>
    <i r="2">
      <x v="50"/>
    </i>
    <i r="2">
      <x v="74"/>
    </i>
    <i r="2">
      <x v="84"/>
    </i>
    <i r="2">
      <x v="90"/>
    </i>
    <i r="2">
      <x v="99"/>
    </i>
    <i r="2">
      <x v="144"/>
    </i>
    <i r="2">
      <x v="167"/>
    </i>
    <i r="2">
      <x v="186"/>
    </i>
    <i t="default" r="1">
      <x v="24"/>
    </i>
    <i r="1">
      <x v="26"/>
      <x v="56"/>
    </i>
    <i r="2">
      <x v="91"/>
    </i>
    <i r="2">
      <x v="109"/>
    </i>
    <i r="2">
      <x v="110"/>
    </i>
    <i r="2">
      <x v="192"/>
    </i>
    <i r="2">
      <x v="193"/>
    </i>
    <i t="default" r="1">
      <x v="26"/>
    </i>
    <i t="default">
      <x v="2"/>
    </i>
    <i>
      <x v="3"/>
      <x v="15"/>
      <x/>
    </i>
    <i r="2">
      <x v="13"/>
    </i>
    <i r="2">
      <x v="20"/>
    </i>
    <i r="2">
      <x v="21"/>
    </i>
    <i r="2">
      <x v="22"/>
    </i>
    <i r="2">
      <x v="23"/>
    </i>
    <i r="2">
      <x v="24"/>
    </i>
    <i r="2">
      <x v="52"/>
    </i>
    <i r="2">
      <x v="59"/>
    </i>
    <i r="2">
      <x v="60"/>
    </i>
    <i r="2">
      <x v="61"/>
    </i>
    <i r="2">
      <x v="62"/>
    </i>
    <i r="2">
      <x v="65"/>
    </i>
    <i r="2">
      <x v="66"/>
    </i>
    <i r="2">
      <x v="147"/>
    </i>
    <i r="2">
      <x v="152"/>
    </i>
    <i r="2">
      <x v="153"/>
    </i>
    <i r="2">
      <x v="154"/>
    </i>
    <i r="2">
      <x v="155"/>
    </i>
    <i r="2">
      <x v="156"/>
    </i>
    <i r="2">
      <x v="157"/>
    </i>
    <i t="default" r="1">
      <x v="15"/>
    </i>
    <i t="default">
      <x v="3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Suma de TOTAL" fld="3" baseField="0" baseItem="0"/>
  </dataFields>
  <formats count="48">
    <format dxfId="1469">
      <pivotArea dataOnly="0" labelOnly="1" grandCol="1" outline="0" fieldPosition="0"/>
    </format>
    <format dxfId="1468">
      <pivotArea outline="0" collapsedLevelsAreSubtotals="1" fieldPosition="0"/>
    </format>
    <format dxfId="1467">
      <pivotArea field="4" type="button" dataOnly="0" labelOnly="1" outline="0" axis="axisCol" fieldPosition="0"/>
    </format>
    <format dxfId="1466">
      <pivotArea type="topRight" dataOnly="0" labelOnly="1" outline="0" fieldPosition="0"/>
    </format>
    <format dxfId="1465">
      <pivotArea dataOnly="0" labelOnly="1" fieldPosition="0">
        <references count="1">
          <reference field="4" count="0"/>
        </references>
      </pivotArea>
    </format>
    <format dxfId="1464">
      <pivotArea dataOnly="0" labelOnly="1" grandCol="1" outline="0" fieldPosition="0"/>
    </format>
    <format dxfId="1463">
      <pivotArea type="all" dataOnly="0" outline="0" fieldPosition="0"/>
    </format>
    <format dxfId="1462">
      <pivotArea outline="0" collapsedLevelsAreSubtotals="1" fieldPosition="0"/>
    </format>
    <format dxfId="1461">
      <pivotArea type="origin" dataOnly="0" labelOnly="1" outline="0" fieldPosition="0"/>
    </format>
    <format dxfId="1460">
      <pivotArea field="4" type="button" dataOnly="0" labelOnly="1" outline="0" axis="axisCol" fieldPosition="0"/>
    </format>
    <format dxfId="1459">
      <pivotArea type="topRight" dataOnly="0" labelOnly="1" outline="0" fieldPosition="0"/>
    </format>
    <format dxfId="1458">
      <pivotArea field="0" type="button" dataOnly="0" labelOnly="1" outline="0" axis="axisRow" fieldPosition="0"/>
    </format>
    <format dxfId="1457">
      <pivotArea dataOnly="0" labelOnly="1" fieldPosition="0">
        <references count="1">
          <reference field="0" count="4">
            <x v="0"/>
            <x v="1"/>
            <x v="2"/>
            <x v="3"/>
          </reference>
        </references>
      </pivotArea>
    </format>
    <format dxfId="1456">
      <pivotArea dataOnly="0" labelOnly="1" grandRow="1" outline="0" fieldPosition="0"/>
    </format>
    <format dxfId="1455">
      <pivotArea dataOnly="0" labelOnly="1" fieldPosition="0">
        <references count="2">
          <reference field="0" count="1" selected="0">
            <x v="0"/>
          </reference>
          <reference field="1" count="14">
            <x v="0"/>
            <x v="1"/>
            <x v="2"/>
            <x v="3"/>
            <x v="8"/>
            <x v="10"/>
            <x v="15"/>
            <x v="17"/>
            <x v="18"/>
            <x v="19"/>
            <x v="21"/>
            <x v="22"/>
            <x v="23"/>
            <x v="25"/>
          </reference>
        </references>
      </pivotArea>
    </format>
    <format dxfId="1454">
      <pivotArea dataOnly="0" labelOnly="1" fieldPosition="0">
        <references count="2">
          <reference field="0" count="1" selected="0">
            <x v="1"/>
          </reference>
          <reference field="1" count="3">
            <x v="4"/>
            <x v="6"/>
            <x v="20"/>
          </reference>
        </references>
      </pivotArea>
    </format>
    <format dxfId="1453">
      <pivotArea dataOnly="0" labelOnly="1" fieldPosition="0">
        <references count="2">
          <reference field="0" count="1" selected="0">
            <x v="2"/>
          </reference>
          <reference field="1" count="10">
            <x v="5"/>
            <x v="7"/>
            <x v="9"/>
            <x v="11"/>
            <x v="12"/>
            <x v="13"/>
            <x v="14"/>
            <x v="16"/>
            <x v="24"/>
            <x v="26"/>
          </reference>
        </references>
      </pivotArea>
    </format>
    <format dxfId="1452">
      <pivotArea dataOnly="0" labelOnly="1" fieldPosition="0">
        <references count="2">
          <reference field="0" count="1" selected="0">
            <x v="3"/>
          </reference>
          <reference field="1" count="1">
            <x v="15"/>
          </reference>
        </references>
      </pivotArea>
    </format>
    <format dxfId="1451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7">
            <x v="19"/>
            <x v="36"/>
            <x v="57"/>
            <x v="168"/>
            <x v="185"/>
            <x v="200"/>
            <x v="201"/>
          </reference>
        </references>
      </pivotArea>
    </format>
    <format dxfId="1450">
      <pivotArea dataOnly="0" labelOnly="1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7">
            <x v="25"/>
            <x v="39"/>
            <x v="79"/>
            <x v="81"/>
            <x v="82"/>
            <x v="169"/>
            <x v="195"/>
          </reference>
        </references>
      </pivotArea>
    </format>
    <format dxfId="1449">
      <pivotArea dataOnly="0" labelOnly="1" fieldPosition="0">
        <references count="3">
          <reference field="0" count="1" selected="0">
            <x v="0"/>
          </reference>
          <reference field="1" count="1" selected="0">
            <x v="2"/>
          </reference>
          <reference field="2" count="4">
            <x v="67"/>
            <x v="104"/>
            <x v="135"/>
            <x v="198"/>
          </reference>
        </references>
      </pivotArea>
    </format>
    <format dxfId="1448">
      <pivotArea dataOnly="0" labelOnly="1" fieldPosition="0">
        <references count="3">
          <reference field="0" count="1" selected="0">
            <x v="0"/>
          </reference>
          <reference field="1" count="1" selected="0">
            <x v="3"/>
          </reference>
          <reference field="2" count="7">
            <x v="11"/>
            <x v="33"/>
            <x v="122"/>
            <x v="149"/>
            <x v="161"/>
            <x v="178"/>
            <x v="197"/>
          </reference>
        </references>
      </pivotArea>
    </format>
    <format dxfId="1447">
      <pivotArea dataOnly="0" labelOnly="1" fieldPosition="0">
        <references count="3">
          <reference field="0" count="1" selected="0">
            <x v="0"/>
          </reference>
          <reference field="1" count="1" selected="0">
            <x v="8"/>
          </reference>
          <reference field="2" count="6">
            <x v="43"/>
            <x v="80"/>
            <x v="142"/>
            <x v="143"/>
            <x v="175"/>
            <x v="199"/>
          </reference>
        </references>
      </pivotArea>
    </format>
    <format dxfId="1446">
      <pivotArea dataOnly="0" labelOnly="1" fieldPosition="0">
        <references count="3">
          <reference field="0" count="1" selected="0">
            <x v="0"/>
          </reference>
          <reference field="1" count="1" selected="0">
            <x v="10"/>
          </reference>
          <reference field="2" count="5">
            <x v="4"/>
            <x v="31"/>
            <x v="45"/>
            <x v="94"/>
            <x v="95"/>
          </reference>
        </references>
      </pivotArea>
    </format>
    <format dxfId="1445">
      <pivotArea dataOnly="0" labelOnly="1" fieldPosition="0">
        <references count="3">
          <reference field="0" count="1" selected="0">
            <x v="0"/>
          </reference>
          <reference field="1" count="1" selected="0">
            <x v="15"/>
          </reference>
          <reference field="2" count="1">
            <x v="64"/>
          </reference>
        </references>
      </pivotArea>
    </format>
    <format dxfId="1444">
      <pivotArea dataOnly="0" labelOnly="1" fieldPosition="0">
        <references count="3">
          <reference field="0" count="1" selected="0">
            <x v="0"/>
          </reference>
          <reference field="1" count="1" selected="0">
            <x v="17"/>
          </reference>
          <reference field="2" count="6">
            <x v="46"/>
            <x v="88"/>
            <x v="97"/>
            <x v="130"/>
            <x v="133"/>
            <x v="137"/>
          </reference>
        </references>
      </pivotArea>
    </format>
    <format dxfId="1443">
      <pivotArea dataOnly="0" labelOnly="1" fieldPosition="0">
        <references count="3">
          <reference field="0" count="1" selected="0">
            <x v="0"/>
          </reference>
          <reference field="1" count="1" selected="0">
            <x v="18"/>
          </reference>
          <reference field="2" count="2">
            <x v="16"/>
            <x v="34"/>
          </reference>
        </references>
      </pivotArea>
    </format>
    <format dxfId="1442">
      <pivotArea dataOnly="0" labelOnly="1" fieldPosition="0">
        <references count="3">
          <reference field="0" count="1" selected="0">
            <x v="0"/>
          </reference>
          <reference field="1" count="1" selected="0">
            <x v="19"/>
          </reference>
          <reference field="2" count="2">
            <x v="106"/>
            <x v="145"/>
          </reference>
        </references>
      </pivotArea>
    </format>
    <format dxfId="1441">
      <pivotArea dataOnly="0" labelOnly="1" fieldPosition="0">
        <references count="3">
          <reference field="0" count="1" selected="0">
            <x v="0"/>
          </reference>
          <reference field="1" count="1" selected="0">
            <x v="21"/>
          </reference>
          <reference field="2" count="2">
            <x v="148"/>
            <x v="172"/>
          </reference>
        </references>
      </pivotArea>
    </format>
    <format dxfId="1440">
      <pivotArea dataOnly="0" labelOnly="1" fieldPosition="0">
        <references count="3">
          <reference field="0" count="1" selected="0">
            <x v="0"/>
          </reference>
          <reference field="1" count="1" selected="0">
            <x v="22"/>
          </reference>
          <reference field="2" count="4">
            <x v="136"/>
            <x v="151"/>
            <x v="158"/>
            <x v="194"/>
          </reference>
        </references>
      </pivotArea>
    </format>
    <format dxfId="1439">
      <pivotArea dataOnly="0" labelOnly="1" fieldPosition="0">
        <references count="3">
          <reference field="0" count="1" selected="0">
            <x v="0"/>
          </reference>
          <reference field="1" count="1" selected="0">
            <x v="23"/>
          </reference>
          <reference field="2" count="8">
            <x v="100"/>
            <x v="105"/>
            <x v="120"/>
            <x v="121"/>
            <x v="124"/>
            <x v="160"/>
            <x v="166"/>
            <x v="195"/>
          </reference>
        </references>
      </pivotArea>
    </format>
    <format dxfId="1438">
      <pivotArea dataOnly="0" labelOnly="1" fieldPosition="0">
        <references count="3">
          <reference field="0" count="1" selected="0">
            <x v="0"/>
          </reference>
          <reference field="1" count="1" selected="0">
            <x v="25"/>
          </reference>
          <reference field="2" count="4">
            <x v="7"/>
            <x v="32"/>
            <x v="170"/>
            <x v="171"/>
          </reference>
        </references>
      </pivotArea>
    </format>
    <format dxfId="1437">
      <pivotArea dataOnly="0" labelOnly="1" fieldPosition="0">
        <references count="3">
          <reference field="0" count="1" selected="0">
            <x v="1"/>
          </reference>
          <reference field="1" count="1" selected="0">
            <x v="4"/>
          </reference>
          <reference field="2" count="5">
            <x v="8"/>
            <x v="63"/>
            <x v="107"/>
            <x v="116"/>
            <x v="181"/>
          </reference>
        </references>
      </pivotArea>
    </format>
    <format dxfId="1436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2" count="12">
            <x v="12"/>
            <x v="42"/>
            <x v="73"/>
            <x v="76"/>
            <x v="85"/>
            <x v="102"/>
            <x v="103"/>
            <x v="113"/>
            <x v="128"/>
            <x v="159"/>
            <x v="189"/>
            <x v="196"/>
          </reference>
        </references>
      </pivotArea>
    </format>
    <format dxfId="1435">
      <pivotArea dataOnly="0" labelOnly="1" fieldPosition="0">
        <references count="3">
          <reference field="0" count="1" selected="0">
            <x v="1"/>
          </reference>
          <reference field="1" count="1" selected="0">
            <x v="20"/>
          </reference>
          <reference field="2" count="10">
            <x v="6"/>
            <x v="9"/>
            <x v="93"/>
            <x v="98"/>
            <x v="119"/>
            <x v="127"/>
            <x v="141"/>
            <x v="146"/>
            <x v="176"/>
            <x v="184"/>
          </reference>
        </references>
      </pivotArea>
    </format>
    <format dxfId="1434">
      <pivotArea dataOnly="0" labelOnly="1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5">
            <x v="29"/>
            <x v="69"/>
            <x v="75"/>
            <x v="134"/>
            <x v="174"/>
          </reference>
        </references>
      </pivotArea>
    </format>
    <format dxfId="1433">
      <pivotArea dataOnly="0" labelOnly="1" fieldPosition="0">
        <references count="3">
          <reference field="0" count="1" selected="0">
            <x v="2"/>
          </reference>
          <reference field="1" count="1" selected="0">
            <x v="7"/>
          </reference>
          <reference field="2" count="2">
            <x v="78"/>
            <x v="96"/>
          </reference>
        </references>
      </pivotArea>
    </format>
    <format dxfId="1432">
      <pivotArea dataOnly="0" labelOnly="1" fieldPosition="0">
        <references count="3">
          <reference field="0" count="1" selected="0">
            <x v="2"/>
          </reference>
          <reference field="1" count="1" selected="0">
            <x v="9"/>
          </reference>
          <reference field="2" count="10">
            <x v="27"/>
            <x v="28"/>
            <x v="58"/>
            <x v="71"/>
            <x v="72"/>
            <x v="83"/>
            <x v="92"/>
            <x v="111"/>
            <x v="138"/>
            <x v="165"/>
          </reference>
        </references>
      </pivotArea>
    </format>
    <format dxfId="1431">
      <pivotArea dataOnly="0" labelOnly="1" fieldPosition="0">
        <references count="3">
          <reference field="0" count="1" selected="0">
            <x v="2"/>
          </reference>
          <reference field="1" count="1" selected="0">
            <x v="11"/>
          </reference>
          <reference field="2" count="5">
            <x v="15"/>
            <x v="129"/>
            <x v="173"/>
            <x v="183"/>
            <x v="188"/>
          </reference>
        </references>
      </pivotArea>
    </format>
    <format dxfId="1430">
      <pivotArea dataOnly="0" labelOnly="1" fieldPosition="0">
        <references count="3">
          <reference field="0" count="1" selected="0">
            <x v="2"/>
          </reference>
          <reference field="1" count="1" selected="0">
            <x v="12"/>
          </reference>
          <reference field="2" count="4">
            <x v="112"/>
            <x v="118"/>
            <x v="139"/>
            <x v="162"/>
          </reference>
        </references>
      </pivotArea>
    </format>
    <format dxfId="1429">
      <pivotArea dataOnly="0" labelOnly="1" fieldPosition="0">
        <references count="3">
          <reference field="0" count="1" selected="0">
            <x v="2"/>
          </reference>
          <reference field="1" count="1" selected="0">
            <x v="13"/>
          </reference>
          <reference field="2" count="21">
            <x v="3"/>
            <x v="5"/>
            <x v="17"/>
            <x v="26"/>
            <x v="40"/>
            <x v="41"/>
            <x v="49"/>
            <x v="54"/>
            <x v="68"/>
            <x v="70"/>
            <x v="86"/>
            <x v="87"/>
            <x v="101"/>
            <x v="123"/>
            <x v="125"/>
            <x v="150"/>
            <x v="163"/>
            <x v="177"/>
            <x v="180"/>
            <x v="182"/>
            <x v="190"/>
          </reference>
        </references>
      </pivotArea>
    </format>
    <format dxfId="1428">
      <pivotArea dataOnly="0" labelOnly="1" fieldPosition="0">
        <references count="3">
          <reference field="0" count="1" selected="0">
            <x v="2"/>
          </reference>
          <reference field="1" count="1" selected="0">
            <x v="14"/>
          </reference>
          <reference field="2" count="6">
            <x v="1"/>
            <x v="30"/>
            <x v="44"/>
            <x v="114"/>
            <x v="126"/>
            <x v="187"/>
          </reference>
        </references>
      </pivotArea>
    </format>
    <format dxfId="1427">
      <pivotArea dataOnly="0" labelOnly="1" fieldPosition="0">
        <references count="3">
          <reference field="0" count="1" selected="0">
            <x v="2"/>
          </reference>
          <reference field="1" count="1" selected="0">
            <x v="16"/>
          </reference>
          <reference field="2" count="19">
            <x v="2"/>
            <x v="10"/>
            <x v="14"/>
            <x v="18"/>
            <x v="37"/>
            <x v="47"/>
            <x v="48"/>
            <x v="51"/>
            <x v="55"/>
            <x v="77"/>
            <x v="89"/>
            <x v="108"/>
            <x v="117"/>
            <x v="131"/>
            <x v="132"/>
            <x v="140"/>
            <x v="164"/>
            <x v="179"/>
            <x v="191"/>
          </reference>
        </references>
      </pivotArea>
    </format>
    <format dxfId="1426">
      <pivotArea dataOnly="0" labelOnly="1" fieldPosition="0">
        <references count="3">
          <reference field="0" count="1" selected="0">
            <x v="2"/>
          </reference>
          <reference field="1" count="1" selected="0">
            <x v="24"/>
          </reference>
          <reference field="2" count="10">
            <x v="35"/>
            <x v="38"/>
            <x v="50"/>
            <x v="74"/>
            <x v="84"/>
            <x v="90"/>
            <x v="99"/>
            <x v="144"/>
            <x v="167"/>
            <x v="186"/>
          </reference>
        </references>
      </pivotArea>
    </format>
    <format dxfId="1425">
      <pivotArea dataOnly="0" labelOnly="1" fieldPosition="0">
        <references count="3">
          <reference field="0" count="1" selected="0">
            <x v="2"/>
          </reference>
          <reference field="1" count="1" selected="0">
            <x v="26"/>
          </reference>
          <reference field="2" count="6">
            <x v="56"/>
            <x v="91"/>
            <x v="109"/>
            <x v="110"/>
            <x v="192"/>
            <x v="193"/>
          </reference>
        </references>
      </pivotArea>
    </format>
    <format dxfId="1424">
      <pivotArea dataOnly="0" labelOnly="1" fieldPosition="0">
        <references count="3">
          <reference field="0" count="1" selected="0">
            <x v="3"/>
          </reference>
          <reference field="1" count="1" selected="0">
            <x v="15"/>
          </reference>
          <reference field="2" count="23">
            <x v="0"/>
            <x v="13"/>
            <x v="20"/>
            <x v="21"/>
            <x v="22"/>
            <x v="23"/>
            <x v="24"/>
            <x v="52"/>
            <x v="53"/>
            <x v="59"/>
            <x v="60"/>
            <x v="61"/>
            <x v="62"/>
            <x v="65"/>
            <x v="66"/>
            <x v="115"/>
            <x v="147"/>
            <x v="152"/>
            <x v="153"/>
            <x v="154"/>
            <x v="155"/>
            <x v="156"/>
            <x v="157"/>
          </reference>
        </references>
      </pivotArea>
    </format>
    <format dxfId="1423">
      <pivotArea dataOnly="0" labelOnly="1" fieldPosition="0">
        <references count="1">
          <reference field="4" count="0"/>
        </references>
      </pivotArea>
    </format>
    <format dxfId="1422">
      <pivotArea dataOnly="0" labelOnly="1" grandCol="1" outline="0" fieldPosition="0"/>
    </format>
  </formats>
  <pivotTableStyleInfo name="PivotStyleMedium2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F85868-E9B2-400F-8319-0CA3FBD30963}" name="IPRESS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5:AJ1022" firstHeaderRow="0" firstDataRow="1" firstDataCol="4"/>
  <pivotFields count="39"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6">
        <item n="ENE" x="0"/>
        <item n="FEB" x="1"/>
        <item n="MAR" x="2"/>
        <item x="4"/>
        <item n="ABR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206">
        <item x="86"/>
        <item x="185"/>
        <item x="116"/>
        <item x="169"/>
        <item x="107"/>
        <item x="132"/>
        <item x="29"/>
        <item x="133"/>
        <item x="129"/>
        <item x="163"/>
        <item x="32"/>
        <item x="143"/>
        <item x="93"/>
        <item x="198"/>
        <item x="152"/>
        <item x="117"/>
        <item x="164"/>
        <item x="149"/>
        <item x="7"/>
        <item x="106"/>
        <item x="81"/>
        <item x="84"/>
        <item x="58"/>
        <item x="77"/>
        <item x="13"/>
        <item x="30"/>
        <item x="35"/>
        <item x="120"/>
        <item x="98"/>
        <item x="39"/>
        <item x="193"/>
        <item x="183"/>
        <item x="6"/>
        <item x="108"/>
        <item x="110"/>
        <item x="139"/>
        <item x="17"/>
        <item x="151"/>
        <item x="12"/>
        <item x="48"/>
        <item x="184"/>
        <item x="148"/>
        <item x="103"/>
        <item x="146"/>
        <item x="95"/>
        <item x="112"/>
        <item x="96"/>
        <item x="72"/>
        <item x="40"/>
        <item x="155"/>
        <item x="51"/>
        <item x="121"/>
        <item x="0"/>
        <item x="190"/>
        <item x="199"/>
        <item x="118"/>
        <item x="66"/>
        <item x="161"/>
        <item x="80"/>
        <item x="154"/>
        <item x="140"/>
        <item x="147"/>
        <item x="57"/>
        <item x="136"/>
        <item x="90"/>
        <item x="52"/>
        <item x="3"/>
        <item x="14"/>
        <item x="1"/>
        <item x="5"/>
        <item x="78"/>
        <item x="69"/>
        <item x="145"/>
        <item x="109"/>
        <item x="102"/>
        <item x="195"/>
        <item x="89"/>
        <item x="99"/>
        <item x="74"/>
        <item x="82"/>
        <item x="202"/>
        <item x="126"/>
        <item x="10"/>
        <item x="11"/>
        <item x="60"/>
        <item x="46"/>
        <item x="156"/>
        <item x="189"/>
        <item x="43"/>
        <item x="105"/>
        <item x="144"/>
        <item x="137"/>
        <item x="157"/>
        <item x="26"/>
        <item x="162"/>
        <item x="134"/>
        <item x="188"/>
        <item x="73"/>
        <item x="75"/>
        <item x="166"/>
        <item x="62"/>
        <item x="141"/>
        <item x="87"/>
        <item x="124"/>
        <item x="196"/>
        <item x="61"/>
        <item x="127"/>
        <item x="42"/>
        <item x="41"/>
        <item x="31"/>
        <item x="160"/>
        <item x="25"/>
        <item x="101"/>
        <item x="76"/>
        <item x="128"/>
        <item x="135"/>
        <item x="56"/>
        <item x="45"/>
        <item x="94"/>
        <item x="88"/>
        <item x="47"/>
        <item x="65"/>
        <item x="9"/>
        <item x="19"/>
        <item x="49"/>
        <item x="79"/>
        <item x="64"/>
        <item x="197"/>
        <item x="130"/>
        <item x="16"/>
        <item x="15"/>
        <item x="68"/>
        <item x="20"/>
        <item x="125"/>
        <item x="158"/>
        <item x="33"/>
        <item x="119"/>
        <item x="201"/>
        <item x="153"/>
        <item x="123"/>
        <item x="44"/>
        <item x="36"/>
        <item x="63"/>
        <item x="111"/>
        <item x="91"/>
        <item x="83"/>
        <item x="24"/>
        <item x="67"/>
        <item x="194"/>
        <item x="2"/>
        <item x="22"/>
        <item x="28"/>
        <item x="27"/>
        <item x="21"/>
        <item x="53"/>
        <item x="59"/>
        <item x="18"/>
        <item x="165"/>
        <item x="113"/>
        <item x="37"/>
        <item x="97"/>
        <item x="115"/>
        <item x="122"/>
        <item x="114"/>
        <item x="55"/>
        <item x="131"/>
        <item x="23"/>
        <item x="100"/>
        <item x="85"/>
        <item x="54"/>
        <item x="142"/>
        <item x="104"/>
        <item x="92"/>
        <item x="70"/>
        <item x="71"/>
        <item x="150"/>
        <item n="TUPAC AMARU CH" x="4"/>
        <item x="138"/>
        <item x="34"/>
        <item x="8"/>
        <item x="159"/>
        <item x="50"/>
        <item x="38"/>
        <item x="204"/>
        <item x="167"/>
        <item x="168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6"/>
        <item x="191"/>
        <item x="192"/>
        <item x="200"/>
        <item x="187"/>
        <item x="20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6">
        <item x="0"/>
        <item x="3"/>
        <item x="2"/>
        <item x="1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29">
        <item x="8"/>
        <item x="1"/>
        <item x="2"/>
        <item x="11"/>
        <item x="24"/>
        <item x="15"/>
        <item x="25"/>
        <item x="13"/>
        <item x="4"/>
        <item x="20"/>
        <item x="3"/>
        <item x="14"/>
        <item x="16"/>
        <item x="22"/>
        <item x="19"/>
        <item x="0"/>
        <item x="21"/>
        <item x="12"/>
        <item x="23"/>
        <item x="6"/>
        <item x="26"/>
        <item x="7"/>
        <item x="5"/>
        <item x="9"/>
        <item x="17"/>
        <item x="10"/>
        <item x="18"/>
        <item x="2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5"/>
    <field x="6"/>
    <field x="4"/>
    <field x="1"/>
  </rowFields>
  <rowItems count="1017">
    <i>
      <x/>
      <x/>
      <x v="17"/>
      <x/>
    </i>
    <i r="3">
      <x v="1"/>
    </i>
    <i r="3">
      <x v="2"/>
    </i>
    <i r="3">
      <x v="4"/>
    </i>
    <i t="default" r="2">
      <x v="17"/>
    </i>
    <i r="2">
      <x v="29"/>
      <x/>
    </i>
    <i r="3">
      <x v="1"/>
    </i>
    <i r="3">
      <x v="2"/>
    </i>
    <i r="3">
      <x v="4"/>
    </i>
    <i t="default" r="2">
      <x v="29"/>
    </i>
    <i r="2">
      <x v="48"/>
      <x/>
    </i>
    <i r="3">
      <x v="1"/>
    </i>
    <i r="3">
      <x v="2"/>
    </i>
    <i r="3">
      <x v="4"/>
    </i>
    <i t="default" r="2">
      <x v="48"/>
    </i>
    <i r="2">
      <x v="148"/>
      <x/>
    </i>
    <i r="3">
      <x v="1"/>
    </i>
    <i r="3">
      <x v="2"/>
    </i>
    <i r="3">
      <x v="4"/>
    </i>
    <i t="default" r="2">
      <x v="148"/>
    </i>
    <i r="2">
      <x v="166"/>
      <x/>
    </i>
    <i r="3">
      <x v="1"/>
    </i>
    <i r="3">
      <x v="2"/>
    </i>
    <i r="3">
      <x v="4"/>
    </i>
    <i t="default" r="2">
      <x v="166"/>
    </i>
    <i r="2">
      <x v="181"/>
      <x/>
    </i>
    <i r="3">
      <x v="1"/>
    </i>
    <i r="3">
      <x v="2"/>
    </i>
    <i r="3">
      <x v="4"/>
    </i>
    <i t="default" r="2">
      <x v="181"/>
    </i>
    <i r="2">
      <x v="182"/>
      <x/>
    </i>
    <i r="3">
      <x v="1"/>
    </i>
    <i r="3">
      <x v="2"/>
    </i>
    <i r="3">
      <x v="4"/>
    </i>
    <i t="default" r="2">
      <x v="182"/>
    </i>
    <i t="default" r="1">
      <x/>
    </i>
    <i r="1">
      <x v="1"/>
      <x v="18"/>
      <x/>
    </i>
    <i r="3">
      <x v="1"/>
    </i>
    <i r="3">
      <x v="2"/>
    </i>
    <i r="3">
      <x v="4"/>
    </i>
    <i t="default" r="2">
      <x v="18"/>
    </i>
    <i r="2">
      <x v="32"/>
      <x/>
    </i>
    <i r="3">
      <x v="1"/>
    </i>
    <i r="3">
      <x v="2"/>
    </i>
    <i r="3">
      <x v="4"/>
    </i>
    <i t="default" r="2">
      <x v="32"/>
    </i>
    <i r="2">
      <x v="66"/>
      <x/>
    </i>
    <i r="3">
      <x v="1"/>
    </i>
    <i r="3">
      <x v="2"/>
    </i>
    <i r="3">
      <x v="4"/>
    </i>
    <i t="default" r="2">
      <x v="66"/>
    </i>
    <i r="2">
      <x v="68"/>
      <x/>
    </i>
    <i r="3">
      <x v="1"/>
    </i>
    <i r="3">
      <x v="2"/>
    </i>
    <i r="3">
      <x v="4"/>
    </i>
    <i t="default" r="2">
      <x v="68"/>
    </i>
    <i r="2">
      <x v="69"/>
      <x/>
    </i>
    <i r="3">
      <x v="1"/>
    </i>
    <i r="3">
      <x v="2"/>
    </i>
    <i r="3">
      <x v="4"/>
    </i>
    <i t="default" r="2">
      <x v="69"/>
    </i>
    <i r="2">
      <x v="149"/>
      <x/>
    </i>
    <i r="3">
      <x v="1"/>
    </i>
    <i r="3">
      <x v="2"/>
    </i>
    <i r="3">
      <x v="4"/>
    </i>
    <i t="default" r="2">
      <x v="149"/>
    </i>
    <i r="2">
      <x v="176"/>
      <x/>
    </i>
    <i r="3">
      <x v="1"/>
    </i>
    <i r="3">
      <x v="2"/>
    </i>
    <i r="3">
      <x v="4"/>
    </i>
    <i t="default" r="2">
      <x v="176"/>
    </i>
    <i t="default" r="1">
      <x v="1"/>
    </i>
    <i r="1">
      <x v="2"/>
      <x v="54"/>
      <x/>
    </i>
    <i r="3">
      <x v="1"/>
    </i>
    <i r="3">
      <x v="2"/>
    </i>
    <i r="3">
      <x v="4"/>
    </i>
    <i t="default" r="2">
      <x v="54"/>
    </i>
    <i r="2">
      <x v="92"/>
      <x/>
    </i>
    <i r="3">
      <x v="1"/>
    </i>
    <i r="3">
      <x v="2"/>
    </i>
    <i r="3">
      <x v="4"/>
    </i>
    <i t="default" r="2">
      <x v="92"/>
    </i>
    <i r="2">
      <x v="122"/>
      <x/>
    </i>
    <i r="3">
      <x v="1"/>
    </i>
    <i r="3">
      <x v="2"/>
    </i>
    <i r="3">
      <x v="4"/>
    </i>
    <i t="default" r="2">
      <x v="122"/>
    </i>
    <i r="2">
      <x v="179"/>
      <x/>
    </i>
    <i r="3">
      <x v="1"/>
    </i>
    <i r="3">
      <x v="2"/>
    </i>
    <i r="3">
      <x v="4"/>
    </i>
    <i t="default" r="2">
      <x v="179"/>
    </i>
    <i t="default" r="1">
      <x v="2"/>
    </i>
    <i r="1">
      <x v="3"/>
      <x v="10"/>
      <x/>
    </i>
    <i r="3">
      <x v="1"/>
    </i>
    <i r="3">
      <x v="2"/>
    </i>
    <i r="3">
      <x v="4"/>
    </i>
    <i t="default" r="2">
      <x v="10"/>
    </i>
    <i r="2">
      <x v="26"/>
      <x/>
    </i>
    <i r="3">
      <x v="1"/>
    </i>
    <i r="3">
      <x v="2"/>
    </i>
    <i r="3">
      <x v="4"/>
    </i>
    <i t="default" r="2">
      <x v="26"/>
    </i>
    <i r="2">
      <x v="109"/>
      <x/>
    </i>
    <i r="3">
      <x v="1"/>
    </i>
    <i r="3">
      <x v="2"/>
    </i>
    <i r="3">
      <x v="4"/>
    </i>
    <i t="default" r="2">
      <x v="109"/>
    </i>
    <i r="2">
      <x v="135"/>
      <x/>
    </i>
    <i r="3">
      <x v="1"/>
    </i>
    <i r="3">
      <x v="2"/>
    </i>
    <i r="3">
      <x v="4"/>
    </i>
    <i t="default" r="2">
      <x v="135"/>
    </i>
    <i r="2">
      <x v="141"/>
      <x/>
    </i>
    <i r="3">
      <x v="1"/>
    </i>
    <i r="3">
      <x v="2"/>
    </i>
    <i r="3">
      <x v="4"/>
    </i>
    <i t="default" r="2">
      <x v="141"/>
    </i>
    <i r="2">
      <x v="159"/>
      <x/>
    </i>
    <i r="3">
      <x v="1"/>
    </i>
    <i r="3">
      <x v="2"/>
    </i>
    <i r="3">
      <x v="4"/>
    </i>
    <i t="default" r="2">
      <x v="159"/>
    </i>
    <i r="2">
      <x v="178"/>
      <x/>
    </i>
    <i r="3">
      <x v="1"/>
    </i>
    <i r="3">
      <x v="2"/>
    </i>
    <i r="3">
      <x v="4"/>
    </i>
    <i t="default" r="2">
      <x v="178"/>
    </i>
    <i t="default" r="1">
      <x v="3"/>
    </i>
    <i r="1">
      <x v="8"/>
      <x v="36"/>
      <x/>
    </i>
    <i r="3">
      <x v="1"/>
    </i>
    <i r="3">
      <x v="2"/>
    </i>
    <i r="3">
      <x v="4"/>
    </i>
    <i t="default" r="2">
      <x v="36"/>
    </i>
    <i r="2">
      <x v="67"/>
      <x/>
    </i>
    <i r="3">
      <x v="1"/>
    </i>
    <i r="3">
      <x v="2"/>
    </i>
    <i r="3">
      <x v="4"/>
    </i>
    <i t="default" r="2">
      <x v="67"/>
    </i>
    <i r="2">
      <x v="129"/>
      <x/>
    </i>
    <i r="3">
      <x v="1"/>
    </i>
    <i r="3">
      <x v="2"/>
    </i>
    <i r="3">
      <x v="4"/>
    </i>
    <i t="default" r="2">
      <x v="129"/>
    </i>
    <i r="2">
      <x v="130"/>
      <x/>
    </i>
    <i r="3">
      <x v="1"/>
    </i>
    <i r="3">
      <x v="2"/>
    </i>
    <i r="3">
      <x v="4"/>
    </i>
    <i t="default" r="2">
      <x v="130"/>
    </i>
    <i r="2">
      <x v="156"/>
      <x/>
    </i>
    <i r="3">
      <x v="1"/>
    </i>
    <i r="3">
      <x v="2"/>
    </i>
    <i r="3">
      <x v="4"/>
    </i>
    <i t="default" r="2">
      <x v="156"/>
    </i>
    <i r="2">
      <x v="180"/>
      <x/>
    </i>
    <i r="3">
      <x v="1"/>
    </i>
    <i r="3">
      <x v="2"/>
    </i>
    <i r="3">
      <x v="4"/>
    </i>
    <i t="default" r="2">
      <x v="180"/>
    </i>
    <i t="default" r="1">
      <x v="8"/>
    </i>
    <i r="1">
      <x v="10"/>
      <x v="3"/>
      <x/>
    </i>
    <i r="3">
      <x v="1"/>
    </i>
    <i r="3">
      <x v="2"/>
    </i>
    <i r="3">
      <x v="4"/>
    </i>
    <i t="default" r="2">
      <x v="3"/>
    </i>
    <i r="2">
      <x v="24"/>
      <x/>
    </i>
    <i r="3">
      <x v="1"/>
    </i>
    <i r="3">
      <x v="2"/>
    </i>
    <i r="3">
      <x v="4"/>
    </i>
    <i t="default" r="2">
      <x v="24"/>
    </i>
    <i r="2">
      <x v="38"/>
      <x/>
    </i>
    <i r="3">
      <x v="1"/>
    </i>
    <i r="3">
      <x v="2"/>
    </i>
    <i r="3">
      <x v="4"/>
    </i>
    <i t="default" r="2">
      <x v="38"/>
    </i>
    <i r="2">
      <x v="82"/>
      <x/>
    </i>
    <i r="3">
      <x v="1"/>
    </i>
    <i r="3">
      <x v="2"/>
    </i>
    <i r="3">
      <x v="4"/>
    </i>
    <i t="default" r="2">
      <x v="82"/>
    </i>
    <i r="2">
      <x v="83"/>
      <x/>
    </i>
    <i r="3">
      <x v="1"/>
    </i>
    <i r="3">
      <x v="2"/>
    </i>
    <i r="3">
      <x v="4"/>
    </i>
    <i t="default" r="2">
      <x v="83"/>
    </i>
    <i t="default" r="1">
      <x v="10"/>
    </i>
    <i r="1">
      <x v="15"/>
      <x v="52"/>
      <x/>
    </i>
    <i r="3">
      <x v="1"/>
    </i>
    <i r="3">
      <x v="2"/>
    </i>
    <i r="3">
      <x v="4"/>
    </i>
    <i t="default" r="2">
      <x v="52"/>
    </i>
    <i t="default" r="1">
      <x v="15"/>
    </i>
    <i r="1">
      <x v="17"/>
      <x v="39"/>
      <x/>
    </i>
    <i r="3">
      <x v="1"/>
    </i>
    <i r="3">
      <x v="2"/>
    </i>
    <i t="default" r="2">
      <x v="39"/>
    </i>
    <i r="2">
      <x v="75"/>
      <x/>
    </i>
    <i r="3">
      <x v="1"/>
    </i>
    <i r="3">
      <x v="2"/>
    </i>
    <i r="3">
      <x v="4"/>
    </i>
    <i t="default" r="2">
      <x v="75"/>
    </i>
    <i r="2">
      <x v="85"/>
      <x/>
    </i>
    <i r="3">
      <x v="1"/>
    </i>
    <i r="3">
      <x v="2"/>
    </i>
    <i r="3">
      <x v="4"/>
    </i>
    <i t="default" r="2">
      <x v="85"/>
    </i>
    <i r="2">
      <x v="117"/>
      <x/>
    </i>
    <i r="3">
      <x v="1"/>
    </i>
    <i r="3">
      <x v="2"/>
    </i>
    <i r="3">
      <x v="4"/>
    </i>
    <i t="default" r="2">
      <x v="117"/>
    </i>
    <i r="2">
      <x v="120"/>
      <x/>
    </i>
    <i r="3">
      <x v="1"/>
    </i>
    <i r="3">
      <x v="2"/>
    </i>
    <i r="3">
      <x v="4"/>
    </i>
    <i t="default" r="2">
      <x v="120"/>
    </i>
    <i r="2">
      <x v="124"/>
      <x/>
    </i>
    <i r="3">
      <x v="1"/>
    </i>
    <i r="3">
      <x v="2"/>
    </i>
    <i t="default" r="2">
      <x v="124"/>
    </i>
    <i t="default" r="1">
      <x v="17"/>
    </i>
    <i r="1">
      <x v="18"/>
      <x v="14"/>
      <x/>
    </i>
    <i r="3">
      <x v="1"/>
    </i>
    <i r="3">
      <x v="2"/>
    </i>
    <i t="default" r="2">
      <x v="14"/>
    </i>
    <i r="2">
      <x v="27"/>
      <x/>
    </i>
    <i r="3">
      <x v="1"/>
    </i>
    <i r="3">
      <x v="2"/>
    </i>
    <i r="3">
      <x v="4"/>
    </i>
    <i t="default" r="2">
      <x v="27"/>
    </i>
    <i t="default" r="1">
      <x v="18"/>
    </i>
    <i r="1">
      <x v="19"/>
      <x v="94"/>
      <x/>
    </i>
    <i r="3">
      <x v="1"/>
    </i>
    <i r="3">
      <x v="2"/>
    </i>
    <i r="3">
      <x v="4"/>
    </i>
    <i t="default" r="2">
      <x v="94"/>
    </i>
    <i r="2">
      <x v="132"/>
      <x/>
    </i>
    <i r="3">
      <x v="1"/>
    </i>
    <i r="3">
      <x v="2"/>
    </i>
    <i r="3">
      <x v="4"/>
    </i>
    <i t="default" r="2">
      <x v="132"/>
    </i>
    <i t="default" r="1">
      <x v="19"/>
    </i>
    <i r="1">
      <x v="21"/>
      <x v="134"/>
      <x/>
    </i>
    <i r="3">
      <x v="1"/>
    </i>
    <i r="3">
      <x v="2"/>
    </i>
    <i r="3">
      <x v="4"/>
    </i>
    <i t="default" r="2">
      <x v="134"/>
    </i>
    <i r="2">
      <x v="150"/>
      <x/>
    </i>
    <i r="3">
      <x v="1"/>
    </i>
    <i r="3">
      <x v="2"/>
    </i>
    <i r="3">
      <x v="4"/>
    </i>
    <i t="default" r="2">
      <x v="150"/>
    </i>
    <i r="2">
      <x v="153"/>
      <x/>
    </i>
    <i r="3">
      <x v="1"/>
    </i>
    <i r="3">
      <x v="2"/>
    </i>
    <i r="3">
      <x v="4"/>
    </i>
    <i t="default" r="2">
      <x v="153"/>
    </i>
    <i t="default" r="1">
      <x v="21"/>
    </i>
    <i r="1">
      <x v="22"/>
      <x v="123"/>
      <x/>
    </i>
    <i r="3">
      <x v="1"/>
    </i>
    <i r="3">
      <x v="2"/>
    </i>
    <i r="3">
      <x v="4"/>
    </i>
    <i t="default" r="2">
      <x v="123"/>
    </i>
    <i r="2">
      <x v="137"/>
      <x/>
    </i>
    <i r="3">
      <x v="1"/>
    </i>
    <i r="3">
      <x v="2"/>
    </i>
    <i r="3">
      <x v="4"/>
    </i>
    <i t="default" r="2">
      <x v="137"/>
    </i>
    <i r="2">
      <x v="138"/>
      <x/>
    </i>
    <i r="3">
      <x v="1"/>
    </i>
    <i r="3">
      <x v="2"/>
    </i>
    <i r="3">
      <x v="4"/>
    </i>
    <i t="default" r="2">
      <x v="138"/>
    </i>
    <i r="2">
      <x v="175"/>
      <x/>
    </i>
    <i r="3">
      <x v="1"/>
    </i>
    <i r="3">
      <x v="2"/>
    </i>
    <i r="3">
      <x v="4"/>
    </i>
    <i t="default" r="2">
      <x v="175"/>
    </i>
    <i t="default" r="1">
      <x v="22"/>
    </i>
    <i r="1">
      <x v="23"/>
      <x v="88"/>
      <x/>
    </i>
    <i r="3">
      <x v="1"/>
    </i>
    <i r="3">
      <x v="2"/>
    </i>
    <i r="3">
      <x v="4"/>
    </i>
    <i t="default" r="2">
      <x v="88"/>
    </i>
    <i r="2">
      <x v="93"/>
      <x/>
    </i>
    <i r="3">
      <x v="1"/>
    </i>
    <i r="3">
      <x v="2"/>
    </i>
    <i r="3">
      <x v="4"/>
    </i>
    <i t="default" r="2">
      <x v="93"/>
    </i>
    <i r="2">
      <x v="107"/>
      <x/>
    </i>
    <i r="3">
      <x v="1"/>
    </i>
    <i r="3">
      <x v="2"/>
    </i>
    <i r="3">
      <x v="4"/>
    </i>
    <i t="default" r="2">
      <x v="107"/>
    </i>
    <i r="2">
      <x v="108"/>
      <x/>
    </i>
    <i r="3">
      <x v="1"/>
    </i>
    <i r="3">
      <x v="2"/>
    </i>
    <i r="3">
      <x v="4"/>
    </i>
    <i t="default" r="2">
      <x v="108"/>
    </i>
    <i r="2">
      <x v="111"/>
      <x/>
    </i>
    <i r="3">
      <x v="1"/>
    </i>
    <i r="3">
      <x v="2"/>
    </i>
    <i r="3">
      <x v="4"/>
    </i>
    <i t="default" r="2">
      <x v="111"/>
    </i>
    <i r="2">
      <x v="140"/>
      <x/>
    </i>
    <i r="3">
      <x v="1"/>
    </i>
    <i r="3">
      <x v="2"/>
    </i>
    <i t="default" r="2">
      <x v="140"/>
    </i>
    <i r="2">
      <x v="146"/>
      <x/>
    </i>
    <i r="3">
      <x v="1"/>
    </i>
    <i r="3">
      <x v="2"/>
    </i>
    <i r="3">
      <x v="4"/>
    </i>
    <i t="default" r="2">
      <x v="146"/>
    </i>
    <i r="2">
      <x v="176"/>
      <x/>
    </i>
    <i r="3">
      <x v="1"/>
    </i>
    <i r="3">
      <x v="2"/>
    </i>
    <i r="3">
      <x v="4"/>
    </i>
    <i t="default" r="2">
      <x v="176"/>
    </i>
    <i t="default" r="1">
      <x v="23"/>
    </i>
    <i r="1">
      <x v="25"/>
      <x v="6"/>
      <x/>
    </i>
    <i r="3">
      <x v="1"/>
    </i>
    <i r="3">
      <x v="2"/>
    </i>
    <i r="3">
      <x v="4"/>
    </i>
    <i t="default" r="2">
      <x v="6"/>
    </i>
    <i r="2">
      <x v="25"/>
      <x/>
    </i>
    <i r="3">
      <x v="1"/>
    </i>
    <i r="3">
      <x v="2"/>
    </i>
    <i r="3">
      <x v="4"/>
    </i>
    <i t="default" r="2">
      <x v="25"/>
    </i>
    <i r="2">
      <x v="151"/>
      <x/>
    </i>
    <i r="3">
      <x v="1"/>
    </i>
    <i r="3">
      <x v="2"/>
    </i>
    <i r="3">
      <x v="4"/>
    </i>
    <i t="default" r="2">
      <x v="151"/>
    </i>
    <i r="2">
      <x v="152"/>
      <x/>
    </i>
    <i r="3">
      <x v="1"/>
    </i>
    <i r="3">
      <x v="2"/>
    </i>
    <i r="3">
      <x v="4"/>
    </i>
    <i t="default" r="2">
      <x v="152"/>
    </i>
    <i t="default" r="1">
      <x v="25"/>
    </i>
    <i t="default">
      <x/>
    </i>
    <i>
      <x v="1"/>
      <x v="4"/>
      <x v="7"/>
      <x/>
    </i>
    <i r="3">
      <x v="1"/>
    </i>
    <i r="3">
      <x v="2"/>
    </i>
    <i r="3">
      <x v="4"/>
    </i>
    <i t="default" r="2">
      <x v="7"/>
    </i>
    <i r="2">
      <x v="51"/>
      <x/>
    </i>
    <i r="3">
      <x v="1"/>
    </i>
    <i r="3">
      <x v="2"/>
    </i>
    <i t="default" r="2">
      <x v="51"/>
    </i>
    <i r="2">
      <x v="95"/>
      <x/>
    </i>
    <i r="3">
      <x v="1"/>
    </i>
    <i t="default" r="2">
      <x v="95"/>
    </i>
    <i r="2">
      <x v="103"/>
      <x/>
    </i>
    <i r="3">
      <x v="1"/>
    </i>
    <i r="3">
      <x v="2"/>
    </i>
    <i r="3">
      <x v="4"/>
    </i>
    <i t="default" r="2">
      <x v="103"/>
    </i>
    <i r="2">
      <x v="162"/>
      <x/>
    </i>
    <i r="3">
      <x v="1"/>
    </i>
    <i r="3">
      <x v="2"/>
    </i>
    <i r="3">
      <x v="4"/>
    </i>
    <i t="default" r="2">
      <x v="162"/>
    </i>
    <i t="default" r="1">
      <x v="4"/>
    </i>
    <i r="1">
      <x v="6"/>
      <x v="11"/>
      <x/>
    </i>
    <i r="3">
      <x v="1"/>
    </i>
    <i r="3">
      <x v="2"/>
    </i>
    <i r="3">
      <x v="4"/>
    </i>
    <i t="default" r="2">
      <x v="11"/>
    </i>
    <i r="2">
      <x v="35"/>
      <x/>
    </i>
    <i r="3">
      <x v="1"/>
    </i>
    <i r="3">
      <x v="2"/>
    </i>
    <i r="3">
      <x v="4"/>
    </i>
    <i t="default" r="2">
      <x v="35"/>
    </i>
    <i r="2">
      <x v="60"/>
      <x/>
    </i>
    <i r="3">
      <x v="1"/>
    </i>
    <i r="3">
      <x v="2"/>
    </i>
    <i r="3">
      <x v="4"/>
    </i>
    <i t="default" r="2">
      <x v="60"/>
    </i>
    <i r="2">
      <x v="63"/>
      <x/>
    </i>
    <i r="3">
      <x v="1"/>
    </i>
    <i r="3">
      <x v="2"/>
    </i>
    <i r="3">
      <x v="4"/>
    </i>
    <i t="default" r="2">
      <x v="63"/>
    </i>
    <i r="2">
      <x v="72"/>
      <x/>
    </i>
    <i r="3">
      <x v="1"/>
    </i>
    <i r="3">
      <x v="2"/>
    </i>
    <i r="3">
      <x v="4"/>
    </i>
    <i t="default" r="2">
      <x v="72"/>
    </i>
    <i r="2">
      <x v="80"/>
      <x v="1"/>
    </i>
    <i r="3">
      <x v="2"/>
    </i>
    <i r="3">
      <x v="4"/>
    </i>
    <i t="default" r="2">
      <x v="80"/>
    </i>
    <i r="2">
      <x v="90"/>
      <x/>
    </i>
    <i r="3">
      <x v="1"/>
    </i>
    <i r="3">
      <x v="2"/>
    </i>
    <i r="3">
      <x v="4"/>
    </i>
    <i t="default" r="2">
      <x v="90"/>
    </i>
    <i r="2">
      <x v="91"/>
      <x/>
    </i>
    <i r="3">
      <x v="1"/>
    </i>
    <i r="3">
      <x v="2"/>
    </i>
    <i r="3">
      <x v="4"/>
    </i>
    <i t="default" r="2">
      <x v="91"/>
    </i>
    <i r="2">
      <x v="101"/>
      <x/>
    </i>
    <i t="default" r="2">
      <x v="101"/>
    </i>
    <i r="2">
      <x v="115"/>
      <x/>
    </i>
    <i r="3">
      <x v="1"/>
    </i>
    <i r="3">
      <x v="2"/>
    </i>
    <i r="3">
      <x v="4"/>
    </i>
    <i t="default" r="2">
      <x v="115"/>
    </i>
    <i r="2">
      <x v="139"/>
      <x/>
    </i>
    <i r="3">
      <x v="1"/>
    </i>
    <i r="3">
      <x v="2"/>
    </i>
    <i r="3">
      <x v="4"/>
    </i>
    <i t="default" r="2">
      <x v="139"/>
    </i>
    <i r="2">
      <x v="170"/>
      <x/>
    </i>
    <i r="3">
      <x v="1"/>
    </i>
    <i t="default" r="2">
      <x v="170"/>
    </i>
    <i r="2">
      <x v="177"/>
      <x/>
    </i>
    <i r="3">
      <x v="1"/>
    </i>
    <i r="3">
      <x v="2"/>
    </i>
    <i r="3">
      <x v="4"/>
    </i>
    <i t="default" r="2">
      <x v="177"/>
    </i>
    <i r="2">
      <x v="202"/>
      <x/>
    </i>
    <i r="3">
      <x v="1"/>
    </i>
    <i r="3">
      <x v="2"/>
    </i>
    <i r="3">
      <x v="4"/>
    </i>
    <i t="default" r="2">
      <x v="202"/>
    </i>
    <i t="default" r="1">
      <x v="6"/>
    </i>
    <i r="1">
      <x v="20"/>
      <x v="5"/>
      <x/>
    </i>
    <i r="3">
      <x v="1"/>
    </i>
    <i r="3">
      <x v="2"/>
    </i>
    <i r="3">
      <x v="4"/>
    </i>
    <i t="default" r="2">
      <x v="5"/>
    </i>
    <i r="2">
      <x v="8"/>
      <x/>
    </i>
    <i r="3">
      <x v="1"/>
    </i>
    <i r="3">
      <x v="2"/>
    </i>
    <i r="3">
      <x v="4"/>
    </i>
    <i t="default" r="2">
      <x v="8"/>
    </i>
    <i r="2">
      <x v="81"/>
      <x/>
    </i>
    <i r="3">
      <x v="1"/>
    </i>
    <i r="3">
      <x v="2"/>
    </i>
    <i r="3">
      <x v="4"/>
    </i>
    <i t="default" r="2">
      <x v="81"/>
    </i>
    <i r="2">
      <x v="86"/>
      <x/>
    </i>
    <i r="3">
      <x v="1"/>
    </i>
    <i r="3">
      <x v="2"/>
    </i>
    <i r="3">
      <x v="4"/>
    </i>
    <i t="default" r="2">
      <x v="86"/>
    </i>
    <i r="2">
      <x v="106"/>
      <x/>
    </i>
    <i r="3">
      <x v="1"/>
    </i>
    <i r="3">
      <x v="2"/>
    </i>
    <i r="3">
      <x v="4"/>
    </i>
    <i t="default" r="2">
      <x v="106"/>
    </i>
    <i r="2">
      <x v="114"/>
      <x/>
    </i>
    <i r="3">
      <x v="1"/>
    </i>
    <i r="3">
      <x v="2"/>
    </i>
    <i r="3">
      <x v="4"/>
    </i>
    <i t="default" r="2">
      <x v="114"/>
    </i>
    <i r="2">
      <x v="128"/>
      <x/>
    </i>
    <i r="3">
      <x v="1"/>
    </i>
    <i r="3">
      <x v="2"/>
    </i>
    <i r="3">
      <x v="4"/>
    </i>
    <i t="default" r="2">
      <x v="128"/>
    </i>
    <i r="2">
      <x v="133"/>
      <x/>
    </i>
    <i r="3">
      <x v="1"/>
    </i>
    <i r="3">
      <x v="2"/>
    </i>
    <i r="3">
      <x v="4"/>
    </i>
    <i t="default" r="2">
      <x v="133"/>
    </i>
    <i r="2">
      <x v="157"/>
      <x/>
    </i>
    <i r="3">
      <x v="1"/>
    </i>
    <i r="3">
      <x v="2"/>
    </i>
    <i r="3">
      <x v="4"/>
    </i>
    <i t="default" r="2">
      <x v="157"/>
    </i>
    <i r="2">
      <x v="165"/>
      <x/>
    </i>
    <i r="3">
      <x v="1"/>
    </i>
    <i r="3">
      <x v="2"/>
    </i>
    <i r="3">
      <x v="4"/>
    </i>
    <i t="default" r="2">
      <x v="165"/>
    </i>
    <i t="default" r="1">
      <x v="20"/>
    </i>
    <i t="default">
      <x v="1"/>
    </i>
    <i>
      <x v="2"/>
      <x v="5"/>
      <x v="22"/>
      <x/>
    </i>
    <i r="3">
      <x v="1"/>
    </i>
    <i r="3">
      <x v="2"/>
    </i>
    <i r="3">
      <x v="4"/>
    </i>
    <i t="default" r="2">
      <x v="22"/>
    </i>
    <i r="2">
      <x v="56"/>
      <x/>
    </i>
    <i r="3">
      <x v="1"/>
    </i>
    <i r="3">
      <x v="2"/>
    </i>
    <i t="default" r="2">
      <x v="56"/>
    </i>
    <i r="2">
      <x v="62"/>
      <x/>
    </i>
    <i r="3">
      <x v="1"/>
    </i>
    <i r="3">
      <x v="2"/>
    </i>
    <i r="3">
      <x v="4"/>
    </i>
    <i t="default" r="2">
      <x v="62"/>
    </i>
    <i r="2">
      <x v="121"/>
      <x/>
    </i>
    <i r="3">
      <x v="1"/>
    </i>
    <i r="3">
      <x v="2"/>
    </i>
    <i r="3">
      <x v="4"/>
    </i>
    <i t="default" r="2">
      <x v="121"/>
    </i>
    <i r="2">
      <x v="155"/>
      <x/>
    </i>
    <i r="3">
      <x v="1"/>
    </i>
    <i r="3">
      <x v="2"/>
    </i>
    <i r="3">
      <x v="4"/>
    </i>
    <i t="default" r="2">
      <x v="155"/>
    </i>
    <i t="default" r="1">
      <x v="5"/>
    </i>
    <i r="1">
      <x v="7"/>
      <x v="65"/>
      <x/>
    </i>
    <i r="3">
      <x v="1"/>
    </i>
    <i r="3">
      <x v="2"/>
    </i>
    <i r="3">
      <x v="4"/>
    </i>
    <i t="default" r="2">
      <x v="65"/>
    </i>
    <i r="2">
      <x v="84"/>
      <x/>
    </i>
    <i r="3">
      <x v="1"/>
    </i>
    <i r="3">
      <x v="2"/>
    </i>
    <i r="3">
      <x v="4"/>
    </i>
    <i t="default" r="2">
      <x v="84"/>
    </i>
    <i t="default" r="1">
      <x v="7"/>
    </i>
    <i r="1">
      <x v="9"/>
      <x v="20"/>
      <x/>
    </i>
    <i r="3">
      <x v="1"/>
    </i>
    <i r="3">
      <x v="2"/>
    </i>
    <i r="3">
      <x v="4"/>
    </i>
    <i t="default" r="2">
      <x v="20"/>
    </i>
    <i r="2">
      <x v="21"/>
      <x/>
    </i>
    <i r="3">
      <x v="1"/>
    </i>
    <i r="3">
      <x v="2"/>
    </i>
    <i r="3">
      <x v="4"/>
    </i>
    <i t="default" r="2">
      <x v="21"/>
    </i>
    <i r="2">
      <x v="49"/>
      <x/>
    </i>
    <i r="3">
      <x v="1"/>
    </i>
    <i r="3">
      <x v="2"/>
    </i>
    <i r="3">
      <x v="4"/>
    </i>
    <i t="default" r="2">
      <x v="49"/>
    </i>
    <i r="2">
      <x v="58"/>
      <x/>
    </i>
    <i r="3">
      <x v="1"/>
    </i>
    <i r="3">
      <x v="2"/>
    </i>
    <i r="3">
      <x v="4"/>
    </i>
    <i t="default" r="2">
      <x v="58"/>
    </i>
    <i r="2">
      <x v="59"/>
      <x/>
    </i>
    <i r="3">
      <x v="1"/>
    </i>
    <i r="3">
      <x v="2"/>
    </i>
    <i r="3">
      <x v="4"/>
    </i>
    <i t="default" r="2">
      <x v="59"/>
    </i>
    <i r="2">
      <x v="70"/>
      <x/>
    </i>
    <i r="3">
      <x v="1"/>
    </i>
    <i r="3">
      <x v="2"/>
    </i>
    <i r="3">
      <x v="4"/>
    </i>
    <i t="default" r="2">
      <x v="70"/>
    </i>
    <i r="2">
      <x v="79"/>
      <x/>
    </i>
    <i r="3">
      <x v="1"/>
    </i>
    <i r="3">
      <x v="2"/>
    </i>
    <i r="3">
      <x v="4"/>
    </i>
    <i t="default" r="2">
      <x v="79"/>
    </i>
    <i r="2">
      <x v="99"/>
      <x/>
    </i>
    <i r="3">
      <x v="1"/>
    </i>
    <i r="3">
      <x v="2"/>
    </i>
    <i r="3">
      <x v="4"/>
    </i>
    <i t="default" r="2">
      <x v="99"/>
    </i>
    <i r="2">
      <x v="125"/>
      <x/>
    </i>
    <i r="3">
      <x v="1"/>
    </i>
    <i r="3">
      <x v="2"/>
    </i>
    <i r="3">
      <x v="4"/>
    </i>
    <i t="default" r="2">
      <x v="125"/>
    </i>
    <i r="2">
      <x v="145"/>
      <x/>
    </i>
    <i r="3">
      <x v="1"/>
    </i>
    <i r="3">
      <x v="2"/>
    </i>
    <i r="3">
      <x v="4"/>
    </i>
    <i t="default" r="2">
      <x v="145"/>
    </i>
    <i r="2">
      <x v="204"/>
      <x v="2"/>
    </i>
    <i t="default" r="2">
      <x v="204"/>
    </i>
    <i t="default" r="1">
      <x v="9"/>
    </i>
    <i r="1">
      <x v="11"/>
      <x v="13"/>
      <x/>
    </i>
    <i r="3">
      <x v="1"/>
    </i>
    <i r="3">
      <x v="2"/>
    </i>
    <i r="3">
      <x v="4"/>
    </i>
    <i t="default" r="2">
      <x v="13"/>
    </i>
    <i r="2">
      <x v="116"/>
      <x/>
    </i>
    <i r="3">
      <x v="1"/>
    </i>
    <i r="3">
      <x v="2"/>
    </i>
    <i r="3">
      <x v="4"/>
    </i>
    <i t="default" r="2">
      <x v="116"/>
    </i>
    <i r="2">
      <x v="154"/>
      <x/>
    </i>
    <i r="3">
      <x v="1"/>
    </i>
    <i r="3">
      <x v="2"/>
    </i>
    <i r="3">
      <x v="4"/>
    </i>
    <i t="default" r="2">
      <x v="154"/>
    </i>
    <i r="2">
      <x v="164"/>
      <x/>
    </i>
    <i r="3">
      <x v="1"/>
    </i>
    <i r="3">
      <x v="2"/>
    </i>
    <i r="3">
      <x v="4"/>
    </i>
    <i t="default" r="2">
      <x v="164"/>
    </i>
    <i r="2">
      <x v="169"/>
      <x/>
    </i>
    <i r="3">
      <x v="1"/>
    </i>
    <i r="3">
      <x v="2"/>
    </i>
    <i r="3">
      <x v="4"/>
    </i>
    <i t="default" r="2">
      <x v="169"/>
    </i>
    <i t="default" r="1">
      <x v="11"/>
    </i>
    <i r="1">
      <x v="12"/>
      <x v="100"/>
      <x/>
    </i>
    <i r="3">
      <x v="1"/>
    </i>
    <i r="3">
      <x v="2"/>
    </i>
    <i t="default" r="2">
      <x v="100"/>
    </i>
    <i r="2">
      <x v="105"/>
      <x/>
    </i>
    <i r="3">
      <x v="1"/>
    </i>
    <i r="3">
      <x v="2"/>
    </i>
    <i r="3">
      <x v="4"/>
    </i>
    <i t="default" r="2">
      <x v="105"/>
    </i>
    <i r="2">
      <x v="126"/>
      <x/>
    </i>
    <i r="3">
      <x v="1"/>
    </i>
    <i r="3">
      <x v="2"/>
    </i>
    <i r="3">
      <x v="4"/>
    </i>
    <i t="default" r="2">
      <x v="126"/>
    </i>
    <i r="2">
      <x v="142"/>
      <x/>
    </i>
    <i r="3">
      <x v="1"/>
    </i>
    <i r="3">
      <x v="2"/>
    </i>
    <i r="3">
      <x v="4"/>
    </i>
    <i t="default" r="2">
      <x v="142"/>
    </i>
    <i t="default" r="1">
      <x v="12"/>
    </i>
    <i r="1">
      <x v="13"/>
      <x v="2"/>
      <x/>
    </i>
    <i r="3">
      <x v="1"/>
    </i>
    <i r="3">
      <x v="2"/>
    </i>
    <i r="3">
      <x v="4"/>
    </i>
    <i t="default" r="2">
      <x v="2"/>
    </i>
    <i r="2">
      <x v="4"/>
      <x/>
    </i>
    <i r="3">
      <x v="1"/>
    </i>
    <i r="3">
      <x v="2"/>
    </i>
    <i r="3">
      <x v="4"/>
    </i>
    <i t="default" r="2">
      <x v="4"/>
    </i>
    <i r="2">
      <x v="15"/>
      <x/>
    </i>
    <i r="3">
      <x v="1"/>
    </i>
    <i r="3">
      <x v="2"/>
    </i>
    <i r="3">
      <x v="4"/>
    </i>
    <i t="default" r="2">
      <x v="15"/>
    </i>
    <i r="2">
      <x v="19"/>
      <x/>
    </i>
    <i r="3">
      <x v="1"/>
    </i>
    <i r="3">
      <x v="2"/>
    </i>
    <i r="3">
      <x v="4"/>
    </i>
    <i t="default" r="2">
      <x v="19"/>
    </i>
    <i r="2">
      <x v="33"/>
      <x/>
    </i>
    <i r="3">
      <x v="1"/>
    </i>
    <i r="3">
      <x v="2"/>
    </i>
    <i r="3">
      <x v="4"/>
    </i>
    <i t="default" r="2">
      <x v="33"/>
    </i>
    <i r="2">
      <x v="34"/>
      <x/>
    </i>
    <i r="3">
      <x v="1"/>
    </i>
    <i r="3">
      <x v="2"/>
    </i>
    <i r="3">
      <x v="4"/>
    </i>
    <i t="default" r="2">
      <x v="34"/>
    </i>
    <i r="2">
      <x v="42"/>
      <x/>
    </i>
    <i r="3">
      <x v="1"/>
    </i>
    <i r="3">
      <x v="2"/>
    </i>
    <i r="3">
      <x v="4"/>
    </i>
    <i t="default" r="2">
      <x v="42"/>
    </i>
    <i r="2">
      <x v="45"/>
      <x/>
    </i>
    <i r="3">
      <x v="1"/>
    </i>
    <i r="3">
      <x v="2"/>
    </i>
    <i r="3">
      <x v="4"/>
    </i>
    <i t="default" r="2">
      <x v="45"/>
    </i>
    <i r="2">
      <x v="55"/>
      <x/>
    </i>
    <i t="default" r="2">
      <x v="55"/>
    </i>
    <i r="2">
      <x v="57"/>
      <x/>
    </i>
    <i r="3">
      <x v="1"/>
    </i>
    <i r="3">
      <x v="2"/>
    </i>
    <i r="3">
      <x v="4"/>
    </i>
    <i t="default" r="2">
      <x v="57"/>
    </i>
    <i r="2">
      <x v="73"/>
      <x/>
    </i>
    <i r="3">
      <x v="1"/>
    </i>
    <i r="3">
      <x v="2"/>
    </i>
    <i r="3">
      <x v="4"/>
    </i>
    <i t="default" r="2">
      <x v="73"/>
    </i>
    <i r="2">
      <x v="74"/>
      <x/>
    </i>
    <i r="3">
      <x v="1"/>
    </i>
    <i r="3">
      <x v="2"/>
    </i>
    <i r="3">
      <x v="4"/>
    </i>
    <i t="default" r="2">
      <x v="74"/>
    </i>
    <i r="2">
      <x v="89"/>
      <x/>
    </i>
    <i r="3">
      <x v="1"/>
    </i>
    <i r="3">
      <x v="2"/>
    </i>
    <i r="3">
      <x v="4"/>
    </i>
    <i t="default" r="2">
      <x v="89"/>
    </i>
    <i r="2">
      <x v="110"/>
      <x/>
    </i>
    <i r="3">
      <x v="1"/>
    </i>
    <i r="3">
      <x v="2"/>
    </i>
    <i r="3">
      <x v="4"/>
    </i>
    <i t="default" r="2">
      <x v="110"/>
    </i>
    <i r="2">
      <x v="112"/>
      <x/>
    </i>
    <i r="3">
      <x v="1"/>
    </i>
    <i r="3">
      <x v="2"/>
    </i>
    <i r="3">
      <x v="4"/>
    </i>
    <i t="default" r="2">
      <x v="112"/>
    </i>
    <i r="2">
      <x v="136"/>
      <x/>
    </i>
    <i r="3">
      <x v="1"/>
    </i>
    <i r="3">
      <x v="2"/>
    </i>
    <i r="3">
      <x v="4"/>
    </i>
    <i t="default" r="2">
      <x v="136"/>
    </i>
    <i r="2">
      <x v="143"/>
      <x/>
    </i>
    <i r="3">
      <x v="1"/>
    </i>
    <i r="3">
      <x v="2"/>
    </i>
    <i r="3">
      <x v="4"/>
    </i>
    <i t="default" r="2">
      <x v="143"/>
    </i>
    <i r="2">
      <x v="158"/>
      <x/>
    </i>
    <i r="3">
      <x v="1"/>
    </i>
    <i r="3">
      <x v="2"/>
    </i>
    <i t="default" r="2">
      <x v="158"/>
    </i>
    <i r="2">
      <x v="161"/>
      <x/>
    </i>
    <i r="3">
      <x v="1"/>
    </i>
    <i r="3">
      <x v="2"/>
    </i>
    <i r="3">
      <x v="4"/>
    </i>
    <i t="default" r="2">
      <x v="161"/>
    </i>
    <i r="2">
      <x v="163"/>
      <x/>
    </i>
    <i r="3">
      <x v="1"/>
    </i>
    <i r="3">
      <x v="2"/>
    </i>
    <i t="default" r="2">
      <x v="163"/>
    </i>
    <i r="2">
      <x v="171"/>
      <x/>
    </i>
    <i r="3">
      <x v="1"/>
    </i>
    <i r="3">
      <x v="2"/>
    </i>
    <i r="3">
      <x v="4"/>
    </i>
    <i t="default" r="2">
      <x v="171"/>
    </i>
    <i t="default" r="1">
      <x v="13"/>
    </i>
    <i r="1">
      <x v="14"/>
      <x/>
      <x/>
    </i>
    <i r="3">
      <x v="1"/>
    </i>
    <i r="3">
      <x v="2"/>
    </i>
    <i r="3">
      <x v="4"/>
    </i>
    <i t="default" r="2">
      <x/>
    </i>
    <i r="2">
      <x v="23"/>
      <x/>
    </i>
    <i r="3">
      <x v="1"/>
    </i>
    <i r="3">
      <x v="2"/>
    </i>
    <i r="3">
      <x v="4"/>
    </i>
    <i t="default" r="2">
      <x v="23"/>
    </i>
    <i r="2">
      <x v="37"/>
      <x/>
    </i>
    <i r="3">
      <x v="1"/>
    </i>
    <i r="3">
      <x v="2"/>
    </i>
    <i r="3">
      <x v="4"/>
    </i>
    <i t="default" r="2">
      <x v="37"/>
    </i>
    <i r="2">
      <x v="102"/>
      <x/>
    </i>
    <i r="3">
      <x v="1"/>
    </i>
    <i r="3">
      <x v="2"/>
    </i>
    <i r="3">
      <x v="4"/>
    </i>
    <i t="default" r="2">
      <x v="102"/>
    </i>
    <i r="2">
      <x v="113"/>
      <x/>
    </i>
    <i r="3">
      <x v="1"/>
    </i>
    <i r="3">
      <x v="2"/>
    </i>
    <i r="3">
      <x v="4"/>
    </i>
    <i t="default" r="2">
      <x v="113"/>
    </i>
    <i r="2">
      <x v="168"/>
      <x/>
    </i>
    <i r="3">
      <x v="1"/>
    </i>
    <i r="3">
      <x v="2"/>
    </i>
    <i r="3">
      <x v="4"/>
    </i>
    <i t="default" r="2">
      <x v="168"/>
    </i>
    <i t="default" r="1">
      <x v="14"/>
    </i>
    <i r="1">
      <x v="16"/>
      <x v="1"/>
      <x/>
    </i>
    <i r="3">
      <x v="1"/>
    </i>
    <i r="3">
      <x v="2"/>
    </i>
    <i t="default" r="2">
      <x v="1"/>
    </i>
    <i r="2">
      <x v="9"/>
      <x/>
    </i>
    <i r="3">
      <x v="1"/>
    </i>
    <i r="3">
      <x v="2"/>
    </i>
    <i r="3">
      <x v="4"/>
    </i>
    <i t="default" r="2">
      <x v="9"/>
    </i>
    <i r="2">
      <x v="12"/>
      <x/>
    </i>
    <i r="3">
      <x v="1"/>
    </i>
    <i r="3">
      <x v="2"/>
    </i>
    <i r="3">
      <x v="4"/>
    </i>
    <i t="default" r="2">
      <x v="12"/>
    </i>
    <i r="2">
      <x v="16"/>
      <x/>
    </i>
    <i r="3">
      <x v="1"/>
    </i>
    <i r="3">
      <x v="2"/>
    </i>
    <i r="3">
      <x v="4"/>
    </i>
    <i t="default" r="2">
      <x v="16"/>
    </i>
    <i r="2">
      <x v="30"/>
      <x/>
    </i>
    <i r="3">
      <x v="1"/>
    </i>
    <i r="3">
      <x v="2"/>
    </i>
    <i t="default" r="2">
      <x v="30"/>
    </i>
    <i r="2">
      <x v="40"/>
      <x/>
    </i>
    <i r="3">
      <x v="1"/>
    </i>
    <i r="3">
      <x v="2"/>
    </i>
    <i r="3">
      <x v="4"/>
    </i>
    <i t="default" r="2">
      <x v="40"/>
    </i>
    <i r="2">
      <x v="41"/>
      <x/>
    </i>
    <i r="3">
      <x v="1"/>
    </i>
    <i r="3">
      <x v="2"/>
    </i>
    <i r="3">
      <x v="4"/>
    </i>
    <i t="default" r="2">
      <x v="41"/>
    </i>
    <i r="2">
      <x v="44"/>
      <x/>
    </i>
    <i r="3">
      <x v="1"/>
    </i>
    <i r="3">
      <x v="2"/>
    </i>
    <i r="3">
      <x v="4"/>
    </i>
    <i t="default" r="2">
      <x v="44"/>
    </i>
    <i r="2">
      <x v="46"/>
      <x/>
    </i>
    <i r="3">
      <x v="1"/>
    </i>
    <i r="3">
      <x v="2"/>
    </i>
    <i r="3">
      <x v="4"/>
    </i>
    <i t="default" r="2">
      <x v="46"/>
    </i>
    <i r="2">
      <x v="64"/>
      <x/>
    </i>
    <i r="3">
      <x v="1"/>
    </i>
    <i r="3">
      <x v="2"/>
    </i>
    <i r="3">
      <x v="4"/>
    </i>
    <i t="default" r="2">
      <x v="64"/>
    </i>
    <i r="2">
      <x v="76"/>
      <x/>
    </i>
    <i r="3">
      <x v="1"/>
    </i>
    <i r="3">
      <x v="2"/>
    </i>
    <i r="3">
      <x v="4"/>
    </i>
    <i t="default" r="2">
      <x v="76"/>
    </i>
    <i r="2">
      <x v="96"/>
      <x/>
    </i>
    <i r="3">
      <x v="1"/>
    </i>
    <i r="3">
      <x v="2"/>
    </i>
    <i t="default" r="2">
      <x v="96"/>
    </i>
    <i r="2">
      <x v="104"/>
      <x/>
    </i>
    <i r="3">
      <x v="1"/>
    </i>
    <i r="3">
      <x v="2"/>
    </i>
    <i r="3">
      <x v="4"/>
    </i>
    <i t="default" r="2">
      <x v="104"/>
    </i>
    <i r="2">
      <x v="118"/>
      <x/>
    </i>
    <i r="3">
      <x v="1"/>
    </i>
    <i r="3">
      <x v="2"/>
    </i>
    <i r="3">
      <x v="4"/>
    </i>
    <i t="default" r="2">
      <x v="118"/>
    </i>
    <i r="2">
      <x v="119"/>
      <x/>
    </i>
    <i r="3">
      <x v="1"/>
    </i>
    <i r="3">
      <x v="2"/>
    </i>
    <i r="3">
      <x v="4"/>
    </i>
    <i t="default" r="2">
      <x v="119"/>
    </i>
    <i r="2">
      <x v="127"/>
      <x/>
    </i>
    <i r="3">
      <x v="1"/>
    </i>
    <i r="3">
      <x v="2"/>
    </i>
    <i t="default" r="2">
      <x v="127"/>
    </i>
    <i r="2">
      <x v="144"/>
      <x/>
    </i>
    <i r="3">
      <x v="1"/>
    </i>
    <i r="3">
      <x v="2"/>
    </i>
    <i r="3">
      <x v="4"/>
    </i>
    <i t="default" r="2">
      <x v="144"/>
    </i>
    <i r="2">
      <x v="160"/>
      <x/>
    </i>
    <i r="3">
      <x v="1"/>
    </i>
    <i r="3">
      <x v="2"/>
    </i>
    <i r="3">
      <x v="4"/>
    </i>
    <i t="default" r="2">
      <x v="160"/>
    </i>
    <i r="2">
      <x v="172"/>
      <x/>
    </i>
    <i r="3">
      <x v="1"/>
    </i>
    <i r="3">
      <x v="2"/>
    </i>
    <i r="3">
      <x v="4"/>
    </i>
    <i t="default" r="2">
      <x v="172"/>
    </i>
    <i t="default" r="1">
      <x v="16"/>
    </i>
    <i r="1">
      <x v="24"/>
      <x v="28"/>
      <x/>
    </i>
    <i r="3">
      <x v="1"/>
    </i>
    <i r="3">
      <x v="2"/>
    </i>
    <i r="3">
      <x v="4"/>
    </i>
    <i t="default" r="2">
      <x v="28"/>
    </i>
    <i r="2">
      <x v="31"/>
      <x/>
    </i>
    <i r="3">
      <x v="1"/>
    </i>
    <i r="3">
      <x v="2"/>
    </i>
    <i r="3">
      <x v="4"/>
    </i>
    <i t="default" r="2">
      <x v="31"/>
    </i>
    <i r="2">
      <x v="43"/>
      <x/>
    </i>
    <i r="3">
      <x v="1"/>
    </i>
    <i r="3">
      <x v="2"/>
    </i>
    <i r="3">
      <x v="4"/>
    </i>
    <i t="default" r="2">
      <x v="43"/>
    </i>
    <i r="2">
      <x v="61"/>
      <x/>
    </i>
    <i r="3">
      <x v="1"/>
    </i>
    <i r="3">
      <x v="2"/>
    </i>
    <i r="3">
      <x v="4"/>
    </i>
    <i t="default" r="2">
      <x v="61"/>
    </i>
    <i r="2">
      <x v="71"/>
      <x/>
    </i>
    <i r="3">
      <x v="1"/>
    </i>
    <i r="3">
      <x v="2"/>
    </i>
    <i r="3">
      <x v="4"/>
    </i>
    <i t="default" r="2">
      <x v="71"/>
    </i>
    <i r="2">
      <x v="77"/>
      <x/>
    </i>
    <i r="3">
      <x v="1"/>
    </i>
    <i r="3">
      <x v="2"/>
    </i>
    <i r="3">
      <x v="4"/>
    </i>
    <i t="default" r="2">
      <x v="77"/>
    </i>
    <i r="2">
      <x v="87"/>
      <x/>
    </i>
    <i r="3">
      <x v="1"/>
    </i>
    <i r="3">
      <x v="2"/>
    </i>
    <i r="3">
      <x v="4"/>
    </i>
    <i t="default" r="2">
      <x v="87"/>
    </i>
    <i r="2">
      <x v="131"/>
      <x/>
    </i>
    <i r="3">
      <x v="1"/>
    </i>
    <i r="3">
      <x v="2"/>
    </i>
    <i r="3">
      <x v="4"/>
    </i>
    <i t="default" r="2">
      <x v="131"/>
    </i>
    <i r="2">
      <x v="147"/>
      <x/>
    </i>
    <i r="3">
      <x v="1"/>
    </i>
    <i r="3">
      <x v="2"/>
    </i>
    <i r="3">
      <x v="4"/>
    </i>
    <i t="default" r="2">
      <x v="147"/>
    </i>
    <i r="2">
      <x v="167"/>
      <x/>
    </i>
    <i r="3">
      <x v="1"/>
    </i>
    <i r="3">
      <x v="2"/>
    </i>
    <i r="3">
      <x v="4"/>
    </i>
    <i t="default" r="2">
      <x v="167"/>
    </i>
    <i t="default" r="1">
      <x v="24"/>
    </i>
    <i r="1">
      <x v="26"/>
      <x v="47"/>
      <x/>
    </i>
    <i r="3">
      <x v="1"/>
    </i>
    <i r="3">
      <x v="2"/>
    </i>
    <i r="3">
      <x v="4"/>
    </i>
    <i t="default" r="2">
      <x v="47"/>
    </i>
    <i r="2">
      <x v="78"/>
      <x/>
    </i>
    <i r="3">
      <x v="1"/>
    </i>
    <i r="3">
      <x v="2"/>
    </i>
    <i r="3">
      <x v="4"/>
    </i>
    <i t="default" r="2">
      <x v="78"/>
    </i>
    <i r="2">
      <x v="97"/>
      <x/>
    </i>
    <i r="3">
      <x v="1"/>
    </i>
    <i r="3">
      <x v="2"/>
    </i>
    <i r="3">
      <x v="4"/>
    </i>
    <i t="default" r="2">
      <x v="97"/>
    </i>
    <i r="2">
      <x v="98"/>
      <x/>
    </i>
    <i r="3">
      <x v="1"/>
    </i>
    <i r="3">
      <x v="2"/>
    </i>
    <i r="3">
      <x v="4"/>
    </i>
    <i t="default" r="2">
      <x v="98"/>
    </i>
    <i r="2">
      <x v="173"/>
      <x/>
    </i>
    <i r="3">
      <x v="1"/>
    </i>
    <i r="3">
      <x v="2"/>
    </i>
    <i r="3">
      <x v="4"/>
    </i>
    <i t="default" r="2">
      <x v="173"/>
    </i>
    <i r="2">
      <x v="174"/>
      <x/>
    </i>
    <i r="3">
      <x v="1"/>
    </i>
    <i r="3">
      <x v="2"/>
    </i>
    <i r="3">
      <x v="4"/>
    </i>
    <i t="default" r="2">
      <x v="174"/>
    </i>
    <i t="default" r="1">
      <x v="26"/>
    </i>
    <i t="default">
      <x v="2"/>
    </i>
    <i>
      <x v="3"/>
      <x v="15"/>
      <x v="50"/>
      <x/>
    </i>
    <i r="3">
      <x v="1"/>
    </i>
    <i r="3">
      <x v="2"/>
    </i>
    <i r="3">
      <x v="4"/>
    </i>
    <i t="default" r="2">
      <x v="50"/>
    </i>
    <i r="2">
      <x v="53"/>
      <x/>
    </i>
    <i r="3">
      <x v="1"/>
    </i>
    <i r="3">
      <x v="2"/>
    </i>
    <i r="3">
      <x v="4"/>
    </i>
    <i t="default" r="2">
      <x v="53"/>
    </i>
    <i r="2">
      <x v="184"/>
      <x/>
    </i>
    <i r="3">
      <x v="1"/>
    </i>
    <i r="3">
      <x v="2"/>
    </i>
    <i t="default" r="2">
      <x v="184"/>
    </i>
    <i r="2">
      <x v="185"/>
      <x/>
    </i>
    <i r="3">
      <x v="1"/>
    </i>
    <i r="3">
      <x v="2"/>
    </i>
    <i t="default" r="2">
      <x v="185"/>
    </i>
    <i r="2">
      <x v="186"/>
      <x/>
    </i>
    <i r="3">
      <x v="1"/>
    </i>
    <i r="3">
      <x v="2"/>
    </i>
    <i t="default" r="2">
      <x v="186"/>
    </i>
    <i r="2">
      <x v="187"/>
      <x/>
    </i>
    <i r="3">
      <x v="1"/>
    </i>
    <i r="3">
      <x v="2"/>
    </i>
    <i t="default" r="2">
      <x v="187"/>
    </i>
    <i r="2">
      <x v="188"/>
      <x/>
    </i>
    <i r="3">
      <x v="1"/>
    </i>
    <i r="3">
      <x v="2"/>
    </i>
    <i t="default" r="2">
      <x v="188"/>
    </i>
    <i r="2">
      <x v="189"/>
      <x/>
    </i>
    <i r="3">
      <x v="1"/>
    </i>
    <i r="3">
      <x v="2"/>
    </i>
    <i t="default" r="2">
      <x v="189"/>
    </i>
    <i r="2">
      <x v="190"/>
      <x/>
    </i>
    <i r="3">
      <x v="1"/>
    </i>
    <i r="3">
      <x v="2"/>
    </i>
    <i t="default" r="2">
      <x v="190"/>
    </i>
    <i r="2">
      <x v="191"/>
      <x/>
    </i>
    <i r="3">
      <x v="1"/>
    </i>
    <i r="3">
      <x v="2"/>
    </i>
    <i t="default" r="2">
      <x v="191"/>
    </i>
    <i r="2">
      <x v="192"/>
      <x/>
    </i>
    <i r="3">
      <x v="1"/>
    </i>
    <i r="3">
      <x v="2"/>
    </i>
    <i t="default" r="2">
      <x v="192"/>
    </i>
    <i r="2">
      <x v="193"/>
      <x/>
    </i>
    <i r="3">
      <x v="1"/>
    </i>
    <i r="3">
      <x v="2"/>
    </i>
    <i t="default" r="2">
      <x v="193"/>
    </i>
    <i r="2">
      <x v="194"/>
      <x/>
    </i>
    <i r="3">
      <x v="1"/>
    </i>
    <i r="3">
      <x v="2"/>
    </i>
    <i t="default" r="2">
      <x v="194"/>
    </i>
    <i r="2">
      <x v="195"/>
      <x/>
    </i>
    <i r="3">
      <x v="1"/>
    </i>
    <i r="3">
      <x v="2"/>
    </i>
    <i t="default" r="2">
      <x v="195"/>
    </i>
    <i r="2">
      <x v="196"/>
      <x/>
    </i>
    <i r="3">
      <x v="1"/>
    </i>
    <i r="3">
      <x v="2"/>
    </i>
    <i t="default" r="2">
      <x v="196"/>
    </i>
    <i r="2">
      <x v="197"/>
      <x/>
    </i>
    <i r="3">
      <x v="1"/>
    </i>
    <i r="3">
      <x v="2"/>
    </i>
    <i t="default" r="2">
      <x v="197"/>
    </i>
    <i r="2">
      <x v="198"/>
      <x/>
    </i>
    <i r="3">
      <x v="1"/>
    </i>
    <i r="3">
      <x v="2"/>
    </i>
    <i t="default" r="2">
      <x v="198"/>
    </i>
    <i r="2">
      <x v="199"/>
      <x/>
    </i>
    <i r="3">
      <x v="1"/>
    </i>
    <i r="3">
      <x v="2"/>
    </i>
    <i t="default" r="2">
      <x v="199"/>
    </i>
    <i r="2">
      <x v="200"/>
      <x/>
    </i>
    <i r="3">
      <x v="1"/>
    </i>
    <i r="3">
      <x v="2"/>
    </i>
    <i t="default" r="2">
      <x v="200"/>
    </i>
    <i r="2">
      <x v="201"/>
      <x/>
    </i>
    <i r="3">
      <x v="1"/>
    </i>
    <i r="3">
      <x v="2"/>
    </i>
    <i t="default" r="2">
      <x v="201"/>
    </i>
    <i r="2">
      <x v="203"/>
      <x/>
    </i>
    <i r="3">
      <x v="1"/>
    </i>
    <i r="3">
      <x v="2"/>
    </i>
    <i r="3">
      <x v="4"/>
    </i>
    <i t="default" r="2">
      <x v="203"/>
    </i>
    <i t="default" r="1">
      <x v="15"/>
    </i>
    <i t="default">
      <x v="3"/>
    </i>
    <i>
      <x v="4"/>
      <x v="27"/>
      <x v="183"/>
      <x v="3"/>
    </i>
    <i t="default" r="2">
      <x v="183"/>
    </i>
    <i t="default" r="1">
      <x v="27"/>
    </i>
    <i t="default">
      <x v="4"/>
    </i>
    <i t="grand">
      <x/>
    </i>
  </rowItems>
  <colFields count="1">
    <field x="-2"/>
  </colFields>
  <colItems count="3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</colItems>
  <dataFields count="32">
    <dataField name=" RN HVB" fld="7" baseField="0" baseItem="0"/>
    <dataField name=" RN BCG" fld="8" baseField="0" baseItem="0"/>
    <dataField name=" HVB" fld="9" baseField="0" baseItem="0"/>
    <dataField name=" BCG" fld="10" baseField="0" baseItem="0"/>
    <dataField name=" 1° NEUMO" fld="11" baseField="0" baseItem="0"/>
    <dataField name=" 1° ROTA" fld="12" baseField="0" baseItem="0"/>
    <dataField name=" 1° IPV" fld="13" baseField="0" baseItem="0"/>
    <dataField name=" 1° PENTA" fld="14" baseField="0" baseItem="0"/>
    <dataField name=" 2° NEUMO" fld="15" baseField="0" baseItem="0"/>
    <dataField name=" 2° ROTA" fld="16" baseField="0" baseItem="0"/>
    <dataField name=" 2° IPV" fld="17" baseField="0" baseItem="0"/>
    <dataField name=" 2° PENTA" fld="18" baseField="0" baseItem="0"/>
    <dataField name=" 3° APO" fld="19" baseField="0" baseItem="0"/>
    <dataField name=" 3° PENTA" fld="20" baseField="0" baseItem="0"/>
    <dataField name=" 1° INFLUENZA" fld="21" baseField="0" baseItem="0"/>
    <dataField name=" 2° INFLUENZA" fld="22" baseField="0" baseItem="0"/>
    <dataField name=" 3° NEUMO" fld="23" baseField="0" baseItem="0"/>
    <dataField name=" 1° SPR" fld="24" baseField="0" baseItem="0"/>
    <dataField name=" DU VARICELA" fld="25" baseField="0" baseItem="0"/>
    <dataField name=" 1° INFLUENZA2" fld="26" baseField="0" baseItem="0"/>
    <dataField name=" DU AMA" fld="27" baseField="0" baseItem="0"/>
    <dataField name=" 2° SPR" fld="28" baseField="0" baseItem="0"/>
    <dataField name=" 1° RF DPT" fld="29" baseField="0" baseItem="0"/>
    <dataField name=" 1° RF APO" fld="30" baseField="0" baseItem="0"/>
    <dataField name=" 2° RF DPT" fld="31" baseField="0" baseItem="0"/>
    <dataField name=" 2° RF APO" fld="32" baseField="0" baseItem="0"/>
    <dataField name=" NEUMO ADUL" fld="33" baseField="0" baseItem="0"/>
    <dataField name=" INFLU ADUL" fld="34" baseField="0" baseItem="0"/>
    <dataField name=" VPH 1°" fld="35" baseField="0" baseItem="0"/>
    <dataField name=" VPH 2°" fld="36" baseField="0" baseItem="0"/>
    <dataField name=" DT-GEST" fld="37" baseField="0" baseItem="0"/>
    <dataField name=" Tdap--GEST" fld="38" baseField="0" baseItem="0"/>
  </dataFields>
  <formats count="1116">
    <format dxfId="1421">
      <pivotArea dataOnly="0" outline="0" fieldPosition="0">
        <references count="1">
          <reference field="4" count="0" defaultSubtotal="1"/>
        </references>
      </pivotArea>
    </format>
    <format dxfId="1420">
      <pivotArea dataOnly="0" outline="0" fieldPosition="0">
        <references count="1">
          <reference field="4" count="0" defaultSubtotal="1"/>
        </references>
      </pivotArea>
    </format>
    <format dxfId="1419">
      <pivotArea field="4" type="button" dataOnly="0" labelOnly="1" outline="0" axis="axisRow" fieldPosition="2"/>
    </format>
    <format dxfId="1418">
      <pivotArea field="1" type="button" dataOnly="0" labelOnly="1" outline="0" axis="axisRow" fieldPosition="3"/>
    </format>
    <format dxfId="1417">
      <pivotArea dataOnly="0" labelOnly="1" outline="0" fieldPosition="0">
        <references count="1">
          <reference field="4294967294" count="3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1416">
      <pivotArea field="4" type="button" dataOnly="0" labelOnly="1" outline="0" axis="axisRow" fieldPosition="2"/>
    </format>
    <format dxfId="1415">
      <pivotArea field="1" type="button" dataOnly="0" labelOnly="1" outline="0" axis="axisRow" fieldPosition="3"/>
    </format>
    <format dxfId="1414">
      <pivotArea dataOnly="0" labelOnly="1" outline="0" fieldPosition="0">
        <references count="1">
          <reference field="4294967294" count="3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1413">
      <pivotArea field="4" type="button" dataOnly="0" labelOnly="1" outline="0" axis="axisRow" fieldPosition="2"/>
    </format>
    <format dxfId="1412">
      <pivotArea field="1" type="button" dataOnly="0" labelOnly="1" outline="0" axis="axisRow" fieldPosition="3"/>
    </format>
    <format dxfId="1411">
      <pivotArea dataOnly="0" labelOnly="1" outline="0" fieldPosition="0">
        <references count="1">
          <reference field="4294967294" count="3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1410">
      <pivotArea field="4" type="button" dataOnly="0" labelOnly="1" outline="0" axis="axisRow" fieldPosition="2"/>
    </format>
    <format dxfId="1409">
      <pivotArea field="1" type="button" dataOnly="0" labelOnly="1" outline="0" axis="axisRow" fieldPosition="3"/>
    </format>
    <format dxfId="1408">
      <pivotArea dataOnly="0" labelOnly="1" outline="0" fieldPosition="0">
        <references count="1">
          <reference field="4294967294" count="3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1407">
      <pivotArea dataOnly="0" labelOnly="1" outline="0" fieldPosition="0">
        <references count="1">
          <reference field="4" count="25">
            <x v="0"/>
            <x v="1"/>
            <x v="2"/>
            <x v="3"/>
            <x v="4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406">
      <pivotArea dataOnly="0" labelOnly="1" outline="0" fieldPosition="0">
        <references count="1">
          <reference field="4" count="25" defaultSubtotal="1">
            <x v="0"/>
            <x v="1"/>
            <x v="2"/>
            <x v="3"/>
            <x v="4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</reference>
        </references>
      </pivotArea>
    </format>
    <format dxfId="1405">
      <pivotArea dataOnly="0" labelOnly="1" outline="0" fieldPosition="0">
        <references count="1">
          <reference field="4" count="25">
            <x v="27"/>
            <x v="28"/>
            <x v="29"/>
            <x v="30"/>
            <x v="31"/>
            <x v="32"/>
            <x v="33"/>
            <x v="34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404">
      <pivotArea dataOnly="0" labelOnly="1" outline="0" fieldPosition="0">
        <references count="1">
          <reference field="4" count="25" defaultSubtotal="1">
            <x v="27"/>
            <x v="28"/>
            <x v="29"/>
            <x v="30"/>
            <x v="31"/>
            <x v="32"/>
            <x v="33"/>
            <x v="34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1403">
      <pivotArea dataOnly="0" labelOnly="1" outline="0" fieldPosition="0">
        <references count="1">
          <reference field="4" count="25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1402">
      <pivotArea dataOnly="0" labelOnly="1" outline="0" fieldPosition="0">
        <references count="1">
          <reference field="4" count="25" defaultSubtotal="1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1401">
      <pivotArea dataOnly="0" labelOnly="1" outline="0" fieldPosition="0">
        <references count="1">
          <reference field="4" count="25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400">
      <pivotArea dataOnly="0" labelOnly="1" outline="0" fieldPosition="0">
        <references count="1">
          <reference field="4" count="25" defaultSubtotal="1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399">
      <pivotArea dataOnly="0" labelOnly="1" outline="0" fieldPosition="0">
        <references count="1">
          <reference field="4" count="25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1398">
      <pivotArea dataOnly="0" labelOnly="1" outline="0" fieldPosition="0">
        <references count="1">
          <reference field="4" count="25" defaultSubtotal="1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1397">
      <pivotArea dataOnly="0" labelOnly="1" outline="0" fieldPosition="0">
        <references count="1">
          <reference field="4" count="25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396">
      <pivotArea dataOnly="0" labelOnly="1" outline="0" fieldPosition="0">
        <references count="1">
          <reference field="4" count="25" defaultSubtotal="1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395">
      <pivotArea dataOnly="0" labelOnly="1" outline="0" fieldPosition="0">
        <references count="1">
          <reference field="4" count="25">
            <x v="154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9"/>
            <x v="170"/>
            <x v="171"/>
            <x v="172"/>
            <x v="173"/>
            <x v="175"/>
            <x v="176"/>
            <x v="177"/>
            <x v="178"/>
            <x v="179"/>
            <x v="180"/>
            <x v="181"/>
          </reference>
        </references>
      </pivotArea>
    </format>
    <format dxfId="1394">
      <pivotArea dataOnly="0" labelOnly="1" outline="0" fieldPosition="0">
        <references count="1">
          <reference field="4" count="25" defaultSubtotal="1">
            <x v="154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9"/>
            <x v="170"/>
            <x v="171"/>
            <x v="172"/>
            <x v="173"/>
            <x v="175"/>
            <x v="176"/>
            <x v="177"/>
            <x v="178"/>
            <x v="179"/>
            <x v="180"/>
            <x v="181"/>
          </reference>
        </references>
      </pivotArea>
    </format>
    <format dxfId="1393">
      <pivotArea dataOnly="0" labelOnly="1" outline="0" fieldPosition="0">
        <references count="1">
          <reference field="4" count="2">
            <x v="182"/>
            <x v="183"/>
          </reference>
        </references>
      </pivotArea>
    </format>
    <format dxfId="1392">
      <pivotArea dataOnly="0" labelOnly="1" outline="0" fieldPosition="0">
        <references count="1">
          <reference field="4" count="2" defaultSubtotal="1">
            <x v="182"/>
            <x v="183"/>
          </reference>
        </references>
      </pivotArea>
    </format>
    <format dxfId="1391">
      <pivotArea dataOnly="0" labelOnly="1" outline="0" fieldPosition="0">
        <references count="1">
          <reference field="6" count="0"/>
        </references>
      </pivotArea>
    </format>
    <format dxfId="1390">
      <pivotArea dataOnly="0" labelOnly="1" outline="0" fieldPosition="0">
        <references count="2">
          <reference field="5" count="1" selected="0">
            <x v="4"/>
          </reference>
          <reference field="6" count="1" defaultSubtotal="1">
            <x v="27"/>
          </reference>
        </references>
      </pivotArea>
    </format>
    <format dxfId="1389">
      <pivotArea dataOnly="0" labelOnly="1" outline="0" fieldPosition="0">
        <references count="3">
          <reference field="4" count="1" defaultSubtotal="1">
            <x v="183"/>
          </reference>
          <reference field="5" count="1" selected="0">
            <x v="4"/>
          </reference>
          <reference field="6" count="1" selected="0">
            <x v="27"/>
          </reference>
        </references>
      </pivotArea>
    </format>
    <format dxfId="1388">
      <pivotArea field="5" type="button" dataOnly="0" labelOnly="1" outline="0" axis="axisRow" fieldPosition="0"/>
    </format>
    <format dxfId="1387">
      <pivotArea field="6" type="button" dataOnly="0" labelOnly="1" outline="0" axis="axisRow" fieldPosition="1"/>
    </format>
    <format dxfId="1386">
      <pivotArea dataOnly="0" outline="0" fieldPosition="0">
        <references count="1">
          <reference field="4" count="0" defaultSubtotal="1"/>
        </references>
      </pivotArea>
    </format>
    <format dxfId="1385">
      <pivotArea dataOnly="0" outline="0" fieldPosition="0">
        <references count="1">
          <reference field="4" count="0" defaultSubtotal="1"/>
        </references>
      </pivotArea>
    </format>
    <format dxfId="1384">
      <pivotArea dataOnly="0" outline="0" fieldPosition="0">
        <references count="1">
          <reference field="6" count="0" defaultSubtotal="1"/>
        </references>
      </pivotArea>
    </format>
    <format dxfId="1383">
      <pivotArea dataOnly="0" outline="0" fieldPosition="0">
        <references count="1">
          <reference field="5" count="0" defaultSubtotal="1"/>
        </references>
      </pivotArea>
    </format>
    <format dxfId="1382">
      <pivotArea dataOnly="0" labelOnly="1" outline="0" fieldPosition="0">
        <references count="2">
          <reference field="5" count="0" selected="0"/>
          <reference field="6" count="10" defaultSubtotal="1">
            <x v="5"/>
            <x v="7"/>
            <x v="9"/>
            <x v="11"/>
            <x v="12"/>
            <x v="13"/>
            <x v="14"/>
            <x v="16"/>
            <x v="24"/>
            <x v="26"/>
          </reference>
        </references>
      </pivotArea>
    </format>
    <format dxfId="1381">
      <pivotArea dataOnly="0" labelOnly="1" outline="0" fieldPosition="0">
        <references count="3">
          <reference field="4" count="3" defaultSubtotal="1">
            <x v="56"/>
            <x v="62"/>
            <x v="121"/>
          </reference>
          <reference field="5" count="0" selected="0"/>
          <reference field="6" count="1" selected="0">
            <x v="5"/>
          </reference>
        </references>
      </pivotArea>
    </format>
    <format dxfId="1380">
      <pivotArea dataOnly="0" labelOnly="1" outline="0" fieldPosition="0">
        <references count="3">
          <reference field="4" count="2" defaultSubtotal="1">
            <x v="65"/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1379">
      <pivotArea dataOnly="0" labelOnly="1" outline="0" fieldPosition="0">
        <references count="3">
          <reference field="4" count="10" defaultSubtotal="1">
            <x v="20"/>
            <x v="21"/>
            <x v="49"/>
            <x v="58"/>
            <x v="59"/>
            <x v="70"/>
            <x v="79"/>
            <x v="99"/>
            <x v="125"/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1378">
      <pivotArea dataOnly="0" labelOnly="1" outline="0" fieldPosition="0">
        <references count="3">
          <reference field="4" count="5" defaultSubtotal="1">
            <x v="13"/>
            <x v="116"/>
            <x v="154"/>
            <x v="164"/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1377">
      <pivotArea dataOnly="0" labelOnly="1" outline="0" fieldPosition="0">
        <references count="3">
          <reference field="4" count="4" defaultSubtotal="1">
            <x v="100"/>
            <x v="105"/>
            <x v="126"/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1376">
      <pivotArea dataOnly="0" labelOnly="1" outline="0" fieldPosition="0">
        <references count="3">
          <reference field="4" count="21" defaultSubtotal="1">
            <x v="2"/>
            <x v="4"/>
            <x v="15"/>
            <x v="19"/>
            <x v="33"/>
            <x v="34"/>
            <x v="42"/>
            <x v="45"/>
            <x v="55"/>
            <x v="57"/>
            <x v="73"/>
            <x v="74"/>
            <x v="89"/>
            <x v="110"/>
            <x v="112"/>
            <x v="136"/>
            <x v="143"/>
            <x v="158"/>
            <x v="161"/>
            <x v="163"/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1375">
      <pivotArea dataOnly="0" labelOnly="1" outline="0" fieldPosition="0">
        <references count="3">
          <reference field="4" count="5" defaultSubtotal="1">
            <x v="0"/>
            <x v="23"/>
            <x v="37"/>
            <x v="102"/>
            <x v="113"/>
          </reference>
          <reference field="5" count="0" selected="0"/>
          <reference field="6" count="1" selected="0">
            <x v="14"/>
          </reference>
        </references>
      </pivotArea>
    </format>
    <format dxfId="1374">
      <pivotArea dataOnly="0" labelOnly="1" outline="0" fieldPosition="0">
        <references count="3">
          <reference field="4" count="19" defaultSubtotal="1">
            <x v="1"/>
            <x v="9"/>
            <x v="12"/>
            <x v="16"/>
            <x v="30"/>
            <x v="40"/>
            <x v="41"/>
            <x v="44"/>
            <x v="46"/>
            <x v="64"/>
            <x v="76"/>
            <x v="96"/>
            <x v="104"/>
            <x v="118"/>
            <x v="119"/>
            <x v="127"/>
            <x v="144"/>
            <x v="160"/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1373">
      <pivotArea dataOnly="0" labelOnly="1" outline="0" fieldPosition="0">
        <references count="3">
          <reference field="4" count="10" defaultSubtotal="1">
            <x v="28"/>
            <x v="31"/>
            <x v="43"/>
            <x v="61"/>
            <x v="71"/>
            <x v="77"/>
            <x v="87"/>
            <x v="131"/>
            <x v="147"/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1372">
      <pivotArea dataOnly="0" labelOnly="1" outline="0" fieldPosition="0">
        <references count="3">
          <reference field="4" count="5" defaultSubtotal="1">
            <x v="47"/>
            <x v="78"/>
            <x v="97"/>
            <x v="98"/>
            <x v="173"/>
          </reference>
          <reference field="5" count="0" selected="0"/>
          <reference field="6" count="1" selected="0">
            <x v="26"/>
          </reference>
        </references>
      </pivotArea>
    </format>
    <format dxfId="1371">
      <pivotArea field="1" type="button" dataOnly="0" labelOnly="1" outline="0" axis="axisRow" fieldPosition="3"/>
    </format>
    <format dxfId="1370">
      <pivotArea dataOnly="0" labelOnly="1" outline="0" fieldPosition="0">
        <references count="1">
          <reference field="5" count="0" defaultSubtotal="1"/>
        </references>
      </pivotArea>
    </format>
    <format dxfId="1369">
      <pivotArea dataOnly="0" labelOnly="1" grandRow="1" outline="0" fieldPosition="0"/>
    </format>
    <format dxfId="1368">
      <pivotArea dataOnly="0" labelOnly="1" outline="0" fieldPosition="0">
        <references count="2">
          <reference field="5" count="0" selected="0"/>
          <reference field="6" count="1" defaultSubtotal="1">
            <x v="5"/>
          </reference>
        </references>
      </pivotArea>
    </format>
    <format dxfId="1367">
      <pivotArea dataOnly="0" labelOnly="1" outline="0" fieldPosition="0">
        <references count="2">
          <reference field="5" count="0" selected="0"/>
          <reference field="6" count="1" defaultSubtotal="1">
            <x v="7"/>
          </reference>
        </references>
      </pivotArea>
    </format>
    <format dxfId="1366">
      <pivotArea dataOnly="0" labelOnly="1" outline="0" fieldPosition="0">
        <references count="2">
          <reference field="5" count="0" selected="0"/>
          <reference field="6" count="1" defaultSubtotal="1">
            <x v="9"/>
          </reference>
        </references>
      </pivotArea>
    </format>
    <format dxfId="1365">
      <pivotArea dataOnly="0" labelOnly="1" outline="0" fieldPosition="0">
        <references count="2">
          <reference field="5" count="0" selected="0"/>
          <reference field="6" count="1" defaultSubtotal="1">
            <x v="11"/>
          </reference>
        </references>
      </pivotArea>
    </format>
    <format dxfId="1364">
      <pivotArea dataOnly="0" labelOnly="1" outline="0" fieldPosition="0">
        <references count="2">
          <reference field="5" count="0" selected="0"/>
          <reference field="6" count="1" defaultSubtotal="1">
            <x v="12"/>
          </reference>
        </references>
      </pivotArea>
    </format>
    <format dxfId="1363">
      <pivotArea dataOnly="0" labelOnly="1" outline="0" fieldPosition="0">
        <references count="2">
          <reference field="5" count="0" selected="0"/>
          <reference field="6" count="1" defaultSubtotal="1">
            <x v="13"/>
          </reference>
        </references>
      </pivotArea>
    </format>
    <format dxfId="1362">
      <pivotArea dataOnly="0" labelOnly="1" outline="0" fieldPosition="0">
        <references count="2">
          <reference field="5" count="0" selected="0"/>
          <reference field="6" count="1" defaultSubtotal="1">
            <x v="14"/>
          </reference>
        </references>
      </pivotArea>
    </format>
    <format dxfId="1361">
      <pivotArea dataOnly="0" labelOnly="1" outline="0" fieldPosition="0">
        <references count="2">
          <reference field="5" count="0" selected="0"/>
          <reference field="6" count="1" defaultSubtotal="1">
            <x v="16"/>
          </reference>
        </references>
      </pivotArea>
    </format>
    <format dxfId="1360">
      <pivotArea dataOnly="0" labelOnly="1" outline="0" fieldPosition="0">
        <references count="2">
          <reference field="5" count="0" selected="0"/>
          <reference field="6" count="1" defaultSubtotal="1">
            <x v="24"/>
          </reference>
        </references>
      </pivotArea>
    </format>
    <format dxfId="1359">
      <pivotArea dataOnly="0" labelOnly="1" outline="0" fieldPosition="0">
        <references count="2">
          <reference field="5" count="0" selected="0"/>
          <reference field="6" count="1" defaultSubtotal="1">
            <x v="26"/>
          </reference>
        </references>
      </pivotArea>
    </format>
    <format dxfId="1358">
      <pivotArea dataOnly="0" labelOnly="1" outline="0" fieldPosition="0">
        <references count="3">
          <reference field="4" count="1" defaultSubtotal="1">
            <x v="22"/>
          </reference>
          <reference field="5" count="0" selected="0"/>
          <reference field="6" count="1" selected="0">
            <x v="5"/>
          </reference>
        </references>
      </pivotArea>
    </format>
    <format dxfId="1357">
      <pivotArea dataOnly="0" labelOnly="1" outline="0" fieldPosition="0">
        <references count="3">
          <reference field="4" count="1" defaultSubtotal="1">
            <x v="56"/>
          </reference>
          <reference field="5" count="0" selected="0"/>
          <reference field="6" count="1" selected="0">
            <x v="5"/>
          </reference>
        </references>
      </pivotArea>
    </format>
    <format dxfId="1356">
      <pivotArea dataOnly="0" labelOnly="1" outline="0" fieldPosition="0">
        <references count="3">
          <reference field="4" count="1" defaultSubtotal="1">
            <x v="62"/>
          </reference>
          <reference field="5" count="0" selected="0"/>
          <reference field="6" count="1" selected="0">
            <x v="5"/>
          </reference>
        </references>
      </pivotArea>
    </format>
    <format dxfId="1355">
      <pivotArea dataOnly="0" labelOnly="1" outline="0" fieldPosition="0">
        <references count="3">
          <reference field="4" count="1" defaultSubtotal="1">
            <x v="121"/>
          </reference>
          <reference field="5" count="0" selected="0"/>
          <reference field="6" count="1" selected="0">
            <x v="5"/>
          </reference>
        </references>
      </pivotArea>
    </format>
    <format dxfId="1354">
      <pivotArea dataOnly="0" labelOnly="1" outline="0" fieldPosition="0">
        <references count="3">
          <reference field="4" count="1" defaultSubtotal="1"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1353">
      <pivotArea dataOnly="0" labelOnly="1" outline="0" fieldPosition="0">
        <references count="3">
          <reference field="4" count="1" defaultSubtotal="1">
            <x v="65"/>
          </reference>
          <reference field="5" count="0" selected="0"/>
          <reference field="6" count="1" selected="0">
            <x v="7"/>
          </reference>
        </references>
      </pivotArea>
    </format>
    <format dxfId="1352">
      <pivotArea dataOnly="0" labelOnly="1" outline="0" fieldPosition="0">
        <references count="3">
          <reference field="4" count="1" defaultSubtotal="1"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1351">
      <pivotArea dataOnly="0" labelOnly="1" outline="0" fieldPosition="0">
        <references count="3">
          <reference field="4" count="1" defaultSubtotal="1">
            <x v="20"/>
          </reference>
          <reference field="5" count="0" selected="0"/>
          <reference field="6" count="1" selected="0">
            <x v="9"/>
          </reference>
        </references>
      </pivotArea>
    </format>
    <format dxfId="1350">
      <pivotArea dataOnly="0" labelOnly="1" outline="0" fieldPosition="0">
        <references count="3">
          <reference field="4" count="1" defaultSubtotal="1">
            <x v="21"/>
          </reference>
          <reference field="5" count="0" selected="0"/>
          <reference field="6" count="1" selected="0">
            <x v="9"/>
          </reference>
        </references>
      </pivotArea>
    </format>
    <format dxfId="1349">
      <pivotArea dataOnly="0" labelOnly="1" outline="0" fieldPosition="0">
        <references count="3">
          <reference field="4" count="1" defaultSubtotal="1">
            <x v="49"/>
          </reference>
          <reference field="5" count="0" selected="0"/>
          <reference field="6" count="1" selected="0">
            <x v="9"/>
          </reference>
        </references>
      </pivotArea>
    </format>
    <format dxfId="1348">
      <pivotArea dataOnly="0" labelOnly="1" outline="0" fieldPosition="0">
        <references count="3">
          <reference field="4" count="1" defaultSubtotal="1">
            <x v="58"/>
          </reference>
          <reference field="5" count="0" selected="0"/>
          <reference field="6" count="1" selected="0">
            <x v="9"/>
          </reference>
        </references>
      </pivotArea>
    </format>
    <format dxfId="1347">
      <pivotArea dataOnly="0" labelOnly="1" outline="0" fieldPosition="0">
        <references count="3">
          <reference field="4" count="1" defaultSubtotal="1">
            <x v="59"/>
          </reference>
          <reference field="5" count="0" selected="0"/>
          <reference field="6" count="1" selected="0">
            <x v="9"/>
          </reference>
        </references>
      </pivotArea>
    </format>
    <format dxfId="1346">
      <pivotArea dataOnly="0" labelOnly="1" outline="0" fieldPosition="0">
        <references count="3">
          <reference field="4" count="1" defaultSubtotal="1">
            <x v="70"/>
          </reference>
          <reference field="5" count="0" selected="0"/>
          <reference field="6" count="1" selected="0">
            <x v="9"/>
          </reference>
        </references>
      </pivotArea>
    </format>
    <format dxfId="1345">
      <pivotArea dataOnly="0" labelOnly="1" outline="0" fieldPosition="0">
        <references count="3">
          <reference field="4" count="1" defaultSubtotal="1">
            <x v="79"/>
          </reference>
          <reference field="5" count="0" selected="0"/>
          <reference field="6" count="1" selected="0">
            <x v="9"/>
          </reference>
        </references>
      </pivotArea>
    </format>
    <format dxfId="1344">
      <pivotArea dataOnly="0" labelOnly="1" outline="0" fieldPosition="0">
        <references count="3">
          <reference field="4" count="1" defaultSubtotal="1">
            <x v="99"/>
          </reference>
          <reference field="5" count="0" selected="0"/>
          <reference field="6" count="1" selected="0">
            <x v="9"/>
          </reference>
        </references>
      </pivotArea>
    </format>
    <format dxfId="1343">
      <pivotArea dataOnly="0" labelOnly="1" outline="0" fieldPosition="0">
        <references count="3">
          <reference field="4" count="1" defaultSubtotal="1">
            <x v="125"/>
          </reference>
          <reference field="5" count="0" selected="0"/>
          <reference field="6" count="1" selected="0">
            <x v="9"/>
          </reference>
        </references>
      </pivotArea>
    </format>
    <format dxfId="1342">
      <pivotArea dataOnly="0" labelOnly="1" outline="0" fieldPosition="0">
        <references count="3">
          <reference field="4" count="1" defaultSubtotal="1"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1341">
      <pivotArea dataOnly="0" labelOnly="1" outline="0" fieldPosition="0">
        <references count="3">
          <reference field="4" count="1" defaultSubtotal="1">
            <x v="13"/>
          </reference>
          <reference field="5" count="0" selected="0"/>
          <reference field="6" count="1" selected="0">
            <x v="11"/>
          </reference>
        </references>
      </pivotArea>
    </format>
    <format dxfId="1340">
      <pivotArea dataOnly="0" labelOnly="1" outline="0" fieldPosition="0">
        <references count="3">
          <reference field="4" count="1" defaultSubtotal="1">
            <x v="116"/>
          </reference>
          <reference field="5" count="0" selected="0"/>
          <reference field="6" count="1" selected="0">
            <x v="11"/>
          </reference>
        </references>
      </pivotArea>
    </format>
    <format dxfId="1339">
      <pivotArea dataOnly="0" labelOnly="1" outline="0" fieldPosition="0">
        <references count="3">
          <reference field="4" count="1" defaultSubtotal="1">
            <x v="154"/>
          </reference>
          <reference field="5" count="0" selected="0"/>
          <reference field="6" count="1" selected="0">
            <x v="11"/>
          </reference>
        </references>
      </pivotArea>
    </format>
    <format dxfId="1338">
      <pivotArea dataOnly="0" labelOnly="1" outline="0" fieldPosition="0">
        <references count="3">
          <reference field="4" count="1" defaultSubtotal="1">
            <x v="164"/>
          </reference>
          <reference field="5" count="0" selected="0"/>
          <reference field="6" count="1" selected="0">
            <x v="11"/>
          </reference>
        </references>
      </pivotArea>
    </format>
    <format dxfId="1337">
      <pivotArea dataOnly="0" labelOnly="1" outline="0" fieldPosition="0">
        <references count="3">
          <reference field="4" count="1" defaultSubtotal="1"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1336">
      <pivotArea dataOnly="0" labelOnly="1" outline="0" fieldPosition="0">
        <references count="3">
          <reference field="4" count="1" defaultSubtotal="1">
            <x v="100"/>
          </reference>
          <reference field="5" count="0" selected="0"/>
          <reference field="6" count="1" selected="0">
            <x v="12"/>
          </reference>
        </references>
      </pivotArea>
    </format>
    <format dxfId="1335">
      <pivotArea dataOnly="0" labelOnly="1" outline="0" fieldPosition="0">
        <references count="3">
          <reference field="4" count="1" defaultSubtotal="1">
            <x v="105"/>
          </reference>
          <reference field="5" count="0" selected="0"/>
          <reference field="6" count="1" selected="0">
            <x v="12"/>
          </reference>
        </references>
      </pivotArea>
    </format>
    <format dxfId="1334">
      <pivotArea dataOnly="0" labelOnly="1" outline="0" fieldPosition="0">
        <references count="3">
          <reference field="4" count="1" defaultSubtotal="1">
            <x v="126"/>
          </reference>
          <reference field="5" count="0" selected="0"/>
          <reference field="6" count="1" selected="0">
            <x v="12"/>
          </reference>
        </references>
      </pivotArea>
    </format>
    <format dxfId="1333">
      <pivotArea dataOnly="0" labelOnly="1" outline="0" fieldPosition="0">
        <references count="3">
          <reference field="4" count="1" defaultSubtotal="1"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1332">
      <pivotArea dataOnly="0" labelOnly="1" outline="0" fieldPosition="0">
        <references count="3">
          <reference field="4" count="1" defaultSubtotal="1">
            <x v="2"/>
          </reference>
          <reference field="5" count="0" selected="0"/>
          <reference field="6" count="1" selected="0">
            <x v="13"/>
          </reference>
        </references>
      </pivotArea>
    </format>
    <format dxfId="1331">
      <pivotArea dataOnly="0" labelOnly="1" outline="0" fieldPosition="0">
        <references count="3">
          <reference field="4" count="1" defaultSubtotal="1">
            <x v="4"/>
          </reference>
          <reference field="5" count="0" selected="0"/>
          <reference field="6" count="1" selected="0">
            <x v="13"/>
          </reference>
        </references>
      </pivotArea>
    </format>
    <format dxfId="1330">
      <pivotArea dataOnly="0" labelOnly="1" outline="0" fieldPosition="0">
        <references count="3">
          <reference field="4" count="1" defaultSubtotal="1">
            <x v="15"/>
          </reference>
          <reference field="5" count="0" selected="0"/>
          <reference field="6" count="1" selected="0">
            <x v="13"/>
          </reference>
        </references>
      </pivotArea>
    </format>
    <format dxfId="1329">
      <pivotArea dataOnly="0" labelOnly="1" outline="0" fieldPosition="0">
        <references count="3">
          <reference field="4" count="1" defaultSubtotal="1">
            <x v="19"/>
          </reference>
          <reference field="5" count="0" selected="0"/>
          <reference field="6" count="1" selected="0">
            <x v="13"/>
          </reference>
        </references>
      </pivotArea>
    </format>
    <format dxfId="1328">
      <pivotArea dataOnly="0" labelOnly="1" outline="0" fieldPosition="0">
        <references count="3">
          <reference field="4" count="1" defaultSubtotal="1">
            <x v="33"/>
          </reference>
          <reference field="5" count="0" selected="0"/>
          <reference field="6" count="1" selected="0">
            <x v="13"/>
          </reference>
        </references>
      </pivotArea>
    </format>
    <format dxfId="1327">
      <pivotArea dataOnly="0" labelOnly="1" outline="0" fieldPosition="0">
        <references count="3">
          <reference field="4" count="1" defaultSubtotal="1">
            <x v="34"/>
          </reference>
          <reference field="5" count="0" selected="0"/>
          <reference field="6" count="1" selected="0">
            <x v="13"/>
          </reference>
        </references>
      </pivotArea>
    </format>
    <format dxfId="1326">
      <pivotArea dataOnly="0" labelOnly="1" outline="0" fieldPosition="0">
        <references count="3">
          <reference field="4" count="1" defaultSubtotal="1">
            <x v="42"/>
          </reference>
          <reference field="5" count="0" selected="0"/>
          <reference field="6" count="1" selected="0">
            <x v="13"/>
          </reference>
        </references>
      </pivotArea>
    </format>
    <format dxfId="1325">
      <pivotArea dataOnly="0" labelOnly="1" outline="0" fieldPosition="0">
        <references count="3">
          <reference field="4" count="1" defaultSubtotal="1">
            <x v="45"/>
          </reference>
          <reference field="5" count="0" selected="0"/>
          <reference field="6" count="1" selected="0">
            <x v="13"/>
          </reference>
        </references>
      </pivotArea>
    </format>
    <format dxfId="1324">
      <pivotArea dataOnly="0" labelOnly="1" outline="0" fieldPosition="0">
        <references count="3">
          <reference field="4" count="1" defaultSubtotal="1">
            <x v="55"/>
          </reference>
          <reference field="5" count="0" selected="0"/>
          <reference field="6" count="1" selected="0">
            <x v="13"/>
          </reference>
        </references>
      </pivotArea>
    </format>
    <format dxfId="1323">
      <pivotArea dataOnly="0" labelOnly="1" outline="0" fieldPosition="0">
        <references count="3">
          <reference field="4" count="1" defaultSubtotal="1">
            <x v="57"/>
          </reference>
          <reference field="5" count="0" selected="0"/>
          <reference field="6" count="1" selected="0">
            <x v="13"/>
          </reference>
        </references>
      </pivotArea>
    </format>
    <format dxfId="1322">
      <pivotArea dataOnly="0" labelOnly="1" outline="0" fieldPosition="0">
        <references count="3">
          <reference field="4" count="1" defaultSubtotal="1">
            <x v="73"/>
          </reference>
          <reference field="5" count="0" selected="0"/>
          <reference field="6" count="1" selected="0">
            <x v="13"/>
          </reference>
        </references>
      </pivotArea>
    </format>
    <format dxfId="1321">
      <pivotArea dataOnly="0" labelOnly="1" outline="0" fieldPosition="0">
        <references count="3">
          <reference field="4" count="1" defaultSubtotal="1">
            <x v="74"/>
          </reference>
          <reference field="5" count="0" selected="0"/>
          <reference field="6" count="1" selected="0">
            <x v="13"/>
          </reference>
        </references>
      </pivotArea>
    </format>
    <format dxfId="1320">
      <pivotArea dataOnly="0" labelOnly="1" outline="0" fieldPosition="0">
        <references count="3">
          <reference field="4" count="1" defaultSubtotal="1">
            <x v="89"/>
          </reference>
          <reference field="5" count="0" selected="0"/>
          <reference field="6" count="1" selected="0">
            <x v="13"/>
          </reference>
        </references>
      </pivotArea>
    </format>
    <format dxfId="1319">
      <pivotArea dataOnly="0" labelOnly="1" outline="0" fieldPosition="0">
        <references count="3">
          <reference field="4" count="1" defaultSubtotal="1">
            <x v="110"/>
          </reference>
          <reference field="5" count="0" selected="0"/>
          <reference field="6" count="1" selected="0">
            <x v="13"/>
          </reference>
        </references>
      </pivotArea>
    </format>
    <format dxfId="1318">
      <pivotArea dataOnly="0" labelOnly="1" outline="0" fieldPosition="0">
        <references count="3">
          <reference field="4" count="1" defaultSubtotal="1">
            <x v="112"/>
          </reference>
          <reference field="5" count="0" selected="0"/>
          <reference field="6" count="1" selected="0">
            <x v="13"/>
          </reference>
        </references>
      </pivotArea>
    </format>
    <format dxfId="1317">
      <pivotArea dataOnly="0" labelOnly="1" outline="0" fieldPosition="0">
        <references count="3">
          <reference field="4" count="1" defaultSubtotal="1">
            <x v="136"/>
          </reference>
          <reference field="5" count="0" selected="0"/>
          <reference field="6" count="1" selected="0">
            <x v="13"/>
          </reference>
        </references>
      </pivotArea>
    </format>
    <format dxfId="1316">
      <pivotArea dataOnly="0" labelOnly="1" outline="0" fieldPosition="0">
        <references count="3">
          <reference field="4" count="1" defaultSubtotal="1">
            <x v="143"/>
          </reference>
          <reference field="5" count="0" selected="0"/>
          <reference field="6" count="1" selected="0">
            <x v="13"/>
          </reference>
        </references>
      </pivotArea>
    </format>
    <format dxfId="1315">
      <pivotArea dataOnly="0" labelOnly="1" outline="0" fieldPosition="0">
        <references count="3">
          <reference field="4" count="1" defaultSubtotal="1">
            <x v="158"/>
          </reference>
          <reference field="5" count="0" selected="0"/>
          <reference field="6" count="1" selected="0">
            <x v="13"/>
          </reference>
        </references>
      </pivotArea>
    </format>
    <format dxfId="1314">
      <pivotArea dataOnly="0" labelOnly="1" outline="0" fieldPosition="0">
        <references count="3">
          <reference field="4" count="1" defaultSubtotal="1">
            <x v="161"/>
          </reference>
          <reference field="5" count="0" selected="0"/>
          <reference field="6" count="1" selected="0">
            <x v="13"/>
          </reference>
        </references>
      </pivotArea>
    </format>
    <format dxfId="1313">
      <pivotArea dataOnly="0" labelOnly="1" outline="0" fieldPosition="0">
        <references count="3">
          <reference field="4" count="1" defaultSubtotal="1">
            <x v="163"/>
          </reference>
          <reference field="5" count="0" selected="0"/>
          <reference field="6" count="1" selected="0">
            <x v="13"/>
          </reference>
        </references>
      </pivotArea>
    </format>
    <format dxfId="1312">
      <pivotArea dataOnly="0" labelOnly="1" outline="0" fieldPosition="0">
        <references count="3">
          <reference field="4" count="1" defaultSubtotal="1"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1311">
      <pivotArea dataOnly="0" labelOnly="1" outline="0" fieldPosition="0">
        <references count="3">
          <reference field="4" count="1" defaultSubtotal="1">
            <x v="0"/>
          </reference>
          <reference field="5" count="0" selected="0"/>
          <reference field="6" count="1" selected="0">
            <x v="14"/>
          </reference>
        </references>
      </pivotArea>
    </format>
    <format dxfId="1310">
      <pivotArea dataOnly="0" labelOnly="1" outline="0" fieldPosition="0">
        <references count="3">
          <reference field="4" count="1" defaultSubtotal="1">
            <x v="23"/>
          </reference>
          <reference field="5" count="0" selected="0"/>
          <reference field="6" count="1" selected="0">
            <x v="14"/>
          </reference>
        </references>
      </pivotArea>
    </format>
    <format dxfId="1309">
      <pivotArea dataOnly="0" labelOnly="1" outline="0" fieldPosition="0">
        <references count="3">
          <reference field="4" count="1" defaultSubtotal="1">
            <x v="37"/>
          </reference>
          <reference field="5" count="0" selected="0"/>
          <reference field="6" count="1" selected="0">
            <x v="14"/>
          </reference>
        </references>
      </pivotArea>
    </format>
    <format dxfId="1308">
      <pivotArea dataOnly="0" labelOnly="1" outline="0" fieldPosition="0">
        <references count="3">
          <reference field="4" count="1" defaultSubtotal="1">
            <x v="102"/>
          </reference>
          <reference field="5" count="0" selected="0"/>
          <reference field="6" count="1" selected="0">
            <x v="14"/>
          </reference>
        </references>
      </pivotArea>
    </format>
    <format dxfId="1307">
      <pivotArea dataOnly="0" labelOnly="1" outline="0" fieldPosition="0">
        <references count="3">
          <reference field="4" count="1" defaultSubtotal="1">
            <x v="113"/>
          </reference>
          <reference field="5" count="0" selected="0"/>
          <reference field="6" count="1" selected="0">
            <x v="14"/>
          </reference>
        </references>
      </pivotArea>
    </format>
    <format dxfId="1306">
      <pivotArea dataOnly="0" labelOnly="1" outline="0" fieldPosition="0">
        <references count="3">
          <reference field="4" count="1" defaultSubtotal="1">
            <x v="1"/>
          </reference>
          <reference field="5" count="0" selected="0"/>
          <reference field="6" count="1" selected="0">
            <x v="16"/>
          </reference>
        </references>
      </pivotArea>
    </format>
    <format dxfId="1305">
      <pivotArea dataOnly="0" labelOnly="1" outline="0" fieldPosition="0">
        <references count="3">
          <reference field="4" count="1" defaultSubtotal="1">
            <x v="9"/>
          </reference>
          <reference field="5" count="0" selected="0"/>
          <reference field="6" count="1" selected="0">
            <x v="16"/>
          </reference>
        </references>
      </pivotArea>
    </format>
    <format dxfId="1304">
      <pivotArea dataOnly="0" labelOnly="1" outline="0" fieldPosition="0">
        <references count="3">
          <reference field="4" count="1" defaultSubtotal="1">
            <x v="12"/>
          </reference>
          <reference field="5" count="0" selected="0"/>
          <reference field="6" count="1" selected="0">
            <x v="16"/>
          </reference>
        </references>
      </pivotArea>
    </format>
    <format dxfId="1303">
      <pivotArea dataOnly="0" labelOnly="1" outline="0" fieldPosition="0">
        <references count="3">
          <reference field="4" count="1" defaultSubtotal="1">
            <x v="16"/>
          </reference>
          <reference field="5" count="0" selected="0"/>
          <reference field="6" count="1" selected="0">
            <x v="16"/>
          </reference>
        </references>
      </pivotArea>
    </format>
    <format dxfId="1302">
      <pivotArea dataOnly="0" labelOnly="1" outline="0" fieldPosition="0">
        <references count="3">
          <reference field="4" count="1" defaultSubtotal="1">
            <x v="30"/>
          </reference>
          <reference field="5" count="0" selected="0"/>
          <reference field="6" count="1" selected="0">
            <x v="16"/>
          </reference>
        </references>
      </pivotArea>
    </format>
    <format dxfId="1301">
      <pivotArea dataOnly="0" labelOnly="1" outline="0" fieldPosition="0">
        <references count="3">
          <reference field="4" count="1" defaultSubtotal="1">
            <x v="40"/>
          </reference>
          <reference field="5" count="0" selected="0"/>
          <reference field="6" count="1" selected="0">
            <x v="16"/>
          </reference>
        </references>
      </pivotArea>
    </format>
    <format dxfId="1300">
      <pivotArea dataOnly="0" labelOnly="1" outline="0" fieldPosition="0">
        <references count="3">
          <reference field="4" count="1" defaultSubtotal="1">
            <x v="41"/>
          </reference>
          <reference field="5" count="0" selected="0"/>
          <reference field="6" count="1" selected="0">
            <x v="16"/>
          </reference>
        </references>
      </pivotArea>
    </format>
    <format dxfId="1299">
      <pivotArea dataOnly="0" labelOnly="1" outline="0" fieldPosition="0">
        <references count="3">
          <reference field="4" count="1" defaultSubtotal="1">
            <x v="44"/>
          </reference>
          <reference field="5" count="0" selected="0"/>
          <reference field="6" count="1" selected="0">
            <x v="16"/>
          </reference>
        </references>
      </pivotArea>
    </format>
    <format dxfId="1298">
      <pivotArea dataOnly="0" labelOnly="1" outline="0" fieldPosition="0">
        <references count="3">
          <reference field="4" count="1" defaultSubtotal="1">
            <x v="46"/>
          </reference>
          <reference field="5" count="0" selected="0"/>
          <reference field="6" count="1" selected="0">
            <x v="16"/>
          </reference>
        </references>
      </pivotArea>
    </format>
    <format dxfId="1297">
      <pivotArea dataOnly="0" labelOnly="1" outline="0" fieldPosition="0">
        <references count="3">
          <reference field="4" count="1" defaultSubtotal="1">
            <x v="64"/>
          </reference>
          <reference field="5" count="0" selected="0"/>
          <reference field="6" count="1" selected="0">
            <x v="16"/>
          </reference>
        </references>
      </pivotArea>
    </format>
    <format dxfId="1296">
      <pivotArea dataOnly="0" labelOnly="1" outline="0" fieldPosition="0">
        <references count="3">
          <reference field="4" count="1" defaultSubtotal="1">
            <x v="76"/>
          </reference>
          <reference field="5" count="0" selected="0"/>
          <reference field="6" count="1" selected="0">
            <x v="16"/>
          </reference>
        </references>
      </pivotArea>
    </format>
    <format dxfId="1295">
      <pivotArea dataOnly="0" labelOnly="1" outline="0" fieldPosition="0">
        <references count="3">
          <reference field="4" count="1" defaultSubtotal="1">
            <x v="96"/>
          </reference>
          <reference field="5" count="0" selected="0"/>
          <reference field="6" count="1" selected="0">
            <x v="16"/>
          </reference>
        </references>
      </pivotArea>
    </format>
    <format dxfId="1294">
      <pivotArea dataOnly="0" labelOnly="1" outline="0" fieldPosition="0">
        <references count="3">
          <reference field="4" count="1" defaultSubtotal="1">
            <x v="104"/>
          </reference>
          <reference field="5" count="0" selected="0"/>
          <reference field="6" count="1" selected="0">
            <x v="16"/>
          </reference>
        </references>
      </pivotArea>
    </format>
    <format dxfId="1293">
      <pivotArea dataOnly="0" labelOnly="1" outline="0" fieldPosition="0">
        <references count="3">
          <reference field="4" count="1" defaultSubtotal="1">
            <x v="118"/>
          </reference>
          <reference field="5" count="0" selected="0"/>
          <reference field="6" count="1" selected="0">
            <x v="16"/>
          </reference>
        </references>
      </pivotArea>
    </format>
    <format dxfId="1292">
      <pivotArea dataOnly="0" labelOnly="1" outline="0" fieldPosition="0">
        <references count="3">
          <reference field="4" count="1" defaultSubtotal="1">
            <x v="119"/>
          </reference>
          <reference field="5" count="0" selected="0"/>
          <reference field="6" count="1" selected="0">
            <x v="16"/>
          </reference>
        </references>
      </pivotArea>
    </format>
    <format dxfId="1291">
      <pivotArea dataOnly="0" labelOnly="1" outline="0" fieldPosition="0">
        <references count="3">
          <reference field="4" count="1" defaultSubtotal="1">
            <x v="127"/>
          </reference>
          <reference field="5" count="0" selected="0"/>
          <reference field="6" count="1" selected="0">
            <x v="16"/>
          </reference>
        </references>
      </pivotArea>
    </format>
    <format dxfId="1290">
      <pivotArea dataOnly="0" labelOnly="1" outline="0" fieldPosition="0">
        <references count="3">
          <reference field="4" count="1" defaultSubtotal="1">
            <x v="144"/>
          </reference>
          <reference field="5" count="0" selected="0"/>
          <reference field="6" count="1" selected="0">
            <x v="16"/>
          </reference>
        </references>
      </pivotArea>
    </format>
    <format dxfId="1289">
      <pivotArea dataOnly="0" labelOnly="1" outline="0" fieldPosition="0">
        <references count="3">
          <reference field="4" count="1" defaultSubtotal="1">
            <x v="160"/>
          </reference>
          <reference field="5" count="0" selected="0"/>
          <reference field="6" count="1" selected="0">
            <x v="16"/>
          </reference>
        </references>
      </pivotArea>
    </format>
    <format dxfId="1288">
      <pivotArea dataOnly="0" labelOnly="1" outline="0" fieldPosition="0">
        <references count="3">
          <reference field="4" count="1" defaultSubtotal="1"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1287">
      <pivotArea dataOnly="0" labelOnly="1" outline="0" fieldPosition="0">
        <references count="3">
          <reference field="4" count="1" defaultSubtotal="1">
            <x v="28"/>
          </reference>
          <reference field="5" count="0" selected="0"/>
          <reference field="6" count="1" selected="0">
            <x v="24"/>
          </reference>
        </references>
      </pivotArea>
    </format>
    <format dxfId="1286">
      <pivotArea dataOnly="0" labelOnly="1" outline="0" fieldPosition="0">
        <references count="3">
          <reference field="4" count="1" defaultSubtotal="1">
            <x v="31"/>
          </reference>
          <reference field="5" count="0" selected="0"/>
          <reference field="6" count="1" selected="0">
            <x v="24"/>
          </reference>
        </references>
      </pivotArea>
    </format>
    <format dxfId="1285">
      <pivotArea dataOnly="0" labelOnly="1" outline="0" fieldPosition="0">
        <references count="3">
          <reference field="4" count="1" defaultSubtotal="1">
            <x v="43"/>
          </reference>
          <reference field="5" count="0" selected="0"/>
          <reference field="6" count="1" selected="0">
            <x v="24"/>
          </reference>
        </references>
      </pivotArea>
    </format>
    <format dxfId="1284">
      <pivotArea dataOnly="0" labelOnly="1" outline="0" fieldPosition="0">
        <references count="3">
          <reference field="4" count="1" defaultSubtotal="1">
            <x v="61"/>
          </reference>
          <reference field="5" count="0" selected="0"/>
          <reference field="6" count="1" selected="0">
            <x v="24"/>
          </reference>
        </references>
      </pivotArea>
    </format>
    <format dxfId="1283">
      <pivotArea dataOnly="0" labelOnly="1" outline="0" fieldPosition="0">
        <references count="3">
          <reference field="4" count="1" defaultSubtotal="1">
            <x v="71"/>
          </reference>
          <reference field="5" count="0" selected="0"/>
          <reference field="6" count="1" selected="0">
            <x v="24"/>
          </reference>
        </references>
      </pivotArea>
    </format>
    <format dxfId="1282">
      <pivotArea dataOnly="0" labelOnly="1" outline="0" fieldPosition="0">
        <references count="3">
          <reference field="4" count="1" defaultSubtotal="1">
            <x v="77"/>
          </reference>
          <reference field="5" count="0" selected="0"/>
          <reference field="6" count="1" selected="0">
            <x v="24"/>
          </reference>
        </references>
      </pivotArea>
    </format>
    <format dxfId="1281">
      <pivotArea dataOnly="0" labelOnly="1" outline="0" fieldPosition="0">
        <references count="3">
          <reference field="4" count="1" defaultSubtotal="1">
            <x v="87"/>
          </reference>
          <reference field="5" count="0" selected="0"/>
          <reference field="6" count="1" selected="0">
            <x v="24"/>
          </reference>
        </references>
      </pivotArea>
    </format>
    <format dxfId="1280">
      <pivotArea dataOnly="0" labelOnly="1" outline="0" fieldPosition="0">
        <references count="3">
          <reference field="4" count="1" defaultSubtotal="1">
            <x v="131"/>
          </reference>
          <reference field="5" count="0" selected="0"/>
          <reference field="6" count="1" selected="0">
            <x v="24"/>
          </reference>
        </references>
      </pivotArea>
    </format>
    <format dxfId="1279">
      <pivotArea dataOnly="0" labelOnly="1" outline="0" fieldPosition="0">
        <references count="3">
          <reference field="4" count="1" defaultSubtotal="1">
            <x v="147"/>
          </reference>
          <reference field="5" count="0" selected="0"/>
          <reference field="6" count="1" selected="0">
            <x v="24"/>
          </reference>
        </references>
      </pivotArea>
    </format>
    <format dxfId="1278">
      <pivotArea dataOnly="0" labelOnly="1" outline="0" fieldPosition="0">
        <references count="3">
          <reference field="4" count="1" defaultSubtotal="1"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1277">
      <pivotArea dataOnly="0" labelOnly="1" outline="0" fieldPosition="0">
        <references count="3">
          <reference field="4" count="1" defaultSubtotal="1">
            <x v="47"/>
          </reference>
          <reference field="5" count="0" selected="0"/>
          <reference field="6" count="1" selected="0">
            <x v="26"/>
          </reference>
        </references>
      </pivotArea>
    </format>
    <format dxfId="1276">
      <pivotArea dataOnly="0" labelOnly="1" outline="0" fieldPosition="0">
        <references count="3">
          <reference field="4" count="1" defaultSubtotal="1">
            <x v="78"/>
          </reference>
          <reference field="5" count="0" selected="0"/>
          <reference field="6" count="1" selected="0">
            <x v="26"/>
          </reference>
        </references>
      </pivotArea>
    </format>
    <format dxfId="1275">
      <pivotArea dataOnly="0" labelOnly="1" outline="0" fieldPosition="0">
        <references count="3">
          <reference field="4" count="1" defaultSubtotal="1">
            <x v="97"/>
          </reference>
          <reference field="5" count="0" selected="0"/>
          <reference field="6" count="1" selected="0">
            <x v="26"/>
          </reference>
        </references>
      </pivotArea>
    </format>
    <format dxfId="1274">
      <pivotArea dataOnly="0" labelOnly="1" outline="0" fieldPosition="0">
        <references count="3">
          <reference field="4" count="1" defaultSubtotal="1">
            <x v="98"/>
          </reference>
          <reference field="5" count="0" selected="0"/>
          <reference field="6" count="1" selected="0">
            <x v="26"/>
          </reference>
        </references>
      </pivotArea>
    </format>
    <format dxfId="1273">
      <pivotArea dataOnly="0" labelOnly="1" outline="0" fieldPosition="0">
        <references count="3">
          <reference field="4" count="1" defaultSubtotal="1">
            <x v="173"/>
          </reference>
          <reference field="5" count="0" selected="0"/>
          <reference field="6" count="1" selected="0">
            <x v="26"/>
          </reference>
        </references>
      </pivotArea>
    </format>
    <format dxfId="1272">
      <pivotArea dataOnly="0" labelOnly="1" outline="0" fieldPosition="0">
        <references count="3">
          <reference field="4" count="1" defaultSubtotal="1"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1271">
      <pivotArea dataOnly="0" labelOnly="1" outline="0" fieldPosition="0">
        <references count="1">
          <reference field="5" count="0" defaultSubtotal="1"/>
        </references>
      </pivotArea>
    </format>
    <format dxfId="1270">
      <pivotArea dataOnly="0" labelOnly="1" grandRow="1" outline="0" fieldPosition="0"/>
    </format>
    <format dxfId="1269">
      <pivotArea field="6" type="button" dataOnly="0" labelOnly="1" outline="0" axis="axisRow" fieldPosition="1"/>
    </format>
    <format dxfId="1268">
      <pivotArea outline="0" collapsedLevelsAreSubtotals="1" fieldPosition="0"/>
    </format>
    <format dxfId="1267">
      <pivotArea dataOnly="0" labelOnly="1" outline="0" fieldPosition="0">
        <references count="1">
          <reference field="5" count="0"/>
        </references>
      </pivotArea>
    </format>
    <format dxfId="1266">
      <pivotArea dataOnly="0" labelOnly="1" outline="0" fieldPosition="0">
        <references count="1">
          <reference field="5" count="0" defaultSubtotal="1"/>
        </references>
      </pivotArea>
    </format>
    <format dxfId="1265">
      <pivotArea dataOnly="0" labelOnly="1" grandRow="1" outline="0" fieldPosition="0"/>
    </format>
    <format dxfId="1264">
      <pivotArea dataOnly="0" labelOnly="1" outline="0" fieldPosition="0">
        <references count="2">
          <reference field="5" count="0" selected="0"/>
          <reference field="6" count="10">
            <x v="5"/>
            <x v="7"/>
            <x v="9"/>
            <x v="11"/>
            <x v="12"/>
            <x v="13"/>
            <x v="14"/>
            <x v="16"/>
            <x v="24"/>
            <x v="26"/>
          </reference>
        </references>
      </pivotArea>
    </format>
    <format dxfId="1263">
      <pivotArea dataOnly="0" labelOnly="1" outline="0" fieldPosition="0">
        <references count="2">
          <reference field="5" count="0" selected="0"/>
          <reference field="6" count="10" defaultSubtotal="1">
            <x v="5"/>
            <x v="7"/>
            <x v="9"/>
            <x v="11"/>
            <x v="12"/>
            <x v="13"/>
            <x v="14"/>
            <x v="16"/>
            <x v="24"/>
            <x v="26"/>
          </reference>
        </references>
      </pivotArea>
    </format>
    <format dxfId="1262">
      <pivotArea dataOnly="0" labelOnly="1" outline="0" fieldPosition="0">
        <references count="3">
          <reference field="4" count="5">
            <x v="22"/>
            <x v="56"/>
            <x v="62"/>
            <x v="121"/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1261">
      <pivotArea dataOnly="0" labelOnly="1" outline="0" fieldPosition="0">
        <references count="3">
          <reference field="4" count="5" defaultSubtotal="1">
            <x v="22"/>
            <x v="56"/>
            <x v="62"/>
            <x v="121"/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1260">
      <pivotArea dataOnly="0" labelOnly="1" outline="0" fieldPosition="0">
        <references count="3">
          <reference field="4" count="2">
            <x v="65"/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1259">
      <pivotArea dataOnly="0" labelOnly="1" outline="0" fieldPosition="0">
        <references count="3">
          <reference field="4" count="2" defaultSubtotal="1">
            <x v="65"/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1258">
      <pivotArea dataOnly="0" labelOnly="1" outline="0" fieldPosition="0">
        <references count="3">
          <reference field="4" count="10">
            <x v="20"/>
            <x v="21"/>
            <x v="49"/>
            <x v="58"/>
            <x v="59"/>
            <x v="70"/>
            <x v="79"/>
            <x v="99"/>
            <x v="125"/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1257">
      <pivotArea dataOnly="0" labelOnly="1" outline="0" fieldPosition="0">
        <references count="3">
          <reference field="4" count="10" defaultSubtotal="1">
            <x v="20"/>
            <x v="21"/>
            <x v="49"/>
            <x v="58"/>
            <x v="59"/>
            <x v="70"/>
            <x v="79"/>
            <x v="99"/>
            <x v="125"/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1256">
      <pivotArea dataOnly="0" labelOnly="1" outline="0" fieldPosition="0">
        <references count="3">
          <reference field="4" count="5">
            <x v="13"/>
            <x v="116"/>
            <x v="154"/>
            <x v="164"/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1255">
      <pivotArea dataOnly="0" labelOnly="1" outline="0" fieldPosition="0">
        <references count="3">
          <reference field="4" count="5" defaultSubtotal="1">
            <x v="13"/>
            <x v="116"/>
            <x v="154"/>
            <x v="164"/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1254">
      <pivotArea dataOnly="0" labelOnly="1" outline="0" fieldPosition="0">
        <references count="3">
          <reference field="4" count="4">
            <x v="100"/>
            <x v="105"/>
            <x v="126"/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1253">
      <pivotArea dataOnly="0" labelOnly="1" outline="0" fieldPosition="0">
        <references count="3">
          <reference field="4" count="4" defaultSubtotal="1">
            <x v="100"/>
            <x v="105"/>
            <x v="126"/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1252">
      <pivotArea dataOnly="0" labelOnly="1" outline="0" fieldPosition="0">
        <references count="3">
          <reference field="4" count="21">
            <x v="2"/>
            <x v="4"/>
            <x v="15"/>
            <x v="19"/>
            <x v="33"/>
            <x v="34"/>
            <x v="42"/>
            <x v="45"/>
            <x v="55"/>
            <x v="57"/>
            <x v="73"/>
            <x v="74"/>
            <x v="89"/>
            <x v="110"/>
            <x v="112"/>
            <x v="136"/>
            <x v="143"/>
            <x v="158"/>
            <x v="161"/>
            <x v="163"/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1251">
      <pivotArea dataOnly="0" labelOnly="1" outline="0" fieldPosition="0">
        <references count="3">
          <reference field="4" count="21" defaultSubtotal="1">
            <x v="2"/>
            <x v="4"/>
            <x v="15"/>
            <x v="19"/>
            <x v="33"/>
            <x v="34"/>
            <x v="42"/>
            <x v="45"/>
            <x v="55"/>
            <x v="57"/>
            <x v="73"/>
            <x v="74"/>
            <x v="89"/>
            <x v="110"/>
            <x v="112"/>
            <x v="136"/>
            <x v="143"/>
            <x v="158"/>
            <x v="161"/>
            <x v="163"/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1250">
      <pivotArea dataOnly="0" labelOnly="1" outline="0" fieldPosition="0">
        <references count="3">
          <reference field="4" count="6">
            <x v="0"/>
            <x v="23"/>
            <x v="37"/>
            <x v="102"/>
            <x v="113"/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1249">
      <pivotArea dataOnly="0" labelOnly="1" outline="0" fieldPosition="0">
        <references count="3">
          <reference field="4" count="6" defaultSubtotal="1">
            <x v="0"/>
            <x v="23"/>
            <x v="37"/>
            <x v="102"/>
            <x v="113"/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1248">
      <pivotArea dataOnly="0" labelOnly="1" outline="0" fieldPosition="0">
        <references count="3">
          <reference field="4" count="19">
            <x v="1"/>
            <x v="9"/>
            <x v="12"/>
            <x v="16"/>
            <x v="30"/>
            <x v="40"/>
            <x v="41"/>
            <x v="44"/>
            <x v="46"/>
            <x v="64"/>
            <x v="76"/>
            <x v="96"/>
            <x v="104"/>
            <x v="118"/>
            <x v="119"/>
            <x v="127"/>
            <x v="144"/>
            <x v="160"/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1247">
      <pivotArea dataOnly="0" labelOnly="1" outline="0" fieldPosition="0">
        <references count="3">
          <reference field="4" count="19" defaultSubtotal="1">
            <x v="1"/>
            <x v="9"/>
            <x v="12"/>
            <x v="16"/>
            <x v="30"/>
            <x v="40"/>
            <x v="41"/>
            <x v="44"/>
            <x v="46"/>
            <x v="64"/>
            <x v="76"/>
            <x v="96"/>
            <x v="104"/>
            <x v="118"/>
            <x v="119"/>
            <x v="127"/>
            <x v="144"/>
            <x v="160"/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1246">
      <pivotArea dataOnly="0" labelOnly="1" outline="0" fieldPosition="0">
        <references count="3">
          <reference field="4" count="10">
            <x v="28"/>
            <x v="31"/>
            <x v="43"/>
            <x v="61"/>
            <x v="71"/>
            <x v="77"/>
            <x v="87"/>
            <x v="131"/>
            <x v="147"/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1245">
      <pivotArea dataOnly="0" labelOnly="1" outline="0" fieldPosition="0">
        <references count="3">
          <reference field="4" count="10" defaultSubtotal="1">
            <x v="28"/>
            <x v="31"/>
            <x v="43"/>
            <x v="61"/>
            <x v="71"/>
            <x v="77"/>
            <x v="87"/>
            <x v="131"/>
            <x v="147"/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1244">
      <pivotArea dataOnly="0" labelOnly="1" outline="0" fieldPosition="0">
        <references count="3">
          <reference field="4" count="6">
            <x v="47"/>
            <x v="78"/>
            <x v="97"/>
            <x v="98"/>
            <x v="173"/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1243">
      <pivotArea dataOnly="0" labelOnly="1" outline="0" fieldPosition="0">
        <references count="3">
          <reference field="4" count="6" defaultSubtotal="1">
            <x v="47"/>
            <x v="78"/>
            <x v="97"/>
            <x v="98"/>
            <x v="173"/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1242">
      <pivotArea field="1" type="button" dataOnly="0" labelOnly="1" outline="0" axis="axisRow" fieldPosition="3"/>
    </format>
    <format dxfId="1241">
      <pivotArea dataOnly="0" labelOnly="1" outline="0" fieldPosition="0">
        <references count="1">
          <reference field="5" count="0" defaultSubtotal="1"/>
        </references>
      </pivotArea>
    </format>
    <format dxfId="1240">
      <pivotArea dataOnly="0" labelOnly="1" grandRow="1" outline="0" fieldPosition="0"/>
    </format>
    <format dxfId="1239">
      <pivotArea dataOnly="0" labelOnly="1" outline="0" fieldPosition="0">
        <references count="2">
          <reference field="5" count="0" selected="0"/>
          <reference field="6" count="1" defaultSubtotal="1">
            <x v="5"/>
          </reference>
        </references>
      </pivotArea>
    </format>
    <format dxfId="1238">
      <pivotArea dataOnly="0" labelOnly="1" outline="0" fieldPosition="0">
        <references count="2">
          <reference field="5" count="0" selected="0"/>
          <reference field="6" count="1" defaultSubtotal="1">
            <x v="7"/>
          </reference>
        </references>
      </pivotArea>
    </format>
    <format dxfId="1237">
      <pivotArea dataOnly="0" labelOnly="1" outline="0" fieldPosition="0">
        <references count="2">
          <reference field="5" count="0" selected="0"/>
          <reference field="6" count="1" defaultSubtotal="1">
            <x v="9"/>
          </reference>
        </references>
      </pivotArea>
    </format>
    <format dxfId="1236">
      <pivotArea dataOnly="0" labelOnly="1" outline="0" fieldPosition="0">
        <references count="2">
          <reference field="5" count="0" selected="0"/>
          <reference field="6" count="1" defaultSubtotal="1">
            <x v="11"/>
          </reference>
        </references>
      </pivotArea>
    </format>
    <format dxfId="1235">
      <pivotArea dataOnly="0" labelOnly="1" outline="0" fieldPosition="0">
        <references count="2">
          <reference field="5" count="0" selected="0"/>
          <reference field="6" count="1" defaultSubtotal="1">
            <x v="12"/>
          </reference>
        </references>
      </pivotArea>
    </format>
    <format dxfId="1234">
      <pivotArea dataOnly="0" labelOnly="1" outline="0" fieldPosition="0">
        <references count="2">
          <reference field="5" count="0" selected="0"/>
          <reference field="6" count="1" defaultSubtotal="1">
            <x v="13"/>
          </reference>
        </references>
      </pivotArea>
    </format>
    <format dxfId="1233">
      <pivotArea dataOnly="0" labelOnly="1" outline="0" fieldPosition="0">
        <references count="2">
          <reference field="5" count="0" selected="0"/>
          <reference field="6" count="1" defaultSubtotal="1">
            <x v="14"/>
          </reference>
        </references>
      </pivotArea>
    </format>
    <format dxfId="1232">
      <pivotArea dataOnly="0" labelOnly="1" outline="0" fieldPosition="0">
        <references count="2">
          <reference field="5" count="0" selected="0"/>
          <reference field="6" count="1" defaultSubtotal="1">
            <x v="16"/>
          </reference>
        </references>
      </pivotArea>
    </format>
    <format dxfId="1231">
      <pivotArea dataOnly="0" labelOnly="1" outline="0" fieldPosition="0">
        <references count="2">
          <reference field="5" count="0" selected="0"/>
          <reference field="6" count="1" defaultSubtotal="1">
            <x v="24"/>
          </reference>
        </references>
      </pivotArea>
    </format>
    <format dxfId="1230">
      <pivotArea dataOnly="0" labelOnly="1" outline="0" fieldPosition="0">
        <references count="2">
          <reference field="5" count="0" selected="0"/>
          <reference field="6" count="1" defaultSubtotal="1">
            <x v="26"/>
          </reference>
        </references>
      </pivotArea>
    </format>
    <format dxfId="1229">
      <pivotArea dataOnly="0" labelOnly="1" outline="0" fieldPosition="0">
        <references count="3">
          <reference field="4" count="1" defaultSubtotal="1">
            <x v="22"/>
          </reference>
          <reference field="5" count="0" selected="0"/>
          <reference field="6" count="1" selected="0">
            <x v="5"/>
          </reference>
        </references>
      </pivotArea>
    </format>
    <format dxfId="1228">
      <pivotArea dataOnly="0" labelOnly="1" outline="0" fieldPosition="0">
        <references count="3">
          <reference field="4" count="1" defaultSubtotal="1">
            <x v="56"/>
          </reference>
          <reference field="5" count="0" selected="0"/>
          <reference field="6" count="1" selected="0">
            <x v="5"/>
          </reference>
        </references>
      </pivotArea>
    </format>
    <format dxfId="1227">
      <pivotArea dataOnly="0" labelOnly="1" outline="0" fieldPosition="0">
        <references count="3">
          <reference field="4" count="1" defaultSubtotal="1">
            <x v="62"/>
          </reference>
          <reference field="5" count="0" selected="0"/>
          <reference field="6" count="1" selected="0">
            <x v="5"/>
          </reference>
        </references>
      </pivotArea>
    </format>
    <format dxfId="1226">
      <pivotArea dataOnly="0" labelOnly="1" outline="0" fieldPosition="0">
        <references count="3">
          <reference field="4" count="1" defaultSubtotal="1">
            <x v="121"/>
          </reference>
          <reference field="5" count="0" selected="0"/>
          <reference field="6" count="1" selected="0">
            <x v="5"/>
          </reference>
        </references>
      </pivotArea>
    </format>
    <format dxfId="1225">
      <pivotArea dataOnly="0" labelOnly="1" outline="0" fieldPosition="0">
        <references count="3">
          <reference field="4" count="1" defaultSubtotal="1"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1224">
      <pivotArea dataOnly="0" labelOnly="1" outline="0" fieldPosition="0">
        <references count="3">
          <reference field="4" count="1" defaultSubtotal="1">
            <x v="65"/>
          </reference>
          <reference field="5" count="0" selected="0"/>
          <reference field="6" count="1" selected="0">
            <x v="7"/>
          </reference>
        </references>
      </pivotArea>
    </format>
    <format dxfId="1223">
      <pivotArea dataOnly="0" labelOnly="1" outline="0" fieldPosition="0">
        <references count="3">
          <reference field="4" count="1" defaultSubtotal="1"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1222">
      <pivotArea dataOnly="0" labelOnly="1" outline="0" fieldPosition="0">
        <references count="3">
          <reference field="4" count="1" defaultSubtotal="1">
            <x v="20"/>
          </reference>
          <reference field="5" count="0" selected="0"/>
          <reference field="6" count="1" selected="0">
            <x v="9"/>
          </reference>
        </references>
      </pivotArea>
    </format>
    <format dxfId="1221">
      <pivotArea dataOnly="0" labelOnly="1" outline="0" fieldPosition="0">
        <references count="3">
          <reference field="4" count="1" defaultSubtotal="1">
            <x v="21"/>
          </reference>
          <reference field="5" count="0" selected="0"/>
          <reference field="6" count="1" selected="0">
            <x v="9"/>
          </reference>
        </references>
      </pivotArea>
    </format>
    <format dxfId="1220">
      <pivotArea dataOnly="0" labelOnly="1" outline="0" fieldPosition="0">
        <references count="3">
          <reference field="4" count="1" defaultSubtotal="1">
            <x v="49"/>
          </reference>
          <reference field="5" count="0" selected="0"/>
          <reference field="6" count="1" selected="0">
            <x v="9"/>
          </reference>
        </references>
      </pivotArea>
    </format>
    <format dxfId="1219">
      <pivotArea dataOnly="0" labelOnly="1" outline="0" fieldPosition="0">
        <references count="3">
          <reference field="4" count="1" defaultSubtotal="1">
            <x v="58"/>
          </reference>
          <reference field="5" count="0" selected="0"/>
          <reference field="6" count="1" selected="0">
            <x v="9"/>
          </reference>
        </references>
      </pivotArea>
    </format>
    <format dxfId="1218">
      <pivotArea dataOnly="0" labelOnly="1" outline="0" fieldPosition="0">
        <references count="3">
          <reference field="4" count="1" defaultSubtotal="1">
            <x v="59"/>
          </reference>
          <reference field="5" count="0" selected="0"/>
          <reference field="6" count="1" selected="0">
            <x v="9"/>
          </reference>
        </references>
      </pivotArea>
    </format>
    <format dxfId="1217">
      <pivotArea dataOnly="0" labelOnly="1" outline="0" fieldPosition="0">
        <references count="3">
          <reference field="4" count="1" defaultSubtotal="1">
            <x v="70"/>
          </reference>
          <reference field="5" count="0" selected="0"/>
          <reference field="6" count="1" selected="0">
            <x v="9"/>
          </reference>
        </references>
      </pivotArea>
    </format>
    <format dxfId="1216">
      <pivotArea dataOnly="0" labelOnly="1" outline="0" fieldPosition="0">
        <references count="3">
          <reference field="4" count="1" defaultSubtotal="1">
            <x v="79"/>
          </reference>
          <reference field="5" count="0" selected="0"/>
          <reference field="6" count="1" selected="0">
            <x v="9"/>
          </reference>
        </references>
      </pivotArea>
    </format>
    <format dxfId="1215">
      <pivotArea dataOnly="0" labelOnly="1" outline="0" fieldPosition="0">
        <references count="3">
          <reference field="4" count="1" defaultSubtotal="1">
            <x v="99"/>
          </reference>
          <reference field="5" count="0" selected="0"/>
          <reference field="6" count="1" selected="0">
            <x v="9"/>
          </reference>
        </references>
      </pivotArea>
    </format>
    <format dxfId="1214">
      <pivotArea dataOnly="0" labelOnly="1" outline="0" fieldPosition="0">
        <references count="3">
          <reference field="4" count="1" defaultSubtotal="1">
            <x v="125"/>
          </reference>
          <reference field="5" count="0" selected="0"/>
          <reference field="6" count="1" selected="0">
            <x v="9"/>
          </reference>
        </references>
      </pivotArea>
    </format>
    <format dxfId="1213">
      <pivotArea dataOnly="0" labelOnly="1" outline="0" fieldPosition="0">
        <references count="3">
          <reference field="4" count="1" defaultSubtotal="1"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1212">
      <pivotArea dataOnly="0" labelOnly="1" outline="0" fieldPosition="0">
        <references count="3">
          <reference field="4" count="1" defaultSubtotal="1">
            <x v="13"/>
          </reference>
          <reference field="5" count="0" selected="0"/>
          <reference field="6" count="1" selected="0">
            <x v="11"/>
          </reference>
        </references>
      </pivotArea>
    </format>
    <format dxfId="1211">
      <pivotArea dataOnly="0" labelOnly="1" outline="0" fieldPosition="0">
        <references count="3">
          <reference field="4" count="1" defaultSubtotal="1">
            <x v="116"/>
          </reference>
          <reference field="5" count="0" selected="0"/>
          <reference field="6" count="1" selected="0">
            <x v="11"/>
          </reference>
        </references>
      </pivotArea>
    </format>
    <format dxfId="1210">
      <pivotArea dataOnly="0" labelOnly="1" outline="0" fieldPosition="0">
        <references count="3">
          <reference field="4" count="1" defaultSubtotal="1">
            <x v="154"/>
          </reference>
          <reference field="5" count="0" selected="0"/>
          <reference field="6" count="1" selected="0">
            <x v="11"/>
          </reference>
        </references>
      </pivotArea>
    </format>
    <format dxfId="1209">
      <pivotArea dataOnly="0" labelOnly="1" outline="0" fieldPosition="0">
        <references count="3">
          <reference field="4" count="1" defaultSubtotal="1">
            <x v="164"/>
          </reference>
          <reference field="5" count="0" selected="0"/>
          <reference field="6" count="1" selected="0">
            <x v="11"/>
          </reference>
        </references>
      </pivotArea>
    </format>
    <format dxfId="1208">
      <pivotArea dataOnly="0" labelOnly="1" outline="0" fieldPosition="0">
        <references count="3">
          <reference field="4" count="1" defaultSubtotal="1"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1207">
      <pivotArea dataOnly="0" labelOnly="1" outline="0" fieldPosition="0">
        <references count="3">
          <reference field="4" count="1" defaultSubtotal="1">
            <x v="100"/>
          </reference>
          <reference field="5" count="0" selected="0"/>
          <reference field="6" count="1" selected="0">
            <x v="12"/>
          </reference>
        </references>
      </pivotArea>
    </format>
    <format dxfId="1206">
      <pivotArea dataOnly="0" labelOnly="1" outline="0" fieldPosition="0">
        <references count="3">
          <reference field="4" count="1" defaultSubtotal="1">
            <x v="105"/>
          </reference>
          <reference field="5" count="0" selected="0"/>
          <reference field="6" count="1" selected="0">
            <x v="12"/>
          </reference>
        </references>
      </pivotArea>
    </format>
    <format dxfId="1205">
      <pivotArea dataOnly="0" labelOnly="1" outline="0" fieldPosition="0">
        <references count="3">
          <reference field="4" count="1" defaultSubtotal="1">
            <x v="126"/>
          </reference>
          <reference field="5" count="0" selected="0"/>
          <reference field="6" count="1" selected="0">
            <x v="12"/>
          </reference>
        </references>
      </pivotArea>
    </format>
    <format dxfId="1204">
      <pivotArea dataOnly="0" labelOnly="1" outline="0" fieldPosition="0">
        <references count="3">
          <reference field="4" count="1" defaultSubtotal="1"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1203">
      <pivotArea dataOnly="0" labelOnly="1" outline="0" fieldPosition="0">
        <references count="3">
          <reference field="4" count="1" defaultSubtotal="1">
            <x v="2"/>
          </reference>
          <reference field="5" count="0" selected="0"/>
          <reference field="6" count="1" selected="0">
            <x v="13"/>
          </reference>
        </references>
      </pivotArea>
    </format>
    <format dxfId="1202">
      <pivotArea dataOnly="0" labelOnly="1" outline="0" fieldPosition="0">
        <references count="3">
          <reference field="4" count="1" defaultSubtotal="1">
            <x v="4"/>
          </reference>
          <reference field="5" count="0" selected="0"/>
          <reference field="6" count="1" selected="0">
            <x v="13"/>
          </reference>
        </references>
      </pivotArea>
    </format>
    <format dxfId="1201">
      <pivotArea dataOnly="0" labelOnly="1" outline="0" fieldPosition="0">
        <references count="3">
          <reference field="4" count="1" defaultSubtotal="1">
            <x v="15"/>
          </reference>
          <reference field="5" count="0" selected="0"/>
          <reference field="6" count="1" selected="0">
            <x v="13"/>
          </reference>
        </references>
      </pivotArea>
    </format>
    <format dxfId="1200">
      <pivotArea dataOnly="0" labelOnly="1" outline="0" fieldPosition="0">
        <references count="3">
          <reference field="4" count="1" defaultSubtotal="1">
            <x v="19"/>
          </reference>
          <reference field="5" count="0" selected="0"/>
          <reference field="6" count="1" selected="0">
            <x v="13"/>
          </reference>
        </references>
      </pivotArea>
    </format>
    <format dxfId="1199">
      <pivotArea dataOnly="0" labelOnly="1" outline="0" fieldPosition="0">
        <references count="3">
          <reference field="4" count="1" defaultSubtotal="1">
            <x v="33"/>
          </reference>
          <reference field="5" count="0" selected="0"/>
          <reference field="6" count="1" selected="0">
            <x v="13"/>
          </reference>
        </references>
      </pivotArea>
    </format>
    <format dxfId="1198">
      <pivotArea dataOnly="0" labelOnly="1" outline="0" fieldPosition="0">
        <references count="3">
          <reference field="4" count="1" defaultSubtotal="1">
            <x v="34"/>
          </reference>
          <reference field="5" count="0" selected="0"/>
          <reference field="6" count="1" selected="0">
            <x v="13"/>
          </reference>
        </references>
      </pivotArea>
    </format>
    <format dxfId="1197">
      <pivotArea dataOnly="0" labelOnly="1" outline="0" fieldPosition="0">
        <references count="3">
          <reference field="4" count="1" defaultSubtotal="1">
            <x v="42"/>
          </reference>
          <reference field="5" count="0" selected="0"/>
          <reference field="6" count="1" selected="0">
            <x v="13"/>
          </reference>
        </references>
      </pivotArea>
    </format>
    <format dxfId="1196">
      <pivotArea dataOnly="0" labelOnly="1" outline="0" fieldPosition="0">
        <references count="3">
          <reference field="4" count="1" defaultSubtotal="1">
            <x v="45"/>
          </reference>
          <reference field="5" count="0" selected="0"/>
          <reference field="6" count="1" selected="0">
            <x v="13"/>
          </reference>
        </references>
      </pivotArea>
    </format>
    <format dxfId="1195">
      <pivotArea dataOnly="0" labelOnly="1" outline="0" fieldPosition="0">
        <references count="3">
          <reference field="4" count="1" defaultSubtotal="1">
            <x v="55"/>
          </reference>
          <reference field="5" count="0" selected="0"/>
          <reference field="6" count="1" selected="0">
            <x v="13"/>
          </reference>
        </references>
      </pivotArea>
    </format>
    <format dxfId="1194">
      <pivotArea dataOnly="0" labelOnly="1" outline="0" fieldPosition="0">
        <references count="3">
          <reference field="4" count="1" defaultSubtotal="1">
            <x v="57"/>
          </reference>
          <reference field="5" count="0" selected="0"/>
          <reference field="6" count="1" selected="0">
            <x v="13"/>
          </reference>
        </references>
      </pivotArea>
    </format>
    <format dxfId="1193">
      <pivotArea dataOnly="0" labelOnly="1" outline="0" fieldPosition="0">
        <references count="3">
          <reference field="4" count="1" defaultSubtotal="1">
            <x v="73"/>
          </reference>
          <reference field="5" count="0" selected="0"/>
          <reference field="6" count="1" selected="0">
            <x v="13"/>
          </reference>
        </references>
      </pivotArea>
    </format>
    <format dxfId="1192">
      <pivotArea dataOnly="0" labelOnly="1" outline="0" fieldPosition="0">
        <references count="3">
          <reference field="4" count="1" defaultSubtotal="1">
            <x v="74"/>
          </reference>
          <reference field="5" count="0" selected="0"/>
          <reference field="6" count="1" selected="0">
            <x v="13"/>
          </reference>
        </references>
      </pivotArea>
    </format>
    <format dxfId="1191">
      <pivotArea dataOnly="0" labelOnly="1" outline="0" fieldPosition="0">
        <references count="3">
          <reference field="4" count="1" defaultSubtotal="1">
            <x v="89"/>
          </reference>
          <reference field="5" count="0" selected="0"/>
          <reference field="6" count="1" selected="0">
            <x v="13"/>
          </reference>
        </references>
      </pivotArea>
    </format>
    <format dxfId="1190">
      <pivotArea dataOnly="0" labelOnly="1" outline="0" fieldPosition="0">
        <references count="3">
          <reference field="4" count="1" defaultSubtotal="1">
            <x v="110"/>
          </reference>
          <reference field="5" count="0" selected="0"/>
          <reference field="6" count="1" selected="0">
            <x v="13"/>
          </reference>
        </references>
      </pivotArea>
    </format>
    <format dxfId="1189">
      <pivotArea dataOnly="0" labelOnly="1" outline="0" fieldPosition="0">
        <references count="3">
          <reference field="4" count="1" defaultSubtotal="1">
            <x v="112"/>
          </reference>
          <reference field="5" count="0" selected="0"/>
          <reference field="6" count="1" selected="0">
            <x v="13"/>
          </reference>
        </references>
      </pivotArea>
    </format>
    <format dxfId="1188">
      <pivotArea dataOnly="0" labelOnly="1" outline="0" fieldPosition="0">
        <references count="3">
          <reference field="4" count="1" defaultSubtotal="1">
            <x v="136"/>
          </reference>
          <reference field="5" count="0" selected="0"/>
          <reference field="6" count="1" selected="0">
            <x v="13"/>
          </reference>
        </references>
      </pivotArea>
    </format>
    <format dxfId="1187">
      <pivotArea dataOnly="0" labelOnly="1" outline="0" fieldPosition="0">
        <references count="3">
          <reference field="4" count="1" defaultSubtotal="1">
            <x v="143"/>
          </reference>
          <reference field="5" count="0" selected="0"/>
          <reference field="6" count="1" selected="0">
            <x v="13"/>
          </reference>
        </references>
      </pivotArea>
    </format>
    <format dxfId="1186">
      <pivotArea dataOnly="0" labelOnly="1" outline="0" fieldPosition="0">
        <references count="3">
          <reference field="4" count="1" defaultSubtotal="1">
            <x v="158"/>
          </reference>
          <reference field="5" count="0" selected="0"/>
          <reference field="6" count="1" selected="0">
            <x v="13"/>
          </reference>
        </references>
      </pivotArea>
    </format>
    <format dxfId="1185">
      <pivotArea dataOnly="0" labelOnly="1" outline="0" fieldPosition="0">
        <references count="3">
          <reference field="4" count="1" defaultSubtotal="1">
            <x v="161"/>
          </reference>
          <reference field="5" count="0" selected="0"/>
          <reference field="6" count="1" selected="0">
            <x v="13"/>
          </reference>
        </references>
      </pivotArea>
    </format>
    <format dxfId="1184">
      <pivotArea dataOnly="0" labelOnly="1" outline="0" fieldPosition="0">
        <references count="3">
          <reference field="4" count="1" defaultSubtotal="1">
            <x v="163"/>
          </reference>
          <reference field="5" count="0" selected="0"/>
          <reference field="6" count="1" selected="0">
            <x v="13"/>
          </reference>
        </references>
      </pivotArea>
    </format>
    <format dxfId="1183">
      <pivotArea dataOnly="0" labelOnly="1" outline="0" fieldPosition="0">
        <references count="3">
          <reference field="4" count="1" defaultSubtotal="1"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1182">
      <pivotArea dataOnly="0" labelOnly="1" outline="0" fieldPosition="0">
        <references count="3">
          <reference field="4" count="1" defaultSubtotal="1">
            <x v="0"/>
          </reference>
          <reference field="5" count="0" selected="0"/>
          <reference field="6" count="1" selected="0">
            <x v="14"/>
          </reference>
        </references>
      </pivotArea>
    </format>
    <format dxfId="1181">
      <pivotArea dataOnly="0" labelOnly="1" outline="0" fieldPosition="0">
        <references count="3">
          <reference field="4" count="1" defaultSubtotal="1">
            <x v="23"/>
          </reference>
          <reference field="5" count="0" selected="0"/>
          <reference field="6" count="1" selected="0">
            <x v="14"/>
          </reference>
        </references>
      </pivotArea>
    </format>
    <format dxfId="1180">
      <pivotArea dataOnly="0" labelOnly="1" outline="0" fieldPosition="0">
        <references count="3">
          <reference field="4" count="1" defaultSubtotal="1">
            <x v="37"/>
          </reference>
          <reference field="5" count="0" selected="0"/>
          <reference field="6" count="1" selected="0">
            <x v="14"/>
          </reference>
        </references>
      </pivotArea>
    </format>
    <format dxfId="1179">
      <pivotArea dataOnly="0" labelOnly="1" outline="0" fieldPosition="0">
        <references count="3">
          <reference field="4" count="1" defaultSubtotal="1">
            <x v="102"/>
          </reference>
          <reference field="5" count="0" selected="0"/>
          <reference field="6" count="1" selected="0">
            <x v="14"/>
          </reference>
        </references>
      </pivotArea>
    </format>
    <format dxfId="1178">
      <pivotArea dataOnly="0" labelOnly="1" outline="0" fieldPosition="0">
        <references count="3">
          <reference field="4" count="1" defaultSubtotal="1">
            <x v="113"/>
          </reference>
          <reference field="5" count="0" selected="0"/>
          <reference field="6" count="1" selected="0">
            <x v="14"/>
          </reference>
        </references>
      </pivotArea>
    </format>
    <format dxfId="1177">
      <pivotArea dataOnly="0" labelOnly="1" outline="0" fieldPosition="0">
        <references count="3">
          <reference field="4" count="1" defaultSubtotal="1"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1176">
      <pivotArea dataOnly="0" labelOnly="1" outline="0" fieldPosition="0">
        <references count="3">
          <reference field="4" count="1" defaultSubtotal="1">
            <x v="1"/>
          </reference>
          <reference field="5" count="0" selected="0"/>
          <reference field="6" count="1" selected="0">
            <x v="16"/>
          </reference>
        </references>
      </pivotArea>
    </format>
    <format dxfId="1175">
      <pivotArea dataOnly="0" labelOnly="1" outline="0" fieldPosition="0">
        <references count="3">
          <reference field="4" count="1" defaultSubtotal="1">
            <x v="9"/>
          </reference>
          <reference field="5" count="0" selected="0"/>
          <reference field="6" count="1" selected="0">
            <x v="16"/>
          </reference>
        </references>
      </pivotArea>
    </format>
    <format dxfId="1174">
      <pivotArea dataOnly="0" labelOnly="1" outline="0" fieldPosition="0">
        <references count="3">
          <reference field="4" count="1" defaultSubtotal="1">
            <x v="12"/>
          </reference>
          <reference field="5" count="0" selected="0"/>
          <reference field="6" count="1" selected="0">
            <x v="16"/>
          </reference>
        </references>
      </pivotArea>
    </format>
    <format dxfId="1173">
      <pivotArea dataOnly="0" labelOnly="1" outline="0" fieldPosition="0">
        <references count="3">
          <reference field="4" count="1" defaultSubtotal="1">
            <x v="16"/>
          </reference>
          <reference field="5" count="0" selected="0"/>
          <reference field="6" count="1" selected="0">
            <x v="16"/>
          </reference>
        </references>
      </pivotArea>
    </format>
    <format dxfId="1172">
      <pivotArea dataOnly="0" labelOnly="1" outline="0" fieldPosition="0">
        <references count="3">
          <reference field="4" count="1" defaultSubtotal="1">
            <x v="30"/>
          </reference>
          <reference field="5" count="0" selected="0"/>
          <reference field="6" count="1" selected="0">
            <x v="16"/>
          </reference>
        </references>
      </pivotArea>
    </format>
    <format dxfId="1171">
      <pivotArea dataOnly="0" labelOnly="1" outline="0" fieldPosition="0">
        <references count="3">
          <reference field="4" count="1" defaultSubtotal="1">
            <x v="40"/>
          </reference>
          <reference field="5" count="0" selected="0"/>
          <reference field="6" count="1" selected="0">
            <x v="16"/>
          </reference>
        </references>
      </pivotArea>
    </format>
    <format dxfId="1170">
      <pivotArea dataOnly="0" labelOnly="1" outline="0" fieldPosition="0">
        <references count="3">
          <reference field="4" count="1" defaultSubtotal="1">
            <x v="41"/>
          </reference>
          <reference field="5" count="0" selected="0"/>
          <reference field="6" count="1" selected="0">
            <x v="16"/>
          </reference>
        </references>
      </pivotArea>
    </format>
    <format dxfId="1169">
      <pivotArea dataOnly="0" labelOnly="1" outline="0" fieldPosition="0">
        <references count="3">
          <reference field="4" count="1" defaultSubtotal="1">
            <x v="44"/>
          </reference>
          <reference field="5" count="0" selected="0"/>
          <reference field="6" count="1" selected="0">
            <x v="16"/>
          </reference>
        </references>
      </pivotArea>
    </format>
    <format dxfId="1168">
      <pivotArea dataOnly="0" labelOnly="1" outline="0" fieldPosition="0">
        <references count="3">
          <reference field="4" count="1" defaultSubtotal="1">
            <x v="46"/>
          </reference>
          <reference field="5" count="0" selected="0"/>
          <reference field="6" count="1" selected="0">
            <x v="16"/>
          </reference>
        </references>
      </pivotArea>
    </format>
    <format dxfId="1167">
      <pivotArea dataOnly="0" labelOnly="1" outline="0" fieldPosition="0">
        <references count="3">
          <reference field="4" count="1" defaultSubtotal="1">
            <x v="64"/>
          </reference>
          <reference field="5" count="0" selected="0"/>
          <reference field="6" count="1" selected="0">
            <x v="16"/>
          </reference>
        </references>
      </pivotArea>
    </format>
    <format dxfId="1166">
      <pivotArea dataOnly="0" labelOnly="1" outline="0" fieldPosition="0">
        <references count="3">
          <reference field="4" count="1" defaultSubtotal="1">
            <x v="76"/>
          </reference>
          <reference field="5" count="0" selected="0"/>
          <reference field="6" count="1" selected="0">
            <x v="16"/>
          </reference>
        </references>
      </pivotArea>
    </format>
    <format dxfId="1165">
      <pivotArea dataOnly="0" labelOnly="1" outline="0" fieldPosition="0">
        <references count="3">
          <reference field="4" count="1" defaultSubtotal="1">
            <x v="96"/>
          </reference>
          <reference field="5" count="0" selected="0"/>
          <reference field="6" count="1" selected="0">
            <x v="16"/>
          </reference>
        </references>
      </pivotArea>
    </format>
    <format dxfId="1164">
      <pivotArea dataOnly="0" labelOnly="1" outline="0" fieldPosition="0">
        <references count="3">
          <reference field="4" count="1" defaultSubtotal="1">
            <x v="104"/>
          </reference>
          <reference field="5" count="0" selected="0"/>
          <reference field="6" count="1" selected="0">
            <x v="16"/>
          </reference>
        </references>
      </pivotArea>
    </format>
    <format dxfId="1163">
      <pivotArea dataOnly="0" labelOnly="1" outline="0" fieldPosition="0">
        <references count="3">
          <reference field="4" count="1" defaultSubtotal="1">
            <x v="118"/>
          </reference>
          <reference field="5" count="0" selected="0"/>
          <reference field="6" count="1" selected="0">
            <x v="16"/>
          </reference>
        </references>
      </pivotArea>
    </format>
    <format dxfId="1162">
      <pivotArea dataOnly="0" labelOnly="1" outline="0" fieldPosition="0">
        <references count="3">
          <reference field="4" count="1" defaultSubtotal="1">
            <x v="119"/>
          </reference>
          <reference field="5" count="0" selected="0"/>
          <reference field="6" count="1" selected="0">
            <x v="16"/>
          </reference>
        </references>
      </pivotArea>
    </format>
    <format dxfId="1161">
      <pivotArea dataOnly="0" labelOnly="1" outline="0" fieldPosition="0">
        <references count="3">
          <reference field="4" count="1" defaultSubtotal="1">
            <x v="127"/>
          </reference>
          <reference field="5" count="0" selected="0"/>
          <reference field="6" count="1" selected="0">
            <x v="16"/>
          </reference>
        </references>
      </pivotArea>
    </format>
    <format dxfId="1160">
      <pivotArea dataOnly="0" labelOnly="1" outline="0" fieldPosition="0">
        <references count="3">
          <reference field="4" count="1" defaultSubtotal="1">
            <x v="144"/>
          </reference>
          <reference field="5" count="0" selected="0"/>
          <reference field="6" count="1" selected="0">
            <x v="16"/>
          </reference>
        </references>
      </pivotArea>
    </format>
    <format dxfId="1159">
      <pivotArea dataOnly="0" labelOnly="1" outline="0" fieldPosition="0">
        <references count="3">
          <reference field="4" count="1" defaultSubtotal="1">
            <x v="160"/>
          </reference>
          <reference field="5" count="0" selected="0"/>
          <reference field="6" count="1" selected="0">
            <x v="16"/>
          </reference>
        </references>
      </pivotArea>
    </format>
    <format dxfId="1158">
      <pivotArea dataOnly="0" labelOnly="1" outline="0" fieldPosition="0">
        <references count="3">
          <reference field="4" count="1" defaultSubtotal="1"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1157">
      <pivotArea dataOnly="0" labelOnly="1" outline="0" fieldPosition="0">
        <references count="3">
          <reference field="4" count="1" defaultSubtotal="1">
            <x v="28"/>
          </reference>
          <reference field="5" count="0" selected="0"/>
          <reference field="6" count="1" selected="0">
            <x v="24"/>
          </reference>
        </references>
      </pivotArea>
    </format>
    <format dxfId="1156">
      <pivotArea dataOnly="0" labelOnly="1" outline="0" fieldPosition="0">
        <references count="3">
          <reference field="4" count="1" defaultSubtotal="1">
            <x v="31"/>
          </reference>
          <reference field="5" count="0" selected="0"/>
          <reference field="6" count="1" selected="0">
            <x v="24"/>
          </reference>
        </references>
      </pivotArea>
    </format>
    <format dxfId="1155">
      <pivotArea dataOnly="0" labelOnly="1" outline="0" fieldPosition="0">
        <references count="3">
          <reference field="4" count="1" defaultSubtotal="1">
            <x v="43"/>
          </reference>
          <reference field="5" count="0" selected="0"/>
          <reference field="6" count="1" selected="0">
            <x v="24"/>
          </reference>
        </references>
      </pivotArea>
    </format>
    <format dxfId="1154">
      <pivotArea dataOnly="0" labelOnly="1" outline="0" fieldPosition="0">
        <references count="3">
          <reference field="4" count="1" defaultSubtotal="1">
            <x v="61"/>
          </reference>
          <reference field="5" count="0" selected="0"/>
          <reference field="6" count="1" selected="0">
            <x v="24"/>
          </reference>
        </references>
      </pivotArea>
    </format>
    <format dxfId="1153">
      <pivotArea dataOnly="0" labelOnly="1" outline="0" fieldPosition="0">
        <references count="3">
          <reference field="4" count="1" defaultSubtotal="1">
            <x v="71"/>
          </reference>
          <reference field="5" count="0" selected="0"/>
          <reference field="6" count="1" selected="0">
            <x v="24"/>
          </reference>
        </references>
      </pivotArea>
    </format>
    <format dxfId="1152">
      <pivotArea dataOnly="0" labelOnly="1" outline="0" fieldPosition="0">
        <references count="3">
          <reference field="4" count="1" defaultSubtotal="1">
            <x v="77"/>
          </reference>
          <reference field="5" count="0" selected="0"/>
          <reference field="6" count="1" selected="0">
            <x v="24"/>
          </reference>
        </references>
      </pivotArea>
    </format>
    <format dxfId="1151">
      <pivotArea dataOnly="0" labelOnly="1" outline="0" fieldPosition="0">
        <references count="3">
          <reference field="4" count="1" defaultSubtotal="1">
            <x v="87"/>
          </reference>
          <reference field="5" count="0" selected="0"/>
          <reference field="6" count="1" selected="0">
            <x v="24"/>
          </reference>
        </references>
      </pivotArea>
    </format>
    <format dxfId="1150">
      <pivotArea dataOnly="0" labelOnly="1" outline="0" fieldPosition="0">
        <references count="3">
          <reference field="4" count="1" defaultSubtotal="1">
            <x v="131"/>
          </reference>
          <reference field="5" count="0" selected="0"/>
          <reference field="6" count="1" selected="0">
            <x v="24"/>
          </reference>
        </references>
      </pivotArea>
    </format>
    <format dxfId="1149">
      <pivotArea dataOnly="0" labelOnly="1" outline="0" fieldPosition="0">
        <references count="3">
          <reference field="4" count="1" defaultSubtotal="1">
            <x v="147"/>
          </reference>
          <reference field="5" count="0" selected="0"/>
          <reference field="6" count="1" selected="0">
            <x v="24"/>
          </reference>
        </references>
      </pivotArea>
    </format>
    <format dxfId="1148">
      <pivotArea dataOnly="0" labelOnly="1" outline="0" fieldPosition="0">
        <references count="3">
          <reference field="4" count="1" defaultSubtotal="1"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1147">
      <pivotArea dataOnly="0" labelOnly="1" outline="0" fieldPosition="0">
        <references count="3">
          <reference field="4" count="1" defaultSubtotal="1">
            <x v="47"/>
          </reference>
          <reference field="5" count="0" selected="0"/>
          <reference field="6" count="1" selected="0">
            <x v="26"/>
          </reference>
        </references>
      </pivotArea>
    </format>
    <format dxfId="1146">
      <pivotArea dataOnly="0" labelOnly="1" outline="0" fieldPosition="0">
        <references count="3">
          <reference field="4" count="1" defaultSubtotal="1">
            <x v="78"/>
          </reference>
          <reference field="5" count="0" selected="0"/>
          <reference field="6" count="1" selected="0">
            <x v="26"/>
          </reference>
        </references>
      </pivotArea>
    </format>
    <format dxfId="1145">
      <pivotArea dataOnly="0" labelOnly="1" outline="0" fieldPosition="0">
        <references count="3">
          <reference field="4" count="1" defaultSubtotal="1">
            <x v="97"/>
          </reference>
          <reference field="5" count="0" selected="0"/>
          <reference field="6" count="1" selected="0">
            <x v="26"/>
          </reference>
        </references>
      </pivotArea>
    </format>
    <format dxfId="1144">
      <pivotArea dataOnly="0" labelOnly="1" outline="0" fieldPosition="0">
        <references count="3">
          <reference field="4" count="1" defaultSubtotal="1">
            <x v="98"/>
          </reference>
          <reference field="5" count="0" selected="0"/>
          <reference field="6" count="1" selected="0">
            <x v="26"/>
          </reference>
        </references>
      </pivotArea>
    </format>
    <format dxfId="1143">
      <pivotArea dataOnly="0" labelOnly="1" outline="0" fieldPosition="0">
        <references count="3">
          <reference field="4" count="1" defaultSubtotal="1">
            <x v="173"/>
          </reference>
          <reference field="5" count="0" selected="0"/>
          <reference field="6" count="1" selected="0">
            <x v="26"/>
          </reference>
        </references>
      </pivotArea>
    </format>
    <format dxfId="1142">
      <pivotArea dataOnly="0" labelOnly="1" outline="0" fieldPosition="0">
        <references count="3">
          <reference field="4" count="1" defaultSubtotal="1"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1141">
      <pivotArea field="1" type="button" dataOnly="0" labelOnly="1" outline="0" axis="axisRow" fieldPosition="3"/>
    </format>
    <format dxfId="1140">
      <pivotArea dataOnly="0" labelOnly="1" outline="0" fieldPosition="0">
        <references count="1">
          <reference field="5" count="0" defaultSubtotal="1"/>
        </references>
      </pivotArea>
    </format>
    <format dxfId="1139">
      <pivotArea dataOnly="0" labelOnly="1" grandRow="1" outline="0" fieldPosition="0"/>
    </format>
    <format dxfId="1138">
      <pivotArea dataOnly="0" labelOnly="1" outline="0" fieldPosition="0">
        <references count="2">
          <reference field="5" count="0" selected="0"/>
          <reference field="6" count="1" defaultSubtotal="1">
            <x v="5"/>
          </reference>
        </references>
      </pivotArea>
    </format>
    <format dxfId="1137">
      <pivotArea dataOnly="0" labelOnly="1" outline="0" fieldPosition="0">
        <references count="2">
          <reference field="5" count="0" selected="0"/>
          <reference field="6" count="1" defaultSubtotal="1">
            <x v="7"/>
          </reference>
        </references>
      </pivotArea>
    </format>
    <format dxfId="1136">
      <pivotArea dataOnly="0" labelOnly="1" outline="0" fieldPosition="0">
        <references count="2">
          <reference field="5" count="0" selected="0"/>
          <reference field="6" count="1" defaultSubtotal="1">
            <x v="9"/>
          </reference>
        </references>
      </pivotArea>
    </format>
    <format dxfId="1135">
      <pivotArea dataOnly="0" labelOnly="1" outline="0" fieldPosition="0">
        <references count="2">
          <reference field="5" count="0" selected="0"/>
          <reference field="6" count="1" defaultSubtotal="1">
            <x v="11"/>
          </reference>
        </references>
      </pivotArea>
    </format>
    <format dxfId="1134">
      <pivotArea dataOnly="0" labelOnly="1" outline="0" fieldPosition="0">
        <references count="2">
          <reference field="5" count="0" selected="0"/>
          <reference field="6" count="1" defaultSubtotal="1">
            <x v="12"/>
          </reference>
        </references>
      </pivotArea>
    </format>
    <format dxfId="1133">
      <pivotArea dataOnly="0" labelOnly="1" outline="0" fieldPosition="0">
        <references count="2">
          <reference field="5" count="0" selected="0"/>
          <reference field="6" count="1" defaultSubtotal="1">
            <x v="13"/>
          </reference>
        </references>
      </pivotArea>
    </format>
    <format dxfId="1132">
      <pivotArea dataOnly="0" labelOnly="1" outline="0" fieldPosition="0">
        <references count="2">
          <reference field="5" count="0" selected="0"/>
          <reference field="6" count="1" defaultSubtotal="1">
            <x v="14"/>
          </reference>
        </references>
      </pivotArea>
    </format>
    <format dxfId="1131">
      <pivotArea dataOnly="0" labelOnly="1" outline="0" fieldPosition="0">
        <references count="2">
          <reference field="5" count="0" selected="0"/>
          <reference field="6" count="1" defaultSubtotal="1">
            <x v="16"/>
          </reference>
        </references>
      </pivotArea>
    </format>
    <format dxfId="1130">
      <pivotArea dataOnly="0" labelOnly="1" outline="0" fieldPosition="0">
        <references count="2">
          <reference field="5" count="0" selected="0"/>
          <reference field="6" count="1" defaultSubtotal="1">
            <x v="24"/>
          </reference>
        </references>
      </pivotArea>
    </format>
    <format dxfId="1129">
      <pivotArea dataOnly="0" labelOnly="1" outline="0" fieldPosition="0">
        <references count="2">
          <reference field="5" count="0" selected="0"/>
          <reference field="6" count="1" defaultSubtotal="1">
            <x v="26"/>
          </reference>
        </references>
      </pivotArea>
    </format>
    <format dxfId="1128">
      <pivotArea dataOnly="0" labelOnly="1" outline="0" fieldPosition="0">
        <references count="3">
          <reference field="4" count="1" defaultSubtotal="1">
            <x v="22"/>
          </reference>
          <reference field="5" count="0" selected="0"/>
          <reference field="6" count="1" selected="0">
            <x v="5"/>
          </reference>
        </references>
      </pivotArea>
    </format>
    <format dxfId="1127">
      <pivotArea dataOnly="0" labelOnly="1" outline="0" fieldPosition="0">
        <references count="3">
          <reference field="4" count="1" defaultSubtotal="1">
            <x v="56"/>
          </reference>
          <reference field="5" count="0" selected="0"/>
          <reference field="6" count="1" selected="0">
            <x v="5"/>
          </reference>
        </references>
      </pivotArea>
    </format>
    <format dxfId="1126">
      <pivotArea dataOnly="0" labelOnly="1" outline="0" fieldPosition="0">
        <references count="3">
          <reference field="4" count="1" defaultSubtotal="1">
            <x v="62"/>
          </reference>
          <reference field="5" count="0" selected="0"/>
          <reference field="6" count="1" selected="0">
            <x v="5"/>
          </reference>
        </references>
      </pivotArea>
    </format>
    <format dxfId="1125">
      <pivotArea dataOnly="0" labelOnly="1" outline="0" fieldPosition="0">
        <references count="3">
          <reference field="4" count="1" defaultSubtotal="1">
            <x v="121"/>
          </reference>
          <reference field="5" count="0" selected="0"/>
          <reference field="6" count="1" selected="0">
            <x v="5"/>
          </reference>
        </references>
      </pivotArea>
    </format>
    <format dxfId="1124">
      <pivotArea dataOnly="0" labelOnly="1" outline="0" fieldPosition="0">
        <references count="3">
          <reference field="4" count="1" defaultSubtotal="1"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1123">
      <pivotArea dataOnly="0" labelOnly="1" outline="0" fieldPosition="0">
        <references count="3">
          <reference field="4" count="1" defaultSubtotal="1">
            <x v="65"/>
          </reference>
          <reference field="5" count="0" selected="0"/>
          <reference field="6" count="1" selected="0">
            <x v="7"/>
          </reference>
        </references>
      </pivotArea>
    </format>
    <format dxfId="1122">
      <pivotArea dataOnly="0" labelOnly="1" outline="0" fieldPosition="0">
        <references count="3">
          <reference field="4" count="1" defaultSubtotal="1"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1121">
      <pivotArea dataOnly="0" labelOnly="1" outline="0" fieldPosition="0">
        <references count="3">
          <reference field="4" count="1" defaultSubtotal="1">
            <x v="20"/>
          </reference>
          <reference field="5" count="0" selected="0"/>
          <reference field="6" count="1" selected="0">
            <x v="9"/>
          </reference>
        </references>
      </pivotArea>
    </format>
    <format dxfId="1120">
      <pivotArea dataOnly="0" labelOnly="1" outline="0" fieldPosition="0">
        <references count="3">
          <reference field="4" count="1" defaultSubtotal="1">
            <x v="21"/>
          </reference>
          <reference field="5" count="0" selected="0"/>
          <reference field="6" count="1" selected="0">
            <x v="9"/>
          </reference>
        </references>
      </pivotArea>
    </format>
    <format dxfId="1119">
      <pivotArea dataOnly="0" labelOnly="1" outline="0" fieldPosition="0">
        <references count="3">
          <reference field="4" count="1" defaultSubtotal="1">
            <x v="49"/>
          </reference>
          <reference field="5" count="0" selected="0"/>
          <reference field="6" count="1" selected="0">
            <x v="9"/>
          </reference>
        </references>
      </pivotArea>
    </format>
    <format dxfId="1118">
      <pivotArea dataOnly="0" labelOnly="1" outline="0" fieldPosition="0">
        <references count="3">
          <reference field="4" count="1" defaultSubtotal="1">
            <x v="58"/>
          </reference>
          <reference field="5" count="0" selected="0"/>
          <reference field="6" count="1" selected="0">
            <x v="9"/>
          </reference>
        </references>
      </pivotArea>
    </format>
    <format dxfId="1117">
      <pivotArea dataOnly="0" labelOnly="1" outline="0" fieldPosition="0">
        <references count="3">
          <reference field="4" count="1" defaultSubtotal="1">
            <x v="59"/>
          </reference>
          <reference field="5" count="0" selected="0"/>
          <reference field="6" count="1" selected="0">
            <x v="9"/>
          </reference>
        </references>
      </pivotArea>
    </format>
    <format dxfId="1116">
      <pivotArea dataOnly="0" labelOnly="1" outline="0" fieldPosition="0">
        <references count="3">
          <reference field="4" count="1" defaultSubtotal="1">
            <x v="70"/>
          </reference>
          <reference field="5" count="0" selected="0"/>
          <reference field="6" count="1" selected="0">
            <x v="9"/>
          </reference>
        </references>
      </pivotArea>
    </format>
    <format dxfId="1115">
      <pivotArea dataOnly="0" labelOnly="1" outline="0" fieldPosition="0">
        <references count="3">
          <reference field="4" count="1" defaultSubtotal="1">
            <x v="79"/>
          </reference>
          <reference field="5" count="0" selected="0"/>
          <reference field="6" count="1" selected="0">
            <x v="9"/>
          </reference>
        </references>
      </pivotArea>
    </format>
    <format dxfId="1114">
      <pivotArea dataOnly="0" labelOnly="1" outline="0" fieldPosition="0">
        <references count="3">
          <reference field="4" count="1" defaultSubtotal="1">
            <x v="99"/>
          </reference>
          <reference field="5" count="0" selected="0"/>
          <reference field="6" count="1" selected="0">
            <x v="9"/>
          </reference>
        </references>
      </pivotArea>
    </format>
    <format dxfId="1113">
      <pivotArea dataOnly="0" labelOnly="1" outline="0" fieldPosition="0">
        <references count="3">
          <reference field="4" count="1" defaultSubtotal="1">
            <x v="125"/>
          </reference>
          <reference field="5" count="0" selected="0"/>
          <reference field="6" count="1" selected="0">
            <x v="9"/>
          </reference>
        </references>
      </pivotArea>
    </format>
    <format dxfId="1112">
      <pivotArea dataOnly="0" labelOnly="1" outline="0" fieldPosition="0">
        <references count="3">
          <reference field="4" count="1" defaultSubtotal="1"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1111">
      <pivotArea dataOnly="0" labelOnly="1" outline="0" fieldPosition="0">
        <references count="3">
          <reference field="4" count="1" defaultSubtotal="1">
            <x v="13"/>
          </reference>
          <reference field="5" count="0" selected="0"/>
          <reference field="6" count="1" selected="0">
            <x v="11"/>
          </reference>
        </references>
      </pivotArea>
    </format>
    <format dxfId="1110">
      <pivotArea dataOnly="0" labelOnly="1" outline="0" fieldPosition="0">
        <references count="3">
          <reference field="4" count="1" defaultSubtotal="1">
            <x v="116"/>
          </reference>
          <reference field="5" count="0" selected="0"/>
          <reference field="6" count="1" selected="0">
            <x v="11"/>
          </reference>
        </references>
      </pivotArea>
    </format>
    <format dxfId="1109">
      <pivotArea dataOnly="0" labelOnly="1" outline="0" fieldPosition="0">
        <references count="3">
          <reference field="4" count="1" defaultSubtotal="1">
            <x v="154"/>
          </reference>
          <reference field="5" count="0" selected="0"/>
          <reference field="6" count="1" selected="0">
            <x v="11"/>
          </reference>
        </references>
      </pivotArea>
    </format>
    <format dxfId="1108">
      <pivotArea dataOnly="0" labelOnly="1" outline="0" fieldPosition="0">
        <references count="3">
          <reference field="4" count="1" defaultSubtotal="1">
            <x v="164"/>
          </reference>
          <reference field="5" count="0" selected="0"/>
          <reference field="6" count="1" selected="0">
            <x v="11"/>
          </reference>
        </references>
      </pivotArea>
    </format>
    <format dxfId="1107">
      <pivotArea dataOnly="0" labelOnly="1" outline="0" fieldPosition="0">
        <references count="3">
          <reference field="4" count="1" defaultSubtotal="1"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1106">
      <pivotArea dataOnly="0" labelOnly="1" outline="0" fieldPosition="0">
        <references count="3">
          <reference field="4" count="1" defaultSubtotal="1">
            <x v="100"/>
          </reference>
          <reference field="5" count="0" selected="0"/>
          <reference field="6" count="1" selected="0">
            <x v="12"/>
          </reference>
        </references>
      </pivotArea>
    </format>
    <format dxfId="1105">
      <pivotArea dataOnly="0" labelOnly="1" outline="0" fieldPosition="0">
        <references count="3">
          <reference field="4" count="1" defaultSubtotal="1">
            <x v="105"/>
          </reference>
          <reference field="5" count="0" selected="0"/>
          <reference field="6" count="1" selected="0">
            <x v="12"/>
          </reference>
        </references>
      </pivotArea>
    </format>
    <format dxfId="1104">
      <pivotArea dataOnly="0" labelOnly="1" outline="0" fieldPosition="0">
        <references count="3">
          <reference field="4" count="1" defaultSubtotal="1">
            <x v="126"/>
          </reference>
          <reference field="5" count="0" selected="0"/>
          <reference field="6" count="1" selected="0">
            <x v="12"/>
          </reference>
        </references>
      </pivotArea>
    </format>
    <format dxfId="1103">
      <pivotArea dataOnly="0" labelOnly="1" outline="0" fieldPosition="0">
        <references count="3">
          <reference field="4" count="1" defaultSubtotal="1"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1102">
      <pivotArea dataOnly="0" labelOnly="1" outline="0" fieldPosition="0">
        <references count="3">
          <reference field="4" count="1" defaultSubtotal="1">
            <x v="2"/>
          </reference>
          <reference field="5" count="0" selected="0"/>
          <reference field="6" count="1" selected="0">
            <x v="13"/>
          </reference>
        </references>
      </pivotArea>
    </format>
    <format dxfId="1101">
      <pivotArea dataOnly="0" labelOnly="1" outline="0" fieldPosition="0">
        <references count="3">
          <reference field="4" count="1" defaultSubtotal="1">
            <x v="4"/>
          </reference>
          <reference field="5" count="0" selected="0"/>
          <reference field="6" count="1" selected="0">
            <x v="13"/>
          </reference>
        </references>
      </pivotArea>
    </format>
    <format dxfId="1100">
      <pivotArea dataOnly="0" labelOnly="1" outline="0" fieldPosition="0">
        <references count="3">
          <reference field="4" count="1" defaultSubtotal="1">
            <x v="15"/>
          </reference>
          <reference field="5" count="0" selected="0"/>
          <reference field="6" count="1" selected="0">
            <x v="13"/>
          </reference>
        </references>
      </pivotArea>
    </format>
    <format dxfId="1099">
      <pivotArea dataOnly="0" labelOnly="1" outline="0" fieldPosition="0">
        <references count="3">
          <reference field="4" count="1" defaultSubtotal="1">
            <x v="19"/>
          </reference>
          <reference field="5" count="0" selected="0"/>
          <reference field="6" count="1" selected="0">
            <x v="13"/>
          </reference>
        </references>
      </pivotArea>
    </format>
    <format dxfId="1098">
      <pivotArea dataOnly="0" labelOnly="1" outline="0" fieldPosition="0">
        <references count="3">
          <reference field="4" count="1" defaultSubtotal="1">
            <x v="33"/>
          </reference>
          <reference field="5" count="0" selected="0"/>
          <reference field="6" count="1" selected="0">
            <x v="13"/>
          </reference>
        </references>
      </pivotArea>
    </format>
    <format dxfId="1097">
      <pivotArea dataOnly="0" labelOnly="1" outline="0" fieldPosition="0">
        <references count="3">
          <reference field="4" count="1" defaultSubtotal="1">
            <x v="34"/>
          </reference>
          <reference field="5" count="0" selected="0"/>
          <reference field="6" count="1" selected="0">
            <x v="13"/>
          </reference>
        </references>
      </pivotArea>
    </format>
    <format dxfId="1096">
      <pivotArea dataOnly="0" labelOnly="1" outline="0" fieldPosition="0">
        <references count="3">
          <reference field="4" count="1" defaultSubtotal="1">
            <x v="42"/>
          </reference>
          <reference field="5" count="0" selected="0"/>
          <reference field="6" count="1" selected="0">
            <x v="13"/>
          </reference>
        </references>
      </pivotArea>
    </format>
    <format dxfId="1095">
      <pivotArea dataOnly="0" labelOnly="1" outline="0" fieldPosition="0">
        <references count="3">
          <reference field="4" count="1" defaultSubtotal="1">
            <x v="45"/>
          </reference>
          <reference field="5" count="0" selected="0"/>
          <reference field="6" count="1" selected="0">
            <x v="13"/>
          </reference>
        </references>
      </pivotArea>
    </format>
    <format dxfId="1094">
      <pivotArea dataOnly="0" labelOnly="1" outline="0" fieldPosition="0">
        <references count="3">
          <reference field="4" count="1" defaultSubtotal="1">
            <x v="55"/>
          </reference>
          <reference field="5" count="0" selected="0"/>
          <reference field="6" count="1" selected="0">
            <x v="13"/>
          </reference>
        </references>
      </pivotArea>
    </format>
    <format dxfId="1093">
      <pivotArea dataOnly="0" labelOnly="1" outline="0" fieldPosition="0">
        <references count="3">
          <reference field="4" count="1" defaultSubtotal="1">
            <x v="57"/>
          </reference>
          <reference field="5" count="0" selected="0"/>
          <reference field="6" count="1" selected="0">
            <x v="13"/>
          </reference>
        </references>
      </pivotArea>
    </format>
    <format dxfId="1092">
      <pivotArea dataOnly="0" labelOnly="1" outline="0" fieldPosition="0">
        <references count="3">
          <reference field="4" count="1" defaultSubtotal="1">
            <x v="73"/>
          </reference>
          <reference field="5" count="0" selected="0"/>
          <reference field="6" count="1" selected="0">
            <x v="13"/>
          </reference>
        </references>
      </pivotArea>
    </format>
    <format dxfId="1091">
      <pivotArea dataOnly="0" labelOnly="1" outline="0" fieldPosition="0">
        <references count="3">
          <reference field="4" count="1" defaultSubtotal="1">
            <x v="74"/>
          </reference>
          <reference field="5" count="0" selected="0"/>
          <reference field="6" count="1" selected="0">
            <x v="13"/>
          </reference>
        </references>
      </pivotArea>
    </format>
    <format dxfId="1090">
      <pivotArea dataOnly="0" labelOnly="1" outline="0" fieldPosition="0">
        <references count="3">
          <reference field="4" count="1" defaultSubtotal="1">
            <x v="89"/>
          </reference>
          <reference field="5" count="0" selected="0"/>
          <reference field="6" count="1" selected="0">
            <x v="13"/>
          </reference>
        </references>
      </pivotArea>
    </format>
    <format dxfId="1089">
      <pivotArea dataOnly="0" labelOnly="1" outline="0" fieldPosition="0">
        <references count="3">
          <reference field="4" count="1" defaultSubtotal="1">
            <x v="110"/>
          </reference>
          <reference field="5" count="0" selected="0"/>
          <reference field="6" count="1" selected="0">
            <x v="13"/>
          </reference>
        </references>
      </pivotArea>
    </format>
    <format dxfId="1088">
      <pivotArea dataOnly="0" labelOnly="1" outline="0" fieldPosition="0">
        <references count="3">
          <reference field="4" count="1" defaultSubtotal="1">
            <x v="112"/>
          </reference>
          <reference field="5" count="0" selected="0"/>
          <reference field="6" count="1" selected="0">
            <x v="13"/>
          </reference>
        </references>
      </pivotArea>
    </format>
    <format dxfId="1087">
      <pivotArea dataOnly="0" labelOnly="1" outline="0" fieldPosition="0">
        <references count="3">
          <reference field="4" count="1" defaultSubtotal="1">
            <x v="136"/>
          </reference>
          <reference field="5" count="0" selected="0"/>
          <reference field="6" count="1" selected="0">
            <x v="13"/>
          </reference>
        </references>
      </pivotArea>
    </format>
    <format dxfId="1086">
      <pivotArea dataOnly="0" labelOnly="1" outline="0" fieldPosition="0">
        <references count="3">
          <reference field="4" count="1" defaultSubtotal="1">
            <x v="143"/>
          </reference>
          <reference field="5" count="0" selected="0"/>
          <reference field="6" count="1" selected="0">
            <x v="13"/>
          </reference>
        </references>
      </pivotArea>
    </format>
    <format dxfId="1085">
      <pivotArea dataOnly="0" labelOnly="1" outline="0" fieldPosition="0">
        <references count="3">
          <reference field="4" count="1" defaultSubtotal="1">
            <x v="158"/>
          </reference>
          <reference field="5" count="0" selected="0"/>
          <reference field="6" count="1" selected="0">
            <x v="13"/>
          </reference>
        </references>
      </pivotArea>
    </format>
    <format dxfId="1084">
      <pivotArea dataOnly="0" labelOnly="1" outline="0" fieldPosition="0">
        <references count="3">
          <reference field="4" count="1" defaultSubtotal="1">
            <x v="161"/>
          </reference>
          <reference field="5" count="0" selected="0"/>
          <reference field="6" count="1" selected="0">
            <x v="13"/>
          </reference>
        </references>
      </pivotArea>
    </format>
    <format dxfId="1083">
      <pivotArea dataOnly="0" labelOnly="1" outline="0" fieldPosition="0">
        <references count="3">
          <reference field="4" count="1" defaultSubtotal="1">
            <x v="163"/>
          </reference>
          <reference field="5" count="0" selected="0"/>
          <reference field="6" count="1" selected="0">
            <x v="13"/>
          </reference>
        </references>
      </pivotArea>
    </format>
    <format dxfId="1082">
      <pivotArea dataOnly="0" labelOnly="1" outline="0" fieldPosition="0">
        <references count="3">
          <reference field="4" count="1" defaultSubtotal="1"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1081">
      <pivotArea dataOnly="0" labelOnly="1" outline="0" fieldPosition="0">
        <references count="3">
          <reference field="4" count="1" defaultSubtotal="1">
            <x v="0"/>
          </reference>
          <reference field="5" count="0" selected="0"/>
          <reference field="6" count="1" selected="0">
            <x v="14"/>
          </reference>
        </references>
      </pivotArea>
    </format>
    <format dxfId="1080">
      <pivotArea dataOnly="0" labelOnly="1" outline="0" fieldPosition="0">
        <references count="3">
          <reference field="4" count="1" defaultSubtotal="1">
            <x v="23"/>
          </reference>
          <reference field="5" count="0" selected="0"/>
          <reference field="6" count="1" selected="0">
            <x v="14"/>
          </reference>
        </references>
      </pivotArea>
    </format>
    <format dxfId="1079">
      <pivotArea dataOnly="0" labelOnly="1" outline="0" fieldPosition="0">
        <references count="3">
          <reference field="4" count="1" defaultSubtotal="1">
            <x v="37"/>
          </reference>
          <reference field="5" count="0" selected="0"/>
          <reference field="6" count="1" selected="0">
            <x v="14"/>
          </reference>
        </references>
      </pivotArea>
    </format>
    <format dxfId="1078">
      <pivotArea dataOnly="0" labelOnly="1" outline="0" fieldPosition="0">
        <references count="3">
          <reference field="4" count="1" defaultSubtotal="1">
            <x v="102"/>
          </reference>
          <reference field="5" count="0" selected="0"/>
          <reference field="6" count="1" selected="0">
            <x v="14"/>
          </reference>
        </references>
      </pivotArea>
    </format>
    <format dxfId="1077">
      <pivotArea dataOnly="0" labelOnly="1" outline="0" fieldPosition="0">
        <references count="3">
          <reference field="4" count="1" defaultSubtotal="1">
            <x v="113"/>
          </reference>
          <reference field="5" count="0" selected="0"/>
          <reference field="6" count="1" selected="0">
            <x v="14"/>
          </reference>
        </references>
      </pivotArea>
    </format>
    <format dxfId="1076">
      <pivotArea dataOnly="0" labelOnly="1" outline="0" fieldPosition="0">
        <references count="3">
          <reference field="4" count="1" defaultSubtotal="1"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1075">
      <pivotArea dataOnly="0" labelOnly="1" outline="0" fieldPosition="0">
        <references count="3">
          <reference field="4" count="1" defaultSubtotal="1">
            <x v="1"/>
          </reference>
          <reference field="5" count="0" selected="0"/>
          <reference field="6" count="1" selected="0">
            <x v="16"/>
          </reference>
        </references>
      </pivotArea>
    </format>
    <format dxfId="1074">
      <pivotArea dataOnly="0" labelOnly="1" outline="0" fieldPosition="0">
        <references count="3">
          <reference field="4" count="1" defaultSubtotal="1">
            <x v="9"/>
          </reference>
          <reference field="5" count="0" selected="0"/>
          <reference field="6" count="1" selected="0">
            <x v="16"/>
          </reference>
        </references>
      </pivotArea>
    </format>
    <format dxfId="1073">
      <pivotArea dataOnly="0" labelOnly="1" outline="0" fieldPosition="0">
        <references count="3">
          <reference field="4" count="1" defaultSubtotal="1">
            <x v="12"/>
          </reference>
          <reference field="5" count="0" selected="0"/>
          <reference field="6" count="1" selected="0">
            <x v="16"/>
          </reference>
        </references>
      </pivotArea>
    </format>
    <format dxfId="1072">
      <pivotArea dataOnly="0" labelOnly="1" outline="0" fieldPosition="0">
        <references count="3">
          <reference field="4" count="1" defaultSubtotal="1">
            <x v="16"/>
          </reference>
          <reference field="5" count="0" selected="0"/>
          <reference field="6" count="1" selected="0">
            <x v="16"/>
          </reference>
        </references>
      </pivotArea>
    </format>
    <format dxfId="1071">
      <pivotArea dataOnly="0" labelOnly="1" outline="0" fieldPosition="0">
        <references count="3">
          <reference field="4" count="1" defaultSubtotal="1">
            <x v="30"/>
          </reference>
          <reference field="5" count="0" selected="0"/>
          <reference field="6" count="1" selected="0">
            <x v="16"/>
          </reference>
        </references>
      </pivotArea>
    </format>
    <format dxfId="1070">
      <pivotArea dataOnly="0" labelOnly="1" outline="0" fieldPosition="0">
        <references count="3">
          <reference field="4" count="1" defaultSubtotal="1">
            <x v="40"/>
          </reference>
          <reference field="5" count="0" selected="0"/>
          <reference field="6" count="1" selected="0">
            <x v="16"/>
          </reference>
        </references>
      </pivotArea>
    </format>
    <format dxfId="1069">
      <pivotArea dataOnly="0" labelOnly="1" outline="0" fieldPosition="0">
        <references count="3">
          <reference field="4" count="1" defaultSubtotal="1">
            <x v="41"/>
          </reference>
          <reference field="5" count="0" selected="0"/>
          <reference field="6" count="1" selected="0">
            <x v="16"/>
          </reference>
        </references>
      </pivotArea>
    </format>
    <format dxfId="1068">
      <pivotArea dataOnly="0" labelOnly="1" outline="0" fieldPosition="0">
        <references count="3">
          <reference field="4" count="1" defaultSubtotal="1">
            <x v="44"/>
          </reference>
          <reference field="5" count="0" selected="0"/>
          <reference field="6" count="1" selected="0">
            <x v="16"/>
          </reference>
        </references>
      </pivotArea>
    </format>
    <format dxfId="1067">
      <pivotArea dataOnly="0" labelOnly="1" outline="0" fieldPosition="0">
        <references count="3">
          <reference field="4" count="1" defaultSubtotal="1">
            <x v="46"/>
          </reference>
          <reference field="5" count="0" selected="0"/>
          <reference field="6" count="1" selected="0">
            <x v="16"/>
          </reference>
        </references>
      </pivotArea>
    </format>
    <format dxfId="1066">
      <pivotArea dataOnly="0" labelOnly="1" outline="0" fieldPosition="0">
        <references count="3">
          <reference field="4" count="1" defaultSubtotal="1">
            <x v="64"/>
          </reference>
          <reference field="5" count="0" selected="0"/>
          <reference field="6" count="1" selected="0">
            <x v="16"/>
          </reference>
        </references>
      </pivotArea>
    </format>
    <format dxfId="1065">
      <pivotArea dataOnly="0" labelOnly="1" outline="0" fieldPosition="0">
        <references count="3">
          <reference field="4" count="1" defaultSubtotal="1">
            <x v="76"/>
          </reference>
          <reference field="5" count="0" selected="0"/>
          <reference field="6" count="1" selected="0">
            <x v="16"/>
          </reference>
        </references>
      </pivotArea>
    </format>
    <format dxfId="1064">
      <pivotArea dataOnly="0" labelOnly="1" outline="0" fieldPosition="0">
        <references count="3">
          <reference field="4" count="1" defaultSubtotal="1">
            <x v="96"/>
          </reference>
          <reference field="5" count="0" selected="0"/>
          <reference field="6" count="1" selected="0">
            <x v="16"/>
          </reference>
        </references>
      </pivotArea>
    </format>
    <format dxfId="1063">
      <pivotArea dataOnly="0" labelOnly="1" outline="0" fieldPosition="0">
        <references count="3">
          <reference field="4" count="1" defaultSubtotal="1">
            <x v="104"/>
          </reference>
          <reference field="5" count="0" selected="0"/>
          <reference field="6" count="1" selected="0">
            <x v="16"/>
          </reference>
        </references>
      </pivotArea>
    </format>
    <format dxfId="1062">
      <pivotArea dataOnly="0" labelOnly="1" outline="0" fieldPosition="0">
        <references count="3">
          <reference field="4" count="1" defaultSubtotal="1">
            <x v="118"/>
          </reference>
          <reference field="5" count="0" selected="0"/>
          <reference field="6" count="1" selected="0">
            <x v="16"/>
          </reference>
        </references>
      </pivotArea>
    </format>
    <format dxfId="1061">
      <pivotArea dataOnly="0" labelOnly="1" outline="0" fieldPosition="0">
        <references count="3">
          <reference field="4" count="1" defaultSubtotal="1">
            <x v="119"/>
          </reference>
          <reference field="5" count="0" selected="0"/>
          <reference field="6" count="1" selected="0">
            <x v="16"/>
          </reference>
        </references>
      </pivotArea>
    </format>
    <format dxfId="1060">
      <pivotArea dataOnly="0" labelOnly="1" outline="0" fieldPosition="0">
        <references count="3">
          <reference field="4" count="1" defaultSubtotal="1">
            <x v="127"/>
          </reference>
          <reference field="5" count="0" selected="0"/>
          <reference field="6" count="1" selected="0">
            <x v="16"/>
          </reference>
        </references>
      </pivotArea>
    </format>
    <format dxfId="1059">
      <pivotArea dataOnly="0" labelOnly="1" outline="0" fieldPosition="0">
        <references count="3">
          <reference field="4" count="1" defaultSubtotal="1">
            <x v="144"/>
          </reference>
          <reference field="5" count="0" selected="0"/>
          <reference field="6" count="1" selected="0">
            <x v="16"/>
          </reference>
        </references>
      </pivotArea>
    </format>
    <format dxfId="1058">
      <pivotArea dataOnly="0" labelOnly="1" outline="0" fieldPosition="0">
        <references count="3">
          <reference field="4" count="1" defaultSubtotal="1">
            <x v="160"/>
          </reference>
          <reference field="5" count="0" selected="0"/>
          <reference field="6" count="1" selected="0">
            <x v="16"/>
          </reference>
        </references>
      </pivotArea>
    </format>
    <format dxfId="1057">
      <pivotArea dataOnly="0" labelOnly="1" outline="0" fieldPosition="0">
        <references count="3">
          <reference field="4" count="1" defaultSubtotal="1"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1056">
      <pivotArea dataOnly="0" labelOnly="1" outline="0" fieldPosition="0">
        <references count="3">
          <reference field="4" count="1" defaultSubtotal="1">
            <x v="28"/>
          </reference>
          <reference field="5" count="0" selected="0"/>
          <reference field="6" count="1" selected="0">
            <x v="24"/>
          </reference>
        </references>
      </pivotArea>
    </format>
    <format dxfId="1055">
      <pivotArea dataOnly="0" labelOnly="1" outline="0" fieldPosition="0">
        <references count="3">
          <reference field="4" count="1" defaultSubtotal="1">
            <x v="31"/>
          </reference>
          <reference field="5" count="0" selected="0"/>
          <reference field="6" count="1" selected="0">
            <x v="24"/>
          </reference>
        </references>
      </pivotArea>
    </format>
    <format dxfId="1054">
      <pivotArea dataOnly="0" labelOnly="1" outline="0" fieldPosition="0">
        <references count="3">
          <reference field="4" count="1" defaultSubtotal="1">
            <x v="43"/>
          </reference>
          <reference field="5" count="0" selected="0"/>
          <reference field="6" count="1" selected="0">
            <x v="24"/>
          </reference>
        </references>
      </pivotArea>
    </format>
    <format dxfId="1053">
      <pivotArea dataOnly="0" labelOnly="1" outline="0" fieldPosition="0">
        <references count="3">
          <reference field="4" count="1" defaultSubtotal="1">
            <x v="61"/>
          </reference>
          <reference field="5" count="0" selected="0"/>
          <reference field="6" count="1" selected="0">
            <x v="24"/>
          </reference>
        </references>
      </pivotArea>
    </format>
    <format dxfId="1052">
      <pivotArea dataOnly="0" labelOnly="1" outline="0" fieldPosition="0">
        <references count="3">
          <reference field="4" count="1" defaultSubtotal="1">
            <x v="71"/>
          </reference>
          <reference field="5" count="0" selected="0"/>
          <reference field="6" count="1" selected="0">
            <x v="24"/>
          </reference>
        </references>
      </pivotArea>
    </format>
    <format dxfId="1051">
      <pivotArea dataOnly="0" labelOnly="1" outline="0" fieldPosition="0">
        <references count="3">
          <reference field="4" count="1" defaultSubtotal="1">
            <x v="77"/>
          </reference>
          <reference field="5" count="0" selected="0"/>
          <reference field="6" count="1" selected="0">
            <x v="24"/>
          </reference>
        </references>
      </pivotArea>
    </format>
    <format dxfId="1050">
      <pivotArea dataOnly="0" labelOnly="1" outline="0" fieldPosition="0">
        <references count="3">
          <reference field="4" count="1" defaultSubtotal="1">
            <x v="87"/>
          </reference>
          <reference field="5" count="0" selected="0"/>
          <reference field="6" count="1" selected="0">
            <x v="24"/>
          </reference>
        </references>
      </pivotArea>
    </format>
    <format dxfId="1049">
      <pivotArea dataOnly="0" labelOnly="1" outline="0" fieldPosition="0">
        <references count="3">
          <reference field="4" count="1" defaultSubtotal="1">
            <x v="131"/>
          </reference>
          <reference field="5" count="0" selected="0"/>
          <reference field="6" count="1" selected="0">
            <x v="24"/>
          </reference>
        </references>
      </pivotArea>
    </format>
    <format dxfId="1048">
      <pivotArea dataOnly="0" labelOnly="1" outline="0" fieldPosition="0">
        <references count="3">
          <reference field="4" count="1" defaultSubtotal="1">
            <x v="147"/>
          </reference>
          <reference field="5" count="0" selected="0"/>
          <reference field="6" count="1" selected="0">
            <x v="24"/>
          </reference>
        </references>
      </pivotArea>
    </format>
    <format dxfId="1047">
      <pivotArea dataOnly="0" labelOnly="1" outline="0" fieldPosition="0">
        <references count="3">
          <reference field="4" count="1" defaultSubtotal="1"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1046">
      <pivotArea dataOnly="0" labelOnly="1" outline="0" fieldPosition="0">
        <references count="3">
          <reference field="4" count="1" defaultSubtotal="1">
            <x v="47"/>
          </reference>
          <reference field="5" count="0" selected="0"/>
          <reference field="6" count="1" selected="0">
            <x v="26"/>
          </reference>
        </references>
      </pivotArea>
    </format>
    <format dxfId="1045">
      <pivotArea dataOnly="0" labelOnly="1" outline="0" fieldPosition="0">
        <references count="3">
          <reference field="4" count="1" defaultSubtotal="1">
            <x v="78"/>
          </reference>
          <reference field="5" count="0" selected="0"/>
          <reference field="6" count="1" selected="0">
            <x v="26"/>
          </reference>
        </references>
      </pivotArea>
    </format>
    <format dxfId="1044">
      <pivotArea dataOnly="0" labelOnly="1" outline="0" fieldPosition="0">
        <references count="3">
          <reference field="4" count="1" defaultSubtotal="1">
            <x v="97"/>
          </reference>
          <reference field="5" count="0" selected="0"/>
          <reference field="6" count="1" selected="0">
            <x v="26"/>
          </reference>
        </references>
      </pivotArea>
    </format>
    <format dxfId="1043">
      <pivotArea dataOnly="0" labelOnly="1" outline="0" fieldPosition="0">
        <references count="3">
          <reference field="4" count="1" defaultSubtotal="1">
            <x v="98"/>
          </reference>
          <reference field="5" count="0" selected="0"/>
          <reference field="6" count="1" selected="0">
            <x v="26"/>
          </reference>
        </references>
      </pivotArea>
    </format>
    <format dxfId="1042">
      <pivotArea dataOnly="0" labelOnly="1" outline="0" fieldPosition="0">
        <references count="3">
          <reference field="4" count="1" defaultSubtotal="1">
            <x v="173"/>
          </reference>
          <reference field="5" count="0" selected="0"/>
          <reference field="6" count="1" selected="0">
            <x v="26"/>
          </reference>
        </references>
      </pivotArea>
    </format>
    <format dxfId="1041">
      <pivotArea dataOnly="0" labelOnly="1" outline="0" fieldPosition="0">
        <references count="3">
          <reference field="4" count="1" defaultSubtotal="1"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1040">
      <pivotArea field="1" type="button" dataOnly="0" labelOnly="1" outline="0" axis="axisRow" fieldPosition="3"/>
    </format>
    <format dxfId="1039">
      <pivotArea dataOnly="0" labelOnly="1" outline="0" fieldPosition="0">
        <references count="1">
          <reference field="5" count="0" defaultSubtotal="1"/>
        </references>
      </pivotArea>
    </format>
    <format dxfId="1038">
      <pivotArea dataOnly="0" labelOnly="1" grandRow="1" outline="0" fieldPosition="0"/>
    </format>
    <format dxfId="1037">
      <pivotArea dataOnly="0" labelOnly="1" outline="0" fieldPosition="0">
        <references count="2">
          <reference field="5" count="0" selected="0"/>
          <reference field="6" count="1" defaultSubtotal="1">
            <x v="5"/>
          </reference>
        </references>
      </pivotArea>
    </format>
    <format dxfId="1036">
      <pivotArea dataOnly="0" labelOnly="1" outline="0" fieldPosition="0">
        <references count="2">
          <reference field="5" count="0" selected="0"/>
          <reference field="6" count="1" defaultSubtotal="1">
            <x v="7"/>
          </reference>
        </references>
      </pivotArea>
    </format>
    <format dxfId="1035">
      <pivotArea dataOnly="0" labelOnly="1" outline="0" fieldPosition="0">
        <references count="2">
          <reference field="5" count="0" selected="0"/>
          <reference field="6" count="1" defaultSubtotal="1">
            <x v="9"/>
          </reference>
        </references>
      </pivotArea>
    </format>
    <format dxfId="1034">
      <pivotArea dataOnly="0" labelOnly="1" outline="0" fieldPosition="0">
        <references count="2">
          <reference field="5" count="0" selected="0"/>
          <reference field="6" count="1" defaultSubtotal="1">
            <x v="11"/>
          </reference>
        </references>
      </pivotArea>
    </format>
    <format dxfId="1033">
      <pivotArea dataOnly="0" labelOnly="1" outline="0" fieldPosition="0">
        <references count="2">
          <reference field="5" count="0" selected="0"/>
          <reference field="6" count="1" defaultSubtotal="1">
            <x v="12"/>
          </reference>
        </references>
      </pivotArea>
    </format>
    <format dxfId="1032">
      <pivotArea dataOnly="0" labelOnly="1" outline="0" fieldPosition="0">
        <references count="2">
          <reference field="5" count="0" selected="0"/>
          <reference field="6" count="1" defaultSubtotal="1">
            <x v="13"/>
          </reference>
        </references>
      </pivotArea>
    </format>
    <format dxfId="1031">
      <pivotArea dataOnly="0" labelOnly="1" outline="0" fieldPosition="0">
        <references count="2">
          <reference field="5" count="0" selected="0"/>
          <reference field="6" count="1" defaultSubtotal="1">
            <x v="14"/>
          </reference>
        </references>
      </pivotArea>
    </format>
    <format dxfId="1030">
      <pivotArea dataOnly="0" labelOnly="1" outline="0" fieldPosition="0">
        <references count="2">
          <reference field="5" count="0" selected="0"/>
          <reference field="6" count="1" defaultSubtotal="1">
            <x v="16"/>
          </reference>
        </references>
      </pivotArea>
    </format>
    <format dxfId="1029">
      <pivotArea dataOnly="0" labelOnly="1" outline="0" fieldPosition="0">
        <references count="2">
          <reference field="5" count="0" selected="0"/>
          <reference field="6" count="1" defaultSubtotal="1">
            <x v="24"/>
          </reference>
        </references>
      </pivotArea>
    </format>
    <format dxfId="1028">
      <pivotArea dataOnly="0" labelOnly="1" outline="0" fieldPosition="0">
        <references count="2">
          <reference field="5" count="0" selected="0"/>
          <reference field="6" count="1" defaultSubtotal="1">
            <x v="26"/>
          </reference>
        </references>
      </pivotArea>
    </format>
    <format dxfId="1027">
      <pivotArea dataOnly="0" labelOnly="1" outline="0" fieldPosition="0">
        <references count="3">
          <reference field="4" count="1" defaultSubtotal="1">
            <x v="22"/>
          </reference>
          <reference field="5" count="0" selected="0"/>
          <reference field="6" count="1" selected="0">
            <x v="5"/>
          </reference>
        </references>
      </pivotArea>
    </format>
    <format dxfId="1026">
      <pivotArea dataOnly="0" labelOnly="1" outline="0" fieldPosition="0">
        <references count="3">
          <reference field="4" count="1" defaultSubtotal="1">
            <x v="56"/>
          </reference>
          <reference field="5" count="0" selected="0"/>
          <reference field="6" count="1" selected="0">
            <x v="5"/>
          </reference>
        </references>
      </pivotArea>
    </format>
    <format dxfId="1025">
      <pivotArea dataOnly="0" labelOnly="1" outline="0" fieldPosition="0">
        <references count="3">
          <reference field="4" count="1" defaultSubtotal="1">
            <x v="62"/>
          </reference>
          <reference field="5" count="0" selected="0"/>
          <reference field="6" count="1" selected="0">
            <x v="5"/>
          </reference>
        </references>
      </pivotArea>
    </format>
    <format dxfId="1024">
      <pivotArea dataOnly="0" labelOnly="1" outline="0" fieldPosition="0">
        <references count="3">
          <reference field="4" count="1" defaultSubtotal="1">
            <x v="121"/>
          </reference>
          <reference field="5" count="0" selected="0"/>
          <reference field="6" count="1" selected="0">
            <x v="5"/>
          </reference>
        </references>
      </pivotArea>
    </format>
    <format dxfId="1023">
      <pivotArea dataOnly="0" labelOnly="1" outline="0" fieldPosition="0">
        <references count="3">
          <reference field="4" count="1" defaultSubtotal="1"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1022">
      <pivotArea dataOnly="0" labelOnly="1" outline="0" fieldPosition="0">
        <references count="3">
          <reference field="4" count="1" defaultSubtotal="1">
            <x v="65"/>
          </reference>
          <reference field="5" count="0" selected="0"/>
          <reference field="6" count="1" selected="0">
            <x v="7"/>
          </reference>
        </references>
      </pivotArea>
    </format>
    <format dxfId="1021">
      <pivotArea dataOnly="0" labelOnly="1" outline="0" fieldPosition="0">
        <references count="3">
          <reference field="4" count="1" defaultSubtotal="1"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1020">
      <pivotArea dataOnly="0" labelOnly="1" outline="0" fieldPosition="0">
        <references count="3">
          <reference field="4" count="1" defaultSubtotal="1">
            <x v="20"/>
          </reference>
          <reference field="5" count="0" selected="0"/>
          <reference field="6" count="1" selected="0">
            <x v="9"/>
          </reference>
        </references>
      </pivotArea>
    </format>
    <format dxfId="1019">
      <pivotArea dataOnly="0" labelOnly="1" outline="0" fieldPosition="0">
        <references count="3">
          <reference field="4" count="1" defaultSubtotal="1">
            <x v="21"/>
          </reference>
          <reference field="5" count="0" selected="0"/>
          <reference field="6" count="1" selected="0">
            <x v="9"/>
          </reference>
        </references>
      </pivotArea>
    </format>
    <format dxfId="1018">
      <pivotArea dataOnly="0" labelOnly="1" outline="0" fieldPosition="0">
        <references count="3">
          <reference field="4" count="1" defaultSubtotal="1">
            <x v="49"/>
          </reference>
          <reference field="5" count="0" selected="0"/>
          <reference field="6" count="1" selected="0">
            <x v="9"/>
          </reference>
        </references>
      </pivotArea>
    </format>
    <format dxfId="1017">
      <pivotArea dataOnly="0" labelOnly="1" outline="0" fieldPosition="0">
        <references count="3">
          <reference field="4" count="1" defaultSubtotal="1">
            <x v="58"/>
          </reference>
          <reference field="5" count="0" selected="0"/>
          <reference field="6" count="1" selected="0">
            <x v="9"/>
          </reference>
        </references>
      </pivotArea>
    </format>
    <format dxfId="1016">
      <pivotArea dataOnly="0" labelOnly="1" outline="0" fieldPosition="0">
        <references count="3">
          <reference field="4" count="1" defaultSubtotal="1">
            <x v="59"/>
          </reference>
          <reference field="5" count="0" selected="0"/>
          <reference field="6" count="1" selected="0">
            <x v="9"/>
          </reference>
        </references>
      </pivotArea>
    </format>
    <format dxfId="1015">
      <pivotArea dataOnly="0" labelOnly="1" outline="0" fieldPosition="0">
        <references count="3">
          <reference field="4" count="1" defaultSubtotal="1">
            <x v="70"/>
          </reference>
          <reference field="5" count="0" selected="0"/>
          <reference field="6" count="1" selected="0">
            <x v="9"/>
          </reference>
        </references>
      </pivotArea>
    </format>
    <format dxfId="1014">
      <pivotArea dataOnly="0" labelOnly="1" outline="0" fieldPosition="0">
        <references count="3">
          <reference field="4" count="1" defaultSubtotal="1">
            <x v="79"/>
          </reference>
          <reference field="5" count="0" selected="0"/>
          <reference field="6" count="1" selected="0">
            <x v="9"/>
          </reference>
        </references>
      </pivotArea>
    </format>
    <format dxfId="1013">
      <pivotArea dataOnly="0" labelOnly="1" outline="0" fieldPosition="0">
        <references count="3">
          <reference field="4" count="1" defaultSubtotal="1">
            <x v="99"/>
          </reference>
          <reference field="5" count="0" selected="0"/>
          <reference field="6" count="1" selected="0">
            <x v="9"/>
          </reference>
        </references>
      </pivotArea>
    </format>
    <format dxfId="1012">
      <pivotArea dataOnly="0" labelOnly="1" outline="0" fieldPosition="0">
        <references count="3">
          <reference field="4" count="1" defaultSubtotal="1">
            <x v="125"/>
          </reference>
          <reference field="5" count="0" selected="0"/>
          <reference field="6" count="1" selected="0">
            <x v="9"/>
          </reference>
        </references>
      </pivotArea>
    </format>
    <format dxfId="1011">
      <pivotArea dataOnly="0" labelOnly="1" outline="0" fieldPosition="0">
        <references count="3">
          <reference field="4" count="1" defaultSubtotal="1"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1010">
      <pivotArea dataOnly="0" labelOnly="1" outline="0" fieldPosition="0">
        <references count="3">
          <reference field="4" count="1" defaultSubtotal="1">
            <x v="13"/>
          </reference>
          <reference field="5" count="0" selected="0"/>
          <reference field="6" count="1" selected="0">
            <x v="11"/>
          </reference>
        </references>
      </pivotArea>
    </format>
    <format dxfId="1009">
      <pivotArea dataOnly="0" labelOnly="1" outline="0" fieldPosition="0">
        <references count="3">
          <reference field="4" count="1" defaultSubtotal="1">
            <x v="116"/>
          </reference>
          <reference field="5" count="0" selected="0"/>
          <reference field="6" count="1" selected="0">
            <x v="11"/>
          </reference>
        </references>
      </pivotArea>
    </format>
    <format dxfId="1008">
      <pivotArea dataOnly="0" labelOnly="1" outline="0" fieldPosition="0">
        <references count="3">
          <reference field="4" count="1" defaultSubtotal="1">
            <x v="154"/>
          </reference>
          <reference field="5" count="0" selected="0"/>
          <reference field="6" count="1" selected="0">
            <x v="11"/>
          </reference>
        </references>
      </pivotArea>
    </format>
    <format dxfId="1007">
      <pivotArea dataOnly="0" labelOnly="1" outline="0" fieldPosition="0">
        <references count="3">
          <reference field="4" count="1" defaultSubtotal="1">
            <x v="164"/>
          </reference>
          <reference field="5" count="0" selected="0"/>
          <reference field="6" count="1" selected="0">
            <x v="11"/>
          </reference>
        </references>
      </pivotArea>
    </format>
    <format dxfId="1006">
      <pivotArea dataOnly="0" labelOnly="1" outline="0" fieldPosition="0">
        <references count="3">
          <reference field="4" count="1" defaultSubtotal="1"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1005">
      <pivotArea dataOnly="0" labelOnly="1" outline="0" fieldPosition="0">
        <references count="3">
          <reference field="4" count="1" defaultSubtotal="1">
            <x v="100"/>
          </reference>
          <reference field="5" count="0" selected="0"/>
          <reference field="6" count="1" selected="0">
            <x v="12"/>
          </reference>
        </references>
      </pivotArea>
    </format>
    <format dxfId="1004">
      <pivotArea dataOnly="0" labelOnly="1" outline="0" fieldPosition="0">
        <references count="3">
          <reference field="4" count="1" defaultSubtotal="1">
            <x v="105"/>
          </reference>
          <reference field="5" count="0" selected="0"/>
          <reference field="6" count="1" selected="0">
            <x v="12"/>
          </reference>
        </references>
      </pivotArea>
    </format>
    <format dxfId="1003">
      <pivotArea dataOnly="0" labelOnly="1" outline="0" fieldPosition="0">
        <references count="3">
          <reference field="4" count="1" defaultSubtotal="1">
            <x v="126"/>
          </reference>
          <reference field="5" count="0" selected="0"/>
          <reference field="6" count="1" selected="0">
            <x v="12"/>
          </reference>
        </references>
      </pivotArea>
    </format>
    <format dxfId="1002">
      <pivotArea dataOnly="0" labelOnly="1" outline="0" fieldPosition="0">
        <references count="3">
          <reference field="4" count="1" defaultSubtotal="1"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1001">
      <pivotArea dataOnly="0" labelOnly="1" outline="0" fieldPosition="0">
        <references count="3">
          <reference field="4" count="1" defaultSubtotal="1">
            <x v="2"/>
          </reference>
          <reference field="5" count="0" selected="0"/>
          <reference field="6" count="1" selected="0">
            <x v="13"/>
          </reference>
        </references>
      </pivotArea>
    </format>
    <format dxfId="1000">
      <pivotArea dataOnly="0" labelOnly="1" outline="0" fieldPosition="0">
        <references count="3">
          <reference field="4" count="1" defaultSubtotal="1">
            <x v="4"/>
          </reference>
          <reference field="5" count="0" selected="0"/>
          <reference field="6" count="1" selected="0">
            <x v="13"/>
          </reference>
        </references>
      </pivotArea>
    </format>
    <format dxfId="999">
      <pivotArea dataOnly="0" labelOnly="1" outline="0" fieldPosition="0">
        <references count="3">
          <reference field="4" count="1" defaultSubtotal="1">
            <x v="15"/>
          </reference>
          <reference field="5" count="0" selected="0"/>
          <reference field="6" count="1" selected="0">
            <x v="13"/>
          </reference>
        </references>
      </pivotArea>
    </format>
    <format dxfId="998">
      <pivotArea dataOnly="0" labelOnly="1" outline="0" fieldPosition="0">
        <references count="3">
          <reference field="4" count="1" defaultSubtotal="1">
            <x v="19"/>
          </reference>
          <reference field="5" count="0" selected="0"/>
          <reference field="6" count="1" selected="0">
            <x v="13"/>
          </reference>
        </references>
      </pivotArea>
    </format>
    <format dxfId="997">
      <pivotArea dataOnly="0" labelOnly="1" outline="0" fieldPosition="0">
        <references count="3">
          <reference field="4" count="1" defaultSubtotal="1">
            <x v="33"/>
          </reference>
          <reference field="5" count="0" selected="0"/>
          <reference field="6" count="1" selected="0">
            <x v="13"/>
          </reference>
        </references>
      </pivotArea>
    </format>
    <format dxfId="996">
      <pivotArea dataOnly="0" labelOnly="1" outline="0" fieldPosition="0">
        <references count="3">
          <reference field="4" count="1" defaultSubtotal="1">
            <x v="34"/>
          </reference>
          <reference field="5" count="0" selected="0"/>
          <reference field="6" count="1" selected="0">
            <x v="13"/>
          </reference>
        </references>
      </pivotArea>
    </format>
    <format dxfId="995">
      <pivotArea dataOnly="0" labelOnly="1" outline="0" fieldPosition="0">
        <references count="3">
          <reference field="4" count="1" defaultSubtotal="1">
            <x v="42"/>
          </reference>
          <reference field="5" count="0" selected="0"/>
          <reference field="6" count="1" selected="0">
            <x v="13"/>
          </reference>
        </references>
      </pivotArea>
    </format>
    <format dxfId="994">
      <pivotArea dataOnly="0" labelOnly="1" outline="0" fieldPosition="0">
        <references count="3">
          <reference field="4" count="1" defaultSubtotal="1">
            <x v="45"/>
          </reference>
          <reference field="5" count="0" selected="0"/>
          <reference field="6" count="1" selected="0">
            <x v="13"/>
          </reference>
        </references>
      </pivotArea>
    </format>
    <format dxfId="993">
      <pivotArea dataOnly="0" labelOnly="1" outline="0" fieldPosition="0">
        <references count="3">
          <reference field="4" count="1" defaultSubtotal="1">
            <x v="55"/>
          </reference>
          <reference field="5" count="0" selected="0"/>
          <reference field="6" count="1" selected="0">
            <x v="13"/>
          </reference>
        </references>
      </pivotArea>
    </format>
    <format dxfId="992">
      <pivotArea dataOnly="0" labelOnly="1" outline="0" fieldPosition="0">
        <references count="3">
          <reference field="4" count="1" defaultSubtotal="1">
            <x v="57"/>
          </reference>
          <reference field="5" count="0" selected="0"/>
          <reference field="6" count="1" selected="0">
            <x v="13"/>
          </reference>
        </references>
      </pivotArea>
    </format>
    <format dxfId="991">
      <pivotArea dataOnly="0" labelOnly="1" outline="0" fieldPosition="0">
        <references count="3">
          <reference field="4" count="1" defaultSubtotal="1">
            <x v="73"/>
          </reference>
          <reference field="5" count="0" selected="0"/>
          <reference field="6" count="1" selected="0">
            <x v="13"/>
          </reference>
        </references>
      </pivotArea>
    </format>
    <format dxfId="990">
      <pivotArea dataOnly="0" labelOnly="1" outline="0" fieldPosition="0">
        <references count="3">
          <reference field="4" count="1" defaultSubtotal="1">
            <x v="74"/>
          </reference>
          <reference field="5" count="0" selected="0"/>
          <reference field="6" count="1" selected="0">
            <x v="13"/>
          </reference>
        </references>
      </pivotArea>
    </format>
    <format dxfId="989">
      <pivotArea dataOnly="0" labelOnly="1" outline="0" fieldPosition="0">
        <references count="3">
          <reference field="4" count="1" defaultSubtotal="1">
            <x v="89"/>
          </reference>
          <reference field="5" count="0" selected="0"/>
          <reference field="6" count="1" selected="0">
            <x v="13"/>
          </reference>
        </references>
      </pivotArea>
    </format>
    <format dxfId="988">
      <pivotArea dataOnly="0" labelOnly="1" outline="0" fieldPosition="0">
        <references count="3">
          <reference field="4" count="1" defaultSubtotal="1">
            <x v="110"/>
          </reference>
          <reference field="5" count="0" selected="0"/>
          <reference field="6" count="1" selected="0">
            <x v="13"/>
          </reference>
        </references>
      </pivotArea>
    </format>
    <format dxfId="987">
      <pivotArea dataOnly="0" labelOnly="1" outline="0" fieldPosition="0">
        <references count="3">
          <reference field="4" count="1" defaultSubtotal="1">
            <x v="112"/>
          </reference>
          <reference field="5" count="0" selected="0"/>
          <reference field="6" count="1" selected="0">
            <x v="13"/>
          </reference>
        </references>
      </pivotArea>
    </format>
    <format dxfId="986">
      <pivotArea dataOnly="0" labelOnly="1" outline="0" fieldPosition="0">
        <references count="3">
          <reference field="4" count="1" defaultSubtotal="1">
            <x v="136"/>
          </reference>
          <reference field="5" count="0" selected="0"/>
          <reference field="6" count="1" selected="0">
            <x v="13"/>
          </reference>
        </references>
      </pivotArea>
    </format>
    <format dxfId="985">
      <pivotArea dataOnly="0" labelOnly="1" outline="0" fieldPosition="0">
        <references count="3">
          <reference field="4" count="1" defaultSubtotal="1">
            <x v="143"/>
          </reference>
          <reference field="5" count="0" selected="0"/>
          <reference field="6" count="1" selected="0">
            <x v="13"/>
          </reference>
        </references>
      </pivotArea>
    </format>
    <format dxfId="984">
      <pivotArea dataOnly="0" labelOnly="1" outline="0" fieldPosition="0">
        <references count="3">
          <reference field="4" count="1" defaultSubtotal="1">
            <x v="158"/>
          </reference>
          <reference field="5" count="0" selected="0"/>
          <reference field="6" count="1" selected="0">
            <x v="13"/>
          </reference>
        </references>
      </pivotArea>
    </format>
    <format dxfId="983">
      <pivotArea dataOnly="0" labelOnly="1" outline="0" fieldPosition="0">
        <references count="3">
          <reference field="4" count="1" defaultSubtotal="1">
            <x v="161"/>
          </reference>
          <reference field="5" count="0" selected="0"/>
          <reference field="6" count="1" selected="0">
            <x v="13"/>
          </reference>
        </references>
      </pivotArea>
    </format>
    <format dxfId="982">
      <pivotArea dataOnly="0" labelOnly="1" outline="0" fieldPosition="0">
        <references count="3">
          <reference field="4" count="1" defaultSubtotal="1">
            <x v="163"/>
          </reference>
          <reference field="5" count="0" selected="0"/>
          <reference field="6" count="1" selected="0">
            <x v="13"/>
          </reference>
        </references>
      </pivotArea>
    </format>
    <format dxfId="981">
      <pivotArea dataOnly="0" labelOnly="1" outline="0" fieldPosition="0">
        <references count="3">
          <reference field="4" count="1" defaultSubtotal="1"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980">
      <pivotArea dataOnly="0" labelOnly="1" outline="0" fieldPosition="0">
        <references count="3">
          <reference field="4" count="1" defaultSubtotal="1">
            <x v="0"/>
          </reference>
          <reference field="5" count="0" selected="0"/>
          <reference field="6" count="1" selected="0">
            <x v="14"/>
          </reference>
        </references>
      </pivotArea>
    </format>
    <format dxfId="979">
      <pivotArea dataOnly="0" labelOnly="1" outline="0" fieldPosition="0">
        <references count="3">
          <reference field="4" count="1" defaultSubtotal="1">
            <x v="23"/>
          </reference>
          <reference field="5" count="0" selected="0"/>
          <reference field="6" count="1" selected="0">
            <x v="14"/>
          </reference>
        </references>
      </pivotArea>
    </format>
    <format dxfId="978">
      <pivotArea dataOnly="0" labelOnly="1" outline="0" fieldPosition="0">
        <references count="3">
          <reference field="4" count="1" defaultSubtotal="1">
            <x v="37"/>
          </reference>
          <reference field="5" count="0" selected="0"/>
          <reference field="6" count="1" selected="0">
            <x v="14"/>
          </reference>
        </references>
      </pivotArea>
    </format>
    <format dxfId="977">
      <pivotArea dataOnly="0" labelOnly="1" outline="0" fieldPosition="0">
        <references count="3">
          <reference field="4" count="1" defaultSubtotal="1">
            <x v="102"/>
          </reference>
          <reference field="5" count="0" selected="0"/>
          <reference field="6" count="1" selected="0">
            <x v="14"/>
          </reference>
        </references>
      </pivotArea>
    </format>
    <format dxfId="976">
      <pivotArea dataOnly="0" labelOnly="1" outline="0" fieldPosition="0">
        <references count="3">
          <reference field="4" count="1" defaultSubtotal="1">
            <x v="113"/>
          </reference>
          <reference field="5" count="0" selected="0"/>
          <reference field="6" count="1" selected="0">
            <x v="14"/>
          </reference>
        </references>
      </pivotArea>
    </format>
    <format dxfId="975">
      <pivotArea dataOnly="0" labelOnly="1" outline="0" fieldPosition="0">
        <references count="3">
          <reference field="4" count="1" defaultSubtotal="1"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974">
      <pivotArea dataOnly="0" labelOnly="1" outline="0" fieldPosition="0">
        <references count="3">
          <reference field="4" count="1" defaultSubtotal="1">
            <x v="1"/>
          </reference>
          <reference field="5" count="0" selected="0"/>
          <reference field="6" count="1" selected="0">
            <x v="16"/>
          </reference>
        </references>
      </pivotArea>
    </format>
    <format dxfId="973">
      <pivotArea dataOnly="0" labelOnly="1" outline="0" fieldPosition="0">
        <references count="3">
          <reference field="4" count="1" defaultSubtotal="1">
            <x v="9"/>
          </reference>
          <reference field="5" count="0" selected="0"/>
          <reference field="6" count="1" selected="0">
            <x v="16"/>
          </reference>
        </references>
      </pivotArea>
    </format>
    <format dxfId="972">
      <pivotArea dataOnly="0" labelOnly="1" outline="0" fieldPosition="0">
        <references count="3">
          <reference field="4" count="1" defaultSubtotal="1">
            <x v="12"/>
          </reference>
          <reference field="5" count="0" selected="0"/>
          <reference field="6" count="1" selected="0">
            <x v="16"/>
          </reference>
        </references>
      </pivotArea>
    </format>
    <format dxfId="971">
      <pivotArea dataOnly="0" labelOnly="1" outline="0" fieldPosition="0">
        <references count="3">
          <reference field="4" count="1" defaultSubtotal="1">
            <x v="16"/>
          </reference>
          <reference field="5" count="0" selected="0"/>
          <reference field="6" count="1" selected="0">
            <x v="16"/>
          </reference>
        </references>
      </pivotArea>
    </format>
    <format dxfId="970">
      <pivotArea dataOnly="0" labelOnly="1" outline="0" fieldPosition="0">
        <references count="3">
          <reference field="4" count="1" defaultSubtotal="1">
            <x v="30"/>
          </reference>
          <reference field="5" count="0" selected="0"/>
          <reference field="6" count="1" selected="0">
            <x v="16"/>
          </reference>
        </references>
      </pivotArea>
    </format>
    <format dxfId="969">
      <pivotArea dataOnly="0" labelOnly="1" outline="0" fieldPosition="0">
        <references count="3">
          <reference field="4" count="1" defaultSubtotal="1">
            <x v="40"/>
          </reference>
          <reference field="5" count="0" selected="0"/>
          <reference field="6" count="1" selected="0">
            <x v="16"/>
          </reference>
        </references>
      </pivotArea>
    </format>
    <format dxfId="968">
      <pivotArea dataOnly="0" labelOnly="1" outline="0" fieldPosition="0">
        <references count="3">
          <reference field="4" count="1" defaultSubtotal="1">
            <x v="41"/>
          </reference>
          <reference field="5" count="0" selected="0"/>
          <reference field="6" count="1" selected="0">
            <x v="16"/>
          </reference>
        </references>
      </pivotArea>
    </format>
    <format dxfId="967">
      <pivotArea dataOnly="0" labelOnly="1" outline="0" fieldPosition="0">
        <references count="3">
          <reference field="4" count="1" defaultSubtotal="1">
            <x v="44"/>
          </reference>
          <reference field="5" count="0" selected="0"/>
          <reference field="6" count="1" selected="0">
            <x v="16"/>
          </reference>
        </references>
      </pivotArea>
    </format>
    <format dxfId="966">
      <pivotArea dataOnly="0" labelOnly="1" outline="0" fieldPosition="0">
        <references count="3">
          <reference field="4" count="1" defaultSubtotal="1">
            <x v="46"/>
          </reference>
          <reference field="5" count="0" selected="0"/>
          <reference field="6" count="1" selected="0">
            <x v="16"/>
          </reference>
        </references>
      </pivotArea>
    </format>
    <format dxfId="965">
      <pivotArea dataOnly="0" labelOnly="1" outline="0" fieldPosition="0">
        <references count="3">
          <reference field="4" count="1" defaultSubtotal="1">
            <x v="64"/>
          </reference>
          <reference field="5" count="0" selected="0"/>
          <reference field="6" count="1" selected="0">
            <x v="16"/>
          </reference>
        </references>
      </pivotArea>
    </format>
    <format dxfId="964">
      <pivotArea dataOnly="0" labelOnly="1" outline="0" fieldPosition="0">
        <references count="3">
          <reference field="4" count="1" defaultSubtotal="1">
            <x v="76"/>
          </reference>
          <reference field="5" count="0" selected="0"/>
          <reference field="6" count="1" selected="0">
            <x v="16"/>
          </reference>
        </references>
      </pivotArea>
    </format>
    <format dxfId="963">
      <pivotArea dataOnly="0" labelOnly="1" outline="0" fieldPosition="0">
        <references count="3">
          <reference field="4" count="1" defaultSubtotal="1">
            <x v="96"/>
          </reference>
          <reference field="5" count="0" selected="0"/>
          <reference field="6" count="1" selected="0">
            <x v="16"/>
          </reference>
        </references>
      </pivotArea>
    </format>
    <format dxfId="962">
      <pivotArea dataOnly="0" labelOnly="1" outline="0" fieldPosition="0">
        <references count="3">
          <reference field="4" count="1" defaultSubtotal="1">
            <x v="104"/>
          </reference>
          <reference field="5" count="0" selected="0"/>
          <reference field="6" count="1" selected="0">
            <x v="16"/>
          </reference>
        </references>
      </pivotArea>
    </format>
    <format dxfId="961">
      <pivotArea dataOnly="0" labelOnly="1" outline="0" fieldPosition="0">
        <references count="3">
          <reference field="4" count="1" defaultSubtotal="1">
            <x v="118"/>
          </reference>
          <reference field="5" count="0" selected="0"/>
          <reference field="6" count="1" selected="0">
            <x v="16"/>
          </reference>
        </references>
      </pivotArea>
    </format>
    <format dxfId="960">
      <pivotArea dataOnly="0" labelOnly="1" outline="0" fieldPosition="0">
        <references count="3">
          <reference field="4" count="1" defaultSubtotal="1">
            <x v="119"/>
          </reference>
          <reference field="5" count="0" selected="0"/>
          <reference field="6" count="1" selected="0">
            <x v="16"/>
          </reference>
        </references>
      </pivotArea>
    </format>
    <format dxfId="959">
      <pivotArea dataOnly="0" labelOnly="1" outline="0" fieldPosition="0">
        <references count="3">
          <reference field="4" count="1" defaultSubtotal="1">
            <x v="127"/>
          </reference>
          <reference field="5" count="0" selected="0"/>
          <reference field="6" count="1" selected="0">
            <x v="16"/>
          </reference>
        </references>
      </pivotArea>
    </format>
    <format dxfId="958">
      <pivotArea dataOnly="0" labelOnly="1" outline="0" fieldPosition="0">
        <references count="3">
          <reference field="4" count="1" defaultSubtotal="1">
            <x v="144"/>
          </reference>
          <reference field="5" count="0" selected="0"/>
          <reference field="6" count="1" selected="0">
            <x v="16"/>
          </reference>
        </references>
      </pivotArea>
    </format>
    <format dxfId="957">
      <pivotArea dataOnly="0" labelOnly="1" outline="0" fieldPosition="0">
        <references count="3">
          <reference field="4" count="1" defaultSubtotal="1">
            <x v="160"/>
          </reference>
          <reference field="5" count="0" selected="0"/>
          <reference field="6" count="1" selected="0">
            <x v="16"/>
          </reference>
        </references>
      </pivotArea>
    </format>
    <format dxfId="956">
      <pivotArea dataOnly="0" labelOnly="1" outline="0" fieldPosition="0">
        <references count="3">
          <reference field="4" count="1" defaultSubtotal="1"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955">
      <pivotArea dataOnly="0" labelOnly="1" outline="0" fieldPosition="0">
        <references count="3">
          <reference field="4" count="1" defaultSubtotal="1">
            <x v="28"/>
          </reference>
          <reference field="5" count="0" selected="0"/>
          <reference field="6" count="1" selected="0">
            <x v="24"/>
          </reference>
        </references>
      </pivotArea>
    </format>
    <format dxfId="954">
      <pivotArea dataOnly="0" labelOnly="1" outline="0" fieldPosition="0">
        <references count="3">
          <reference field="4" count="1" defaultSubtotal="1">
            <x v="31"/>
          </reference>
          <reference field="5" count="0" selected="0"/>
          <reference field="6" count="1" selected="0">
            <x v="24"/>
          </reference>
        </references>
      </pivotArea>
    </format>
    <format dxfId="953">
      <pivotArea dataOnly="0" labelOnly="1" outline="0" fieldPosition="0">
        <references count="3">
          <reference field="4" count="1" defaultSubtotal="1">
            <x v="43"/>
          </reference>
          <reference field="5" count="0" selected="0"/>
          <reference field="6" count="1" selected="0">
            <x v="24"/>
          </reference>
        </references>
      </pivotArea>
    </format>
    <format dxfId="952">
      <pivotArea dataOnly="0" labelOnly="1" outline="0" fieldPosition="0">
        <references count="3">
          <reference field="4" count="1" defaultSubtotal="1">
            <x v="61"/>
          </reference>
          <reference field="5" count="0" selected="0"/>
          <reference field="6" count="1" selected="0">
            <x v="24"/>
          </reference>
        </references>
      </pivotArea>
    </format>
    <format dxfId="951">
      <pivotArea dataOnly="0" labelOnly="1" outline="0" fieldPosition="0">
        <references count="3">
          <reference field="4" count="1" defaultSubtotal="1">
            <x v="71"/>
          </reference>
          <reference field="5" count="0" selected="0"/>
          <reference field="6" count="1" selected="0">
            <x v="24"/>
          </reference>
        </references>
      </pivotArea>
    </format>
    <format dxfId="950">
      <pivotArea dataOnly="0" labelOnly="1" outline="0" fieldPosition="0">
        <references count="3">
          <reference field="4" count="1" defaultSubtotal="1">
            <x v="77"/>
          </reference>
          <reference field="5" count="0" selected="0"/>
          <reference field="6" count="1" selected="0">
            <x v="24"/>
          </reference>
        </references>
      </pivotArea>
    </format>
    <format dxfId="949">
      <pivotArea dataOnly="0" labelOnly="1" outline="0" fieldPosition="0">
        <references count="3">
          <reference field="4" count="1" defaultSubtotal="1">
            <x v="87"/>
          </reference>
          <reference field="5" count="0" selected="0"/>
          <reference field="6" count="1" selected="0">
            <x v="24"/>
          </reference>
        </references>
      </pivotArea>
    </format>
    <format dxfId="948">
      <pivotArea dataOnly="0" labelOnly="1" outline="0" fieldPosition="0">
        <references count="3">
          <reference field="4" count="1" defaultSubtotal="1">
            <x v="131"/>
          </reference>
          <reference field="5" count="0" selected="0"/>
          <reference field="6" count="1" selected="0">
            <x v="24"/>
          </reference>
        </references>
      </pivotArea>
    </format>
    <format dxfId="947">
      <pivotArea dataOnly="0" labelOnly="1" outline="0" fieldPosition="0">
        <references count="3">
          <reference field="4" count="1" defaultSubtotal="1">
            <x v="147"/>
          </reference>
          <reference field="5" count="0" selected="0"/>
          <reference field="6" count="1" selected="0">
            <x v="24"/>
          </reference>
        </references>
      </pivotArea>
    </format>
    <format dxfId="946">
      <pivotArea dataOnly="0" labelOnly="1" outline="0" fieldPosition="0">
        <references count="3">
          <reference field="4" count="1" defaultSubtotal="1"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945">
      <pivotArea dataOnly="0" labelOnly="1" outline="0" fieldPosition="0">
        <references count="3">
          <reference field="4" count="1" defaultSubtotal="1">
            <x v="47"/>
          </reference>
          <reference field="5" count="0" selected="0"/>
          <reference field="6" count="1" selected="0">
            <x v="26"/>
          </reference>
        </references>
      </pivotArea>
    </format>
    <format dxfId="944">
      <pivotArea dataOnly="0" labelOnly="1" outline="0" fieldPosition="0">
        <references count="3">
          <reference field="4" count="1" defaultSubtotal="1">
            <x v="78"/>
          </reference>
          <reference field="5" count="0" selected="0"/>
          <reference field="6" count="1" selected="0">
            <x v="26"/>
          </reference>
        </references>
      </pivotArea>
    </format>
    <format dxfId="943">
      <pivotArea dataOnly="0" labelOnly="1" outline="0" fieldPosition="0">
        <references count="3">
          <reference field="4" count="1" defaultSubtotal="1">
            <x v="97"/>
          </reference>
          <reference field="5" count="0" selected="0"/>
          <reference field="6" count="1" selected="0">
            <x v="26"/>
          </reference>
        </references>
      </pivotArea>
    </format>
    <format dxfId="942">
      <pivotArea dataOnly="0" labelOnly="1" outline="0" fieldPosition="0">
        <references count="3">
          <reference field="4" count="1" defaultSubtotal="1">
            <x v="98"/>
          </reference>
          <reference field="5" count="0" selected="0"/>
          <reference field="6" count="1" selected="0">
            <x v="26"/>
          </reference>
        </references>
      </pivotArea>
    </format>
    <format dxfId="941">
      <pivotArea dataOnly="0" labelOnly="1" outline="0" fieldPosition="0">
        <references count="3">
          <reference field="4" count="1" defaultSubtotal="1">
            <x v="173"/>
          </reference>
          <reference field="5" count="0" selected="0"/>
          <reference field="6" count="1" selected="0">
            <x v="26"/>
          </reference>
        </references>
      </pivotArea>
    </format>
    <format dxfId="940">
      <pivotArea dataOnly="0" labelOnly="1" outline="0" fieldPosition="0">
        <references count="3">
          <reference field="4" count="1" defaultSubtotal="1"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939">
      <pivotArea field="1" type="button" dataOnly="0" labelOnly="1" outline="0" axis="axisRow" fieldPosition="3"/>
    </format>
    <format dxfId="938">
      <pivotArea dataOnly="0" labelOnly="1" outline="0" fieldPosition="0">
        <references count="1">
          <reference field="5" count="0" defaultSubtotal="1"/>
        </references>
      </pivotArea>
    </format>
    <format dxfId="937">
      <pivotArea dataOnly="0" labelOnly="1" grandRow="1" outline="0" fieldPosition="0"/>
    </format>
    <format dxfId="936">
      <pivotArea outline="0" collapsedLevelsAreSubtotals="1" fieldPosition="0"/>
    </format>
    <format dxfId="935">
      <pivotArea dataOnly="0" labelOnly="1" outline="0" fieldPosition="0">
        <references count="1">
          <reference field="5" count="0"/>
        </references>
      </pivotArea>
    </format>
    <format dxfId="934">
      <pivotArea dataOnly="0" labelOnly="1" outline="0" fieldPosition="0">
        <references count="1">
          <reference field="5" count="0" defaultSubtotal="1"/>
        </references>
      </pivotArea>
    </format>
    <format dxfId="933">
      <pivotArea dataOnly="0" labelOnly="1" grandRow="1" outline="0" fieldPosition="0"/>
    </format>
    <format dxfId="932">
      <pivotArea dataOnly="0" labelOnly="1" outline="0" fieldPosition="0">
        <references count="2">
          <reference field="5" count="0" selected="0"/>
          <reference field="6" count="10">
            <x v="5"/>
            <x v="7"/>
            <x v="9"/>
            <x v="11"/>
            <x v="12"/>
            <x v="13"/>
            <x v="14"/>
            <x v="16"/>
            <x v="24"/>
            <x v="26"/>
          </reference>
        </references>
      </pivotArea>
    </format>
    <format dxfId="931">
      <pivotArea dataOnly="0" labelOnly="1" outline="0" fieldPosition="0">
        <references count="2">
          <reference field="5" count="0" selected="0"/>
          <reference field="6" count="10" defaultSubtotal="1">
            <x v="5"/>
            <x v="7"/>
            <x v="9"/>
            <x v="11"/>
            <x v="12"/>
            <x v="13"/>
            <x v="14"/>
            <x v="16"/>
            <x v="24"/>
            <x v="26"/>
          </reference>
        </references>
      </pivotArea>
    </format>
    <format dxfId="930">
      <pivotArea dataOnly="0" labelOnly="1" outline="0" fieldPosition="0">
        <references count="3">
          <reference field="4" count="5">
            <x v="22"/>
            <x v="56"/>
            <x v="62"/>
            <x v="121"/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929">
      <pivotArea dataOnly="0" labelOnly="1" outline="0" fieldPosition="0">
        <references count="3">
          <reference field="4" count="5" defaultSubtotal="1">
            <x v="22"/>
            <x v="56"/>
            <x v="62"/>
            <x v="121"/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928">
      <pivotArea dataOnly="0" labelOnly="1" outline="0" fieldPosition="0">
        <references count="3">
          <reference field="4" count="2">
            <x v="65"/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927">
      <pivotArea dataOnly="0" labelOnly="1" outline="0" fieldPosition="0">
        <references count="3">
          <reference field="4" count="2" defaultSubtotal="1">
            <x v="65"/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926">
      <pivotArea dataOnly="0" labelOnly="1" outline="0" fieldPosition="0">
        <references count="3">
          <reference field="4" count="10">
            <x v="20"/>
            <x v="21"/>
            <x v="49"/>
            <x v="58"/>
            <x v="59"/>
            <x v="70"/>
            <x v="79"/>
            <x v="99"/>
            <x v="125"/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925">
      <pivotArea dataOnly="0" labelOnly="1" outline="0" fieldPosition="0">
        <references count="3">
          <reference field="4" count="10" defaultSubtotal="1">
            <x v="20"/>
            <x v="21"/>
            <x v="49"/>
            <x v="58"/>
            <x v="59"/>
            <x v="70"/>
            <x v="79"/>
            <x v="99"/>
            <x v="125"/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924">
      <pivotArea dataOnly="0" labelOnly="1" outline="0" fieldPosition="0">
        <references count="3">
          <reference field="4" count="5">
            <x v="13"/>
            <x v="116"/>
            <x v="154"/>
            <x v="164"/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923">
      <pivotArea dataOnly="0" labelOnly="1" outline="0" fieldPosition="0">
        <references count="3">
          <reference field="4" count="5" defaultSubtotal="1">
            <x v="13"/>
            <x v="116"/>
            <x v="154"/>
            <x v="164"/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922">
      <pivotArea dataOnly="0" labelOnly="1" outline="0" fieldPosition="0">
        <references count="3">
          <reference field="4" count="4">
            <x v="100"/>
            <x v="105"/>
            <x v="126"/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921">
      <pivotArea dataOnly="0" labelOnly="1" outline="0" fieldPosition="0">
        <references count="3">
          <reference field="4" count="4" defaultSubtotal="1">
            <x v="100"/>
            <x v="105"/>
            <x v="126"/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920">
      <pivotArea dataOnly="0" labelOnly="1" outline="0" fieldPosition="0">
        <references count="3">
          <reference field="4" count="21">
            <x v="2"/>
            <x v="4"/>
            <x v="15"/>
            <x v="19"/>
            <x v="33"/>
            <x v="34"/>
            <x v="42"/>
            <x v="45"/>
            <x v="55"/>
            <x v="57"/>
            <x v="73"/>
            <x v="74"/>
            <x v="89"/>
            <x v="110"/>
            <x v="112"/>
            <x v="136"/>
            <x v="143"/>
            <x v="158"/>
            <x v="161"/>
            <x v="163"/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919">
      <pivotArea dataOnly="0" labelOnly="1" outline="0" fieldPosition="0">
        <references count="3">
          <reference field="4" count="21" defaultSubtotal="1">
            <x v="2"/>
            <x v="4"/>
            <x v="15"/>
            <x v="19"/>
            <x v="33"/>
            <x v="34"/>
            <x v="42"/>
            <x v="45"/>
            <x v="55"/>
            <x v="57"/>
            <x v="73"/>
            <x v="74"/>
            <x v="89"/>
            <x v="110"/>
            <x v="112"/>
            <x v="136"/>
            <x v="143"/>
            <x v="158"/>
            <x v="161"/>
            <x v="163"/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918">
      <pivotArea dataOnly="0" labelOnly="1" outline="0" fieldPosition="0">
        <references count="3">
          <reference field="4" count="6">
            <x v="0"/>
            <x v="23"/>
            <x v="37"/>
            <x v="102"/>
            <x v="113"/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917">
      <pivotArea dataOnly="0" labelOnly="1" outline="0" fieldPosition="0">
        <references count="3">
          <reference field="4" count="6" defaultSubtotal="1">
            <x v="0"/>
            <x v="23"/>
            <x v="37"/>
            <x v="102"/>
            <x v="113"/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916">
      <pivotArea dataOnly="0" labelOnly="1" outline="0" fieldPosition="0">
        <references count="3">
          <reference field="4" count="19">
            <x v="1"/>
            <x v="9"/>
            <x v="12"/>
            <x v="16"/>
            <x v="30"/>
            <x v="40"/>
            <x v="41"/>
            <x v="44"/>
            <x v="46"/>
            <x v="64"/>
            <x v="76"/>
            <x v="96"/>
            <x v="104"/>
            <x v="118"/>
            <x v="119"/>
            <x v="127"/>
            <x v="144"/>
            <x v="160"/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915">
      <pivotArea dataOnly="0" labelOnly="1" outline="0" fieldPosition="0">
        <references count="3">
          <reference field="4" count="19" defaultSubtotal="1">
            <x v="1"/>
            <x v="9"/>
            <x v="12"/>
            <x v="16"/>
            <x v="30"/>
            <x v="40"/>
            <x v="41"/>
            <x v="44"/>
            <x v="46"/>
            <x v="64"/>
            <x v="76"/>
            <x v="96"/>
            <x v="104"/>
            <x v="118"/>
            <x v="119"/>
            <x v="127"/>
            <x v="144"/>
            <x v="160"/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914">
      <pivotArea dataOnly="0" labelOnly="1" outline="0" fieldPosition="0">
        <references count="3">
          <reference field="4" count="10">
            <x v="28"/>
            <x v="31"/>
            <x v="43"/>
            <x v="61"/>
            <x v="71"/>
            <x v="77"/>
            <x v="87"/>
            <x v="131"/>
            <x v="147"/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913">
      <pivotArea dataOnly="0" labelOnly="1" outline="0" fieldPosition="0">
        <references count="3">
          <reference field="4" count="10" defaultSubtotal="1">
            <x v="28"/>
            <x v="31"/>
            <x v="43"/>
            <x v="61"/>
            <x v="71"/>
            <x v="77"/>
            <x v="87"/>
            <x v="131"/>
            <x v="147"/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912">
      <pivotArea dataOnly="0" labelOnly="1" outline="0" fieldPosition="0">
        <references count="3">
          <reference field="4" count="6">
            <x v="47"/>
            <x v="78"/>
            <x v="97"/>
            <x v="98"/>
            <x v="173"/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911">
      <pivotArea dataOnly="0" labelOnly="1" outline="0" fieldPosition="0">
        <references count="3">
          <reference field="4" count="6" defaultSubtotal="1">
            <x v="47"/>
            <x v="78"/>
            <x v="97"/>
            <x v="98"/>
            <x v="173"/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910">
      <pivotArea outline="0" collapsedLevelsAreSubtotals="1" fieldPosition="0"/>
    </format>
    <format dxfId="909">
      <pivotArea dataOnly="0" labelOnly="1" outline="0" fieldPosition="0">
        <references count="1">
          <reference field="5" count="0"/>
        </references>
      </pivotArea>
    </format>
    <format dxfId="908">
      <pivotArea dataOnly="0" labelOnly="1" outline="0" fieldPosition="0">
        <references count="1">
          <reference field="5" count="0" defaultSubtotal="1"/>
        </references>
      </pivotArea>
    </format>
    <format dxfId="907">
      <pivotArea dataOnly="0" labelOnly="1" grandRow="1" outline="0" fieldPosition="0"/>
    </format>
    <format dxfId="906">
      <pivotArea dataOnly="0" labelOnly="1" outline="0" fieldPosition="0">
        <references count="2">
          <reference field="5" count="0" selected="0"/>
          <reference field="6" count="10">
            <x v="5"/>
            <x v="7"/>
            <x v="9"/>
            <x v="11"/>
            <x v="12"/>
            <x v="13"/>
            <x v="14"/>
            <x v="16"/>
            <x v="24"/>
            <x v="26"/>
          </reference>
        </references>
      </pivotArea>
    </format>
    <format dxfId="905">
      <pivotArea dataOnly="0" labelOnly="1" outline="0" fieldPosition="0">
        <references count="2">
          <reference field="5" count="0" selected="0"/>
          <reference field="6" count="10" defaultSubtotal="1">
            <x v="5"/>
            <x v="7"/>
            <x v="9"/>
            <x v="11"/>
            <x v="12"/>
            <x v="13"/>
            <x v="14"/>
            <x v="16"/>
            <x v="24"/>
            <x v="26"/>
          </reference>
        </references>
      </pivotArea>
    </format>
    <format dxfId="904">
      <pivotArea dataOnly="0" labelOnly="1" outline="0" fieldPosition="0">
        <references count="3">
          <reference field="4" count="5">
            <x v="22"/>
            <x v="56"/>
            <x v="62"/>
            <x v="121"/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903">
      <pivotArea dataOnly="0" labelOnly="1" outline="0" fieldPosition="0">
        <references count="3">
          <reference field="4" count="5" defaultSubtotal="1">
            <x v="22"/>
            <x v="56"/>
            <x v="62"/>
            <x v="121"/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902">
      <pivotArea dataOnly="0" labelOnly="1" outline="0" fieldPosition="0">
        <references count="3">
          <reference field="4" count="2">
            <x v="65"/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901">
      <pivotArea dataOnly="0" labelOnly="1" outline="0" fieldPosition="0">
        <references count="3">
          <reference field="4" count="2" defaultSubtotal="1">
            <x v="65"/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900">
      <pivotArea dataOnly="0" labelOnly="1" outline="0" fieldPosition="0">
        <references count="3">
          <reference field="4" count="10">
            <x v="20"/>
            <x v="21"/>
            <x v="49"/>
            <x v="58"/>
            <x v="59"/>
            <x v="70"/>
            <x v="79"/>
            <x v="99"/>
            <x v="125"/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899">
      <pivotArea dataOnly="0" labelOnly="1" outline="0" fieldPosition="0">
        <references count="3">
          <reference field="4" count="10" defaultSubtotal="1">
            <x v="20"/>
            <x v="21"/>
            <x v="49"/>
            <x v="58"/>
            <x v="59"/>
            <x v="70"/>
            <x v="79"/>
            <x v="99"/>
            <x v="125"/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898">
      <pivotArea dataOnly="0" labelOnly="1" outline="0" fieldPosition="0">
        <references count="3">
          <reference field="4" count="5">
            <x v="13"/>
            <x v="116"/>
            <x v="154"/>
            <x v="164"/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897">
      <pivotArea dataOnly="0" labelOnly="1" outline="0" fieldPosition="0">
        <references count="3">
          <reference field="4" count="5" defaultSubtotal="1">
            <x v="13"/>
            <x v="116"/>
            <x v="154"/>
            <x v="164"/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896">
      <pivotArea dataOnly="0" labelOnly="1" outline="0" fieldPosition="0">
        <references count="3">
          <reference field="4" count="4">
            <x v="100"/>
            <x v="105"/>
            <x v="126"/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895">
      <pivotArea dataOnly="0" labelOnly="1" outline="0" fieldPosition="0">
        <references count="3">
          <reference field="4" count="4" defaultSubtotal="1">
            <x v="100"/>
            <x v="105"/>
            <x v="126"/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894">
      <pivotArea dataOnly="0" labelOnly="1" outline="0" fieldPosition="0">
        <references count="3">
          <reference field="4" count="21">
            <x v="2"/>
            <x v="4"/>
            <x v="15"/>
            <x v="19"/>
            <x v="33"/>
            <x v="34"/>
            <x v="42"/>
            <x v="45"/>
            <x v="55"/>
            <x v="57"/>
            <x v="73"/>
            <x v="74"/>
            <x v="89"/>
            <x v="110"/>
            <x v="112"/>
            <x v="136"/>
            <x v="143"/>
            <x v="158"/>
            <x v="161"/>
            <x v="163"/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893">
      <pivotArea dataOnly="0" labelOnly="1" outline="0" fieldPosition="0">
        <references count="3">
          <reference field="4" count="21" defaultSubtotal="1">
            <x v="2"/>
            <x v="4"/>
            <x v="15"/>
            <x v="19"/>
            <x v="33"/>
            <x v="34"/>
            <x v="42"/>
            <x v="45"/>
            <x v="55"/>
            <x v="57"/>
            <x v="73"/>
            <x v="74"/>
            <x v="89"/>
            <x v="110"/>
            <x v="112"/>
            <x v="136"/>
            <x v="143"/>
            <x v="158"/>
            <x v="161"/>
            <x v="163"/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892">
      <pivotArea dataOnly="0" labelOnly="1" outline="0" fieldPosition="0">
        <references count="3">
          <reference field="4" count="6">
            <x v="0"/>
            <x v="23"/>
            <x v="37"/>
            <x v="102"/>
            <x v="113"/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891">
      <pivotArea dataOnly="0" labelOnly="1" outline="0" fieldPosition="0">
        <references count="3">
          <reference field="4" count="6" defaultSubtotal="1">
            <x v="0"/>
            <x v="23"/>
            <x v="37"/>
            <x v="102"/>
            <x v="113"/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890">
      <pivotArea dataOnly="0" labelOnly="1" outline="0" fieldPosition="0">
        <references count="3">
          <reference field="4" count="19">
            <x v="1"/>
            <x v="9"/>
            <x v="12"/>
            <x v="16"/>
            <x v="30"/>
            <x v="40"/>
            <x v="41"/>
            <x v="44"/>
            <x v="46"/>
            <x v="64"/>
            <x v="76"/>
            <x v="96"/>
            <x v="104"/>
            <x v="118"/>
            <x v="119"/>
            <x v="127"/>
            <x v="144"/>
            <x v="160"/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889">
      <pivotArea dataOnly="0" labelOnly="1" outline="0" fieldPosition="0">
        <references count="3">
          <reference field="4" count="19" defaultSubtotal="1">
            <x v="1"/>
            <x v="9"/>
            <x v="12"/>
            <x v="16"/>
            <x v="30"/>
            <x v="40"/>
            <x v="41"/>
            <x v="44"/>
            <x v="46"/>
            <x v="64"/>
            <x v="76"/>
            <x v="96"/>
            <x v="104"/>
            <x v="118"/>
            <x v="119"/>
            <x v="127"/>
            <x v="144"/>
            <x v="160"/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888">
      <pivotArea dataOnly="0" labelOnly="1" outline="0" fieldPosition="0">
        <references count="3">
          <reference field="4" count="10">
            <x v="28"/>
            <x v="31"/>
            <x v="43"/>
            <x v="61"/>
            <x v="71"/>
            <x v="77"/>
            <x v="87"/>
            <x v="131"/>
            <x v="147"/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887">
      <pivotArea dataOnly="0" labelOnly="1" outline="0" fieldPosition="0">
        <references count="3">
          <reference field="4" count="10" defaultSubtotal="1">
            <x v="28"/>
            <x v="31"/>
            <x v="43"/>
            <x v="61"/>
            <x v="71"/>
            <x v="77"/>
            <x v="87"/>
            <x v="131"/>
            <x v="147"/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886">
      <pivotArea dataOnly="0" labelOnly="1" outline="0" fieldPosition="0">
        <references count="3">
          <reference field="4" count="6">
            <x v="47"/>
            <x v="78"/>
            <x v="97"/>
            <x v="98"/>
            <x v="173"/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885">
      <pivotArea dataOnly="0" labelOnly="1" outline="0" fieldPosition="0">
        <references count="3">
          <reference field="4" count="6" defaultSubtotal="1">
            <x v="47"/>
            <x v="78"/>
            <x v="97"/>
            <x v="98"/>
            <x v="173"/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884">
      <pivotArea dataOnly="0" labelOnly="1" outline="0" fieldPosition="0">
        <references count="2">
          <reference field="5" count="0" selected="0"/>
          <reference field="6" count="10" defaultSubtotal="1">
            <x v="5"/>
            <x v="7"/>
            <x v="9"/>
            <x v="11"/>
            <x v="12"/>
            <x v="13"/>
            <x v="14"/>
            <x v="16"/>
            <x v="24"/>
            <x v="26"/>
          </reference>
        </references>
      </pivotArea>
    </format>
    <format dxfId="883">
      <pivotArea dataOnly="0" labelOnly="1" outline="0" fieldPosition="0">
        <references count="3">
          <reference field="4" count="5" defaultSubtotal="1">
            <x v="22"/>
            <x v="56"/>
            <x v="62"/>
            <x v="121"/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882">
      <pivotArea dataOnly="0" labelOnly="1" outline="0" fieldPosition="0">
        <references count="3">
          <reference field="4" count="2" defaultSubtotal="1">
            <x v="65"/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881">
      <pivotArea dataOnly="0" labelOnly="1" outline="0" fieldPosition="0">
        <references count="3">
          <reference field="4" count="10" defaultSubtotal="1">
            <x v="20"/>
            <x v="21"/>
            <x v="49"/>
            <x v="58"/>
            <x v="59"/>
            <x v="70"/>
            <x v="79"/>
            <x v="99"/>
            <x v="125"/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880">
      <pivotArea dataOnly="0" labelOnly="1" outline="0" fieldPosition="0">
        <references count="3">
          <reference field="4" count="5" defaultSubtotal="1">
            <x v="13"/>
            <x v="116"/>
            <x v="154"/>
            <x v="164"/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879">
      <pivotArea dataOnly="0" labelOnly="1" outline="0" fieldPosition="0">
        <references count="3">
          <reference field="4" count="4" defaultSubtotal="1">
            <x v="100"/>
            <x v="105"/>
            <x v="126"/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878">
      <pivotArea dataOnly="0" labelOnly="1" outline="0" fieldPosition="0">
        <references count="3">
          <reference field="4" count="21" defaultSubtotal="1">
            <x v="2"/>
            <x v="4"/>
            <x v="15"/>
            <x v="19"/>
            <x v="33"/>
            <x v="34"/>
            <x v="42"/>
            <x v="45"/>
            <x v="55"/>
            <x v="57"/>
            <x v="73"/>
            <x v="74"/>
            <x v="89"/>
            <x v="110"/>
            <x v="112"/>
            <x v="136"/>
            <x v="143"/>
            <x v="158"/>
            <x v="161"/>
            <x v="163"/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877">
      <pivotArea dataOnly="0" labelOnly="1" outline="0" fieldPosition="0">
        <references count="3">
          <reference field="4" count="6" defaultSubtotal="1">
            <x v="0"/>
            <x v="23"/>
            <x v="37"/>
            <x v="102"/>
            <x v="113"/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876">
      <pivotArea dataOnly="0" labelOnly="1" outline="0" fieldPosition="0">
        <references count="3">
          <reference field="4" count="19" defaultSubtotal="1">
            <x v="1"/>
            <x v="9"/>
            <x v="12"/>
            <x v="16"/>
            <x v="30"/>
            <x v="40"/>
            <x v="41"/>
            <x v="44"/>
            <x v="46"/>
            <x v="64"/>
            <x v="76"/>
            <x v="96"/>
            <x v="104"/>
            <x v="118"/>
            <x v="119"/>
            <x v="127"/>
            <x v="144"/>
            <x v="160"/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875">
      <pivotArea dataOnly="0" labelOnly="1" outline="0" fieldPosition="0">
        <references count="3">
          <reference field="4" count="10" defaultSubtotal="1">
            <x v="28"/>
            <x v="31"/>
            <x v="43"/>
            <x v="61"/>
            <x v="71"/>
            <x v="77"/>
            <x v="87"/>
            <x v="131"/>
            <x v="147"/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874">
      <pivotArea dataOnly="0" labelOnly="1" outline="0" fieldPosition="0">
        <references count="3">
          <reference field="4" count="6" defaultSubtotal="1">
            <x v="47"/>
            <x v="78"/>
            <x v="97"/>
            <x v="98"/>
            <x v="173"/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873">
      <pivotArea field="1" type="button" dataOnly="0" labelOnly="1" outline="0" axis="axisRow" fieldPosition="3"/>
    </format>
    <format dxfId="872">
      <pivotArea field="1" type="button" dataOnly="0" labelOnly="1" outline="0" axis="axisRow" fieldPosition="3"/>
    </format>
    <format dxfId="871">
      <pivotArea dataOnly="0" labelOnly="1" outline="0" fieldPosition="0">
        <references count="1">
          <reference field="5" count="0" defaultSubtotal="1"/>
        </references>
      </pivotArea>
    </format>
    <format dxfId="870">
      <pivotArea dataOnly="0" labelOnly="1" grandRow="1" outline="0" fieldPosition="0"/>
    </format>
    <format dxfId="869">
      <pivotArea dataOnly="0" labelOnly="1" outline="0" fieldPosition="0">
        <references count="2">
          <reference field="5" count="0" selected="0"/>
          <reference field="6" count="1" defaultSubtotal="1">
            <x v="5"/>
          </reference>
        </references>
      </pivotArea>
    </format>
    <format dxfId="868">
      <pivotArea dataOnly="0" labelOnly="1" outline="0" fieldPosition="0">
        <references count="2">
          <reference field="5" count="0" selected="0"/>
          <reference field="6" count="1" defaultSubtotal="1">
            <x v="7"/>
          </reference>
        </references>
      </pivotArea>
    </format>
    <format dxfId="867">
      <pivotArea dataOnly="0" labelOnly="1" outline="0" fieldPosition="0">
        <references count="2">
          <reference field="5" count="0" selected="0"/>
          <reference field="6" count="1" defaultSubtotal="1">
            <x v="9"/>
          </reference>
        </references>
      </pivotArea>
    </format>
    <format dxfId="866">
      <pivotArea dataOnly="0" labelOnly="1" outline="0" fieldPosition="0">
        <references count="2">
          <reference field="5" count="0" selected="0"/>
          <reference field="6" count="1" defaultSubtotal="1">
            <x v="11"/>
          </reference>
        </references>
      </pivotArea>
    </format>
    <format dxfId="865">
      <pivotArea dataOnly="0" labelOnly="1" outline="0" fieldPosition="0">
        <references count="2">
          <reference field="5" count="0" selected="0"/>
          <reference field="6" count="1" defaultSubtotal="1">
            <x v="12"/>
          </reference>
        </references>
      </pivotArea>
    </format>
    <format dxfId="864">
      <pivotArea dataOnly="0" labelOnly="1" outline="0" fieldPosition="0">
        <references count="2">
          <reference field="5" count="0" selected="0"/>
          <reference field="6" count="1" defaultSubtotal="1">
            <x v="13"/>
          </reference>
        </references>
      </pivotArea>
    </format>
    <format dxfId="863">
      <pivotArea dataOnly="0" labelOnly="1" outline="0" fieldPosition="0">
        <references count="2">
          <reference field="5" count="0" selected="0"/>
          <reference field="6" count="1" defaultSubtotal="1">
            <x v="14"/>
          </reference>
        </references>
      </pivotArea>
    </format>
    <format dxfId="862">
      <pivotArea dataOnly="0" labelOnly="1" outline="0" fieldPosition="0">
        <references count="2">
          <reference field="5" count="0" selected="0"/>
          <reference field="6" count="1" defaultSubtotal="1">
            <x v="16"/>
          </reference>
        </references>
      </pivotArea>
    </format>
    <format dxfId="861">
      <pivotArea dataOnly="0" labelOnly="1" outline="0" fieldPosition="0">
        <references count="2">
          <reference field="5" count="0" selected="0"/>
          <reference field="6" count="1" defaultSubtotal="1">
            <x v="24"/>
          </reference>
        </references>
      </pivotArea>
    </format>
    <format dxfId="860">
      <pivotArea dataOnly="0" labelOnly="1" outline="0" fieldPosition="0">
        <references count="2">
          <reference field="5" count="0" selected="0"/>
          <reference field="6" count="1" defaultSubtotal="1">
            <x v="26"/>
          </reference>
        </references>
      </pivotArea>
    </format>
    <format dxfId="859">
      <pivotArea dataOnly="0" labelOnly="1" outline="0" fieldPosition="0">
        <references count="3">
          <reference field="4" count="1" defaultSubtotal="1">
            <x v="22"/>
          </reference>
          <reference field="5" count="0" selected="0"/>
          <reference field="6" count="1" selected="0">
            <x v="5"/>
          </reference>
        </references>
      </pivotArea>
    </format>
    <format dxfId="858">
      <pivotArea dataOnly="0" labelOnly="1" outline="0" fieldPosition="0">
        <references count="3">
          <reference field="4" count="1" defaultSubtotal="1">
            <x v="56"/>
          </reference>
          <reference field="5" count="0" selected="0"/>
          <reference field="6" count="1" selected="0">
            <x v="5"/>
          </reference>
        </references>
      </pivotArea>
    </format>
    <format dxfId="857">
      <pivotArea dataOnly="0" labelOnly="1" outline="0" fieldPosition="0">
        <references count="3">
          <reference field="4" count="1" defaultSubtotal="1">
            <x v="62"/>
          </reference>
          <reference field="5" count="0" selected="0"/>
          <reference field="6" count="1" selected="0">
            <x v="5"/>
          </reference>
        </references>
      </pivotArea>
    </format>
    <format dxfId="856">
      <pivotArea dataOnly="0" labelOnly="1" outline="0" fieldPosition="0">
        <references count="3">
          <reference field="4" count="1" defaultSubtotal="1">
            <x v="121"/>
          </reference>
          <reference field="5" count="0" selected="0"/>
          <reference field="6" count="1" selected="0">
            <x v="5"/>
          </reference>
        </references>
      </pivotArea>
    </format>
    <format dxfId="855">
      <pivotArea dataOnly="0" labelOnly="1" outline="0" fieldPosition="0">
        <references count="3">
          <reference field="4" count="1" defaultSubtotal="1"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854">
      <pivotArea dataOnly="0" labelOnly="1" outline="0" fieldPosition="0">
        <references count="3">
          <reference field="4" count="1" defaultSubtotal="1">
            <x v="65"/>
          </reference>
          <reference field="5" count="0" selected="0"/>
          <reference field="6" count="1" selected="0">
            <x v="7"/>
          </reference>
        </references>
      </pivotArea>
    </format>
    <format dxfId="853">
      <pivotArea dataOnly="0" labelOnly="1" outline="0" fieldPosition="0">
        <references count="3">
          <reference field="4" count="1" defaultSubtotal="1"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852">
      <pivotArea dataOnly="0" labelOnly="1" outline="0" fieldPosition="0">
        <references count="3">
          <reference field="4" count="1" defaultSubtotal="1">
            <x v="20"/>
          </reference>
          <reference field="5" count="0" selected="0"/>
          <reference field="6" count="1" selected="0">
            <x v="9"/>
          </reference>
        </references>
      </pivotArea>
    </format>
    <format dxfId="851">
      <pivotArea dataOnly="0" labelOnly="1" outline="0" fieldPosition="0">
        <references count="3">
          <reference field="4" count="1" defaultSubtotal="1">
            <x v="21"/>
          </reference>
          <reference field="5" count="0" selected="0"/>
          <reference field="6" count="1" selected="0">
            <x v="9"/>
          </reference>
        </references>
      </pivotArea>
    </format>
    <format dxfId="850">
      <pivotArea dataOnly="0" labelOnly="1" outline="0" fieldPosition="0">
        <references count="3">
          <reference field="4" count="1" defaultSubtotal="1">
            <x v="49"/>
          </reference>
          <reference field="5" count="0" selected="0"/>
          <reference field="6" count="1" selected="0">
            <x v="9"/>
          </reference>
        </references>
      </pivotArea>
    </format>
    <format dxfId="849">
      <pivotArea dataOnly="0" labelOnly="1" outline="0" fieldPosition="0">
        <references count="3">
          <reference field="4" count="1" defaultSubtotal="1">
            <x v="58"/>
          </reference>
          <reference field="5" count="0" selected="0"/>
          <reference field="6" count="1" selected="0">
            <x v="9"/>
          </reference>
        </references>
      </pivotArea>
    </format>
    <format dxfId="848">
      <pivotArea dataOnly="0" labelOnly="1" outline="0" fieldPosition="0">
        <references count="3">
          <reference field="4" count="1" defaultSubtotal="1">
            <x v="59"/>
          </reference>
          <reference field="5" count="0" selected="0"/>
          <reference field="6" count="1" selected="0">
            <x v="9"/>
          </reference>
        </references>
      </pivotArea>
    </format>
    <format dxfId="847">
      <pivotArea dataOnly="0" labelOnly="1" outline="0" fieldPosition="0">
        <references count="3">
          <reference field="4" count="1" defaultSubtotal="1">
            <x v="70"/>
          </reference>
          <reference field="5" count="0" selected="0"/>
          <reference field="6" count="1" selected="0">
            <x v="9"/>
          </reference>
        </references>
      </pivotArea>
    </format>
    <format dxfId="846">
      <pivotArea dataOnly="0" labelOnly="1" outline="0" fieldPosition="0">
        <references count="3">
          <reference field="4" count="1" defaultSubtotal="1">
            <x v="79"/>
          </reference>
          <reference field="5" count="0" selected="0"/>
          <reference field="6" count="1" selected="0">
            <x v="9"/>
          </reference>
        </references>
      </pivotArea>
    </format>
    <format dxfId="845">
      <pivotArea dataOnly="0" labelOnly="1" outline="0" fieldPosition="0">
        <references count="3">
          <reference field="4" count="1" defaultSubtotal="1">
            <x v="99"/>
          </reference>
          <reference field="5" count="0" selected="0"/>
          <reference field="6" count="1" selected="0">
            <x v="9"/>
          </reference>
        </references>
      </pivotArea>
    </format>
    <format dxfId="844">
      <pivotArea dataOnly="0" labelOnly="1" outline="0" fieldPosition="0">
        <references count="3">
          <reference field="4" count="1" defaultSubtotal="1">
            <x v="125"/>
          </reference>
          <reference field="5" count="0" selected="0"/>
          <reference field="6" count="1" selected="0">
            <x v="9"/>
          </reference>
        </references>
      </pivotArea>
    </format>
    <format dxfId="843">
      <pivotArea dataOnly="0" labelOnly="1" outline="0" fieldPosition="0">
        <references count="3">
          <reference field="4" count="1" defaultSubtotal="1"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842">
      <pivotArea dataOnly="0" labelOnly="1" outline="0" fieldPosition="0">
        <references count="3">
          <reference field="4" count="1" defaultSubtotal="1">
            <x v="13"/>
          </reference>
          <reference field="5" count="0" selected="0"/>
          <reference field="6" count="1" selected="0">
            <x v="11"/>
          </reference>
        </references>
      </pivotArea>
    </format>
    <format dxfId="841">
      <pivotArea dataOnly="0" labelOnly="1" outline="0" fieldPosition="0">
        <references count="3">
          <reference field="4" count="1" defaultSubtotal="1">
            <x v="116"/>
          </reference>
          <reference field="5" count="0" selected="0"/>
          <reference field="6" count="1" selected="0">
            <x v="11"/>
          </reference>
        </references>
      </pivotArea>
    </format>
    <format dxfId="840">
      <pivotArea dataOnly="0" labelOnly="1" outline="0" fieldPosition="0">
        <references count="3">
          <reference field="4" count="1" defaultSubtotal="1">
            <x v="154"/>
          </reference>
          <reference field="5" count="0" selected="0"/>
          <reference field="6" count="1" selected="0">
            <x v="11"/>
          </reference>
        </references>
      </pivotArea>
    </format>
    <format dxfId="839">
      <pivotArea dataOnly="0" labelOnly="1" outline="0" fieldPosition="0">
        <references count="3">
          <reference field="4" count="1" defaultSubtotal="1">
            <x v="164"/>
          </reference>
          <reference field="5" count="0" selected="0"/>
          <reference field="6" count="1" selected="0">
            <x v="11"/>
          </reference>
        </references>
      </pivotArea>
    </format>
    <format dxfId="838">
      <pivotArea dataOnly="0" labelOnly="1" outline="0" fieldPosition="0">
        <references count="3">
          <reference field="4" count="1" defaultSubtotal="1"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837">
      <pivotArea dataOnly="0" labelOnly="1" outline="0" fieldPosition="0">
        <references count="3">
          <reference field="4" count="1" defaultSubtotal="1">
            <x v="100"/>
          </reference>
          <reference field="5" count="0" selected="0"/>
          <reference field="6" count="1" selected="0">
            <x v="12"/>
          </reference>
        </references>
      </pivotArea>
    </format>
    <format dxfId="836">
      <pivotArea dataOnly="0" labelOnly="1" outline="0" fieldPosition="0">
        <references count="3">
          <reference field="4" count="1" defaultSubtotal="1">
            <x v="105"/>
          </reference>
          <reference field="5" count="0" selected="0"/>
          <reference field="6" count="1" selected="0">
            <x v="12"/>
          </reference>
        </references>
      </pivotArea>
    </format>
    <format dxfId="835">
      <pivotArea dataOnly="0" labelOnly="1" outline="0" fieldPosition="0">
        <references count="3">
          <reference field="4" count="1" defaultSubtotal="1">
            <x v="126"/>
          </reference>
          <reference field="5" count="0" selected="0"/>
          <reference field="6" count="1" selected="0">
            <x v="12"/>
          </reference>
        </references>
      </pivotArea>
    </format>
    <format dxfId="834">
      <pivotArea dataOnly="0" labelOnly="1" outline="0" fieldPosition="0">
        <references count="3">
          <reference field="4" count="1" defaultSubtotal="1"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833">
      <pivotArea dataOnly="0" labelOnly="1" outline="0" fieldPosition="0">
        <references count="3">
          <reference field="4" count="1" defaultSubtotal="1">
            <x v="2"/>
          </reference>
          <reference field="5" count="0" selected="0"/>
          <reference field="6" count="1" selected="0">
            <x v="13"/>
          </reference>
        </references>
      </pivotArea>
    </format>
    <format dxfId="832">
      <pivotArea dataOnly="0" labelOnly="1" outline="0" fieldPosition="0">
        <references count="3">
          <reference field="4" count="1" defaultSubtotal="1">
            <x v="4"/>
          </reference>
          <reference field="5" count="0" selected="0"/>
          <reference field="6" count="1" selected="0">
            <x v="13"/>
          </reference>
        </references>
      </pivotArea>
    </format>
    <format dxfId="831">
      <pivotArea dataOnly="0" labelOnly="1" outline="0" fieldPosition="0">
        <references count="3">
          <reference field="4" count="1" defaultSubtotal="1">
            <x v="15"/>
          </reference>
          <reference field="5" count="0" selected="0"/>
          <reference field="6" count="1" selected="0">
            <x v="13"/>
          </reference>
        </references>
      </pivotArea>
    </format>
    <format dxfId="830">
      <pivotArea dataOnly="0" labelOnly="1" outline="0" fieldPosition="0">
        <references count="3">
          <reference field="4" count="1" defaultSubtotal="1">
            <x v="19"/>
          </reference>
          <reference field="5" count="0" selected="0"/>
          <reference field="6" count="1" selected="0">
            <x v="13"/>
          </reference>
        </references>
      </pivotArea>
    </format>
    <format dxfId="829">
      <pivotArea dataOnly="0" labelOnly="1" outline="0" fieldPosition="0">
        <references count="3">
          <reference field="4" count="1" defaultSubtotal="1">
            <x v="33"/>
          </reference>
          <reference field="5" count="0" selected="0"/>
          <reference field="6" count="1" selected="0">
            <x v="13"/>
          </reference>
        </references>
      </pivotArea>
    </format>
    <format dxfId="828">
      <pivotArea dataOnly="0" labelOnly="1" outline="0" fieldPosition="0">
        <references count="3">
          <reference field="4" count="1" defaultSubtotal="1">
            <x v="34"/>
          </reference>
          <reference field="5" count="0" selected="0"/>
          <reference field="6" count="1" selected="0">
            <x v="13"/>
          </reference>
        </references>
      </pivotArea>
    </format>
    <format dxfId="827">
      <pivotArea dataOnly="0" labelOnly="1" outline="0" fieldPosition="0">
        <references count="3">
          <reference field="4" count="1" defaultSubtotal="1">
            <x v="42"/>
          </reference>
          <reference field="5" count="0" selected="0"/>
          <reference field="6" count="1" selected="0">
            <x v="13"/>
          </reference>
        </references>
      </pivotArea>
    </format>
    <format dxfId="826">
      <pivotArea dataOnly="0" labelOnly="1" outline="0" fieldPosition="0">
        <references count="3">
          <reference field="4" count="1" defaultSubtotal="1">
            <x v="45"/>
          </reference>
          <reference field="5" count="0" selected="0"/>
          <reference field="6" count="1" selected="0">
            <x v="13"/>
          </reference>
        </references>
      </pivotArea>
    </format>
    <format dxfId="825">
      <pivotArea dataOnly="0" labelOnly="1" outline="0" fieldPosition="0">
        <references count="3">
          <reference field="4" count="1" defaultSubtotal="1">
            <x v="55"/>
          </reference>
          <reference field="5" count="0" selected="0"/>
          <reference field="6" count="1" selected="0">
            <x v="13"/>
          </reference>
        </references>
      </pivotArea>
    </format>
    <format dxfId="824">
      <pivotArea dataOnly="0" labelOnly="1" outline="0" fieldPosition="0">
        <references count="3">
          <reference field="4" count="1" defaultSubtotal="1">
            <x v="57"/>
          </reference>
          <reference field="5" count="0" selected="0"/>
          <reference field="6" count="1" selected="0">
            <x v="13"/>
          </reference>
        </references>
      </pivotArea>
    </format>
    <format dxfId="823">
      <pivotArea dataOnly="0" labelOnly="1" outline="0" fieldPosition="0">
        <references count="3">
          <reference field="4" count="1" defaultSubtotal="1">
            <x v="73"/>
          </reference>
          <reference field="5" count="0" selected="0"/>
          <reference field="6" count="1" selected="0">
            <x v="13"/>
          </reference>
        </references>
      </pivotArea>
    </format>
    <format dxfId="822">
      <pivotArea dataOnly="0" labelOnly="1" outline="0" fieldPosition="0">
        <references count="3">
          <reference field="4" count="1" defaultSubtotal="1">
            <x v="74"/>
          </reference>
          <reference field="5" count="0" selected="0"/>
          <reference field="6" count="1" selected="0">
            <x v="13"/>
          </reference>
        </references>
      </pivotArea>
    </format>
    <format dxfId="821">
      <pivotArea dataOnly="0" labelOnly="1" outline="0" fieldPosition="0">
        <references count="3">
          <reference field="4" count="1" defaultSubtotal="1">
            <x v="89"/>
          </reference>
          <reference field="5" count="0" selected="0"/>
          <reference field="6" count="1" selected="0">
            <x v="13"/>
          </reference>
        </references>
      </pivotArea>
    </format>
    <format dxfId="820">
      <pivotArea dataOnly="0" labelOnly="1" outline="0" fieldPosition="0">
        <references count="3">
          <reference field="4" count="1" defaultSubtotal="1">
            <x v="110"/>
          </reference>
          <reference field="5" count="0" selected="0"/>
          <reference field="6" count="1" selected="0">
            <x v="13"/>
          </reference>
        </references>
      </pivotArea>
    </format>
    <format dxfId="819">
      <pivotArea dataOnly="0" labelOnly="1" outline="0" fieldPosition="0">
        <references count="3">
          <reference field="4" count="1" defaultSubtotal="1">
            <x v="112"/>
          </reference>
          <reference field="5" count="0" selected="0"/>
          <reference field="6" count="1" selected="0">
            <x v="13"/>
          </reference>
        </references>
      </pivotArea>
    </format>
    <format dxfId="818">
      <pivotArea dataOnly="0" labelOnly="1" outline="0" fieldPosition="0">
        <references count="3">
          <reference field="4" count="1" defaultSubtotal="1">
            <x v="136"/>
          </reference>
          <reference field="5" count="0" selected="0"/>
          <reference field="6" count="1" selected="0">
            <x v="13"/>
          </reference>
        </references>
      </pivotArea>
    </format>
    <format dxfId="817">
      <pivotArea dataOnly="0" labelOnly="1" outline="0" fieldPosition="0">
        <references count="3">
          <reference field="4" count="1" defaultSubtotal="1">
            <x v="143"/>
          </reference>
          <reference field="5" count="0" selected="0"/>
          <reference field="6" count="1" selected="0">
            <x v="13"/>
          </reference>
        </references>
      </pivotArea>
    </format>
    <format dxfId="816">
      <pivotArea dataOnly="0" labelOnly="1" outline="0" fieldPosition="0">
        <references count="3">
          <reference field="4" count="1" defaultSubtotal="1">
            <x v="158"/>
          </reference>
          <reference field="5" count="0" selected="0"/>
          <reference field="6" count="1" selected="0">
            <x v="13"/>
          </reference>
        </references>
      </pivotArea>
    </format>
    <format dxfId="815">
      <pivotArea dataOnly="0" labelOnly="1" outline="0" fieldPosition="0">
        <references count="3">
          <reference field="4" count="1" defaultSubtotal="1">
            <x v="161"/>
          </reference>
          <reference field="5" count="0" selected="0"/>
          <reference field="6" count="1" selected="0">
            <x v="13"/>
          </reference>
        </references>
      </pivotArea>
    </format>
    <format dxfId="814">
      <pivotArea dataOnly="0" labelOnly="1" outline="0" fieldPosition="0">
        <references count="3">
          <reference field="4" count="1" defaultSubtotal="1">
            <x v="163"/>
          </reference>
          <reference field="5" count="0" selected="0"/>
          <reference field="6" count="1" selected="0">
            <x v="13"/>
          </reference>
        </references>
      </pivotArea>
    </format>
    <format dxfId="813">
      <pivotArea dataOnly="0" labelOnly="1" outline="0" fieldPosition="0">
        <references count="3">
          <reference field="4" count="1" defaultSubtotal="1"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812">
      <pivotArea dataOnly="0" labelOnly="1" outline="0" fieldPosition="0">
        <references count="3">
          <reference field="4" count="1" defaultSubtotal="1">
            <x v="0"/>
          </reference>
          <reference field="5" count="0" selected="0"/>
          <reference field="6" count="1" selected="0">
            <x v="14"/>
          </reference>
        </references>
      </pivotArea>
    </format>
    <format dxfId="811">
      <pivotArea dataOnly="0" labelOnly="1" outline="0" fieldPosition="0">
        <references count="3">
          <reference field="4" count="1" defaultSubtotal="1">
            <x v="23"/>
          </reference>
          <reference field="5" count="0" selected="0"/>
          <reference field="6" count="1" selected="0">
            <x v="14"/>
          </reference>
        </references>
      </pivotArea>
    </format>
    <format dxfId="810">
      <pivotArea dataOnly="0" labelOnly="1" outline="0" fieldPosition="0">
        <references count="3">
          <reference field="4" count="1" defaultSubtotal="1">
            <x v="37"/>
          </reference>
          <reference field="5" count="0" selected="0"/>
          <reference field="6" count="1" selected="0">
            <x v="14"/>
          </reference>
        </references>
      </pivotArea>
    </format>
    <format dxfId="809">
      <pivotArea dataOnly="0" labelOnly="1" outline="0" fieldPosition="0">
        <references count="3">
          <reference field="4" count="1" defaultSubtotal="1">
            <x v="102"/>
          </reference>
          <reference field="5" count="0" selected="0"/>
          <reference field="6" count="1" selected="0">
            <x v="14"/>
          </reference>
        </references>
      </pivotArea>
    </format>
    <format dxfId="808">
      <pivotArea dataOnly="0" labelOnly="1" outline="0" fieldPosition="0">
        <references count="3">
          <reference field="4" count="1" defaultSubtotal="1">
            <x v="113"/>
          </reference>
          <reference field="5" count="0" selected="0"/>
          <reference field="6" count="1" selected="0">
            <x v="14"/>
          </reference>
        </references>
      </pivotArea>
    </format>
    <format dxfId="807">
      <pivotArea dataOnly="0" labelOnly="1" outline="0" fieldPosition="0">
        <references count="3">
          <reference field="4" count="1" defaultSubtotal="1"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806">
      <pivotArea dataOnly="0" labelOnly="1" outline="0" fieldPosition="0">
        <references count="3">
          <reference field="4" count="1" defaultSubtotal="1">
            <x v="1"/>
          </reference>
          <reference field="5" count="0" selected="0"/>
          <reference field="6" count="1" selected="0">
            <x v="16"/>
          </reference>
        </references>
      </pivotArea>
    </format>
    <format dxfId="805">
      <pivotArea dataOnly="0" labelOnly="1" outline="0" fieldPosition="0">
        <references count="3">
          <reference field="4" count="1" defaultSubtotal="1">
            <x v="9"/>
          </reference>
          <reference field="5" count="0" selected="0"/>
          <reference field="6" count="1" selected="0">
            <x v="16"/>
          </reference>
        </references>
      </pivotArea>
    </format>
    <format dxfId="804">
      <pivotArea dataOnly="0" labelOnly="1" outline="0" fieldPosition="0">
        <references count="3">
          <reference field="4" count="1" defaultSubtotal="1">
            <x v="12"/>
          </reference>
          <reference field="5" count="0" selected="0"/>
          <reference field="6" count="1" selected="0">
            <x v="16"/>
          </reference>
        </references>
      </pivotArea>
    </format>
    <format dxfId="803">
      <pivotArea dataOnly="0" labelOnly="1" outline="0" fieldPosition="0">
        <references count="3">
          <reference field="4" count="1" defaultSubtotal="1">
            <x v="16"/>
          </reference>
          <reference field="5" count="0" selected="0"/>
          <reference field="6" count="1" selected="0">
            <x v="16"/>
          </reference>
        </references>
      </pivotArea>
    </format>
    <format dxfId="802">
      <pivotArea dataOnly="0" labelOnly="1" outline="0" fieldPosition="0">
        <references count="3">
          <reference field="4" count="1" defaultSubtotal="1">
            <x v="30"/>
          </reference>
          <reference field="5" count="0" selected="0"/>
          <reference field="6" count="1" selected="0">
            <x v="16"/>
          </reference>
        </references>
      </pivotArea>
    </format>
    <format dxfId="801">
      <pivotArea dataOnly="0" labelOnly="1" outline="0" fieldPosition="0">
        <references count="3">
          <reference field="4" count="1" defaultSubtotal="1">
            <x v="40"/>
          </reference>
          <reference field="5" count="0" selected="0"/>
          <reference field="6" count="1" selected="0">
            <x v="16"/>
          </reference>
        </references>
      </pivotArea>
    </format>
    <format dxfId="800">
      <pivotArea dataOnly="0" labelOnly="1" outline="0" fieldPosition="0">
        <references count="3">
          <reference field="4" count="1" defaultSubtotal="1">
            <x v="41"/>
          </reference>
          <reference field="5" count="0" selected="0"/>
          <reference field="6" count="1" selected="0">
            <x v="16"/>
          </reference>
        </references>
      </pivotArea>
    </format>
    <format dxfId="799">
      <pivotArea dataOnly="0" labelOnly="1" outline="0" fieldPosition="0">
        <references count="3">
          <reference field="4" count="1" defaultSubtotal="1">
            <x v="44"/>
          </reference>
          <reference field="5" count="0" selected="0"/>
          <reference field="6" count="1" selected="0">
            <x v="16"/>
          </reference>
        </references>
      </pivotArea>
    </format>
    <format dxfId="798">
      <pivotArea dataOnly="0" labelOnly="1" outline="0" fieldPosition="0">
        <references count="3">
          <reference field="4" count="1" defaultSubtotal="1">
            <x v="46"/>
          </reference>
          <reference field="5" count="0" selected="0"/>
          <reference field="6" count="1" selected="0">
            <x v="16"/>
          </reference>
        </references>
      </pivotArea>
    </format>
    <format dxfId="797">
      <pivotArea dataOnly="0" labelOnly="1" outline="0" fieldPosition="0">
        <references count="3">
          <reference field="4" count="1" defaultSubtotal="1">
            <x v="64"/>
          </reference>
          <reference field="5" count="0" selected="0"/>
          <reference field="6" count="1" selected="0">
            <x v="16"/>
          </reference>
        </references>
      </pivotArea>
    </format>
    <format dxfId="796">
      <pivotArea dataOnly="0" labelOnly="1" outline="0" fieldPosition="0">
        <references count="3">
          <reference field="4" count="1" defaultSubtotal="1">
            <x v="76"/>
          </reference>
          <reference field="5" count="0" selected="0"/>
          <reference field="6" count="1" selected="0">
            <x v="16"/>
          </reference>
        </references>
      </pivotArea>
    </format>
    <format dxfId="795">
      <pivotArea dataOnly="0" labelOnly="1" outline="0" fieldPosition="0">
        <references count="3">
          <reference field="4" count="1" defaultSubtotal="1">
            <x v="96"/>
          </reference>
          <reference field="5" count="0" selected="0"/>
          <reference field="6" count="1" selected="0">
            <x v="16"/>
          </reference>
        </references>
      </pivotArea>
    </format>
    <format dxfId="794">
      <pivotArea dataOnly="0" labelOnly="1" outline="0" fieldPosition="0">
        <references count="3">
          <reference field="4" count="1" defaultSubtotal="1">
            <x v="104"/>
          </reference>
          <reference field="5" count="0" selected="0"/>
          <reference field="6" count="1" selected="0">
            <x v="16"/>
          </reference>
        </references>
      </pivotArea>
    </format>
    <format dxfId="793">
      <pivotArea dataOnly="0" labelOnly="1" outline="0" fieldPosition="0">
        <references count="3">
          <reference field="4" count="1" defaultSubtotal="1">
            <x v="118"/>
          </reference>
          <reference field="5" count="0" selected="0"/>
          <reference field="6" count="1" selected="0">
            <x v="16"/>
          </reference>
        </references>
      </pivotArea>
    </format>
    <format dxfId="792">
      <pivotArea dataOnly="0" labelOnly="1" outline="0" fieldPosition="0">
        <references count="3">
          <reference field="4" count="1" defaultSubtotal="1">
            <x v="119"/>
          </reference>
          <reference field="5" count="0" selected="0"/>
          <reference field="6" count="1" selected="0">
            <x v="16"/>
          </reference>
        </references>
      </pivotArea>
    </format>
    <format dxfId="791">
      <pivotArea dataOnly="0" labelOnly="1" outline="0" fieldPosition="0">
        <references count="3">
          <reference field="4" count="1" defaultSubtotal="1">
            <x v="127"/>
          </reference>
          <reference field="5" count="0" selected="0"/>
          <reference field="6" count="1" selected="0">
            <x v="16"/>
          </reference>
        </references>
      </pivotArea>
    </format>
    <format dxfId="790">
      <pivotArea dataOnly="0" labelOnly="1" outline="0" fieldPosition="0">
        <references count="3">
          <reference field="4" count="1" defaultSubtotal="1">
            <x v="144"/>
          </reference>
          <reference field="5" count="0" selected="0"/>
          <reference field="6" count="1" selected="0">
            <x v="16"/>
          </reference>
        </references>
      </pivotArea>
    </format>
    <format dxfId="789">
      <pivotArea dataOnly="0" labelOnly="1" outline="0" fieldPosition="0">
        <references count="3">
          <reference field="4" count="1" defaultSubtotal="1">
            <x v="160"/>
          </reference>
          <reference field="5" count="0" selected="0"/>
          <reference field="6" count="1" selected="0">
            <x v="16"/>
          </reference>
        </references>
      </pivotArea>
    </format>
    <format dxfId="788">
      <pivotArea dataOnly="0" labelOnly="1" outline="0" fieldPosition="0">
        <references count="3">
          <reference field="4" count="1" defaultSubtotal="1"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787">
      <pivotArea dataOnly="0" labelOnly="1" outline="0" fieldPosition="0">
        <references count="3">
          <reference field="4" count="1" defaultSubtotal="1">
            <x v="28"/>
          </reference>
          <reference field="5" count="0" selected="0"/>
          <reference field="6" count="1" selected="0">
            <x v="24"/>
          </reference>
        </references>
      </pivotArea>
    </format>
    <format dxfId="786">
      <pivotArea dataOnly="0" labelOnly="1" outline="0" fieldPosition="0">
        <references count="3">
          <reference field="4" count="1" defaultSubtotal="1">
            <x v="31"/>
          </reference>
          <reference field="5" count="0" selected="0"/>
          <reference field="6" count="1" selected="0">
            <x v="24"/>
          </reference>
        </references>
      </pivotArea>
    </format>
    <format dxfId="785">
      <pivotArea dataOnly="0" labelOnly="1" outline="0" fieldPosition="0">
        <references count="3">
          <reference field="4" count="1" defaultSubtotal="1">
            <x v="43"/>
          </reference>
          <reference field="5" count="0" selected="0"/>
          <reference field="6" count="1" selected="0">
            <x v="24"/>
          </reference>
        </references>
      </pivotArea>
    </format>
    <format dxfId="784">
      <pivotArea dataOnly="0" labelOnly="1" outline="0" fieldPosition="0">
        <references count="3">
          <reference field="4" count="1" defaultSubtotal="1">
            <x v="61"/>
          </reference>
          <reference field="5" count="0" selected="0"/>
          <reference field="6" count="1" selected="0">
            <x v="24"/>
          </reference>
        </references>
      </pivotArea>
    </format>
    <format dxfId="783">
      <pivotArea dataOnly="0" labelOnly="1" outline="0" fieldPosition="0">
        <references count="3">
          <reference field="4" count="1" defaultSubtotal="1">
            <x v="71"/>
          </reference>
          <reference field="5" count="0" selected="0"/>
          <reference field="6" count="1" selected="0">
            <x v="24"/>
          </reference>
        </references>
      </pivotArea>
    </format>
    <format dxfId="782">
      <pivotArea dataOnly="0" labelOnly="1" outline="0" fieldPosition="0">
        <references count="3">
          <reference field="4" count="1" defaultSubtotal="1">
            <x v="77"/>
          </reference>
          <reference field="5" count="0" selected="0"/>
          <reference field="6" count="1" selected="0">
            <x v="24"/>
          </reference>
        </references>
      </pivotArea>
    </format>
    <format dxfId="781">
      <pivotArea dataOnly="0" labelOnly="1" outline="0" fieldPosition="0">
        <references count="3">
          <reference field="4" count="1" defaultSubtotal="1">
            <x v="87"/>
          </reference>
          <reference field="5" count="0" selected="0"/>
          <reference field="6" count="1" selected="0">
            <x v="24"/>
          </reference>
        </references>
      </pivotArea>
    </format>
    <format dxfId="780">
      <pivotArea dataOnly="0" labelOnly="1" outline="0" fieldPosition="0">
        <references count="3">
          <reference field="4" count="1" defaultSubtotal="1">
            <x v="131"/>
          </reference>
          <reference field="5" count="0" selected="0"/>
          <reference field="6" count="1" selected="0">
            <x v="24"/>
          </reference>
        </references>
      </pivotArea>
    </format>
    <format dxfId="779">
      <pivotArea dataOnly="0" labelOnly="1" outline="0" fieldPosition="0">
        <references count="3">
          <reference field="4" count="1" defaultSubtotal="1">
            <x v="147"/>
          </reference>
          <reference field="5" count="0" selected="0"/>
          <reference field="6" count="1" selected="0">
            <x v="24"/>
          </reference>
        </references>
      </pivotArea>
    </format>
    <format dxfId="778">
      <pivotArea dataOnly="0" labelOnly="1" outline="0" fieldPosition="0">
        <references count="3">
          <reference field="4" count="1" defaultSubtotal="1"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777">
      <pivotArea dataOnly="0" labelOnly="1" outline="0" fieldPosition="0">
        <references count="3">
          <reference field="4" count="1" defaultSubtotal="1">
            <x v="47"/>
          </reference>
          <reference field="5" count="0" selected="0"/>
          <reference field="6" count="1" selected="0">
            <x v="26"/>
          </reference>
        </references>
      </pivotArea>
    </format>
    <format dxfId="776">
      <pivotArea dataOnly="0" labelOnly="1" outline="0" fieldPosition="0">
        <references count="3">
          <reference field="4" count="1" defaultSubtotal="1">
            <x v="78"/>
          </reference>
          <reference field="5" count="0" selected="0"/>
          <reference field="6" count="1" selected="0">
            <x v="26"/>
          </reference>
        </references>
      </pivotArea>
    </format>
    <format dxfId="775">
      <pivotArea dataOnly="0" labelOnly="1" outline="0" fieldPosition="0">
        <references count="3">
          <reference field="4" count="1" defaultSubtotal="1">
            <x v="97"/>
          </reference>
          <reference field="5" count="0" selected="0"/>
          <reference field="6" count="1" selected="0">
            <x v="26"/>
          </reference>
        </references>
      </pivotArea>
    </format>
    <format dxfId="774">
      <pivotArea dataOnly="0" labelOnly="1" outline="0" fieldPosition="0">
        <references count="3">
          <reference field="4" count="1" defaultSubtotal="1">
            <x v="98"/>
          </reference>
          <reference field="5" count="0" selected="0"/>
          <reference field="6" count="1" selected="0">
            <x v="26"/>
          </reference>
        </references>
      </pivotArea>
    </format>
    <format dxfId="773">
      <pivotArea dataOnly="0" labelOnly="1" outline="0" fieldPosition="0">
        <references count="3">
          <reference field="4" count="1" defaultSubtotal="1">
            <x v="173"/>
          </reference>
          <reference field="5" count="0" selected="0"/>
          <reference field="6" count="1" selected="0">
            <x v="26"/>
          </reference>
        </references>
      </pivotArea>
    </format>
    <format dxfId="772">
      <pivotArea dataOnly="0" labelOnly="1" outline="0" fieldPosition="0">
        <references count="3">
          <reference field="4" count="1" defaultSubtotal="1"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771">
      <pivotArea field="1" type="button" dataOnly="0" labelOnly="1" outline="0" axis="axisRow" fieldPosition="3"/>
    </format>
    <format dxfId="770">
      <pivotArea dataOnly="0" labelOnly="1" outline="0" fieldPosition="0">
        <references count="1">
          <reference field="5" count="0" defaultSubtotal="1"/>
        </references>
      </pivotArea>
    </format>
    <format dxfId="769">
      <pivotArea dataOnly="0" labelOnly="1" grandRow="1" outline="0" fieldPosition="0"/>
    </format>
    <format dxfId="768">
      <pivotArea dataOnly="0" labelOnly="1" outline="0" fieldPosition="0">
        <references count="2">
          <reference field="5" count="0" selected="0"/>
          <reference field="6" count="1" defaultSubtotal="1">
            <x v="5"/>
          </reference>
        </references>
      </pivotArea>
    </format>
    <format dxfId="767">
      <pivotArea dataOnly="0" labelOnly="1" outline="0" fieldPosition="0">
        <references count="2">
          <reference field="5" count="0" selected="0"/>
          <reference field="6" count="1" defaultSubtotal="1">
            <x v="7"/>
          </reference>
        </references>
      </pivotArea>
    </format>
    <format dxfId="766">
      <pivotArea dataOnly="0" labelOnly="1" outline="0" fieldPosition="0">
        <references count="2">
          <reference field="5" count="0" selected="0"/>
          <reference field="6" count="1" defaultSubtotal="1">
            <x v="9"/>
          </reference>
        </references>
      </pivotArea>
    </format>
    <format dxfId="765">
      <pivotArea dataOnly="0" labelOnly="1" outline="0" fieldPosition="0">
        <references count="2">
          <reference field="5" count="0" selected="0"/>
          <reference field="6" count="1" defaultSubtotal="1">
            <x v="11"/>
          </reference>
        </references>
      </pivotArea>
    </format>
    <format dxfId="764">
      <pivotArea dataOnly="0" labelOnly="1" outline="0" fieldPosition="0">
        <references count="2">
          <reference field="5" count="0" selected="0"/>
          <reference field="6" count="1" defaultSubtotal="1">
            <x v="12"/>
          </reference>
        </references>
      </pivotArea>
    </format>
    <format dxfId="763">
      <pivotArea dataOnly="0" labelOnly="1" outline="0" fieldPosition="0">
        <references count="2">
          <reference field="5" count="0" selected="0"/>
          <reference field="6" count="1" defaultSubtotal="1">
            <x v="13"/>
          </reference>
        </references>
      </pivotArea>
    </format>
    <format dxfId="762">
      <pivotArea dataOnly="0" labelOnly="1" outline="0" fieldPosition="0">
        <references count="2">
          <reference field="5" count="0" selected="0"/>
          <reference field="6" count="1" defaultSubtotal="1">
            <x v="14"/>
          </reference>
        </references>
      </pivotArea>
    </format>
    <format dxfId="761">
      <pivotArea dataOnly="0" labelOnly="1" outline="0" fieldPosition="0">
        <references count="2">
          <reference field="5" count="0" selected="0"/>
          <reference field="6" count="1" defaultSubtotal="1">
            <x v="16"/>
          </reference>
        </references>
      </pivotArea>
    </format>
    <format dxfId="760">
      <pivotArea dataOnly="0" labelOnly="1" outline="0" fieldPosition="0">
        <references count="2">
          <reference field="5" count="0" selected="0"/>
          <reference field="6" count="1" defaultSubtotal="1">
            <x v="24"/>
          </reference>
        </references>
      </pivotArea>
    </format>
    <format dxfId="759">
      <pivotArea dataOnly="0" labelOnly="1" outline="0" fieldPosition="0">
        <references count="2">
          <reference field="5" count="0" selected="0"/>
          <reference field="6" count="1" defaultSubtotal="1">
            <x v="26"/>
          </reference>
        </references>
      </pivotArea>
    </format>
    <format dxfId="758">
      <pivotArea dataOnly="0" labelOnly="1" outline="0" fieldPosition="0">
        <references count="3">
          <reference field="4" count="1" defaultSubtotal="1">
            <x v="22"/>
          </reference>
          <reference field="5" count="0" selected="0"/>
          <reference field="6" count="1" selected="0">
            <x v="5"/>
          </reference>
        </references>
      </pivotArea>
    </format>
    <format dxfId="757">
      <pivotArea dataOnly="0" labelOnly="1" outline="0" fieldPosition="0">
        <references count="3">
          <reference field="4" count="1" defaultSubtotal="1">
            <x v="56"/>
          </reference>
          <reference field="5" count="0" selected="0"/>
          <reference field="6" count="1" selected="0">
            <x v="5"/>
          </reference>
        </references>
      </pivotArea>
    </format>
    <format dxfId="756">
      <pivotArea dataOnly="0" labelOnly="1" outline="0" fieldPosition="0">
        <references count="3">
          <reference field="4" count="1" defaultSubtotal="1">
            <x v="62"/>
          </reference>
          <reference field="5" count="0" selected="0"/>
          <reference field="6" count="1" selected="0">
            <x v="5"/>
          </reference>
        </references>
      </pivotArea>
    </format>
    <format dxfId="755">
      <pivotArea dataOnly="0" labelOnly="1" outline="0" fieldPosition="0">
        <references count="3">
          <reference field="4" count="1" defaultSubtotal="1">
            <x v="121"/>
          </reference>
          <reference field="5" count="0" selected="0"/>
          <reference field="6" count="1" selected="0">
            <x v="5"/>
          </reference>
        </references>
      </pivotArea>
    </format>
    <format dxfId="754">
      <pivotArea dataOnly="0" labelOnly="1" outline="0" fieldPosition="0">
        <references count="3">
          <reference field="4" count="1" defaultSubtotal="1"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753">
      <pivotArea dataOnly="0" labelOnly="1" outline="0" fieldPosition="0">
        <references count="3">
          <reference field="4" count="1" defaultSubtotal="1">
            <x v="65"/>
          </reference>
          <reference field="5" count="0" selected="0"/>
          <reference field="6" count="1" selected="0">
            <x v="7"/>
          </reference>
        </references>
      </pivotArea>
    </format>
    <format dxfId="752">
      <pivotArea dataOnly="0" labelOnly="1" outline="0" fieldPosition="0">
        <references count="3">
          <reference field="4" count="1" defaultSubtotal="1"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751">
      <pivotArea dataOnly="0" labelOnly="1" outline="0" fieldPosition="0">
        <references count="3">
          <reference field="4" count="1" defaultSubtotal="1">
            <x v="20"/>
          </reference>
          <reference field="5" count="0" selected="0"/>
          <reference field="6" count="1" selected="0">
            <x v="9"/>
          </reference>
        </references>
      </pivotArea>
    </format>
    <format dxfId="750">
      <pivotArea dataOnly="0" labelOnly="1" outline="0" fieldPosition="0">
        <references count="3">
          <reference field="4" count="1" defaultSubtotal="1">
            <x v="21"/>
          </reference>
          <reference field="5" count="0" selected="0"/>
          <reference field="6" count="1" selected="0">
            <x v="9"/>
          </reference>
        </references>
      </pivotArea>
    </format>
    <format dxfId="749">
      <pivotArea dataOnly="0" labelOnly="1" outline="0" fieldPosition="0">
        <references count="3">
          <reference field="4" count="1" defaultSubtotal="1">
            <x v="49"/>
          </reference>
          <reference field="5" count="0" selected="0"/>
          <reference field="6" count="1" selected="0">
            <x v="9"/>
          </reference>
        </references>
      </pivotArea>
    </format>
    <format dxfId="748">
      <pivotArea dataOnly="0" labelOnly="1" outline="0" fieldPosition="0">
        <references count="3">
          <reference field="4" count="1" defaultSubtotal="1">
            <x v="58"/>
          </reference>
          <reference field="5" count="0" selected="0"/>
          <reference field="6" count="1" selected="0">
            <x v="9"/>
          </reference>
        </references>
      </pivotArea>
    </format>
    <format dxfId="747">
      <pivotArea dataOnly="0" labelOnly="1" outline="0" fieldPosition="0">
        <references count="3">
          <reference field="4" count="1" defaultSubtotal="1">
            <x v="59"/>
          </reference>
          <reference field="5" count="0" selected="0"/>
          <reference field="6" count="1" selected="0">
            <x v="9"/>
          </reference>
        </references>
      </pivotArea>
    </format>
    <format dxfId="746">
      <pivotArea dataOnly="0" labelOnly="1" outline="0" fieldPosition="0">
        <references count="3">
          <reference field="4" count="1" defaultSubtotal="1">
            <x v="70"/>
          </reference>
          <reference field="5" count="0" selected="0"/>
          <reference field="6" count="1" selected="0">
            <x v="9"/>
          </reference>
        </references>
      </pivotArea>
    </format>
    <format dxfId="745">
      <pivotArea dataOnly="0" labelOnly="1" outline="0" fieldPosition="0">
        <references count="3">
          <reference field="4" count="1" defaultSubtotal="1">
            <x v="79"/>
          </reference>
          <reference field="5" count="0" selected="0"/>
          <reference field="6" count="1" selected="0">
            <x v="9"/>
          </reference>
        </references>
      </pivotArea>
    </format>
    <format dxfId="744">
      <pivotArea dataOnly="0" labelOnly="1" outline="0" fieldPosition="0">
        <references count="3">
          <reference field="4" count="1" defaultSubtotal="1">
            <x v="99"/>
          </reference>
          <reference field="5" count="0" selected="0"/>
          <reference field="6" count="1" selected="0">
            <x v="9"/>
          </reference>
        </references>
      </pivotArea>
    </format>
    <format dxfId="743">
      <pivotArea dataOnly="0" labelOnly="1" outline="0" fieldPosition="0">
        <references count="3">
          <reference field="4" count="1" defaultSubtotal="1">
            <x v="125"/>
          </reference>
          <reference field="5" count="0" selected="0"/>
          <reference field="6" count="1" selected="0">
            <x v="9"/>
          </reference>
        </references>
      </pivotArea>
    </format>
    <format dxfId="742">
      <pivotArea dataOnly="0" labelOnly="1" outline="0" fieldPosition="0">
        <references count="3">
          <reference field="4" count="1" defaultSubtotal="1"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741">
      <pivotArea dataOnly="0" labelOnly="1" outline="0" fieldPosition="0">
        <references count="3">
          <reference field="4" count="1" defaultSubtotal="1">
            <x v="13"/>
          </reference>
          <reference field="5" count="0" selected="0"/>
          <reference field="6" count="1" selected="0">
            <x v="11"/>
          </reference>
        </references>
      </pivotArea>
    </format>
    <format dxfId="740">
      <pivotArea dataOnly="0" labelOnly="1" outline="0" fieldPosition="0">
        <references count="3">
          <reference field="4" count="1" defaultSubtotal="1">
            <x v="116"/>
          </reference>
          <reference field="5" count="0" selected="0"/>
          <reference field="6" count="1" selected="0">
            <x v="11"/>
          </reference>
        </references>
      </pivotArea>
    </format>
    <format dxfId="739">
      <pivotArea dataOnly="0" labelOnly="1" outline="0" fieldPosition="0">
        <references count="3">
          <reference field="4" count="1" defaultSubtotal="1">
            <x v="154"/>
          </reference>
          <reference field="5" count="0" selected="0"/>
          <reference field="6" count="1" selected="0">
            <x v="11"/>
          </reference>
        </references>
      </pivotArea>
    </format>
    <format dxfId="738">
      <pivotArea dataOnly="0" labelOnly="1" outline="0" fieldPosition="0">
        <references count="3">
          <reference field="4" count="1" defaultSubtotal="1">
            <x v="164"/>
          </reference>
          <reference field="5" count="0" selected="0"/>
          <reference field="6" count="1" selected="0">
            <x v="11"/>
          </reference>
        </references>
      </pivotArea>
    </format>
    <format dxfId="737">
      <pivotArea dataOnly="0" labelOnly="1" outline="0" fieldPosition="0">
        <references count="3">
          <reference field="4" count="1" defaultSubtotal="1"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736">
      <pivotArea dataOnly="0" labelOnly="1" outline="0" fieldPosition="0">
        <references count="3">
          <reference field="4" count="1" defaultSubtotal="1">
            <x v="100"/>
          </reference>
          <reference field="5" count="0" selected="0"/>
          <reference field="6" count="1" selected="0">
            <x v="12"/>
          </reference>
        </references>
      </pivotArea>
    </format>
    <format dxfId="735">
      <pivotArea dataOnly="0" labelOnly="1" outline="0" fieldPosition="0">
        <references count="3">
          <reference field="4" count="1" defaultSubtotal="1">
            <x v="105"/>
          </reference>
          <reference field="5" count="0" selected="0"/>
          <reference field="6" count="1" selected="0">
            <x v="12"/>
          </reference>
        </references>
      </pivotArea>
    </format>
    <format dxfId="734">
      <pivotArea dataOnly="0" labelOnly="1" outline="0" fieldPosition="0">
        <references count="3">
          <reference field="4" count="1" defaultSubtotal="1">
            <x v="126"/>
          </reference>
          <reference field="5" count="0" selected="0"/>
          <reference field="6" count="1" selected="0">
            <x v="12"/>
          </reference>
        </references>
      </pivotArea>
    </format>
    <format dxfId="733">
      <pivotArea dataOnly="0" labelOnly="1" outline="0" fieldPosition="0">
        <references count="3">
          <reference field="4" count="1" defaultSubtotal="1"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732">
      <pivotArea dataOnly="0" labelOnly="1" outline="0" fieldPosition="0">
        <references count="3">
          <reference field="4" count="1" defaultSubtotal="1">
            <x v="2"/>
          </reference>
          <reference field="5" count="0" selected="0"/>
          <reference field="6" count="1" selected="0">
            <x v="13"/>
          </reference>
        </references>
      </pivotArea>
    </format>
    <format dxfId="731">
      <pivotArea dataOnly="0" labelOnly="1" outline="0" fieldPosition="0">
        <references count="3">
          <reference field="4" count="1" defaultSubtotal="1">
            <x v="4"/>
          </reference>
          <reference field="5" count="0" selected="0"/>
          <reference field="6" count="1" selected="0">
            <x v="13"/>
          </reference>
        </references>
      </pivotArea>
    </format>
    <format dxfId="730">
      <pivotArea dataOnly="0" labelOnly="1" outline="0" fieldPosition="0">
        <references count="3">
          <reference field="4" count="1" defaultSubtotal="1">
            <x v="15"/>
          </reference>
          <reference field="5" count="0" selected="0"/>
          <reference field="6" count="1" selected="0">
            <x v="13"/>
          </reference>
        </references>
      </pivotArea>
    </format>
    <format dxfId="729">
      <pivotArea dataOnly="0" labelOnly="1" outline="0" fieldPosition="0">
        <references count="3">
          <reference field="4" count="1" defaultSubtotal="1">
            <x v="19"/>
          </reference>
          <reference field="5" count="0" selected="0"/>
          <reference field="6" count="1" selected="0">
            <x v="13"/>
          </reference>
        </references>
      </pivotArea>
    </format>
    <format dxfId="728">
      <pivotArea dataOnly="0" labelOnly="1" outline="0" fieldPosition="0">
        <references count="3">
          <reference field="4" count="1" defaultSubtotal="1">
            <x v="33"/>
          </reference>
          <reference field="5" count="0" selected="0"/>
          <reference field="6" count="1" selected="0">
            <x v="13"/>
          </reference>
        </references>
      </pivotArea>
    </format>
    <format dxfId="727">
      <pivotArea dataOnly="0" labelOnly="1" outline="0" fieldPosition="0">
        <references count="3">
          <reference field="4" count="1" defaultSubtotal="1">
            <x v="34"/>
          </reference>
          <reference field="5" count="0" selected="0"/>
          <reference field="6" count="1" selected="0">
            <x v="13"/>
          </reference>
        </references>
      </pivotArea>
    </format>
    <format dxfId="726">
      <pivotArea dataOnly="0" labelOnly="1" outline="0" fieldPosition="0">
        <references count="3">
          <reference field="4" count="1" defaultSubtotal="1">
            <x v="42"/>
          </reference>
          <reference field="5" count="0" selected="0"/>
          <reference field="6" count="1" selected="0">
            <x v="13"/>
          </reference>
        </references>
      </pivotArea>
    </format>
    <format dxfId="725">
      <pivotArea dataOnly="0" labelOnly="1" outline="0" fieldPosition="0">
        <references count="3">
          <reference field="4" count="1" defaultSubtotal="1">
            <x v="45"/>
          </reference>
          <reference field="5" count="0" selected="0"/>
          <reference field="6" count="1" selected="0">
            <x v="13"/>
          </reference>
        </references>
      </pivotArea>
    </format>
    <format dxfId="724">
      <pivotArea dataOnly="0" labelOnly="1" outline="0" fieldPosition="0">
        <references count="3">
          <reference field="4" count="1" defaultSubtotal="1">
            <x v="55"/>
          </reference>
          <reference field="5" count="0" selected="0"/>
          <reference field="6" count="1" selected="0">
            <x v="13"/>
          </reference>
        </references>
      </pivotArea>
    </format>
    <format dxfId="723">
      <pivotArea dataOnly="0" labelOnly="1" outline="0" fieldPosition="0">
        <references count="3">
          <reference field="4" count="1" defaultSubtotal="1">
            <x v="57"/>
          </reference>
          <reference field="5" count="0" selected="0"/>
          <reference field="6" count="1" selected="0">
            <x v="13"/>
          </reference>
        </references>
      </pivotArea>
    </format>
    <format dxfId="722">
      <pivotArea dataOnly="0" labelOnly="1" outline="0" fieldPosition="0">
        <references count="3">
          <reference field="4" count="1" defaultSubtotal="1">
            <x v="73"/>
          </reference>
          <reference field="5" count="0" selected="0"/>
          <reference field="6" count="1" selected="0">
            <x v="13"/>
          </reference>
        </references>
      </pivotArea>
    </format>
    <format dxfId="721">
      <pivotArea dataOnly="0" labelOnly="1" outline="0" fieldPosition="0">
        <references count="3">
          <reference field="4" count="1" defaultSubtotal="1">
            <x v="74"/>
          </reference>
          <reference field="5" count="0" selected="0"/>
          <reference field="6" count="1" selected="0">
            <x v="13"/>
          </reference>
        </references>
      </pivotArea>
    </format>
    <format dxfId="720">
      <pivotArea dataOnly="0" labelOnly="1" outline="0" fieldPosition="0">
        <references count="3">
          <reference field="4" count="1" defaultSubtotal="1">
            <x v="89"/>
          </reference>
          <reference field="5" count="0" selected="0"/>
          <reference field="6" count="1" selected="0">
            <x v="13"/>
          </reference>
        </references>
      </pivotArea>
    </format>
    <format dxfId="719">
      <pivotArea dataOnly="0" labelOnly="1" outline="0" fieldPosition="0">
        <references count="3">
          <reference field="4" count="1" defaultSubtotal="1">
            <x v="110"/>
          </reference>
          <reference field="5" count="0" selected="0"/>
          <reference field="6" count="1" selected="0">
            <x v="13"/>
          </reference>
        </references>
      </pivotArea>
    </format>
    <format dxfId="718">
      <pivotArea dataOnly="0" labelOnly="1" outline="0" fieldPosition="0">
        <references count="3">
          <reference field="4" count="1" defaultSubtotal="1">
            <x v="112"/>
          </reference>
          <reference field="5" count="0" selected="0"/>
          <reference field="6" count="1" selected="0">
            <x v="13"/>
          </reference>
        </references>
      </pivotArea>
    </format>
    <format dxfId="717">
      <pivotArea dataOnly="0" labelOnly="1" outline="0" fieldPosition="0">
        <references count="3">
          <reference field="4" count="1" defaultSubtotal="1">
            <x v="136"/>
          </reference>
          <reference field="5" count="0" selected="0"/>
          <reference field="6" count="1" selected="0">
            <x v="13"/>
          </reference>
        </references>
      </pivotArea>
    </format>
    <format dxfId="716">
      <pivotArea dataOnly="0" labelOnly="1" outline="0" fieldPosition="0">
        <references count="3">
          <reference field="4" count="1" defaultSubtotal="1">
            <x v="143"/>
          </reference>
          <reference field="5" count="0" selected="0"/>
          <reference field="6" count="1" selected="0">
            <x v="13"/>
          </reference>
        </references>
      </pivotArea>
    </format>
    <format dxfId="715">
      <pivotArea dataOnly="0" labelOnly="1" outline="0" fieldPosition="0">
        <references count="3">
          <reference field="4" count="1" defaultSubtotal="1">
            <x v="158"/>
          </reference>
          <reference field="5" count="0" selected="0"/>
          <reference field="6" count="1" selected="0">
            <x v="13"/>
          </reference>
        </references>
      </pivotArea>
    </format>
    <format dxfId="714">
      <pivotArea dataOnly="0" labelOnly="1" outline="0" fieldPosition="0">
        <references count="3">
          <reference field="4" count="1" defaultSubtotal="1">
            <x v="161"/>
          </reference>
          <reference field="5" count="0" selected="0"/>
          <reference field="6" count="1" selected="0">
            <x v="13"/>
          </reference>
        </references>
      </pivotArea>
    </format>
    <format dxfId="713">
      <pivotArea dataOnly="0" labelOnly="1" outline="0" fieldPosition="0">
        <references count="3">
          <reference field="4" count="1" defaultSubtotal="1">
            <x v="163"/>
          </reference>
          <reference field="5" count="0" selected="0"/>
          <reference field="6" count="1" selected="0">
            <x v="13"/>
          </reference>
        </references>
      </pivotArea>
    </format>
    <format dxfId="712">
      <pivotArea dataOnly="0" labelOnly="1" outline="0" fieldPosition="0">
        <references count="3">
          <reference field="4" count="1" defaultSubtotal="1"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711">
      <pivotArea dataOnly="0" labelOnly="1" outline="0" fieldPosition="0">
        <references count="3">
          <reference field="4" count="1" defaultSubtotal="1">
            <x v="0"/>
          </reference>
          <reference field="5" count="0" selected="0"/>
          <reference field="6" count="1" selected="0">
            <x v="14"/>
          </reference>
        </references>
      </pivotArea>
    </format>
    <format dxfId="710">
      <pivotArea dataOnly="0" labelOnly="1" outline="0" fieldPosition="0">
        <references count="3">
          <reference field="4" count="1" defaultSubtotal="1">
            <x v="23"/>
          </reference>
          <reference field="5" count="0" selected="0"/>
          <reference field="6" count="1" selected="0">
            <x v="14"/>
          </reference>
        </references>
      </pivotArea>
    </format>
    <format dxfId="709">
      <pivotArea dataOnly="0" labelOnly="1" outline="0" fieldPosition="0">
        <references count="3">
          <reference field="4" count="1" defaultSubtotal="1">
            <x v="37"/>
          </reference>
          <reference field="5" count="0" selected="0"/>
          <reference field="6" count="1" selected="0">
            <x v="14"/>
          </reference>
        </references>
      </pivotArea>
    </format>
    <format dxfId="708">
      <pivotArea dataOnly="0" labelOnly="1" outline="0" fieldPosition="0">
        <references count="3">
          <reference field="4" count="1" defaultSubtotal="1">
            <x v="102"/>
          </reference>
          <reference field="5" count="0" selected="0"/>
          <reference field="6" count="1" selected="0">
            <x v="14"/>
          </reference>
        </references>
      </pivotArea>
    </format>
    <format dxfId="707">
      <pivotArea dataOnly="0" labelOnly="1" outline="0" fieldPosition="0">
        <references count="3">
          <reference field="4" count="1" defaultSubtotal="1">
            <x v="113"/>
          </reference>
          <reference field="5" count="0" selected="0"/>
          <reference field="6" count="1" selected="0">
            <x v="14"/>
          </reference>
        </references>
      </pivotArea>
    </format>
    <format dxfId="706">
      <pivotArea dataOnly="0" labelOnly="1" outline="0" fieldPosition="0">
        <references count="3">
          <reference field="4" count="1" defaultSubtotal="1">
            <x v="168"/>
          </reference>
          <reference field="5" count="0" selected="0"/>
          <reference field="6" count="1" selected="0">
            <x v="14"/>
          </reference>
        </references>
      </pivotArea>
    </format>
    <format dxfId="705">
      <pivotArea dataOnly="0" labelOnly="1" outline="0" fieldPosition="0">
        <references count="3">
          <reference field="4" count="1" defaultSubtotal="1">
            <x v="1"/>
          </reference>
          <reference field="5" count="0" selected="0"/>
          <reference field="6" count="1" selected="0">
            <x v="16"/>
          </reference>
        </references>
      </pivotArea>
    </format>
    <format dxfId="704">
      <pivotArea dataOnly="0" labelOnly="1" outline="0" fieldPosition="0">
        <references count="3">
          <reference field="4" count="1" defaultSubtotal="1">
            <x v="9"/>
          </reference>
          <reference field="5" count="0" selected="0"/>
          <reference field="6" count="1" selected="0">
            <x v="16"/>
          </reference>
        </references>
      </pivotArea>
    </format>
    <format dxfId="703">
      <pivotArea dataOnly="0" labelOnly="1" outline="0" fieldPosition="0">
        <references count="3">
          <reference field="4" count="1" defaultSubtotal="1">
            <x v="12"/>
          </reference>
          <reference field="5" count="0" selected="0"/>
          <reference field="6" count="1" selected="0">
            <x v="16"/>
          </reference>
        </references>
      </pivotArea>
    </format>
    <format dxfId="702">
      <pivotArea dataOnly="0" labelOnly="1" outline="0" fieldPosition="0">
        <references count="3">
          <reference field="4" count="1" defaultSubtotal="1">
            <x v="16"/>
          </reference>
          <reference field="5" count="0" selected="0"/>
          <reference field="6" count="1" selected="0">
            <x v="16"/>
          </reference>
        </references>
      </pivotArea>
    </format>
    <format dxfId="701">
      <pivotArea dataOnly="0" labelOnly="1" outline="0" fieldPosition="0">
        <references count="3">
          <reference field="4" count="1" defaultSubtotal="1">
            <x v="30"/>
          </reference>
          <reference field="5" count="0" selected="0"/>
          <reference field="6" count="1" selected="0">
            <x v="16"/>
          </reference>
        </references>
      </pivotArea>
    </format>
    <format dxfId="700">
      <pivotArea dataOnly="0" labelOnly="1" outline="0" fieldPosition="0">
        <references count="3">
          <reference field="4" count="1" defaultSubtotal="1">
            <x v="40"/>
          </reference>
          <reference field="5" count="0" selected="0"/>
          <reference field="6" count="1" selected="0">
            <x v="16"/>
          </reference>
        </references>
      </pivotArea>
    </format>
    <format dxfId="699">
      <pivotArea dataOnly="0" labelOnly="1" outline="0" fieldPosition="0">
        <references count="3">
          <reference field="4" count="1" defaultSubtotal="1">
            <x v="41"/>
          </reference>
          <reference field="5" count="0" selected="0"/>
          <reference field="6" count="1" selected="0">
            <x v="16"/>
          </reference>
        </references>
      </pivotArea>
    </format>
    <format dxfId="698">
      <pivotArea dataOnly="0" labelOnly="1" outline="0" fieldPosition="0">
        <references count="3">
          <reference field="4" count="1" defaultSubtotal="1">
            <x v="44"/>
          </reference>
          <reference field="5" count="0" selected="0"/>
          <reference field="6" count="1" selected="0">
            <x v="16"/>
          </reference>
        </references>
      </pivotArea>
    </format>
    <format dxfId="697">
      <pivotArea dataOnly="0" labelOnly="1" outline="0" fieldPosition="0">
        <references count="3">
          <reference field="4" count="1" defaultSubtotal="1">
            <x v="46"/>
          </reference>
          <reference field="5" count="0" selected="0"/>
          <reference field="6" count="1" selected="0">
            <x v="16"/>
          </reference>
        </references>
      </pivotArea>
    </format>
    <format dxfId="696">
      <pivotArea dataOnly="0" labelOnly="1" outline="0" fieldPosition="0">
        <references count="3">
          <reference field="4" count="1" defaultSubtotal="1">
            <x v="64"/>
          </reference>
          <reference field="5" count="0" selected="0"/>
          <reference field="6" count="1" selected="0">
            <x v="16"/>
          </reference>
        </references>
      </pivotArea>
    </format>
    <format dxfId="695">
      <pivotArea dataOnly="0" labelOnly="1" outline="0" fieldPosition="0">
        <references count="3">
          <reference field="4" count="1" defaultSubtotal="1">
            <x v="76"/>
          </reference>
          <reference field="5" count="0" selected="0"/>
          <reference field="6" count="1" selected="0">
            <x v="16"/>
          </reference>
        </references>
      </pivotArea>
    </format>
    <format dxfId="694">
      <pivotArea dataOnly="0" labelOnly="1" outline="0" fieldPosition="0">
        <references count="3">
          <reference field="4" count="1" defaultSubtotal="1">
            <x v="96"/>
          </reference>
          <reference field="5" count="0" selected="0"/>
          <reference field="6" count="1" selected="0">
            <x v="16"/>
          </reference>
        </references>
      </pivotArea>
    </format>
    <format dxfId="693">
      <pivotArea dataOnly="0" labelOnly="1" outline="0" fieldPosition="0">
        <references count="3">
          <reference field="4" count="1" defaultSubtotal="1">
            <x v="104"/>
          </reference>
          <reference field="5" count="0" selected="0"/>
          <reference field="6" count="1" selected="0">
            <x v="16"/>
          </reference>
        </references>
      </pivotArea>
    </format>
    <format dxfId="692">
      <pivotArea dataOnly="0" labelOnly="1" outline="0" fieldPosition="0">
        <references count="3">
          <reference field="4" count="1" defaultSubtotal="1">
            <x v="118"/>
          </reference>
          <reference field="5" count="0" selected="0"/>
          <reference field="6" count="1" selected="0">
            <x v="16"/>
          </reference>
        </references>
      </pivotArea>
    </format>
    <format dxfId="691">
      <pivotArea dataOnly="0" labelOnly="1" outline="0" fieldPosition="0">
        <references count="3">
          <reference field="4" count="1" defaultSubtotal="1">
            <x v="119"/>
          </reference>
          <reference field="5" count="0" selected="0"/>
          <reference field="6" count="1" selected="0">
            <x v="16"/>
          </reference>
        </references>
      </pivotArea>
    </format>
    <format dxfId="690">
      <pivotArea dataOnly="0" labelOnly="1" outline="0" fieldPosition="0">
        <references count="3">
          <reference field="4" count="1" defaultSubtotal="1">
            <x v="127"/>
          </reference>
          <reference field="5" count="0" selected="0"/>
          <reference field="6" count="1" selected="0">
            <x v="16"/>
          </reference>
        </references>
      </pivotArea>
    </format>
    <format dxfId="689">
      <pivotArea dataOnly="0" labelOnly="1" outline="0" fieldPosition="0">
        <references count="3">
          <reference field="4" count="1" defaultSubtotal="1">
            <x v="144"/>
          </reference>
          <reference field="5" count="0" selected="0"/>
          <reference field="6" count="1" selected="0">
            <x v="16"/>
          </reference>
        </references>
      </pivotArea>
    </format>
    <format dxfId="688">
      <pivotArea dataOnly="0" labelOnly="1" outline="0" fieldPosition="0">
        <references count="3">
          <reference field="4" count="1" defaultSubtotal="1">
            <x v="160"/>
          </reference>
          <reference field="5" count="0" selected="0"/>
          <reference field="6" count="1" selected="0">
            <x v="16"/>
          </reference>
        </references>
      </pivotArea>
    </format>
    <format dxfId="687">
      <pivotArea dataOnly="0" labelOnly="1" outline="0" fieldPosition="0">
        <references count="3">
          <reference field="4" count="1" defaultSubtotal="1"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686">
      <pivotArea dataOnly="0" labelOnly="1" outline="0" fieldPosition="0">
        <references count="3">
          <reference field="4" count="1" defaultSubtotal="1">
            <x v="28"/>
          </reference>
          <reference field="5" count="0" selected="0"/>
          <reference field="6" count="1" selected="0">
            <x v="24"/>
          </reference>
        </references>
      </pivotArea>
    </format>
    <format dxfId="685">
      <pivotArea dataOnly="0" labelOnly="1" outline="0" fieldPosition="0">
        <references count="3">
          <reference field="4" count="1" defaultSubtotal="1">
            <x v="31"/>
          </reference>
          <reference field="5" count="0" selected="0"/>
          <reference field="6" count="1" selected="0">
            <x v="24"/>
          </reference>
        </references>
      </pivotArea>
    </format>
    <format dxfId="684">
      <pivotArea dataOnly="0" labelOnly="1" outline="0" fieldPosition="0">
        <references count="3">
          <reference field="4" count="1" defaultSubtotal="1">
            <x v="43"/>
          </reference>
          <reference field="5" count="0" selected="0"/>
          <reference field="6" count="1" selected="0">
            <x v="24"/>
          </reference>
        </references>
      </pivotArea>
    </format>
    <format dxfId="683">
      <pivotArea dataOnly="0" labelOnly="1" outline="0" fieldPosition="0">
        <references count="3">
          <reference field="4" count="1" defaultSubtotal="1">
            <x v="61"/>
          </reference>
          <reference field="5" count="0" selected="0"/>
          <reference field="6" count="1" selected="0">
            <x v="24"/>
          </reference>
        </references>
      </pivotArea>
    </format>
    <format dxfId="682">
      <pivotArea dataOnly="0" labelOnly="1" outline="0" fieldPosition="0">
        <references count="3">
          <reference field="4" count="1" defaultSubtotal="1">
            <x v="71"/>
          </reference>
          <reference field="5" count="0" selected="0"/>
          <reference field="6" count="1" selected="0">
            <x v="24"/>
          </reference>
        </references>
      </pivotArea>
    </format>
    <format dxfId="681">
      <pivotArea dataOnly="0" labelOnly="1" outline="0" fieldPosition="0">
        <references count="3">
          <reference field="4" count="1" defaultSubtotal="1">
            <x v="77"/>
          </reference>
          <reference field="5" count="0" selected="0"/>
          <reference field="6" count="1" selected="0">
            <x v="24"/>
          </reference>
        </references>
      </pivotArea>
    </format>
    <format dxfId="680">
      <pivotArea dataOnly="0" labelOnly="1" outline="0" fieldPosition="0">
        <references count="3">
          <reference field="4" count="1" defaultSubtotal="1">
            <x v="87"/>
          </reference>
          <reference field="5" count="0" selected="0"/>
          <reference field="6" count="1" selected="0">
            <x v="24"/>
          </reference>
        </references>
      </pivotArea>
    </format>
    <format dxfId="679">
      <pivotArea dataOnly="0" labelOnly="1" outline="0" fieldPosition="0">
        <references count="3">
          <reference field="4" count="1" defaultSubtotal="1">
            <x v="131"/>
          </reference>
          <reference field="5" count="0" selected="0"/>
          <reference field="6" count="1" selected="0">
            <x v="24"/>
          </reference>
        </references>
      </pivotArea>
    </format>
    <format dxfId="678">
      <pivotArea dataOnly="0" labelOnly="1" outline="0" fieldPosition="0">
        <references count="3">
          <reference field="4" count="1" defaultSubtotal="1">
            <x v="147"/>
          </reference>
          <reference field="5" count="0" selected="0"/>
          <reference field="6" count="1" selected="0">
            <x v="24"/>
          </reference>
        </references>
      </pivotArea>
    </format>
    <format dxfId="677">
      <pivotArea dataOnly="0" labelOnly="1" outline="0" fieldPosition="0">
        <references count="3">
          <reference field="4" count="1" defaultSubtotal="1"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676">
      <pivotArea dataOnly="0" labelOnly="1" outline="0" fieldPosition="0">
        <references count="3">
          <reference field="4" count="1" defaultSubtotal="1">
            <x v="47"/>
          </reference>
          <reference field="5" count="0" selected="0"/>
          <reference field="6" count="1" selected="0">
            <x v="26"/>
          </reference>
        </references>
      </pivotArea>
    </format>
    <format dxfId="675">
      <pivotArea dataOnly="0" labelOnly="1" outline="0" fieldPosition="0">
        <references count="3">
          <reference field="4" count="1" defaultSubtotal="1">
            <x v="78"/>
          </reference>
          <reference field="5" count="0" selected="0"/>
          <reference field="6" count="1" selected="0">
            <x v="26"/>
          </reference>
        </references>
      </pivotArea>
    </format>
    <format dxfId="674">
      <pivotArea dataOnly="0" labelOnly="1" outline="0" fieldPosition="0">
        <references count="3">
          <reference field="4" count="1" defaultSubtotal="1">
            <x v="97"/>
          </reference>
          <reference field="5" count="0" selected="0"/>
          <reference field="6" count="1" selected="0">
            <x v="26"/>
          </reference>
        </references>
      </pivotArea>
    </format>
    <format dxfId="673">
      <pivotArea dataOnly="0" labelOnly="1" outline="0" fieldPosition="0">
        <references count="3">
          <reference field="4" count="1" defaultSubtotal="1">
            <x v="98"/>
          </reference>
          <reference field="5" count="0" selected="0"/>
          <reference field="6" count="1" selected="0">
            <x v="26"/>
          </reference>
        </references>
      </pivotArea>
    </format>
    <format dxfId="672">
      <pivotArea dataOnly="0" labelOnly="1" outline="0" fieldPosition="0">
        <references count="3">
          <reference field="4" count="1" defaultSubtotal="1">
            <x v="173"/>
          </reference>
          <reference field="5" count="0" selected="0"/>
          <reference field="6" count="1" selected="0">
            <x v="26"/>
          </reference>
        </references>
      </pivotArea>
    </format>
    <format dxfId="671">
      <pivotArea dataOnly="0" labelOnly="1" outline="0" fieldPosition="0">
        <references count="3">
          <reference field="4" count="1" defaultSubtotal="1"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670">
      <pivotArea dataOnly="0" labelOnly="1" outline="0" fieldPosition="0">
        <references count="4">
          <reference field="1" count="1">
            <x v="0"/>
          </reference>
          <reference field="4" count="1" selected="0">
            <x v="56"/>
          </reference>
          <reference field="5" count="0" selected="0"/>
          <reference field="6" count="1" selected="0">
            <x v="5"/>
          </reference>
        </references>
      </pivotArea>
    </format>
    <format dxfId="66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2"/>
          </reference>
          <reference field="5" count="0" selected="0"/>
          <reference field="6" count="1" selected="0">
            <x v="5"/>
          </reference>
        </references>
      </pivotArea>
    </format>
    <format dxfId="66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1"/>
          </reference>
          <reference field="5" count="0" selected="0"/>
          <reference field="6" count="1" selected="0">
            <x v="5"/>
          </reference>
        </references>
      </pivotArea>
    </format>
    <format dxfId="667">
      <pivotArea dataOnly="0" labelOnly="1" outline="0" fieldPosition="0">
        <references count="4">
          <reference field="1" count="1">
            <x v="1"/>
          </reference>
          <reference field="4" count="1" selected="0">
            <x v="155"/>
          </reference>
          <reference field="5" count="0" selected="0"/>
          <reference field="6" count="1" selected="0">
            <x v="5"/>
          </reference>
        </references>
      </pivotArea>
    </format>
    <format dxfId="66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5"/>
          </reference>
          <reference field="5" count="0" selected="0"/>
          <reference field="6" count="1" selected="0">
            <x v="7"/>
          </reference>
        </references>
      </pivotArea>
    </format>
    <format dxfId="665">
      <pivotArea dataOnly="0" labelOnly="1" outline="0" fieldPosition="0">
        <references count="4">
          <reference field="1" count="2">
            <x v="1"/>
            <x v="2"/>
          </reference>
          <reference field="4" count="1" selected="0">
            <x v="84"/>
          </reference>
          <reference field="5" count="0" selected="0"/>
          <reference field="6" count="1" selected="0">
            <x v="7"/>
          </reference>
        </references>
      </pivotArea>
    </format>
    <format dxfId="66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0"/>
          </reference>
          <reference field="5" count="0" selected="0"/>
          <reference field="6" count="1" selected="0">
            <x v="9"/>
          </reference>
        </references>
      </pivotArea>
    </format>
    <format dxfId="66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1"/>
          </reference>
          <reference field="5" count="0" selected="0"/>
          <reference field="6" count="1" selected="0">
            <x v="9"/>
          </reference>
        </references>
      </pivotArea>
    </format>
    <format dxfId="66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9"/>
          </reference>
          <reference field="5" count="0" selected="0"/>
          <reference field="6" count="1" selected="0">
            <x v="9"/>
          </reference>
        </references>
      </pivotArea>
    </format>
    <format dxfId="66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8"/>
          </reference>
          <reference field="5" count="0" selected="0"/>
          <reference field="6" count="1" selected="0">
            <x v="9"/>
          </reference>
        </references>
      </pivotArea>
    </format>
    <format dxfId="66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9"/>
          </reference>
          <reference field="5" count="0" selected="0"/>
          <reference field="6" count="1" selected="0">
            <x v="9"/>
          </reference>
        </references>
      </pivotArea>
    </format>
    <format dxfId="65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0"/>
          </reference>
          <reference field="5" count="0" selected="0"/>
          <reference field="6" count="1" selected="0">
            <x v="9"/>
          </reference>
        </references>
      </pivotArea>
    </format>
    <format dxfId="65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9"/>
          </reference>
          <reference field="5" count="0" selected="0"/>
          <reference field="6" count="1" selected="0">
            <x v="9"/>
          </reference>
        </references>
      </pivotArea>
    </format>
    <format dxfId="65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9"/>
          </reference>
          <reference field="5" count="0" selected="0"/>
          <reference field="6" count="1" selected="0">
            <x v="9"/>
          </reference>
        </references>
      </pivotArea>
    </format>
    <format dxfId="65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5"/>
          </reference>
          <reference field="5" count="0" selected="0"/>
          <reference field="6" count="1" selected="0">
            <x v="9"/>
          </reference>
        </references>
      </pivotArea>
    </format>
    <format dxfId="65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5"/>
          </reference>
          <reference field="5" count="0" selected="0"/>
          <reference field="6" count="1" selected="0">
            <x v="9"/>
          </reference>
        </references>
      </pivotArea>
    </format>
    <format dxfId="65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"/>
          </reference>
          <reference field="5" count="0" selected="0"/>
          <reference field="6" count="1" selected="0">
            <x v="11"/>
          </reference>
        </references>
      </pivotArea>
    </format>
    <format dxfId="65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6"/>
          </reference>
          <reference field="5" count="0" selected="0"/>
          <reference field="6" count="1" selected="0">
            <x v="11"/>
          </reference>
        </references>
      </pivotArea>
    </format>
    <format dxfId="65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4"/>
          </reference>
          <reference field="5" count="0" selected="0"/>
          <reference field="6" count="1" selected="0">
            <x v="11"/>
          </reference>
        </references>
      </pivotArea>
    </format>
    <format dxfId="65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4"/>
          </reference>
          <reference field="5" count="0" selected="0"/>
          <reference field="6" count="1" selected="0">
            <x v="11"/>
          </reference>
        </references>
      </pivotArea>
    </format>
    <format dxfId="65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9"/>
          </reference>
          <reference field="5" count="0" selected="0"/>
          <reference field="6" count="1" selected="0">
            <x v="11"/>
          </reference>
        </references>
      </pivotArea>
    </format>
    <format dxfId="64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0"/>
          </reference>
          <reference field="5" count="0" selected="0"/>
          <reference field="6" count="1" selected="0">
            <x v="12"/>
          </reference>
        </references>
      </pivotArea>
    </format>
    <format dxfId="64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5"/>
          </reference>
          <reference field="5" count="0" selected="0"/>
          <reference field="6" count="1" selected="0">
            <x v="12"/>
          </reference>
        </references>
      </pivotArea>
    </format>
    <format dxfId="64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6"/>
          </reference>
          <reference field="5" count="0" selected="0"/>
          <reference field="6" count="1" selected="0">
            <x v="12"/>
          </reference>
        </references>
      </pivotArea>
    </format>
    <format dxfId="64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2"/>
          </reference>
          <reference field="5" count="0" selected="0"/>
          <reference field="6" count="1" selected="0">
            <x v="12"/>
          </reference>
        </references>
      </pivotArea>
    </format>
    <format dxfId="64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"/>
          </reference>
          <reference field="5" count="0" selected="0"/>
          <reference field="6" count="1" selected="0">
            <x v="13"/>
          </reference>
        </references>
      </pivotArea>
    </format>
    <format dxfId="64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"/>
          </reference>
          <reference field="5" count="0" selected="0"/>
          <reference field="6" count="1" selected="0">
            <x v="13"/>
          </reference>
        </references>
      </pivotArea>
    </format>
    <format dxfId="64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"/>
          </reference>
          <reference field="5" count="0" selected="0"/>
          <reference field="6" count="1" selected="0">
            <x v="13"/>
          </reference>
        </references>
      </pivotArea>
    </format>
    <format dxfId="64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"/>
          </reference>
          <reference field="5" count="0" selected="0"/>
          <reference field="6" count="1" selected="0">
            <x v="13"/>
          </reference>
        </references>
      </pivotArea>
    </format>
    <format dxfId="64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3"/>
          </reference>
          <reference field="5" count="0" selected="0"/>
          <reference field="6" count="1" selected="0">
            <x v="13"/>
          </reference>
        </references>
      </pivotArea>
    </format>
    <format dxfId="64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4"/>
          </reference>
          <reference field="5" count="0" selected="0"/>
          <reference field="6" count="1" selected="0">
            <x v="13"/>
          </reference>
        </references>
      </pivotArea>
    </format>
    <format dxfId="63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2"/>
          </reference>
          <reference field="5" count="0" selected="0"/>
          <reference field="6" count="1" selected="0">
            <x v="13"/>
          </reference>
        </references>
      </pivotArea>
    </format>
    <format dxfId="63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5"/>
          </reference>
          <reference field="5" count="0" selected="0"/>
          <reference field="6" count="1" selected="0">
            <x v="13"/>
          </reference>
        </references>
      </pivotArea>
    </format>
    <format dxfId="63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7"/>
          </reference>
          <reference field="5" count="0" selected="0"/>
          <reference field="6" count="1" selected="0">
            <x v="13"/>
          </reference>
        </references>
      </pivotArea>
    </format>
    <format dxfId="63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3"/>
          </reference>
          <reference field="5" count="0" selected="0"/>
          <reference field="6" count="1" selected="0">
            <x v="13"/>
          </reference>
        </references>
      </pivotArea>
    </format>
    <format dxfId="63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4"/>
          </reference>
          <reference field="5" count="0" selected="0"/>
          <reference field="6" count="1" selected="0">
            <x v="13"/>
          </reference>
        </references>
      </pivotArea>
    </format>
    <format dxfId="63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9"/>
          </reference>
          <reference field="5" count="0" selected="0"/>
          <reference field="6" count="1" selected="0">
            <x v="13"/>
          </reference>
        </references>
      </pivotArea>
    </format>
    <format dxfId="63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0"/>
          </reference>
          <reference field="5" count="0" selected="0"/>
          <reference field="6" count="1" selected="0">
            <x v="13"/>
          </reference>
        </references>
      </pivotArea>
    </format>
    <format dxfId="63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2"/>
          </reference>
          <reference field="5" count="0" selected="0"/>
          <reference field="6" count="1" selected="0">
            <x v="13"/>
          </reference>
        </references>
      </pivotArea>
    </format>
    <format dxfId="63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6"/>
          </reference>
          <reference field="5" count="0" selected="0"/>
          <reference field="6" count="1" selected="0">
            <x v="13"/>
          </reference>
        </references>
      </pivotArea>
    </format>
    <format dxfId="63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3"/>
          </reference>
          <reference field="5" count="0" selected="0"/>
          <reference field="6" count="1" selected="0">
            <x v="13"/>
          </reference>
        </references>
      </pivotArea>
    </format>
    <format dxfId="62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8"/>
          </reference>
          <reference field="5" count="0" selected="0"/>
          <reference field="6" count="1" selected="0">
            <x v="13"/>
          </reference>
        </references>
      </pivotArea>
    </format>
    <format dxfId="62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1"/>
          </reference>
          <reference field="5" count="0" selected="0"/>
          <reference field="6" count="1" selected="0">
            <x v="13"/>
          </reference>
        </references>
      </pivotArea>
    </format>
    <format dxfId="62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3"/>
          </reference>
          <reference field="5" count="0" selected="0"/>
          <reference field="6" count="1" selected="0">
            <x v="13"/>
          </reference>
        </references>
      </pivotArea>
    </format>
    <format dxfId="62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1"/>
          </reference>
          <reference field="5" count="0" selected="0"/>
          <reference field="6" count="1" selected="0">
            <x v="13"/>
          </reference>
        </references>
      </pivotArea>
    </format>
    <format dxfId="62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0"/>
          </reference>
          <reference field="5" count="0" selected="0"/>
          <reference field="6" count="1" selected="0">
            <x v="14"/>
          </reference>
        </references>
      </pivotArea>
    </format>
    <format dxfId="62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3"/>
          </reference>
          <reference field="5" count="0" selected="0"/>
          <reference field="6" count="1" selected="0">
            <x v="14"/>
          </reference>
        </references>
      </pivotArea>
    </format>
    <format dxfId="623">
      <pivotArea dataOnly="0" labelOnly="1" outline="0" fieldPosition="0">
        <references count="4">
          <reference field="1" count="1">
            <x v="2"/>
          </reference>
          <reference field="4" count="1" selected="0">
            <x v="37"/>
          </reference>
          <reference field="5" count="0" selected="0"/>
          <reference field="6" count="1" selected="0">
            <x v="14"/>
          </reference>
        </references>
      </pivotArea>
    </format>
    <format dxfId="62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2"/>
          </reference>
          <reference field="5" count="0" selected="0"/>
          <reference field="6" count="1" selected="0">
            <x v="14"/>
          </reference>
        </references>
      </pivotArea>
    </format>
    <format dxfId="62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3"/>
          </reference>
          <reference field="5" count="0" selected="0"/>
          <reference field="6" count="1" selected="0">
            <x v="14"/>
          </reference>
        </references>
      </pivotArea>
    </format>
    <format dxfId="620">
      <pivotArea dataOnly="0" labelOnly="1" outline="0" fieldPosition="0">
        <references count="4">
          <reference field="1" count="2">
            <x v="0"/>
            <x v="1"/>
          </reference>
          <reference field="4" count="1" selected="0">
            <x v="1"/>
          </reference>
          <reference field="5" count="0" selected="0"/>
          <reference field="6" count="1" selected="0">
            <x v="16"/>
          </reference>
        </references>
      </pivotArea>
    </format>
    <format dxfId="61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"/>
          </reference>
          <reference field="5" count="0" selected="0"/>
          <reference field="6" count="1" selected="0">
            <x v="16"/>
          </reference>
        </references>
      </pivotArea>
    </format>
    <format dxfId="61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"/>
          </reference>
          <reference field="5" count="0" selected="0"/>
          <reference field="6" count="1" selected="0">
            <x v="16"/>
          </reference>
        </references>
      </pivotArea>
    </format>
    <format dxfId="617">
      <pivotArea dataOnly="0" labelOnly="1" outline="0" fieldPosition="0">
        <references count="4">
          <reference field="1" count="2">
            <x v="0"/>
            <x v="1"/>
          </reference>
          <reference field="4" count="1" selected="0">
            <x v="16"/>
          </reference>
          <reference field="5" count="0" selected="0"/>
          <reference field="6" count="1" selected="0">
            <x v="16"/>
          </reference>
        </references>
      </pivotArea>
    </format>
    <format dxfId="616">
      <pivotArea dataOnly="0" labelOnly="1" outline="0" fieldPosition="0">
        <references count="4">
          <reference field="1" count="2">
            <x v="0"/>
            <x v="1"/>
          </reference>
          <reference field="4" count="1" selected="0">
            <x v="30"/>
          </reference>
          <reference field="5" count="0" selected="0"/>
          <reference field="6" count="1" selected="0">
            <x v="16"/>
          </reference>
        </references>
      </pivotArea>
    </format>
    <format dxfId="615">
      <pivotArea dataOnly="0" labelOnly="1" outline="0" fieldPosition="0">
        <references count="4">
          <reference field="1" count="2">
            <x v="0"/>
            <x v="1"/>
          </reference>
          <reference field="4" count="1" selected="0">
            <x v="40"/>
          </reference>
          <reference field="5" count="0" selected="0"/>
          <reference field="6" count="1" selected="0">
            <x v="16"/>
          </reference>
        </references>
      </pivotArea>
    </format>
    <format dxfId="61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1"/>
          </reference>
          <reference field="5" count="0" selected="0"/>
          <reference field="6" count="1" selected="0">
            <x v="16"/>
          </reference>
        </references>
      </pivotArea>
    </format>
    <format dxfId="61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4"/>
          </reference>
          <reference field="5" count="0" selected="0"/>
          <reference field="6" count="1" selected="0">
            <x v="16"/>
          </reference>
        </references>
      </pivotArea>
    </format>
    <format dxfId="612">
      <pivotArea dataOnly="0" labelOnly="1" outline="0" fieldPosition="0">
        <references count="4">
          <reference field="1" count="2">
            <x v="0"/>
            <x v="1"/>
          </reference>
          <reference field="4" count="1" selected="0">
            <x v="46"/>
          </reference>
          <reference field="5" count="0" selected="0"/>
          <reference field="6" count="1" selected="0">
            <x v="16"/>
          </reference>
        </references>
      </pivotArea>
    </format>
    <format dxfId="61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4"/>
          </reference>
          <reference field="5" count="0" selected="0"/>
          <reference field="6" count="1" selected="0">
            <x v="16"/>
          </reference>
        </references>
      </pivotArea>
    </format>
    <format dxfId="610">
      <pivotArea dataOnly="0" labelOnly="1" outline="0" fieldPosition="0">
        <references count="4">
          <reference field="1" count="2">
            <x v="0"/>
            <x v="1"/>
          </reference>
          <reference field="4" count="1" selected="0">
            <x v="76"/>
          </reference>
          <reference field="5" count="0" selected="0"/>
          <reference field="6" count="1" selected="0">
            <x v="16"/>
          </reference>
        </references>
      </pivotArea>
    </format>
    <format dxfId="609">
      <pivotArea dataOnly="0" labelOnly="1" outline="0" fieldPosition="0">
        <references count="4">
          <reference field="1" count="2">
            <x v="0"/>
            <x v="2"/>
          </reference>
          <reference field="4" count="1" selected="0">
            <x v="96"/>
          </reference>
          <reference field="5" count="0" selected="0"/>
          <reference field="6" count="1" selected="0">
            <x v="16"/>
          </reference>
        </references>
      </pivotArea>
    </format>
    <format dxfId="60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4"/>
          </reference>
          <reference field="5" count="0" selected="0"/>
          <reference field="6" count="1" selected="0">
            <x v="16"/>
          </reference>
        </references>
      </pivotArea>
    </format>
    <format dxfId="60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8"/>
          </reference>
          <reference field="5" count="0" selected="0"/>
          <reference field="6" count="1" selected="0">
            <x v="16"/>
          </reference>
        </references>
      </pivotArea>
    </format>
    <format dxfId="60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9"/>
          </reference>
          <reference field="5" count="0" selected="0"/>
          <reference field="6" count="1" selected="0">
            <x v="16"/>
          </reference>
        </references>
      </pivotArea>
    </format>
    <format dxfId="605">
      <pivotArea dataOnly="0" labelOnly="1" outline="0" fieldPosition="0">
        <references count="4">
          <reference field="1" count="2">
            <x v="0"/>
            <x v="1"/>
          </reference>
          <reference field="4" count="1" selected="0">
            <x v="127"/>
          </reference>
          <reference field="5" count="0" selected="0"/>
          <reference field="6" count="1" selected="0">
            <x v="16"/>
          </reference>
        </references>
      </pivotArea>
    </format>
    <format dxfId="60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4"/>
          </reference>
          <reference field="5" count="0" selected="0"/>
          <reference field="6" count="1" selected="0">
            <x v="16"/>
          </reference>
        </references>
      </pivotArea>
    </format>
    <format dxfId="603">
      <pivotArea dataOnly="0" labelOnly="1" outline="0" fieldPosition="0">
        <references count="4">
          <reference field="1" count="2">
            <x v="0"/>
            <x v="1"/>
          </reference>
          <reference field="4" count="1" selected="0">
            <x v="160"/>
          </reference>
          <reference field="5" count="0" selected="0"/>
          <reference field="6" count="1" selected="0">
            <x v="16"/>
          </reference>
        </references>
      </pivotArea>
    </format>
    <format dxfId="602">
      <pivotArea dataOnly="0" labelOnly="1" outline="0" fieldPosition="0">
        <references count="4">
          <reference field="1" count="1">
            <x v="0"/>
          </reference>
          <reference field="4" count="1" selected="0">
            <x v="172"/>
          </reference>
          <reference field="5" count="0" selected="0"/>
          <reference field="6" count="1" selected="0">
            <x v="16"/>
          </reference>
        </references>
      </pivotArea>
    </format>
    <format dxfId="60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8"/>
          </reference>
          <reference field="5" count="0" selected="0"/>
          <reference field="6" count="1" selected="0">
            <x v="24"/>
          </reference>
        </references>
      </pivotArea>
    </format>
    <format dxfId="60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1"/>
          </reference>
          <reference field="5" count="0" selected="0"/>
          <reference field="6" count="1" selected="0">
            <x v="24"/>
          </reference>
        </references>
      </pivotArea>
    </format>
    <format dxfId="59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3"/>
          </reference>
          <reference field="5" count="0" selected="0"/>
          <reference field="6" count="1" selected="0">
            <x v="24"/>
          </reference>
        </references>
      </pivotArea>
    </format>
    <format dxfId="598">
      <pivotArea dataOnly="0" labelOnly="1" outline="0" fieldPosition="0">
        <references count="4">
          <reference field="1" count="2">
            <x v="1"/>
            <x v="2"/>
          </reference>
          <reference field="4" count="1" selected="0">
            <x v="61"/>
          </reference>
          <reference field="5" count="0" selected="0"/>
          <reference field="6" count="1" selected="0">
            <x v="24"/>
          </reference>
        </references>
      </pivotArea>
    </format>
    <format dxfId="59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1"/>
          </reference>
          <reference field="5" count="0" selected="0"/>
          <reference field="6" count="1" selected="0">
            <x v="24"/>
          </reference>
        </references>
      </pivotArea>
    </format>
    <format dxfId="59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7"/>
          </reference>
          <reference field="5" count="0" selected="0"/>
          <reference field="6" count="1" selected="0">
            <x v="24"/>
          </reference>
        </references>
      </pivotArea>
    </format>
    <format dxfId="59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7"/>
          </reference>
          <reference field="5" count="0" selected="0"/>
          <reference field="6" count="1" selected="0">
            <x v="24"/>
          </reference>
        </references>
      </pivotArea>
    </format>
    <format dxfId="59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1"/>
          </reference>
          <reference field="5" count="0" selected="0"/>
          <reference field="6" count="1" selected="0">
            <x v="24"/>
          </reference>
        </references>
      </pivotArea>
    </format>
    <format dxfId="59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7"/>
          </reference>
          <reference field="5" count="0" selected="0"/>
          <reference field="6" count="1" selected="0">
            <x v="24"/>
          </reference>
        </references>
      </pivotArea>
    </format>
    <format dxfId="59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7"/>
          </reference>
          <reference field="5" count="0" selected="0"/>
          <reference field="6" count="1" selected="0">
            <x v="24"/>
          </reference>
        </references>
      </pivotArea>
    </format>
    <format dxfId="59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7"/>
          </reference>
          <reference field="5" count="0" selected="0"/>
          <reference field="6" count="1" selected="0">
            <x v="26"/>
          </reference>
        </references>
      </pivotArea>
    </format>
    <format dxfId="59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8"/>
          </reference>
          <reference field="5" count="0" selected="0"/>
          <reference field="6" count="1" selected="0">
            <x v="26"/>
          </reference>
        </references>
      </pivotArea>
    </format>
    <format dxfId="58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7"/>
          </reference>
          <reference field="5" count="0" selected="0"/>
          <reference field="6" count="1" selected="0">
            <x v="26"/>
          </reference>
        </references>
      </pivotArea>
    </format>
    <format dxfId="58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8"/>
          </reference>
          <reference field="5" count="0" selected="0"/>
          <reference field="6" count="1" selected="0">
            <x v="26"/>
          </reference>
        </references>
      </pivotArea>
    </format>
    <format dxfId="58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3"/>
          </reference>
          <reference field="5" count="0" selected="0"/>
          <reference field="6" count="1" selected="0">
            <x v="26"/>
          </reference>
        </references>
      </pivotArea>
    </format>
    <format dxfId="58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4"/>
          </reference>
          <reference field="5" count="0" selected="0"/>
          <reference field="6" count="1" selected="0">
            <x v="26"/>
          </reference>
        </references>
      </pivotArea>
    </format>
    <format dxfId="585">
      <pivotArea field="4" type="button" dataOnly="0" labelOnly="1" outline="0" axis="axisRow" fieldPosition="2"/>
    </format>
    <format dxfId="584">
      <pivotArea type="all" dataOnly="0" outline="0" fieldPosition="0"/>
    </format>
    <format dxfId="583">
      <pivotArea outline="0" collapsedLevelsAreSubtotals="1" fieldPosition="0"/>
    </format>
    <format dxfId="582">
      <pivotArea field="5" type="button" dataOnly="0" labelOnly="1" outline="0" axis="axisRow" fieldPosition="0"/>
    </format>
    <format dxfId="581">
      <pivotArea field="6" type="button" dataOnly="0" labelOnly="1" outline="0" axis="axisRow" fieldPosition="1"/>
    </format>
    <format dxfId="580">
      <pivotArea field="4" type="button" dataOnly="0" labelOnly="1" outline="0" axis="axisRow" fieldPosition="2"/>
    </format>
    <format dxfId="579">
      <pivotArea field="1" type="button" dataOnly="0" labelOnly="1" outline="0" axis="axisRow" fieldPosition="3"/>
    </format>
    <format dxfId="578">
      <pivotArea dataOnly="0" labelOnly="1" outline="0" fieldPosition="0">
        <references count="1">
          <reference field="5" count="0"/>
        </references>
      </pivotArea>
    </format>
    <format dxfId="577">
      <pivotArea dataOnly="0" labelOnly="1" outline="0" fieldPosition="0">
        <references count="1">
          <reference field="5" count="0" defaultSubtotal="1"/>
        </references>
      </pivotArea>
    </format>
    <format dxfId="576">
      <pivotArea dataOnly="0" labelOnly="1" grandRow="1" outline="0" fieldPosition="0"/>
    </format>
    <format dxfId="575">
      <pivotArea dataOnly="0" labelOnly="1" outline="0" fieldPosition="0">
        <references count="2">
          <reference field="5" count="1" selected="0">
            <x v="0"/>
          </reference>
          <reference field="6" count="14">
            <x v="0"/>
            <x v="1"/>
            <x v="2"/>
            <x v="3"/>
            <x v="8"/>
            <x v="10"/>
            <x v="15"/>
            <x v="17"/>
            <x v="18"/>
            <x v="19"/>
            <x v="21"/>
            <x v="22"/>
            <x v="23"/>
            <x v="25"/>
          </reference>
        </references>
      </pivotArea>
    </format>
    <format dxfId="574">
      <pivotArea dataOnly="0" labelOnly="1" outline="0" fieldPosition="0">
        <references count="2">
          <reference field="5" count="1" selected="0">
            <x v="0"/>
          </reference>
          <reference field="6" count="14" defaultSubtotal="1">
            <x v="0"/>
            <x v="1"/>
            <x v="2"/>
            <x v="3"/>
            <x v="8"/>
            <x v="10"/>
            <x v="15"/>
            <x v="17"/>
            <x v="18"/>
            <x v="19"/>
            <x v="21"/>
            <x v="22"/>
            <x v="23"/>
            <x v="25"/>
          </reference>
        </references>
      </pivotArea>
    </format>
    <format dxfId="573">
      <pivotArea dataOnly="0" labelOnly="1" outline="0" fieldPosition="0">
        <references count="2">
          <reference field="5" count="1" selected="0">
            <x v="1"/>
          </reference>
          <reference field="6" count="3">
            <x v="4"/>
            <x v="6"/>
            <x v="20"/>
          </reference>
        </references>
      </pivotArea>
    </format>
    <format dxfId="572">
      <pivotArea dataOnly="0" labelOnly="1" outline="0" fieldPosition="0">
        <references count="2">
          <reference field="5" count="1" selected="0">
            <x v="1"/>
          </reference>
          <reference field="6" count="3" defaultSubtotal="1">
            <x v="4"/>
            <x v="6"/>
            <x v="20"/>
          </reference>
        </references>
      </pivotArea>
    </format>
    <format dxfId="571">
      <pivotArea dataOnly="0" labelOnly="1" outline="0" fieldPosition="0">
        <references count="2">
          <reference field="5" count="1" selected="0">
            <x v="2"/>
          </reference>
          <reference field="6" count="10">
            <x v="5"/>
            <x v="7"/>
            <x v="9"/>
            <x v="11"/>
            <x v="12"/>
            <x v="13"/>
            <x v="14"/>
            <x v="16"/>
            <x v="24"/>
            <x v="26"/>
          </reference>
        </references>
      </pivotArea>
    </format>
    <format dxfId="570">
      <pivotArea dataOnly="0" labelOnly="1" outline="0" fieldPosition="0">
        <references count="2">
          <reference field="5" count="1" selected="0">
            <x v="2"/>
          </reference>
          <reference field="6" count="10" defaultSubtotal="1">
            <x v="5"/>
            <x v="7"/>
            <x v="9"/>
            <x v="11"/>
            <x v="12"/>
            <x v="13"/>
            <x v="14"/>
            <x v="16"/>
            <x v="24"/>
            <x v="26"/>
          </reference>
        </references>
      </pivotArea>
    </format>
    <format dxfId="569">
      <pivotArea dataOnly="0" labelOnly="1" outline="0" fieldPosition="0">
        <references count="2">
          <reference field="5" count="1" selected="0">
            <x v="3"/>
          </reference>
          <reference field="6" count="1">
            <x v="15"/>
          </reference>
        </references>
      </pivotArea>
    </format>
    <format dxfId="568">
      <pivotArea dataOnly="0" labelOnly="1" outline="0" fieldPosition="0">
        <references count="2">
          <reference field="5" count="1" selected="0">
            <x v="3"/>
          </reference>
          <reference field="6" count="1" defaultSubtotal="1">
            <x v="15"/>
          </reference>
        </references>
      </pivotArea>
    </format>
    <format dxfId="567">
      <pivotArea dataOnly="0" labelOnly="1" outline="0" fieldPosition="0">
        <references count="3">
          <reference field="4" count="7">
            <x v="17"/>
            <x v="29"/>
            <x v="48"/>
            <x v="148"/>
            <x v="166"/>
            <x v="181"/>
            <x v="182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66">
      <pivotArea dataOnly="0" labelOnly="1" outline="0" fieldPosition="0">
        <references count="3">
          <reference field="4" count="7" defaultSubtotal="1">
            <x v="17"/>
            <x v="29"/>
            <x v="48"/>
            <x v="148"/>
            <x v="166"/>
            <x v="181"/>
            <x v="182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65">
      <pivotArea dataOnly="0" labelOnly="1" outline="0" fieldPosition="0">
        <references count="3">
          <reference field="4" count="7">
            <x v="18"/>
            <x v="32"/>
            <x v="66"/>
            <x v="68"/>
            <x v="69"/>
            <x v="149"/>
            <x v="176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564">
      <pivotArea dataOnly="0" labelOnly="1" outline="0" fieldPosition="0">
        <references count="3">
          <reference field="4" count="7" defaultSubtotal="1">
            <x v="18"/>
            <x v="32"/>
            <x v="66"/>
            <x v="68"/>
            <x v="69"/>
            <x v="149"/>
            <x v="176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563">
      <pivotArea dataOnly="0" labelOnly="1" outline="0" fieldPosition="0">
        <references count="3">
          <reference field="4" count="4">
            <x v="54"/>
            <x v="92"/>
            <x v="122"/>
            <x v="179"/>
          </reference>
          <reference field="5" count="1" selected="0">
            <x v="0"/>
          </reference>
          <reference field="6" count="1" selected="0">
            <x v="2"/>
          </reference>
        </references>
      </pivotArea>
    </format>
    <format dxfId="562">
      <pivotArea dataOnly="0" labelOnly="1" outline="0" fieldPosition="0">
        <references count="3">
          <reference field="4" count="4" defaultSubtotal="1">
            <x v="54"/>
            <x v="92"/>
            <x v="122"/>
            <x v="179"/>
          </reference>
          <reference field="5" count="1" selected="0">
            <x v="0"/>
          </reference>
          <reference field="6" count="1" selected="0">
            <x v="2"/>
          </reference>
        </references>
      </pivotArea>
    </format>
    <format dxfId="561">
      <pivotArea dataOnly="0" labelOnly="1" outline="0" fieldPosition="0">
        <references count="3">
          <reference field="4" count="7">
            <x v="10"/>
            <x v="26"/>
            <x v="109"/>
            <x v="135"/>
            <x v="141"/>
            <x v="159"/>
            <x v="178"/>
          </reference>
          <reference field="5" count="1" selected="0">
            <x v="0"/>
          </reference>
          <reference field="6" count="1" selected="0">
            <x v="3"/>
          </reference>
        </references>
      </pivotArea>
    </format>
    <format dxfId="560">
      <pivotArea dataOnly="0" labelOnly="1" outline="0" fieldPosition="0">
        <references count="3">
          <reference field="4" count="7" defaultSubtotal="1">
            <x v="10"/>
            <x v="26"/>
            <x v="109"/>
            <x v="135"/>
            <x v="141"/>
            <x v="159"/>
            <x v="178"/>
          </reference>
          <reference field="5" count="1" selected="0">
            <x v="0"/>
          </reference>
          <reference field="6" count="1" selected="0">
            <x v="3"/>
          </reference>
        </references>
      </pivotArea>
    </format>
    <format dxfId="559">
      <pivotArea dataOnly="0" labelOnly="1" outline="0" fieldPosition="0">
        <references count="3">
          <reference field="4" count="6">
            <x v="36"/>
            <x v="67"/>
            <x v="129"/>
            <x v="130"/>
            <x v="156"/>
            <x v="180"/>
          </reference>
          <reference field="5" count="1" selected="0">
            <x v="0"/>
          </reference>
          <reference field="6" count="1" selected="0">
            <x v="8"/>
          </reference>
        </references>
      </pivotArea>
    </format>
    <format dxfId="558">
      <pivotArea dataOnly="0" labelOnly="1" outline="0" fieldPosition="0">
        <references count="3">
          <reference field="4" count="6" defaultSubtotal="1">
            <x v="36"/>
            <x v="67"/>
            <x v="129"/>
            <x v="130"/>
            <x v="156"/>
            <x v="180"/>
          </reference>
          <reference field="5" count="1" selected="0">
            <x v="0"/>
          </reference>
          <reference field="6" count="1" selected="0">
            <x v="8"/>
          </reference>
        </references>
      </pivotArea>
    </format>
    <format dxfId="557">
      <pivotArea dataOnly="0" labelOnly="1" outline="0" fieldPosition="0">
        <references count="3">
          <reference field="4" count="5">
            <x v="3"/>
            <x v="24"/>
            <x v="38"/>
            <x v="82"/>
            <x v="83"/>
          </reference>
          <reference field="5" count="1" selected="0">
            <x v="0"/>
          </reference>
          <reference field="6" count="1" selected="0">
            <x v="10"/>
          </reference>
        </references>
      </pivotArea>
    </format>
    <format dxfId="556">
      <pivotArea dataOnly="0" labelOnly="1" outline="0" fieldPosition="0">
        <references count="3">
          <reference field="4" count="5" defaultSubtotal="1">
            <x v="3"/>
            <x v="24"/>
            <x v="38"/>
            <x v="82"/>
            <x v="83"/>
          </reference>
          <reference field="5" count="1" selected="0">
            <x v="0"/>
          </reference>
          <reference field="6" count="1" selected="0">
            <x v="10"/>
          </reference>
        </references>
      </pivotArea>
    </format>
    <format dxfId="555">
      <pivotArea dataOnly="0" labelOnly="1" outline="0" fieldPosition="0">
        <references count="3">
          <reference field="4" count="1">
            <x v="52"/>
          </reference>
          <reference field="5" count="1" selected="0">
            <x v="0"/>
          </reference>
          <reference field="6" count="1" selected="0">
            <x v="15"/>
          </reference>
        </references>
      </pivotArea>
    </format>
    <format dxfId="554">
      <pivotArea dataOnly="0" labelOnly="1" outline="0" fieldPosition="0">
        <references count="3">
          <reference field="4" count="1" defaultSubtotal="1">
            <x v="52"/>
          </reference>
          <reference field="5" count="1" selected="0">
            <x v="0"/>
          </reference>
          <reference field="6" count="1" selected="0">
            <x v="15"/>
          </reference>
        </references>
      </pivotArea>
    </format>
    <format dxfId="553">
      <pivotArea dataOnly="0" labelOnly="1" outline="0" fieldPosition="0">
        <references count="3">
          <reference field="4" count="6">
            <x v="39"/>
            <x v="75"/>
            <x v="85"/>
            <x v="117"/>
            <x v="120"/>
            <x v="124"/>
          </reference>
          <reference field="5" count="1" selected="0">
            <x v="0"/>
          </reference>
          <reference field="6" count="1" selected="0">
            <x v="17"/>
          </reference>
        </references>
      </pivotArea>
    </format>
    <format dxfId="552">
      <pivotArea dataOnly="0" labelOnly="1" outline="0" fieldPosition="0">
        <references count="3">
          <reference field="4" count="6" defaultSubtotal="1">
            <x v="39"/>
            <x v="75"/>
            <x v="85"/>
            <x v="117"/>
            <x v="120"/>
            <x v="124"/>
          </reference>
          <reference field="5" count="1" selected="0">
            <x v="0"/>
          </reference>
          <reference field="6" count="1" selected="0">
            <x v="17"/>
          </reference>
        </references>
      </pivotArea>
    </format>
    <format dxfId="551">
      <pivotArea dataOnly="0" labelOnly="1" outline="0" fieldPosition="0">
        <references count="3">
          <reference field="4" count="2">
            <x v="14"/>
            <x v="27"/>
          </reference>
          <reference field="5" count="1" selected="0">
            <x v="0"/>
          </reference>
          <reference field="6" count="1" selected="0">
            <x v="18"/>
          </reference>
        </references>
      </pivotArea>
    </format>
    <format dxfId="550">
      <pivotArea dataOnly="0" labelOnly="1" outline="0" fieldPosition="0">
        <references count="3">
          <reference field="4" count="2" defaultSubtotal="1">
            <x v="14"/>
            <x v="27"/>
          </reference>
          <reference field="5" count="1" selected="0">
            <x v="0"/>
          </reference>
          <reference field="6" count="1" selected="0">
            <x v="18"/>
          </reference>
        </references>
      </pivotArea>
    </format>
    <format dxfId="549">
      <pivotArea dataOnly="0" labelOnly="1" outline="0" fieldPosition="0">
        <references count="3">
          <reference field="4" count="2">
            <x v="94"/>
            <x v="132"/>
          </reference>
          <reference field="5" count="1" selected="0">
            <x v="0"/>
          </reference>
          <reference field="6" count="1" selected="0">
            <x v="19"/>
          </reference>
        </references>
      </pivotArea>
    </format>
    <format dxfId="548">
      <pivotArea dataOnly="0" labelOnly="1" outline="0" fieldPosition="0">
        <references count="3">
          <reference field="4" count="2" defaultSubtotal="1">
            <x v="94"/>
            <x v="132"/>
          </reference>
          <reference field="5" count="1" selected="0">
            <x v="0"/>
          </reference>
          <reference field="6" count="1" selected="0">
            <x v="19"/>
          </reference>
        </references>
      </pivotArea>
    </format>
    <format dxfId="547">
      <pivotArea dataOnly="0" labelOnly="1" outline="0" fieldPosition="0">
        <references count="3">
          <reference field="4" count="3">
            <x v="134"/>
            <x v="150"/>
            <x v="153"/>
          </reference>
          <reference field="5" count="1" selected="0">
            <x v="0"/>
          </reference>
          <reference field="6" count="1" selected="0">
            <x v="21"/>
          </reference>
        </references>
      </pivotArea>
    </format>
    <format dxfId="546">
      <pivotArea dataOnly="0" labelOnly="1" outline="0" fieldPosition="0">
        <references count="3">
          <reference field="4" count="3" defaultSubtotal="1">
            <x v="134"/>
            <x v="150"/>
            <x v="153"/>
          </reference>
          <reference field="5" count="1" selected="0">
            <x v="0"/>
          </reference>
          <reference field="6" count="1" selected="0">
            <x v="21"/>
          </reference>
        </references>
      </pivotArea>
    </format>
    <format dxfId="545">
      <pivotArea dataOnly="0" labelOnly="1" outline="0" fieldPosition="0">
        <references count="3">
          <reference field="4" count="4">
            <x v="123"/>
            <x v="137"/>
            <x v="138"/>
            <x v="175"/>
          </reference>
          <reference field="5" count="1" selected="0">
            <x v="0"/>
          </reference>
          <reference field="6" count="1" selected="0">
            <x v="22"/>
          </reference>
        </references>
      </pivotArea>
    </format>
    <format dxfId="544">
      <pivotArea dataOnly="0" labelOnly="1" outline="0" fieldPosition="0">
        <references count="3">
          <reference field="4" count="4" defaultSubtotal="1">
            <x v="123"/>
            <x v="137"/>
            <x v="138"/>
            <x v="175"/>
          </reference>
          <reference field="5" count="1" selected="0">
            <x v="0"/>
          </reference>
          <reference field="6" count="1" selected="0">
            <x v="22"/>
          </reference>
        </references>
      </pivotArea>
    </format>
    <format dxfId="543">
      <pivotArea dataOnly="0" labelOnly="1" outline="0" fieldPosition="0">
        <references count="3">
          <reference field="4" count="8">
            <x v="88"/>
            <x v="93"/>
            <x v="107"/>
            <x v="108"/>
            <x v="111"/>
            <x v="140"/>
            <x v="146"/>
            <x v="176"/>
          </reference>
          <reference field="5" count="1" selected="0">
            <x v="0"/>
          </reference>
          <reference field="6" count="1" selected="0">
            <x v="23"/>
          </reference>
        </references>
      </pivotArea>
    </format>
    <format dxfId="542">
      <pivotArea dataOnly="0" labelOnly="1" outline="0" fieldPosition="0">
        <references count="3">
          <reference field="4" count="8" defaultSubtotal="1">
            <x v="88"/>
            <x v="93"/>
            <x v="107"/>
            <x v="108"/>
            <x v="111"/>
            <x v="140"/>
            <x v="146"/>
            <x v="176"/>
          </reference>
          <reference field="5" count="1" selected="0">
            <x v="0"/>
          </reference>
          <reference field="6" count="1" selected="0">
            <x v="23"/>
          </reference>
        </references>
      </pivotArea>
    </format>
    <format dxfId="541">
      <pivotArea dataOnly="0" labelOnly="1" outline="0" fieldPosition="0">
        <references count="3">
          <reference field="4" count="4">
            <x v="6"/>
            <x v="25"/>
            <x v="151"/>
            <x v="152"/>
          </reference>
          <reference field="5" count="1" selected="0">
            <x v="0"/>
          </reference>
          <reference field="6" count="1" selected="0">
            <x v="25"/>
          </reference>
        </references>
      </pivotArea>
    </format>
    <format dxfId="540">
      <pivotArea dataOnly="0" labelOnly="1" outline="0" fieldPosition="0">
        <references count="3">
          <reference field="4" count="4" defaultSubtotal="1">
            <x v="6"/>
            <x v="25"/>
            <x v="151"/>
            <x v="152"/>
          </reference>
          <reference field="5" count="1" selected="0">
            <x v="0"/>
          </reference>
          <reference field="6" count="1" selected="0">
            <x v="25"/>
          </reference>
        </references>
      </pivotArea>
    </format>
    <format dxfId="539">
      <pivotArea dataOnly="0" labelOnly="1" outline="0" fieldPosition="0">
        <references count="3">
          <reference field="4" count="5">
            <x v="7"/>
            <x v="51"/>
            <x v="95"/>
            <x v="103"/>
            <x v="162"/>
          </reference>
          <reference field="5" count="1" selected="0">
            <x v="1"/>
          </reference>
          <reference field="6" count="1" selected="0">
            <x v="4"/>
          </reference>
        </references>
      </pivotArea>
    </format>
    <format dxfId="538">
      <pivotArea dataOnly="0" labelOnly="1" outline="0" fieldPosition="0">
        <references count="3">
          <reference field="4" count="5" defaultSubtotal="1">
            <x v="7"/>
            <x v="51"/>
            <x v="95"/>
            <x v="103"/>
            <x v="162"/>
          </reference>
          <reference field="5" count="1" selected="0">
            <x v="1"/>
          </reference>
          <reference field="6" count="1" selected="0">
            <x v="4"/>
          </reference>
        </references>
      </pivotArea>
    </format>
    <format dxfId="537">
      <pivotArea dataOnly="0" labelOnly="1" outline="0" fieldPosition="0">
        <references count="3">
          <reference field="4" count="14">
            <x v="11"/>
            <x v="35"/>
            <x v="60"/>
            <x v="63"/>
            <x v="72"/>
            <x v="80"/>
            <x v="90"/>
            <x v="91"/>
            <x v="101"/>
            <x v="115"/>
            <x v="139"/>
            <x v="170"/>
            <x v="177"/>
            <x v="202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536">
      <pivotArea dataOnly="0" labelOnly="1" outline="0" fieldPosition="0">
        <references count="3">
          <reference field="4" count="14" defaultSubtotal="1">
            <x v="11"/>
            <x v="35"/>
            <x v="60"/>
            <x v="63"/>
            <x v="72"/>
            <x v="80"/>
            <x v="90"/>
            <x v="91"/>
            <x v="101"/>
            <x v="115"/>
            <x v="139"/>
            <x v="170"/>
            <x v="177"/>
            <x v="202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535">
      <pivotArea dataOnly="0" labelOnly="1" outline="0" fieldPosition="0">
        <references count="3">
          <reference field="4" count="10">
            <x v="5"/>
            <x v="8"/>
            <x v="81"/>
            <x v="86"/>
            <x v="106"/>
            <x v="114"/>
            <x v="128"/>
            <x v="133"/>
            <x v="157"/>
            <x v="165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534">
      <pivotArea dataOnly="0" labelOnly="1" outline="0" fieldPosition="0">
        <references count="3">
          <reference field="4" count="10" defaultSubtotal="1">
            <x v="5"/>
            <x v="8"/>
            <x v="81"/>
            <x v="86"/>
            <x v="106"/>
            <x v="114"/>
            <x v="128"/>
            <x v="133"/>
            <x v="157"/>
            <x v="165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533">
      <pivotArea dataOnly="0" labelOnly="1" outline="0" fieldPosition="0">
        <references count="3">
          <reference field="4" count="5">
            <x v="22"/>
            <x v="56"/>
            <x v="62"/>
            <x v="121"/>
            <x v="155"/>
          </reference>
          <reference field="5" count="1" selected="0">
            <x v="2"/>
          </reference>
          <reference field="6" count="1" selected="0">
            <x v="5"/>
          </reference>
        </references>
      </pivotArea>
    </format>
    <format dxfId="532">
      <pivotArea dataOnly="0" labelOnly="1" outline="0" fieldPosition="0">
        <references count="3">
          <reference field="4" count="5" defaultSubtotal="1">
            <x v="22"/>
            <x v="56"/>
            <x v="62"/>
            <x v="121"/>
            <x v="155"/>
          </reference>
          <reference field="5" count="1" selected="0">
            <x v="2"/>
          </reference>
          <reference field="6" count="1" selected="0">
            <x v="5"/>
          </reference>
        </references>
      </pivotArea>
    </format>
    <format dxfId="531">
      <pivotArea dataOnly="0" labelOnly="1" outline="0" fieldPosition="0">
        <references count="3">
          <reference field="4" count="2">
            <x v="65"/>
            <x v="84"/>
          </reference>
          <reference field="5" count="1" selected="0">
            <x v="2"/>
          </reference>
          <reference field="6" count="1" selected="0">
            <x v="7"/>
          </reference>
        </references>
      </pivotArea>
    </format>
    <format dxfId="530">
      <pivotArea dataOnly="0" labelOnly="1" outline="0" fieldPosition="0">
        <references count="3">
          <reference field="4" count="2" defaultSubtotal="1">
            <x v="65"/>
            <x v="84"/>
          </reference>
          <reference field="5" count="1" selected="0">
            <x v="2"/>
          </reference>
          <reference field="6" count="1" selected="0">
            <x v="7"/>
          </reference>
        </references>
      </pivotArea>
    </format>
    <format dxfId="529">
      <pivotArea dataOnly="0" labelOnly="1" outline="0" fieldPosition="0">
        <references count="3">
          <reference field="4" count="10">
            <x v="20"/>
            <x v="21"/>
            <x v="49"/>
            <x v="58"/>
            <x v="59"/>
            <x v="70"/>
            <x v="79"/>
            <x v="99"/>
            <x v="125"/>
            <x v="145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528">
      <pivotArea dataOnly="0" labelOnly="1" outline="0" fieldPosition="0">
        <references count="3">
          <reference field="4" count="10" defaultSubtotal="1">
            <x v="20"/>
            <x v="21"/>
            <x v="49"/>
            <x v="58"/>
            <x v="59"/>
            <x v="70"/>
            <x v="79"/>
            <x v="99"/>
            <x v="125"/>
            <x v="145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527">
      <pivotArea dataOnly="0" labelOnly="1" outline="0" fieldPosition="0">
        <references count="3">
          <reference field="4" count="5">
            <x v="13"/>
            <x v="116"/>
            <x v="154"/>
            <x v="164"/>
            <x v="169"/>
          </reference>
          <reference field="5" count="1" selected="0">
            <x v="2"/>
          </reference>
          <reference field="6" count="1" selected="0">
            <x v="11"/>
          </reference>
        </references>
      </pivotArea>
    </format>
    <format dxfId="526">
      <pivotArea dataOnly="0" labelOnly="1" outline="0" fieldPosition="0">
        <references count="3">
          <reference field="4" count="5" defaultSubtotal="1">
            <x v="13"/>
            <x v="116"/>
            <x v="154"/>
            <x v="164"/>
            <x v="169"/>
          </reference>
          <reference field="5" count="1" selected="0">
            <x v="2"/>
          </reference>
          <reference field="6" count="1" selected="0">
            <x v="11"/>
          </reference>
        </references>
      </pivotArea>
    </format>
    <format dxfId="525">
      <pivotArea dataOnly="0" labelOnly="1" outline="0" fieldPosition="0">
        <references count="3">
          <reference field="4" count="4">
            <x v="100"/>
            <x v="105"/>
            <x v="126"/>
            <x v="142"/>
          </reference>
          <reference field="5" count="1" selected="0">
            <x v="2"/>
          </reference>
          <reference field="6" count="1" selected="0">
            <x v="12"/>
          </reference>
        </references>
      </pivotArea>
    </format>
    <format dxfId="524">
      <pivotArea dataOnly="0" labelOnly="1" outline="0" fieldPosition="0">
        <references count="3">
          <reference field="4" count="4" defaultSubtotal="1">
            <x v="100"/>
            <x v="105"/>
            <x v="126"/>
            <x v="142"/>
          </reference>
          <reference field="5" count="1" selected="0">
            <x v="2"/>
          </reference>
          <reference field="6" count="1" selected="0">
            <x v="12"/>
          </reference>
        </references>
      </pivotArea>
    </format>
    <format dxfId="523">
      <pivotArea dataOnly="0" labelOnly="1" outline="0" fieldPosition="0">
        <references count="3">
          <reference field="4" count="21">
            <x v="2"/>
            <x v="4"/>
            <x v="15"/>
            <x v="19"/>
            <x v="33"/>
            <x v="34"/>
            <x v="42"/>
            <x v="45"/>
            <x v="55"/>
            <x v="57"/>
            <x v="73"/>
            <x v="74"/>
            <x v="89"/>
            <x v="110"/>
            <x v="112"/>
            <x v="136"/>
            <x v="143"/>
            <x v="158"/>
            <x v="161"/>
            <x v="163"/>
            <x v="171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522">
      <pivotArea dataOnly="0" labelOnly="1" outline="0" fieldPosition="0">
        <references count="3">
          <reference field="4" count="21" defaultSubtotal="1">
            <x v="2"/>
            <x v="4"/>
            <x v="15"/>
            <x v="19"/>
            <x v="33"/>
            <x v="34"/>
            <x v="42"/>
            <x v="45"/>
            <x v="55"/>
            <x v="57"/>
            <x v="73"/>
            <x v="74"/>
            <x v="89"/>
            <x v="110"/>
            <x v="112"/>
            <x v="136"/>
            <x v="143"/>
            <x v="158"/>
            <x v="161"/>
            <x v="163"/>
            <x v="171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521">
      <pivotArea dataOnly="0" labelOnly="1" outline="0" fieldPosition="0">
        <references count="3">
          <reference field="4" count="6">
            <x v="0"/>
            <x v="23"/>
            <x v="37"/>
            <x v="102"/>
            <x v="113"/>
            <x v="168"/>
          </reference>
          <reference field="5" count="1" selected="0">
            <x v="2"/>
          </reference>
          <reference field="6" count="1" selected="0">
            <x v="14"/>
          </reference>
        </references>
      </pivotArea>
    </format>
    <format dxfId="520">
      <pivotArea dataOnly="0" labelOnly="1" outline="0" fieldPosition="0">
        <references count="3">
          <reference field="4" count="6" defaultSubtotal="1">
            <x v="0"/>
            <x v="23"/>
            <x v="37"/>
            <x v="102"/>
            <x v="113"/>
            <x v="168"/>
          </reference>
          <reference field="5" count="1" selected="0">
            <x v="2"/>
          </reference>
          <reference field="6" count="1" selected="0">
            <x v="14"/>
          </reference>
        </references>
      </pivotArea>
    </format>
    <format dxfId="519">
      <pivotArea dataOnly="0" labelOnly="1" outline="0" fieldPosition="0">
        <references count="3">
          <reference field="4" count="19">
            <x v="1"/>
            <x v="9"/>
            <x v="12"/>
            <x v="16"/>
            <x v="30"/>
            <x v="40"/>
            <x v="41"/>
            <x v="44"/>
            <x v="46"/>
            <x v="64"/>
            <x v="76"/>
            <x v="96"/>
            <x v="104"/>
            <x v="118"/>
            <x v="119"/>
            <x v="127"/>
            <x v="144"/>
            <x v="160"/>
            <x v="172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518">
      <pivotArea dataOnly="0" labelOnly="1" outline="0" fieldPosition="0">
        <references count="3">
          <reference field="4" count="19" defaultSubtotal="1">
            <x v="1"/>
            <x v="9"/>
            <x v="12"/>
            <x v="16"/>
            <x v="30"/>
            <x v="40"/>
            <x v="41"/>
            <x v="44"/>
            <x v="46"/>
            <x v="64"/>
            <x v="76"/>
            <x v="96"/>
            <x v="104"/>
            <x v="118"/>
            <x v="119"/>
            <x v="127"/>
            <x v="144"/>
            <x v="160"/>
            <x v="172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517">
      <pivotArea dataOnly="0" labelOnly="1" outline="0" fieldPosition="0">
        <references count="3">
          <reference field="4" count="10">
            <x v="28"/>
            <x v="31"/>
            <x v="43"/>
            <x v="61"/>
            <x v="71"/>
            <x v="77"/>
            <x v="87"/>
            <x v="131"/>
            <x v="147"/>
            <x v="167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516">
      <pivotArea dataOnly="0" labelOnly="1" outline="0" fieldPosition="0">
        <references count="3">
          <reference field="4" count="10" defaultSubtotal="1">
            <x v="28"/>
            <x v="31"/>
            <x v="43"/>
            <x v="61"/>
            <x v="71"/>
            <x v="77"/>
            <x v="87"/>
            <x v="131"/>
            <x v="147"/>
            <x v="167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515">
      <pivotArea dataOnly="0" labelOnly="1" outline="0" fieldPosition="0">
        <references count="3">
          <reference field="4" count="6">
            <x v="47"/>
            <x v="78"/>
            <x v="97"/>
            <x v="98"/>
            <x v="173"/>
            <x v="174"/>
          </reference>
          <reference field="5" count="1" selected="0">
            <x v="2"/>
          </reference>
          <reference field="6" count="1" selected="0">
            <x v="26"/>
          </reference>
        </references>
      </pivotArea>
    </format>
    <format dxfId="514">
      <pivotArea dataOnly="0" labelOnly="1" outline="0" fieldPosition="0">
        <references count="3">
          <reference field="4" count="6" defaultSubtotal="1">
            <x v="47"/>
            <x v="78"/>
            <x v="97"/>
            <x v="98"/>
            <x v="173"/>
            <x v="174"/>
          </reference>
          <reference field="5" count="1" selected="0">
            <x v="2"/>
          </reference>
          <reference field="6" count="1" selected="0">
            <x v="26"/>
          </reference>
        </references>
      </pivotArea>
    </format>
    <format dxfId="513">
      <pivotArea dataOnly="0" labelOnly="1" outline="0" fieldPosition="0">
        <references count="3">
          <reference field="4" count="21">
            <x v="50"/>
            <x v="5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3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512">
      <pivotArea dataOnly="0" labelOnly="1" outline="0" fieldPosition="0">
        <references count="3">
          <reference field="4" count="21" defaultSubtotal="1">
            <x v="50"/>
            <x v="5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3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51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1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0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8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0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8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0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6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06">
      <pivotArea dataOnly="0" labelOnly="1" outline="0" fieldPosition="0">
        <references count="4">
          <reference field="1" count="2">
            <x v="0"/>
            <x v="1"/>
          </reference>
          <reference field="4" count="1" selected="0">
            <x v="18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0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82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50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8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50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2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50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6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50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8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50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9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49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9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49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6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49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4"/>
          </reference>
          <reference field="5" count="1" selected="0">
            <x v="0"/>
          </reference>
          <reference field="6" count="1" selected="0">
            <x v="2"/>
          </reference>
        </references>
      </pivotArea>
    </format>
    <format dxfId="49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2"/>
          </reference>
          <reference field="5" count="1" selected="0">
            <x v="0"/>
          </reference>
          <reference field="6" count="1" selected="0">
            <x v="2"/>
          </reference>
        </references>
      </pivotArea>
    </format>
    <format dxfId="49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2"/>
          </reference>
          <reference field="5" count="1" selected="0">
            <x v="0"/>
          </reference>
          <reference field="6" count="1" selected="0">
            <x v="2"/>
          </reference>
        </references>
      </pivotArea>
    </format>
    <format dxfId="49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9"/>
          </reference>
          <reference field="5" count="1" selected="0">
            <x v="0"/>
          </reference>
          <reference field="6" count="1" selected="0">
            <x v="2"/>
          </reference>
        </references>
      </pivotArea>
    </format>
    <format dxfId="49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"/>
          </reference>
          <reference field="5" count="1" selected="0">
            <x v="0"/>
          </reference>
          <reference field="6" count="1" selected="0">
            <x v="3"/>
          </reference>
        </references>
      </pivotArea>
    </format>
    <format dxfId="49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6"/>
          </reference>
          <reference field="5" count="1" selected="0">
            <x v="0"/>
          </reference>
          <reference field="6" count="1" selected="0">
            <x v="3"/>
          </reference>
        </references>
      </pivotArea>
    </format>
    <format dxfId="49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9"/>
          </reference>
          <reference field="5" count="1" selected="0">
            <x v="0"/>
          </reference>
          <reference field="6" count="1" selected="0">
            <x v="3"/>
          </reference>
        </references>
      </pivotArea>
    </format>
    <format dxfId="49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5"/>
          </reference>
          <reference field="5" count="1" selected="0">
            <x v="0"/>
          </reference>
          <reference field="6" count="1" selected="0">
            <x v="3"/>
          </reference>
        </references>
      </pivotArea>
    </format>
    <format dxfId="48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1"/>
          </reference>
          <reference field="5" count="1" selected="0">
            <x v="0"/>
          </reference>
          <reference field="6" count="1" selected="0">
            <x v="3"/>
          </reference>
        </references>
      </pivotArea>
    </format>
    <format dxfId="48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9"/>
          </reference>
          <reference field="5" count="1" selected="0">
            <x v="0"/>
          </reference>
          <reference field="6" count="1" selected="0">
            <x v="3"/>
          </reference>
        </references>
      </pivotArea>
    </format>
    <format dxfId="48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8"/>
          </reference>
          <reference field="5" count="1" selected="0">
            <x v="0"/>
          </reference>
          <reference field="6" count="1" selected="0">
            <x v="3"/>
          </reference>
        </references>
      </pivotArea>
    </format>
    <format dxfId="48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6"/>
          </reference>
          <reference field="5" count="1" selected="0">
            <x v="0"/>
          </reference>
          <reference field="6" count="1" selected="0">
            <x v="8"/>
          </reference>
        </references>
      </pivotArea>
    </format>
    <format dxfId="48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7"/>
          </reference>
          <reference field="5" count="1" selected="0">
            <x v="0"/>
          </reference>
          <reference field="6" count="1" selected="0">
            <x v="8"/>
          </reference>
        </references>
      </pivotArea>
    </format>
    <format dxfId="48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9"/>
          </reference>
          <reference field="5" count="1" selected="0">
            <x v="0"/>
          </reference>
          <reference field="6" count="1" selected="0">
            <x v="8"/>
          </reference>
        </references>
      </pivotArea>
    </format>
    <format dxfId="48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0"/>
          </reference>
          <reference field="5" count="1" selected="0">
            <x v="0"/>
          </reference>
          <reference field="6" count="1" selected="0">
            <x v="8"/>
          </reference>
        </references>
      </pivotArea>
    </format>
    <format dxfId="48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6"/>
          </reference>
          <reference field="5" count="1" selected="0">
            <x v="0"/>
          </reference>
          <reference field="6" count="1" selected="0">
            <x v="8"/>
          </reference>
        </references>
      </pivotArea>
    </format>
    <format dxfId="48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80"/>
          </reference>
          <reference field="5" count="1" selected="0">
            <x v="0"/>
          </reference>
          <reference field="6" count="1" selected="0">
            <x v="8"/>
          </reference>
        </references>
      </pivotArea>
    </format>
    <format dxfId="48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"/>
          </reference>
          <reference field="5" count="1" selected="0">
            <x v="0"/>
          </reference>
          <reference field="6" count="1" selected="0">
            <x v="10"/>
          </reference>
        </references>
      </pivotArea>
    </format>
    <format dxfId="47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4"/>
          </reference>
          <reference field="5" count="1" selected="0">
            <x v="0"/>
          </reference>
          <reference field="6" count="1" selected="0">
            <x v="10"/>
          </reference>
        </references>
      </pivotArea>
    </format>
    <format dxfId="47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8"/>
          </reference>
          <reference field="5" count="1" selected="0">
            <x v="0"/>
          </reference>
          <reference field="6" count="1" selected="0">
            <x v="10"/>
          </reference>
        </references>
      </pivotArea>
    </format>
    <format dxfId="47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2"/>
          </reference>
          <reference field="5" count="1" selected="0">
            <x v="0"/>
          </reference>
          <reference field="6" count="1" selected="0">
            <x v="10"/>
          </reference>
        </references>
      </pivotArea>
    </format>
    <format dxfId="47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3"/>
          </reference>
          <reference field="5" count="1" selected="0">
            <x v="0"/>
          </reference>
          <reference field="6" count="1" selected="0">
            <x v="10"/>
          </reference>
        </references>
      </pivotArea>
    </format>
    <format dxfId="47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2"/>
          </reference>
          <reference field="5" count="1" selected="0">
            <x v="0"/>
          </reference>
          <reference field="6" count="1" selected="0">
            <x v="15"/>
          </reference>
        </references>
      </pivotArea>
    </format>
    <format dxfId="47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9"/>
          </reference>
          <reference field="5" count="1" selected="0">
            <x v="0"/>
          </reference>
          <reference field="6" count="1" selected="0">
            <x v="17"/>
          </reference>
        </references>
      </pivotArea>
    </format>
    <format dxfId="47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5"/>
          </reference>
          <reference field="5" count="1" selected="0">
            <x v="0"/>
          </reference>
          <reference field="6" count="1" selected="0">
            <x v="17"/>
          </reference>
        </references>
      </pivotArea>
    </format>
    <format dxfId="47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5"/>
          </reference>
          <reference field="5" count="1" selected="0">
            <x v="0"/>
          </reference>
          <reference field="6" count="1" selected="0">
            <x v="17"/>
          </reference>
        </references>
      </pivotArea>
    </format>
    <format dxfId="47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7"/>
          </reference>
          <reference field="5" count="1" selected="0">
            <x v="0"/>
          </reference>
          <reference field="6" count="1" selected="0">
            <x v="17"/>
          </reference>
        </references>
      </pivotArea>
    </format>
    <format dxfId="47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0"/>
          </reference>
          <reference field="5" count="1" selected="0">
            <x v="0"/>
          </reference>
          <reference field="6" count="1" selected="0">
            <x v="17"/>
          </reference>
        </references>
      </pivotArea>
    </format>
    <format dxfId="46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4"/>
          </reference>
          <reference field="5" count="1" selected="0">
            <x v="0"/>
          </reference>
          <reference field="6" count="1" selected="0">
            <x v="17"/>
          </reference>
        </references>
      </pivotArea>
    </format>
    <format dxfId="46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"/>
          </reference>
          <reference field="5" count="1" selected="0">
            <x v="0"/>
          </reference>
          <reference field="6" count="1" selected="0">
            <x v="18"/>
          </reference>
        </references>
      </pivotArea>
    </format>
    <format dxfId="46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7"/>
          </reference>
          <reference field="5" count="1" selected="0">
            <x v="0"/>
          </reference>
          <reference field="6" count="1" selected="0">
            <x v="18"/>
          </reference>
        </references>
      </pivotArea>
    </format>
    <format dxfId="46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4"/>
          </reference>
          <reference field="5" count="1" selected="0">
            <x v="0"/>
          </reference>
          <reference field="6" count="1" selected="0">
            <x v="19"/>
          </reference>
        </references>
      </pivotArea>
    </format>
    <format dxfId="46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2"/>
          </reference>
          <reference field="5" count="1" selected="0">
            <x v="0"/>
          </reference>
          <reference field="6" count="1" selected="0">
            <x v="19"/>
          </reference>
        </references>
      </pivotArea>
    </format>
    <format dxfId="46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4"/>
          </reference>
          <reference field="5" count="1" selected="0">
            <x v="0"/>
          </reference>
          <reference field="6" count="1" selected="0">
            <x v="21"/>
          </reference>
        </references>
      </pivotArea>
    </format>
    <format dxfId="46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0"/>
          </reference>
          <reference field="5" count="1" selected="0">
            <x v="0"/>
          </reference>
          <reference field="6" count="1" selected="0">
            <x v="21"/>
          </reference>
        </references>
      </pivotArea>
    </format>
    <format dxfId="46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3"/>
          </reference>
          <reference field="5" count="1" selected="0">
            <x v="0"/>
          </reference>
          <reference field="6" count="1" selected="0">
            <x v="21"/>
          </reference>
        </references>
      </pivotArea>
    </format>
    <format dxfId="46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3"/>
          </reference>
          <reference field="5" count="1" selected="0">
            <x v="0"/>
          </reference>
          <reference field="6" count="1" selected="0">
            <x v="22"/>
          </reference>
        </references>
      </pivotArea>
    </format>
    <format dxfId="46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7"/>
          </reference>
          <reference field="5" count="1" selected="0">
            <x v="0"/>
          </reference>
          <reference field="6" count="1" selected="0">
            <x v="22"/>
          </reference>
        </references>
      </pivotArea>
    </format>
    <format dxfId="45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8"/>
          </reference>
          <reference field="5" count="1" selected="0">
            <x v="0"/>
          </reference>
          <reference field="6" count="1" selected="0">
            <x v="22"/>
          </reference>
        </references>
      </pivotArea>
    </format>
    <format dxfId="45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5"/>
          </reference>
          <reference field="5" count="1" selected="0">
            <x v="0"/>
          </reference>
          <reference field="6" count="1" selected="0">
            <x v="22"/>
          </reference>
        </references>
      </pivotArea>
    </format>
    <format dxfId="45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8"/>
          </reference>
          <reference field="5" count="1" selected="0">
            <x v="0"/>
          </reference>
          <reference field="6" count="1" selected="0">
            <x v="23"/>
          </reference>
        </references>
      </pivotArea>
    </format>
    <format dxfId="45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3"/>
          </reference>
          <reference field="5" count="1" selected="0">
            <x v="0"/>
          </reference>
          <reference field="6" count="1" selected="0">
            <x v="23"/>
          </reference>
        </references>
      </pivotArea>
    </format>
    <format dxfId="45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7"/>
          </reference>
          <reference field="5" count="1" selected="0">
            <x v="0"/>
          </reference>
          <reference field="6" count="1" selected="0">
            <x v="23"/>
          </reference>
        </references>
      </pivotArea>
    </format>
    <format dxfId="45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8"/>
          </reference>
          <reference field="5" count="1" selected="0">
            <x v="0"/>
          </reference>
          <reference field="6" count="1" selected="0">
            <x v="23"/>
          </reference>
        </references>
      </pivotArea>
    </format>
    <format dxfId="45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1"/>
          </reference>
          <reference field="5" count="1" selected="0">
            <x v="0"/>
          </reference>
          <reference field="6" count="1" selected="0">
            <x v="23"/>
          </reference>
        </references>
      </pivotArea>
    </format>
    <format dxfId="45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0"/>
          </reference>
          <reference field="5" count="1" selected="0">
            <x v="0"/>
          </reference>
          <reference field="6" count="1" selected="0">
            <x v="23"/>
          </reference>
        </references>
      </pivotArea>
    </format>
    <format dxfId="45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6"/>
          </reference>
          <reference field="5" count="1" selected="0">
            <x v="0"/>
          </reference>
          <reference field="6" count="1" selected="0">
            <x v="23"/>
          </reference>
        </references>
      </pivotArea>
    </format>
    <format dxfId="45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6"/>
          </reference>
          <reference field="5" count="1" selected="0">
            <x v="0"/>
          </reference>
          <reference field="6" count="1" selected="0">
            <x v="23"/>
          </reference>
        </references>
      </pivotArea>
    </format>
    <format dxfId="44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"/>
          </reference>
          <reference field="5" count="1" selected="0">
            <x v="0"/>
          </reference>
          <reference field="6" count="1" selected="0">
            <x v="25"/>
          </reference>
        </references>
      </pivotArea>
    </format>
    <format dxfId="44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5"/>
          </reference>
          <reference field="5" count="1" selected="0">
            <x v="0"/>
          </reference>
          <reference field="6" count="1" selected="0">
            <x v="25"/>
          </reference>
        </references>
      </pivotArea>
    </format>
    <format dxfId="44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1"/>
          </reference>
          <reference field="5" count="1" selected="0">
            <x v="0"/>
          </reference>
          <reference field="6" count="1" selected="0">
            <x v="25"/>
          </reference>
        </references>
      </pivotArea>
    </format>
    <format dxfId="44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2"/>
          </reference>
          <reference field="5" count="1" selected="0">
            <x v="0"/>
          </reference>
          <reference field="6" count="1" selected="0">
            <x v="25"/>
          </reference>
        </references>
      </pivotArea>
    </format>
    <format dxfId="44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"/>
          </reference>
          <reference field="5" count="1" selected="0">
            <x v="1"/>
          </reference>
          <reference field="6" count="1" selected="0">
            <x v="4"/>
          </reference>
        </references>
      </pivotArea>
    </format>
    <format dxfId="44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1"/>
          </reference>
          <reference field="5" count="1" selected="0">
            <x v="1"/>
          </reference>
          <reference field="6" count="1" selected="0">
            <x v="4"/>
          </reference>
        </references>
      </pivotArea>
    </format>
    <format dxfId="44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5"/>
          </reference>
          <reference field="5" count="1" selected="0">
            <x v="1"/>
          </reference>
          <reference field="6" count="1" selected="0">
            <x v="4"/>
          </reference>
        </references>
      </pivotArea>
    </format>
    <format dxfId="44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3"/>
          </reference>
          <reference field="5" count="1" selected="0">
            <x v="1"/>
          </reference>
          <reference field="6" count="1" selected="0">
            <x v="4"/>
          </reference>
        </references>
      </pivotArea>
    </format>
    <format dxfId="44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2"/>
          </reference>
          <reference field="5" count="1" selected="0">
            <x v="1"/>
          </reference>
          <reference field="6" count="1" selected="0">
            <x v="4"/>
          </reference>
        </references>
      </pivotArea>
    </format>
    <format dxfId="44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3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5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3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0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3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3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3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2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3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0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3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0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3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1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3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1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3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5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3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9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2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0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2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7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2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02"/>
          </reference>
          <reference field="5" count="1" selected="0">
            <x v="1"/>
          </reference>
          <reference field="6" count="1" selected="0">
            <x v="6"/>
          </reference>
        </references>
      </pivotArea>
    </format>
    <format dxfId="42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42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42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1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42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6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42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6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42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4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42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8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41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3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41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7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41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5"/>
          </reference>
          <reference field="5" count="1" selected="0">
            <x v="1"/>
          </reference>
          <reference field="6" count="1" selected="0">
            <x v="20"/>
          </reference>
        </references>
      </pivotArea>
    </format>
    <format dxfId="41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2"/>
          </reference>
          <reference field="5" count="1" selected="0">
            <x v="2"/>
          </reference>
          <reference field="6" count="1" selected="0">
            <x v="5"/>
          </reference>
        </references>
      </pivotArea>
    </format>
    <format dxfId="41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6"/>
          </reference>
          <reference field="5" count="1" selected="0">
            <x v="2"/>
          </reference>
          <reference field="6" count="1" selected="0">
            <x v="5"/>
          </reference>
        </references>
      </pivotArea>
    </format>
    <format dxfId="41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2"/>
          </reference>
          <reference field="5" count="1" selected="0">
            <x v="2"/>
          </reference>
          <reference field="6" count="1" selected="0">
            <x v="5"/>
          </reference>
        </references>
      </pivotArea>
    </format>
    <format dxfId="41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1"/>
          </reference>
          <reference field="5" count="1" selected="0">
            <x v="2"/>
          </reference>
          <reference field="6" count="1" selected="0">
            <x v="5"/>
          </reference>
        </references>
      </pivotArea>
    </format>
    <format dxfId="41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5"/>
          </reference>
          <reference field="5" count="1" selected="0">
            <x v="2"/>
          </reference>
          <reference field="6" count="1" selected="0">
            <x v="5"/>
          </reference>
        </references>
      </pivotArea>
    </format>
    <format dxfId="41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5"/>
          </reference>
          <reference field="5" count="1" selected="0">
            <x v="2"/>
          </reference>
          <reference field="6" count="1" selected="0">
            <x v="7"/>
          </reference>
        </references>
      </pivotArea>
    </format>
    <format dxfId="41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4"/>
          </reference>
          <reference field="5" count="1" selected="0">
            <x v="2"/>
          </reference>
          <reference field="6" count="1" selected="0">
            <x v="7"/>
          </reference>
        </references>
      </pivotArea>
    </format>
    <format dxfId="40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0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40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1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40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9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40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8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40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9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40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0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403">
      <pivotArea dataOnly="0" labelOnly="1" outline="0" fieldPosition="0">
        <references count="4">
          <reference field="1" count="1">
            <x v="2"/>
          </reference>
          <reference field="4" count="1" selected="0">
            <x v="79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40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9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40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5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40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5"/>
          </reference>
          <reference field="5" count="1" selected="0">
            <x v="2"/>
          </reference>
          <reference field="6" count="1" selected="0">
            <x v="9"/>
          </reference>
        </references>
      </pivotArea>
    </format>
    <format dxfId="39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"/>
          </reference>
          <reference field="5" count="1" selected="0">
            <x v="2"/>
          </reference>
          <reference field="6" count="1" selected="0">
            <x v="11"/>
          </reference>
        </references>
      </pivotArea>
    </format>
    <format dxfId="39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6"/>
          </reference>
          <reference field="5" count="1" selected="0">
            <x v="2"/>
          </reference>
          <reference field="6" count="1" selected="0">
            <x v="11"/>
          </reference>
        </references>
      </pivotArea>
    </format>
    <format dxfId="39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4"/>
          </reference>
          <reference field="5" count="1" selected="0">
            <x v="2"/>
          </reference>
          <reference field="6" count="1" selected="0">
            <x v="11"/>
          </reference>
        </references>
      </pivotArea>
    </format>
    <format dxfId="39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4"/>
          </reference>
          <reference field="5" count="1" selected="0">
            <x v="2"/>
          </reference>
          <reference field="6" count="1" selected="0">
            <x v="11"/>
          </reference>
        </references>
      </pivotArea>
    </format>
    <format dxfId="39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9"/>
          </reference>
          <reference field="5" count="1" selected="0">
            <x v="2"/>
          </reference>
          <reference field="6" count="1" selected="0">
            <x v="11"/>
          </reference>
        </references>
      </pivotArea>
    </format>
    <format dxfId="39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0"/>
          </reference>
          <reference field="5" count="1" selected="0">
            <x v="2"/>
          </reference>
          <reference field="6" count="1" selected="0">
            <x v="12"/>
          </reference>
        </references>
      </pivotArea>
    </format>
    <format dxfId="39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5"/>
          </reference>
          <reference field="5" count="1" selected="0">
            <x v="2"/>
          </reference>
          <reference field="6" count="1" selected="0">
            <x v="12"/>
          </reference>
        </references>
      </pivotArea>
    </format>
    <format dxfId="39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6"/>
          </reference>
          <reference field="5" count="1" selected="0">
            <x v="2"/>
          </reference>
          <reference field="6" count="1" selected="0">
            <x v="12"/>
          </reference>
        </references>
      </pivotArea>
    </format>
    <format dxfId="39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2"/>
          </reference>
          <reference field="5" count="1" selected="0">
            <x v="2"/>
          </reference>
          <reference field="6" count="1" selected="0">
            <x v="12"/>
          </reference>
        </references>
      </pivotArea>
    </format>
    <format dxfId="39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8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8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8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8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3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8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4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8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2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8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5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8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5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8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7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8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3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7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4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7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9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7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0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7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2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7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6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7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3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7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58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7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1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7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3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7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1"/>
          </reference>
          <reference field="5" count="1" selected="0">
            <x v="2"/>
          </reference>
          <reference field="6" count="1" selected="0">
            <x v="13"/>
          </reference>
        </references>
      </pivotArea>
    </format>
    <format dxfId="36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0"/>
          </reference>
          <reference field="5" count="1" selected="0">
            <x v="2"/>
          </reference>
          <reference field="6" count="1" selected="0">
            <x v="14"/>
          </reference>
        </references>
      </pivotArea>
    </format>
    <format dxfId="36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3"/>
          </reference>
          <reference field="5" count="1" selected="0">
            <x v="2"/>
          </reference>
          <reference field="6" count="1" selected="0">
            <x v="14"/>
          </reference>
        </references>
      </pivotArea>
    </format>
    <format dxfId="36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7"/>
          </reference>
          <reference field="5" count="1" selected="0">
            <x v="2"/>
          </reference>
          <reference field="6" count="1" selected="0">
            <x v="14"/>
          </reference>
        </references>
      </pivotArea>
    </format>
    <format dxfId="36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2"/>
          </reference>
          <reference field="5" count="1" selected="0">
            <x v="2"/>
          </reference>
          <reference field="6" count="1" selected="0">
            <x v="14"/>
          </reference>
        </references>
      </pivotArea>
    </format>
    <format dxfId="36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3"/>
          </reference>
          <reference field="5" count="1" selected="0">
            <x v="2"/>
          </reference>
          <reference field="6" count="1" selected="0">
            <x v="14"/>
          </reference>
        </references>
      </pivotArea>
    </format>
    <format dxfId="36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8"/>
          </reference>
          <reference field="5" count="1" selected="0">
            <x v="2"/>
          </reference>
          <reference field="6" count="1" selected="0">
            <x v="14"/>
          </reference>
        </references>
      </pivotArea>
    </format>
    <format dxfId="36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6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61">
      <pivotArea dataOnly="0" labelOnly="1" outline="0" fieldPosition="0">
        <references count="4">
          <reference field="1" count="2">
            <x v="0"/>
            <x v="2"/>
          </reference>
          <reference field="4" count="1" selected="0">
            <x v="12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6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5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0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5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0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5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1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5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4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5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6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5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4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5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6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5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6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5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04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5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8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4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19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4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27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4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4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4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0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4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2"/>
          </reference>
          <reference field="5" count="1" selected="0">
            <x v="2"/>
          </reference>
          <reference field="6" count="1" selected="0">
            <x v="16"/>
          </reference>
        </references>
      </pivotArea>
    </format>
    <format dxfId="34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8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34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34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3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34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61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34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1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33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7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33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87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33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31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33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47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33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67"/>
          </reference>
          <reference field="5" count="1" selected="0">
            <x v="2"/>
          </reference>
          <reference field="6" count="1" selected="0">
            <x v="24"/>
          </reference>
        </references>
      </pivotArea>
    </format>
    <format dxfId="33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47"/>
          </reference>
          <reference field="5" count="1" selected="0">
            <x v="2"/>
          </reference>
          <reference field="6" count="1" selected="0">
            <x v="26"/>
          </reference>
        </references>
      </pivotArea>
    </format>
    <format dxfId="33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78"/>
          </reference>
          <reference field="5" count="1" selected="0">
            <x v="2"/>
          </reference>
          <reference field="6" count="1" selected="0">
            <x v="26"/>
          </reference>
        </references>
      </pivotArea>
    </format>
    <format dxfId="33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7"/>
          </reference>
          <reference field="5" count="1" selected="0">
            <x v="2"/>
          </reference>
          <reference field="6" count="1" selected="0">
            <x v="26"/>
          </reference>
        </references>
      </pivotArea>
    </format>
    <format dxfId="33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98"/>
          </reference>
          <reference field="5" count="1" selected="0">
            <x v="2"/>
          </reference>
          <reference field="6" count="1" selected="0">
            <x v="26"/>
          </reference>
        </references>
      </pivotArea>
    </format>
    <format dxfId="33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3"/>
          </reference>
          <reference field="5" count="1" selected="0">
            <x v="2"/>
          </reference>
          <reference field="6" count="1" selected="0">
            <x v="26"/>
          </reference>
        </references>
      </pivotArea>
    </format>
    <format dxfId="32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74"/>
          </reference>
          <reference field="5" count="1" selected="0">
            <x v="2"/>
          </reference>
          <reference field="6" count="1" selected="0">
            <x v="26"/>
          </reference>
        </references>
      </pivotArea>
    </format>
    <format dxfId="32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0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2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53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2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84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2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85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2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86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2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87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2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88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2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89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2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0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1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1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1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2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17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3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16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4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15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5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14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6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13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7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12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8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11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199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10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00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09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01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08">
      <pivotArea dataOnly="0" labelOnly="1" outline="0" fieldPosition="0">
        <references count="4">
          <reference field="1" count="3">
            <x v="0"/>
            <x v="1"/>
            <x v="2"/>
          </reference>
          <reference field="4" count="1" selected="0">
            <x v="203"/>
          </reference>
          <reference field="5" count="1" selected="0">
            <x v="3"/>
          </reference>
          <reference field="6" count="1" selected="0">
            <x v="15"/>
          </reference>
        </references>
      </pivotArea>
    </format>
    <format dxfId="307">
      <pivotArea dataOnly="0" labelOnly="1" outline="0" fieldPosition="0">
        <references count="1">
          <reference field="4294967294" count="3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306">
      <pivotArea dataOnly="0" labelOnly="1" outline="0" fieldPosition="0">
        <references count="1">
          <reference field="4294967294" count="2">
            <x v="30"/>
            <x v="31"/>
          </reference>
        </references>
      </pivotArea>
    </format>
  </formats>
  <pivotTableStyleInfo name="PivotStyleMedium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79392-FE54-4D1B-BC70-5186D7C06450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7:L24" firstHeaderRow="0" firstDataRow="1" firstDataCol="1" rowPageCount="1" colPageCount="1"/>
  <pivotFields count="36">
    <pivotField axis="axisPage" compact="0" outline="0" subtotalTop="0" multipleItemSelectionAllowed="1" showAll="0">
      <items count="13">
        <item x="0"/>
        <item x="1"/>
        <item h="1" x="2"/>
        <item h="1" x="3"/>
        <item h="1" m="1" x="6"/>
        <item h="1" m="1" x="7"/>
        <item h="1" m="1" x="8"/>
        <item h="1" m="1" x="9"/>
        <item h="1" m="1" x="10"/>
        <item m="1" x="11"/>
        <item h="1" x="4"/>
        <item h="1"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items count="211">
        <item x="86"/>
        <item x="116"/>
        <item x="167"/>
        <item x="107"/>
        <item x="132"/>
        <item x="29"/>
        <item x="133"/>
        <item x="129"/>
        <item x="163"/>
        <item x="32"/>
        <item x="143"/>
        <item x="179"/>
        <item x="152"/>
        <item x="117"/>
        <item x="149"/>
        <item x="7"/>
        <item x="81"/>
        <item x="84"/>
        <item x="77"/>
        <item x="13"/>
        <item x="30"/>
        <item x="35"/>
        <item x="120"/>
        <item x="98"/>
        <item x="39"/>
        <item x="174"/>
        <item x="168"/>
        <item x="6"/>
        <item x="108"/>
        <item x="110"/>
        <item x="139"/>
        <item x="17"/>
        <item x="151"/>
        <item x="12"/>
        <item x="48"/>
        <item x="170"/>
        <item x="148"/>
        <item x="103"/>
        <item x="146"/>
        <item x="95"/>
        <item x="96"/>
        <item x="72"/>
        <item x="40"/>
        <item x="155"/>
        <item x="51"/>
        <item x="121"/>
        <item x="0"/>
        <item x="172"/>
        <item x="180"/>
        <item x="118"/>
        <item x="66"/>
        <item x="161"/>
        <item x="80"/>
        <item x="154"/>
        <item x="140"/>
        <item x="147"/>
        <item x="57"/>
        <item x="136"/>
        <item x="52"/>
        <item x="3"/>
        <item x="14"/>
        <item x="1"/>
        <item x="5"/>
        <item x="78"/>
        <item x="69"/>
        <item x="145"/>
        <item x="109"/>
        <item x="102"/>
        <item x="176"/>
        <item x="89"/>
        <item x="99"/>
        <item x="74"/>
        <item x="82"/>
        <item x="202"/>
        <item x="126"/>
        <item x="10"/>
        <item x="11"/>
        <item x="60"/>
        <item x="46"/>
        <item x="156"/>
        <item x="171"/>
        <item x="43"/>
        <item x="105"/>
        <item x="144"/>
        <item x="137"/>
        <item x="157"/>
        <item x="26"/>
        <item x="162"/>
        <item x="134"/>
        <item x="173"/>
        <item x="73"/>
        <item x="75"/>
        <item x="166"/>
        <item x="62"/>
        <item x="141"/>
        <item x="87"/>
        <item x="124"/>
        <item x="178"/>
        <item x="61"/>
        <item x="127"/>
        <item x="42"/>
        <item x="41"/>
        <item x="31"/>
        <item x="160"/>
        <item x="25"/>
        <item x="101"/>
        <item x="76"/>
        <item x="128"/>
        <item x="135"/>
        <item x="56"/>
        <item x="45"/>
        <item x="88"/>
        <item x="47"/>
        <item x="65"/>
        <item x="9"/>
        <item x="19"/>
        <item x="49"/>
        <item x="79"/>
        <item x="64"/>
        <item x="130"/>
        <item x="16"/>
        <item x="15"/>
        <item x="68"/>
        <item x="20"/>
        <item x="125"/>
        <item x="158"/>
        <item x="33"/>
        <item x="119"/>
        <item x="200"/>
        <item x="153"/>
        <item x="123"/>
        <item x="44"/>
        <item x="36"/>
        <item x="63"/>
        <item x="111"/>
        <item x="91"/>
        <item x="83"/>
        <item x="24"/>
        <item x="67"/>
        <item x="175"/>
        <item x="2"/>
        <item x="22"/>
        <item x="28"/>
        <item x="27"/>
        <item x="21"/>
        <item x="53"/>
        <item x="18"/>
        <item x="113"/>
        <item x="37"/>
        <item x="97"/>
        <item x="115"/>
        <item x="122"/>
        <item x="114"/>
        <item x="55"/>
        <item x="131"/>
        <item x="23"/>
        <item x="100"/>
        <item x="54"/>
        <item x="142"/>
        <item x="104"/>
        <item x="92"/>
        <item x="70"/>
        <item x="150"/>
        <item x="138"/>
        <item x="34"/>
        <item x="8"/>
        <item x="159"/>
        <item x="50"/>
        <item x="38"/>
        <item x="58"/>
        <item x="59"/>
        <item x="71"/>
        <item x="85"/>
        <item x="106"/>
        <item x="164"/>
        <item x="165"/>
        <item x="177"/>
        <item x="112"/>
        <item x="90"/>
        <item x="93"/>
        <item x="169"/>
        <item x="94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4"/>
        <item m="1" x="207"/>
        <item m="1" x="208"/>
        <item m="1" x="204"/>
        <item m="1" x="209"/>
        <item m="1" x="205"/>
        <item x="203"/>
        <item x="199"/>
        <item x="201"/>
        <item m="1" x="20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1">
        <item x="27"/>
        <item h="1" x="14"/>
        <item x="0"/>
        <item h="1" x="26"/>
        <item x="1"/>
        <item x="11"/>
        <item h="1" x="12"/>
        <item x="31"/>
        <item h="1" x="20"/>
        <item x="32"/>
        <item h="1" x="19"/>
        <item x="3"/>
        <item x="2"/>
        <item h="1" x="15"/>
        <item x="18"/>
        <item h="1" x="33"/>
        <item h="1" x="21"/>
        <item x="10"/>
        <item x="29"/>
        <item h="1" x="25"/>
        <item h="1" x="16"/>
        <item x="28"/>
        <item x="17"/>
        <item h="1" x="22"/>
        <item h="1" x="4"/>
        <item h="1" x="30"/>
        <item x="5"/>
        <item h="1" x="34"/>
        <item h="1" x="6"/>
        <item h="1" x="37"/>
        <item h="1" x="35"/>
        <item x="8"/>
        <item x="23"/>
        <item h="1" x="9"/>
        <item h="1" x="13"/>
        <item h="1" x="7"/>
        <item h="1" x="24"/>
        <item h="1" x="36"/>
        <item h="1" x="38"/>
        <item h="1" m="1" x="3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5"/>
  </rowFields>
  <rowItems count="17">
    <i>
      <x/>
    </i>
    <i>
      <x v="2"/>
    </i>
    <i>
      <x v="4"/>
    </i>
    <i>
      <x v="5"/>
    </i>
    <i>
      <x v="7"/>
    </i>
    <i>
      <x v="9"/>
    </i>
    <i>
      <x v="11"/>
    </i>
    <i>
      <x v="12"/>
    </i>
    <i>
      <x v="14"/>
    </i>
    <i>
      <x v="17"/>
    </i>
    <i>
      <x v="18"/>
    </i>
    <i>
      <x v="21"/>
    </i>
    <i>
      <x v="22"/>
    </i>
    <i>
      <x v="26"/>
    </i>
    <i>
      <x v="31"/>
    </i>
    <i>
      <x v="3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0" hier="-1"/>
  </pageFields>
  <dataFields count="11">
    <dataField name=" HVB." fld="3" subtotal="count" baseField="0" baseItem="0"/>
    <dataField name=" BCG" fld="6" baseField="0" baseItem="0"/>
    <dataField name=" 1° IPV" fld="9" baseField="0" baseItem="0"/>
    <dataField name=" 2° ROTA" fld="12" baseField="0" baseItem="0"/>
    <dataField name=" 3° APO" fld="15" baseField="0" baseItem="0"/>
    <dataField name=" 3° PENTA" fld="16" baseField="0" baseItem="0"/>
    <dataField name=" 3° NEUMO" fld="19" baseField="0" baseItem="0"/>
    <dataField name=" 1° SPR" fld="20" baseField="0" baseItem="0"/>
    <dataField name=" 2° SPR" fld="24" baseField="0" baseItem="0"/>
    <dataField name="NEUMO ADUL" fld="29" baseField="0" baseItem="0"/>
    <dataField name=" INFLU ADUL" fld="30" baseField="0" baseItem="0"/>
  </dataFields>
  <formats count="45">
    <format dxfId="305">
      <pivotArea field="2" type="button" dataOnly="0" labelOnly="1" outline="0"/>
    </format>
    <format dxfId="304">
      <pivotArea field="2" type="button" dataOnly="0" labelOnly="1" outline="0"/>
    </format>
    <format dxfId="303">
      <pivotArea field="2" type="button" dataOnly="0" labelOnly="1" outline="0"/>
    </format>
    <format dxfId="302">
      <pivotArea field="2" type="button" dataOnly="0" labelOnly="1" outline="0"/>
    </format>
    <format dxfId="301">
      <pivotArea outline="0" collapsedLevelsAreSubtotals="1" fieldPosition="0"/>
    </format>
    <format dxfId="300">
      <pivotArea dataOnly="0" labelOnly="1" grandRow="1" outline="0" fieldPosition="0"/>
    </format>
    <format dxfId="299">
      <pivotArea outline="0" collapsedLevelsAreSubtotals="1" fieldPosition="0"/>
    </format>
    <format dxfId="298">
      <pivotArea outline="0" collapsedLevelsAreSubtotals="1" fieldPosition="0"/>
    </format>
    <format dxfId="297">
      <pivotArea field="35" type="button" dataOnly="0" labelOnly="1" outline="0" axis="axisRow" fieldPosition="0"/>
    </format>
    <format dxfId="296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295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294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293">
      <pivotArea dataOnly="0" labelOnly="1" outline="0" fieldPosition="0">
        <references count="1">
          <reference field="4294967294" count="2">
            <x v="9"/>
            <x v="10"/>
          </reference>
        </references>
      </pivotArea>
    </format>
    <format dxfId="292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291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290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89">
      <pivotArea dataOnly="0" labelOnly="1" outline="0" fieldPosition="0">
        <references count="1">
          <reference field="4294967294" count="6">
            <x v="3"/>
            <x v="4"/>
            <x v="5"/>
            <x v="6"/>
            <x v="9"/>
            <x v="10"/>
          </reference>
        </references>
      </pivotArea>
    </format>
    <format dxfId="288">
      <pivotArea dataOnly="0" labelOnly="1" outline="0" fieldPosition="0">
        <references count="1">
          <reference field="35" count="0"/>
        </references>
      </pivotArea>
    </format>
    <format dxfId="287">
      <pivotArea outline="0" fieldPosition="0">
        <references count="1">
          <reference field="4294967294" count="1" selected="0">
            <x v="1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82">
      <pivotArea dataOnly="0" labelOnly="1" outline="0" fieldPosition="0">
        <references count="1">
          <reference field="4294967294" count="2">
            <x v="6"/>
            <x v="7"/>
          </reference>
        </references>
      </pivotArea>
    </format>
    <format dxfId="281">
      <pivotArea field="35" type="button" dataOnly="0" labelOnly="1" outline="0" axis="axisRow" fieldPosition="0"/>
    </format>
    <format dxfId="280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9"/>
            <x v="10"/>
          </reference>
        </references>
      </pivotArea>
    </format>
    <format dxfId="279">
      <pivotArea field="35" type="button" dataOnly="0" labelOnly="1" outline="0" axis="axisRow" fieldPosition="0"/>
    </format>
    <format dxfId="278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9"/>
            <x v="10"/>
          </reference>
        </references>
      </pivotArea>
    </format>
    <format dxfId="277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9"/>
            <x v="10"/>
          </reference>
        </references>
      </pivotArea>
    </format>
    <format dxfId="276">
      <pivotArea outline="0" fieldPosition="0">
        <references count="1">
          <reference field="35" count="0" selected="0"/>
        </references>
      </pivotArea>
    </format>
    <format dxfId="275">
      <pivotArea dataOnly="0" labelOnly="1" outline="0" fieldPosition="0">
        <references count="1">
          <reference field="35" count="0"/>
        </references>
      </pivotArea>
    </format>
    <format dxfId="27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3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272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271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2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9">
      <pivotArea dataOnly="0" labelOnly="1" outline="0" fieldPosition="0">
        <references count="1">
          <reference field="4294967294" count="2">
            <x v="9"/>
            <x v="10"/>
          </reference>
        </references>
      </pivotArea>
    </format>
    <format dxfId="268">
      <pivotArea dataOnly="0" labelOnly="1" outline="0" fieldPosition="0">
        <references count="1">
          <reference field="4294967294" count="2">
            <x v="9"/>
            <x v="10"/>
          </reference>
        </references>
      </pivotArea>
    </format>
    <format dxfId="267">
      <pivotArea dataOnly="0" labelOnly="1" outline="0" fieldPosition="0">
        <references count="1">
          <reference field="4294967294" count="2">
            <x v="9"/>
            <x v="10"/>
          </reference>
        </references>
      </pivotArea>
    </format>
    <format dxfId="26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65">
      <pivotArea field="0" type="button" dataOnly="0" labelOnly="1" outline="0" axis="axisPage" fieldPosition="0"/>
    </format>
    <format dxfId="264">
      <pivotArea field="0" type="button" dataOnly="0" labelOnly="1" outline="0" axis="axisPage" fieldPosition="0"/>
    </format>
    <format dxfId="263">
      <pivotArea field="0" type="button" dataOnly="0" labelOnly="1" outline="0" axis="axisPage" fieldPosition="0"/>
    </format>
    <format dxfId="262">
      <pivotArea field="0" type="button" dataOnly="0" labelOnly="1" outline="0" axis="axisPage" fieldPosition="0"/>
    </format>
    <format dxfId="261">
      <pivotArea field="0" type="button" dataOnly="0" labelOnly="1" outline="0" axis="axisPage" fieldPosition="0"/>
    </format>
  </formats>
  <pivotTableStyleInfo name="PivotStyleMedium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65B1F4-5419-4096-BA64-7B94B1B8BDA7}" name="TablaDinámica1" cacheId="3" applyNumberFormats="0" applyBorderFormats="0" applyFontFormats="0" applyPatternFormats="0" applyAlignmentFormats="0" applyWidthHeightFormats="1" dataCaption="Valores" updatedVersion="8" minRefreshableVersion="3" colGrandTotals="0" itemPrintTitles="1" createdVersion="6" indent="0" compact="0" compactData="0" multipleFieldFilters="0">
  <location ref="A1:Q207" firstHeaderRow="0" firstDataRow="1" firstDataCol="2"/>
  <pivotFields count="39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204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70"/>
        <item x="184"/>
        <item x="186"/>
        <item x="185"/>
        <item x="190"/>
        <item x="191"/>
        <item x="189"/>
        <item x="194"/>
        <item x="195"/>
        <item x="196"/>
        <item x="198"/>
        <item x="197"/>
        <item x="199"/>
        <item x="200"/>
        <item h="1" x="206"/>
        <item x="168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7"/>
        <item x="192"/>
        <item x="193"/>
        <item x="202"/>
        <item x="188"/>
        <item x="203"/>
        <item x="201"/>
        <item h="1" x="20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05">
        <item x="86"/>
        <item x="185"/>
        <item x="116"/>
        <item x="169"/>
        <item x="107"/>
        <item x="132"/>
        <item x="29"/>
        <item x="133"/>
        <item x="129"/>
        <item x="163"/>
        <item x="32"/>
        <item x="143"/>
        <item x="93"/>
        <item x="198"/>
        <item x="152"/>
        <item x="117"/>
        <item x="164"/>
        <item x="149"/>
        <item x="7"/>
        <item x="106"/>
        <item x="81"/>
        <item x="84"/>
        <item x="58"/>
        <item x="77"/>
        <item x="13"/>
        <item x="30"/>
        <item x="35"/>
        <item x="120"/>
        <item x="98"/>
        <item x="39"/>
        <item x="193"/>
        <item x="183"/>
        <item x="6"/>
        <item x="108"/>
        <item x="110"/>
        <item x="139"/>
        <item x="17"/>
        <item x="151"/>
        <item x="12"/>
        <item x="48"/>
        <item x="184"/>
        <item x="148"/>
        <item x="103"/>
        <item x="146"/>
        <item x="95"/>
        <item x="112"/>
        <item x="96"/>
        <item x="72"/>
        <item x="40"/>
        <item x="155"/>
        <item x="51"/>
        <item x="121"/>
        <item x="0"/>
        <item x="190"/>
        <item x="199"/>
        <item x="118"/>
        <item x="66"/>
        <item x="161"/>
        <item x="80"/>
        <item x="154"/>
        <item x="140"/>
        <item x="147"/>
        <item x="57"/>
        <item x="136"/>
        <item x="90"/>
        <item x="52"/>
        <item x="3"/>
        <item x="14"/>
        <item x="1"/>
        <item x="5"/>
        <item x="78"/>
        <item x="69"/>
        <item x="145"/>
        <item x="109"/>
        <item x="102"/>
        <item x="195"/>
        <item x="89"/>
        <item x="99"/>
        <item x="74"/>
        <item x="82"/>
        <item x="202"/>
        <item x="126"/>
        <item x="10"/>
        <item x="11"/>
        <item x="60"/>
        <item x="46"/>
        <item x="156"/>
        <item x="189"/>
        <item x="43"/>
        <item x="105"/>
        <item x="144"/>
        <item x="137"/>
        <item x="157"/>
        <item x="26"/>
        <item x="162"/>
        <item x="134"/>
        <item x="188"/>
        <item x="73"/>
        <item x="75"/>
        <item x="166"/>
        <item x="62"/>
        <item x="141"/>
        <item x="87"/>
        <item x="124"/>
        <item x="196"/>
        <item x="61"/>
        <item x="127"/>
        <item x="42"/>
        <item x="41"/>
        <item x="31"/>
        <item x="160"/>
        <item x="25"/>
        <item x="101"/>
        <item x="76"/>
        <item x="128"/>
        <item x="135"/>
        <item x="56"/>
        <item x="45"/>
        <item x="94"/>
        <item x="88"/>
        <item x="47"/>
        <item x="65"/>
        <item x="9"/>
        <item x="19"/>
        <item x="49"/>
        <item x="79"/>
        <item x="64"/>
        <item x="197"/>
        <item x="130"/>
        <item x="16"/>
        <item x="15"/>
        <item x="68"/>
        <item x="20"/>
        <item x="125"/>
        <item x="158"/>
        <item x="33"/>
        <item x="119"/>
        <item x="201"/>
        <item x="153"/>
        <item x="123"/>
        <item x="44"/>
        <item x="36"/>
        <item x="63"/>
        <item x="111"/>
        <item x="91"/>
        <item x="83"/>
        <item x="24"/>
        <item x="67"/>
        <item x="194"/>
        <item x="2"/>
        <item x="22"/>
        <item x="28"/>
        <item x="27"/>
        <item x="21"/>
        <item x="53"/>
        <item x="59"/>
        <item x="18"/>
        <item x="165"/>
        <item x="113"/>
        <item x="37"/>
        <item x="97"/>
        <item x="115"/>
        <item x="122"/>
        <item x="114"/>
        <item x="55"/>
        <item x="131"/>
        <item x="23"/>
        <item x="100"/>
        <item x="85"/>
        <item x="54"/>
        <item x="142"/>
        <item x="104"/>
        <item x="92"/>
        <item x="70"/>
        <item x="71"/>
        <item x="150"/>
        <item n="TUPAC AMARU" x="4"/>
        <item x="138"/>
        <item x="34"/>
        <item x="8"/>
        <item x="159"/>
        <item x="50"/>
        <item x="38"/>
        <item x="204"/>
        <item x="167"/>
        <item x="168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6"/>
        <item x="191"/>
        <item x="192"/>
        <item x="200"/>
        <item x="187"/>
        <item x="2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4"/>
  </rowFields>
  <rowItems count="206">
    <i>
      <x/>
      <x v="52"/>
    </i>
    <i>
      <x v="1"/>
      <x v="68"/>
    </i>
    <i>
      <x v="2"/>
      <x v="149"/>
    </i>
    <i>
      <x v="3"/>
      <x v="66"/>
    </i>
    <i>
      <x v="4"/>
      <x v="176"/>
    </i>
    <i>
      <x v="5"/>
      <x v="69"/>
    </i>
    <i>
      <x v="6"/>
      <x v="32"/>
    </i>
    <i>
      <x v="7"/>
      <x v="18"/>
    </i>
    <i>
      <x v="8"/>
      <x v="179"/>
    </i>
    <i>
      <x v="9"/>
      <x v="122"/>
    </i>
    <i>
      <x v="10"/>
      <x v="82"/>
    </i>
    <i>
      <x v="11"/>
      <x v="83"/>
    </i>
    <i>
      <x v="12"/>
      <x v="38"/>
    </i>
    <i>
      <x v="13"/>
      <x v="24"/>
    </i>
    <i>
      <x v="14"/>
      <x v="67"/>
    </i>
    <i>
      <x v="15"/>
      <x v="130"/>
    </i>
    <i>
      <x v="16"/>
      <x v="129"/>
    </i>
    <i>
      <x v="17"/>
      <x v="36"/>
    </i>
    <i>
      <x v="18"/>
      <x v="156"/>
    </i>
    <i>
      <x v="19"/>
      <x v="123"/>
    </i>
    <i>
      <x v="20"/>
      <x v="132"/>
    </i>
    <i>
      <x v="21"/>
      <x v="153"/>
    </i>
    <i>
      <x v="22"/>
      <x v="150"/>
    </i>
    <i>
      <x v="23"/>
      <x v="166"/>
    </i>
    <i>
      <x v="24"/>
      <x v="146"/>
    </i>
    <i>
      <x v="25"/>
      <x v="111"/>
    </i>
    <i>
      <x v="26"/>
      <x v="93"/>
    </i>
    <i>
      <x v="27"/>
      <x v="152"/>
    </i>
    <i>
      <x v="28"/>
      <x v="151"/>
    </i>
    <i>
      <x v="29"/>
      <x v="6"/>
    </i>
    <i>
      <x v="30"/>
      <x v="25"/>
    </i>
    <i>
      <x v="31"/>
      <x v="109"/>
    </i>
    <i>
      <x v="32"/>
      <x v="10"/>
    </i>
    <i>
      <x v="33"/>
      <x v="135"/>
    </i>
    <i>
      <x v="34"/>
      <x v="178"/>
    </i>
    <i>
      <x v="35"/>
      <x v="26"/>
    </i>
    <i>
      <x v="36"/>
      <x v="141"/>
    </i>
    <i>
      <x v="37"/>
      <x v="159"/>
    </i>
    <i>
      <x v="38"/>
      <x v="182"/>
    </i>
    <i>
      <x v="39"/>
      <x v="29"/>
    </i>
    <i>
      <x v="40"/>
      <x v="48"/>
    </i>
    <i>
      <x v="41"/>
      <x v="108"/>
    </i>
    <i>
      <x v="42"/>
      <x v="107"/>
    </i>
    <i>
      <x v="43"/>
      <x v="88"/>
    </i>
    <i>
      <x v="44"/>
      <x v="176"/>
    </i>
    <i>
      <x v="45"/>
      <x v="140"/>
    </i>
    <i>
      <x v="46"/>
      <x v="117"/>
    </i>
    <i>
      <x v="47"/>
      <x v="85"/>
    </i>
    <i>
      <x v="48"/>
      <x v="120"/>
    </i>
    <i>
      <x v="49"/>
      <x v="39"/>
    </i>
    <i>
      <x v="50"/>
      <x v="124"/>
    </i>
    <i>
      <x v="51"/>
      <x v="181"/>
    </i>
    <i>
      <x v="52"/>
      <x v="50"/>
    </i>
    <i>
      <x v="53"/>
      <x v="65"/>
    </i>
    <i>
      <x v="54"/>
      <x v="154"/>
    </i>
    <i>
      <x v="55"/>
      <x v="169"/>
    </i>
    <i>
      <x v="56"/>
      <x v="164"/>
    </i>
    <i>
      <x v="57"/>
      <x v="116"/>
    </i>
    <i>
      <x v="58"/>
      <x v="62"/>
    </i>
    <i>
      <x v="59"/>
      <x v="22"/>
    </i>
    <i>
      <x v="60"/>
      <x v="155"/>
    </i>
    <i>
      <x v="61"/>
      <x v="84"/>
    </i>
    <i>
      <x v="62"/>
      <x v="105"/>
    </i>
    <i>
      <x v="63"/>
      <x v="100"/>
    </i>
    <i>
      <x v="64"/>
      <x v="142"/>
    </i>
    <i>
      <x v="65"/>
      <x v="126"/>
    </i>
    <i>
      <x v="66"/>
      <x v="121"/>
    </i>
    <i>
      <x v="67"/>
      <x v="56"/>
    </i>
    <i>
      <x v="68"/>
      <x v="147"/>
    </i>
    <i>
      <x v="69"/>
      <x v="131"/>
    </i>
    <i>
      <x v="70"/>
      <x v="71"/>
    </i>
    <i>
      <x v="71"/>
      <x v="173"/>
    </i>
    <i>
      <x v="72"/>
      <x v="174"/>
    </i>
    <i>
      <x v="73"/>
      <x v="47"/>
    </i>
    <i>
      <x v="74"/>
      <x v="97"/>
    </i>
    <i>
      <x v="75"/>
      <x v="78"/>
    </i>
    <i>
      <x v="76"/>
      <x v="98"/>
    </i>
    <i>
      <x v="77"/>
      <x v="113"/>
    </i>
    <i>
      <x v="78"/>
      <x v="23"/>
    </i>
    <i>
      <x v="79"/>
      <x v="70"/>
    </i>
    <i>
      <x v="80"/>
      <x v="125"/>
    </i>
    <i>
      <x v="81"/>
      <x v="58"/>
    </i>
    <i>
      <x v="82"/>
      <x v="20"/>
    </i>
    <i>
      <x v="83"/>
      <x v="79"/>
    </i>
    <i>
      <x v="84"/>
      <x v="145"/>
    </i>
    <i>
      <x v="85"/>
      <x v="21"/>
    </i>
    <i>
      <x v="86"/>
      <x v="168"/>
    </i>
    <i>
      <x v="87"/>
      <x/>
    </i>
    <i>
      <x v="88"/>
      <x v="102"/>
    </i>
    <i>
      <x v="89"/>
      <x v="119"/>
    </i>
    <i>
      <x v="90"/>
      <x v="76"/>
    </i>
    <i>
      <x v="91"/>
      <x v="64"/>
    </i>
    <i>
      <x v="92"/>
      <x v="144"/>
    </i>
    <i>
      <x v="93"/>
      <x v="172"/>
    </i>
    <i>
      <x v="94"/>
      <x v="12"/>
    </i>
    <i>
      <x v="95"/>
      <x v="118"/>
    </i>
    <i>
      <x v="96"/>
      <x v="44"/>
    </i>
    <i>
      <x v="97"/>
      <x v="46"/>
    </i>
    <i>
      <x v="98"/>
      <x v="160"/>
    </i>
    <i>
      <x v="99"/>
      <x v="28"/>
    </i>
    <i>
      <x v="100"/>
      <x v="77"/>
    </i>
    <i>
      <x v="101"/>
      <x v="167"/>
    </i>
    <i>
      <x v="102"/>
      <x v="112"/>
    </i>
    <i>
      <x v="103"/>
      <x v="74"/>
    </i>
    <i>
      <x v="104"/>
      <x v="42"/>
    </i>
    <i>
      <x v="105"/>
      <x v="171"/>
    </i>
    <i>
      <x v="106"/>
      <x v="89"/>
    </i>
    <i>
      <x v="107"/>
      <x v="19"/>
    </i>
    <i>
      <x v="108"/>
      <x v="4"/>
    </i>
    <i>
      <x v="109"/>
      <x v="33"/>
    </i>
    <i>
      <x v="110"/>
      <x v="73"/>
    </i>
    <i>
      <x v="111"/>
      <x v="34"/>
    </i>
    <i>
      <x v="112"/>
      <x v="143"/>
    </i>
    <i>
      <x v="113"/>
      <x v="45"/>
    </i>
    <i>
      <x v="114"/>
      <x v="158"/>
    </i>
    <i>
      <x v="115"/>
      <x v="163"/>
    </i>
    <i>
      <x v="116"/>
      <x v="161"/>
    </i>
    <i>
      <x v="117"/>
      <x v="2"/>
    </i>
    <i>
      <x v="118"/>
      <x v="15"/>
    </i>
    <i>
      <x v="119"/>
      <x v="55"/>
    </i>
    <i>
      <x v="120"/>
      <x v="136"/>
    </i>
    <i>
      <x v="121"/>
      <x v="27"/>
    </i>
    <i>
      <x v="122"/>
      <x v="51"/>
    </i>
    <i>
      <x v="123"/>
      <x v="162"/>
    </i>
    <i>
      <x v="124"/>
      <x v="139"/>
    </i>
    <i>
      <x v="125"/>
      <x v="103"/>
    </i>
    <i>
      <x v="126"/>
      <x v="133"/>
    </i>
    <i>
      <x v="127"/>
      <x v="81"/>
    </i>
    <i>
      <x v="128"/>
      <x v="106"/>
    </i>
    <i>
      <x v="129"/>
      <x v="114"/>
    </i>
    <i>
      <x v="130"/>
      <x v="8"/>
    </i>
    <i>
      <x v="131"/>
      <x v="128"/>
    </i>
    <i>
      <x v="132"/>
      <x v="165"/>
    </i>
    <i>
      <x v="133"/>
      <x v="5"/>
    </i>
    <i>
      <x v="134"/>
      <x v="7"/>
    </i>
    <i>
      <x v="135"/>
      <x v="95"/>
    </i>
    <i>
      <x v="136"/>
      <x v="115"/>
    </i>
    <i>
      <x v="137"/>
      <x v="63"/>
    </i>
    <i>
      <x v="138"/>
      <x v="91"/>
    </i>
    <i>
      <x v="139"/>
      <x v="177"/>
    </i>
    <i>
      <x v="140"/>
      <x v="35"/>
    </i>
    <i>
      <x v="141"/>
      <x v="60"/>
    </i>
    <i>
      <x v="142"/>
      <x v="101"/>
    </i>
    <i>
      <x v="143"/>
      <x v="170"/>
    </i>
    <i>
      <x v="144"/>
      <x v="11"/>
    </i>
    <i>
      <x v="145"/>
      <x v="90"/>
    </i>
    <i>
      <x v="146"/>
      <x v="72"/>
    </i>
    <i>
      <x v="147"/>
      <x v="80"/>
    </i>
    <i>
      <x v="148"/>
      <x v="43"/>
    </i>
    <i>
      <x v="149"/>
      <x v="61"/>
    </i>
    <i>
      <x v="150"/>
      <x v="41"/>
    </i>
    <i>
      <x v="151"/>
      <x v="17"/>
    </i>
    <i>
      <x v="152"/>
      <x v="175"/>
    </i>
    <i>
      <x v="153"/>
      <x v="37"/>
    </i>
    <i>
      <x v="154"/>
      <x v="14"/>
    </i>
    <i>
      <x v="155"/>
      <x v="138"/>
    </i>
    <i>
      <x v="156"/>
      <x v="59"/>
    </i>
    <i>
      <x v="157"/>
      <x v="49"/>
    </i>
    <i>
      <x v="158"/>
      <x v="86"/>
    </i>
    <i>
      <x v="159"/>
      <x v="92"/>
    </i>
    <i>
      <x v="160"/>
      <x v="134"/>
    </i>
    <i>
      <x v="161"/>
      <x v="180"/>
    </i>
    <i>
      <x v="162"/>
      <x v="110"/>
    </i>
    <i>
      <x v="163"/>
      <x v="57"/>
    </i>
    <i>
      <x v="164"/>
      <x v="94"/>
    </i>
    <i>
      <x v="165"/>
      <x v="9"/>
    </i>
    <i>
      <x v="166"/>
      <x v="16"/>
    </i>
    <i>
      <x v="167"/>
      <x v="157"/>
    </i>
    <i>
      <x v="168"/>
      <x v="99"/>
    </i>
    <i>
      <x v="169"/>
      <x v="3"/>
    </i>
    <i>
      <x v="170"/>
      <x v="31"/>
    </i>
    <i>
      <x v="171"/>
      <x v="1"/>
    </i>
    <i>
      <x v="172"/>
      <x v="40"/>
    </i>
    <i>
      <x v="173"/>
      <x v="87"/>
    </i>
    <i>
      <x v="174"/>
      <x v="53"/>
    </i>
    <i>
      <x v="175"/>
      <x v="96"/>
    </i>
    <i>
      <x v="176"/>
      <x v="30"/>
    </i>
    <i>
      <x v="177"/>
      <x v="148"/>
    </i>
    <i>
      <x v="178"/>
      <x v="75"/>
    </i>
    <i>
      <x v="179"/>
      <x v="127"/>
    </i>
    <i>
      <x v="180"/>
      <x v="104"/>
    </i>
    <i>
      <x v="181"/>
      <x v="13"/>
    </i>
    <i>
      <x v="182"/>
      <x v="54"/>
    </i>
    <i>
      <x v="184"/>
      <x v="184"/>
    </i>
    <i>
      <x v="185"/>
      <x v="185"/>
    </i>
    <i>
      <x v="186"/>
      <x v="186"/>
    </i>
    <i>
      <x v="187"/>
      <x v="187"/>
    </i>
    <i>
      <x v="188"/>
      <x v="188"/>
    </i>
    <i>
      <x v="189"/>
      <x v="189"/>
    </i>
    <i>
      <x v="190"/>
      <x v="190"/>
    </i>
    <i>
      <x v="191"/>
      <x v="191"/>
    </i>
    <i>
      <x v="192"/>
      <x v="192"/>
    </i>
    <i>
      <x v="193"/>
      <x v="193"/>
    </i>
    <i>
      <x v="194"/>
      <x v="194"/>
    </i>
    <i>
      <x v="195"/>
      <x v="195"/>
    </i>
    <i>
      <x v="196"/>
      <x v="196"/>
    </i>
    <i>
      <x v="197"/>
      <x v="197"/>
    </i>
    <i>
      <x v="198"/>
      <x v="198"/>
    </i>
    <i>
      <x v="199"/>
      <x v="199"/>
    </i>
    <i>
      <x v="200"/>
      <x v="200"/>
    </i>
    <i>
      <x v="201"/>
      <x v="201"/>
    </i>
    <i>
      <x v="202"/>
      <x v="175"/>
    </i>
    <i>
      <x v="203"/>
      <x v="203"/>
    </i>
    <i>
      <x v="204"/>
      <x v="137"/>
    </i>
    <i>
      <x v="205"/>
      <x v="202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RN HVB." fld="7" baseField="0" baseItem="0"/>
    <dataField name=" BCG" fld="10" baseField="0" baseItem="0"/>
    <dataField name=" 2° NEUMO" fld="15" baseField="0" baseItem="0"/>
    <dataField name=" 2° ROTA" fld="16" baseField="0" baseItem="0"/>
    <dataField name=" 2° IPV" fld="17" baseField="0" baseItem="0"/>
    <dataField name=" 3° APO" fld="19" baseField="0" baseItem="0"/>
    <dataField name=" 3° PENTA" fld="20" baseField="0" baseItem="0"/>
    <dataField name=" 3° NEUMO" fld="23" baseField="0" baseItem="0"/>
    <dataField name=" 1° SPR" fld="24" baseField="0" baseItem="0"/>
    <dataField name=" DU VARICELA" fld="25" baseField="0" baseItem="0"/>
    <dataField name=" 2° SPR" fld="28" baseField="0" baseItem="0"/>
    <dataField name=" 1° RF DPT" fld="29" baseField="0" baseItem="0"/>
    <dataField name=" 1° RF APO" fld="30" baseField="0" baseItem="0"/>
    <dataField name=" 2° RF DPT" fld="31" baseField="0" baseItem="0"/>
    <dataField name=" 2° RF APO" fld="32" baseField="0" baseItem="0"/>
  </dataFields>
  <formats count="238">
    <format dxfId="26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5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5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56">
      <pivotArea dataOnly="0" labelOnly="1" outline="0" fieldPosition="0">
        <references count="1">
          <reference field="4294967294" count="4">
            <x v="11"/>
            <x v="12"/>
            <x v="13"/>
            <x v="14"/>
          </reference>
        </references>
      </pivotArea>
    </format>
    <format dxfId="255">
      <pivotArea outline="0" collapsedLevelsAreSubtotals="1" fieldPosition="0"/>
    </format>
    <format dxfId="254">
      <pivotArea outline="0" collapsedLevelsAreSubtotals="1" fieldPosition="0"/>
    </format>
    <format dxfId="253">
      <pivotArea field="3" type="button" dataOnly="0" labelOnly="1" outline="0" axis="axisRow" fieldPosition="0"/>
    </format>
    <format dxfId="252">
      <pivotArea field="4" type="button" dataOnly="0" labelOnly="1" outline="0" axis="axisRow" fieldPosition="1"/>
    </format>
    <format dxfId="251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50">
      <pivotArea field="3" type="button" dataOnly="0" labelOnly="1" outline="0" axis="axisRow" fieldPosition="0"/>
    </format>
    <format dxfId="249">
      <pivotArea field="4" type="button" dataOnly="0" labelOnly="1" outline="0" axis="axisRow" fieldPosition="1"/>
    </format>
    <format dxfId="248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47">
      <pivotArea field="3" type="button" dataOnly="0" labelOnly="1" outline="0" axis="axisRow" fieldPosition="0"/>
    </format>
    <format dxfId="246">
      <pivotArea field="4" type="button" dataOnly="0" labelOnly="1" outline="0" axis="axisRow" fieldPosition="1"/>
    </format>
    <format dxfId="245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44">
      <pivotArea field="3" type="button" dataOnly="0" labelOnly="1" outline="0" axis="axisRow" fieldPosition="0"/>
    </format>
    <format dxfId="243">
      <pivotArea field="4" type="button" dataOnly="0" labelOnly="1" outline="0" axis="axisRow" fieldPosition="1"/>
    </format>
    <format dxfId="242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41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40">
      <pivotArea outline="0" collapsedLevelsAreSubtotals="1" fieldPosition="0"/>
    </format>
    <format dxfId="239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38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37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8"/>
            <x v="149"/>
            <x v="150"/>
          </reference>
        </references>
      </pivotArea>
    </format>
    <format dxfId="236">
      <pivotArea dataOnly="0" labelOnly="1" outline="0" fieldPosition="0">
        <references count="1">
          <reference field="3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235">
      <pivotArea dataOnly="0" labelOnly="1" outline="0" fieldPosition="0">
        <references count="1">
          <reference field="3" count="5">
            <x v="201"/>
            <x v="202"/>
            <x v="203"/>
            <x v="204"/>
            <x v="205"/>
          </reference>
        </references>
      </pivotArea>
    </format>
    <format dxfId="234">
      <pivotArea dataOnly="0" labelOnly="1" grandRow="1" outline="0" fieldPosition="0"/>
    </format>
    <format dxfId="233">
      <pivotArea dataOnly="0" labelOnly="1" outline="0" fieldPosition="0">
        <references count="2">
          <reference field="3" count="1" selected="0">
            <x v="0"/>
          </reference>
          <reference field="4" count="1">
            <x v="52"/>
          </reference>
        </references>
      </pivotArea>
    </format>
    <format dxfId="232">
      <pivotArea dataOnly="0" labelOnly="1" outline="0" fieldPosition="0">
        <references count="2">
          <reference field="3" count="1" selected="0">
            <x v="1"/>
          </reference>
          <reference field="4" count="1">
            <x v="68"/>
          </reference>
        </references>
      </pivotArea>
    </format>
    <format dxfId="231">
      <pivotArea dataOnly="0" labelOnly="1" outline="0" fieldPosition="0">
        <references count="2">
          <reference field="3" count="1" selected="0">
            <x v="2"/>
          </reference>
          <reference field="4" count="1">
            <x v="149"/>
          </reference>
        </references>
      </pivotArea>
    </format>
    <format dxfId="230">
      <pivotArea dataOnly="0" labelOnly="1" outline="0" fieldPosition="0">
        <references count="2">
          <reference field="3" count="1" selected="0">
            <x v="3"/>
          </reference>
          <reference field="4" count="1">
            <x v="66"/>
          </reference>
        </references>
      </pivotArea>
    </format>
    <format dxfId="229">
      <pivotArea dataOnly="0" labelOnly="1" outline="0" fieldPosition="0">
        <references count="2">
          <reference field="3" count="1" selected="0">
            <x v="5"/>
          </reference>
          <reference field="4" count="1">
            <x v="69"/>
          </reference>
        </references>
      </pivotArea>
    </format>
    <format dxfId="228">
      <pivotArea dataOnly="0" labelOnly="1" outline="0" fieldPosition="0">
        <references count="2">
          <reference field="3" count="1" selected="0">
            <x v="6"/>
          </reference>
          <reference field="4" count="1">
            <x v="32"/>
          </reference>
        </references>
      </pivotArea>
    </format>
    <format dxfId="227">
      <pivotArea dataOnly="0" labelOnly="1" outline="0" fieldPosition="0">
        <references count="2">
          <reference field="3" count="1" selected="0">
            <x v="7"/>
          </reference>
          <reference field="4" count="1">
            <x v="18"/>
          </reference>
        </references>
      </pivotArea>
    </format>
    <format dxfId="226">
      <pivotArea dataOnly="0" labelOnly="1" outline="0" fieldPosition="0">
        <references count="2">
          <reference field="3" count="1" selected="0">
            <x v="8"/>
          </reference>
          <reference field="4" count="1">
            <x v="179"/>
          </reference>
        </references>
      </pivotArea>
    </format>
    <format dxfId="225">
      <pivotArea dataOnly="0" labelOnly="1" outline="0" fieldPosition="0">
        <references count="2">
          <reference field="3" count="1" selected="0">
            <x v="9"/>
          </reference>
          <reference field="4" count="1">
            <x v="122"/>
          </reference>
        </references>
      </pivotArea>
    </format>
    <format dxfId="224">
      <pivotArea dataOnly="0" labelOnly="1" outline="0" fieldPosition="0">
        <references count="2">
          <reference field="3" count="1" selected="0">
            <x v="10"/>
          </reference>
          <reference field="4" count="1">
            <x v="82"/>
          </reference>
        </references>
      </pivotArea>
    </format>
    <format dxfId="223">
      <pivotArea dataOnly="0" labelOnly="1" outline="0" fieldPosition="0">
        <references count="2">
          <reference field="3" count="1" selected="0">
            <x v="11"/>
          </reference>
          <reference field="4" count="1">
            <x v="83"/>
          </reference>
        </references>
      </pivotArea>
    </format>
    <format dxfId="222">
      <pivotArea dataOnly="0" labelOnly="1" outline="0" fieldPosition="0">
        <references count="2">
          <reference field="3" count="1" selected="0">
            <x v="12"/>
          </reference>
          <reference field="4" count="1">
            <x v="38"/>
          </reference>
        </references>
      </pivotArea>
    </format>
    <format dxfId="221">
      <pivotArea dataOnly="0" labelOnly="1" outline="0" fieldPosition="0">
        <references count="2">
          <reference field="3" count="1" selected="0">
            <x v="13"/>
          </reference>
          <reference field="4" count="1">
            <x v="24"/>
          </reference>
        </references>
      </pivotArea>
    </format>
    <format dxfId="220">
      <pivotArea dataOnly="0" labelOnly="1" outline="0" fieldPosition="0">
        <references count="2">
          <reference field="3" count="1" selected="0">
            <x v="14"/>
          </reference>
          <reference field="4" count="1">
            <x v="67"/>
          </reference>
        </references>
      </pivotArea>
    </format>
    <format dxfId="219">
      <pivotArea dataOnly="0" labelOnly="1" outline="0" fieldPosition="0">
        <references count="2">
          <reference field="3" count="1" selected="0">
            <x v="15"/>
          </reference>
          <reference field="4" count="1">
            <x v="130"/>
          </reference>
        </references>
      </pivotArea>
    </format>
    <format dxfId="218">
      <pivotArea dataOnly="0" labelOnly="1" outline="0" fieldPosition="0">
        <references count="2">
          <reference field="3" count="1" selected="0">
            <x v="16"/>
          </reference>
          <reference field="4" count="1">
            <x v="129"/>
          </reference>
        </references>
      </pivotArea>
    </format>
    <format dxfId="217">
      <pivotArea dataOnly="0" labelOnly="1" outline="0" fieldPosition="0">
        <references count="2">
          <reference field="3" count="1" selected="0">
            <x v="17"/>
          </reference>
          <reference field="4" count="1">
            <x v="36"/>
          </reference>
        </references>
      </pivotArea>
    </format>
    <format dxfId="216">
      <pivotArea dataOnly="0" labelOnly="1" outline="0" fieldPosition="0">
        <references count="2">
          <reference field="3" count="1" selected="0">
            <x v="18"/>
          </reference>
          <reference field="4" count="1">
            <x v="156"/>
          </reference>
        </references>
      </pivotArea>
    </format>
    <format dxfId="215">
      <pivotArea dataOnly="0" labelOnly="1" outline="0" fieldPosition="0">
        <references count="2">
          <reference field="3" count="1" selected="0">
            <x v="19"/>
          </reference>
          <reference field="4" count="1">
            <x v="123"/>
          </reference>
        </references>
      </pivotArea>
    </format>
    <format dxfId="214">
      <pivotArea dataOnly="0" labelOnly="1" outline="0" fieldPosition="0">
        <references count="2">
          <reference field="3" count="1" selected="0">
            <x v="20"/>
          </reference>
          <reference field="4" count="1">
            <x v="132"/>
          </reference>
        </references>
      </pivotArea>
    </format>
    <format dxfId="213">
      <pivotArea dataOnly="0" labelOnly="1" outline="0" fieldPosition="0">
        <references count="2">
          <reference field="3" count="1" selected="0">
            <x v="21"/>
          </reference>
          <reference field="4" count="1">
            <x v="153"/>
          </reference>
        </references>
      </pivotArea>
    </format>
    <format dxfId="212">
      <pivotArea dataOnly="0" labelOnly="1" outline="0" fieldPosition="0">
        <references count="2">
          <reference field="3" count="1" selected="0">
            <x v="22"/>
          </reference>
          <reference field="4" count="1">
            <x v="150"/>
          </reference>
        </references>
      </pivotArea>
    </format>
    <format dxfId="211">
      <pivotArea dataOnly="0" labelOnly="1" outline="0" fieldPosition="0">
        <references count="2">
          <reference field="3" count="1" selected="0">
            <x v="23"/>
          </reference>
          <reference field="4" count="1">
            <x v="166"/>
          </reference>
        </references>
      </pivotArea>
    </format>
    <format dxfId="210">
      <pivotArea dataOnly="0" labelOnly="1" outline="0" fieldPosition="0">
        <references count="2">
          <reference field="3" count="1" selected="0">
            <x v="24"/>
          </reference>
          <reference field="4" count="1">
            <x v="146"/>
          </reference>
        </references>
      </pivotArea>
    </format>
    <format dxfId="209">
      <pivotArea dataOnly="0" labelOnly="1" outline="0" fieldPosition="0">
        <references count="2">
          <reference field="3" count="1" selected="0">
            <x v="25"/>
          </reference>
          <reference field="4" count="1">
            <x v="111"/>
          </reference>
        </references>
      </pivotArea>
    </format>
    <format dxfId="208">
      <pivotArea dataOnly="0" labelOnly="1" outline="0" fieldPosition="0">
        <references count="2">
          <reference field="3" count="1" selected="0">
            <x v="26"/>
          </reference>
          <reference field="4" count="1">
            <x v="93"/>
          </reference>
        </references>
      </pivotArea>
    </format>
    <format dxfId="207">
      <pivotArea dataOnly="0" labelOnly="1" outline="0" fieldPosition="0">
        <references count="2">
          <reference field="3" count="1" selected="0">
            <x v="27"/>
          </reference>
          <reference field="4" count="1">
            <x v="152"/>
          </reference>
        </references>
      </pivotArea>
    </format>
    <format dxfId="206">
      <pivotArea dataOnly="0" labelOnly="1" outline="0" fieldPosition="0">
        <references count="2">
          <reference field="3" count="1" selected="0">
            <x v="28"/>
          </reference>
          <reference field="4" count="1">
            <x v="151"/>
          </reference>
        </references>
      </pivotArea>
    </format>
    <format dxfId="205">
      <pivotArea dataOnly="0" labelOnly="1" outline="0" fieldPosition="0">
        <references count="2">
          <reference field="3" count="1" selected="0">
            <x v="29"/>
          </reference>
          <reference field="4" count="1">
            <x v="6"/>
          </reference>
        </references>
      </pivotArea>
    </format>
    <format dxfId="204">
      <pivotArea dataOnly="0" labelOnly="1" outline="0" fieldPosition="0">
        <references count="2">
          <reference field="3" count="1" selected="0">
            <x v="30"/>
          </reference>
          <reference field="4" count="1">
            <x v="25"/>
          </reference>
        </references>
      </pivotArea>
    </format>
    <format dxfId="203">
      <pivotArea dataOnly="0" labelOnly="1" outline="0" fieldPosition="0">
        <references count="2">
          <reference field="3" count="1" selected="0">
            <x v="31"/>
          </reference>
          <reference field="4" count="1">
            <x v="109"/>
          </reference>
        </references>
      </pivotArea>
    </format>
    <format dxfId="202">
      <pivotArea dataOnly="0" labelOnly="1" outline="0" fieldPosition="0">
        <references count="2">
          <reference field="3" count="1" selected="0">
            <x v="32"/>
          </reference>
          <reference field="4" count="1">
            <x v="10"/>
          </reference>
        </references>
      </pivotArea>
    </format>
    <format dxfId="201">
      <pivotArea dataOnly="0" labelOnly="1" outline="0" fieldPosition="0">
        <references count="2">
          <reference field="3" count="1" selected="0">
            <x v="33"/>
          </reference>
          <reference field="4" count="1">
            <x v="135"/>
          </reference>
        </references>
      </pivotArea>
    </format>
    <format dxfId="200">
      <pivotArea dataOnly="0" labelOnly="1" outline="0" fieldPosition="0">
        <references count="2">
          <reference field="3" count="1" selected="0">
            <x v="34"/>
          </reference>
          <reference field="4" count="1">
            <x v="178"/>
          </reference>
        </references>
      </pivotArea>
    </format>
    <format dxfId="199">
      <pivotArea dataOnly="0" labelOnly="1" outline="0" fieldPosition="0">
        <references count="2">
          <reference field="3" count="1" selected="0">
            <x v="35"/>
          </reference>
          <reference field="4" count="1">
            <x v="26"/>
          </reference>
        </references>
      </pivotArea>
    </format>
    <format dxfId="198">
      <pivotArea dataOnly="0" labelOnly="1" outline="0" fieldPosition="0">
        <references count="2">
          <reference field="3" count="1" selected="0">
            <x v="36"/>
          </reference>
          <reference field="4" count="1">
            <x v="141"/>
          </reference>
        </references>
      </pivotArea>
    </format>
    <format dxfId="197">
      <pivotArea dataOnly="0" labelOnly="1" outline="0" fieldPosition="0">
        <references count="2">
          <reference field="3" count="1" selected="0">
            <x v="37"/>
          </reference>
          <reference field="4" count="1">
            <x v="159"/>
          </reference>
        </references>
      </pivotArea>
    </format>
    <format dxfId="196">
      <pivotArea dataOnly="0" labelOnly="1" outline="0" fieldPosition="0">
        <references count="2">
          <reference field="3" count="1" selected="0">
            <x v="38"/>
          </reference>
          <reference field="4" count="1">
            <x v="182"/>
          </reference>
        </references>
      </pivotArea>
    </format>
    <format dxfId="195">
      <pivotArea dataOnly="0" labelOnly="1" outline="0" fieldPosition="0">
        <references count="2">
          <reference field="3" count="1" selected="0">
            <x v="39"/>
          </reference>
          <reference field="4" count="1">
            <x v="29"/>
          </reference>
        </references>
      </pivotArea>
    </format>
    <format dxfId="194">
      <pivotArea dataOnly="0" labelOnly="1" outline="0" fieldPosition="0">
        <references count="2">
          <reference field="3" count="1" selected="0">
            <x v="40"/>
          </reference>
          <reference field="4" count="1">
            <x v="48"/>
          </reference>
        </references>
      </pivotArea>
    </format>
    <format dxfId="193">
      <pivotArea dataOnly="0" labelOnly="1" outline="0" fieldPosition="0">
        <references count="2">
          <reference field="3" count="1" selected="0">
            <x v="41"/>
          </reference>
          <reference field="4" count="1">
            <x v="108"/>
          </reference>
        </references>
      </pivotArea>
    </format>
    <format dxfId="192">
      <pivotArea dataOnly="0" labelOnly="1" outline="0" fieldPosition="0">
        <references count="2">
          <reference field="3" count="1" selected="0">
            <x v="42"/>
          </reference>
          <reference field="4" count="1">
            <x v="107"/>
          </reference>
        </references>
      </pivotArea>
    </format>
    <format dxfId="191">
      <pivotArea dataOnly="0" labelOnly="1" outline="0" fieldPosition="0">
        <references count="2">
          <reference field="3" count="1" selected="0">
            <x v="43"/>
          </reference>
          <reference field="4" count="1">
            <x v="88"/>
          </reference>
        </references>
      </pivotArea>
    </format>
    <format dxfId="190">
      <pivotArea dataOnly="0" labelOnly="1" outline="0" fieldPosition="0">
        <references count="2">
          <reference field="3" count="1" selected="0">
            <x v="45"/>
          </reference>
          <reference field="4" count="1">
            <x v="140"/>
          </reference>
        </references>
      </pivotArea>
    </format>
    <format dxfId="189">
      <pivotArea dataOnly="0" labelOnly="1" outline="0" fieldPosition="0">
        <references count="2">
          <reference field="3" count="1" selected="0">
            <x v="46"/>
          </reference>
          <reference field="4" count="1">
            <x v="117"/>
          </reference>
        </references>
      </pivotArea>
    </format>
    <format dxfId="188">
      <pivotArea dataOnly="0" labelOnly="1" outline="0" fieldPosition="0">
        <references count="2">
          <reference field="3" count="1" selected="0">
            <x v="47"/>
          </reference>
          <reference field="4" count="1">
            <x v="85"/>
          </reference>
        </references>
      </pivotArea>
    </format>
    <format dxfId="187">
      <pivotArea dataOnly="0" labelOnly="1" outline="0" fieldPosition="0">
        <references count="2">
          <reference field="3" count="1" selected="0">
            <x v="48"/>
          </reference>
          <reference field="4" count="1">
            <x v="120"/>
          </reference>
        </references>
      </pivotArea>
    </format>
    <format dxfId="186">
      <pivotArea dataOnly="0" labelOnly="1" outline="0" fieldPosition="0">
        <references count="2">
          <reference field="3" count="1" selected="0">
            <x v="49"/>
          </reference>
          <reference field="4" count="1">
            <x v="39"/>
          </reference>
        </references>
      </pivotArea>
    </format>
    <format dxfId="185">
      <pivotArea dataOnly="0" labelOnly="1" outline="0" fieldPosition="0">
        <references count="2">
          <reference field="3" count="1" selected="0">
            <x v="50"/>
          </reference>
          <reference field="4" count="1">
            <x v="124"/>
          </reference>
        </references>
      </pivotArea>
    </format>
    <format dxfId="184">
      <pivotArea dataOnly="0" labelOnly="1" outline="0" fieldPosition="0">
        <references count="2">
          <reference field="3" count="1" selected="0">
            <x v="51"/>
          </reference>
          <reference field="4" count="1">
            <x v="181"/>
          </reference>
        </references>
      </pivotArea>
    </format>
    <format dxfId="183">
      <pivotArea dataOnly="0" labelOnly="1" outline="0" fieldPosition="0">
        <references count="2">
          <reference field="3" count="1" selected="0">
            <x v="52"/>
          </reference>
          <reference field="4" count="1">
            <x v="50"/>
          </reference>
        </references>
      </pivotArea>
    </format>
    <format dxfId="182">
      <pivotArea dataOnly="0" labelOnly="1" outline="0" fieldPosition="0">
        <references count="2">
          <reference field="3" count="1" selected="0">
            <x v="53"/>
          </reference>
          <reference field="4" count="1">
            <x v="65"/>
          </reference>
        </references>
      </pivotArea>
    </format>
    <format dxfId="181">
      <pivotArea dataOnly="0" labelOnly="1" outline="0" fieldPosition="0">
        <references count="2">
          <reference field="3" count="1" selected="0">
            <x v="54"/>
          </reference>
          <reference field="4" count="1">
            <x v="154"/>
          </reference>
        </references>
      </pivotArea>
    </format>
    <format dxfId="180">
      <pivotArea dataOnly="0" labelOnly="1" outline="0" fieldPosition="0">
        <references count="2">
          <reference field="3" count="1" selected="0">
            <x v="55"/>
          </reference>
          <reference field="4" count="1">
            <x v="169"/>
          </reference>
        </references>
      </pivotArea>
    </format>
    <format dxfId="179">
      <pivotArea dataOnly="0" labelOnly="1" outline="0" fieldPosition="0">
        <references count="2">
          <reference field="3" count="1" selected="0">
            <x v="56"/>
          </reference>
          <reference field="4" count="1">
            <x v="164"/>
          </reference>
        </references>
      </pivotArea>
    </format>
    <format dxfId="178">
      <pivotArea dataOnly="0" labelOnly="1" outline="0" fieldPosition="0">
        <references count="2">
          <reference field="3" count="1" selected="0">
            <x v="57"/>
          </reference>
          <reference field="4" count="1">
            <x v="116"/>
          </reference>
        </references>
      </pivotArea>
    </format>
    <format dxfId="177">
      <pivotArea dataOnly="0" labelOnly="1" outline="0" fieldPosition="0">
        <references count="2">
          <reference field="3" count="1" selected="0">
            <x v="58"/>
          </reference>
          <reference field="4" count="1">
            <x v="62"/>
          </reference>
        </references>
      </pivotArea>
    </format>
    <format dxfId="176">
      <pivotArea dataOnly="0" labelOnly="1" outline="0" fieldPosition="0">
        <references count="2">
          <reference field="3" count="1" selected="0">
            <x v="59"/>
          </reference>
          <reference field="4" count="1">
            <x v="22"/>
          </reference>
        </references>
      </pivotArea>
    </format>
    <format dxfId="175">
      <pivotArea dataOnly="0" labelOnly="1" outline="0" fieldPosition="0">
        <references count="2">
          <reference field="3" count="1" selected="0">
            <x v="60"/>
          </reference>
          <reference field="4" count="1">
            <x v="155"/>
          </reference>
        </references>
      </pivotArea>
    </format>
    <format dxfId="174">
      <pivotArea dataOnly="0" labelOnly="1" outline="0" fieldPosition="0">
        <references count="2">
          <reference field="3" count="1" selected="0">
            <x v="61"/>
          </reference>
          <reference field="4" count="1">
            <x v="84"/>
          </reference>
        </references>
      </pivotArea>
    </format>
    <format dxfId="173">
      <pivotArea dataOnly="0" labelOnly="1" outline="0" fieldPosition="0">
        <references count="2">
          <reference field="3" count="1" selected="0">
            <x v="62"/>
          </reference>
          <reference field="4" count="1">
            <x v="105"/>
          </reference>
        </references>
      </pivotArea>
    </format>
    <format dxfId="172">
      <pivotArea dataOnly="0" labelOnly="1" outline="0" fieldPosition="0">
        <references count="2">
          <reference field="3" count="1" selected="0">
            <x v="63"/>
          </reference>
          <reference field="4" count="1">
            <x v="100"/>
          </reference>
        </references>
      </pivotArea>
    </format>
    <format dxfId="171">
      <pivotArea dataOnly="0" labelOnly="1" outline="0" fieldPosition="0">
        <references count="2">
          <reference field="3" count="1" selected="0">
            <x v="64"/>
          </reference>
          <reference field="4" count="1">
            <x v="142"/>
          </reference>
        </references>
      </pivotArea>
    </format>
    <format dxfId="170">
      <pivotArea dataOnly="0" labelOnly="1" outline="0" fieldPosition="0">
        <references count="2">
          <reference field="3" count="1" selected="0">
            <x v="65"/>
          </reference>
          <reference field="4" count="1">
            <x v="126"/>
          </reference>
        </references>
      </pivotArea>
    </format>
    <format dxfId="169">
      <pivotArea dataOnly="0" labelOnly="1" outline="0" fieldPosition="0">
        <references count="2">
          <reference field="3" count="1" selected="0">
            <x v="66"/>
          </reference>
          <reference field="4" count="1">
            <x v="121"/>
          </reference>
        </references>
      </pivotArea>
    </format>
    <format dxfId="168">
      <pivotArea dataOnly="0" labelOnly="1" outline="0" fieldPosition="0">
        <references count="2">
          <reference field="3" count="1" selected="0">
            <x v="67"/>
          </reference>
          <reference field="4" count="1">
            <x v="56"/>
          </reference>
        </references>
      </pivotArea>
    </format>
    <format dxfId="167">
      <pivotArea dataOnly="0" labelOnly="1" outline="0" fieldPosition="0">
        <references count="2">
          <reference field="3" count="1" selected="0">
            <x v="68"/>
          </reference>
          <reference field="4" count="1">
            <x v="147"/>
          </reference>
        </references>
      </pivotArea>
    </format>
    <format dxfId="166">
      <pivotArea dataOnly="0" labelOnly="1" outline="0" fieldPosition="0">
        <references count="2">
          <reference field="3" count="1" selected="0">
            <x v="69"/>
          </reference>
          <reference field="4" count="1">
            <x v="131"/>
          </reference>
        </references>
      </pivotArea>
    </format>
    <format dxfId="165">
      <pivotArea dataOnly="0" labelOnly="1" outline="0" fieldPosition="0">
        <references count="2">
          <reference field="3" count="1" selected="0">
            <x v="70"/>
          </reference>
          <reference field="4" count="1">
            <x v="71"/>
          </reference>
        </references>
      </pivotArea>
    </format>
    <format dxfId="164">
      <pivotArea dataOnly="0" labelOnly="1" outline="0" fieldPosition="0">
        <references count="2">
          <reference field="3" count="1" selected="0">
            <x v="71"/>
          </reference>
          <reference field="4" count="1">
            <x v="173"/>
          </reference>
        </references>
      </pivotArea>
    </format>
    <format dxfId="163">
      <pivotArea dataOnly="0" labelOnly="1" outline="0" fieldPosition="0">
        <references count="2">
          <reference field="3" count="1" selected="0">
            <x v="72"/>
          </reference>
          <reference field="4" count="1">
            <x v="174"/>
          </reference>
        </references>
      </pivotArea>
    </format>
    <format dxfId="162">
      <pivotArea dataOnly="0" labelOnly="1" outline="0" fieldPosition="0">
        <references count="2">
          <reference field="3" count="1" selected="0">
            <x v="73"/>
          </reference>
          <reference field="4" count="1">
            <x v="47"/>
          </reference>
        </references>
      </pivotArea>
    </format>
    <format dxfId="161">
      <pivotArea dataOnly="0" labelOnly="1" outline="0" fieldPosition="0">
        <references count="2">
          <reference field="3" count="1" selected="0">
            <x v="74"/>
          </reference>
          <reference field="4" count="1">
            <x v="97"/>
          </reference>
        </references>
      </pivotArea>
    </format>
    <format dxfId="160">
      <pivotArea dataOnly="0" labelOnly="1" outline="0" fieldPosition="0">
        <references count="2">
          <reference field="3" count="1" selected="0">
            <x v="75"/>
          </reference>
          <reference field="4" count="1">
            <x v="78"/>
          </reference>
        </references>
      </pivotArea>
    </format>
    <format dxfId="159">
      <pivotArea dataOnly="0" labelOnly="1" outline="0" fieldPosition="0">
        <references count="2">
          <reference field="3" count="1" selected="0">
            <x v="76"/>
          </reference>
          <reference field="4" count="1">
            <x v="98"/>
          </reference>
        </references>
      </pivotArea>
    </format>
    <format dxfId="158">
      <pivotArea dataOnly="0" labelOnly="1" outline="0" fieldPosition="0">
        <references count="2">
          <reference field="3" count="1" selected="0">
            <x v="77"/>
          </reference>
          <reference field="4" count="1">
            <x v="113"/>
          </reference>
        </references>
      </pivotArea>
    </format>
    <format dxfId="157">
      <pivotArea dataOnly="0" labelOnly="1" outline="0" fieldPosition="0">
        <references count="2">
          <reference field="3" count="1" selected="0">
            <x v="78"/>
          </reference>
          <reference field="4" count="1">
            <x v="23"/>
          </reference>
        </references>
      </pivotArea>
    </format>
    <format dxfId="156">
      <pivotArea dataOnly="0" labelOnly="1" outline="0" fieldPosition="0">
        <references count="2">
          <reference field="3" count="1" selected="0">
            <x v="79"/>
          </reference>
          <reference field="4" count="1">
            <x v="70"/>
          </reference>
        </references>
      </pivotArea>
    </format>
    <format dxfId="155">
      <pivotArea dataOnly="0" labelOnly="1" outline="0" fieldPosition="0">
        <references count="2">
          <reference field="3" count="1" selected="0">
            <x v="80"/>
          </reference>
          <reference field="4" count="1">
            <x v="125"/>
          </reference>
        </references>
      </pivotArea>
    </format>
    <format dxfId="154">
      <pivotArea dataOnly="0" labelOnly="1" outline="0" fieldPosition="0">
        <references count="2">
          <reference field="3" count="1" selected="0">
            <x v="81"/>
          </reference>
          <reference field="4" count="1">
            <x v="58"/>
          </reference>
        </references>
      </pivotArea>
    </format>
    <format dxfId="153">
      <pivotArea dataOnly="0" labelOnly="1" outline="0" fieldPosition="0">
        <references count="2">
          <reference field="3" count="1" selected="0">
            <x v="82"/>
          </reference>
          <reference field="4" count="1">
            <x v="20"/>
          </reference>
        </references>
      </pivotArea>
    </format>
    <format dxfId="152">
      <pivotArea dataOnly="0" labelOnly="1" outline="0" fieldPosition="0">
        <references count="2">
          <reference field="3" count="1" selected="0">
            <x v="83"/>
          </reference>
          <reference field="4" count="1">
            <x v="79"/>
          </reference>
        </references>
      </pivotArea>
    </format>
    <format dxfId="151">
      <pivotArea dataOnly="0" labelOnly="1" outline="0" fieldPosition="0">
        <references count="2">
          <reference field="3" count="1" selected="0">
            <x v="84"/>
          </reference>
          <reference field="4" count="1">
            <x v="145"/>
          </reference>
        </references>
      </pivotArea>
    </format>
    <format dxfId="150">
      <pivotArea dataOnly="0" labelOnly="1" outline="0" fieldPosition="0">
        <references count="2">
          <reference field="3" count="1" selected="0">
            <x v="85"/>
          </reference>
          <reference field="4" count="1">
            <x v="21"/>
          </reference>
        </references>
      </pivotArea>
    </format>
    <format dxfId="149">
      <pivotArea dataOnly="0" labelOnly="1" outline="0" fieldPosition="0">
        <references count="2">
          <reference field="3" count="1" selected="0">
            <x v="86"/>
          </reference>
          <reference field="4" count="1">
            <x v="168"/>
          </reference>
        </references>
      </pivotArea>
    </format>
    <format dxfId="148">
      <pivotArea dataOnly="0" labelOnly="1" outline="0" fieldPosition="0">
        <references count="2">
          <reference field="3" count="1" selected="0">
            <x v="87"/>
          </reference>
          <reference field="4" count="1">
            <x v="0"/>
          </reference>
        </references>
      </pivotArea>
    </format>
    <format dxfId="147">
      <pivotArea dataOnly="0" labelOnly="1" outline="0" fieldPosition="0">
        <references count="2">
          <reference field="3" count="1" selected="0">
            <x v="88"/>
          </reference>
          <reference field="4" count="1">
            <x v="102"/>
          </reference>
        </references>
      </pivotArea>
    </format>
    <format dxfId="146">
      <pivotArea dataOnly="0" labelOnly="1" outline="0" fieldPosition="0">
        <references count="2">
          <reference field="3" count="1" selected="0">
            <x v="89"/>
          </reference>
          <reference field="4" count="1">
            <x v="119"/>
          </reference>
        </references>
      </pivotArea>
    </format>
    <format dxfId="145">
      <pivotArea dataOnly="0" labelOnly="1" outline="0" fieldPosition="0">
        <references count="2">
          <reference field="3" count="1" selected="0">
            <x v="90"/>
          </reference>
          <reference field="4" count="1">
            <x v="76"/>
          </reference>
        </references>
      </pivotArea>
    </format>
    <format dxfId="144">
      <pivotArea dataOnly="0" labelOnly="1" outline="0" fieldPosition="0">
        <references count="2">
          <reference field="3" count="1" selected="0">
            <x v="91"/>
          </reference>
          <reference field="4" count="1">
            <x v="64"/>
          </reference>
        </references>
      </pivotArea>
    </format>
    <format dxfId="143">
      <pivotArea dataOnly="0" labelOnly="1" outline="0" fieldPosition="0">
        <references count="2">
          <reference field="3" count="1" selected="0">
            <x v="92"/>
          </reference>
          <reference field="4" count="1">
            <x v="144"/>
          </reference>
        </references>
      </pivotArea>
    </format>
    <format dxfId="142">
      <pivotArea dataOnly="0" labelOnly="1" outline="0" fieldPosition="0">
        <references count="2">
          <reference field="3" count="1" selected="0">
            <x v="93"/>
          </reference>
          <reference field="4" count="1">
            <x v="172"/>
          </reference>
        </references>
      </pivotArea>
    </format>
    <format dxfId="141">
      <pivotArea dataOnly="0" labelOnly="1" outline="0" fieldPosition="0">
        <references count="2">
          <reference field="3" count="1" selected="0">
            <x v="94"/>
          </reference>
          <reference field="4" count="1">
            <x v="12"/>
          </reference>
        </references>
      </pivotArea>
    </format>
    <format dxfId="140">
      <pivotArea dataOnly="0" labelOnly="1" outline="0" fieldPosition="0">
        <references count="2">
          <reference field="3" count="1" selected="0">
            <x v="95"/>
          </reference>
          <reference field="4" count="1">
            <x v="118"/>
          </reference>
        </references>
      </pivotArea>
    </format>
    <format dxfId="139">
      <pivotArea dataOnly="0" labelOnly="1" outline="0" fieldPosition="0">
        <references count="2">
          <reference field="3" count="1" selected="0">
            <x v="96"/>
          </reference>
          <reference field="4" count="1">
            <x v="44"/>
          </reference>
        </references>
      </pivotArea>
    </format>
    <format dxfId="138">
      <pivotArea dataOnly="0" labelOnly="1" outline="0" fieldPosition="0">
        <references count="2">
          <reference field="3" count="1" selected="0">
            <x v="97"/>
          </reference>
          <reference field="4" count="1">
            <x v="46"/>
          </reference>
        </references>
      </pivotArea>
    </format>
    <format dxfId="137">
      <pivotArea dataOnly="0" labelOnly="1" outline="0" fieldPosition="0">
        <references count="2">
          <reference field="3" count="1" selected="0">
            <x v="98"/>
          </reference>
          <reference field="4" count="1">
            <x v="160"/>
          </reference>
        </references>
      </pivotArea>
    </format>
    <format dxfId="136">
      <pivotArea dataOnly="0" labelOnly="1" outline="0" fieldPosition="0">
        <references count="2">
          <reference field="3" count="1" selected="0">
            <x v="99"/>
          </reference>
          <reference field="4" count="1">
            <x v="28"/>
          </reference>
        </references>
      </pivotArea>
    </format>
    <format dxfId="135">
      <pivotArea dataOnly="0" labelOnly="1" outline="0" fieldPosition="0">
        <references count="2">
          <reference field="3" count="1" selected="0">
            <x v="100"/>
          </reference>
          <reference field="4" count="1">
            <x v="77"/>
          </reference>
        </references>
      </pivotArea>
    </format>
    <format dxfId="134">
      <pivotArea dataOnly="0" labelOnly="1" outline="0" fieldPosition="0">
        <references count="2">
          <reference field="3" count="1" selected="0">
            <x v="101"/>
          </reference>
          <reference field="4" count="1">
            <x v="167"/>
          </reference>
        </references>
      </pivotArea>
    </format>
    <format dxfId="133">
      <pivotArea dataOnly="0" labelOnly="1" outline="0" fieldPosition="0">
        <references count="2">
          <reference field="3" count="1" selected="0">
            <x v="102"/>
          </reference>
          <reference field="4" count="1">
            <x v="112"/>
          </reference>
        </references>
      </pivotArea>
    </format>
    <format dxfId="132">
      <pivotArea dataOnly="0" labelOnly="1" outline="0" fieldPosition="0">
        <references count="2">
          <reference field="3" count="1" selected="0">
            <x v="103"/>
          </reference>
          <reference field="4" count="1">
            <x v="74"/>
          </reference>
        </references>
      </pivotArea>
    </format>
    <format dxfId="131">
      <pivotArea dataOnly="0" labelOnly="1" outline="0" fieldPosition="0">
        <references count="2">
          <reference field="3" count="1" selected="0">
            <x v="104"/>
          </reference>
          <reference field="4" count="1">
            <x v="42"/>
          </reference>
        </references>
      </pivotArea>
    </format>
    <format dxfId="130">
      <pivotArea dataOnly="0" labelOnly="1" outline="0" fieldPosition="0">
        <references count="2">
          <reference field="3" count="1" selected="0">
            <x v="105"/>
          </reference>
          <reference field="4" count="1">
            <x v="171"/>
          </reference>
        </references>
      </pivotArea>
    </format>
    <format dxfId="129">
      <pivotArea dataOnly="0" labelOnly="1" outline="0" fieldPosition="0">
        <references count="2">
          <reference field="3" count="1" selected="0">
            <x v="106"/>
          </reference>
          <reference field="4" count="1">
            <x v="89"/>
          </reference>
        </references>
      </pivotArea>
    </format>
    <format dxfId="128">
      <pivotArea dataOnly="0" labelOnly="1" outline="0" fieldPosition="0">
        <references count="2">
          <reference field="3" count="1" selected="0">
            <x v="107"/>
          </reference>
          <reference field="4" count="1">
            <x v="19"/>
          </reference>
        </references>
      </pivotArea>
    </format>
    <format dxfId="127">
      <pivotArea dataOnly="0" labelOnly="1" outline="0" fieldPosition="0">
        <references count="2">
          <reference field="3" count="1" selected="0">
            <x v="108"/>
          </reference>
          <reference field="4" count="1">
            <x v="4"/>
          </reference>
        </references>
      </pivotArea>
    </format>
    <format dxfId="126">
      <pivotArea dataOnly="0" labelOnly="1" outline="0" fieldPosition="0">
        <references count="2">
          <reference field="3" count="1" selected="0">
            <x v="109"/>
          </reference>
          <reference field="4" count="1">
            <x v="33"/>
          </reference>
        </references>
      </pivotArea>
    </format>
    <format dxfId="125">
      <pivotArea dataOnly="0" labelOnly="1" outline="0" fieldPosition="0">
        <references count="2">
          <reference field="3" count="1" selected="0">
            <x v="110"/>
          </reference>
          <reference field="4" count="1">
            <x v="73"/>
          </reference>
        </references>
      </pivotArea>
    </format>
    <format dxfId="124">
      <pivotArea dataOnly="0" labelOnly="1" outline="0" fieldPosition="0">
        <references count="2">
          <reference field="3" count="1" selected="0">
            <x v="111"/>
          </reference>
          <reference field="4" count="1">
            <x v="34"/>
          </reference>
        </references>
      </pivotArea>
    </format>
    <format dxfId="123">
      <pivotArea dataOnly="0" labelOnly="1" outline="0" fieldPosition="0">
        <references count="2">
          <reference field="3" count="1" selected="0">
            <x v="112"/>
          </reference>
          <reference field="4" count="1">
            <x v="143"/>
          </reference>
        </references>
      </pivotArea>
    </format>
    <format dxfId="122">
      <pivotArea dataOnly="0" labelOnly="1" outline="0" fieldPosition="0">
        <references count="2">
          <reference field="3" count="1" selected="0">
            <x v="113"/>
          </reference>
          <reference field="4" count="1">
            <x v="45"/>
          </reference>
        </references>
      </pivotArea>
    </format>
    <format dxfId="121">
      <pivotArea dataOnly="0" labelOnly="1" outline="0" fieldPosition="0">
        <references count="2">
          <reference field="3" count="1" selected="0">
            <x v="114"/>
          </reference>
          <reference field="4" count="1">
            <x v="158"/>
          </reference>
        </references>
      </pivotArea>
    </format>
    <format dxfId="120">
      <pivotArea dataOnly="0" labelOnly="1" outline="0" fieldPosition="0">
        <references count="2">
          <reference field="3" count="1" selected="0">
            <x v="115"/>
          </reference>
          <reference field="4" count="1">
            <x v="163"/>
          </reference>
        </references>
      </pivotArea>
    </format>
    <format dxfId="119">
      <pivotArea dataOnly="0" labelOnly="1" outline="0" fieldPosition="0">
        <references count="2">
          <reference field="3" count="1" selected="0">
            <x v="116"/>
          </reference>
          <reference field="4" count="1">
            <x v="161"/>
          </reference>
        </references>
      </pivotArea>
    </format>
    <format dxfId="118">
      <pivotArea dataOnly="0" labelOnly="1" outline="0" fieldPosition="0">
        <references count="2">
          <reference field="3" count="1" selected="0">
            <x v="117"/>
          </reference>
          <reference field="4" count="1">
            <x v="2"/>
          </reference>
        </references>
      </pivotArea>
    </format>
    <format dxfId="117">
      <pivotArea dataOnly="0" labelOnly="1" outline="0" fieldPosition="0">
        <references count="2">
          <reference field="3" count="1" selected="0">
            <x v="118"/>
          </reference>
          <reference field="4" count="1">
            <x v="15"/>
          </reference>
        </references>
      </pivotArea>
    </format>
    <format dxfId="116">
      <pivotArea dataOnly="0" labelOnly="1" outline="0" fieldPosition="0">
        <references count="2">
          <reference field="3" count="1" selected="0">
            <x v="119"/>
          </reference>
          <reference field="4" count="1">
            <x v="55"/>
          </reference>
        </references>
      </pivotArea>
    </format>
    <format dxfId="115">
      <pivotArea dataOnly="0" labelOnly="1" outline="0" fieldPosition="0">
        <references count="2">
          <reference field="3" count="1" selected="0">
            <x v="120"/>
          </reference>
          <reference field="4" count="1">
            <x v="136"/>
          </reference>
        </references>
      </pivotArea>
    </format>
    <format dxfId="114">
      <pivotArea dataOnly="0" labelOnly="1" outline="0" fieldPosition="0">
        <references count="2">
          <reference field="3" count="1" selected="0">
            <x v="121"/>
          </reference>
          <reference field="4" count="1">
            <x v="27"/>
          </reference>
        </references>
      </pivotArea>
    </format>
    <format dxfId="113">
      <pivotArea dataOnly="0" labelOnly="1" outline="0" fieldPosition="0">
        <references count="2">
          <reference field="3" count="1" selected="0">
            <x v="122"/>
          </reference>
          <reference field="4" count="1">
            <x v="51"/>
          </reference>
        </references>
      </pivotArea>
    </format>
    <format dxfId="112">
      <pivotArea dataOnly="0" labelOnly="1" outline="0" fieldPosition="0">
        <references count="2">
          <reference field="3" count="1" selected="0">
            <x v="123"/>
          </reference>
          <reference field="4" count="1">
            <x v="162"/>
          </reference>
        </references>
      </pivotArea>
    </format>
    <format dxfId="111">
      <pivotArea dataOnly="0" labelOnly="1" outline="0" fieldPosition="0">
        <references count="2">
          <reference field="3" count="1" selected="0">
            <x v="124"/>
          </reference>
          <reference field="4" count="1">
            <x v="139"/>
          </reference>
        </references>
      </pivotArea>
    </format>
    <format dxfId="110">
      <pivotArea dataOnly="0" labelOnly="1" outline="0" fieldPosition="0">
        <references count="2">
          <reference field="3" count="1" selected="0">
            <x v="125"/>
          </reference>
          <reference field="4" count="1">
            <x v="103"/>
          </reference>
        </references>
      </pivotArea>
    </format>
    <format dxfId="109">
      <pivotArea dataOnly="0" labelOnly="1" outline="0" fieldPosition="0">
        <references count="2">
          <reference field="3" count="1" selected="0">
            <x v="126"/>
          </reference>
          <reference field="4" count="1">
            <x v="133"/>
          </reference>
        </references>
      </pivotArea>
    </format>
    <format dxfId="108">
      <pivotArea dataOnly="0" labelOnly="1" outline="0" fieldPosition="0">
        <references count="2">
          <reference field="3" count="1" selected="0">
            <x v="127"/>
          </reference>
          <reference field="4" count="1">
            <x v="81"/>
          </reference>
        </references>
      </pivotArea>
    </format>
    <format dxfId="107">
      <pivotArea dataOnly="0" labelOnly="1" outline="0" fieldPosition="0">
        <references count="2">
          <reference field="3" count="1" selected="0">
            <x v="128"/>
          </reference>
          <reference field="4" count="1">
            <x v="106"/>
          </reference>
        </references>
      </pivotArea>
    </format>
    <format dxfId="106">
      <pivotArea dataOnly="0" labelOnly="1" outline="0" fieldPosition="0">
        <references count="2">
          <reference field="3" count="1" selected="0">
            <x v="129"/>
          </reference>
          <reference field="4" count="1">
            <x v="114"/>
          </reference>
        </references>
      </pivotArea>
    </format>
    <format dxfId="105">
      <pivotArea dataOnly="0" labelOnly="1" outline="0" fieldPosition="0">
        <references count="2">
          <reference field="3" count="1" selected="0">
            <x v="130"/>
          </reference>
          <reference field="4" count="1">
            <x v="8"/>
          </reference>
        </references>
      </pivotArea>
    </format>
    <format dxfId="104">
      <pivotArea dataOnly="0" labelOnly="1" outline="0" fieldPosition="0">
        <references count="2">
          <reference field="3" count="1" selected="0">
            <x v="131"/>
          </reference>
          <reference field="4" count="1">
            <x v="128"/>
          </reference>
        </references>
      </pivotArea>
    </format>
    <format dxfId="103">
      <pivotArea dataOnly="0" labelOnly="1" outline="0" fieldPosition="0">
        <references count="2">
          <reference field="3" count="1" selected="0">
            <x v="132"/>
          </reference>
          <reference field="4" count="1">
            <x v="165"/>
          </reference>
        </references>
      </pivotArea>
    </format>
    <format dxfId="102">
      <pivotArea dataOnly="0" labelOnly="1" outline="0" fieldPosition="0">
        <references count="2">
          <reference field="3" count="1" selected="0">
            <x v="133"/>
          </reference>
          <reference field="4" count="1">
            <x v="5"/>
          </reference>
        </references>
      </pivotArea>
    </format>
    <format dxfId="101">
      <pivotArea dataOnly="0" labelOnly="1" outline="0" fieldPosition="0">
        <references count="2">
          <reference field="3" count="1" selected="0">
            <x v="134"/>
          </reference>
          <reference field="4" count="1">
            <x v="7"/>
          </reference>
        </references>
      </pivotArea>
    </format>
    <format dxfId="100">
      <pivotArea dataOnly="0" labelOnly="1" outline="0" fieldPosition="0">
        <references count="2">
          <reference field="3" count="1" selected="0">
            <x v="135"/>
          </reference>
          <reference field="4" count="1">
            <x v="95"/>
          </reference>
        </references>
      </pivotArea>
    </format>
    <format dxfId="99">
      <pivotArea dataOnly="0" labelOnly="1" outline="0" fieldPosition="0">
        <references count="2">
          <reference field="3" count="1" selected="0">
            <x v="136"/>
          </reference>
          <reference field="4" count="1">
            <x v="115"/>
          </reference>
        </references>
      </pivotArea>
    </format>
    <format dxfId="98">
      <pivotArea dataOnly="0" labelOnly="1" outline="0" fieldPosition="0">
        <references count="2">
          <reference field="3" count="1" selected="0">
            <x v="137"/>
          </reference>
          <reference field="4" count="1">
            <x v="63"/>
          </reference>
        </references>
      </pivotArea>
    </format>
    <format dxfId="97">
      <pivotArea dataOnly="0" labelOnly="1" outline="0" fieldPosition="0">
        <references count="2">
          <reference field="3" count="1" selected="0">
            <x v="138"/>
          </reference>
          <reference field="4" count="1">
            <x v="91"/>
          </reference>
        </references>
      </pivotArea>
    </format>
    <format dxfId="96">
      <pivotArea dataOnly="0" labelOnly="1" outline="0" fieldPosition="0">
        <references count="2">
          <reference field="3" count="1" selected="0">
            <x v="139"/>
          </reference>
          <reference field="4" count="1">
            <x v="177"/>
          </reference>
        </references>
      </pivotArea>
    </format>
    <format dxfId="95">
      <pivotArea dataOnly="0" labelOnly="1" outline="0" fieldPosition="0">
        <references count="2">
          <reference field="3" count="1" selected="0">
            <x v="140"/>
          </reference>
          <reference field="4" count="1">
            <x v="35"/>
          </reference>
        </references>
      </pivotArea>
    </format>
    <format dxfId="94">
      <pivotArea dataOnly="0" labelOnly="1" outline="0" fieldPosition="0">
        <references count="2">
          <reference field="3" count="1" selected="0">
            <x v="141"/>
          </reference>
          <reference field="4" count="1">
            <x v="60"/>
          </reference>
        </references>
      </pivotArea>
    </format>
    <format dxfId="93">
      <pivotArea dataOnly="0" labelOnly="1" outline="0" fieldPosition="0">
        <references count="2">
          <reference field="3" count="1" selected="0">
            <x v="142"/>
          </reference>
          <reference field="4" count="1">
            <x v="101"/>
          </reference>
        </references>
      </pivotArea>
    </format>
    <format dxfId="92">
      <pivotArea dataOnly="0" labelOnly="1" outline="0" fieldPosition="0">
        <references count="2">
          <reference field="3" count="1" selected="0">
            <x v="143"/>
          </reference>
          <reference field="4" count="1">
            <x v="170"/>
          </reference>
        </references>
      </pivotArea>
    </format>
    <format dxfId="91">
      <pivotArea dataOnly="0" labelOnly="1" outline="0" fieldPosition="0">
        <references count="2">
          <reference field="3" count="1" selected="0">
            <x v="144"/>
          </reference>
          <reference field="4" count="1">
            <x v="11"/>
          </reference>
        </references>
      </pivotArea>
    </format>
    <format dxfId="90">
      <pivotArea dataOnly="0" labelOnly="1" outline="0" fieldPosition="0">
        <references count="2">
          <reference field="3" count="1" selected="0">
            <x v="145"/>
          </reference>
          <reference field="4" count="1">
            <x v="90"/>
          </reference>
        </references>
      </pivotArea>
    </format>
    <format dxfId="89">
      <pivotArea dataOnly="0" labelOnly="1" outline="0" fieldPosition="0">
        <references count="2">
          <reference field="3" count="1" selected="0">
            <x v="146"/>
          </reference>
          <reference field="4" count="1">
            <x v="72"/>
          </reference>
        </references>
      </pivotArea>
    </format>
    <format dxfId="88">
      <pivotArea dataOnly="0" labelOnly="1" outline="0" fieldPosition="0">
        <references count="2">
          <reference field="3" count="1" selected="0">
            <x v="148"/>
          </reference>
          <reference field="4" count="1">
            <x v="43"/>
          </reference>
        </references>
      </pivotArea>
    </format>
    <format dxfId="87">
      <pivotArea dataOnly="0" labelOnly="1" outline="0" fieldPosition="0">
        <references count="2">
          <reference field="3" count="1" selected="0">
            <x v="149"/>
          </reference>
          <reference field="4" count="1">
            <x v="61"/>
          </reference>
        </references>
      </pivotArea>
    </format>
    <format dxfId="86">
      <pivotArea dataOnly="0" labelOnly="1" outline="0" fieldPosition="0">
        <references count="2">
          <reference field="3" count="1" selected="0">
            <x v="150"/>
          </reference>
          <reference field="4" count="1">
            <x v="41"/>
          </reference>
        </references>
      </pivotArea>
    </format>
    <format dxfId="85">
      <pivotArea dataOnly="0" labelOnly="1" outline="0" fieldPosition="0">
        <references count="2">
          <reference field="3" count="1" selected="0">
            <x v="151"/>
          </reference>
          <reference field="4" count="1">
            <x v="17"/>
          </reference>
        </references>
      </pivotArea>
    </format>
    <format dxfId="84">
      <pivotArea dataOnly="0" labelOnly="1" outline="0" fieldPosition="0">
        <references count="2">
          <reference field="3" count="1" selected="0">
            <x v="152"/>
          </reference>
          <reference field="4" count="1">
            <x v="175"/>
          </reference>
        </references>
      </pivotArea>
    </format>
    <format dxfId="83">
      <pivotArea dataOnly="0" labelOnly="1" outline="0" fieldPosition="0">
        <references count="2">
          <reference field="3" count="1" selected="0">
            <x v="153"/>
          </reference>
          <reference field="4" count="1">
            <x v="37"/>
          </reference>
        </references>
      </pivotArea>
    </format>
    <format dxfId="82">
      <pivotArea dataOnly="0" labelOnly="1" outline="0" fieldPosition="0">
        <references count="2">
          <reference field="3" count="1" selected="0">
            <x v="154"/>
          </reference>
          <reference field="4" count="1">
            <x v="14"/>
          </reference>
        </references>
      </pivotArea>
    </format>
    <format dxfId="81">
      <pivotArea dataOnly="0" labelOnly="1" outline="0" fieldPosition="0">
        <references count="2">
          <reference field="3" count="1" selected="0">
            <x v="155"/>
          </reference>
          <reference field="4" count="1">
            <x v="138"/>
          </reference>
        </references>
      </pivotArea>
    </format>
    <format dxfId="80">
      <pivotArea dataOnly="0" labelOnly="1" outline="0" fieldPosition="0">
        <references count="2">
          <reference field="3" count="1" selected="0">
            <x v="156"/>
          </reference>
          <reference field="4" count="1">
            <x v="59"/>
          </reference>
        </references>
      </pivotArea>
    </format>
    <format dxfId="79">
      <pivotArea dataOnly="0" labelOnly="1" outline="0" fieldPosition="0">
        <references count="2">
          <reference field="3" count="1" selected="0">
            <x v="157"/>
          </reference>
          <reference field="4" count="1">
            <x v="49"/>
          </reference>
        </references>
      </pivotArea>
    </format>
    <format dxfId="78">
      <pivotArea dataOnly="0" labelOnly="1" outline="0" fieldPosition="0">
        <references count="2">
          <reference field="3" count="1" selected="0">
            <x v="158"/>
          </reference>
          <reference field="4" count="1">
            <x v="86"/>
          </reference>
        </references>
      </pivotArea>
    </format>
    <format dxfId="77">
      <pivotArea dataOnly="0" labelOnly="1" outline="0" fieldPosition="0">
        <references count="2">
          <reference field="3" count="1" selected="0">
            <x v="159"/>
          </reference>
          <reference field="4" count="1">
            <x v="92"/>
          </reference>
        </references>
      </pivotArea>
    </format>
    <format dxfId="76">
      <pivotArea dataOnly="0" labelOnly="1" outline="0" fieldPosition="0">
        <references count="2">
          <reference field="3" count="1" selected="0">
            <x v="160"/>
          </reference>
          <reference field="4" count="1">
            <x v="134"/>
          </reference>
        </references>
      </pivotArea>
    </format>
    <format dxfId="75">
      <pivotArea dataOnly="0" labelOnly="1" outline="0" fieldPosition="0">
        <references count="2">
          <reference field="3" count="1" selected="0">
            <x v="161"/>
          </reference>
          <reference field="4" count="1">
            <x v="180"/>
          </reference>
        </references>
      </pivotArea>
    </format>
    <format dxfId="74">
      <pivotArea dataOnly="0" labelOnly="1" outline="0" fieldPosition="0">
        <references count="2">
          <reference field="3" count="1" selected="0">
            <x v="162"/>
          </reference>
          <reference field="4" count="1">
            <x v="110"/>
          </reference>
        </references>
      </pivotArea>
    </format>
    <format dxfId="73">
      <pivotArea dataOnly="0" labelOnly="1" outline="0" fieldPosition="0">
        <references count="2">
          <reference field="3" count="1" selected="0">
            <x v="163"/>
          </reference>
          <reference field="4" count="1">
            <x v="57"/>
          </reference>
        </references>
      </pivotArea>
    </format>
    <format dxfId="72">
      <pivotArea dataOnly="0" labelOnly="1" outline="0" fieldPosition="0">
        <references count="2">
          <reference field="3" count="1" selected="0">
            <x v="164"/>
          </reference>
          <reference field="4" count="1">
            <x v="94"/>
          </reference>
        </references>
      </pivotArea>
    </format>
    <format dxfId="71">
      <pivotArea dataOnly="0" labelOnly="1" outline="0" fieldPosition="0">
        <references count="2">
          <reference field="3" count="1" selected="0">
            <x v="165"/>
          </reference>
          <reference field="4" count="1">
            <x v="9"/>
          </reference>
        </references>
      </pivotArea>
    </format>
    <format dxfId="70">
      <pivotArea dataOnly="0" labelOnly="1" outline="0" fieldPosition="0">
        <references count="2">
          <reference field="3" count="1" selected="0">
            <x v="166"/>
          </reference>
          <reference field="4" count="1">
            <x v="16"/>
          </reference>
        </references>
      </pivotArea>
    </format>
    <format dxfId="69">
      <pivotArea dataOnly="0" labelOnly="1" outline="0" fieldPosition="0">
        <references count="2">
          <reference field="3" count="1" selected="0">
            <x v="167"/>
          </reference>
          <reference field="4" count="1">
            <x v="157"/>
          </reference>
        </references>
      </pivotArea>
    </format>
    <format dxfId="68">
      <pivotArea dataOnly="0" labelOnly="1" outline="0" fieldPosition="0">
        <references count="2">
          <reference field="3" count="1" selected="0">
            <x v="168"/>
          </reference>
          <reference field="4" count="1">
            <x v="99"/>
          </reference>
        </references>
      </pivotArea>
    </format>
    <format dxfId="67">
      <pivotArea dataOnly="0" labelOnly="1" outline="0" fieldPosition="0">
        <references count="2">
          <reference field="3" count="1" selected="0">
            <x v="169"/>
          </reference>
          <reference field="4" count="1">
            <x v="3"/>
          </reference>
        </references>
      </pivotArea>
    </format>
    <format dxfId="66">
      <pivotArea dataOnly="0" labelOnly="1" outline="0" fieldPosition="0">
        <references count="2">
          <reference field="3" count="1" selected="0">
            <x v="170"/>
          </reference>
          <reference field="4" count="1">
            <x v="31"/>
          </reference>
        </references>
      </pivotArea>
    </format>
    <format dxfId="65">
      <pivotArea dataOnly="0" labelOnly="1" outline="0" fieldPosition="0">
        <references count="2">
          <reference field="3" count="1" selected="0">
            <x v="171"/>
          </reference>
          <reference field="4" count="1">
            <x v="1"/>
          </reference>
        </references>
      </pivotArea>
    </format>
    <format dxfId="64">
      <pivotArea dataOnly="0" labelOnly="1" outline="0" fieldPosition="0">
        <references count="2">
          <reference field="3" count="1" selected="0">
            <x v="172"/>
          </reference>
          <reference field="4" count="1">
            <x v="40"/>
          </reference>
        </references>
      </pivotArea>
    </format>
    <format dxfId="63">
      <pivotArea dataOnly="0" labelOnly="1" outline="0" fieldPosition="0">
        <references count="2">
          <reference field="3" count="1" selected="0">
            <x v="173"/>
          </reference>
          <reference field="4" count="1">
            <x v="87"/>
          </reference>
        </references>
      </pivotArea>
    </format>
    <format dxfId="62">
      <pivotArea dataOnly="0" labelOnly="1" outline="0" fieldPosition="0">
        <references count="2">
          <reference field="3" count="1" selected="0">
            <x v="174"/>
          </reference>
          <reference field="4" count="1">
            <x v="53"/>
          </reference>
        </references>
      </pivotArea>
    </format>
    <format dxfId="61">
      <pivotArea dataOnly="0" labelOnly="1" outline="0" fieldPosition="0">
        <references count="2">
          <reference field="3" count="1" selected="0">
            <x v="175"/>
          </reference>
          <reference field="4" count="1">
            <x v="96"/>
          </reference>
        </references>
      </pivotArea>
    </format>
    <format dxfId="60">
      <pivotArea dataOnly="0" labelOnly="1" outline="0" fieldPosition="0">
        <references count="2">
          <reference field="3" count="1" selected="0">
            <x v="176"/>
          </reference>
          <reference field="4" count="1">
            <x v="30"/>
          </reference>
        </references>
      </pivotArea>
    </format>
    <format dxfId="59">
      <pivotArea dataOnly="0" labelOnly="1" outline="0" fieldPosition="0">
        <references count="2">
          <reference field="3" count="1" selected="0">
            <x v="177"/>
          </reference>
          <reference field="4" count="1">
            <x v="148"/>
          </reference>
        </references>
      </pivotArea>
    </format>
    <format dxfId="58">
      <pivotArea dataOnly="0" labelOnly="1" outline="0" fieldPosition="0">
        <references count="2">
          <reference field="3" count="1" selected="0">
            <x v="178"/>
          </reference>
          <reference field="4" count="1">
            <x v="75"/>
          </reference>
        </references>
      </pivotArea>
    </format>
    <format dxfId="57">
      <pivotArea dataOnly="0" labelOnly="1" outline="0" fieldPosition="0">
        <references count="2">
          <reference field="3" count="1" selected="0">
            <x v="179"/>
          </reference>
          <reference field="4" count="1">
            <x v="127"/>
          </reference>
        </references>
      </pivotArea>
    </format>
    <format dxfId="56">
      <pivotArea dataOnly="0" labelOnly="1" outline="0" fieldPosition="0">
        <references count="2">
          <reference field="3" count="1" selected="0">
            <x v="180"/>
          </reference>
          <reference field="4" count="1">
            <x v="104"/>
          </reference>
        </references>
      </pivotArea>
    </format>
    <format dxfId="55">
      <pivotArea dataOnly="0" labelOnly="1" outline="0" fieldPosition="0">
        <references count="2">
          <reference field="3" count="1" selected="0">
            <x v="181"/>
          </reference>
          <reference field="4" count="1">
            <x v="13"/>
          </reference>
        </references>
      </pivotArea>
    </format>
    <format dxfId="54">
      <pivotArea dataOnly="0" labelOnly="1" outline="0" fieldPosition="0">
        <references count="2">
          <reference field="3" count="1" selected="0">
            <x v="182"/>
          </reference>
          <reference field="4" count="1">
            <x v="54"/>
          </reference>
        </references>
      </pivotArea>
    </format>
    <format dxfId="53">
      <pivotArea dataOnly="0" labelOnly="1" outline="0" fieldPosition="0">
        <references count="2">
          <reference field="3" count="1" selected="0">
            <x v="183"/>
          </reference>
          <reference field="4" count="1">
            <x v="183"/>
          </reference>
        </references>
      </pivotArea>
    </format>
    <format dxfId="52">
      <pivotArea dataOnly="0" labelOnly="1" outline="0" fieldPosition="0">
        <references count="2">
          <reference field="3" count="1" selected="0">
            <x v="184"/>
          </reference>
          <reference field="4" count="1">
            <x v="184"/>
          </reference>
        </references>
      </pivotArea>
    </format>
    <format dxfId="51">
      <pivotArea dataOnly="0" labelOnly="1" outline="0" fieldPosition="0">
        <references count="2">
          <reference field="3" count="1" selected="0">
            <x v="185"/>
          </reference>
          <reference field="4" count="1">
            <x v="185"/>
          </reference>
        </references>
      </pivotArea>
    </format>
    <format dxfId="50">
      <pivotArea dataOnly="0" labelOnly="1" outline="0" fieldPosition="0">
        <references count="2">
          <reference field="3" count="1" selected="0">
            <x v="186"/>
          </reference>
          <reference field="4" count="1">
            <x v="186"/>
          </reference>
        </references>
      </pivotArea>
    </format>
    <format dxfId="49">
      <pivotArea dataOnly="0" labelOnly="1" outline="0" fieldPosition="0">
        <references count="2">
          <reference field="3" count="1" selected="0">
            <x v="187"/>
          </reference>
          <reference field="4" count="1">
            <x v="187"/>
          </reference>
        </references>
      </pivotArea>
    </format>
    <format dxfId="48">
      <pivotArea dataOnly="0" labelOnly="1" outline="0" fieldPosition="0">
        <references count="2">
          <reference field="3" count="1" selected="0">
            <x v="188"/>
          </reference>
          <reference field="4" count="1">
            <x v="188"/>
          </reference>
        </references>
      </pivotArea>
    </format>
    <format dxfId="47">
      <pivotArea dataOnly="0" labelOnly="1" outline="0" fieldPosition="0">
        <references count="2">
          <reference field="3" count="1" selected="0">
            <x v="189"/>
          </reference>
          <reference field="4" count="1">
            <x v="189"/>
          </reference>
        </references>
      </pivotArea>
    </format>
    <format dxfId="46">
      <pivotArea dataOnly="0" labelOnly="1" outline="0" fieldPosition="0">
        <references count="2">
          <reference field="3" count="1" selected="0">
            <x v="190"/>
          </reference>
          <reference field="4" count="1">
            <x v="190"/>
          </reference>
        </references>
      </pivotArea>
    </format>
    <format dxfId="45">
      <pivotArea dataOnly="0" labelOnly="1" outline="0" fieldPosition="0">
        <references count="2">
          <reference field="3" count="1" selected="0">
            <x v="191"/>
          </reference>
          <reference field="4" count="1">
            <x v="191"/>
          </reference>
        </references>
      </pivotArea>
    </format>
    <format dxfId="44">
      <pivotArea dataOnly="0" labelOnly="1" outline="0" fieldPosition="0">
        <references count="2">
          <reference field="3" count="1" selected="0">
            <x v="192"/>
          </reference>
          <reference field="4" count="1">
            <x v="192"/>
          </reference>
        </references>
      </pivotArea>
    </format>
    <format dxfId="43">
      <pivotArea dataOnly="0" labelOnly="1" outline="0" fieldPosition="0">
        <references count="2">
          <reference field="3" count="1" selected="0">
            <x v="193"/>
          </reference>
          <reference field="4" count="1">
            <x v="193"/>
          </reference>
        </references>
      </pivotArea>
    </format>
    <format dxfId="42">
      <pivotArea dataOnly="0" labelOnly="1" outline="0" fieldPosition="0">
        <references count="2">
          <reference field="3" count="1" selected="0">
            <x v="194"/>
          </reference>
          <reference field="4" count="1">
            <x v="194"/>
          </reference>
        </references>
      </pivotArea>
    </format>
    <format dxfId="41">
      <pivotArea dataOnly="0" labelOnly="1" outline="0" fieldPosition="0">
        <references count="2">
          <reference field="3" count="1" selected="0">
            <x v="195"/>
          </reference>
          <reference field="4" count="1">
            <x v="195"/>
          </reference>
        </references>
      </pivotArea>
    </format>
    <format dxfId="40">
      <pivotArea dataOnly="0" labelOnly="1" outline="0" fieldPosition="0">
        <references count="2">
          <reference field="3" count="1" selected="0">
            <x v="196"/>
          </reference>
          <reference field="4" count="1">
            <x v="196"/>
          </reference>
        </references>
      </pivotArea>
    </format>
    <format dxfId="39">
      <pivotArea dataOnly="0" labelOnly="1" outline="0" fieldPosition="0">
        <references count="2">
          <reference field="3" count="1" selected="0">
            <x v="197"/>
          </reference>
          <reference field="4" count="1">
            <x v="197"/>
          </reference>
        </references>
      </pivotArea>
    </format>
    <format dxfId="38">
      <pivotArea dataOnly="0" labelOnly="1" outline="0" fieldPosition="0">
        <references count="2">
          <reference field="3" count="1" selected="0">
            <x v="198"/>
          </reference>
          <reference field="4" count="1">
            <x v="198"/>
          </reference>
        </references>
      </pivotArea>
    </format>
    <format dxfId="37">
      <pivotArea dataOnly="0" labelOnly="1" outline="0" fieldPosition="0">
        <references count="2">
          <reference field="3" count="1" selected="0">
            <x v="199"/>
          </reference>
          <reference field="4" count="1">
            <x v="199"/>
          </reference>
        </references>
      </pivotArea>
    </format>
    <format dxfId="36">
      <pivotArea dataOnly="0" labelOnly="1" outline="0" fieldPosition="0">
        <references count="2">
          <reference field="3" count="1" selected="0">
            <x v="200"/>
          </reference>
          <reference field="4" count="1">
            <x v="200"/>
          </reference>
        </references>
      </pivotArea>
    </format>
    <format dxfId="35">
      <pivotArea dataOnly="0" labelOnly="1" outline="0" fieldPosition="0">
        <references count="2">
          <reference field="3" count="1" selected="0">
            <x v="201"/>
          </reference>
          <reference field="4" count="1">
            <x v="201"/>
          </reference>
        </references>
      </pivotArea>
    </format>
    <format dxfId="34">
      <pivotArea dataOnly="0" labelOnly="1" outline="0" fieldPosition="0">
        <references count="2">
          <reference field="3" count="1" selected="0">
            <x v="202"/>
          </reference>
          <reference field="4" count="1">
            <x v="175"/>
          </reference>
        </references>
      </pivotArea>
    </format>
    <format dxfId="33">
      <pivotArea dataOnly="0" labelOnly="1" outline="0" fieldPosition="0">
        <references count="2">
          <reference field="3" count="1" selected="0">
            <x v="203"/>
          </reference>
          <reference field="4" count="1">
            <x v="203"/>
          </reference>
        </references>
      </pivotArea>
    </format>
    <format dxfId="32">
      <pivotArea dataOnly="0" labelOnly="1" outline="0" fieldPosition="0">
        <references count="2">
          <reference field="3" count="1" selected="0">
            <x v="204"/>
          </reference>
          <reference field="4" count="1">
            <x v="137"/>
          </reference>
        </references>
      </pivotArea>
    </format>
    <format dxfId="31">
      <pivotArea dataOnly="0" labelOnly="1" outline="0" fieldPosition="0">
        <references count="2">
          <reference field="3" count="1" selected="0">
            <x v="205"/>
          </reference>
          <reference field="4" count="1">
            <x v="202"/>
          </reference>
        </references>
      </pivotArea>
    </format>
    <format dxfId="30">
      <pivotArea field="3" type="button" dataOnly="0" labelOnly="1" outline="0" axis="axisRow" fieldPosition="0"/>
    </format>
    <format dxfId="29">
      <pivotArea field="4" type="button" dataOnly="0" labelOnly="1" outline="0" axis="axisRow" fieldPosition="1"/>
    </format>
    <format dxfId="28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5">
      <pivotArea dataOnly="0" labelOnly="1" outline="0" fieldPosition="0">
        <references count="1">
          <reference field="4294967294" count="2">
            <x v="13"/>
            <x v="14"/>
          </reference>
        </references>
      </pivotArea>
    </format>
    <format dxfId="24">
      <pivotArea dataOnly="0" labelOnly="1" outline="0" fieldPosition="0">
        <references count="1">
          <reference field="4294967294" count="2">
            <x v="13"/>
            <x v="14"/>
          </reference>
        </references>
      </pivotArea>
    </format>
    <format dxfId="2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Medium6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41E67A-C156-4B60-BC09-C42F54973CC4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W8:AN47" firstHeaderRow="0" firstDataRow="1" firstDataCol="1"/>
  <pivotFields count="21"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showAll="0">
      <items count="41">
        <item x="39"/>
        <item x="12"/>
        <item x="1"/>
        <item x="37"/>
        <item x="4"/>
        <item x="16"/>
        <item x="17"/>
        <item x="23"/>
        <item x="31"/>
        <item x="27"/>
        <item x="34"/>
        <item x="3"/>
        <item x="8"/>
        <item x="14"/>
        <item x="28"/>
        <item x="24"/>
        <item x="29"/>
        <item x="15"/>
        <item x="30"/>
        <item x="36"/>
        <item x="21"/>
        <item x="38"/>
        <item x="20"/>
        <item x="32"/>
        <item x="5"/>
        <item x="9"/>
        <item x="19"/>
        <item x="26"/>
        <item x="10"/>
        <item x="7"/>
        <item x="25"/>
        <item x="13"/>
        <item x="35"/>
        <item x="22"/>
        <item x="18"/>
        <item x="11"/>
        <item x="33"/>
        <item x="6"/>
        <item h="1" x="0"/>
        <item h="1" x="2"/>
        <item t="default"/>
      </items>
    </pivotField>
  </pivotFields>
  <rowFields count="1">
    <field x="2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. &lt; 1 Año" fld="3" baseField="0" baseItem="0"/>
    <dataField name=". 1 Año" fld="4" baseField="0" baseItem="0"/>
    <dataField name=" 2 Años" fld="5" baseField="0" baseItem="0"/>
    <dataField name=" 3 Años" fld="6" baseField="0" baseItem="0"/>
    <dataField name=" 4 Años" fld="7" baseField="0" baseItem="0"/>
    <dataField name=".VPH" fld="8" baseField="0" baseItem="0"/>
    <dataField name=" 35% POB.  GESTANTES dTpa" fld="9" baseField="0" baseItem="0"/>
    <dataField name=" 35% POB. GESTANTES dT Adulto" fld="10" baseField="0" baseItem="0"/>
    <dataField name=" 35% POB. GESTANTES Hepatitis B Adulto" fld="11" baseField="0" baseItem="0"/>
    <dataField name=" 60% POB. GESTANTES Influenza Adulto" fld="12" baseField="0" baseItem="0"/>
    <dataField name=" 2% POB. HvB Adulto" fld="13" baseField="0" baseItem="0"/>
    <dataField name=".12% POB.  Influenza adulto" fld="14" baseField="0" baseItem="0"/>
    <dataField name=" 2% POB.   AMA" fld="15" baseField="0" baseItem="0"/>
    <dataField name=" 1% POB   DT" fld="16" baseField="0" baseItem="0"/>
    <dataField name=" 1%  POB.   Neumococo" fld="17" baseField="0" baseItem="0"/>
    <dataField name=".NEUMOCOCO ADULTO" fld="18" baseField="0" baseItem="0"/>
    <dataField name=". INFLUENZA  ADULTO" fld="19" baseField="0" baseItem="0"/>
  </dataFields>
  <formats count="22">
    <format dxfId="21">
      <pivotArea outline="0" collapsedLevelsAreSubtotals="1" fieldPosition="0"/>
    </format>
    <format dxfId="20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9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8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20" type="button" dataOnly="0" labelOnly="1" outline="0" axis="axisRow" fieldPosition="0"/>
    </format>
    <format dxfId="14">
      <pivotArea dataOnly="0" labelOnly="1" fieldPosition="0">
        <references count="1">
          <reference field="20" count="0"/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field="20" type="button" dataOnly="0" labelOnly="1" outline="0" axis="axisRow" fieldPosition="0"/>
    </format>
    <format dxfId="8">
      <pivotArea dataOnly="0" labelOnly="1" fieldPosition="0">
        <references count="1">
          <reference field="20" count="0"/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20" type="button" dataOnly="0" labelOnly="1" outline="0" axis="axisRow" fieldPosition="0"/>
    </format>
    <format dxfId="2">
      <pivotArea dataOnly="0" labelOnly="1" fieldPosition="0">
        <references count="1">
          <reference field="20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Medium9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62D1AD5-F9DB-44F0-A309-06F4E2CA4341}" name="MATRIZ" displayName="MATRIZ" ref="A1:AN2466" totalsRowShown="0">
  <autoFilter ref="A1:AN2466" xr:uid="{362D1AD5-F9DB-44F0-A309-06F4E2CA4341}"/>
  <tableColumns count="40">
    <tableColumn id="1" xr3:uid="{991F5189-1312-4D3E-9596-755CB38E2C1B}" name="Anio"/>
    <tableColumn id="2" xr3:uid="{5ADF1C9C-469F-4396-9CCF-C547447A3626}" name="Mes"/>
    <tableColumn id="3" xr3:uid="{99E792A2-0119-45EF-B686-BC9914E95A72}" name="Id_Establecimiento"/>
    <tableColumn id="4" xr3:uid="{66042D32-878D-41F8-8CF2-2C9811CEE526}" name="Codigo_Unico"/>
    <tableColumn id="5" xr3:uid="{6779F3E8-781C-48E1-AC1E-989128A5D156}" name="Nombre_Establecimiento"/>
    <tableColumn id="6" xr3:uid="{FB17AC89-9F4F-4702-9BAE-755665F18CCD}" name="Red"/>
    <tableColumn id="7" xr3:uid="{D3D7D294-38B3-4747-B6B7-731C80924284}" name="MicroRed"/>
    <tableColumn id="8" xr3:uid="{D6FD5A57-4D09-4EF3-B1C3-F012487BA146}" name="RN HVB"/>
    <tableColumn id="9" xr3:uid="{A767D37D-776A-428E-BBA3-C9B732E76D44}" name="RN BCG"/>
    <tableColumn id="10" xr3:uid="{1049C17B-231B-4F7D-AF60-E1F1E99DFED7}" name="1 HVB"/>
    <tableColumn id="11" xr3:uid="{DA1CA000-2410-4C87-9977-F44B4C69A528}" name="1 BCG"/>
    <tableColumn id="12" xr3:uid="{39D2CEEB-40DA-45A4-A89E-2D2F184DF176}" name="1° NEUMO"/>
    <tableColumn id="13" xr3:uid="{24948E87-753C-4E70-B0D3-F326D0ED0332}" name="1° ROTA"/>
    <tableColumn id="14" xr3:uid="{00A5E2F1-D9F0-4559-A8A4-E5C9FEC4DA17}" name="1° IPV"/>
    <tableColumn id="15" xr3:uid="{5C334F0F-1F93-4D58-985A-716DBCC9BEF1}" name="1° PENTA"/>
    <tableColumn id="16" xr3:uid="{38CB0B91-26F4-40B3-BD28-51379E9D54A5}" name="2° NEUMO"/>
    <tableColumn id="17" xr3:uid="{C2965702-DDE4-4D95-BB9E-35FA6DD15B91}" name="2° ROTA"/>
    <tableColumn id="18" xr3:uid="{D2F6B2D1-C9CA-4F19-A7B1-DE7EF6B9705D}" name="2° IPV"/>
    <tableColumn id="19" xr3:uid="{FD3B9279-32DD-4444-8E7F-58B7796B9967}" name="2° PENTA"/>
    <tableColumn id="20" xr3:uid="{DE99F7F4-7E5A-46E4-A5A2-3A2295FBED51}" name="3° APO"/>
    <tableColumn id="21" xr3:uid="{5DF4A673-D75F-4569-A544-5BAC786FD0F0}" name="3° PENTA"/>
    <tableColumn id="22" xr3:uid="{FFF3584F-8715-477A-B289-325F5CE1FF0C}" name="1° INFLUENZA"/>
    <tableColumn id="23" xr3:uid="{49A66922-F177-4664-BB97-85D1C3EFEE51}" name="2° INFLUENZA"/>
    <tableColumn id="24" xr3:uid="{D71D9CC2-C57F-436D-B18F-59461A732DC5}" name="3° NEUMO"/>
    <tableColumn id="25" xr3:uid="{4A7414D1-48CB-4F4D-B7EE-0215AFD7C90D}" name="1° SPR"/>
    <tableColumn id="26" xr3:uid="{65BB116D-82AE-47B5-9EC0-2BB3BE135BFE}" name="DU VARICELA"/>
    <tableColumn id="27" xr3:uid="{BE44A8D9-A198-4F46-A170-ADD7F97FFDFA}" name="1° INFLUENZA2"/>
    <tableColumn id="28" xr3:uid="{1789CE9A-759D-4D8D-A1CD-7B3BBD55EF5B}" name="DU AMA"/>
    <tableColumn id="29" xr3:uid="{C6A112F9-3889-42CF-898C-90AB6B86A780}" name="2° SPR"/>
    <tableColumn id="30" xr3:uid="{245D682E-43AF-4A06-91D7-4F4ACFEC40D8}" name="1° RF DPT"/>
    <tableColumn id="31" xr3:uid="{2DFAE24C-3686-4071-8892-ED2D48EEC30D}" name="1° RF APO"/>
    <tableColumn id="32" xr3:uid="{81869F31-B67D-496C-89FA-AF33AA3B6F48}" name="2° RF DPT"/>
    <tableColumn id="33" xr3:uid="{DEB986C4-6064-491E-94FD-5457F9392E59}" name="2° RF APO"/>
    <tableColumn id="34" xr3:uid="{6E12C16D-41A2-4BBC-8C2A-297627471C8E}" name="NEUMO ADUL"/>
    <tableColumn id="35" xr3:uid="{2CF0E038-7A94-4F42-89D4-5A66A28764B2}" name="INFLU ADUL"/>
    <tableColumn id="36" xr3:uid="{0F792E33-16B0-42E0-B439-E769DD6E8C8A}" name="VPH1"/>
    <tableColumn id="37" xr3:uid="{B3D0C154-BFA8-447F-A304-6C7471FDF2C5}" name="VPH2"/>
    <tableColumn id="40" xr3:uid="{15AF5F04-E9DE-470B-B901-91504B9028C5}" name="DT-GEST"/>
    <tableColumn id="39" xr3:uid="{26847C70-C685-42BA-AB4F-E256E6E8C1DC}" name="Tdap--GEST"/>
    <tableColumn id="38" xr3:uid="{188B1F99-D182-4077-8DA0-E922FAAEF182}" name="DISTRITO" dataDxfId="2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570CC-A7B4-44B8-969F-588DDC9801FA}">
  <dimension ref="A1:AO210"/>
  <sheetViews>
    <sheetView workbookViewId="0">
      <pane ySplit="1" topLeftCell="A2" activePane="bottomLeft" state="frozen"/>
      <selection activeCell="H10" sqref="H10"/>
      <selection pane="bottomLeft" activeCell="D1" sqref="D1:D1048576"/>
    </sheetView>
  </sheetViews>
  <sheetFormatPr baseColWidth="10" defaultRowHeight="14.4" x14ac:dyDescent="0.3"/>
  <cols>
    <col min="1" max="1" width="15" bestFit="1" customWidth="1"/>
    <col min="2" max="105" width="16.6640625" bestFit="1" customWidth="1"/>
  </cols>
  <sheetData>
    <row r="1" spans="1:41" x14ac:dyDescent="0.3">
      <c r="B1" s="3" t="s">
        <v>1</v>
      </c>
      <c r="C1" s="3" t="s">
        <v>677</v>
      </c>
    </row>
    <row r="2" spans="1:41" x14ac:dyDescent="0.3">
      <c r="B2">
        <v>1</v>
      </c>
      <c r="J2">
        <v>2</v>
      </c>
      <c r="R2">
        <v>3</v>
      </c>
      <c r="Z2">
        <v>4</v>
      </c>
      <c r="AH2" t="s">
        <v>653</v>
      </c>
    </row>
    <row r="3" spans="1:41" x14ac:dyDescent="0.3">
      <c r="A3" s="3" t="s">
        <v>3</v>
      </c>
      <c r="B3" t="s">
        <v>241</v>
      </c>
      <c r="C3" t="s">
        <v>245</v>
      </c>
      <c r="D3" t="s">
        <v>247</v>
      </c>
      <c r="E3" t="s">
        <v>251</v>
      </c>
      <c r="F3" t="s">
        <v>255</v>
      </c>
      <c r="G3" t="s">
        <v>240</v>
      </c>
      <c r="H3" t="s">
        <v>244</v>
      </c>
      <c r="I3" t="s">
        <v>246</v>
      </c>
      <c r="J3" t="s">
        <v>241</v>
      </c>
      <c r="K3" t="s">
        <v>245</v>
      </c>
      <c r="L3" t="s">
        <v>247</v>
      </c>
      <c r="M3" t="s">
        <v>251</v>
      </c>
      <c r="N3" t="s">
        <v>255</v>
      </c>
      <c r="O3" t="s">
        <v>240</v>
      </c>
      <c r="P3" t="s">
        <v>244</v>
      </c>
      <c r="Q3" t="s">
        <v>246</v>
      </c>
      <c r="R3" t="s">
        <v>241</v>
      </c>
      <c r="S3" t="s">
        <v>245</v>
      </c>
      <c r="T3" t="s">
        <v>247</v>
      </c>
      <c r="U3" t="s">
        <v>251</v>
      </c>
      <c r="V3" t="s">
        <v>255</v>
      </c>
      <c r="W3" t="s">
        <v>240</v>
      </c>
      <c r="X3" t="s">
        <v>244</v>
      </c>
      <c r="Y3" t="s">
        <v>246</v>
      </c>
      <c r="Z3" t="s">
        <v>241</v>
      </c>
      <c r="AA3" t="s">
        <v>245</v>
      </c>
      <c r="AB3" t="s">
        <v>247</v>
      </c>
      <c r="AC3" t="s">
        <v>251</v>
      </c>
      <c r="AD3" t="s">
        <v>255</v>
      </c>
      <c r="AE3" t="s">
        <v>240</v>
      </c>
      <c r="AF3" t="s">
        <v>244</v>
      </c>
      <c r="AG3" t="s">
        <v>246</v>
      </c>
      <c r="AH3" t="s">
        <v>241</v>
      </c>
      <c r="AI3" t="s">
        <v>245</v>
      </c>
      <c r="AJ3" t="s">
        <v>247</v>
      </c>
      <c r="AK3" t="s">
        <v>251</v>
      </c>
      <c r="AL3" t="s">
        <v>255</v>
      </c>
      <c r="AM3" t="s">
        <v>240</v>
      </c>
      <c r="AN3" t="s">
        <v>244</v>
      </c>
      <c r="AO3" t="s">
        <v>246</v>
      </c>
    </row>
    <row r="4" spans="1:41" x14ac:dyDescent="0.3">
      <c r="A4">
        <v>4317</v>
      </c>
      <c r="B4">
        <v>9</v>
      </c>
      <c r="C4">
        <v>12</v>
      </c>
      <c r="D4">
        <v>8</v>
      </c>
      <c r="E4">
        <v>4</v>
      </c>
      <c r="F4">
        <v>3</v>
      </c>
      <c r="G4">
        <v>12</v>
      </c>
      <c r="H4">
        <v>12</v>
      </c>
      <c r="I4">
        <v>8</v>
      </c>
      <c r="J4">
        <v>2</v>
      </c>
      <c r="K4">
        <v>8</v>
      </c>
      <c r="L4">
        <v>4</v>
      </c>
      <c r="M4">
        <v>5</v>
      </c>
      <c r="N4">
        <v>2</v>
      </c>
      <c r="O4">
        <v>3</v>
      </c>
      <c r="P4">
        <v>3</v>
      </c>
      <c r="Q4">
        <v>6</v>
      </c>
      <c r="R4">
        <v>5</v>
      </c>
      <c r="S4">
        <v>7</v>
      </c>
      <c r="T4">
        <v>9</v>
      </c>
      <c r="U4">
        <v>3</v>
      </c>
      <c r="V4">
        <v>4</v>
      </c>
      <c r="W4">
        <v>5</v>
      </c>
      <c r="X4">
        <v>11</v>
      </c>
      <c r="Y4">
        <v>13</v>
      </c>
      <c r="Z4">
        <v>1</v>
      </c>
      <c r="AA4">
        <v>5</v>
      </c>
      <c r="AB4">
        <v>4</v>
      </c>
      <c r="AC4">
        <v>4</v>
      </c>
      <c r="AD4">
        <v>2</v>
      </c>
      <c r="AE4">
        <v>2</v>
      </c>
      <c r="AF4">
        <v>2</v>
      </c>
      <c r="AG4">
        <v>2</v>
      </c>
    </row>
    <row r="5" spans="1:41" x14ac:dyDescent="0.3">
      <c r="A5">
        <v>4318</v>
      </c>
      <c r="B5">
        <v>30</v>
      </c>
      <c r="C5">
        <v>39</v>
      </c>
      <c r="D5">
        <v>36</v>
      </c>
      <c r="E5">
        <v>24</v>
      </c>
      <c r="F5">
        <v>13</v>
      </c>
      <c r="G5">
        <v>29</v>
      </c>
      <c r="H5">
        <v>39</v>
      </c>
      <c r="I5">
        <v>36</v>
      </c>
      <c r="J5">
        <v>27</v>
      </c>
      <c r="K5">
        <v>17</v>
      </c>
      <c r="L5">
        <v>33</v>
      </c>
      <c r="M5">
        <v>27</v>
      </c>
      <c r="N5">
        <v>14</v>
      </c>
      <c r="O5">
        <v>27</v>
      </c>
      <c r="P5">
        <v>17</v>
      </c>
      <c r="Q5">
        <v>33</v>
      </c>
      <c r="R5">
        <v>25</v>
      </c>
      <c r="S5">
        <v>30</v>
      </c>
      <c r="T5">
        <v>31</v>
      </c>
      <c r="U5">
        <v>33</v>
      </c>
      <c r="V5">
        <v>34</v>
      </c>
      <c r="W5">
        <v>25</v>
      </c>
      <c r="X5">
        <v>30</v>
      </c>
      <c r="Y5">
        <v>31</v>
      </c>
      <c r="Z5">
        <v>19</v>
      </c>
      <c r="AA5">
        <v>20</v>
      </c>
      <c r="AB5">
        <v>15</v>
      </c>
      <c r="AC5">
        <v>19</v>
      </c>
      <c r="AD5">
        <v>11</v>
      </c>
      <c r="AE5">
        <v>19</v>
      </c>
      <c r="AF5">
        <v>20</v>
      </c>
      <c r="AG5">
        <v>15</v>
      </c>
    </row>
    <row r="6" spans="1:41" x14ac:dyDescent="0.3">
      <c r="A6">
        <v>4319</v>
      </c>
      <c r="B6">
        <v>22</v>
      </c>
      <c r="C6">
        <v>25</v>
      </c>
      <c r="D6">
        <v>21</v>
      </c>
      <c r="E6">
        <v>20</v>
      </c>
      <c r="F6">
        <v>14</v>
      </c>
      <c r="G6">
        <v>22</v>
      </c>
      <c r="H6">
        <v>23</v>
      </c>
      <c r="I6">
        <v>19</v>
      </c>
      <c r="J6">
        <v>18</v>
      </c>
      <c r="K6">
        <v>21</v>
      </c>
      <c r="L6">
        <v>22</v>
      </c>
      <c r="M6">
        <v>27</v>
      </c>
      <c r="N6">
        <v>17</v>
      </c>
      <c r="O6">
        <v>18</v>
      </c>
      <c r="P6">
        <v>22</v>
      </c>
      <c r="Q6">
        <v>23</v>
      </c>
      <c r="R6">
        <v>21</v>
      </c>
      <c r="S6">
        <v>29</v>
      </c>
      <c r="T6">
        <v>24</v>
      </c>
      <c r="U6">
        <v>26</v>
      </c>
      <c r="V6">
        <v>20</v>
      </c>
      <c r="W6">
        <v>21</v>
      </c>
      <c r="X6">
        <v>29</v>
      </c>
      <c r="Y6">
        <v>24</v>
      </c>
      <c r="Z6">
        <v>9</v>
      </c>
      <c r="AA6">
        <v>14</v>
      </c>
      <c r="AB6">
        <v>13</v>
      </c>
      <c r="AC6">
        <v>9</v>
      </c>
      <c r="AD6">
        <v>12</v>
      </c>
      <c r="AE6">
        <v>9</v>
      </c>
      <c r="AF6">
        <v>14</v>
      </c>
      <c r="AG6">
        <v>13</v>
      </c>
    </row>
    <row r="7" spans="1:41" x14ac:dyDescent="0.3">
      <c r="A7">
        <v>4320</v>
      </c>
      <c r="B7">
        <v>16</v>
      </c>
      <c r="C7">
        <v>16</v>
      </c>
      <c r="D7">
        <v>18</v>
      </c>
      <c r="E7">
        <v>18</v>
      </c>
      <c r="F7">
        <v>12</v>
      </c>
      <c r="G7">
        <v>16</v>
      </c>
      <c r="H7">
        <v>16</v>
      </c>
      <c r="I7">
        <v>18</v>
      </c>
      <c r="J7">
        <v>11</v>
      </c>
      <c r="K7">
        <v>23</v>
      </c>
      <c r="L7">
        <v>17</v>
      </c>
      <c r="M7">
        <v>16</v>
      </c>
      <c r="N7">
        <v>11</v>
      </c>
      <c r="O7">
        <v>11</v>
      </c>
      <c r="P7">
        <v>23</v>
      </c>
      <c r="Q7">
        <v>17</v>
      </c>
      <c r="R7">
        <v>18</v>
      </c>
      <c r="S7">
        <v>16</v>
      </c>
      <c r="T7">
        <v>14</v>
      </c>
      <c r="U7">
        <v>30</v>
      </c>
      <c r="V7">
        <v>16</v>
      </c>
      <c r="W7">
        <v>18</v>
      </c>
      <c r="X7">
        <v>16</v>
      </c>
      <c r="Y7">
        <v>14</v>
      </c>
      <c r="Z7">
        <v>14</v>
      </c>
      <c r="AA7">
        <v>5</v>
      </c>
      <c r="AB7">
        <v>11</v>
      </c>
      <c r="AC7">
        <v>16</v>
      </c>
      <c r="AD7">
        <v>11</v>
      </c>
      <c r="AE7">
        <v>14</v>
      </c>
      <c r="AF7">
        <v>5</v>
      </c>
      <c r="AG7">
        <v>12</v>
      </c>
    </row>
    <row r="8" spans="1:41" x14ac:dyDescent="0.3">
      <c r="A8">
        <v>4321</v>
      </c>
      <c r="B8">
        <v>11</v>
      </c>
      <c r="C8">
        <v>15</v>
      </c>
      <c r="D8">
        <v>18</v>
      </c>
      <c r="E8">
        <v>12</v>
      </c>
      <c r="F8">
        <v>9</v>
      </c>
      <c r="G8">
        <v>12</v>
      </c>
      <c r="H8">
        <v>16</v>
      </c>
      <c r="I8">
        <v>19</v>
      </c>
      <c r="J8">
        <v>17</v>
      </c>
      <c r="K8">
        <v>9</v>
      </c>
      <c r="L8">
        <v>12</v>
      </c>
      <c r="M8">
        <v>23</v>
      </c>
      <c r="N8">
        <v>11</v>
      </c>
      <c r="O8">
        <v>17</v>
      </c>
      <c r="P8">
        <v>9</v>
      </c>
      <c r="Q8">
        <v>12</v>
      </c>
      <c r="R8">
        <v>17</v>
      </c>
      <c r="S8">
        <v>14</v>
      </c>
      <c r="T8">
        <v>12</v>
      </c>
      <c r="U8">
        <v>19</v>
      </c>
      <c r="V8">
        <v>17</v>
      </c>
      <c r="W8">
        <v>17</v>
      </c>
      <c r="X8">
        <v>13</v>
      </c>
      <c r="Y8">
        <v>13</v>
      </c>
      <c r="Z8">
        <v>11</v>
      </c>
      <c r="AA8">
        <v>13</v>
      </c>
      <c r="AB8">
        <v>10</v>
      </c>
      <c r="AC8">
        <v>10</v>
      </c>
      <c r="AD8">
        <v>8</v>
      </c>
      <c r="AE8">
        <v>11</v>
      </c>
      <c r="AF8">
        <v>13</v>
      </c>
      <c r="AG8">
        <v>10</v>
      </c>
    </row>
    <row r="9" spans="1:41" x14ac:dyDescent="0.3">
      <c r="A9">
        <v>4322</v>
      </c>
      <c r="B9">
        <v>18</v>
      </c>
      <c r="C9">
        <v>19</v>
      </c>
      <c r="D9">
        <v>12</v>
      </c>
      <c r="E9">
        <v>15</v>
      </c>
      <c r="F9">
        <v>9</v>
      </c>
      <c r="G9">
        <v>18</v>
      </c>
      <c r="H9">
        <v>19</v>
      </c>
      <c r="I9">
        <v>12</v>
      </c>
      <c r="J9">
        <v>7</v>
      </c>
      <c r="K9">
        <v>13</v>
      </c>
      <c r="L9">
        <v>13</v>
      </c>
      <c r="M9">
        <v>14</v>
      </c>
      <c r="N9">
        <v>18</v>
      </c>
      <c r="O9">
        <v>7</v>
      </c>
      <c r="P9">
        <v>13</v>
      </c>
      <c r="Q9">
        <v>13</v>
      </c>
      <c r="R9">
        <v>12</v>
      </c>
      <c r="S9">
        <v>18</v>
      </c>
      <c r="T9">
        <v>19</v>
      </c>
      <c r="U9">
        <v>16</v>
      </c>
      <c r="V9">
        <v>15</v>
      </c>
      <c r="W9">
        <v>12</v>
      </c>
      <c r="X9">
        <v>18</v>
      </c>
      <c r="Y9">
        <v>18</v>
      </c>
      <c r="Z9">
        <v>10</v>
      </c>
      <c r="AA9">
        <v>5</v>
      </c>
      <c r="AB9">
        <v>12</v>
      </c>
      <c r="AC9">
        <v>15</v>
      </c>
      <c r="AD9">
        <v>5</v>
      </c>
      <c r="AE9">
        <v>10</v>
      </c>
      <c r="AF9">
        <v>5</v>
      </c>
      <c r="AG9">
        <v>12</v>
      </c>
    </row>
    <row r="10" spans="1:41" x14ac:dyDescent="0.3">
      <c r="A10">
        <v>4323</v>
      </c>
      <c r="B10">
        <v>10</v>
      </c>
      <c r="C10">
        <v>27</v>
      </c>
      <c r="D10">
        <v>17</v>
      </c>
      <c r="E10">
        <v>12</v>
      </c>
      <c r="F10">
        <v>10</v>
      </c>
      <c r="G10">
        <v>10</v>
      </c>
      <c r="H10">
        <v>29</v>
      </c>
      <c r="I10">
        <v>17</v>
      </c>
      <c r="J10">
        <v>8</v>
      </c>
      <c r="K10">
        <v>12</v>
      </c>
      <c r="L10">
        <v>5</v>
      </c>
      <c r="M10">
        <v>11</v>
      </c>
      <c r="N10">
        <v>3</v>
      </c>
      <c r="O10">
        <v>8</v>
      </c>
      <c r="P10">
        <v>10</v>
      </c>
      <c r="Q10">
        <v>5</v>
      </c>
      <c r="R10">
        <v>7</v>
      </c>
      <c r="S10">
        <v>10</v>
      </c>
      <c r="T10">
        <v>24</v>
      </c>
      <c r="U10">
        <v>14</v>
      </c>
      <c r="V10">
        <v>9</v>
      </c>
      <c r="W10">
        <v>7</v>
      </c>
      <c r="X10">
        <v>10</v>
      </c>
      <c r="Y10">
        <v>25</v>
      </c>
      <c r="Z10">
        <v>5</v>
      </c>
      <c r="AA10">
        <v>9</v>
      </c>
      <c r="AB10">
        <v>8</v>
      </c>
      <c r="AC10">
        <v>8</v>
      </c>
      <c r="AD10">
        <v>9</v>
      </c>
      <c r="AE10">
        <v>5</v>
      </c>
      <c r="AF10">
        <v>8</v>
      </c>
      <c r="AG10">
        <v>8</v>
      </c>
    </row>
    <row r="11" spans="1:41" x14ac:dyDescent="0.3">
      <c r="A11">
        <v>4324</v>
      </c>
      <c r="B11">
        <v>26</v>
      </c>
      <c r="C11">
        <v>37</v>
      </c>
      <c r="D11">
        <v>22</v>
      </c>
      <c r="E11">
        <v>28</v>
      </c>
      <c r="F11">
        <v>20</v>
      </c>
      <c r="G11">
        <v>26</v>
      </c>
      <c r="H11">
        <v>36</v>
      </c>
      <c r="I11">
        <v>23</v>
      </c>
      <c r="J11">
        <v>14</v>
      </c>
      <c r="K11">
        <v>19</v>
      </c>
      <c r="L11">
        <v>27</v>
      </c>
      <c r="M11">
        <v>23</v>
      </c>
      <c r="N11">
        <v>10</v>
      </c>
      <c r="O11">
        <v>14</v>
      </c>
      <c r="P11">
        <v>20</v>
      </c>
      <c r="Q11">
        <v>26</v>
      </c>
      <c r="R11">
        <v>30</v>
      </c>
      <c r="S11">
        <v>28</v>
      </c>
      <c r="T11">
        <v>36</v>
      </c>
      <c r="U11">
        <v>24</v>
      </c>
      <c r="V11">
        <v>21</v>
      </c>
      <c r="W11">
        <v>31</v>
      </c>
      <c r="X11">
        <v>27</v>
      </c>
      <c r="Y11">
        <v>35</v>
      </c>
      <c r="Z11">
        <v>15</v>
      </c>
      <c r="AA11">
        <v>16</v>
      </c>
      <c r="AB11">
        <v>20</v>
      </c>
      <c r="AC11">
        <v>14</v>
      </c>
      <c r="AD11">
        <v>10</v>
      </c>
      <c r="AE11">
        <v>15</v>
      </c>
      <c r="AF11">
        <v>16</v>
      </c>
      <c r="AG11">
        <v>21</v>
      </c>
    </row>
    <row r="12" spans="1:41" x14ac:dyDescent="0.3">
      <c r="A12">
        <v>4325</v>
      </c>
      <c r="B12">
        <v>8</v>
      </c>
      <c r="C12">
        <v>15</v>
      </c>
      <c r="D12">
        <v>12</v>
      </c>
      <c r="E12">
        <v>12</v>
      </c>
      <c r="F12">
        <v>5</v>
      </c>
      <c r="G12">
        <v>8</v>
      </c>
      <c r="H12">
        <v>16</v>
      </c>
      <c r="I12">
        <v>14</v>
      </c>
      <c r="J12">
        <v>9</v>
      </c>
      <c r="K12">
        <v>12</v>
      </c>
      <c r="L12">
        <v>14</v>
      </c>
      <c r="M12">
        <v>8</v>
      </c>
      <c r="N12">
        <v>10</v>
      </c>
      <c r="O12">
        <v>9</v>
      </c>
      <c r="P12">
        <v>8</v>
      </c>
      <c r="Q12">
        <v>13</v>
      </c>
      <c r="R12">
        <v>4</v>
      </c>
      <c r="S12">
        <v>5</v>
      </c>
      <c r="T12">
        <v>12</v>
      </c>
      <c r="U12">
        <v>12</v>
      </c>
      <c r="V12">
        <v>7</v>
      </c>
      <c r="W12">
        <v>4</v>
      </c>
      <c r="X12">
        <v>7</v>
      </c>
      <c r="Y12">
        <v>12</v>
      </c>
      <c r="Z12">
        <v>6</v>
      </c>
      <c r="AA12">
        <v>5</v>
      </c>
      <c r="AB12">
        <v>11</v>
      </c>
      <c r="AC12">
        <v>4</v>
      </c>
      <c r="AD12">
        <v>6</v>
      </c>
      <c r="AE12">
        <v>6</v>
      </c>
      <c r="AF12">
        <v>6</v>
      </c>
      <c r="AG12">
        <v>8</v>
      </c>
    </row>
    <row r="13" spans="1:41" x14ac:dyDescent="0.3">
      <c r="A13">
        <v>4326</v>
      </c>
      <c r="B13">
        <v>3</v>
      </c>
      <c r="C13">
        <v>2</v>
      </c>
      <c r="D13">
        <v>7</v>
      </c>
      <c r="E13">
        <v>1</v>
      </c>
      <c r="F13">
        <v>1</v>
      </c>
      <c r="G13">
        <v>3</v>
      </c>
      <c r="H13">
        <v>2</v>
      </c>
      <c r="I13">
        <v>7</v>
      </c>
      <c r="J13">
        <v>1</v>
      </c>
      <c r="K13">
        <v>4</v>
      </c>
      <c r="L13">
        <v>6</v>
      </c>
      <c r="M13">
        <v>0</v>
      </c>
      <c r="N13">
        <v>3</v>
      </c>
      <c r="O13">
        <v>1</v>
      </c>
      <c r="P13">
        <v>4</v>
      </c>
      <c r="Q13">
        <v>6</v>
      </c>
      <c r="R13">
        <v>3</v>
      </c>
      <c r="S13">
        <v>1</v>
      </c>
      <c r="T13">
        <v>3</v>
      </c>
      <c r="U13">
        <v>1</v>
      </c>
      <c r="V13">
        <v>1</v>
      </c>
      <c r="W13">
        <v>3</v>
      </c>
      <c r="X13">
        <v>1</v>
      </c>
      <c r="Y13">
        <v>3</v>
      </c>
      <c r="Z13">
        <v>1</v>
      </c>
      <c r="AA13">
        <v>2</v>
      </c>
      <c r="AB13">
        <v>0</v>
      </c>
      <c r="AC13">
        <v>0</v>
      </c>
      <c r="AD13">
        <v>1</v>
      </c>
      <c r="AE13">
        <v>1</v>
      </c>
      <c r="AF13">
        <v>2</v>
      </c>
      <c r="AG13">
        <v>0</v>
      </c>
    </row>
    <row r="14" spans="1:41" x14ac:dyDescent="0.3">
      <c r="A14">
        <v>4327</v>
      </c>
      <c r="B14">
        <v>11</v>
      </c>
      <c r="C14">
        <v>17</v>
      </c>
      <c r="D14">
        <v>25</v>
      </c>
      <c r="E14">
        <v>16</v>
      </c>
      <c r="F14">
        <v>6</v>
      </c>
      <c r="G14">
        <v>12</v>
      </c>
      <c r="H14">
        <v>17</v>
      </c>
      <c r="I14">
        <v>25</v>
      </c>
      <c r="J14">
        <v>11</v>
      </c>
      <c r="K14">
        <v>14</v>
      </c>
      <c r="L14">
        <v>20</v>
      </c>
      <c r="M14">
        <v>23</v>
      </c>
      <c r="N14">
        <v>6</v>
      </c>
      <c r="O14">
        <v>12</v>
      </c>
      <c r="P14">
        <v>14</v>
      </c>
      <c r="Q14">
        <v>20</v>
      </c>
      <c r="R14">
        <v>14</v>
      </c>
      <c r="S14">
        <v>13</v>
      </c>
      <c r="T14">
        <v>15</v>
      </c>
      <c r="U14">
        <v>20</v>
      </c>
      <c r="V14">
        <v>16</v>
      </c>
      <c r="W14">
        <v>14</v>
      </c>
      <c r="X14">
        <v>14</v>
      </c>
      <c r="Y14">
        <v>15</v>
      </c>
      <c r="Z14">
        <v>14</v>
      </c>
      <c r="AA14">
        <v>10</v>
      </c>
      <c r="AB14">
        <v>11</v>
      </c>
      <c r="AC14">
        <v>7</v>
      </c>
      <c r="AD14">
        <v>12</v>
      </c>
      <c r="AE14">
        <v>14</v>
      </c>
      <c r="AF14">
        <v>10</v>
      </c>
      <c r="AG14">
        <v>11</v>
      </c>
    </row>
    <row r="15" spans="1:41" x14ac:dyDescent="0.3">
      <c r="A15">
        <v>4328</v>
      </c>
      <c r="B15">
        <v>6</v>
      </c>
      <c r="C15">
        <v>12</v>
      </c>
      <c r="D15">
        <v>12</v>
      </c>
      <c r="E15">
        <v>5</v>
      </c>
      <c r="F15">
        <v>4</v>
      </c>
      <c r="G15">
        <v>6</v>
      </c>
      <c r="H15">
        <v>12</v>
      </c>
      <c r="I15">
        <v>12</v>
      </c>
      <c r="J15">
        <v>8</v>
      </c>
      <c r="K15">
        <v>7</v>
      </c>
      <c r="L15">
        <v>11</v>
      </c>
      <c r="M15">
        <v>7</v>
      </c>
      <c r="N15">
        <v>3</v>
      </c>
      <c r="O15">
        <v>8</v>
      </c>
      <c r="P15">
        <v>7</v>
      </c>
      <c r="Q15">
        <v>11</v>
      </c>
      <c r="R15">
        <v>6</v>
      </c>
      <c r="S15">
        <v>6</v>
      </c>
      <c r="T15">
        <v>6</v>
      </c>
      <c r="U15">
        <v>9</v>
      </c>
      <c r="V15">
        <v>5</v>
      </c>
      <c r="W15">
        <v>6</v>
      </c>
      <c r="X15">
        <v>6</v>
      </c>
      <c r="Y15">
        <v>6</v>
      </c>
      <c r="Z15">
        <v>8</v>
      </c>
      <c r="AA15">
        <v>6</v>
      </c>
      <c r="AB15">
        <v>10</v>
      </c>
      <c r="AC15">
        <v>1</v>
      </c>
      <c r="AD15">
        <v>3</v>
      </c>
      <c r="AE15">
        <v>8</v>
      </c>
      <c r="AF15">
        <v>7</v>
      </c>
      <c r="AG15">
        <v>10</v>
      </c>
    </row>
    <row r="16" spans="1:41" x14ac:dyDescent="0.3">
      <c r="A16">
        <v>4329</v>
      </c>
      <c r="B16">
        <v>18</v>
      </c>
      <c r="C16">
        <v>19</v>
      </c>
      <c r="D16">
        <v>25</v>
      </c>
      <c r="E16">
        <v>24</v>
      </c>
      <c r="F16">
        <v>17</v>
      </c>
      <c r="G16">
        <v>18</v>
      </c>
      <c r="H16">
        <v>19</v>
      </c>
      <c r="I16">
        <v>25</v>
      </c>
      <c r="J16">
        <v>16</v>
      </c>
      <c r="K16">
        <v>15</v>
      </c>
      <c r="L16">
        <v>16</v>
      </c>
      <c r="M16">
        <v>22</v>
      </c>
      <c r="N16">
        <v>18</v>
      </c>
      <c r="O16">
        <v>16</v>
      </c>
      <c r="P16">
        <v>15</v>
      </c>
      <c r="Q16">
        <v>16</v>
      </c>
      <c r="R16">
        <v>22</v>
      </c>
      <c r="S16">
        <v>18</v>
      </c>
      <c r="T16">
        <v>19</v>
      </c>
      <c r="U16">
        <v>21</v>
      </c>
      <c r="V16">
        <v>23</v>
      </c>
      <c r="W16">
        <v>22</v>
      </c>
      <c r="X16">
        <v>18</v>
      </c>
      <c r="Y16">
        <v>18</v>
      </c>
      <c r="Z16">
        <v>12</v>
      </c>
      <c r="AA16">
        <v>9</v>
      </c>
      <c r="AB16">
        <v>9</v>
      </c>
      <c r="AC16">
        <v>10</v>
      </c>
      <c r="AD16">
        <v>11</v>
      </c>
      <c r="AE16">
        <v>12</v>
      </c>
      <c r="AF16">
        <v>9</v>
      </c>
      <c r="AG16">
        <v>9</v>
      </c>
    </row>
    <row r="17" spans="1:33" x14ac:dyDescent="0.3">
      <c r="A17">
        <v>4330</v>
      </c>
      <c r="B17">
        <v>4</v>
      </c>
      <c r="C17">
        <v>4</v>
      </c>
      <c r="D17">
        <v>7</v>
      </c>
      <c r="E17">
        <v>3</v>
      </c>
      <c r="F17">
        <v>2</v>
      </c>
      <c r="G17">
        <v>4</v>
      </c>
      <c r="H17">
        <v>5</v>
      </c>
      <c r="I17">
        <v>7</v>
      </c>
      <c r="J17">
        <v>3</v>
      </c>
      <c r="K17">
        <v>4</v>
      </c>
      <c r="L17">
        <v>3</v>
      </c>
      <c r="M17">
        <v>5</v>
      </c>
      <c r="N17">
        <v>0</v>
      </c>
      <c r="O17">
        <v>3</v>
      </c>
      <c r="P17">
        <v>3</v>
      </c>
      <c r="Q17">
        <v>2</v>
      </c>
      <c r="R17">
        <v>1</v>
      </c>
      <c r="S17">
        <v>4</v>
      </c>
      <c r="T17">
        <v>6</v>
      </c>
      <c r="U17">
        <v>4</v>
      </c>
      <c r="V17">
        <v>0</v>
      </c>
      <c r="W17">
        <v>1</v>
      </c>
      <c r="X17">
        <v>4</v>
      </c>
      <c r="Y17">
        <v>8</v>
      </c>
      <c r="Z17">
        <v>4</v>
      </c>
      <c r="AA17">
        <v>1</v>
      </c>
      <c r="AB17">
        <v>2</v>
      </c>
      <c r="AC17">
        <v>3</v>
      </c>
      <c r="AD17">
        <v>2</v>
      </c>
      <c r="AE17">
        <v>4</v>
      </c>
      <c r="AF17">
        <v>1</v>
      </c>
      <c r="AG17">
        <v>1</v>
      </c>
    </row>
    <row r="18" spans="1:33" x14ac:dyDescent="0.3">
      <c r="A18">
        <v>4331</v>
      </c>
      <c r="B18">
        <v>25</v>
      </c>
      <c r="C18">
        <v>42</v>
      </c>
      <c r="D18">
        <v>41</v>
      </c>
      <c r="E18">
        <v>28</v>
      </c>
      <c r="F18">
        <v>14</v>
      </c>
      <c r="G18">
        <v>25</v>
      </c>
      <c r="H18">
        <v>41</v>
      </c>
      <c r="I18">
        <v>40</v>
      </c>
      <c r="J18">
        <v>32</v>
      </c>
      <c r="K18">
        <v>30</v>
      </c>
      <c r="L18">
        <v>32</v>
      </c>
      <c r="M18">
        <v>18</v>
      </c>
      <c r="N18">
        <v>10</v>
      </c>
      <c r="O18">
        <v>32</v>
      </c>
      <c r="P18">
        <v>30</v>
      </c>
      <c r="Q18">
        <v>33</v>
      </c>
      <c r="R18">
        <v>39</v>
      </c>
      <c r="S18">
        <v>24</v>
      </c>
      <c r="T18">
        <v>37</v>
      </c>
      <c r="U18">
        <v>30</v>
      </c>
      <c r="V18">
        <v>25</v>
      </c>
      <c r="W18">
        <v>38</v>
      </c>
      <c r="X18">
        <v>24</v>
      </c>
      <c r="Y18">
        <v>37</v>
      </c>
      <c r="Z18">
        <v>22</v>
      </c>
      <c r="AA18">
        <v>22</v>
      </c>
      <c r="AB18">
        <v>14</v>
      </c>
      <c r="AC18">
        <v>18</v>
      </c>
      <c r="AD18">
        <v>17</v>
      </c>
      <c r="AE18">
        <v>23</v>
      </c>
      <c r="AF18">
        <v>22</v>
      </c>
      <c r="AG18">
        <v>14</v>
      </c>
    </row>
    <row r="19" spans="1:33" x14ac:dyDescent="0.3">
      <c r="A19">
        <v>4332</v>
      </c>
      <c r="B19">
        <v>21</v>
      </c>
      <c r="C19">
        <v>38</v>
      </c>
      <c r="D19">
        <v>32</v>
      </c>
      <c r="E19">
        <v>29</v>
      </c>
      <c r="F19">
        <v>22</v>
      </c>
      <c r="G19">
        <v>21</v>
      </c>
      <c r="H19">
        <v>38</v>
      </c>
      <c r="I19">
        <v>32</v>
      </c>
      <c r="J19">
        <v>32</v>
      </c>
      <c r="K19">
        <v>36</v>
      </c>
      <c r="L19">
        <v>41</v>
      </c>
      <c r="M19">
        <v>23</v>
      </c>
      <c r="N19">
        <v>12</v>
      </c>
      <c r="O19">
        <v>32</v>
      </c>
      <c r="P19">
        <v>35</v>
      </c>
      <c r="Q19">
        <v>41</v>
      </c>
      <c r="R19">
        <v>24</v>
      </c>
      <c r="S19">
        <v>22</v>
      </c>
      <c r="T19">
        <v>35</v>
      </c>
      <c r="U19">
        <v>25</v>
      </c>
      <c r="V19">
        <v>26</v>
      </c>
      <c r="W19">
        <v>24</v>
      </c>
      <c r="X19">
        <v>22</v>
      </c>
      <c r="Y19">
        <v>35</v>
      </c>
      <c r="Z19">
        <v>23</v>
      </c>
      <c r="AA19">
        <v>21</v>
      </c>
      <c r="AB19">
        <v>25</v>
      </c>
      <c r="AC19">
        <v>18</v>
      </c>
      <c r="AD19">
        <v>16</v>
      </c>
      <c r="AE19">
        <v>23</v>
      </c>
      <c r="AF19">
        <v>20</v>
      </c>
      <c r="AG19">
        <v>26</v>
      </c>
    </row>
    <row r="20" spans="1:33" x14ac:dyDescent="0.3">
      <c r="A20">
        <v>4333</v>
      </c>
      <c r="B20">
        <v>22</v>
      </c>
      <c r="C20">
        <v>28</v>
      </c>
      <c r="D20">
        <v>28</v>
      </c>
      <c r="E20">
        <v>16</v>
      </c>
      <c r="F20">
        <v>8</v>
      </c>
      <c r="G20">
        <v>22</v>
      </c>
      <c r="H20">
        <v>28</v>
      </c>
      <c r="I20">
        <v>28</v>
      </c>
      <c r="J20">
        <v>16</v>
      </c>
      <c r="K20">
        <v>29</v>
      </c>
      <c r="L20">
        <v>31</v>
      </c>
      <c r="M20">
        <v>16</v>
      </c>
      <c r="N20">
        <v>4</v>
      </c>
      <c r="O20">
        <v>16</v>
      </c>
      <c r="P20">
        <v>30</v>
      </c>
      <c r="Q20">
        <v>30</v>
      </c>
      <c r="R20">
        <v>16</v>
      </c>
      <c r="S20">
        <v>19</v>
      </c>
      <c r="T20">
        <v>24</v>
      </c>
      <c r="U20">
        <v>22</v>
      </c>
      <c r="V20">
        <v>15</v>
      </c>
      <c r="W20">
        <v>16</v>
      </c>
      <c r="X20">
        <v>19</v>
      </c>
      <c r="Y20">
        <v>24</v>
      </c>
      <c r="Z20">
        <v>20</v>
      </c>
      <c r="AA20">
        <v>6</v>
      </c>
      <c r="AB20">
        <v>18</v>
      </c>
      <c r="AC20">
        <v>16</v>
      </c>
      <c r="AD20">
        <v>6</v>
      </c>
      <c r="AE20">
        <v>20</v>
      </c>
      <c r="AF20">
        <v>6</v>
      </c>
      <c r="AG20">
        <v>18</v>
      </c>
    </row>
    <row r="21" spans="1:33" x14ac:dyDescent="0.3">
      <c r="A21">
        <v>4334</v>
      </c>
      <c r="B21">
        <v>6</v>
      </c>
      <c r="C21">
        <v>9</v>
      </c>
      <c r="D21">
        <v>6</v>
      </c>
      <c r="E21">
        <v>6</v>
      </c>
      <c r="F21">
        <v>6</v>
      </c>
      <c r="G21">
        <v>6</v>
      </c>
      <c r="H21">
        <v>9</v>
      </c>
      <c r="I21">
        <v>6</v>
      </c>
      <c r="J21">
        <v>5</v>
      </c>
      <c r="K21">
        <v>9</v>
      </c>
      <c r="L21">
        <v>3</v>
      </c>
      <c r="M21">
        <v>8</v>
      </c>
      <c r="N21">
        <v>1</v>
      </c>
      <c r="O21">
        <v>5</v>
      </c>
      <c r="P21">
        <v>9</v>
      </c>
      <c r="Q21">
        <v>1</v>
      </c>
      <c r="R21">
        <v>6</v>
      </c>
      <c r="S21">
        <v>6</v>
      </c>
      <c r="T21">
        <v>4</v>
      </c>
      <c r="U21">
        <v>7</v>
      </c>
      <c r="V21">
        <v>5</v>
      </c>
      <c r="W21">
        <v>6</v>
      </c>
      <c r="X21">
        <v>6</v>
      </c>
      <c r="Y21">
        <v>2</v>
      </c>
      <c r="Z21">
        <v>5</v>
      </c>
      <c r="AA21">
        <v>0</v>
      </c>
      <c r="AB21">
        <v>2</v>
      </c>
      <c r="AC21">
        <v>2</v>
      </c>
      <c r="AD21">
        <v>4</v>
      </c>
      <c r="AE21">
        <v>5</v>
      </c>
      <c r="AF21">
        <v>0</v>
      </c>
      <c r="AG21">
        <v>2</v>
      </c>
    </row>
    <row r="22" spans="1:33" x14ac:dyDescent="0.3">
      <c r="A22">
        <v>4335</v>
      </c>
      <c r="B22">
        <v>10</v>
      </c>
      <c r="C22">
        <v>9</v>
      </c>
      <c r="D22">
        <v>11</v>
      </c>
      <c r="E22">
        <v>10</v>
      </c>
      <c r="F22">
        <v>7</v>
      </c>
      <c r="G22">
        <v>10</v>
      </c>
      <c r="H22">
        <v>9</v>
      </c>
      <c r="I22">
        <v>11</v>
      </c>
      <c r="J22">
        <v>12</v>
      </c>
      <c r="K22">
        <v>4</v>
      </c>
      <c r="L22">
        <v>9</v>
      </c>
      <c r="M22">
        <v>13</v>
      </c>
      <c r="N22">
        <v>9</v>
      </c>
      <c r="O22">
        <v>12</v>
      </c>
      <c r="P22">
        <v>4</v>
      </c>
      <c r="Q22">
        <v>9</v>
      </c>
      <c r="R22">
        <v>9</v>
      </c>
      <c r="S22">
        <v>8</v>
      </c>
      <c r="T22">
        <v>8</v>
      </c>
      <c r="U22">
        <v>4</v>
      </c>
      <c r="V22">
        <v>4</v>
      </c>
      <c r="W22">
        <v>9</v>
      </c>
      <c r="X22">
        <v>8</v>
      </c>
      <c r="Y22">
        <v>8</v>
      </c>
      <c r="Z22">
        <v>4</v>
      </c>
      <c r="AA22">
        <v>1</v>
      </c>
      <c r="AB22">
        <v>0</v>
      </c>
      <c r="AC22">
        <v>0</v>
      </c>
      <c r="AD22">
        <v>0</v>
      </c>
      <c r="AE22">
        <v>4</v>
      </c>
      <c r="AF22">
        <v>1</v>
      </c>
      <c r="AG22">
        <v>0</v>
      </c>
    </row>
    <row r="23" spans="1:33" x14ac:dyDescent="0.3">
      <c r="A23">
        <v>4337</v>
      </c>
      <c r="B23">
        <v>2</v>
      </c>
      <c r="C23">
        <v>2</v>
      </c>
      <c r="D23">
        <v>4</v>
      </c>
      <c r="E23">
        <v>2</v>
      </c>
      <c r="F23">
        <v>1</v>
      </c>
      <c r="G23">
        <v>2</v>
      </c>
      <c r="H23">
        <v>2</v>
      </c>
      <c r="I23">
        <v>4</v>
      </c>
      <c r="J23">
        <v>4</v>
      </c>
      <c r="K23">
        <v>6</v>
      </c>
      <c r="L23">
        <v>3</v>
      </c>
      <c r="M23">
        <v>3</v>
      </c>
      <c r="N23">
        <v>0</v>
      </c>
      <c r="O23">
        <v>4</v>
      </c>
      <c r="P23">
        <v>6</v>
      </c>
      <c r="Q23">
        <v>3</v>
      </c>
      <c r="R23">
        <v>2</v>
      </c>
      <c r="S23">
        <v>1</v>
      </c>
      <c r="T23">
        <v>1</v>
      </c>
      <c r="U23">
        <v>10</v>
      </c>
      <c r="V23">
        <v>4</v>
      </c>
      <c r="W23">
        <v>2</v>
      </c>
      <c r="X23">
        <v>1</v>
      </c>
      <c r="Y23">
        <v>1</v>
      </c>
      <c r="Z23">
        <v>1</v>
      </c>
      <c r="AA23">
        <v>0</v>
      </c>
      <c r="AB23">
        <v>2</v>
      </c>
      <c r="AC23">
        <v>1</v>
      </c>
      <c r="AD23">
        <v>0</v>
      </c>
      <c r="AE23">
        <v>1</v>
      </c>
      <c r="AF23">
        <v>0</v>
      </c>
      <c r="AG23">
        <v>1</v>
      </c>
    </row>
    <row r="24" spans="1:33" x14ac:dyDescent="0.3">
      <c r="A24">
        <v>4338</v>
      </c>
      <c r="B24">
        <v>22</v>
      </c>
      <c r="C24">
        <v>21</v>
      </c>
      <c r="D24">
        <v>24</v>
      </c>
      <c r="E24">
        <v>28</v>
      </c>
      <c r="F24">
        <v>15</v>
      </c>
      <c r="G24">
        <v>22</v>
      </c>
      <c r="H24">
        <v>21</v>
      </c>
      <c r="I24">
        <v>24</v>
      </c>
      <c r="J24">
        <v>20</v>
      </c>
      <c r="K24">
        <v>22</v>
      </c>
      <c r="L24">
        <v>19</v>
      </c>
      <c r="M24">
        <v>22</v>
      </c>
      <c r="N24">
        <v>24</v>
      </c>
      <c r="O24">
        <v>20</v>
      </c>
      <c r="P24">
        <v>22</v>
      </c>
      <c r="Q24">
        <v>19</v>
      </c>
      <c r="R24">
        <v>16</v>
      </c>
      <c r="S24">
        <v>23</v>
      </c>
      <c r="T24">
        <v>19</v>
      </c>
      <c r="U24">
        <v>21</v>
      </c>
      <c r="V24">
        <v>17</v>
      </c>
      <c r="W24">
        <v>16</v>
      </c>
      <c r="X24">
        <v>23</v>
      </c>
      <c r="Y24">
        <v>19</v>
      </c>
      <c r="Z24">
        <v>12</v>
      </c>
      <c r="AA24">
        <v>15</v>
      </c>
      <c r="AB24">
        <v>14</v>
      </c>
      <c r="AC24">
        <v>11</v>
      </c>
      <c r="AD24">
        <v>12</v>
      </c>
      <c r="AE24">
        <v>12</v>
      </c>
      <c r="AF24">
        <v>15</v>
      </c>
      <c r="AG24">
        <v>14</v>
      </c>
    </row>
    <row r="25" spans="1:33" x14ac:dyDescent="0.3">
      <c r="A25">
        <v>4339</v>
      </c>
      <c r="B25">
        <v>0</v>
      </c>
      <c r="C25">
        <v>1</v>
      </c>
      <c r="D25">
        <v>0</v>
      </c>
      <c r="E25">
        <v>1</v>
      </c>
      <c r="F25">
        <v>1</v>
      </c>
      <c r="G25">
        <v>0</v>
      </c>
      <c r="H25">
        <v>1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1</v>
      </c>
      <c r="R25">
        <v>0</v>
      </c>
      <c r="S25">
        <v>1</v>
      </c>
      <c r="T25">
        <v>1</v>
      </c>
      <c r="U25">
        <v>0</v>
      </c>
      <c r="V25">
        <v>0</v>
      </c>
      <c r="W25">
        <v>0</v>
      </c>
      <c r="X25">
        <v>1</v>
      </c>
      <c r="Y25">
        <v>1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</row>
    <row r="26" spans="1:33" x14ac:dyDescent="0.3">
      <c r="A26">
        <v>4340</v>
      </c>
      <c r="B26">
        <v>3</v>
      </c>
      <c r="C26">
        <v>4</v>
      </c>
      <c r="D26">
        <v>0</v>
      </c>
      <c r="E26">
        <v>0</v>
      </c>
      <c r="F26">
        <v>1</v>
      </c>
      <c r="G26">
        <v>3</v>
      </c>
      <c r="H26">
        <v>4</v>
      </c>
      <c r="I26">
        <v>0</v>
      </c>
      <c r="J26">
        <v>0</v>
      </c>
      <c r="K26">
        <v>1</v>
      </c>
      <c r="L26">
        <v>2</v>
      </c>
      <c r="M26">
        <v>2</v>
      </c>
      <c r="N26">
        <v>0</v>
      </c>
      <c r="O26">
        <v>0</v>
      </c>
      <c r="P26">
        <v>0</v>
      </c>
      <c r="Q26">
        <v>2</v>
      </c>
      <c r="R26">
        <v>2</v>
      </c>
      <c r="S26">
        <v>4</v>
      </c>
      <c r="T26">
        <v>2</v>
      </c>
      <c r="U26">
        <v>3</v>
      </c>
      <c r="V26">
        <v>0</v>
      </c>
      <c r="W26">
        <v>2</v>
      </c>
      <c r="X26">
        <v>4</v>
      </c>
      <c r="Y26">
        <v>2</v>
      </c>
      <c r="Z26">
        <v>0</v>
      </c>
      <c r="AA26">
        <v>1</v>
      </c>
      <c r="AB26">
        <v>1</v>
      </c>
      <c r="AC26">
        <v>2</v>
      </c>
      <c r="AD26">
        <v>0</v>
      </c>
      <c r="AE26">
        <v>0</v>
      </c>
      <c r="AF26">
        <v>1</v>
      </c>
      <c r="AG26">
        <v>1</v>
      </c>
    </row>
    <row r="27" spans="1:33" x14ac:dyDescent="0.3">
      <c r="A27">
        <v>4341</v>
      </c>
      <c r="B27">
        <v>1</v>
      </c>
      <c r="C27">
        <v>2</v>
      </c>
      <c r="D27">
        <v>3</v>
      </c>
      <c r="E27">
        <v>6</v>
      </c>
      <c r="F27">
        <v>2</v>
      </c>
      <c r="G27">
        <v>1</v>
      </c>
      <c r="H27">
        <v>2</v>
      </c>
      <c r="I27">
        <v>3</v>
      </c>
      <c r="J27">
        <v>0</v>
      </c>
      <c r="K27">
        <v>0</v>
      </c>
      <c r="L27">
        <v>1</v>
      </c>
      <c r="M27">
        <v>3</v>
      </c>
      <c r="N27">
        <v>0</v>
      </c>
      <c r="O27">
        <v>0</v>
      </c>
      <c r="P27">
        <v>0</v>
      </c>
      <c r="Q27">
        <v>1</v>
      </c>
      <c r="R27">
        <v>1</v>
      </c>
      <c r="S27">
        <v>1</v>
      </c>
      <c r="T27">
        <v>2</v>
      </c>
      <c r="U27">
        <v>1</v>
      </c>
      <c r="V27">
        <v>1</v>
      </c>
      <c r="W27">
        <v>1</v>
      </c>
      <c r="X27">
        <v>1</v>
      </c>
      <c r="Y27">
        <v>2</v>
      </c>
      <c r="Z27">
        <v>0</v>
      </c>
      <c r="AA27">
        <v>0</v>
      </c>
      <c r="AB27">
        <v>0</v>
      </c>
      <c r="AC27">
        <v>1</v>
      </c>
      <c r="AD27">
        <v>0</v>
      </c>
      <c r="AE27">
        <v>0</v>
      </c>
      <c r="AF27">
        <v>0</v>
      </c>
      <c r="AG27">
        <v>0</v>
      </c>
    </row>
    <row r="28" spans="1:33" x14ac:dyDescent="0.3">
      <c r="A28">
        <v>4342</v>
      </c>
      <c r="B28">
        <v>7</v>
      </c>
      <c r="C28">
        <v>15</v>
      </c>
      <c r="D28">
        <v>11</v>
      </c>
      <c r="E28">
        <v>8</v>
      </c>
      <c r="F28">
        <v>7</v>
      </c>
      <c r="G28">
        <v>7</v>
      </c>
      <c r="H28">
        <v>14</v>
      </c>
      <c r="I28">
        <v>10</v>
      </c>
      <c r="J28">
        <v>9</v>
      </c>
      <c r="K28">
        <v>12</v>
      </c>
      <c r="L28">
        <v>12</v>
      </c>
      <c r="M28">
        <v>12</v>
      </c>
      <c r="N28">
        <v>12</v>
      </c>
      <c r="O28">
        <v>9</v>
      </c>
      <c r="P28">
        <v>14</v>
      </c>
      <c r="Q28">
        <v>13</v>
      </c>
      <c r="R28">
        <v>19</v>
      </c>
      <c r="S28">
        <v>14</v>
      </c>
      <c r="T28">
        <v>15</v>
      </c>
      <c r="U28">
        <v>17</v>
      </c>
      <c r="V28">
        <v>11</v>
      </c>
      <c r="W28">
        <v>19</v>
      </c>
      <c r="X28">
        <v>15</v>
      </c>
      <c r="Y28">
        <v>14</v>
      </c>
      <c r="Z28">
        <v>12</v>
      </c>
      <c r="AA28">
        <v>6</v>
      </c>
      <c r="AB28">
        <v>12</v>
      </c>
      <c r="AC28">
        <v>9</v>
      </c>
      <c r="AD28">
        <v>6</v>
      </c>
      <c r="AE28">
        <v>12</v>
      </c>
      <c r="AF28">
        <v>4</v>
      </c>
      <c r="AG28">
        <v>14</v>
      </c>
    </row>
    <row r="29" spans="1:33" x14ac:dyDescent="0.3">
      <c r="A29">
        <v>4343</v>
      </c>
      <c r="B29">
        <v>0</v>
      </c>
      <c r="C29">
        <v>2</v>
      </c>
      <c r="D29">
        <v>1</v>
      </c>
      <c r="E29">
        <v>1</v>
      </c>
      <c r="F29">
        <v>2</v>
      </c>
      <c r="G29">
        <v>0</v>
      </c>
      <c r="H29">
        <v>2</v>
      </c>
      <c r="I29">
        <v>1</v>
      </c>
      <c r="J29">
        <v>0</v>
      </c>
      <c r="K29">
        <v>0</v>
      </c>
      <c r="L29">
        <v>1</v>
      </c>
      <c r="M29">
        <v>1</v>
      </c>
      <c r="N29">
        <v>1</v>
      </c>
      <c r="O29">
        <v>0</v>
      </c>
      <c r="P29">
        <v>0</v>
      </c>
      <c r="Q29">
        <v>1</v>
      </c>
      <c r="R29">
        <v>0</v>
      </c>
      <c r="S29">
        <v>0</v>
      </c>
      <c r="T29">
        <v>2</v>
      </c>
      <c r="U29">
        <v>0</v>
      </c>
      <c r="V29">
        <v>0</v>
      </c>
      <c r="W29">
        <v>0</v>
      </c>
      <c r="X29">
        <v>0</v>
      </c>
      <c r="Y29">
        <v>2</v>
      </c>
      <c r="Z29">
        <v>0</v>
      </c>
      <c r="AA29">
        <v>0</v>
      </c>
      <c r="AB29">
        <v>0</v>
      </c>
      <c r="AC29">
        <v>1</v>
      </c>
      <c r="AD29">
        <v>0</v>
      </c>
      <c r="AE29">
        <v>0</v>
      </c>
      <c r="AF29">
        <v>0</v>
      </c>
      <c r="AG29">
        <v>0</v>
      </c>
    </row>
    <row r="30" spans="1:33" x14ac:dyDescent="0.3">
      <c r="A30">
        <v>4344</v>
      </c>
      <c r="B30">
        <v>1</v>
      </c>
      <c r="C30">
        <v>2</v>
      </c>
      <c r="D30">
        <v>0</v>
      </c>
      <c r="E30">
        <v>2</v>
      </c>
      <c r="F30">
        <v>2</v>
      </c>
      <c r="G30">
        <v>1</v>
      </c>
      <c r="H30">
        <v>2</v>
      </c>
      <c r="I30">
        <v>0</v>
      </c>
      <c r="J30">
        <v>0</v>
      </c>
      <c r="K30">
        <v>0</v>
      </c>
      <c r="L30">
        <v>1</v>
      </c>
      <c r="M30">
        <v>0</v>
      </c>
      <c r="N30">
        <v>1</v>
      </c>
      <c r="O30">
        <v>0</v>
      </c>
      <c r="P30">
        <v>0</v>
      </c>
      <c r="Q30">
        <v>1</v>
      </c>
      <c r="R30">
        <v>2</v>
      </c>
      <c r="S30">
        <v>2</v>
      </c>
      <c r="T30">
        <v>1</v>
      </c>
      <c r="U30">
        <v>0</v>
      </c>
      <c r="V30">
        <v>0</v>
      </c>
      <c r="W30">
        <v>2</v>
      </c>
      <c r="X30">
        <v>2</v>
      </c>
      <c r="Y30">
        <v>1</v>
      </c>
      <c r="Z30">
        <v>0</v>
      </c>
      <c r="AA30">
        <v>0</v>
      </c>
      <c r="AB30">
        <v>0</v>
      </c>
      <c r="AC30">
        <v>1</v>
      </c>
      <c r="AD30">
        <v>0</v>
      </c>
      <c r="AE30">
        <v>0</v>
      </c>
      <c r="AF30">
        <v>0</v>
      </c>
      <c r="AG30">
        <v>0</v>
      </c>
    </row>
    <row r="31" spans="1:33" x14ac:dyDescent="0.3">
      <c r="A31">
        <v>4345</v>
      </c>
      <c r="B31">
        <v>15</v>
      </c>
      <c r="C31">
        <v>20</v>
      </c>
      <c r="D31">
        <v>25</v>
      </c>
      <c r="E31">
        <v>19</v>
      </c>
      <c r="F31">
        <v>19</v>
      </c>
      <c r="G31">
        <v>15</v>
      </c>
      <c r="H31">
        <v>19</v>
      </c>
      <c r="I31">
        <v>25</v>
      </c>
      <c r="J31">
        <v>11</v>
      </c>
      <c r="K31">
        <v>16</v>
      </c>
      <c r="L31">
        <v>15</v>
      </c>
      <c r="M31">
        <v>17</v>
      </c>
      <c r="N31">
        <v>10</v>
      </c>
      <c r="O31">
        <v>11</v>
      </c>
      <c r="P31">
        <v>16</v>
      </c>
      <c r="Q31">
        <v>15</v>
      </c>
      <c r="R31">
        <v>19</v>
      </c>
      <c r="S31">
        <v>13</v>
      </c>
      <c r="T31">
        <v>21</v>
      </c>
      <c r="U31">
        <v>29</v>
      </c>
      <c r="V31">
        <v>9</v>
      </c>
      <c r="W31">
        <v>19</v>
      </c>
      <c r="X31">
        <v>14</v>
      </c>
      <c r="Y31">
        <v>20</v>
      </c>
      <c r="Z31">
        <v>7</v>
      </c>
      <c r="AA31">
        <v>9</v>
      </c>
      <c r="AB31">
        <v>10</v>
      </c>
      <c r="AC31">
        <v>15</v>
      </c>
      <c r="AD31">
        <v>4</v>
      </c>
      <c r="AE31">
        <v>7</v>
      </c>
      <c r="AF31">
        <v>9</v>
      </c>
      <c r="AG31">
        <v>10</v>
      </c>
    </row>
    <row r="32" spans="1:33" x14ac:dyDescent="0.3">
      <c r="A32">
        <v>4346</v>
      </c>
      <c r="B32">
        <v>2</v>
      </c>
      <c r="C32">
        <v>5</v>
      </c>
      <c r="D32">
        <v>5</v>
      </c>
      <c r="E32">
        <v>1</v>
      </c>
      <c r="F32">
        <v>1</v>
      </c>
      <c r="G32">
        <v>2</v>
      </c>
      <c r="H32">
        <v>5</v>
      </c>
      <c r="I32">
        <v>5</v>
      </c>
      <c r="J32">
        <v>4</v>
      </c>
      <c r="K32">
        <v>1</v>
      </c>
      <c r="L32">
        <v>0</v>
      </c>
      <c r="M32">
        <v>9</v>
      </c>
      <c r="N32">
        <v>9</v>
      </c>
      <c r="O32">
        <v>4</v>
      </c>
      <c r="P32">
        <v>1</v>
      </c>
      <c r="Q32">
        <v>0</v>
      </c>
      <c r="R32">
        <v>2</v>
      </c>
      <c r="S32">
        <v>2</v>
      </c>
      <c r="T32">
        <v>5</v>
      </c>
      <c r="U32">
        <v>1</v>
      </c>
      <c r="V32">
        <v>0</v>
      </c>
      <c r="W32">
        <v>2</v>
      </c>
      <c r="X32">
        <v>2</v>
      </c>
      <c r="Y32">
        <v>5</v>
      </c>
      <c r="Z32">
        <v>2</v>
      </c>
      <c r="AA32">
        <v>1</v>
      </c>
      <c r="AB32">
        <v>0</v>
      </c>
      <c r="AC32">
        <v>0</v>
      </c>
      <c r="AD32">
        <v>0</v>
      </c>
      <c r="AE32">
        <v>2</v>
      </c>
      <c r="AF32">
        <v>1</v>
      </c>
      <c r="AG32">
        <v>0</v>
      </c>
    </row>
    <row r="33" spans="1:33" x14ac:dyDescent="0.3">
      <c r="A33">
        <v>4347</v>
      </c>
      <c r="B33">
        <v>3</v>
      </c>
      <c r="C33">
        <v>2</v>
      </c>
      <c r="D33">
        <v>1</v>
      </c>
      <c r="E33">
        <v>3</v>
      </c>
      <c r="F33">
        <v>4</v>
      </c>
      <c r="G33">
        <v>3</v>
      </c>
      <c r="H33">
        <v>2</v>
      </c>
      <c r="I33">
        <v>1</v>
      </c>
      <c r="J33">
        <v>2</v>
      </c>
      <c r="K33">
        <v>1</v>
      </c>
      <c r="L33">
        <v>2</v>
      </c>
      <c r="M33">
        <v>4</v>
      </c>
      <c r="N33">
        <v>1</v>
      </c>
      <c r="O33">
        <v>2</v>
      </c>
      <c r="P33">
        <v>1</v>
      </c>
      <c r="Q33">
        <v>2</v>
      </c>
      <c r="R33">
        <v>7</v>
      </c>
      <c r="S33">
        <v>3</v>
      </c>
      <c r="T33">
        <v>2</v>
      </c>
      <c r="U33">
        <v>1</v>
      </c>
      <c r="V33">
        <v>1</v>
      </c>
      <c r="W33">
        <v>7</v>
      </c>
      <c r="X33">
        <v>3</v>
      </c>
      <c r="Y33">
        <v>2</v>
      </c>
      <c r="Z33">
        <v>1</v>
      </c>
      <c r="AA33">
        <v>1</v>
      </c>
      <c r="AB33">
        <v>0</v>
      </c>
      <c r="AC33">
        <v>1</v>
      </c>
      <c r="AD33">
        <v>2</v>
      </c>
      <c r="AE33">
        <v>1</v>
      </c>
      <c r="AF33">
        <v>1</v>
      </c>
      <c r="AG33">
        <v>0</v>
      </c>
    </row>
    <row r="34" spans="1:33" x14ac:dyDescent="0.3">
      <c r="A34">
        <v>4348</v>
      </c>
      <c r="B34">
        <v>4</v>
      </c>
      <c r="C34">
        <v>4</v>
      </c>
      <c r="D34">
        <v>5</v>
      </c>
      <c r="E34">
        <v>7</v>
      </c>
      <c r="F34">
        <v>2</v>
      </c>
      <c r="G34">
        <v>4</v>
      </c>
      <c r="H34">
        <v>4</v>
      </c>
      <c r="I34">
        <v>5</v>
      </c>
      <c r="J34">
        <v>0</v>
      </c>
      <c r="K34">
        <v>2</v>
      </c>
      <c r="L34">
        <v>6</v>
      </c>
      <c r="M34">
        <v>9</v>
      </c>
      <c r="N34">
        <v>1</v>
      </c>
      <c r="O34">
        <v>0</v>
      </c>
      <c r="P34">
        <v>2</v>
      </c>
      <c r="Q34">
        <v>6</v>
      </c>
      <c r="R34">
        <v>5</v>
      </c>
      <c r="S34">
        <v>5</v>
      </c>
      <c r="T34">
        <v>4</v>
      </c>
      <c r="U34">
        <v>6</v>
      </c>
      <c r="V34">
        <v>3</v>
      </c>
      <c r="W34">
        <v>5</v>
      </c>
      <c r="X34">
        <v>5</v>
      </c>
      <c r="Y34">
        <v>4</v>
      </c>
      <c r="Z34">
        <v>3</v>
      </c>
      <c r="AA34">
        <v>0</v>
      </c>
      <c r="AB34">
        <v>1</v>
      </c>
      <c r="AC34">
        <v>7</v>
      </c>
      <c r="AD34">
        <v>0</v>
      </c>
      <c r="AE34">
        <v>3</v>
      </c>
      <c r="AF34">
        <v>0</v>
      </c>
      <c r="AG34">
        <v>1</v>
      </c>
    </row>
    <row r="35" spans="1:33" x14ac:dyDescent="0.3">
      <c r="A35">
        <v>4349</v>
      </c>
      <c r="B35">
        <v>31</v>
      </c>
      <c r="C35">
        <v>22</v>
      </c>
      <c r="D35">
        <v>26</v>
      </c>
      <c r="E35">
        <v>27</v>
      </c>
      <c r="F35">
        <v>11</v>
      </c>
      <c r="G35">
        <v>31</v>
      </c>
      <c r="H35">
        <v>22</v>
      </c>
      <c r="I35">
        <v>27</v>
      </c>
      <c r="J35">
        <v>19</v>
      </c>
      <c r="K35">
        <v>33</v>
      </c>
      <c r="L35">
        <v>21</v>
      </c>
      <c r="M35">
        <v>32</v>
      </c>
      <c r="N35">
        <v>14</v>
      </c>
      <c r="O35">
        <v>20</v>
      </c>
      <c r="P35">
        <v>32</v>
      </c>
      <c r="Q35">
        <v>21</v>
      </c>
      <c r="R35">
        <v>40</v>
      </c>
      <c r="S35">
        <v>32</v>
      </c>
      <c r="T35">
        <v>30</v>
      </c>
      <c r="U35">
        <v>34</v>
      </c>
      <c r="V35">
        <v>16</v>
      </c>
      <c r="W35">
        <v>40</v>
      </c>
      <c r="X35">
        <v>34</v>
      </c>
      <c r="Y35">
        <v>30</v>
      </c>
      <c r="Z35">
        <v>18</v>
      </c>
      <c r="AA35">
        <v>15</v>
      </c>
      <c r="AB35">
        <v>18</v>
      </c>
      <c r="AC35">
        <v>20</v>
      </c>
      <c r="AD35">
        <v>13</v>
      </c>
      <c r="AE35">
        <v>17</v>
      </c>
      <c r="AF35">
        <v>16</v>
      </c>
      <c r="AG35">
        <v>20</v>
      </c>
    </row>
    <row r="36" spans="1:33" x14ac:dyDescent="0.3">
      <c r="A36">
        <v>4350</v>
      </c>
      <c r="B36">
        <v>4</v>
      </c>
      <c r="C36">
        <v>4</v>
      </c>
      <c r="D36">
        <v>6</v>
      </c>
      <c r="E36">
        <v>4</v>
      </c>
      <c r="F36">
        <v>3</v>
      </c>
      <c r="G36">
        <v>4</v>
      </c>
      <c r="H36">
        <v>7</v>
      </c>
      <c r="I36">
        <v>8</v>
      </c>
      <c r="J36">
        <v>6</v>
      </c>
      <c r="K36">
        <v>2</v>
      </c>
      <c r="L36">
        <v>4</v>
      </c>
      <c r="M36">
        <v>2</v>
      </c>
      <c r="N36">
        <v>5</v>
      </c>
      <c r="O36">
        <v>6</v>
      </c>
      <c r="P36">
        <v>2</v>
      </c>
      <c r="Q36">
        <v>2</v>
      </c>
      <c r="R36">
        <v>5</v>
      </c>
      <c r="S36">
        <v>4</v>
      </c>
      <c r="T36">
        <v>2</v>
      </c>
      <c r="U36">
        <v>4</v>
      </c>
      <c r="V36">
        <v>7</v>
      </c>
      <c r="W36">
        <v>5</v>
      </c>
      <c r="X36">
        <v>3</v>
      </c>
      <c r="Y36">
        <v>3</v>
      </c>
      <c r="Z36">
        <v>3</v>
      </c>
      <c r="AA36">
        <v>2</v>
      </c>
      <c r="AB36">
        <v>2</v>
      </c>
      <c r="AC36">
        <v>0</v>
      </c>
      <c r="AD36">
        <v>1</v>
      </c>
      <c r="AE36">
        <v>3</v>
      </c>
      <c r="AF36">
        <v>2</v>
      </c>
      <c r="AG36">
        <v>2</v>
      </c>
    </row>
    <row r="37" spans="1:33" x14ac:dyDescent="0.3">
      <c r="A37">
        <v>4351</v>
      </c>
      <c r="B37">
        <v>2</v>
      </c>
      <c r="C37">
        <v>1</v>
      </c>
      <c r="D37">
        <v>6</v>
      </c>
      <c r="E37">
        <v>1</v>
      </c>
      <c r="F37">
        <v>1</v>
      </c>
      <c r="G37">
        <v>2</v>
      </c>
      <c r="H37">
        <v>1</v>
      </c>
      <c r="I37">
        <v>6</v>
      </c>
      <c r="J37">
        <v>5</v>
      </c>
      <c r="K37">
        <v>4</v>
      </c>
      <c r="L37">
        <v>2</v>
      </c>
      <c r="M37">
        <v>7</v>
      </c>
      <c r="N37">
        <v>2</v>
      </c>
      <c r="O37">
        <v>5</v>
      </c>
      <c r="P37">
        <v>4</v>
      </c>
      <c r="Q37">
        <v>2</v>
      </c>
      <c r="R37">
        <v>6</v>
      </c>
      <c r="S37">
        <v>2</v>
      </c>
      <c r="T37">
        <v>0</v>
      </c>
      <c r="U37">
        <v>2</v>
      </c>
      <c r="V37">
        <v>2</v>
      </c>
      <c r="W37">
        <v>6</v>
      </c>
      <c r="X37">
        <v>1</v>
      </c>
      <c r="Y37">
        <v>0</v>
      </c>
      <c r="Z37">
        <v>2</v>
      </c>
      <c r="AA37">
        <v>3</v>
      </c>
      <c r="AB37">
        <v>2</v>
      </c>
      <c r="AC37">
        <v>2</v>
      </c>
      <c r="AD37">
        <v>0</v>
      </c>
      <c r="AE37">
        <v>2</v>
      </c>
      <c r="AF37">
        <v>3</v>
      </c>
      <c r="AG37">
        <v>2</v>
      </c>
    </row>
    <row r="38" spans="1:33" x14ac:dyDescent="0.3">
      <c r="A38">
        <v>4352</v>
      </c>
      <c r="B38">
        <v>1</v>
      </c>
      <c r="C38">
        <v>3</v>
      </c>
      <c r="D38">
        <v>0</v>
      </c>
      <c r="E38">
        <v>2</v>
      </c>
      <c r="F38">
        <v>0</v>
      </c>
      <c r="G38">
        <v>1</v>
      </c>
      <c r="H38">
        <v>3</v>
      </c>
      <c r="I38">
        <v>0</v>
      </c>
      <c r="J38">
        <v>1</v>
      </c>
      <c r="K38">
        <v>0</v>
      </c>
      <c r="L38">
        <v>1</v>
      </c>
      <c r="M38">
        <v>2</v>
      </c>
      <c r="N38">
        <v>0</v>
      </c>
      <c r="O38">
        <v>1</v>
      </c>
      <c r="P38">
        <v>0</v>
      </c>
      <c r="Q38">
        <v>1</v>
      </c>
      <c r="R38">
        <v>1</v>
      </c>
      <c r="S38">
        <v>1</v>
      </c>
      <c r="T38">
        <v>3</v>
      </c>
      <c r="U38">
        <v>1</v>
      </c>
      <c r="V38">
        <v>3</v>
      </c>
      <c r="W38">
        <v>1</v>
      </c>
      <c r="X38">
        <v>1</v>
      </c>
      <c r="Y38">
        <v>3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1</v>
      </c>
      <c r="AG38">
        <v>0</v>
      </c>
    </row>
    <row r="39" spans="1:33" x14ac:dyDescent="0.3">
      <c r="A39">
        <v>4353</v>
      </c>
      <c r="B39">
        <v>7</v>
      </c>
      <c r="C39">
        <v>17</v>
      </c>
      <c r="D39">
        <v>20</v>
      </c>
      <c r="E39">
        <v>13</v>
      </c>
      <c r="F39">
        <v>3</v>
      </c>
      <c r="G39">
        <v>7</v>
      </c>
      <c r="H39">
        <v>17</v>
      </c>
      <c r="I39">
        <v>20</v>
      </c>
      <c r="J39">
        <v>6</v>
      </c>
      <c r="K39">
        <v>17</v>
      </c>
      <c r="L39">
        <v>8</v>
      </c>
      <c r="M39">
        <v>12</v>
      </c>
      <c r="N39">
        <v>8</v>
      </c>
      <c r="O39">
        <v>6</v>
      </c>
      <c r="P39">
        <v>17</v>
      </c>
      <c r="Q39">
        <v>8</v>
      </c>
      <c r="R39">
        <v>7</v>
      </c>
      <c r="S39">
        <v>8</v>
      </c>
      <c r="T39">
        <v>15</v>
      </c>
      <c r="U39">
        <v>15</v>
      </c>
      <c r="V39">
        <v>12</v>
      </c>
      <c r="W39">
        <v>7</v>
      </c>
      <c r="X39">
        <v>8</v>
      </c>
      <c r="Y39">
        <v>15</v>
      </c>
      <c r="Z39">
        <v>9</v>
      </c>
      <c r="AA39">
        <v>3</v>
      </c>
      <c r="AB39">
        <v>10</v>
      </c>
      <c r="AC39">
        <v>6</v>
      </c>
      <c r="AD39">
        <v>4</v>
      </c>
      <c r="AE39">
        <v>9</v>
      </c>
      <c r="AF39">
        <v>2</v>
      </c>
      <c r="AG39">
        <v>10</v>
      </c>
    </row>
    <row r="40" spans="1:33" x14ac:dyDescent="0.3">
      <c r="A40">
        <v>4354</v>
      </c>
      <c r="B40">
        <v>1</v>
      </c>
      <c r="C40">
        <v>0</v>
      </c>
      <c r="D40">
        <v>1</v>
      </c>
      <c r="E40">
        <v>2</v>
      </c>
      <c r="F40">
        <v>0</v>
      </c>
      <c r="G40">
        <v>1</v>
      </c>
      <c r="H40">
        <v>0</v>
      </c>
      <c r="I40">
        <v>1</v>
      </c>
      <c r="J40">
        <v>0</v>
      </c>
      <c r="K40">
        <v>1</v>
      </c>
      <c r="L40">
        <v>0</v>
      </c>
      <c r="M40">
        <v>0</v>
      </c>
      <c r="N40">
        <v>2</v>
      </c>
      <c r="O40">
        <v>0</v>
      </c>
      <c r="P40">
        <v>1</v>
      </c>
      <c r="Q40">
        <v>0</v>
      </c>
      <c r="R40">
        <v>1</v>
      </c>
      <c r="S40">
        <v>1</v>
      </c>
      <c r="T40">
        <v>0</v>
      </c>
      <c r="U40">
        <v>1</v>
      </c>
      <c r="V40">
        <v>0</v>
      </c>
      <c r="W40">
        <v>1</v>
      </c>
      <c r="X40">
        <v>1</v>
      </c>
      <c r="Y40">
        <v>0</v>
      </c>
      <c r="Z40">
        <v>0</v>
      </c>
      <c r="AA40">
        <v>0</v>
      </c>
      <c r="AB40">
        <v>0</v>
      </c>
      <c r="AC40">
        <v>2</v>
      </c>
      <c r="AD40">
        <v>0</v>
      </c>
      <c r="AE40">
        <v>0</v>
      </c>
      <c r="AF40">
        <v>0</v>
      </c>
      <c r="AG40">
        <v>0</v>
      </c>
    </row>
    <row r="41" spans="1:33" x14ac:dyDescent="0.3">
      <c r="A41">
        <v>4355</v>
      </c>
      <c r="B41">
        <v>10</v>
      </c>
      <c r="C41">
        <v>19</v>
      </c>
      <c r="D41">
        <v>15</v>
      </c>
      <c r="E41">
        <v>10</v>
      </c>
      <c r="F41">
        <v>10</v>
      </c>
      <c r="G41">
        <v>10</v>
      </c>
      <c r="H41">
        <v>19</v>
      </c>
      <c r="I41">
        <v>15</v>
      </c>
      <c r="J41">
        <v>9</v>
      </c>
      <c r="K41">
        <v>10</v>
      </c>
      <c r="L41">
        <v>6</v>
      </c>
      <c r="M41">
        <v>8</v>
      </c>
      <c r="N41">
        <v>9</v>
      </c>
      <c r="O41">
        <v>9</v>
      </c>
      <c r="P41">
        <v>10</v>
      </c>
      <c r="Q41">
        <v>7</v>
      </c>
      <c r="R41">
        <v>11</v>
      </c>
      <c r="S41">
        <v>11</v>
      </c>
      <c r="T41">
        <v>14</v>
      </c>
      <c r="U41">
        <v>9</v>
      </c>
      <c r="V41">
        <v>8</v>
      </c>
      <c r="W41">
        <v>11</v>
      </c>
      <c r="X41">
        <v>11</v>
      </c>
      <c r="Y41">
        <v>13</v>
      </c>
      <c r="Z41">
        <v>7</v>
      </c>
      <c r="AA41">
        <v>4</v>
      </c>
      <c r="AB41">
        <v>7</v>
      </c>
      <c r="AC41">
        <v>3</v>
      </c>
      <c r="AD41">
        <v>5</v>
      </c>
      <c r="AE41">
        <v>5</v>
      </c>
      <c r="AF41">
        <v>4</v>
      </c>
      <c r="AG41">
        <v>7</v>
      </c>
    </row>
    <row r="42" spans="1:33" x14ac:dyDescent="0.3">
      <c r="A42">
        <v>4356</v>
      </c>
      <c r="B42">
        <v>3</v>
      </c>
      <c r="C42">
        <v>4</v>
      </c>
      <c r="D42">
        <v>5</v>
      </c>
      <c r="E42">
        <v>5</v>
      </c>
      <c r="F42">
        <v>1</v>
      </c>
      <c r="G42">
        <v>3</v>
      </c>
      <c r="H42">
        <v>4</v>
      </c>
      <c r="I42">
        <v>5</v>
      </c>
      <c r="J42">
        <v>6</v>
      </c>
      <c r="K42">
        <v>3</v>
      </c>
      <c r="L42">
        <v>0</v>
      </c>
      <c r="M42">
        <v>2</v>
      </c>
      <c r="N42">
        <v>2</v>
      </c>
      <c r="O42">
        <v>6</v>
      </c>
      <c r="P42">
        <v>3</v>
      </c>
      <c r="Q42">
        <v>0</v>
      </c>
      <c r="R42">
        <v>4</v>
      </c>
      <c r="S42">
        <v>4</v>
      </c>
      <c r="T42">
        <v>4</v>
      </c>
      <c r="U42">
        <v>6</v>
      </c>
      <c r="V42">
        <v>4</v>
      </c>
      <c r="W42">
        <v>4</v>
      </c>
      <c r="X42">
        <v>4</v>
      </c>
      <c r="Y42">
        <v>4</v>
      </c>
      <c r="Z42">
        <v>3</v>
      </c>
      <c r="AA42">
        <v>4</v>
      </c>
      <c r="AB42">
        <v>3</v>
      </c>
      <c r="AC42">
        <v>4</v>
      </c>
      <c r="AD42">
        <v>2</v>
      </c>
      <c r="AE42">
        <v>3</v>
      </c>
      <c r="AF42">
        <v>4</v>
      </c>
      <c r="AG42">
        <v>3</v>
      </c>
    </row>
    <row r="43" spans="1:33" x14ac:dyDescent="0.3">
      <c r="A43">
        <v>4357</v>
      </c>
      <c r="B43">
        <v>1</v>
      </c>
      <c r="C43">
        <v>0</v>
      </c>
      <c r="D43">
        <v>0</v>
      </c>
      <c r="E43">
        <v>2</v>
      </c>
      <c r="F43">
        <v>0</v>
      </c>
      <c r="G43">
        <v>1</v>
      </c>
      <c r="H43">
        <v>0</v>
      </c>
      <c r="I43">
        <v>0</v>
      </c>
      <c r="J43">
        <v>0</v>
      </c>
      <c r="K43">
        <v>0</v>
      </c>
      <c r="L43">
        <v>2</v>
      </c>
      <c r="M43">
        <v>1</v>
      </c>
      <c r="N43">
        <v>1</v>
      </c>
      <c r="O43">
        <v>0</v>
      </c>
      <c r="P43">
        <v>0</v>
      </c>
      <c r="Q43">
        <v>2</v>
      </c>
      <c r="R43">
        <v>0</v>
      </c>
      <c r="S43">
        <v>1</v>
      </c>
      <c r="T43">
        <v>0</v>
      </c>
      <c r="U43">
        <v>0</v>
      </c>
      <c r="V43">
        <v>0</v>
      </c>
      <c r="W43">
        <v>0</v>
      </c>
      <c r="X43">
        <v>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</row>
    <row r="44" spans="1:33" x14ac:dyDescent="0.3">
      <c r="A44">
        <v>4358</v>
      </c>
      <c r="B44">
        <v>1</v>
      </c>
      <c r="C44">
        <v>1</v>
      </c>
      <c r="D44">
        <v>2</v>
      </c>
      <c r="E44">
        <v>0</v>
      </c>
      <c r="F44">
        <v>0</v>
      </c>
      <c r="G44">
        <v>1</v>
      </c>
      <c r="H44">
        <v>1</v>
      </c>
      <c r="I44">
        <v>2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</row>
    <row r="45" spans="1:33" x14ac:dyDescent="0.3">
      <c r="A45">
        <v>4359</v>
      </c>
      <c r="B45">
        <v>5</v>
      </c>
      <c r="C45">
        <v>7</v>
      </c>
      <c r="D45">
        <v>8</v>
      </c>
      <c r="E45">
        <v>3</v>
      </c>
      <c r="F45">
        <v>2</v>
      </c>
      <c r="G45">
        <v>5</v>
      </c>
      <c r="H45">
        <v>7</v>
      </c>
      <c r="I45">
        <v>8</v>
      </c>
      <c r="J45">
        <v>8</v>
      </c>
      <c r="K45">
        <v>8</v>
      </c>
      <c r="L45">
        <v>8</v>
      </c>
      <c r="M45">
        <v>5</v>
      </c>
      <c r="N45">
        <v>5</v>
      </c>
      <c r="O45">
        <v>8</v>
      </c>
      <c r="P45">
        <v>8</v>
      </c>
      <c r="Q45">
        <v>8</v>
      </c>
      <c r="R45">
        <v>3</v>
      </c>
      <c r="S45">
        <v>5</v>
      </c>
      <c r="T45">
        <v>8</v>
      </c>
      <c r="U45">
        <v>5</v>
      </c>
      <c r="V45">
        <v>6</v>
      </c>
      <c r="W45">
        <v>3</v>
      </c>
      <c r="X45">
        <v>5</v>
      </c>
      <c r="Y45">
        <v>7</v>
      </c>
      <c r="Z45">
        <v>1</v>
      </c>
      <c r="AA45">
        <v>1</v>
      </c>
      <c r="AB45">
        <v>3</v>
      </c>
      <c r="AC45">
        <v>2</v>
      </c>
      <c r="AD45">
        <v>3</v>
      </c>
      <c r="AE45">
        <v>1</v>
      </c>
      <c r="AF45">
        <v>1</v>
      </c>
      <c r="AG45">
        <v>4</v>
      </c>
    </row>
    <row r="46" spans="1:33" x14ac:dyDescent="0.3">
      <c r="A46">
        <v>4360</v>
      </c>
      <c r="B46">
        <v>3</v>
      </c>
      <c r="C46">
        <v>4</v>
      </c>
      <c r="D46">
        <v>1</v>
      </c>
      <c r="E46">
        <v>2</v>
      </c>
      <c r="F46">
        <v>2</v>
      </c>
      <c r="G46">
        <v>3</v>
      </c>
      <c r="H46">
        <v>4</v>
      </c>
      <c r="I46">
        <v>1</v>
      </c>
      <c r="J46">
        <v>0</v>
      </c>
      <c r="K46">
        <v>0</v>
      </c>
      <c r="L46">
        <v>1</v>
      </c>
      <c r="M46">
        <v>3</v>
      </c>
      <c r="N46">
        <v>5</v>
      </c>
      <c r="O46">
        <v>0</v>
      </c>
      <c r="P46">
        <v>0</v>
      </c>
      <c r="Q46">
        <v>1</v>
      </c>
      <c r="R46">
        <v>8</v>
      </c>
      <c r="S46">
        <v>3</v>
      </c>
      <c r="T46">
        <v>2</v>
      </c>
      <c r="U46">
        <v>3</v>
      </c>
      <c r="V46">
        <v>4</v>
      </c>
      <c r="W46">
        <v>8</v>
      </c>
      <c r="X46">
        <v>3</v>
      </c>
      <c r="Y46">
        <v>2</v>
      </c>
      <c r="Z46">
        <v>1</v>
      </c>
      <c r="AA46">
        <v>0</v>
      </c>
      <c r="AB46">
        <v>0</v>
      </c>
      <c r="AC46">
        <v>2</v>
      </c>
      <c r="AD46">
        <v>1</v>
      </c>
      <c r="AE46">
        <v>1</v>
      </c>
      <c r="AF46">
        <v>0</v>
      </c>
      <c r="AG46">
        <v>0</v>
      </c>
    </row>
    <row r="47" spans="1:33" x14ac:dyDescent="0.3">
      <c r="A47">
        <v>4361</v>
      </c>
      <c r="B47">
        <v>1</v>
      </c>
      <c r="C47">
        <v>1</v>
      </c>
      <c r="D47">
        <v>1</v>
      </c>
      <c r="E47">
        <v>1</v>
      </c>
      <c r="F47">
        <v>1</v>
      </c>
      <c r="G47">
        <v>1</v>
      </c>
      <c r="H47">
        <v>1</v>
      </c>
      <c r="I47">
        <v>1</v>
      </c>
      <c r="J47">
        <v>2</v>
      </c>
      <c r="K47">
        <v>1</v>
      </c>
      <c r="L47">
        <v>4</v>
      </c>
      <c r="M47">
        <v>0</v>
      </c>
      <c r="N47">
        <v>1</v>
      </c>
      <c r="O47">
        <v>2</v>
      </c>
      <c r="P47">
        <v>1</v>
      </c>
      <c r="Q47">
        <v>4</v>
      </c>
      <c r="R47">
        <v>0</v>
      </c>
      <c r="S47">
        <v>1</v>
      </c>
      <c r="T47">
        <v>1</v>
      </c>
      <c r="U47">
        <v>0</v>
      </c>
      <c r="V47">
        <v>0</v>
      </c>
      <c r="W47">
        <v>0</v>
      </c>
      <c r="X47">
        <v>1</v>
      </c>
      <c r="Y47">
        <v>1</v>
      </c>
      <c r="Z47">
        <v>0</v>
      </c>
      <c r="AA47">
        <v>1</v>
      </c>
      <c r="AB47">
        <v>2</v>
      </c>
      <c r="AC47">
        <v>0</v>
      </c>
      <c r="AD47">
        <v>0</v>
      </c>
      <c r="AE47">
        <v>1</v>
      </c>
      <c r="AF47">
        <v>1</v>
      </c>
      <c r="AG47">
        <v>2</v>
      </c>
    </row>
    <row r="48" spans="1:33" x14ac:dyDescent="0.3">
      <c r="A48">
        <v>4362</v>
      </c>
      <c r="B48">
        <v>0</v>
      </c>
      <c r="C48">
        <v>2</v>
      </c>
      <c r="D48">
        <v>1</v>
      </c>
      <c r="E48">
        <v>1</v>
      </c>
      <c r="F48">
        <v>1</v>
      </c>
      <c r="G48">
        <v>0</v>
      </c>
      <c r="H48">
        <v>2</v>
      </c>
      <c r="I48">
        <v>1</v>
      </c>
      <c r="J48">
        <v>3</v>
      </c>
      <c r="K48">
        <v>2</v>
      </c>
      <c r="L48">
        <v>2</v>
      </c>
      <c r="M48">
        <v>1</v>
      </c>
      <c r="N48">
        <v>3</v>
      </c>
      <c r="O48">
        <v>3</v>
      </c>
      <c r="P48">
        <v>1</v>
      </c>
      <c r="Q48">
        <v>2</v>
      </c>
      <c r="R48">
        <v>1</v>
      </c>
      <c r="S48">
        <v>0</v>
      </c>
      <c r="T48">
        <v>1</v>
      </c>
      <c r="U48">
        <v>3</v>
      </c>
      <c r="V48">
        <v>1</v>
      </c>
      <c r="W48">
        <v>1</v>
      </c>
      <c r="X48">
        <v>0</v>
      </c>
      <c r="Y48">
        <v>1</v>
      </c>
      <c r="Z48">
        <v>1</v>
      </c>
      <c r="AA48">
        <v>0</v>
      </c>
      <c r="AB48">
        <v>0</v>
      </c>
      <c r="AC48">
        <v>0</v>
      </c>
      <c r="AD48">
        <v>1</v>
      </c>
      <c r="AE48">
        <v>1</v>
      </c>
      <c r="AF48">
        <v>0</v>
      </c>
      <c r="AG48">
        <v>0</v>
      </c>
    </row>
    <row r="49" spans="1:33" x14ac:dyDescent="0.3">
      <c r="A49">
        <v>4363</v>
      </c>
      <c r="B49">
        <v>0</v>
      </c>
      <c r="C49">
        <v>0</v>
      </c>
      <c r="D49">
        <v>1</v>
      </c>
      <c r="E49">
        <v>1</v>
      </c>
      <c r="F49">
        <v>0</v>
      </c>
      <c r="G49">
        <v>0</v>
      </c>
      <c r="H49">
        <v>0</v>
      </c>
      <c r="I49">
        <v>1</v>
      </c>
      <c r="J49">
        <v>1</v>
      </c>
      <c r="K49">
        <v>1</v>
      </c>
      <c r="L49">
        <v>0</v>
      </c>
      <c r="M49">
        <v>1</v>
      </c>
      <c r="N49">
        <v>0</v>
      </c>
      <c r="O49">
        <v>1</v>
      </c>
      <c r="P49">
        <v>1</v>
      </c>
      <c r="Q49">
        <v>0</v>
      </c>
      <c r="R49">
        <v>1</v>
      </c>
      <c r="S49">
        <v>0</v>
      </c>
      <c r="T49">
        <v>0</v>
      </c>
      <c r="U49">
        <v>0</v>
      </c>
      <c r="V49">
        <v>0</v>
      </c>
      <c r="W49">
        <v>1</v>
      </c>
      <c r="X49">
        <v>0</v>
      </c>
      <c r="Y49">
        <v>0</v>
      </c>
    </row>
    <row r="50" spans="1:33" x14ac:dyDescent="0.3">
      <c r="A50">
        <v>4364</v>
      </c>
      <c r="B50">
        <v>4</v>
      </c>
      <c r="C50">
        <v>3</v>
      </c>
      <c r="D50">
        <v>2</v>
      </c>
      <c r="E50">
        <v>1</v>
      </c>
      <c r="F50">
        <v>1</v>
      </c>
      <c r="G50">
        <v>4</v>
      </c>
      <c r="H50">
        <v>3</v>
      </c>
      <c r="I50">
        <v>2</v>
      </c>
      <c r="J50">
        <v>4</v>
      </c>
      <c r="K50">
        <v>0</v>
      </c>
      <c r="L50">
        <v>0</v>
      </c>
      <c r="M50">
        <v>1</v>
      </c>
      <c r="N50">
        <v>2</v>
      </c>
      <c r="O50">
        <v>4</v>
      </c>
      <c r="P50">
        <v>0</v>
      </c>
      <c r="Q50">
        <v>0</v>
      </c>
      <c r="R50">
        <v>2</v>
      </c>
      <c r="S50">
        <v>3</v>
      </c>
      <c r="T50">
        <v>1</v>
      </c>
      <c r="U50">
        <v>4</v>
      </c>
      <c r="V50">
        <v>2</v>
      </c>
      <c r="W50">
        <v>2</v>
      </c>
      <c r="X50">
        <v>3</v>
      </c>
      <c r="Y50">
        <v>1</v>
      </c>
      <c r="Z50">
        <v>2</v>
      </c>
      <c r="AA50">
        <v>1</v>
      </c>
      <c r="AB50">
        <v>0</v>
      </c>
      <c r="AC50">
        <v>0</v>
      </c>
      <c r="AD50">
        <v>1</v>
      </c>
      <c r="AE50">
        <v>2</v>
      </c>
      <c r="AF50">
        <v>1</v>
      </c>
      <c r="AG50">
        <v>0</v>
      </c>
    </row>
    <row r="51" spans="1:33" x14ac:dyDescent="0.3">
      <c r="A51">
        <v>4365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</v>
      </c>
      <c r="L51">
        <v>0</v>
      </c>
      <c r="M51">
        <v>1</v>
      </c>
      <c r="N51">
        <v>0</v>
      </c>
      <c r="O51">
        <v>0</v>
      </c>
      <c r="P51">
        <v>2</v>
      </c>
      <c r="Q51">
        <v>0</v>
      </c>
      <c r="R51">
        <v>0</v>
      </c>
      <c r="S51">
        <v>0</v>
      </c>
      <c r="T51">
        <v>0</v>
      </c>
      <c r="U51">
        <v>0</v>
      </c>
      <c r="V51">
        <v>1</v>
      </c>
      <c r="W51">
        <v>0</v>
      </c>
      <c r="X51">
        <v>0</v>
      </c>
      <c r="Y51">
        <v>0</v>
      </c>
      <c r="Z51">
        <v>0</v>
      </c>
      <c r="AA51">
        <v>0</v>
      </c>
      <c r="AB51">
        <v>2</v>
      </c>
      <c r="AC51">
        <v>0</v>
      </c>
      <c r="AD51">
        <v>1</v>
      </c>
      <c r="AE51">
        <v>0</v>
      </c>
      <c r="AF51">
        <v>0</v>
      </c>
      <c r="AG51">
        <v>2</v>
      </c>
    </row>
    <row r="52" spans="1:33" x14ac:dyDescent="0.3">
      <c r="A52">
        <v>4366</v>
      </c>
      <c r="B52">
        <v>4</v>
      </c>
      <c r="C52">
        <v>5</v>
      </c>
      <c r="D52">
        <v>5</v>
      </c>
      <c r="E52">
        <v>10</v>
      </c>
      <c r="F52">
        <v>9</v>
      </c>
      <c r="G52">
        <v>4</v>
      </c>
      <c r="H52">
        <v>5</v>
      </c>
      <c r="I52">
        <v>5</v>
      </c>
      <c r="J52">
        <v>7</v>
      </c>
      <c r="K52">
        <v>5</v>
      </c>
      <c r="L52">
        <v>2</v>
      </c>
      <c r="M52">
        <v>2</v>
      </c>
      <c r="N52">
        <v>7</v>
      </c>
      <c r="O52">
        <v>7</v>
      </c>
      <c r="P52">
        <v>5</v>
      </c>
      <c r="Q52">
        <v>2</v>
      </c>
      <c r="R52">
        <v>5</v>
      </c>
      <c r="S52">
        <v>6</v>
      </c>
      <c r="T52">
        <v>5</v>
      </c>
      <c r="U52">
        <v>5</v>
      </c>
      <c r="V52">
        <v>8</v>
      </c>
      <c r="W52">
        <v>5</v>
      </c>
      <c r="X52">
        <v>6</v>
      </c>
      <c r="Y52">
        <v>5</v>
      </c>
      <c r="Z52">
        <v>4</v>
      </c>
      <c r="AA52">
        <v>4</v>
      </c>
      <c r="AB52">
        <v>4</v>
      </c>
      <c r="AC52">
        <v>1</v>
      </c>
      <c r="AD52">
        <v>4</v>
      </c>
      <c r="AE52">
        <v>4</v>
      </c>
      <c r="AF52">
        <v>4</v>
      </c>
      <c r="AG52">
        <v>4</v>
      </c>
    </row>
    <row r="53" spans="1:33" x14ac:dyDescent="0.3">
      <c r="A53">
        <v>4367</v>
      </c>
      <c r="B53">
        <v>1</v>
      </c>
      <c r="C53">
        <v>1</v>
      </c>
      <c r="D53">
        <v>0</v>
      </c>
      <c r="E53">
        <v>1</v>
      </c>
      <c r="F53">
        <v>0</v>
      </c>
      <c r="G53">
        <v>1</v>
      </c>
      <c r="H53">
        <v>1</v>
      </c>
      <c r="I53">
        <v>0</v>
      </c>
      <c r="J53">
        <v>0</v>
      </c>
      <c r="K53">
        <v>2</v>
      </c>
      <c r="L53">
        <v>0</v>
      </c>
      <c r="M53">
        <v>0</v>
      </c>
      <c r="N53">
        <v>0</v>
      </c>
      <c r="O53">
        <v>0</v>
      </c>
      <c r="P53">
        <v>2</v>
      </c>
      <c r="Q53">
        <v>0</v>
      </c>
      <c r="R53">
        <v>0</v>
      </c>
      <c r="S53">
        <v>1</v>
      </c>
      <c r="T53">
        <v>1</v>
      </c>
      <c r="U53">
        <v>2</v>
      </c>
      <c r="V53">
        <v>0</v>
      </c>
      <c r="W53">
        <v>0</v>
      </c>
      <c r="X53">
        <v>1</v>
      </c>
      <c r="Y53">
        <v>1</v>
      </c>
    </row>
    <row r="54" spans="1:33" x14ac:dyDescent="0.3">
      <c r="A54">
        <v>4368</v>
      </c>
      <c r="B54">
        <v>1</v>
      </c>
      <c r="C54">
        <v>0</v>
      </c>
      <c r="D54">
        <v>0</v>
      </c>
      <c r="E54">
        <v>0</v>
      </c>
      <c r="F54">
        <v>0</v>
      </c>
      <c r="G54">
        <v>1</v>
      </c>
      <c r="H54">
        <v>0</v>
      </c>
      <c r="I54">
        <v>0</v>
      </c>
      <c r="J54">
        <v>0</v>
      </c>
      <c r="K54">
        <v>1</v>
      </c>
      <c r="L54">
        <v>0</v>
      </c>
      <c r="M54">
        <v>1</v>
      </c>
      <c r="N54">
        <v>0</v>
      </c>
      <c r="O54">
        <v>0</v>
      </c>
      <c r="P54">
        <v>1</v>
      </c>
      <c r="Q54">
        <v>0</v>
      </c>
      <c r="R54">
        <v>0</v>
      </c>
      <c r="S54">
        <v>2</v>
      </c>
      <c r="T54">
        <v>0</v>
      </c>
      <c r="U54">
        <v>0</v>
      </c>
      <c r="V54">
        <v>1</v>
      </c>
      <c r="W54">
        <v>0</v>
      </c>
      <c r="X54">
        <v>2</v>
      </c>
      <c r="Y54">
        <v>0</v>
      </c>
    </row>
    <row r="55" spans="1:33" x14ac:dyDescent="0.3">
      <c r="A55">
        <v>4369</v>
      </c>
      <c r="B55">
        <v>1</v>
      </c>
      <c r="C55">
        <v>1</v>
      </c>
      <c r="D55">
        <v>1</v>
      </c>
      <c r="E55">
        <v>0</v>
      </c>
      <c r="F55">
        <v>2</v>
      </c>
      <c r="G55">
        <v>1</v>
      </c>
      <c r="H55">
        <v>1</v>
      </c>
      <c r="I55">
        <v>1</v>
      </c>
      <c r="J55">
        <v>1</v>
      </c>
      <c r="K55">
        <v>0</v>
      </c>
      <c r="L55">
        <v>0</v>
      </c>
      <c r="M55">
        <v>2</v>
      </c>
      <c r="N55">
        <v>0</v>
      </c>
      <c r="O55">
        <v>1</v>
      </c>
      <c r="P55">
        <v>0</v>
      </c>
      <c r="Q55">
        <v>0</v>
      </c>
      <c r="R55">
        <v>0</v>
      </c>
      <c r="S55">
        <v>1</v>
      </c>
      <c r="T55">
        <v>1</v>
      </c>
      <c r="U55">
        <v>1</v>
      </c>
      <c r="V55">
        <v>0</v>
      </c>
      <c r="W55">
        <v>0</v>
      </c>
      <c r="X55">
        <v>1</v>
      </c>
      <c r="Y55">
        <v>1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0</v>
      </c>
    </row>
    <row r="56" spans="1:33" x14ac:dyDescent="0.3">
      <c r="A56">
        <v>4370</v>
      </c>
      <c r="B56">
        <v>3</v>
      </c>
      <c r="C56">
        <v>8</v>
      </c>
      <c r="D56">
        <v>1</v>
      </c>
      <c r="E56">
        <v>2</v>
      </c>
      <c r="F56">
        <v>1</v>
      </c>
      <c r="G56">
        <v>2</v>
      </c>
      <c r="H56">
        <v>8</v>
      </c>
      <c r="I56">
        <v>2</v>
      </c>
      <c r="J56">
        <v>5</v>
      </c>
      <c r="K56">
        <v>9</v>
      </c>
      <c r="L56">
        <v>1</v>
      </c>
      <c r="M56">
        <v>4</v>
      </c>
      <c r="N56">
        <v>0</v>
      </c>
      <c r="O56">
        <v>6</v>
      </c>
      <c r="P56">
        <v>8</v>
      </c>
      <c r="Q56">
        <v>1</v>
      </c>
      <c r="R56">
        <v>7</v>
      </c>
      <c r="S56">
        <v>4</v>
      </c>
      <c r="T56">
        <v>4</v>
      </c>
      <c r="U56">
        <v>1</v>
      </c>
      <c r="V56">
        <v>0</v>
      </c>
      <c r="W56">
        <v>7</v>
      </c>
      <c r="X56">
        <v>4</v>
      </c>
      <c r="Y56">
        <v>4</v>
      </c>
      <c r="Z56">
        <v>7</v>
      </c>
      <c r="AA56">
        <v>4</v>
      </c>
      <c r="AB56">
        <v>5</v>
      </c>
      <c r="AC56">
        <v>0</v>
      </c>
      <c r="AD56">
        <v>0</v>
      </c>
      <c r="AE56">
        <v>6</v>
      </c>
      <c r="AF56">
        <v>4</v>
      </c>
      <c r="AG56">
        <v>4</v>
      </c>
    </row>
    <row r="57" spans="1:33" x14ac:dyDescent="0.3">
      <c r="A57">
        <v>4371</v>
      </c>
      <c r="B57">
        <v>17</v>
      </c>
      <c r="C57">
        <v>23</v>
      </c>
      <c r="D57">
        <v>19</v>
      </c>
      <c r="E57">
        <v>22</v>
      </c>
      <c r="F57">
        <v>10</v>
      </c>
      <c r="G57">
        <v>15</v>
      </c>
      <c r="H57">
        <v>23</v>
      </c>
      <c r="I57">
        <v>18</v>
      </c>
      <c r="J57">
        <v>11</v>
      </c>
      <c r="K57">
        <v>23</v>
      </c>
      <c r="L57">
        <v>17</v>
      </c>
      <c r="M57">
        <v>20</v>
      </c>
      <c r="N57">
        <v>13</v>
      </c>
      <c r="O57">
        <v>10</v>
      </c>
      <c r="P57">
        <v>24</v>
      </c>
      <c r="Q57">
        <v>17</v>
      </c>
      <c r="R57">
        <v>22</v>
      </c>
      <c r="S57">
        <v>19</v>
      </c>
      <c r="T57">
        <v>15</v>
      </c>
      <c r="U57">
        <v>19</v>
      </c>
      <c r="V57">
        <v>16</v>
      </c>
      <c r="W57">
        <v>22</v>
      </c>
      <c r="X57">
        <v>17</v>
      </c>
      <c r="Y57">
        <v>16</v>
      </c>
      <c r="Z57">
        <v>11</v>
      </c>
      <c r="AA57">
        <v>10</v>
      </c>
      <c r="AB57">
        <v>14</v>
      </c>
      <c r="AC57">
        <v>13</v>
      </c>
      <c r="AD57">
        <v>12</v>
      </c>
      <c r="AE57">
        <v>11</v>
      </c>
      <c r="AF57">
        <v>10</v>
      </c>
      <c r="AG57">
        <v>15</v>
      </c>
    </row>
    <row r="58" spans="1:33" x14ac:dyDescent="0.3">
      <c r="A58">
        <v>4372</v>
      </c>
      <c r="B58">
        <v>20</v>
      </c>
      <c r="C58">
        <v>32</v>
      </c>
      <c r="D58">
        <v>29</v>
      </c>
      <c r="E58">
        <v>22</v>
      </c>
      <c r="F58">
        <v>4</v>
      </c>
      <c r="G58">
        <v>20</v>
      </c>
      <c r="H58">
        <v>33</v>
      </c>
      <c r="I58">
        <v>30</v>
      </c>
      <c r="J58">
        <v>21</v>
      </c>
      <c r="K58">
        <v>19</v>
      </c>
      <c r="L58">
        <v>25</v>
      </c>
      <c r="M58">
        <v>27</v>
      </c>
      <c r="N58">
        <v>9</v>
      </c>
      <c r="O58">
        <v>21</v>
      </c>
      <c r="P58">
        <v>24</v>
      </c>
      <c r="Q58">
        <v>27</v>
      </c>
      <c r="R58">
        <v>21</v>
      </c>
      <c r="S58">
        <v>29</v>
      </c>
      <c r="T58">
        <v>29</v>
      </c>
      <c r="U58">
        <v>40</v>
      </c>
      <c r="V58">
        <v>12</v>
      </c>
      <c r="W58">
        <v>21</v>
      </c>
      <c r="X58">
        <v>29</v>
      </c>
      <c r="Y58">
        <v>34</v>
      </c>
      <c r="Z58">
        <v>21</v>
      </c>
      <c r="AA58">
        <v>15</v>
      </c>
      <c r="AB58">
        <v>14</v>
      </c>
      <c r="AC58">
        <v>17</v>
      </c>
      <c r="AD58">
        <v>54</v>
      </c>
      <c r="AE58">
        <v>21</v>
      </c>
      <c r="AF58">
        <v>15</v>
      </c>
      <c r="AG58">
        <v>15</v>
      </c>
    </row>
    <row r="59" spans="1:33" x14ac:dyDescent="0.3">
      <c r="A59">
        <v>4373</v>
      </c>
      <c r="B59">
        <v>29</v>
      </c>
      <c r="C59">
        <v>32</v>
      </c>
      <c r="D59">
        <v>59</v>
      </c>
      <c r="E59">
        <v>25</v>
      </c>
      <c r="F59">
        <v>15</v>
      </c>
      <c r="G59">
        <v>29</v>
      </c>
      <c r="H59">
        <v>31</v>
      </c>
      <c r="I59">
        <v>60</v>
      </c>
      <c r="J59">
        <v>20</v>
      </c>
      <c r="K59">
        <v>19</v>
      </c>
      <c r="L59">
        <v>26</v>
      </c>
      <c r="M59">
        <v>18</v>
      </c>
      <c r="N59">
        <v>17</v>
      </c>
      <c r="O59">
        <v>19</v>
      </c>
      <c r="P59">
        <v>19</v>
      </c>
      <c r="Q59">
        <v>25</v>
      </c>
      <c r="R59">
        <v>30</v>
      </c>
      <c r="S59">
        <v>30</v>
      </c>
      <c r="T59">
        <v>39</v>
      </c>
      <c r="U59">
        <v>33</v>
      </c>
      <c r="V59">
        <v>14</v>
      </c>
      <c r="W59">
        <v>30</v>
      </c>
      <c r="X59">
        <v>32</v>
      </c>
      <c r="Y59">
        <v>38</v>
      </c>
      <c r="Z59">
        <v>14</v>
      </c>
      <c r="AA59">
        <v>12</v>
      </c>
      <c r="AB59">
        <v>11</v>
      </c>
      <c r="AC59">
        <v>15</v>
      </c>
      <c r="AD59">
        <v>13</v>
      </c>
      <c r="AE59">
        <v>14</v>
      </c>
      <c r="AF59">
        <v>12</v>
      </c>
      <c r="AG59">
        <v>11</v>
      </c>
    </row>
    <row r="60" spans="1:33" x14ac:dyDescent="0.3">
      <c r="A60">
        <v>4374</v>
      </c>
      <c r="B60">
        <v>1</v>
      </c>
      <c r="C60">
        <v>2</v>
      </c>
      <c r="D60">
        <v>1</v>
      </c>
      <c r="E60">
        <v>2</v>
      </c>
      <c r="F60">
        <v>0</v>
      </c>
      <c r="G60">
        <v>1</v>
      </c>
      <c r="H60">
        <v>3</v>
      </c>
      <c r="I60">
        <v>1</v>
      </c>
      <c r="J60">
        <v>2</v>
      </c>
      <c r="K60">
        <v>1</v>
      </c>
      <c r="L60">
        <v>1</v>
      </c>
      <c r="M60">
        <v>1</v>
      </c>
      <c r="N60">
        <v>1</v>
      </c>
      <c r="O60">
        <v>2</v>
      </c>
      <c r="P60">
        <v>1</v>
      </c>
      <c r="Q60">
        <v>1</v>
      </c>
      <c r="R60">
        <v>1</v>
      </c>
      <c r="S60">
        <v>2</v>
      </c>
      <c r="T60">
        <v>2</v>
      </c>
      <c r="U60">
        <v>1</v>
      </c>
      <c r="V60">
        <v>1</v>
      </c>
      <c r="W60">
        <v>1</v>
      </c>
      <c r="X60">
        <v>2</v>
      </c>
      <c r="Y60">
        <v>2</v>
      </c>
      <c r="Z60">
        <v>1</v>
      </c>
      <c r="AA60">
        <v>1</v>
      </c>
      <c r="AB60">
        <v>0</v>
      </c>
      <c r="AC60">
        <v>3</v>
      </c>
      <c r="AD60">
        <v>3</v>
      </c>
      <c r="AE60">
        <v>1</v>
      </c>
      <c r="AF60">
        <v>1</v>
      </c>
      <c r="AG60">
        <v>0</v>
      </c>
    </row>
    <row r="61" spans="1:33" x14ac:dyDescent="0.3">
      <c r="A61">
        <v>4375</v>
      </c>
      <c r="B61">
        <v>4</v>
      </c>
      <c r="C61">
        <v>4</v>
      </c>
      <c r="D61">
        <v>8</v>
      </c>
      <c r="E61">
        <v>5</v>
      </c>
      <c r="F61">
        <v>5</v>
      </c>
      <c r="G61">
        <v>4</v>
      </c>
      <c r="H61">
        <v>4</v>
      </c>
      <c r="I61">
        <v>8</v>
      </c>
      <c r="J61">
        <v>2</v>
      </c>
      <c r="K61">
        <v>1</v>
      </c>
      <c r="L61">
        <v>2</v>
      </c>
      <c r="M61">
        <v>3</v>
      </c>
      <c r="N61">
        <v>3</v>
      </c>
      <c r="O61">
        <v>2</v>
      </c>
      <c r="P61">
        <v>1</v>
      </c>
      <c r="Q61">
        <v>2</v>
      </c>
      <c r="R61">
        <v>7</v>
      </c>
      <c r="S61">
        <v>4</v>
      </c>
      <c r="T61">
        <v>5</v>
      </c>
      <c r="U61">
        <v>2</v>
      </c>
      <c r="V61">
        <v>2</v>
      </c>
      <c r="W61">
        <v>7</v>
      </c>
      <c r="X61">
        <v>4</v>
      </c>
      <c r="Y61">
        <v>5</v>
      </c>
      <c r="Z61">
        <v>3</v>
      </c>
      <c r="AA61">
        <v>1</v>
      </c>
      <c r="AB61">
        <v>2</v>
      </c>
      <c r="AC61">
        <v>1</v>
      </c>
      <c r="AD61">
        <v>4</v>
      </c>
      <c r="AE61">
        <v>3</v>
      </c>
      <c r="AF61">
        <v>1</v>
      </c>
      <c r="AG61">
        <v>1</v>
      </c>
    </row>
    <row r="62" spans="1:33" x14ac:dyDescent="0.3">
      <c r="A62">
        <v>4376</v>
      </c>
      <c r="B62">
        <v>10</v>
      </c>
      <c r="C62">
        <v>12</v>
      </c>
      <c r="D62">
        <v>8</v>
      </c>
      <c r="E62">
        <v>9</v>
      </c>
      <c r="F62">
        <v>11</v>
      </c>
      <c r="G62">
        <v>10</v>
      </c>
      <c r="H62">
        <v>11</v>
      </c>
      <c r="I62">
        <v>8</v>
      </c>
      <c r="J62">
        <v>11</v>
      </c>
      <c r="K62">
        <v>17</v>
      </c>
      <c r="L62">
        <v>9</v>
      </c>
      <c r="M62">
        <v>12</v>
      </c>
      <c r="N62">
        <v>13</v>
      </c>
      <c r="O62">
        <v>11</v>
      </c>
      <c r="P62">
        <v>17</v>
      </c>
      <c r="Q62">
        <v>10</v>
      </c>
      <c r="R62">
        <v>14</v>
      </c>
      <c r="S62">
        <v>11</v>
      </c>
      <c r="T62">
        <v>12</v>
      </c>
      <c r="U62">
        <v>11</v>
      </c>
      <c r="V62">
        <v>9</v>
      </c>
      <c r="W62">
        <v>14</v>
      </c>
      <c r="X62">
        <v>10</v>
      </c>
      <c r="Y62">
        <v>11</v>
      </c>
      <c r="Z62">
        <v>9</v>
      </c>
      <c r="AA62">
        <v>10</v>
      </c>
      <c r="AB62">
        <v>7</v>
      </c>
      <c r="AC62">
        <v>7</v>
      </c>
      <c r="AD62">
        <v>8</v>
      </c>
      <c r="AE62">
        <v>9</v>
      </c>
      <c r="AF62">
        <v>10</v>
      </c>
      <c r="AG62">
        <v>7</v>
      </c>
    </row>
    <row r="63" spans="1:33" x14ac:dyDescent="0.3">
      <c r="A63">
        <v>4377</v>
      </c>
      <c r="B63">
        <v>0</v>
      </c>
      <c r="C63">
        <v>4</v>
      </c>
      <c r="D63">
        <v>4</v>
      </c>
      <c r="E63">
        <v>3</v>
      </c>
      <c r="F63">
        <v>2</v>
      </c>
      <c r="G63">
        <v>0</v>
      </c>
      <c r="H63">
        <v>4</v>
      </c>
      <c r="I63">
        <v>4</v>
      </c>
      <c r="J63">
        <v>2</v>
      </c>
      <c r="K63">
        <v>0</v>
      </c>
      <c r="L63">
        <v>2</v>
      </c>
      <c r="M63">
        <v>3</v>
      </c>
      <c r="N63">
        <v>2</v>
      </c>
      <c r="O63">
        <v>2</v>
      </c>
      <c r="P63">
        <v>0</v>
      </c>
      <c r="Q63">
        <v>2</v>
      </c>
      <c r="R63">
        <v>1</v>
      </c>
      <c r="S63">
        <v>0</v>
      </c>
      <c r="T63">
        <v>4</v>
      </c>
      <c r="U63">
        <v>2</v>
      </c>
      <c r="V63">
        <v>1</v>
      </c>
      <c r="W63">
        <v>1</v>
      </c>
      <c r="X63">
        <v>0</v>
      </c>
      <c r="Y63">
        <v>4</v>
      </c>
      <c r="Z63">
        <v>0</v>
      </c>
      <c r="AA63">
        <v>2</v>
      </c>
      <c r="AB63">
        <v>0</v>
      </c>
      <c r="AC63">
        <v>1</v>
      </c>
      <c r="AD63">
        <v>2</v>
      </c>
      <c r="AE63">
        <v>0</v>
      </c>
      <c r="AF63">
        <v>2</v>
      </c>
      <c r="AG63">
        <v>0</v>
      </c>
    </row>
    <row r="64" spans="1:33" x14ac:dyDescent="0.3">
      <c r="A64">
        <v>4378</v>
      </c>
      <c r="B64">
        <v>0</v>
      </c>
      <c r="C64">
        <v>2</v>
      </c>
      <c r="D64">
        <v>2</v>
      </c>
      <c r="E64">
        <v>2</v>
      </c>
      <c r="F64">
        <v>3</v>
      </c>
      <c r="G64">
        <v>0</v>
      </c>
      <c r="H64">
        <v>2</v>
      </c>
      <c r="I64">
        <v>2</v>
      </c>
      <c r="J64">
        <v>2</v>
      </c>
      <c r="K64">
        <v>1</v>
      </c>
      <c r="L64">
        <v>3</v>
      </c>
      <c r="M64">
        <v>1</v>
      </c>
      <c r="N64">
        <v>1</v>
      </c>
      <c r="O64">
        <v>2</v>
      </c>
      <c r="P64">
        <v>2</v>
      </c>
      <c r="Q64">
        <v>3</v>
      </c>
      <c r="R64">
        <v>0</v>
      </c>
      <c r="S64">
        <v>0</v>
      </c>
      <c r="T64">
        <v>2</v>
      </c>
      <c r="U64">
        <v>1</v>
      </c>
      <c r="V64">
        <v>0</v>
      </c>
      <c r="W64">
        <v>0</v>
      </c>
      <c r="X64">
        <v>0</v>
      </c>
      <c r="Y64">
        <v>2</v>
      </c>
      <c r="Z64">
        <v>1</v>
      </c>
      <c r="AA64">
        <v>1</v>
      </c>
      <c r="AB64">
        <v>0</v>
      </c>
      <c r="AC64">
        <v>2</v>
      </c>
      <c r="AD64">
        <v>0</v>
      </c>
      <c r="AE64">
        <v>1</v>
      </c>
      <c r="AF64">
        <v>1</v>
      </c>
      <c r="AG64">
        <v>0</v>
      </c>
    </row>
    <row r="65" spans="1:33" x14ac:dyDescent="0.3">
      <c r="A65">
        <v>4379</v>
      </c>
      <c r="B65">
        <v>2</v>
      </c>
      <c r="C65">
        <v>3</v>
      </c>
      <c r="D65">
        <v>4</v>
      </c>
      <c r="E65">
        <v>0</v>
      </c>
      <c r="F65">
        <v>3</v>
      </c>
      <c r="G65">
        <v>2</v>
      </c>
      <c r="H65">
        <v>3</v>
      </c>
      <c r="I65">
        <v>4</v>
      </c>
      <c r="J65">
        <v>1</v>
      </c>
      <c r="K65">
        <v>1</v>
      </c>
      <c r="L65">
        <v>2</v>
      </c>
      <c r="M65">
        <v>1</v>
      </c>
      <c r="N65">
        <v>2</v>
      </c>
      <c r="O65">
        <v>1</v>
      </c>
      <c r="P65">
        <v>1</v>
      </c>
      <c r="Q65">
        <v>2</v>
      </c>
      <c r="R65">
        <v>3</v>
      </c>
      <c r="S65">
        <v>2</v>
      </c>
      <c r="T65">
        <v>1</v>
      </c>
      <c r="U65">
        <v>0</v>
      </c>
      <c r="V65">
        <v>1</v>
      </c>
      <c r="W65">
        <v>3</v>
      </c>
      <c r="X65">
        <v>2</v>
      </c>
      <c r="Y65">
        <v>1</v>
      </c>
      <c r="Z65">
        <v>1</v>
      </c>
      <c r="AA65">
        <v>0</v>
      </c>
      <c r="AB65">
        <v>1</v>
      </c>
      <c r="AC65">
        <v>2</v>
      </c>
      <c r="AD65">
        <v>2</v>
      </c>
      <c r="AE65">
        <v>1</v>
      </c>
      <c r="AF65">
        <v>0</v>
      </c>
      <c r="AG65">
        <v>1</v>
      </c>
    </row>
    <row r="66" spans="1:33" x14ac:dyDescent="0.3">
      <c r="A66">
        <v>4380</v>
      </c>
      <c r="B66">
        <v>12</v>
      </c>
      <c r="C66">
        <v>14</v>
      </c>
      <c r="D66">
        <v>12</v>
      </c>
      <c r="E66">
        <v>18</v>
      </c>
      <c r="F66">
        <v>21</v>
      </c>
      <c r="G66">
        <v>12</v>
      </c>
      <c r="H66">
        <v>11</v>
      </c>
      <c r="I66">
        <v>12</v>
      </c>
      <c r="J66">
        <v>16</v>
      </c>
      <c r="K66">
        <v>18</v>
      </c>
      <c r="L66">
        <v>8</v>
      </c>
      <c r="M66">
        <v>13</v>
      </c>
      <c r="N66">
        <v>13</v>
      </c>
      <c r="O66">
        <v>16</v>
      </c>
      <c r="P66">
        <v>17</v>
      </c>
      <c r="Q66">
        <v>8</v>
      </c>
      <c r="R66">
        <v>12</v>
      </c>
      <c r="S66">
        <v>15</v>
      </c>
      <c r="T66">
        <v>12</v>
      </c>
      <c r="U66">
        <v>15</v>
      </c>
      <c r="V66">
        <v>15</v>
      </c>
      <c r="W66">
        <v>12</v>
      </c>
      <c r="X66">
        <v>15</v>
      </c>
      <c r="Y66">
        <v>12</v>
      </c>
      <c r="Z66">
        <v>7</v>
      </c>
      <c r="AA66">
        <v>8</v>
      </c>
      <c r="AB66">
        <v>4</v>
      </c>
      <c r="AC66">
        <v>3</v>
      </c>
      <c r="AD66">
        <v>6</v>
      </c>
      <c r="AE66">
        <v>7</v>
      </c>
      <c r="AF66">
        <v>8</v>
      </c>
      <c r="AG66">
        <v>4</v>
      </c>
    </row>
    <row r="67" spans="1:33" x14ac:dyDescent="0.3">
      <c r="A67">
        <v>4381</v>
      </c>
      <c r="B67">
        <v>2</v>
      </c>
      <c r="C67">
        <v>5</v>
      </c>
      <c r="D67">
        <v>3</v>
      </c>
      <c r="E67">
        <v>2</v>
      </c>
      <c r="F67">
        <v>1</v>
      </c>
      <c r="G67">
        <v>2</v>
      </c>
      <c r="H67">
        <v>5</v>
      </c>
      <c r="I67">
        <v>3</v>
      </c>
      <c r="J67">
        <v>3</v>
      </c>
      <c r="K67">
        <v>4</v>
      </c>
      <c r="L67">
        <v>2</v>
      </c>
      <c r="M67">
        <v>2</v>
      </c>
      <c r="N67">
        <v>2</v>
      </c>
      <c r="O67">
        <v>3</v>
      </c>
      <c r="P67">
        <v>4</v>
      </c>
      <c r="Q67">
        <v>2</v>
      </c>
      <c r="R67">
        <v>5</v>
      </c>
      <c r="S67">
        <v>2</v>
      </c>
      <c r="T67">
        <v>5</v>
      </c>
      <c r="U67">
        <v>1</v>
      </c>
      <c r="V67">
        <v>1</v>
      </c>
      <c r="W67">
        <v>5</v>
      </c>
      <c r="X67">
        <v>2</v>
      </c>
      <c r="Y67">
        <v>5</v>
      </c>
    </row>
    <row r="68" spans="1:33" x14ac:dyDescent="0.3">
      <c r="A68">
        <v>4382</v>
      </c>
      <c r="B68">
        <v>2</v>
      </c>
      <c r="C68">
        <v>3</v>
      </c>
      <c r="D68">
        <v>4</v>
      </c>
      <c r="E68">
        <v>2</v>
      </c>
      <c r="F68">
        <v>2</v>
      </c>
      <c r="G68">
        <v>2</v>
      </c>
      <c r="H68">
        <v>3</v>
      </c>
      <c r="I68">
        <v>4</v>
      </c>
      <c r="J68">
        <v>2</v>
      </c>
      <c r="K68">
        <v>4</v>
      </c>
      <c r="L68">
        <v>3</v>
      </c>
      <c r="M68">
        <v>5</v>
      </c>
      <c r="N68">
        <v>3</v>
      </c>
      <c r="O68">
        <v>2</v>
      </c>
      <c r="P68">
        <v>4</v>
      </c>
      <c r="Q68">
        <v>3</v>
      </c>
      <c r="R68">
        <v>5</v>
      </c>
      <c r="S68">
        <v>2</v>
      </c>
      <c r="T68">
        <v>4</v>
      </c>
      <c r="U68">
        <v>4</v>
      </c>
      <c r="V68">
        <v>1</v>
      </c>
      <c r="W68">
        <v>5</v>
      </c>
      <c r="X68">
        <v>2</v>
      </c>
      <c r="Y68">
        <v>4</v>
      </c>
      <c r="Z68">
        <v>1</v>
      </c>
      <c r="AA68">
        <v>0</v>
      </c>
      <c r="AB68">
        <v>1</v>
      </c>
      <c r="AC68">
        <v>3</v>
      </c>
      <c r="AD68">
        <v>0</v>
      </c>
      <c r="AE68">
        <v>1</v>
      </c>
      <c r="AF68">
        <v>0</v>
      </c>
      <c r="AG68">
        <v>1</v>
      </c>
    </row>
    <row r="69" spans="1:33" x14ac:dyDescent="0.3">
      <c r="A69">
        <v>4383</v>
      </c>
      <c r="B69">
        <v>2</v>
      </c>
      <c r="C69">
        <v>2</v>
      </c>
      <c r="D69">
        <v>3</v>
      </c>
      <c r="E69">
        <v>1</v>
      </c>
      <c r="F69">
        <v>1</v>
      </c>
      <c r="G69">
        <v>2</v>
      </c>
      <c r="H69">
        <v>2</v>
      </c>
      <c r="I69">
        <v>3</v>
      </c>
      <c r="J69">
        <v>2</v>
      </c>
      <c r="K69">
        <v>1</v>
      </c>
      <c r="L69">
        <v>3</v>
      </c>
      <c r="M69">
        <v>2</v>
      </c>
      <c r="N69">
        <v>2</v>
      </c>
      <c r="O69">
        <v>2</v>
      </c>
      <c r="P69">
        <v>1</v>
      </c>
      <c r="Q69">
        <v>3</v>
      </c>
      <c r="R69">
        <v>4</v>
      </c>
      <c r="S69">
        <v>3</v>
      </c>
      <c r="T69">
        <v>3</v>
      </c>
      <c r="U69">
        <v>3</v>
      </c>
      <c r="V69">
        <v>1</v>
      </c>
      <c r="W69">
        <v>4</v>
      </c>
      <c r="X69">
        <v>3</v>
      </c>
      <c r="Y69">
        <v>3</v>
      </c>
      <c r="Z69">
        <v>1</v>
      </c>
      <c r="AA69">
        <v>0</v>
      </c>
      <c r="AB69">
        <v>1</v>
      </c>
      <c r="AC69">
        <v>1</v>
      </c>
      <c r="AD69">
        <v>0</v>
      </c>
      <c r="AE69">
        <v>1</v>
      </c>
      <c r="AF69">
        <v>0</v>
      </c>
      <c r="AG69">
        <v>1</v>
      </c>
    </row>
    <row r="70" spans="1:33" x14ac:dyDescent="0.3">
      <c r="A70">
        <v>4384</v>
      </c>
      <c r="B70">
        <v>8</v>
      </c>
      <c r="C70">
        <v>12</v>
      </c>
      <c r="D70">
        <v>5</v>
      </c>
      <c r="E70">
        <v>10</v>
      </c>
      <c r="F70">
        <v>5</v>
      </c>
      <c r="G70">
        <v>8</v>
      </c>
      <c r="H70">
        <v>12</v>
      </c>
      <c r="I70">
        <v>5</v>
      </c>
      <c r="J70">
        <v>8</v>
      </c>
      <c r="K70">
        <v>14</v>
      </c>
      <c r="L70">
        <v>12</v>
      </c>
      <c r="M70">
        <v>11</v>
      </c>
      <c r="N70">
        <v>11</v>
      </c>
      <c r="O70">
        <v>7</v>
      </c>
      <c r="P70">
        <v>13</v>
      </c>
      <c r="Q70">
        <v>12</v>
      </c>
      <c r="R70">
        <v>8</v>
      </c>
      <c r="S70">
        <v>6</v>
      </c>
      <c r="T70">
        <v>13</v>
      </c>
      <c r="U70">
        <v>3</v>
      </c>
      <c r="V70">
        <v>15</v>
      </c>
      <c r="W70">
        <v>8</v>
      </c>
      <c r="X70">
        <v>6</v>
      </c>
      <c r="Y70">
        <v>13</v>
      </c>
      <c r="Z70">
        <v>2</v>
      </c>
      <c r="AA70">
        <v>6</v>
      </c>
      <c r="AB70">
        <v>5</v>
      </c>
      <c r="AC70">
        <v>5</v>
      </c>
      <c r="AD70">
        <v>1</v>
      </c>
      <c r="AE70">
        <v>2</v>
      </c>
      <c r="AF70">
        <v>6</v>
      </c>
      <c r="AG70">
        <v>5</v>
      </c>
    </row>
    <row r="71" spans="1:33" x14ac:dyDescent="0.3">
      <c r="A71">
        <v>4385</v>
      </c>
      <c r="B71">
        <v>0</v>
      </c>
      <c r="C71">
        <v>1</v>
      </c>
      <c r="D71">
        <v>0</v>
      </c>
      <c r="E71">
        <v>2</v>
      </c>
      <c r="F71">
        <v>2</v>
      </c>
      <c r="G71">
        <v>0</v>
      </c>
      <c r="H71">
        <v>1</v>
      </c>
      <c r="I71">
        <v>0</v>
      </c>
      <c r="J71">
        <v>1</v>
      </c>
      <c r="K71">
        <v>0</v>
      </c>
      <c r="L71">
        <v>2</v>
      </c>
      <c r="M71">
        <v>2</v>
      </c>
      <c r="N71">
        <v>1</v>
      </c>
      <c r="O71">
        <v>1</v>
      </c>
      <c r="P71">
        <v>0</v>
      </c>
      <c r="Q71">
        <v>2</v>
      </c>
      <c r="R71">
        <v>1</v>
      </c>
      <c r="S71">
        <v>0</v>
      </c>
      <c r="T71">
        <v>2</v>
      </c>
      <c r="U71">
        <v>3</v>
      </c>
      <c r="V71">
        <v>3</v>
      </c>
      <c r="W71">
        <v>1</v>
      </c>
      <c r="X71">
        <v>0</v>
      </c>
      <c r="Y71">
        <v>2</v>
      </c>
    </row>
    <row r="72" spans="1:33" x14ac:dyDescent="0.3">
      <c r="A72">
        <v>4386</v>
      </c>
      <c r="B72">
        <v>7</v>
      </c>
      <c r="C72">
        <v>9</v>
      </c>
      <c r="D72">
        <v>11</v>
      </c>
      <c r="E72">
        <v>8</v>
      </c>
      <c r="F72">
        <v>3</v>
      </c>
      <c r="G72">
        <v>7</v>
      </c>
      <c r="H72">
        <v>9</v>
      </c>
      <c r="I72">
        <v>10</v>
      </c>
      <c r="J72">
        <v>5</v>
      </c>
      <c r="K72">
        <v>6</v>
      </c>
      <c r="L72">
        <v>7</v>
      </c>
      <c r="M72">
        <v>4</v>
      </c>
      <c r="N72">
        <v>7</v>
      </c>
      <c r="O72">
        <v>5</v>
      </c>
      <c r="P72">
        <v>6</v>
      </c>
      <c r="Q72">
        <v>7</v>
      </c>
      <c r="R72">
        <v>6</v>
      </c>
      <c r="S72">
        <v>9</v>
      </c>
      <c r="T72">
        <v>8</v>
      </c>
      <c r="U72">
        <v>9</v>
      </c>
      <c r="V72">
        <v>4</v>
      </c>
      <c r="W72">
        <v>6</v>
      </c>
      <c r="X72">
        <v>8</v>
      </c>
      <c r="Y72">
        <v>8</v>
      </c>
      <c r="Z72">
        <v>5</v>
      </c>
      <c r="AA72">
        <v>2</v>
      </c>
      <c r="AB72">
        <v>3</v>
      </c>
      <c r="AC72">
        <v>1</v>
      </c>
      <c r="AD72">
        <v>2</v>
      </c>
      <c r="AE72">
        <v>2</v>
      </c>
      <c r="AF72">
        <v>0</v>
      </c>
      <c r="AG72">
        <v>1</v>
      </c>
    </row>
    <row r="73" spans="1:33" x14ac:dyDescent="0.3">
      <c r="A73">
        <v>4387</v>
      </c>
      <c r="B73">
        <v>3</v>
      </c>
      <c r="C73">
        <v>2</v>
      </c>
      <c r="D73">
        <v>1</v>
      </c>
      <c r="E73">
        <v>0</v>
      </c>
      <c r="F73">
        <v>0</v>
      </c>
      <c r="G73">
        <v>3</v>
      </c>
      <c r="H73">
        <v>2</v>
      </c>
      <c r="I73">
        <v>1</v>
      </c>
      <c r="J73">
        <v>2</v>
      </c>
      <c r="K73">
        <v>1</v>
      </c>
      <c r="L73">
        <v>3</v>
      </c>
      <c r="M73">
        <v>2</v>
      </c>
      <c r="N73">
        <v>0</v>
      </c>
      <c r="O73">
        <v>2</v>
      </c>
      <c r="P73">
        <v>1</v>
      </c>
      <c r="Q73">
        <v>3</v>
      </c>
      <c r="R73">
        <v>3</v>
      </c>
      <c r="S73">
        <v>3</v>
      </c>
      <c r="T73">
        <v>2</v>
      </c>
      <c r="U73">
        <v>4</v>
      </c>
      <c r="V73">
        <v>3</v>
      </c>
      <c r="W73">
        <v>3</v>
      </c>
      <c r="X73">
        <v>3</v>
      </c>
      <c r="Y73">
        <v>2</v>
      </c>
      <c r="Z73">
        <v>1</v>
      </c>
      <c r="AA73">
        <v>1</v>
      </c>
      <c r="AB73">
        <v>1</v>
      </c>
      <c r="AC73">
        <v>0</v>
      </c>
      <c r="AD73">
        <v>0</v>
      </c>
      <c r="AE73">
        <v>1</v>
      </c>
      <c r="AF73">
        <v>1</v>
      </c>
      <c r="AG73">
        <v>1</v>
      </c>
    </row>
    <row r="74" spans="1:33" x14ac:dyDescent="0.3">
      <c r="A74">
        <v>4388</v>
      </c>
      <c r="B74">
        <v>1</v>
      </c>
      <c r="C74">
        <v>0</v>
      </c>
      <c r="D74">
        <v>0</v>
      </c>
      <c r="E74">
        <v>0</v>
      </c>
      <c r="F74">
        <v>0</v>
      </c>
      <c r="G74">
        <v>1</v>
      </c>
      <c r="H74">
        <v>0</v>
      </c>
      <c r="I74">
        <v>0</v>
      </c>
      <c r="J74">
        <v>0</v>
      </c>
      <c r="K74">
        <v>0</v>
      </c>
      <c r="L74">
        <v>1</v>
      </c>
      <c r="M74">
        <v>0</v>
      </c>
      <c r="N74">
        <v>0</v>
      </c>
      <c r="O74">
        <v>0</v>
      </c>
      <c r="P74">
        <v>0</v>
      </c>
      <c r="Q74">
        <v>1</v>
      </c>
      <c r="R74">
        <v>0</v>
      </c>
      <c r="S74">
        <v>1</v>
      </c>
      <c r="T74">
        <v>0</v>
      </c>
      <c r="U74">
        <v>1</v>
      </c>
      <c r="V74">
        <v>2</v>
      </c>
      <c r="W74">
        <v>0</v>
      </c>
      <c r="X74">
        <v>1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</row>
    <row r="75" spans="1:33" x14ac:dyDescent="0.3">
      <c r="A75">
        <v>4389</v>
      </c>
      <c r="B75">
        <v>6</v>
      </c>
      <c r="C75">
        <v>13</v>
      </c>
      <c r="D75">
        <v>15</v>
      </c>
      <c r="E75">
        <v>10</v>
      </c>
      <c r="F75">
        <v>16</v>
      </c>
      <c r="G75">
        <v>6</v>
      </c>
      <c r="H75">
        <v>13</v>
      </c>
      <c r="I75">
        <v>14</v>
      </c>
      <c r="J75">
        <v>12</v>
      </c>
      <c r="K75">
        <v>12</v>
      </c>
      <c r="L75">
        <v>9</v>
      </c>
      <c r="M75">
        <v>16</v>
      </c>
      <c r="N75">
        <v>9</v>
      </c>
      <c r="O75">
        <v>12</v>
      </c>
      <c r="P75">
        <v>11</v>
      </c>
      <c r="Q75">
        <v>9</v>
      </c>
      <c r="R75">
        <v>8</v>
      </c>
      <c r="S75">
        <v>8</v>
      </c>
      <c r="T75">
        <v>16</v>
      </c>
      <c r="U75">
        <v>10</v>
      </c>
      <c r="V75">
        <v>11</v>
      </c>
      <c r="W75">
        <v>8</v>
      </c>
      <c r="X75">
        <v>7</v>
      </c>
      <c r="Y75">
        <v>16</v>
      </c>
      <c r="Z75">
        <v>5</v>
      </c>
      <c r="AA75">
        <v>2</v>
      </c>
      <c r="AB75">
        <v>4</v>
      </c>
      <c r="AC75">
        <v>2</v>
      </c>
      <c r="AD75">
        <v>3</v>
      </c>
      <c r="AE75">
        <v>5</v>
      </c>
      <c r="AF75">
        <v>2</v>
      </c>
      <c r="AG75">
        <v>4</v>
      </c>
    </row>
    <row r="76" spans="1:33" x14ac:dyDescent="0.3">
      <c r="A76">
        <v>4390</v>
      </c>
      <c r="B76">
        <v>2</v>
      </c>
      <c r="C76">
        <v>0</v>
      </c>
      <c r="D76">
        <v>2</v>
      </c>
      <c r="E76">
        <v>0</v>
      </c>
      <c r="F76">
        <v>3</v>
      </c>
      <c r="G76">
        <v>2</v>
      </c>
      <c r="H76">
        <v>0</v>
      </c>
      <c r="I76">
        <v>2</v>
      </c>
      <c r="J76">
        <v>1</v>
      </c>
      <c r="K76">
        <v>1</v>
      </c>
      <c r="L76">
        <v>1</v>
      </c>
      <c r="M76">
        <v>0</v>
      </c>
      <c r="N76">
        <v>1</v>
      </c>
      <c r="O76">
        <v>1</v>
      </c>
      <c r="P76">
        <v>1</v>
      </c>
      <c r="Q76">
        <v>1</v>
      </c>
      <c r="R76">
        <v>0</v>
      </c>
      <c r="S76">
        <v>2</v>
      </c>
      <c r="T76">
        <v>0</v>
      </c>
      <c r="U76">
        <v>1</v>
      </c>
      <c r="V76">
        <v>1</v>
      </c>
      <c r="W76">
        <v>0</v>
      </c>
      <c r="X76">
        <v>2</v>
      </c>
      <c r="Y76">
        <v>0</v>
      </c>
      <c r="Z76">
        <v>1</v>
      </c>
      <c r="AA76">
        <v>0</v>
      </c>
      <c r="AB76">
        <v>1</v>
      </c>
      <c r="AC76">
        <v>1</v>
      </c>
      <c r="AD76">
        <v>3</v>
      </c>
      <c r="AE76">
        <v>1</v>
      </c>
      <c r="AF76">
        <v>0</v>
      </c>
      <c r="AG76">
        <v>1</v>
      </c>
    </row>
    <row r="77" spans="1:33" x14ac:dyDescent="0.3">
      <c r="A77">
        <v>4391</v>
      </c>
      <c r="B77">
        <v>3</v>
      </c>
      <c r="C77">
        <v>5</v>
      </c>
      <c r="D77">
        <v>5</v>
      </c>
      <c r="E77">
        <v>5</v>
      </c>
      <c r="F77">
        <v>4</v>
      </c>
      <c r="G77">
        <v>2</v>
      </c>
      <c r="H77">
        <v>5</v>
      </c>
      <c r="I77">
        <v>4</v>
      </c>
      <c r="J77">
        <v>1</v>
      </c>
      <c r="K77">
        <v>9</v>
      </c>
      <c r="L77">
        <v>3</v>
      </c>
      <c r="M77">
        <v>1</v>
      </c>
      <c r="N77">
        <v>1</v>
      </c>
      <c r="O77">
        <v>2</v>
      </c>
      <c r="P77">
        <v>9</v>
      </c>
      <c r="Q77">
        <v>4</v>
      </c>
      <c r="R77">
        <v>6</v>
      </c>
      <c r="S77">
        <v>2</v>
      </c>
      <c r="T77">
        <v>5</v>
      </c>
      <c r="U77">
        <v>4</v>
      </c>
      <c r="V77">
        <v>7</v>
      </c>
      <c r="W77">
        <v>6</v>
      </c>
      <c r="X77">
        <v>2</v>
      </c>
      <c r="Y77">
        <v>5</v>
      </c>
      <c r="Z77">
        <v>1</v>
      </c>
      <c r="AA77">
        <v>0</v>
      </c>
      <c r="AB77">
        <v>4</v>
      </c>
      <c r="AC77">
        <v>3</v>
      </c>
      <c r="AD77">
        <v>0</v>
      </c>
      <c r="AE77">
        <v>1</v>
      </c>
      <c r="AF77">
        <v>0</v>
      </c>
      <c r="AG77">
        <v>4</v>
      </c>
    </row>
    <row r="78" spans="1:33" x14ac:dyDescent="0.3">
      <c r="A78">
        <v>4392</v>
      </c>
      <c r="B78">
        <v>4</v>
      </c>
      <c r="C78">
        <v>5</v>
      </c>
      <c r="D78">
        <v>5</v>
      </c>
      <c r="E78">
        <v>3</v>
      </c>
      <c r="F78">
        <v>3</v>
      </c>
      <c r="G78">
        <v>4</v>
      </c>
      <c r="H78">
        <v>5</v>
      </c>
      <c r="I78">
        <v>5</v>
      </c>
      <c r="J78">
        <v>3</v>
      </c>
      <c r="K78">
        <v>4</v>
      </c>
      <c r="L78">
        <v>3</v>
      </c>
      <c r="M78">
        <v>5</v>
      </c>
      <c r="N78">
        <v>1</v>
      </c>
      <c r="O78">
        <v>3</v>
      </c>
      <c r="P78">
        <v>4</v>
      </c>
      <c r="Q78">
        <v>3</v>
      </c>
      <c r="R78">
        <v>4</v>
      </c>
      <c r="S78">
        <v>6</v>
      </c>
      <c r="T78">
        <v>5</v>
      </c>
      <c r="U78">
        <v>11</v>
      </c>
      <c r="V78">
        <v>6</v>
      </c>
      <c r="W78">
        <v>4</v>
      </c>
      <c r="X78">
        <v>6</v>
      </c>
      <c r="Y78">
        <v>5</v>
      </c>
      <c r="Z78">
        <v>3</v>
      </c>
      <c r="AA78">
        <v>2</v>
      </c>
      <c r="AB78">
        <v>3</v>
      </c>
      <c r="AC78">
        <v>5</v>
      </c>
      <c r="AD78">
        <v>2</v>
      </c>
      <c r="AE78">
        <v>3</v>
      </c>
      <c r="AF78">
        <v>2</v>
      </c>
      <c r="AG78">
        <v>3</v>
      </c>
    </row>
    <row r="79" spans="1:33" x14ac:dyDescent="0.3">
      <c r="A79">
        <v>4393</v>
      </c>
      <c r="B79">
        <v>1</v>
      </c>
      <c r="C79">
        <v>6</v>
      </c>
      <c r="D79">
        <v>2</v>
      </c>
      <c r="E79">
        <v>3</v>
      </c>
      <c r="F79">
        <v>1</v>
      </c>
      <c r="G79">
        <v>1</v>
      </c>
      <c r="H79">
        <v>5</v>
      </c>
      <c r="I79">
        <v>2</v>
      </c>
      <c r="J79">
        <v>1</v>
      </c>
      <c r="K79">
        <v>1</v>
      </c>
      <c r="L79">
        <v>2</v>
      </c>
      <c r="M79">
        <v>2</v>
      </c>
      <c r="N79">
        <v>2</v>
      </c>
      <c r="O79">
        <v>1</v>
      </c>
      <c r="P79">
        <v>1</v>
      </c>
      <c r="Q79">
        <v>2</v>
      </c>
      <c r="R79">
        <v>1</v>
      </c>
      <c r="S79">
        <v>1</v>
      </c>
      <c r="T79">
        <v>5</v>
      </c>
      <c r="U79">
        <v>0</v>
      </c>
      <c r="V79">
        <v>1</v>
      </c>
      <c r="W79">
        <v>1</v>
      </c>
      <c r="X79">
        <v>1</v>
      </c>
      <c r="Y79">
        <v>5</v>
      </c>
      <c r="Z79">
        <v>2</v>
      </c>
      <c r="AA79">
        <v>1</v>
      </c>
      <c r="AB79">
        <v>3</v>
      </c>
      <c r="AC79">
        <v>2</v>
      </c>
      <c r="AD79">
        <v>2</v>
      </c>
      <c r="AE79">
        <v>2</v>
      </c>
      <c r="AF79">
        <v>1</v>
      </c>
      <c r="AG79">
        <v>3</v>
      </c>
    </row>
    <row r="80" spans="1:33" x14ac:dyDescent="0.3">
      <c r="A80">
        <v>4394</v>
      </c>
      <c r="B80">
        <v>3</v>
      </c>
      <c r="C80">
        <v>2</v>
      </c>
      <c r="D80">
        <v>3</v>
      </c>
      <c r="E80">
        <v>1</v>
      </c>
      <c r="F80">
        <v>1</v>
      </c>
      <c r="G80">
        <v>3</v>
      </c>
      <c r="H80">
        <v>2</v>
      </c>
      <c r="I80">
        <v>3</v>
      </c>
      <c r="J80">
        <v>1</v>
      </c>
      <c r="K80">
        <v>2</v>
      </c>
      <c r="L80">
        <v>2</v>
      </c>
      <c r="M80">
        <v>1</v>
      </c>
      <c r="N80">
        <v>2</v>
      </c>
      <c r="O80">
        <v>1</v>
      </c>
      <c r="P80">
        <v>1</v>
      </c>
      <c r="Q80">
        <v>2</v>
      </c>
      <c r="R80">
        <v>3</v>
      </c>
      <c r="S80">
        <v>3</v>
      </c>
      <c r="T80">
        <v>1</v>
      </c>
      <c r="U80">
        <v>5</v>
      </c>
      <c r="V80">
        <v>1</v>
      </c>
      <c r="W80">
        <v>3</v>
      </c>
      <c r="X80">
        <v>3</v>
      </c>
      <c r="Y80">
        <v>1</v>
      </c>
      <c r="Z80">
        <v>1</v>
      </c>
      <c r="AA80">
        <v>0</v>
      </c>
      <c r="AB80">
        <v>0</v>
      </c>
      <c r="AC80">
        <v>1</v>
      </c>
      <c r="AD80">
        <v>1</v>
      </c>
      <c r="AE80">
        <v>1</v>
      </c>
      <c r="AF80">
        <v>0</v>
      </c>
      <c r="AG80">
        <v>0</v>
      </c>
    </row>
    <row r="81" spans="1:33" x14ac:dyDescent="0.3">
      <c r="A81">
        <v>4395</v>
      </c>
      <c r="B81">
        <v>18</v>
      </c>
      <c r="C81">
        <v>34</v>
      </c>
      <c r="D81">
        <v>26</v>
      </c>
      <c r="E81">
        <v>15</v>
      </c>
      <c r="F81">
        <v>8</v>
      </c>
      <c r="G81">
        <v>18</v>
      </c>
      <c r="H81">
        <v>36</v>
      </c>
      <c r="I81">
        <v>25</v>
      </c>
      <c r="J81">
        <v>22</v>
      </c>
      <c r="K81">
        <v>30</v>
      </c>
      <c r="L81">
        <v>29</v>
      </c>
      <c r="M81">
        <v>21</v>
      </c>
      <c r="N81">
        <v>9</v>
      </c>
      <c r="O81">
        <v>22</v>
      </c>
      <c r="P81">
        <v>27</v>
      </c>
      <c r="Q81">
        <v>30</v>
      </c>
      <c r="R81">
        <v>23</v>
      </c>
      <c r="S81">
        <v>32</v>
      </c>
      <c r="T81">
        <v>25</v>
      </c>
      <c r="U81">
        <v>14</v>
      </c>
      <c r="V81">
        <v>19</v>
      </c>
      <c r="W81">
        <v>24</v>
      </c>
      <c r="X81">
        <v>33</v>
      </c>
      <c r="Y81">
        <v>24</v>
      </c>
      <c r="Z81">
        <v>6</v>
      </c>
      <c r="AA81">
        <v>17</v>
      </c>
      <c r="AB81">
        <v>17</v>
      </c>
      <c r="AC81">
        <v>24</v>
      </c>
      <c r="AD81">
        <v>12</v>
      </c>
      <c r="AE81">
        <v>6</v>
      </c>
      <c r="AF81">
        <v>17</v>
      </c>
      <c r="AG81">
        <v>17</v>
      </c>
    </row>
    <row r="82" spans="1:33" x14ac:dyDescent="0.3">
      <c r="A82">
        <v>4396</v>
      </c>
      <c r="B82">
        <v>2</v>
      </c>
      <c r="C82">
        <v>0</v>
      </c>
      <c r="D82">
        <v>2</v>
      </c>
      <c r="E82">
        <v>6</v>
      </c>
      <c r="F82">
        <v>2</v>
      </c>
      <c r="G82">
        <v>2</v>
      </c>
      <c r="H82">
        <v>0</v>
      </c>
      <c r="I82">
        <v>2</v>
      </c>
      <c r="J82">
        <v>0</v>
      </c>
      <c r="K82">
        <v>0</v>
      </c>
      <c r="L82">
        <v>3</v>
      </c>
      <c r="M82">
        <v>1</v>
      </c>
      <c r="N82">
        <v>3</v>
      </c>
      <c r="O82">
        <v>0</v>
      </c>
      <c r="P82">
        <v>0</v>
      </c>
      <c r="Q82">
        <v>3</v>
      </c>
      <c r="R82">
        <v>3</v>
      </c>
      <c r="S82">
        <v>1</v>
      </c>
      <c r="T82">
        <v>0</v>
      </c>
      <c r="U82">
        <v>3</v>
      </c>
      <c r="V82">
        <v>3</v>
      </c>
      <c r="W82">
        <v>3</v>
      </c>
      <c r="X82">
        <v>1</v>
      </c>
      <c r="Y82">
        <v>0</v>
      </c>
      <c r="Z82">
        <v>1</v>
      </c>
      <c r="AA82">
        <v>0</v>
      </c>
      <c r="AB82">
        <v>0</v>
      </c>
      <c r="AC82">
        <v>0</v>
      </c>
      <c r="AD82">
        <v>2</v>
      </c>
      <c r="AE82">
        <v>1</v>
      </c>
      <c r="AF82">
        <v>0</v>
      </c>
      <c r="AG82">
        <v>0</v>
      </c>
    </row>
    <row r="83" spans="1:33" x14ac:dyDescent="0.3">
      <c r="A83">
        <v>4397</v>
      </c>
      <c r="B83">
        <v>4</v>
      </c>
      <c r="C83">
        <v>8</v>
      </c>
      <c r="D83">
        <v>6</v>
      </c>
      <c r="E83">
        <v>3</v>
      </c>
      <c r="F83">
        <v>3</v>
      </c>
      <c r="G83">
        <v>5</v>
      </c>
      <c r="H83">
        <v>5</v>
      </c>
      <c r="I83">
        <v>2</v>
      </c>
      <c r="J83">
        <v>2</v>
      </c>
      <c r="K83">
        <v>4</v>
      </c>
      <c r="L83">
        <v>3</v>
      </c>
      <c r="M83">
        <v>2</v>
      </c>
      <c r="N83">
        <v>5</v>
      </c>
      <c r="O83">
        <v>0</v>
      </c>
      <c r="P83">
        <v>0</v>
      </c>
      <c r="Q83">
        <v>0</v>
      </c>
      <c r="R83">
        <v>4</v>
      </c>
      <c r="S83">
        <v>5</v>
      </c>
      <c r="T83">
        <v>4</v>
      </c>
      <c r="U83">
        <v>3</v>
      </c>
      <c r="V83">
        <v>7</v>
      </c>
      <c r="W83">
        <v>1</v>
      </c>
      <c r="X83">
        <v>6</v>
      </c>
      <c r="Y83">
        <v>7</v>
      </c>
      <c r="Z83">
        <v>1</v>
      </c>
      <c r="AA83">
        <v>7</v>
      </c>
      <c r="AB83">
        <v>3</v>
      </c>
      <c r="AC83">
        <v>4</v>
      </c>
      <c r="AD83">
        <v>3</v>
      </c>
      <c r="AE83">
        <v>3</v>
      </c>
      <c r="AF83">
        <v>7</v>
      </c>
      <c r="AG83">
        <v>2</v>
      </c>
    </row>
    <row r="84" spans="1:33" x14ac:dyDescent="0.3">
      <c r="A84">
        <v>4398</v>
      </c>
      <c r="B84">
        <v>0</v>
      </c>
      <c r="C84">
        <v>0</v>
      </c>
      <c r="D84">
        <v>2</v>
      </c>
      <c r="E84">
        <v>1</v>
      </c>
      <c r="F84">
        <v>2</v>
      </c>
      <c r="G84">
        <v>0</v>
      </c>
      <c r="H84">
        <v>0</v>
      </c>
      <c r="I84">
        <v>0</v>
      </c>
      <c r="J84">
        <v>0</v>
      </c>
      <c r="K84">
        <v>2</v>
      </c>
      <c r="L84">
        <v>0</v>
      </c>
      <c r="M84">
        <v>0</v>
      </c>
      <c r="N84">
        <v>0</v>
      </c>
      <c r="O84">
        <v>0</v>
      </c>
      <c r="P84">
        <v>1</v>
      </c>
      <c r="Q84">
        <v>2</v>
      </c>
      <c r="R84">
        <v>0</v>
      </c>
      <c r="S84">
        <v>0</v>
      </c>
      <c r="T84">
        <v>1</v>
      </c>
      <c r="U84">
        <v>4</v>
      </c>
      <c r="V84">
        <v>0</v>
      </c>
      <c r="W84">
        <v>0</v>
      </c>
      <c r="X84">
        <v>0</v>
      </c>
      <c r="Y84">
        <v>2</v>
      </c>
      <c r="Z84">
        <v>0</v>
      </c>
      <c r="AA84">
        <v>0</v>
      </c>
      <c r="AB84">
        <v>2</v>
      </c>
      <c r="AC84">
        <v>1</v>
      </c>
      <c r="AD84">
        <v>0</v>
      </c>
      <c r="AE84">
        <v>0</v>
      </c>
      <c r="AF84">
        <v>0</v>
      </c>
      <c r="AG84">
        <v>1</v>
      </c>
    </row>
    <row r="85" spans="1:33" x14ac:dyDescent="0.3">
      <c r="A85">
        <v>4399</v>
      </c>
      <c r="B85">
        <v>2</v>
      </c>
      <c r="C85">
        <v>1</v>
      </c>
      <c r="D85">
        <v>0</v>
      </c>
      <c r="E85">
        <v>3</v>
      </c>
      <c r="F85">
        <v>2</v>
      </c>
      <c r="G85">
        <v>2</v>
      </c>
      <c r="H85">
        <v>1</v>
      </c>
      <c r="I85">
        <v>0</v>
      </c>
      <c r="J85">
        <v>1</v>
      </c>
      <c r="K85">
        <v>1</v>
      </c>
      <c r="L85">
        <v>5</v>
      </c>
      <c r="M85">
        <v>5</v>
      </c>
      <c r="N85">
        <v>1</v>
      </c>
      <c r="O85">
        <v>1</v>
      </c>
      <c r="P85">
        <v>0</v>
      </c>
      <c r="Q85">
        <v>6</v>
      </c>
      <c r="R85">
        <v>1</v>
      </c>
      <c r="S85">
        <v>2</v>
      </c>
      <c r="T85">
        <v>1</v>
      </c>
      <c r="U85">
        <v>4</v>
      </c>
      <c r="V85">
        <v>1</v>
      </c>
      <c r="W85">
        <v>1</v>
      </c>
      <c r="X85">
        <v>2</v>
      </c>
      <c r="Y85">
        <v>1</v>
      </c>
      <c r="Z85">
        <v>1</v>
      </c>
      <c r="AA85">
        <v>0</v>
      </c>
      <c r="AB85">
        <v>0</v>
      </c>
      <c r="AC85">
        <v>3</v>
      </c>
      <c r="AD85">
        <v>0</v>
      </c>
      <c r="AE85">
        <v>1</v>
      </c>
      <c r="AF85">
        <v>0</v>
      </c>
      <c r="AG85">
        <v>0</v>
      </c>
    </row>
    <row r="86" spans="1:33" x14ac:dyDescent="0.3">
      <c r="A86">
        <v>4400</v>
      </c>
      <c r="B86">
        <v>3</v>
      </c>
      <c r="C86">
        <v>3</v>
      </c>
      <c r="D86">
        <v>2</v>
      </c>
      <c r="E86">
        <v>4</v>
      </c>
      <c r="F86">
        <v>2</v>
      </c>
      <c r="G86">
        <v>3</v>
      </c>
      <c r="H86">
        <v>2</v>
      </c>
      <c r="I86">
        <v>3</v>
      </c>
      <c r="J86">
        <v>5</v>
      </c>
      <c r="K86">
        <v>2</v>
      </c>
      <c r="L86">
        <v>2</v>
      </c>
      <c r="M86">
        <v>1</v>
      </c>
      <c r="N86">
        <v>0</v>
      </c>
      <c r="O86">
        <v>5</v>
      </c>
      <c r="P86">
        <v>3</v>
      </c>
      <c r="Q86">
        <v>1</v>
      </c>
      <c r="R86">
        <v>1</v>
      </c>
      <c r="S86">
        <v>2</v>
      </c>
      <c r="T86">
        <v>3</v>
      </c>
      <c r="U86">
        <v>1</v>
      </c>
      <c r="V86">
        <v>5</v>
      </c>
      <c r="W86">
        <v>1</v>
      </c>
      <c r="X86">
        <v>2</v>
      </c>
      <c r="Y86">
        <v>2</v>
      </c>
      <c r="Z86">
        <v>0</v>
      </c>
      <c r="AA86">
        <v>2</v>
      </c>
      <c r="AB86">
        <v>0</v>
      </c>
      <c r="AC86">
        <v>3</v>
      </c>
      <c r="AD86">
        <v>0</v>
      </c>
      <c r="AE86">
        <v>0</v>
      </c>
      <c r="AF86">
        <v>1</v>
      </c>
      <c r="AG86">
        <v>0</v>
      </c>
    </row>
    <row r="87" spans="1:33" x14ac:dyDescent="0.3">
      <c r="A87">
        <v>4401</v>
      </c>
      <c r="B87">
        <v>0</v>
      </c>
      <c r="C87">
        <v>0</v>
      </c>
      <c r="D87">
        <v>3</v>
      </c>
      <c r="E87">
        <v>0</v>
      </c>
      <c r="F87">
        <v>0</v>
      </c>
      <c r="G87">
        <v>0</v>
      </c>
      <c r="H87">
        <v>1</v>
      </c>
      <c r="I87">
        <v>3</v>
      </c>
      <c r="J87">
        <v>0</v>
      </c>
      <c r="K87">
        <v>2</v>
      </c>
      <c r="L87">
        <v>2</v>
      </c>
      <c r="M87">
        <v>0</v>
      </c>
      <c r="N87">
        <v>0</v>
      </c>
      <c r="O87">
        <v>0</v>
      </c>
      <c r="P87">
        <v>0</v>
      </c>
      <c r="Q87">
        <v>2</v>
      </c>
      <c r="R87">
        <v>1</v>
      </c>
      <c r="S87">
        <v>2</v>
      </c>
      <c r="T87">
        <v>0</v>
      </c>
      <c r="U87">
        <v>1</v>
      </c>
      <c r="V87">
        <v>1</v>
      </c>
      <c r="W87">
        <v>1</v>
      </c>
      <c r="X87">
        <v>1</v>
      </c>
      <c r="Y87">
        <v>2</v>
      </c>
      <c r="Z87">
        <v>0</v>
      </c>
      <c r="AA87">
        <v>0</v>
      </c>
      <c r="AB87">
        <v>2</v>
      </c>
      <c r="AC87">
        <v>1</v>
      </c>
      <c r="AD87">
        <v>1</v>
      </c>
      <c r="AE87">
        <v>0</v>
      </c>
      <c r="AF87">
        <v>1</v>
      </c>
      <c r="AG87">
        <v>0</v>
      </c>
    </row>
    <row r="88" spans="1:33" x14ac:dyDescent="0.3">
      <c r="A88">
        <v>4402</v>
      </c>
      <c r="B88">
        <v>1</v>
      </c>
      <c r="C88">
        <v>0</v>
      </c>
      <c r="D88">
        <v>1</v>
      </c>
      <c r="E88">
        <v>1</v>
      </c>
      <c r="F88">
        <v>2</v>
      </c>
      <c r="G88">
        <v>1</v>
      </c>
      <c r="H88">
        <v>0</v>
      </c>
      <c r="I88">
        <v>1</v>
      </c>
      <c r="J88">
        <v>0</v>
      </c>
      <c r="K88">
        <v>1</v>
      </c>
      <c r="L88">
        <v>1</v>
      </c>
      <c r="M88">
        <v>1</v>
      </c>
      <c r="N88">
        <v>0</v>
      </c>
      <c r="O88">
        <v>0</v>
      </c>
      <c r="P88">
        <v>1</v>
      </c>
      <c r="Q88">
        <v>1</v>
      </c>
      <c r="R88">
        <v>2</v>
      </c>
      <c r="S88">
        <v>1</v>
      </c>
      <c r="T88">
        <v>0</v>
      </c>
      <c r="U88">
        <v>0</v>
      </c>
      <c r="V88">
        <v>0</v>
      </c>
      <c r="W88">
        <v>2</v>
      </c>
      <c r="X88">
        <v>1</v>
      </c>
      <c r="Y88">
        <v>0</v>
      </c>
      <c r="Z88">
        <v>0</v>
      </c>
      <c r="AA88">
        <v>0</v>
      </c>
      <c r="AB88">
        <v>0</v>
      </c>
      <c r="AC88">
        <v>1</v>
      </c>
      <c r="AD88">
        <v>1</v>
      </c>
      <c r="AE88">
        <v>0</v>
      </c>
      <c r="AF88">
        <v>0</v>
      </c>
      <c r="AG88">
        <v>0</v>
      </c>
    </row>
    <row r="89" spans="1:33" x14ac:dyDescent="0.3">
      <c r="A89">
        <v>4403</v>
      </c>
      <c r="B89">
        <v>2</v>
      </c>
      <c r="C89">
        <v>0</v>
      </c>
      <c r="D89">
        <v>0</v>
      </c>
      <c r="E89">
        <v>0</v>
      </c>
      <c r="F89">
        <v>0</v>
      </c>
      <c r="G89">
        <v>2</v>
      </c>
      <c r="H89">
        <v>0</v>
      </c>
      <c r="I89">
        <v>0</v>
      </c>
      <c r="J89">
        <v>1</v>
      </c>
      <c r="K89">
        <v>2</v>
      </c>
      <c r="L89">
        <v>0</v>
      </c>
      <c r="M89">
        <v>1</v>
      </c>
      <c r="N89">
        <v>0</v>
      </c>
      <c r="O89">
        <v>1</v>
      </c>
      <c r="P89">
        <v>2</v>
      </c>
      <c r="Q89">
        <v>0</v>
      </c>
      <c r="R89">
        <v>0</v>
      </c>
      <c r="S89">
        <v>1</v>
      </c>
      <c r="T89">
        <v>0</v>
      </c>
      <c r="U89">
        <v>0</v>
      </c>
      <c r="V89">
        <v>1</v>
      </c>
      <c r="W89">
        <v>0</v>
      </c>
      <c r="X89">
        <v>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0</v>
      </c>
    </row>
    <row r="90" spans="1:33" x14ac:dyDescent="0.3">
      <c r="A90">
        <v>4404</v>
      </c>
      <c r="B90">
        <v>4</v>
      </c>
      <c r="C90">
        <v>11</v>
      </c>
      <c r="D90">
        <v>4</v>
      </c>
      <c r="E90">
        <v>0</v>
      </c>
      <c r="F90">
        <v>0</v>
      </c>
      <c r="G90">
        <v>4</v>
      </c>
      <c r="H90">
        <v>11</v>
      </c>
      <c r="I90">
        <v>4</v>
      </c>
      <c r="J90">
        <v>3</v>
      </c>
      <c r="K90">
        <v>4</v>
      </c>
      <c r="L90">
        <v>5</v>
      </c>
      <c r="M90">
        <v>3</v>
      </c>
      <c r="N90">
        <v>1</v>
      </c>
      <c r="O90">
        <v>3</v>
      </c>
      <c r="P90">
        <v>4</v>
      </c>
      <c r="Q90">
        <v>5</v>
      </c>
      <c r="R90">
        <v>1</v>
      </c>
      <c r="S90">
        <v>4</v>
      </c>
      <c r="T90">
        <v>7</v>
      </c>
      <c r="U90">
        <v>2</v>
      </c>
      <c r="V90">
        <v>4</v>
      </c>
      <c r="W90">
        <v>1</v>
      </c>
      <c r="X90">
        <v>4</v>
      </c>
      <c r="Y90">
        <v>7</v>
      </c>
      <c r="Z90">
        <v>2</v>
      </c>
      <c r="AA90">
        <v>3</v>
      </c>
      <c r="AB90">
        <v>2</v>
      </c>
      <c r="AC90">
        <v>1</v>
      </c>
      <c r="AD90">
        <v>0</v>
      </c>
      <c r="AE90">
        <v>2</v>
      </c>
      <c r="AF90">
        <v>4</v>
      </c>
      <c r="AG90">
        <v>2</v>
      </c>
    </row>
    <row r="91" spans="1:33" x14ac:dyDescent="0.3">
      <c r="A91">
        <v>4405</v>
      </c>
      <c r="B91">
        <v>1</v>
      </c>
      <c r="C91">
        <v>4</v>
      </c>
      <c r="D91">
        <v>0</v>
      </c>
      <c r="E91">
        <v>1</v>
      </c>
      <c r="F91">
        <v>3</v>
      </c>
      <c r="G91">
        <v>1</v>
      </c>
      <c r="H91">
        <v>4</v>
      </c>
      <c r="I91">
        <v>1</v>
      </c>
      <c r="J91">
        <v>3</v>
      </c>
      <c r="K91">
        <v>1</v>
      </c>
      <c r="L91">
        <v>2</v>
      </c>
      <c r="M91">
        <v>1</v>
      </c>
      <c r="N91">
        <v>0</v>
      </c>
      <c r="O91">
        <v>3</v>
      </c>
      <c r="P91">
        <v>1</v>
      </c>
      <c r="Q91">
        <v>1</v>
      </c>
      <c r="R91">
        <v>2</v>
      </c>
      <c r="S91">
        <v>1</v>
      </c>
      <c r="T91">
        <v>4</v>
      </c>
      <c r="U91">
        <v>2</v>
      </c>
      <c r="V91">
        <v>1</v>
      </c>
      <c r="W91">
        <v>2</v>
      </c>
      <c r="X91">
        <v>1</v>
      </c>
      <c r="Y91">
        <v>4</v>
      </c>
      <c r="Z91">
        <v>2</v>
      </c>
      <c r="AA91">
        <v>3</v>
      </c>
      <c r="AB91">
        <v>1</v>
      </c>
      <c r="AC91">
        <v>0</v>
      </c>
      <c r="AD91">
        <v>1</v>
      </c>
      <c r="AE91">
        <v>2</v>
      </c>
      <c r="AF91">
        <v>3</v>
      </c>
      <c r="AG91">
        <v>1</v>
      </c>
    </row>
    <row r="92" spans="1:33" x14ac:dyDescent="0.3">
      <c r="A92">
        <v>4406</v>
      </c>
      <c r="B92">
        <v>0</v>
      </c>
      <c r="C92">
        <v>1</v>
      </c>
      <c r="D92">
        <v>1</v>
      </c>
      <c r="E92">
        <v>4</v>
      </c>
      <c r="F92">
        <v>0</v>
      </c>
      <c r="G92">
        <v>0</v>
      </c>
      <c r="H92">
        <v>2</v>
      </c>
      <c r="I92">
        <v>0</v>
      </c>
      <c r="J92">
        <v>0</v>
      </c>
      <c r="K92">
        <v>0</v>
      </c>
      <c r="L92">
        <v>0</v>
      </c>
      <c r="M92">
        <v>0</v>
      </c>
      <c r="N92">
        <v>2</v>
      </c>
      <c r="O92">
        <v>0</v>
      </c>
      <c r="P92">
        <v>0</v>
      </c>
      <c r="Q92">
        <v>0</v>
      </c>
      <c r="R92">
        <v>2</v>
      </c>
      <c r="S92">
        <v>0</v>
      </c>
      <c r="T92">
        <v>1</v>
      </c>
      <c r="U92">
        <v>2</v>
      </c>
      <c r="V92">
        <v>4</v>
      </c>
      <c r="W92">
        <v>2</v>
      </c>
      <c r="X92">
        <v>0</v>
      </c>
      <c r="Y92">
        <v>2</v>
      </c>
      <c r="Z92">
        <v>0</v>
      </c>
      <c r="AA92">
        <v>0</v>
      </c>
      <c r="AB92">
        <v>0</v>
      </c>
      <c r="AC92">
        <v>1</v>
      </c>
      <c r="AD92">
        <v>0</v>
      </c>
      <c r="AE92">
        <v>0</v>
      </c>
      <c r="AF92">
        <v>0</v>
      </c>
      <c r="AG92">
        <v>0</v>
      </c>
    </row>
    <row r="93" spans="1:33" x14ac:dyDescent="0.3">
      <c r="A93">
        <v>4407</v>
      </c>
      <c r="B93">
        <v>30</v>
      </c>
      <c r="C93">
        <v>54</v>
      </c>
      <c r="D93">
        <v>32</v>
      </c>
      <c r="E93">
        <v>30</v>
      </c>
      <c r="F93">
        <v>30</v>
      </c>
      <c r="G93">
        <v>31</v>
      </c>
      <c r="H93">
        <v>56</v>
      </c>
      <c r="I93">
        <v>31</v>
      </c>
      <c r="J93">
        <v>27</v>
      </c>
      <c r="K93">
        <v>33</v>
      </c>
      <c r="L93">
        <v>17</v>
      </c>
      <c r="M93">
        <v>39</v>
      </c>
      <c r="N93">
        <v>22</v>
      </c>
      <c r="O93">
        <v>27</v>
      </c>
      <c r="P93">
        <v>32</v>
      </c>
      <c r="Q93">
        <v>16</v>
      </c>
      <c r="R93">
        <v>21</v>
      </c>
      <c r="S93">
        <v>32</v>
      </c>
      <c r="T93">
        <v>36</v>
      </c>
      <c r="U93">
        <v>29</v>
      </c>
      <c r="V93">
        <v>38</v>
      </c>
      <c r="W93">
        <v>20</v>
      </c>
      <c r="X93">
        <v>31</v>
      </c>
      <c r="Y93">
        <v>37</v>
      </c>
      <c r="Z93">
        <v>10</v>
      </c>
      <c r="AA93">
        <v>21</v>
      </c>
      <c r="AB93">
        <v>14</v>
      </c>
      <c r="AC93">
        <v>23</v>
      </c>
      <c r="AD93">
        <v>13</v>
      </c>
      <c r="AE93">
        <v>10</v>
      </c>
      <c r="AF93">
        <v>22</v>
      </c>
      <c r="AG93">
        <v>14</v>
      </c>
    </row>
    <row r="94" spans="1:33" x14ac:dyDescent="0.3">
      <c r="A94">
        <v>4408</v>
      </c>
      <c r="B94">
        <v>1</v>
      </c>
      <c r="C94">
        <v>4</v>
      </c>
      <c r="D94">
        <v>5</v>
      </c>
      <c r="E94">
        <v>1</v>
      </c>
      <c r="F94">
        <v>2</v>
      </c>
      <c r="G94">
        <v>1</v>
      </c>
      <c r="H94">
        <v>6</v>
      </c>
      <c r="I94">
        <v>6</v>
      </c>
      <c r="J94">
        <v>0</v>
      </c>
      <c r="K94">
        <v>0</v>
      </c>
      <c r="L94">
        <v>1</v>
      </c>
      <c r="M94">
        <v>3</v>
      </c>
      <c r="N94">
        <v>2</v>
      </c>
      <c r="O94">
        <v>0</v>
      </c>
      <c r="P94">
        <v>1</v>
      </c>
      <c r="Q94">
        <v>2</v>
      </c>
      <c r="R94">
        <v>2</v>
      </c>
      <c r="S94">
        <v>1</v>
      </c>
      <c r="T94">
        <v>3</v>
      </c>
      <c r="U94">
        <v>6</v>
      </c>
      <c r="V94">
        <v>0</v>
      </c>
      <c r="W94">
        <v>2</v>
      </c>
      <c r="X94">
        <v>0</v>
      </c>
      <c r="Y94">
        <v>4</v>
      </c>
      <c r="Z94">
        <v>1</v>
      </c>
      <c r="AA94">
        <v>0</v>
      </c>
      <c r="AB94">
        <v>0</v>
      </c>
      <c r="AC94">
        <v>2</v>
      </c>
      <c r="AD94">
        <v>1</v>
      </c>
      <c r="AE94">
        <v>1</v>
      </c>
      <c r="AF94">
        <v>0</v>
      </c>
      <c r="AG94">
        <v>0</v>
      </c>
    </row>
    <row r="95" spans="1:33" x14ac:dyDescent="0.3">
      <c r="A95">
        <v>4409</v>
      </c>
      <c r="B95">
        <v>3</v>
      </c>
      <c r="C95">
        <v>5</v>
      </c>
      <c r="D95">
        <v>3</v>
      </c>
      <c r="E95">
        <v>5</v>
      </c>
      <c r="F95">
        <v>3</v>
      </c>
      <c r="G95">
        <v>3</v>
      </c>
      <c r="H95">
        <v>5</v>
      </c>
      <c r="I95">
        <v>3</v>
      </c>
      <c r="J95">
        <v>4</v>
      </c>
      <c r="K95">
        <v>5</v>
      </c>
      <c r="L95">
        <v>4</v>
      </c>
      <c r="M95">
        <v>5</v>
      </c>
      <c r="N95">
        <v>2</v>
      </c>
      <c r="O95">
        <v>4</v>
      </c>
      <c r="P95">
        <v>5</v>
      </c>
      <c r="Q95">
        <v>4</v>
      </c>
      <c r="R95">
        <v>4</v>
      </c>
      <c r="S95">
        <v>3</v>
      </c>
      <c r="T95">
        <v>4</v>
      </c>
      <c r="U95">
        <v>9</v>
      </c>
      <c r="V95">
        <v>7</v>
      </c>
      <c r="W95">
        <v>4</v>
      </c>
      <c r="X95">
        <v>3</v>
      </c>
      <c r="Y95">
        <v>4</v>
      </c>
      <c r="Z95">
        <v>1</v>
      </c>
      <c r="AA95">
        <v>3</v>
      </c>
      <c r="AB95">
        <v>4</v>
      </c>
      <c r="AC95">
        <v>1</v>
      </c>
      <c r="AD95">
        <v>0</v>
      </c>
      <c r="AE95">
        <v>1</v>
      </c>
      <c r="AF95">
        <v>3</v>
      </c>
      <c r="AG95">
        <v>4</v>
      </c>
    </row>
    <row r="96" spans="1:33" x14ac:dyDescent="0.3">
      <c r="A96">
        <v>4410</v>
      </c>
      <c r="B96">
        <v>1</v>
      </c>
      <c r="C96">
        <v>1</v>
      </c>
      <c r="D96">
        <v>2</v>
      </c>
      <c r="E96">
        <v>1</v>
      </c>
      <c r="F96">
        <v>2</v>
      </c>
      <c r="G96">
        <v>1</v>
      </c>
      <c r="H96">
        <v>1</v>
      </c>
      <c r="I96">
        <v>2</v>
      </c>
      <c r="J96">
        <v>0</v>
      </c>
      <c r="K96">
        <v>1</v>
      </c>
      <c r="L96">
        <v>2</v>
      </c>
      <c r="M96">
        <v>3</v>
      </c>
      <c r="N96">
        <v>2</v>
      </c>
      <c r="O96">
        <v>0</v>
      </c>
      <c r="P96">
        <v>1</v>
      </c>
      <c r="Q96">
        <v>2</v>
      </c>
      <c r="R96">
        <v>4</v>
      </c>
      <c r="S96">
        <v>1</v>
      </c>
      <c r="T96">
        <v>1</v>
      </c>
      <c r="U96">
        <v>1</v>
      </c>
      <c r="V96">
        <v>0</v>
      </c>
      <c r="W96">
        <v>4</v>
      </c>
      <c r="X96">
        <v>1</v>
      </c>
      <c r="Y96">
        <v>1</v>
      </c>
      <c r="Z96">
        <v>1</v>
      </c>
      <c r="AA96">
        <v>0</v>
      </c>
      <c r="AB96">
        <v>0</v>
      </c>
      <c r="AC96">
        <v>2</v>
      </c>
      <c r="AD96">
        <v>0</v>
      </c>
      <c r="AE96">
        <v>1</v>
      </c>
      <c r="AF96">
        <v>0</v>
      </c>
      <c r="AG96">
        <v>0</v>
      </c>
    </row>
    <row r="97" spans="1:33" x14ac:dyDescent="0.3">
      <c r="A97">
        <v>4411</v>
      </c>
      <c r="B97">
        <v>1</v>
      </c>
      <c r="C97">
        <v>2</v>
      </c>
      <c r="D97">
        <v>1</v>
      </c>
      <c r="E97">
        <v>0</v>
      </c>
      <c r="F97">
        <v>1</v>
      </c>
      <c r="G97">
        <v>1</v>
      </c>
      <c r="H97">
        <v>2</v>
      </c>
      <c r="I97">
        <v>0</v>
      </c>
      <c r="J97">
        <v>0</v>
      </c>
      <c r="K97">
        <v>1</v>
      </c>
      <c r="L97">
        <v>0</v>
      </c>
      <c r="M97">
        <v>0</v>
      </c>
      <c r="N97">
        <v>2</v>
      </c>
      <c r="O97">
        <v>0</v>
      </c>
      <c r="P97">
        <v>1</v>
      </c>
      <c r="Q97">
        <v>1</v>
      </c>
      <c r="R97">
        <v>0</v>
      </c>
      <c r="S97">
        <v>2</v>
      </c>
      <c r="T97">
        <v>1</v>
      </c>
      <c r="U97">
        <v>0</v>
      </c>
      <c r="V97">
        <v>1</v>
      </c>
      <c r="W97">
        <v>0</v>
      </c>
      <c r="X97">
        <v>1</v>
      </c>
      <c r="Y97">
        <v>1</v>
      </c>
      <c r="Z97">
        <v>0</v>
      </c>
      <c r="AA97">
        <v>0</v>
      </c>
      <c r="AB97">
        <v>0</v>
      </c>
      <c r="AC97">
        <v>1</v>
      </c>
      <c r="AD97">
        <v>2</v>
      </c>
      <c r="AE97">
        <v>1</v>
      </c>
      <c r="AF97">
        <v>1</v>
      </c>
      <c r="AG97">
        <v>0</v>
      </c>
    </row>
    <row r="98" spans="1:33" x14ac:dyDescent="0.3">
      <c r="A98">
        <v>4412</v>
      </c>
      <c r="B98">
        <v>0</v>
      </c>
      <c r="C98">
        <v>2</v>
      </c>
      <c r="D98">
        <v>1</v>
      </c>
      <c r="E98">
        <v>0</v>
      </c>
      <c r="F98">
        <v>0</v>
      </c>
      <c r="G98">
        <v>0</v>
      </c>
      <c r="H98">
        <v>2</v>
      </c>
      <c r="I98">
        <v>1</v>
      </c>
      <c r="J98">
        <v>0</v>
      </c>
      <c r="K98">
        <v>0</v>
      </c>
      <c r="L98">
        <v>0</v>
      </c>
      <c r="M98">
        <v>1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1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  <c r="AA98">
        <v>0</v>
      </c>
      <c r="AB98">
        <v>1</v>
      </c>
      <c r="AC98">
        <v>1</v>
      </c>
      <c r="AD98">
        <v>0</v>
      </c>
      <c r="AE98">
        <v>0</v>
      </c>
      <c r="AF98">
        <v>0</v>
      </c>
      <c r="AG98">
        <v>1</v>
      </c>
    </row>
    <row r="99" spans="1:33" x14ac:dyDescent="0.3">
      <c r="A99">
        <v>4413</v>
      </c>
      <c r="B99">
        <v>0</v>
      </c>
      <c r="C99">
        <v>1</v>
      </c>
      <c r="D99">
        <v>3</v>
      </c>
      <c r="E99">
        <v>0</v>
      </c>
      <c r="F99">
        <v>0</v>
      </c>
      <c r="G99">
        <v>0</v>
      </c>
      <c r="H99">
        <v>1</v>
      </c>
      <c r="I99">
        <v>3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0</v>
      </c>
    </row>
    <row r="100" spans="1:33" x14ac:dyDescent="0.3">
      <c r="A100">
        <v>4414</v>
      </c>
      <c r="B100">
        <v>2</v>
      </c>
      <c r="C100">
        <v>0</v>
      </c>
      <c r="D100">
        <v>2</v>
      </c>
      <c r="E100">
        <v>1</v>
      </c>
      <c r="F100">
        <v>0</v>
      </c>
      <c r="G100">
        <v>2</v>
      </c>
      <c r="H100">
        <v>0</v>
      </c>
      <c r="I100">
        <v>2</v>
      </c>
      <c r="J100">
        <v>0</v>
      </c>
      <c r="K100">
        <v>1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  <c r="S100">
        <v>2</v>
      </c>
      <c r="T100">
        <v>0</v>
      </c>
      <c r="U100">
        <v>1</v>
      </c>
      <c r="V100">
        <v>1</v>
      </c>
      <c r="W100">
        <v>0</v>
      </c>
      <c r="X100">
        <v>2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</row>
    <row r="101" spans="1:33" x14ac:dyDescent="0.3">
      <c r="A101">
        <v>4415</v>
      </c>
      <c r="B101">
        <v>1</v>
      </c>
      <c r="C101">
        <v>1</v>
      </c>
      <c r="D101">
        <v>1</v>
      </c>
      <c r="E101">
        <v>1</v>
      </c>
      <c r="F101">
        <v>0</v>
      </c>
      <c r="G101">
        <v>1</v>
      </c>
      <c r="H101">
        <v>1</v>
      </c>
      <c r="I101">
        <v>1</v>
      </c>
      <c r="J101">
        <v>3</v>
      </c>
      <c r="K101">
        <v>1</v>
      </c>
      <c r="L101">
        <v>0</v>
      </c>
      <c r="M101">
        <v>3</v>
      </c>
      <c r="N101">
        <v>0</v>
      </c>
      <c r="O101">
        <v>3</v>
      </c>
      <c r="P101">
        <v>1</v>
      </c>
      <c r="Q101">
        <v>0</v>
      </c>
      <c r="R101">
        <v>2</v>
      </c>
      <c r="S101">
        <v>2</v>
      </c>
      <c r="T101">
        <v>0</v>
      </c>
      <c r="U101">
        <v>4</v>
      </c>
      <c r="V101">
        <v>0</v>
      </c>
      <c r="W101">
        <v>2</v>
      </c>
      <c r="X101">
        <v>2</v>
      </c>
      <c r="Y101">
        <v>0</v>
      </c>
      <c r="Z101">
        <v>0</v>
      </c>
      <c r="AA101">
        <v>0</v>
      </c>
      <c r="AB101">
        <v>0</v>
      </c>
      <c r="AC101">
        <v>1</v>
      </c>
      <c r="AD101">
        <v>0</v>
      </c>
      <c r="AE101">
        <v>0</v>
      </c>
      <c r="AF101">
        <v>0</v>
      </c>
      <c r="AG101">
        <v>0</v>
      </c>
    </row>
    <row r="102" spans="1:33" x14ac:dyDescent="0.3">
      <c r="A102">
        <v>4416</v>
      </c>
      <c r="B102">
        <v>0</v>
      </c>
      <c r="C102">
        <v>2</v>
      </c>
      <c r="D102">
        <v>0</v>
      </c>
      <c r="E102">
        <v>1</v>
      </c>
      <c r="F102">
        <v>0</v>
      </c>
      <c r="G102">
        <v>0</v>
      </c>
      <c r="H102">
        <v>2</v>
      </c>
      <c r="I102">
        <v>0</v>
      </c>
      <c r="J102">
        <v>0</v>
      </c>
      <c r="K102">
        <v>0</v>
      </c>
      <c r="L102">
        <v>1</v>
      </c>
      <c r="M102">
        <v>2</v>
      </c>
      <c r="N102">
        <v>0</v>
      </c>
      <c r="O102">
        <v>0</v>
      </c>
      <c r="P102">
        <v>0</v>
      </c>
      <c r="Q102">
        <v>1</v>
      </c>
      <c r="R102">
        <v>0</v>
      </c>
      <c r="S102">
        <v>1</v>
      </c>
      <c r="T102">
        <v>2</v>
      </c>
      <c r="U102">
        <v>0</v>
      </c>
      <c r="V102">
        <v>0</v>
      </c>
      <c r="W102">
        <v>0</v>
      </c>
      <c r="X102">
        <v>1</v>
      </c>
      <c r="Y102">
        <v>2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1</v>
      </c>
      <c r="AF102">
        <v>0</v>
      </c>
      <c r="AG102">
        <v>0</v>
      </c>
    </row>
    <row r="103" spans="1:33" x14ac:dyDescent="0.3">
      <c r="A103">
        <v>4417</v>
      </c>
      <c r="B103">
        <v>1</v>
      </c>
      <c r="C103">
        <v>2</v>
      </c>
      <c r="D103">
        <v>1</v>
      </c>
      <c r="E103">
        <v>2</v>
      </c>
      <c r="F103">
        <v>1</v>
      </c>
      <c r="G103">
        <v>1</v>
      </c>
      <c r="H103">
        <v>1</v>
      </c>
      <c r="I103">
        <v>1</v>
      </c>
      <c r="J103">
        <v>2</v>
      </c>
      <c r="K103">
        <v>1</v>
      </c>
      <c r="L103">
        <v>1</v>
      </c>
      <c r="M103">
        <v>0</v>
      </c>
      <c r="N103">
        <v>2</v>
      </c>
      <c r="O103">
        <v>0</v>
      </c>
      <c r="P103">
        <v>1</v>
      </c>
      <c r="Q103">
        <v>1</v>
      </c>
      <c r="R103">
        <v>2</v>
      </c>
      <c r="S103">
        <v>2</v>
      </c>
      <c r="T103">
        <v>3</v>
      </c>
      <c r="U103">
        <v>0</v>
      </c>
      <c r="V103">
        <v>4</v>
      </c>
      <c r="W103">
        <v>4</v>
      </c>
      <c r="X103">
        <v>3</v>
      </c>
      <c r="Y103">
        <v>3</v>
      </c>
      <c r="Z103">
        <v>0</v>
      </c>
      <c r="AA103">
        <v>1</v>
      </c>
      <c r="AB103">
        <v>0</v>
      </c>
      <c r="AC103">
        <v>1</v>
      </c>
      <c r="AD103">
        <v>1</v>
      </c>
      <c r="AE103">
        <v>0</v>
      </c>
      <c r="AF103">
        <v>1</v>
      </c>
      <c r="AG103">
        <v>0</v>
      </c>
    </row>
    <row r="104" spans="1:33" x14ac:dyDescent="0.3">
      <c r="A104">
        <v>4418</v>
      </c>
      <c r="B104">
        <v>0</v>
      </c>
      <c r="C104">
        <v>2</v>
      </c>
      <c r="D104">
        <v>1</v>
      </c>
      <c r="E104">
        <v>0</v>
      </c>
      <c r="F104">
        <v>1</v>
      </c>
      <c r="G104">
        <v>0</v>
      </c>
      <c r="H104">
        <v>2</v>
      </c>
      <c r="I104">
        <v>1</v>
      </c>
      <c r="J104">
        <v>1</v>
      </c>
      <c r="K104">
        <v>0</v>
      </c>
      <c r="L104">
        <v>0</v>
      </c>
      <c r="M104">
        <v>1</v>
      </c>
      <c r="N104">
        <v>0</v>
      </c>
      <c r="O104">
        <v>1</v>
      </c>
      <c r="P104">
        <v>0</v>
      </c>
      <c r="Q104">
        <v>0</v>
      </c>
      <c r="R104">
        <v>0</v>
      </c>
      <c r="S104">
        <v>0</v>
      </c>
      <c r="T104">
        <v>2</v>
      </c>
      <c r="U104">
        <v>2</v>
      </c>
      <c r="V104">
        <v>2</v>
      </c>
      <c r="W104">
        <v>0</v>
      </c>
      <c r="X104">
        <v>0</v>
      </c>
      <c r="Y104">
        <v>2</v>
      </c>
      <c r="Z104">
        <v>2</v>
      </c>
      <c r="AA104">
        <v>0</v>
      </c>
      <c r="AB104">
        <v>0</v>
      </c>
      <c r="AC104">
        <v>0</v>
      </c>
      <c r="AD104">
        <v>0</v>
      </c>
      <c r="AE104">
        <v>2</v>
      </c>
      <c r="AF104">
        <v>0</v>
      </c>
      <c r="AG104">
        <v>0</v>
      </c>
    </row>
    <row r="105" spans="1:33" x14ac:dyDescent="0.3">
      <c r="A105">
        <v>4419</v>
      </c>
      <c r="B105">
        <v>0</v>
      </c>
      <c r="C105">
        <v>1</v>
      </c>
      <c r="D105">
        <v>0</v>
      </c>
      <c r="E105">
        <v>0</v>
      </c>
      <c r="F105">
        <v>0</v>
      </c>
      <c r="G105">
        <v>0</v>
      </c>
      <c r="H105">
        <v>1</v>
      </c>
      <c r="I105">
        <v>0</v>
      </c>
      <c r="J105">
        <v>1</v>
      </c>
      <c r="K105">
        <v>0</v>
      </c>
      <c r="L105">
        <v>1</v>
      </c>
      <c r="M105">
        <v>1</v>
      </c>
      <c r="N105">
        <v>0</v>
      </c>
      <c r="O105">
        <v>1</v>
      </c>
      <c r="P105">
        <v>0</v>
      </c>
      <c r="Q105">
        <v>1</v>
      </c>
      <c r="R105">
        <v>0</v>
      </c>
      <c r="S105">
        <v>0</v>
      </c>
      <c r="T105">
        <v>0</v>
      </c>
      <c r="U105">
        <v>0</v>
      </c>
      <c r="V105">
        <v>2</v>
      </c>
      <c r="W105">
        <v>0</v>
      </c>
      <c r="X105">
        <v>0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0</v>
      </c>
      <c r="AE105">
        <v>0</v>
      </c>
      <c r="AF105">
        <v>1</v>
      </c>
      <c r="AG105">
        <v>0</v>
      </c>
    </row>
    <row r="106" spans="1:33" x14ac:dyDescent="0.3">
      <c r="A106">
        <v>4420</v>
      </c>
      <c r="B106">
        <v>20</v>
      </c>
      <c r="C106">
        <v>23</v>
      </c>
      <c r="D106">
        <v>19</v>
      </c>
      <c r="E106">
        <v>27</v>
      </c>
      <c r="F106">
        <v>22</v>
      </c>
      <c r="G106">
        <v>19</v>
      </c>
      <c r="H106">
        <v>21</v>
      </c>
      <c r="I106">
        <v>19</v>
      </c>
      <c r="J106">
        <v>16</v>
      </c>
      <c r="K106">
        <v>21</v>
      </c>
      <c r="L106">
        <v>18</v>
      </c>
      <c r="M106">
        <v>16</v>
      </c>
      <c r="N106">
        <v>13</v>
      </c>
      <c r="O106">
        <v>16</v>
      </c>
      <c r="P106">
        <v>21</v>
      </c>
      <c r="Q106">
        <v>18</v>
      </c>
      <c r="R106">
        <v>11</v>
      </c>
      <c r="S106">
        <v>21</v>
      </c>
      <c r="T106">
        <v>20</v>
      </c>
      <c r="U106">
        <v>21</v>
      </c>
      <c r="V106">
        <v>15</v>
      </c>
      <c r="W106">
        <v>11</v>
      </c>
      <c r="X106">
        <v>19</v>
      </c>
      <c r="Y106">
        <v>20</v>
      </c>
      <c r="Z106">
        <v>14</v>
      </c>
      <c r="AA106">
        <v>15</v>
      </c>
      <c r="AB106">
        <v>8</v>
      </c>
      <c r="AC106">
        <v>6</v>
      </c>
      <c r="AD106">
        <v>12</v>
      </c>
      <c r="AE106">
        <v>14</v>
      </c>
      <c r="AF106">
        <v>15</v>
      </c>
      <c r="AG106">
        <v>8</v>
      </c>
    </row>
    <row r="107" spans="1:33" x14ac:dyDescent="0.3">
      <c r="A107">
        <v>4421</v>
      </c>
      <c r="B107">
        <v>8</v>
      </c>
      <c r="C107">
        <v>5</v>
      </c>
      <c r="D107">
        <v>4</v>
      </c>
      <c r="E107">
        <v>8</v>
      </c>
      <c r="F107">
        <v>5</v>
      </c>
      <c r="G107">
        <v>8</v>
      </c>
      <c r="H107">
        <v>6</v>
      </c>
      <c r="I107">
        <v>2</v>
      </c>
      <c r="J107">
        <v>6</v>
      </c>
      <c r="K107">
        <v>10</v>
      </c>
      <c r="L107">
        <v>14</v>
      </c>
      <c r="M107">
        <v>1</v>
      </c>
      <c r="N107">
        <v>6</v>
      </c>
      <c r="O107">
        <v>6</v>
      </c>
      <c r="P107">
        <v>9</v>
      </c>
      <c r="Q107">
        <v>15</v>
      </c>
      <c r="R107">
        <v>4</v>
      </c>
      <c r="S107">
        <v>8</v>
      </c>
      <c r="T107">
        <v>2</v>
      </c>
      <c r="U107">
        <v>7</v>
      </c>
      <c r="V107">
        <v>5</v>
      </c>
      <c r="W107">
        <v>4</v>
      </c>
      <c r="X107">
        <v>8</v>
      </c>
      <c r="Y107">
        <v>4</v>
      </c>
      <c r="Z107">
        <v>3</v>
      </c>
      <c r="AA107">
        <v>1</v>
      </c>
      <c r="AB107">
        <v>5</v>
      </c>
      <c r="AC107">
        <v>2</v>
      </c>
      <c r="AD107">
        <v>0</v>
      </c>
      <c r="AE107">
        <v>3</v>
      </c>
      <c r="AF107">
        <v>1</v>
      </c>
      <c r="AG107">
        <v>5</v>
      </c>
    </row>
    <row r="108" spans="1:33" x14ac:dyDescent="0.3">
      <c r="A108">
        <v>4422</v>
      </c>
      <c r="B108">
        <v>5</v>
      </c>
      <c r="C108">
        <v>4</v>
      </c>
      <c r="D108">
        <v>0</v>
      </c>
      <c r="E108">
        <v>2</v>
      </c>
      <c r="F108">
        <v>5</v>
      </c>
      <c r="G108">
        <v>5</v>
      </c>
      <c r="H108">
        <v>4</v>
      </c>
      <c r="I108">
        <v>0</v>
      </c>
      <c r="J108">
        <v>2</v>
      </c>
      <c r="K108">
        <v>5</v>
      </c>
      <c r="L108">
        <v>2</v>
      </c>
      <c r="M108">
        <v>2</v>
      </c>
      <c r="N108">
        <v>3</v>
      </c>
      <c r="O108">
        <v>2</v>
      </c>
      <c r="P108">
        <v>5</v>
      </c>
      <c r="Q108">
        <v>2</v>
      </c>
      <c r="R108">
        <v>3</v>
      </c>
      <c r="S108">
        <v>5</v>
      </c>
      <c r="T108">
        <v>7</v>
      </c>
      <c r="U108">
        <v>7</v>
      </c>
      <c r="V108">
        <v>4</v>
      </c>
      <c r="W108">
        <v>3</v>
      </c>
      <c r="X108">
        <v>5</v>
      </c>
      <c r="Y108">
        <v>7</v>
      </c>
      <c r="Z108">
        <v>0</v>
      </c>
      <c r="AA108">
        <v>2</v>
      </c>
      <c r="AB108">
        <v>0</v>
      </c>
      <c r="AC108">
        <v>2</v>
      </c>
      <c r="AD108">
        <v>3</v>
      </c>
      <c r="AE108">
        <v>0</v>
      </c>
      <c r="AF108">
        <v>2</v>
      </c>
      <c r="AG108">
        <v>0</v>
      </c>
    </row>
    <row r="109" spans="1:33" x14ac:dyDescent="0.3">
      <c r="A109">
        <v>4423</v>
      </c>
      <c r="B109">
        <v>2</v>
      </c>
      <c r="C109">
        <v>3</v>
      </c>
      <c r="D109">
        <v>6</v>
      </c>
      <c r="E109">
        <v>10</v>
      </c>
      <c r="F109">
        <v>5</v>
      </c>
      <c r="G109">
        <v>2</v>
      </c>
      <c r="H109">
        <v>3</v>
      </c>
      <c r="I109">
        <v>6</v>
      </c>
      <c r="J109">
        <v>3</v>
      </c>
      <c r="K109">
        <v>9</v>
      </c>
      <c r="L109">
        <v>2</v>
      </c>
      <c r="M109">
        <v>7</v>
      </c>
      <c r="N109">
        <v>7</v>
      </c>
      <c r="O109">
        <v>3</v>
      </c>
      <c r="P109">
        <v>8</v>
      </c>
      <c r="Q109">
        <v>2</v>
      </c>
      <c r="R109">
        <v>6</v>
      </c>
      <c r="S109">
        <v>5</v>
      </c>
      <c r="T109">
        <v>6</v>
      </c>
      <c r="U109">
        <v>2</v>
      </c>
      <c r="V109">
        <v>6</v>
      </c>
      <c r="W109">
        <v>6</v>
      </c>
      <c r="X109">
        <v>5</v>
      </c>
      <c r="Y109">
        <v>6</v>
      </c>
      <c r="Z109">
        <v>1</v>
      </c>
      <c r="AA109">
        <v>0</v>
      </c>
      <c r="AB109">
        <v>4</v>
      </c>
      <c r="AC109">
        <v>7</v>
      </c>
      <c r="AD109">
        <v>4</v>
      </c>
      <c r="AE109">
        <v>1</v>
      </c>
      <c r="AF109">
        <v>1</v>
      </c>
      <c r="AG109">
        <v>3</v>
      </c>
    </row>
    <row r="110" spans="1:33" x14ac:dyDescent="0.3">
      <c r="A110">
        <v>4424</v>
      </c>
      <c r="B110">
        <v>0</v>
      </c>
      <c r="C110">
        <v>2</v>
      </c>
      <c r="D110">
        <v>5</v>
      </c>
      <c r="E110">
        <v>2</v>
      </c>
      <c r="F110">
        <v>0</v>
      </c>
      <c r="G110">
        <v>0</v>
      </c>
      <c r="H110">
        <v>2</v>
      </c>
      <c r="I110">
        <v>5</v>
      </c>
      <c r="J110">
        <v>4</v>
      </c>
      <c r="K110">
        <v>2</v>
      </c>
      <c r="L110">
        <v>1</v>
      </c>
      <c r="M110">
        <v>6</v>
      </c>
      <c r="N110">
        <v>5</v>
      </c>
      <c r="O110">
        <v>4</v>
      </c>
      <c r="P110">
        <v>1</v>
      </c>
      <c r="Q110">
        <v>2</v>
      </c>
      <c r="R110">
        <v>4</v>
      </c>
      <c r="S110">
        <v>2</v>
      </c>
      <c r="T110">
        <v>8</v>
      </c>
      <c r="U110">
        <v>3</v>
      </c>
      <c r="V110">
        <v>5</v>
      </c>
      <c r="W110">
        <v>4</v>
      </c>
      <c r="X110">
        <v>4</v>
      </c>
      <c r="Y110">
        <v>6</v>
      </c>
      <c r="Z110">
        <v>4</v>
      </c>
      <c r="AA110">
        <v>1</v>
      </c>
      <c r="AB110">
        <v>1</v>
      </c>
      <c r="AC110">
        <v>0</v>
      </c>
      <c r="AD110">
        <v>1</v>
      </c>
      <c r="AE110">
        <v>4</v>
      </c>
      <c r="AF110">
        <v>1</v>
      </c>
      <c r="AG110">
        <v>0</v>
      </c>
    </row>
    <row r="111" spans="1:33" x14ac:dyDescent="0.3">
      <c r="A111">
        <v>4425</v>
      </c>
      <c r="B111">
        <v>5</v>
      </c>
      <c r="C111">
        <v>3</v>
      </c>
      <c r="D111">
        <v>3</v>
      </c>
      <c r="E111">
        <v>2</v>
      </c>
      <c r="F111">
        <v>2</v>
      </c>
      <c r="G111">
        <v>5</v>
      </c>
      <c r="H111">
        <v>3</v>
      </c>
      <c r="I111">
        <v>4</v>
      </c>
      <c r="J111">
        <v>6</v>
      </c>
      <c r="K111">
        <v>2</v>
      </c>
      <c r="L111">
        <v>2</v>
      </c>
      <c r="M111">
        <v>5</v>
      </c>
      <c r="N111">
        <v>1</v>
      </c>
      <c r="O111">
        <v>6</v>
      </c>
      <c r="P111">
        <v>2</v>
      </c>
      <c r="Q111">
        <v>2</v>
      </c>
      <c r="R111">
        <v>4</v>
      </c>
      <c r="S111">
        <v>6</v>
      </c>
      <c r="T111">
        <v>1</v>
      </c>
      <c r="U111">
        <v>3</v>
      </c>
      <c r="V111">
        <v>3</v>
      </c>
      <c r="W111">
        <v>4</v>
      </c>
      <c r="X111">
        <v>1</v>
      </c>
      <c r="Y111">
        <v>1</v>
      </c>
      <c r="Z111">
        <v>1</v>
      </c>
      <c r="AA111">
        <v>1</v>
      </c>
      <c r="AB111">
        <v>3</v>
      </c>
      <c r="AC111">
        <v>2</v>
      </c>
      <c r="AD111">
        <v>0</v>
      </c>
      <c r="AE111">
        <v>1</v>
      </c>
      <c r="AF111">
        <v>4</v>
      </c>
      <c r="AG111">
        <v>3</v>
      </c>
    </row>
    <row r="112" spans="1:33" x14ac:dyDescent="0.3">
      <c r="A112">
        <v>4426</v>
      </c>
      <c r="B112">
        <v>8</v>
      </c>
      <c r="C112">
        <v>5</v>
      </c>
      <c r="D112">
        <v>7</v>
      </c>
      <c r="E112">
        <v>4</v>
      </c>
      <c r="F112">
        <v>3</v>
      </c>
      <c r="G112">
        <v>8</v>
      </c>
      <c r="H112">
        <v>4</v>
      </c>
      <c r="I112">
        <v>7</v>
      </c>
      <c r="J112">
        <v>4</v>
      </c>
      <c r="K112">
        <v>2</v>
      </c>
      <c r="L112">
        <v>0</v>
      </c>
      <c r="M112">
        <v>8</v>
      </c>
      <c r="N112">
        <v>6</v>
      </c>
      <c r="O112">
        <v>4</v>
      </c>
      <c r="P112">
        <v>3</v>
      </c>
      <c r="Q112">
        <v>0</v>
      </c>
      <c r="R112">
        <v>7</v>
      </c>
      <c r="S112">
        <v>8</v>
      </c>
      <c r="T112">
        <v>5</v>
      </c>
      <c r="U112">
        <v>8</v>
      </c>
      <c r="V112">
        <v>8</v>
      </c>
      <c r="W112">
        <v>7</v>
      </c>
      <c r="X112">
        <v>8</v>
      </c>
      <c r="Y112">
        <v>5</v>
      </c>
      <c r="Z112">
        <v>3</v>
      </c>
      <c r="AA112">
        <v>2</v>
      </c>
      <c r="AB112">
        <v>1</v>
      </c>
      <c r="AC112">
        <v>7</v>
      </c>
      <c r="AD112">
        <v>3</v>
      </c>
      <c r="AE112">
        <v>3</v>
      </c>
      <c r="AF112">
        <v>2</v>
      </c>
      <c r="AG112">
        <v>1</v>
      </c>
    </row>
    <row r="113" spans="1:33" x14ac:dyDescent="0.3">
      <c r="A113">
        <v>4427</v>
      </c>
      <c r="B113">
        <v>0</v>
      </c>
      <c r="C113">
        <v>2</v>
      </c>
      <c r="D113">
        <v>3</v>
      </c>
      <c r="E113">
        <v>2</v>
      </c>
      <c r="F113">
        <v>1</v>
      </c>
      <c r="G113">
        <v>0</v>
      </c>
      <c r="H113">
        <v>2</v>
      </c>
      <c r="I113">
        <v>3</v>
      </c>
      <c r="J113">
        <v>4</v>
      </c>
      <c r="K113">
        <v>2</v>
      </c>
      <c r="L113">
        <v>4</v>
      </c>
      <c r="M113">
        <v>1</v>
      </c>
      <c r="N113">
        <v>3</v>
      </c>
      <c r="O113">
        <v>4</v>
      </c>
      <c r="P113">
        <v>2</v>
      </c>
      <c r="Q113">
        <v>4</v>
      </c>
      <c r="R113">
        <v>1</v>
      </c>
      <c r="S113">
        <v>0</v>
      </c>
      <c r="T113">
        <v>0</v>
      </c>
      <c r="U113">
        <v>0</v>
      </c>
      <c r="V113">
        <v>0</v>
      </c>
      <c r="W113">
        <v>1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1</v>
      </c>
      <c r="AD113">
        <v>1</v>
      </c>
      <c r="AE113">
        <v>0</v>
      </c>
      <c r="AF113">
        <v>0</v>
      </c>
      <c r="AG113">
        <v>0</v>
      </c>
    </row>
    <row r="114" spans="1:33" x14ac:dyDescent="0.3">
      <c r="A114">
        <v>4428</v>
      </c>
      <c r="B114">
        <v>4</v>
      </c>
      <c r="C114">
        <v>6</v>
      </c>
      <c r="D114">
        <v>5</v>
      </c>
      <c r="E114">
        <v>5</v>
      </c>
      <c r="F114">
        <v>2</v>
      </c>
      <c r="G114">
        <v>4</v>
      </c>
      <c r="H114">
        <v>6</v>
      </c>
      <c r="I114">
        <v>5</v>
      </c>
      <c r="J114">
        <v>6</v>
      </c>
      <c r="K114">
        <v>7</v>
      </c>
      <c r="L114">
        <v>4</v>
      </c>
      <c r="M114">
        <v>1</v>
      </c>
      <c r="N114">
        <v>2</v>
      </c>
      <c r="O114">
        <v>6</v>
      </c>
      <c r="P114">
        <v>7</v>
      </c>
      <c r="Q114">
        <v>3</v>
      </c>
      <c r="R114">
        <v>1</v>
      </c>
      <c r="S114">
        <v>3</v>
      </c>
      <c r="T114">
        <v>4</v>
      </c>
      <c r="U114">
        <v>3</v>
      </c>
      <c r="V114">
        <v>4</v>
      </c>
      <c r="W114">
        <v>1</v>
      </c>
      <c r="X114">
        <v>3</v>
      </c>
      <c r="Y114">
        <v>4</v>
      </c>
      <c r="Z114">
        <v>0</v>
      </c>
      <c r="AA114">
        <v>5</v>
      </c>
      <c r="AB114">
        <v>4</v>
      </c>
      <c r="AC114">
        <v>4</v>
      </c>
      <c r="AD114">
        <v>1</v>
      </c>
      <c r="AE114">
        <v>0</v>
      </c>
      <c r="AF114">
        <v>5</v>
      </c>
      <c r="AG114">
        <v>4</v>
      </c>
    </row>
    <row r="115" spans="1:33" x14ac:dyDescent="0.3">
      <c r="A115">
        <v>4429</v>
      </c>
      <c r="B115">
        <v>9</v>
      </c>
      <c r="C115">
        <v>10</v>
      </c>
      <c r="D115">
        <v>16</v>
      </c>
      <c r="E115">
        <v>18</v>
      </c>
      <c r="F115">
        <v>9</v>
      </c>
      <c r="G115">
        <v>9</v>
      </c>
      <c r="H115">
        <v>10</v>
      </c>
      <c r="I115">
        <v>15</v>
      </c>
      <c r="J115">
        <v>12</v>
      </c>
      <c r="K115">
        <v>13</v>
      </c>
      <c r="L115">
        <v>12</v>
      </c>
      <c r="M115">
        <v>20</v>
      </c>
      <c r="N115">
        <v>15</v>
      </c>
      <c r="O115">
        <v>12</v>
      </c>
      <c r="P115">
        <v>13</v>
      </c>
      <c r="Q115">
        <v>14</v>
      </c>
      <c r="R115">
        <v>10</v>
      </c>
      <c r="S115">
        <v>9</v>
      </c>
      <c r="T115">
        <v>8</v>
      </c>
      <c r="U115">
        <v>11</v>
      </c>
      <c r="V115">
        <v>9</v>
      </c>
      <c r="W115">
        <v>10</v>
      </c>
      <c r="X115">
        <v>8</v>
      </c>
      <c r="Y115">
        <v>7</v>
      </c>
      <c r="Z115">
        <v>4</v>
      </c>
      <c r="AA115">
        <v>5</v>
      </c>
      <c r="AB115">
        <v>1</v>
      </c>
      <c r="AC115">
        <v>4</v>
      </c>
      <c r="AD115">
        <v>1</v>
      </c>
      <c r="AE115">
        <v>4</v>
      </c>
      <c r="AF115">
        <v>5</v>
      </c>
      <c r="AG115">
        <v>1</v>
      </c>
    </row>
    <row r="116" spans="1:33" x14ac:dyDescent="0.3">
      <c r="A116">
        <v>4430</v>
      </c>
      <c r="B116">
        <v>4</v>
      </c>
      <c r="C116">
        <v>4</v>
      </c>
      <c r="D116">
        <v>3</v>
      </c>
      <c r="E116">
        <v>4</v>
      </c>
      <c r="F116">
        <v>2</v>
      </c>
      <c r="G116">
        <v>4</v>
      </c>
      <c r="H116">
        <v>4</v>
      </c>
      <c r="I116">
        <v>3</v>
      </c>
      <c r="J116">
        <v>2</v>
      </c>
      <c r="K116">
        <v>0</v>
      </c>
      <c r="L116">
        <v>3</v>
      </c>
      <c r="M116">
        <v>4</v>
      </c>
      <c r="N116">
        <v>8</v>
      </c>
      <c r="O116">
        <v>2</v>
      </c>
      <c r="P116">
        <v>0</v>
      </c>
      <c r="Q116">
        <v>3</v>
      </c>
      <c r="R116">
        <v>3</v>
      </c>
      <c r="S116">
        <v>3</v>
      </c>
      <c r="T116">
        <v>4</v>
      </c>
      <c r="U116">
        <v>4</v>
      </c>
      <c r="V116">
        <v>3</v>
      </c>
      <c r="W116">
        <v>3</v>
      </c>
      <c r="X116">
        <v>3</v>
      </c>
      <c r="Y116">
        <v>4</v>
      </c>
      <c r="Z116">
        <v>6</v>
      </c>
      <c r="AA116">
        <v>2</v>
      </c>
      <c r="AB116">
        <v>0</v>
      </c>
      <c r="AC116">
        <v>2</v>
      </c>
      <c r="AD116">
        <v>6</v>
      </c>
      <c r="AE116">
        <v>6</v>
      </c>
      <c r="AF116">
        <v>2</v>
      </c>
      <c r="AG116">
        <v>0</v>
      </c>
    </row>
    <row r="117" spans="1:33" x14ac:dyDescent="0.3">
      <c r="A117">
        <v>4431</v>
      </c>
      <c r="B117">
        <v>1</v>
      </c>
      <c r="C117">
        <v>0</v>
      </c>
      <c r="D117">
        <v>4</v>
      </c>
      <c r="E117">
        <v>2</v>
      </c>
      <c r="F117">
        <v>2</v>
      </c>
      <c r="G117">
        <v>1</v>
      </c>
      <c r="H117">
        <v>0</v>
      </c>
      <c r="I117">
        <v>4</v>
      </c>
      <c r="J117">
        <v>1</v>
      </c>
      <c r="K117">
        <v>1</v>
      </c>
      <c r="L117">
        <v>3</v>
      </c>
      <c r="M117">
        <v>1</v>
      </c>
      <c r="N117">
        <v>1</v>
      </c>
      <c r="O117">
        <v>1</v>
      </c>
      <c r="P117">
        <v>1</v>
      </c>
      <c r="Q117">
        <v>3</v>
      </c>
      <c r="R117">
        <v>0</v>
      </c>
      <c r="S117">
        <v>0</v>
      </c>
      <c r="T117">
        <v>0</v>
      </c>
      <c r="U117">
        <v>0</v>
      </c>
      <c r="V117">
        <v>1</v>
      </c>
      <c r="W117">
        <v>0</v>
      </c>
      <c r="X117">
        <v>0</v>
      </c>
      <c r="Y117">
        <v>0</v>
      </c>
      <c r="Z117">
        <v>3</v>
      </c>
      <c r="AA117">
        <v>0</v>
      </c>
      <c r="AB117">
        <v>0</v>
      </c>
      <c r="AC117">
        <v>1</v>
      </c>
      <c r="AD117">
        <v>0</v>
      </c>
      <c r="AE117">
        <v>3</v>
      </c>
      <c r="AF117">
        <v>0</v>
      </c>
      <c r="AG117">
        <v>0</v>
      </c>
    </row>
    <row r="118" spans="1:33" x14ac:dyDescent="0.3">
      <c r="A118">
        <v>4432</v>
      </c>
      <c r="B118">
        <v>1</v>
      </c>
      <c r="C118">
        <v>3</v>
      </c>
      <c r="D118">
        <v>2</v>
      </c>
      <c r="E118">
        <v>3</v>
      </c>
      <c r="F118">
        <v>3</v>
      </c>
      <c r="G118">
        <v>1</v>
      </c>
      <c r="H118">
        <v>3</v>
      </c>
      <c r="I118">
        <v>2</v>
      </c>
      <c r="J118">
        <v>0</v>
      </c>
      <c r="K118">
        <v>1</v>
      </c>
      <c r="L118">
        <v>3</v>
      </c>
      <c r="M118">
        <v>3</v>
      </c>
      <c r="N118">
        <v>0</v>
      </c>
      <c r="O118">
        <v>0</v>
      </c>
      <c r="P118">
        <v>1</v>
      </c>
      <c r="Q118">
        <v>3</v>
      </c>
      <c r="R118">
        <v>1</v>
      </c>
      <c r="S118">
        <v>1</v>
      </c>
      <c r="T118">
        <v>3</v>
      </c>
      <c r="U118">
        <v>2</v>
      </c>
      <c r="V118">
        <v>3</v>
      </c>
      <c r="W118">
        <v>1</v>
      </c>
      <c r="X118">
        <v>1</v>
      </c>
      <c r="Y118">
        <v>3</v>
      </c>
    </row>
    <row r="119" spans="1:33" x14ac:dyDescent="0.3">
      <c r="A119">
        <v>4433</v>
      </c>
      <c r="B119">
        <v>3</v>
      </c>
      <c r="C119">
        <v>2</v>
      </c>
      <c r="D119">
        <v>2</v>
      </c>
      <c r="E119">
        <v>2</v>
      </c>
      <c r="F119">
        <v>1</v>
      </c>
      <c r="G119">
        <v>3</v>
      </c>
      <c r="H119">
        <v>2</v>
      </c>
      <c r="I119">
        <v>2</v>
      </c>
      <c r="J119">
        <v>0</v>
      </c>
      <c r="K119">
        <v>0</v>
      </c>
      <c r="L119">
        <v>0</v>
      </c>
      <c r="M119">
        <v>1</v>
      </c>
      <c r="N119">
        <v>0</v>
      </c>
      <c r="O119">
        <v>0</v>
      </c>
      <c r="P119">
        <v>0</v>
      </c>
      <c r="Q119">
        <v>0</v>
      </c>
      <c r="R119">
        <v>3</v>
      </c>
      <c r="S119">
        <v>5</v>
      </c>
      <c r="T119">
        <v>2</v>
      </c>
      <c r="U119">
        <v>5</v>
      </c>
      <c r="V119">
        <v>1</v>
      </c>
      <c r="W119">
        <v>3</v>
      </c>
      <c r="X119">
        <v>5</v>
      </c>
      <c r="Y119">
        <v>2</v>
      </c>
    </row>
    <row r="120" spans="1:33" x14ac:dyDescent="0.3">
      <c r="A120">
        <v>4434</v>
      </c>
      <c r="B120">
        <v>4</v>
      </c>
      <c r="C120">
        <v>1</v>
      </c>
      <c r="D120">
        <v>6</v>
      </c>
      <c r="E120">
        <v>2</v>
      </c>
      <c r="F120">
        <v>4</v>
      </c>
      <c r="G120">
        <v>4</v>
      </c>
      <c r="H120">
        <v>1</v>
      </c>
      <c r="I120">
        <v>6</v>
      </c>
      <c r="J120">
        <v>3</v>
      </c>
      <c r="K120">
        <v>3</v>
      </c>
      <c r="L120">
        <v>3</v>
      </c>
      <c r="M120">
        <v>4</v>
      </c>
      <c r="N120">
        <v>6</v>
      </c>
      <c r="O120">
        <v>3</v>
      </c>
      <c r="P120">
        <v>2</v>
      </c>
      <c r="Q120">
        <v>3</v>
      </c>
      <c r="R120">
        <v>1</v>
      </c>
      <c r="S120">
        <v>5</v>
      </c>
      <c r="T120">
        <v>4</v>
      </c>
      <c r="U120">
        <v>7</v>
      </c>
      <c r="V120">
        <v>2</v>
      </c>
      <c r="W120">
        <v>1</v>
      </c>
      <c r="X120">
        <v>5</v>
      </c>
      <c r="Y120">
        <v>4</v>
      </c>
      <c r="Z120">
        <v>2</v>
      </c>
      <c r="AA120">
        <v>1</v>
      </c>
      <c r="AB120">
        <v>2</v>
      </c>
      <c r="AC120">
        <v>4</v>
      </c>
      <c r="AD120">
        <v>2</v>
      </c>
      <c r="AE120">
        <v>2</v>
      </c>
      <c r="AF120">
        <v>1</v>
      </c>
      <c r="AG120">
        <v>2</v>
      </c>
    </row>
    <row r="121" spans="1:33" x14ac:dyDescent="0.3">
      <c r="A121">
        <v>4435</v>
      </c>
      <c r="B121">
        <v>5</v>
      </c>
      <c r="C121">
        <v>3</v>
      </c>
      <c r="D121">
        <v>0</v>
      </c>
      <c r="E121">
        <v>1</v>
      </c>
      <c r="F121">
        <v>1</v>
      </c>
      <c r="G121">
        <v>5</v>
      </c>
      <c r="H121">
        <v>3</v>
      </c>
      <c r="I121">
        <v>0</v>
      </c>
      <c r="J121">
        <v>1</v>
      </c>
      <c r="K121">
        <v>1</v>
      </c>
      <c r="L121">
        <v>0</v>
      </c>
      <c r="M121">
        <v>2</v>
      </c>
      <c r="N121">
        <v>0</v>
      </c>
      <c r="O121">
        <v>1</v>
      </c>
      <c r="P121">
        <v>1</v>
      </c>
      <c r="Q121">
        <v>0</v>
      </c>
      <c r="R121">
        <v>1</v>
      </c>
      <c r="S121">
        <v>5</v>
      </c>
      <c r="T121">
        <v>3</v>
      </c>
      <c r="U121">
        <v>2</v>
      </c>
      <c r="V121">
        <v>3</v>
      </c>
      <c r="W121">
        <v>1</v>
      </c>
      <c r="X121">
        <v>5</v>
      </c>
      <c r="Y121">
        <v>3</v>
      </c>
      <c r="Z121">
        <v>0</v>
      </c>
      <c r="AA121">
        <v>1</v>
      </c>
      <c r="AB121">
        <v>1</v>
      </c>
      <c r="AC121">
        <v>0</v>
      </c>
      <c r="AD121">
        <v>1</v>
      </c>
      <c r="AE121">
        <v>0</v>
      </c>
      <c r="AF121">
        <v>1</v>
      </c>
      <c r="AG121">
        <v>1</v>
      </c>
    </row>
    <row r="122" spans="1:33" x14ac:dyDescent="0.3">
      <c r="A122">
        <v>4436</v>
      </c>
      <c r="B122">
        <v>2</v>
      </c>
      <c r="C122">
        <v>2</v>
      </c>
      <c r="D122">
        <v>0</v>
      </c>
      <c r="E122">
        <v>0</v>
      </c>
      <c r="F122">
        <v>0</v>
      </c>
      <c r="G122">
        <v>2</v>
      </c>
      <c r="H122">
        <v>2</v>
      </c>
      <c r="I122">
        <v>0</v>
      </c>
      <c r="J122">
        <v>2</v>
      </c>
      <c r="K122">
        <v>3</v>
      </c>
      <c r="L122">
        <v>1</v>
      </c>
      <c r="M122">
        <v>1</v>
      </c>
      <c r="N122">
        <v>0</v>
      </c>
      <c r="O122">
        <v>2</v>
      </c>
      <c r="P122">
        <v>3</v>
      </c>
      <c r="Q122">
        <v>1</v>
      </c>
      <c r="R122">
        <v>2</v>
      </c>
      <c r="S122">
        <v>3</v>
      </c>
      <c r="T122">
        <v>0</v>
      </c>
      <c r="U122">
        <v>1</v>
      </c>
      <c r="V122">
        <v>1</v>
      </c>
      <c r="W122">
        <v>2</v>
      </c>
      <c r="X122">
        <v>3</v>
      </c>
      <c r="Y122">
        <v>0</v>
      </c>
      <c r="Z122">
        <v>2</v>
      </c>
      <c r="AA122">
        <v>0</v>
      </c>
      <c r="AB122">
        <v>3</v>
      </c>
      <c r="AC122">
        <v>2</v>
      </c>
      <c r="AD122">
        <v>1</v>
      </c>
      <c r="AE122">
        <v>2</v>
      </c>
      <c r="AF122">
        <v>0</v>
      </c>
      <c r="AG122">
        <v>3</v>
      </c>
    </row>
    <row r="123" spans="1:33" x14ac:dyDescent="0.3">
      <c r="A123">
        <v>4437</v>
      </c>
      <c r="B123">
        <v>1</v>
      </c>
      <c r="C123">
        <v>1</v>
      </c>
      <c r="D123">
        <v>7</v>
      </c>
      <c r="E123">
        <v>4</v>
      </c>
      <c r="F123">
        <v>1</v>
      </c>
      <c r="G123">
        <v>1</v>
      </c>
      <c r="H123">
        <v>1</v>
      </c>
      <c r="I123">
        <v>5</v>
      </c>
    </row>
    <row r="124" spans="1:33" x14ac:dyDescent="0.3">
      <c r="A124">
        <v>4438</v>
      </c>
      <c r="B124">
        <v>3</v>
      </c>
      <c r="C124">
        <v>2</v>
      </c>
      <c r="D124">
        <v>1</v>
      </c>
      <c r="E124">
        <v>1</v>
      </c>
      <c r="F124">
        <v>5</v>
      </c>
      <c r="G124">
        <v>3</v>
      </c>
      <c r="H124">
        <v>2</v>
      </c>
      <c r="I124">
        <v>1</v>
      </c>
      <c r="J124">
        <v>1</v>
      </c>
      <c r="K124">
        <v>6</v>
      </c>
      <c r="L124">
        <v>0</v>
      </c>
      <c r="M124">
        <v>4</v>
      </c>
      <c r="N124">
        <v>1</v>
      </c>
      <c r="O124">
        <v>1</v>
      </c>
      <c r="P124">
        <v>6</v>
      </c>
      <c r="Q124">
        <v>0</v>
      </c>
      <c r="R124">
        <v>3</v>
      </c>
      <c r="S124">
        <v>6</v>
      </c>
      <c r="T124">
        <v>2</v>
      </c>
      <c r="U124">
        <v>3</v>
      </c>
      <c r="V124">
        <v>7</v>
      </c>
      <c r="W124">
        <v>3</v>
      </c>
      <c r="X124">
        <v>6</v>
      </c>
      <c r="Y124">
        <v>2</v>
      </c>
      <c r="Z124">
        <v>2</v>
      </c>
      <c r="AA124">
        <v>0</v>
      </c>
      <c r="AB124">
        <v>5</v>
      </c>
      <c r="AC124">
        <v>4</v>
      </c>
      <c r="AD124">
        <v>0</v>
      </c>
      <c r="AE124">
        <v>2</v>
      </c>
      <c r="AF124">
        <v>0</v>
      </c>
      <c r="AG124">
        <v>5</v>
      </c>
    </row>
    <row r="125" spans="1:33" x14ac:dyDescent="0.3">
      <c r="A125">
        <v>4439</v>
      </c>
      <c r="B125">
        <v>4</v>
      </c>
      <c r="C125">
        <v>3</v>
      </c>
      <c r="D125">
        <v>5</v>
      </c>
      <c r="E125">
        <v>5</v>
      </c>
      <c r="F125">
        <v>5</v>
      </c>
      <c r="G125">
        <v>4</v>
      </c>
      <c r="H125">
        <v>3</v>
      </c>
      <c r="I125">
        <v>5</v>
      </c>
      <c r="J125">
        <v>7</v>
      </c>
      <c r="K125">
        <v>5</v>
      </c>
      <c r="L125">
        <v>8</v>
      </c>
      <c r="M125">
        <v>3</v>
      </c>
      <c r="N125">
        <v>4</v>
      </c>
      <c r="O125">
        <v>7</v>
      </c>
      <c r="P125">
        <v>5</v>
      </c>
      <c r="Q125">
        <v>8</v>
      </c>
      <c r="R125">
        <v>6</v>
      </c>
      <c r="S125">
        <v>4</v>
      </c>
      <c r="T125">
        <v>4</v>
      </c>
      <c r="U125">
        <v>6</v>
      </c>
      <c r="V125">
        <v>1</v>
      </c>
      <c r="W125">
        <v>6</v>
      </c>
      <c r="X125">
        <v>4</v>
      </c>
      <c r="Y125">
        <v>4</v>
      </c>
      <c r="Z125">
        <v>8</v>
      </c>
      <c r="AA125">
        <v>3</v>
      </c>
      <c r="AB125">
        <v>3</v>
      </c>
      <c r="AC125">
        <v>1</v>
      </c>
      <c r="AD125">
        <v>3</v>
      </c>
      <c r="AE125">
        <v>8</v>
      </c>
      <c r="AF125">
        <v>3</v>
      </c>
      <c r="AG125">
        <v>3</v>
      </c>
    </row>
    <row r="126" spans="1:33" x14ac:dyDescent="0.3">
      <c r="A126">
        <v>4440</v>
      </c>
      <c r="B126">
        <v>14</v>
      </c>
      <c r="C126">
        <v>15</v>
      </c>
      <c r="D126">
        <v>7</v>
      </c>
      <c r="E126">
        <v>10</v>
      </c>
      <c r="F126">
        <v>10</v>
      </c>
      <c r="G126">
        <v>14</v>
      </c>
      <c r="H126">
        <v>14</v>
      </c>
      <c r="I126">
        <v>7</v>
      </c>
      <c r="J126">
        <v>10</v>
      </c>
      <c r="K126">
        <v>12</v>
      </c>
      <c r="L126">
        <v>9</v>
      </c>
      <c r="M126">
        <v>17</v>
      </c>
      <c r="N126">
        <v>7</v>
      </c>
      <c r="O126">
        <v>10</v>
      </c>
      <c r="P126">
        <v>12</v>
      </c>
      <c r="Q126">
        <v>9</v>
      </c>
      <c r="R126">
        <v>6</v>
      </c>
      <c r="S126">
        <v>6</v>
      </c>
      <c r="T126">
        <v>10</v>
      </c>
      <c r="U126">
        <v>5</v>
      </c>
      <c r="V126">
        <v>2</v>
      </c>
      <c r="W126">
        <v>6</v>
      </c>
      <c r="X126">
        <v>6</v>
      </c>
      <c r="Y126">
        <v>10</v>
      </c>
    </row>
    <row r="127" spans="1:33" x14ac:dyDescent="0.3">
      <c r="A127">
        <v>4441</v>
      </c>
      <c r="B127">
        <v>10</v>
      </c>
      <c r="C127">
        <v>16</v>
      </c>
      <c r="D127">
        <v>15</v>
      </c>
      <c r="E127">
        <v>10</v>
      </c>
      <c r="F127">
        <v>16</v>
      </c>
      <c r="G127">
        <v>10</v>
      </c>
      <c r="H127">
        <v>17</v>
      </c>
      <c r="I127">
        <v>16</v>
      </c>
      <c r="J127">
        <v>8</v>
      </c>
      <c r="K127">
        <v>7</v>
      </c>
      <c r="L127">
        <v>17</v>
      </c>
      <c r="M127">
        <v>13</v>
      </c>
      <c r="N127">
        <v>8</v>
      </c>
      <c r="O127">
        <v>8</v>
      </c>
      <c r="P127">
        <v>7</v>
      </c>
      <c r="Q127">
        <v>17</v>
      </c>
      <c r="R127">
        <v>11</v>
      </c>
      <c r="S127">
        <v>11</v>
      </c>
      <c r="T127">
        <v>16</v>
      </c>
      <c r="U127">
        <v>12</v>
      </c>
      <c r="V127">
        <v>7</v>
      </c>
      <c r="W127">
        <v>11</v>
      </c>
      <c r="X127">
        <v>11</v>
      </c>
      <c r="Y127">
        <v>16</v>
      </c>
      <c r="Z127">
        <v>5</v>
      </c>
      <c r="AA127">
        <v>4</v>
      </c>
      <c r="AB127">
        <v>6</v>
      </c>
      <c r="AC127">
        <v>6</v>
      </c>
      <c r="AD127">
        <v>7</v>
      </c>
      <c r="AE127">
        <v>5</v>
      </c>
      <c r="AF127">
        <v>4</v>
      </c>
      <c r="AG127">
        <v>6</v>
      </c>
    </row>
    <row r="128" spans="1:33" x14ac:dyDescent="0.3">
      <c r="A128">
        <v>4442</v>
      </c>
      <c r="B128">
        <v>0</v>
      </c>
      <c r="C128">
        <v>0</v>
      </c>
      <c r="D128">
        <v>1</v>
      </c>
      <c r="E128">
        <v>0</v>
      </c>
      <c r="F128">
        <v>0</v>
      </c>
      <c r="G128">
        <v>0</v>
      </c>
      <c r="H128">
        <v>0</v>
      </c>
      <c r="I128">
        <v>1</v>
      </c>
      <c r="J128">
        <v>0</v>
      </c>
      <c r="K128">
        <v>1</v>
      </c>
      <c r="L128">
        <v>0</v>
      </c>
      <c r="M128">
        <v>1</v>
      </c>
      <c r="N128">
        <v>0</v>
      </c>
      <c r="O128">
        <v>0</v>
      </c>
      <c r="P128">
        <v>1</v>
      </c>
      <c r="Q128">
        <v>0</v>
      </c>
      <c r="R128">
        <v>0</v>
      </c>
      <c r="S128">
        <v>1</v>
      </c>
      <c r="T128">
        <v>0</v>
      </c>
      <c r="U128">
        <v>0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</row>
    <row r="129" spans="1:33" x14ac:dyDescent="0.3">
      <c r="A129">
        <v>4443</v>
      </c>
      <c r="B129">
        <v>5</v>
      </c>
      <c r="C129">
        <v>6</v>
      </c>
      <c r="D129">
        <v>3</v>
      </c>
      <c r="E129">
        <v>4</v>
      </c>
      <c r="F129">
        <v>2</v>
      </c>
      <c r="G129">
        <v>5</v>
      </c>
      <c r="H129">
        <v>6</v>
      </c>
      <c r="I129">
        <v>3</v>
      </c>
      <c r="J129">
        <v>6</v>
      </c>
      <c r="K129">
        <v>2</v>
      </c>
      <c r="L129">
        <v>7</v>
      </c>
      <c r="M129">
        <v>5</v>
      </c>
      <c r="N129">
        <v>8</v>
      </c>
      <c r="O129">
        <v>6</v>
      </c>
      <c r="P129">
        <v>2</v>
      </c>
      <c r="Q129">
        <v>7</v>
      </c>
      <c r="R129">
        <v>6</v>
      </c>
      <c r="S129">
        <v>5</v>
      </c>
      <c r="T129">
        <v>3</v>
      </c>
      <c r="U129">
        <v>7</v>
      </c>
      <c r="V129">
        <v>3</v>
      </c>
      <c r="W129">
        <v>6</v>
      </c>
      <c r="X129">
        <v>5</v>
      </c>
      <c r="Y129">
        <v>3</v>
      </c>
      <c r="Z129">
        <v>2</v>
      </c>
      <c r="AA129">
        <v>2</v>
      </c>
      <c r="AB129">
        <v>1</v>
      </c>
      <c r="AC129">
        <v>3</v>
      </c>
      <c r="AD129">
        <v>0</v>
      </c>
      <c r="AE129">
        <v>2</v>
      </c>
      <c r="AF129">
        <v>2</v>
      </c>
      <c r="AG129">
        <v>1</v>
      </c>
    </row>
    <row r="130" spans="1:33" x14ac:dyDescent="0.3">
      <c r="A130">
        <v>4444</v>
      </c>
      <c r="B130">
        <v>3</v>
      </c>
      <c r="C130">
        <v>4</v>
      </c>
      <c r="D130">
        <v>3</v>
      </c>
      <c r="E130">
        <v>1</v>
      </c>
      <c r="F130">
        <v>1</v>
      </c>
      <c r="G130">
        <v>3</v>
      </c>
      <c r="H130">
        <v>4</v>
      </c>
      <c r="I130">
        <v>3</v>
      </c>
      <c r="J130">
        <v>1</v>
      </c>
      <c r="K130">
        <v>0</v>
      </c>
      <c r="L130">
        <v>0</v>
      </c>
      <c r="M130">
        <v>0</v>
      </c>
      <c r="N130">
        <v>1</v>
      </c>
      <c r="O130">
        <v>1</v>
      </c>
      <c r="P130">
        <v>0</v>
      </c>
      <c r="Q130">
        <v>0</v>
      </c>
      <c r="R130">
        <v>1</v>
      </c>
      <c r="S130">
        <v>2</v>
      </c>
      <c r="T130">
        <v>2</v>
      </c>
      <c r="U130">
        <v>1</v>
      </c>
      <c r="V130">
        <v>0</v>
      </c>
      <c r="W130">
        <v>1</v>
      </c>
      <c r="X130">
        <v>2</v>
      </c>
      <c r="Y130">
        <v>2</v>
      </c>
      <c r="Z130">
        <v>1</v>
      </c>
      <c r="AA130">
        <v>1</v>
      </c>
      <c r="AB130">
        <v>1</v>
      </c>
      <c r="AC130">
        <v>2</v>
      </c>
      <c r="AD130">
        <v>0</v>
      </c>
      <c r="AE130">
        <v>1</v>
      </c>
      <c r="AF130">
        <v>1</v>
      </c>
      <c r="AG130">
        <v>1</v>
      </c>
    </row>
    <row r="131" spans="1:33" x14ac:dyDescent="0.3">
      <c r="A131">
        <v>4445</v>
      </c>
      <c r="B131">
        <v>0</v>
      </c>
      <c r="C131">
        <v>1</v>
      </c>
      <c r="D131">
        <v>3</v>
      </c>
      <c r="E131">
        <v>0</v>
      </c>
      <c r="F131">
        <v>5</v>
      </c>
      <c r="G131">
        <v>0</v>
      </c>
      <c r="H131">
        <v>0</v>
      </c>
      <c r="I131">
        <v>3</v>
      </c>
      <c r="J131">
        <v>2</v>
      </c>
      <c r="K131">
        <v>1</v>
      </c>
      <c r="L131">
        <v>1</v>
      </c>
      <c r="M131">
        <v>1</v>
      </c>
      <c r="N131">
        <v>2</v>
      </c>
      <c r="O131">
        <v>2</v>
      </c>
      <c r="P131">
        <v>1</v>
      </c>
      <c r="Q131">
        <v>1</v>
      </c>
      <c r="R131">
        <v>1</v>
      </c>
      <c r="S131">
        <v>0</v>
      </c>
      <c r="T131">
        <v>0</v>
      </c>
      <c r="U131">
        <v>3</v>
      </c>
      <c r="V131">
        <v>2</v>
      </c>
      <c r="W131">
        <v>1</v>
      </c>
      <c r="X131">
        <v>0</v>
      </c>
      <c r="Y131">
        <v>0</v>
      </c>
      <c r="Z131">
        <v>2</v>
      </c>
      <c r="AA131">
        <v>1</v>
      </c>
      <c r="AB131">
        <v>0</v>
      </c>
      <c r="AC131">
        <v>2</v>
      </c>
      <c r="AD131">
        <v>1</v>
      </c>
      <c r="AE131">
        <v>2</v>
      </c>
      <c r="AF131">
        <v>1</v>
      </c>
      <c r="AG131">
        <v>0</v>
      </c>
    </row>
    <row r="132" spans="1:33" x14ac:dyDescent="0.3">
      <c r="A132">
        <v>4446</v>
      </c>
      <c r="B132">
        <v>1</v>
      </c>
      <c r="C132">
        <v>0</v>
      </c>
      <c r="D132">
        <v>0</v>
      </c>
      <c r="E132">
        <v>0</v>
      </c>
      <c r="F132">
        <v>0</v>
      </c>
      <c r="G132">
        <v>1</v>
      </c>
      <c r="H132">
        <v>0</v>
      </c>
      <c r="I132">
        <v>0</v>
      </c>
      <c r="J132">
        <v>1</v>
      </c>
      <c r="K132">
        <v>0</v>
      </c>
      <c r="L132">
        <v>1</v>
      </c>
      <c r="M132">
        <v>0</v>
      </c>
      <c r="N132">
        <v>2</v>
      </c>
      <c r="O132">
        <v>1</v>
      </c>
      <c r="P132">
        <v>0</v>
      </c>
      <c r="Q132">
        <v>1</v>
      </c>
      <c r="R132">
        <v>0</v>
      </c>
      <c r="S132">
        <v>1</v>
      </c>
      <c r="T132">
        <v>0</v>
      </c>
      <c r="U132">
        <v>0</v>
      </c>
      <c r="V132">
        <v>1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0</v>
      </c>
      <c r="AE132">
        <v>0</v>
      </c>
      <c r="AF132">
        <v>1</v>
      </c>
      <c r="AG132">
        <v>0</v>
      </c>
    </row>
    <row r="133" spans="1:33" x14ac:dyDescent="0.3">
      <c r="A133">
        <v>4447</v>
      </c>
      <c r="B133">
        <v>4</v>
      </c>
      <c r="C133">
        <v>6</v>
      </c>
      <c r="D133">
        <v>4</v>
      </c>
      <c r="E133">
        <v>3</v>
      </c>
      <c r="F133">
        <v>3</v>
      </c>
      <c r="G133">
        <v>4</v>
      </c>
      <c r="H133">
        <v>8</v>
      </c>
      <c r="I133">
        <v>3</v>
      </c>
      <c r="J133">
        <v>4</v>
      </c>
      <c r="K133">
        <v>0</v>
      </c>
      <c r="L133">
        <v>6</v>
      </c>
      <c r="M133">
        <v>4</v>
      </c>
      <c r="N133">
        <v>2</v>
      </c>
      <c r="O133">
        <v>4</v>
      </c>
      <c r="P133">
        <v>0</v>
      </c>
      <c r="Q133">
        <v>6</v>
      </c>
      <c r="R133">
        <v>8</v>
      </c>
      <c r="S133">
        <v>4</v>
      </c>
      <c r="T133">
        <v>7</v>
      </c>
      <c r="U133">
        <v>1</v>
      </c>
      <c r="V133">
        <v>2</v>
      </c>
      <c r="W133">
        <v>8</v>
      </c>
      <c r="X133">
        <v>4</v>
      </c>
      <c r="Y133">
        <v>7</v>
      </c>
      <c r="Z133">
        <v>1</v>
      </c>
      <c r="AA133">
        <v>3</v>
      </c>
      <c r="AB133">
        <v>0</v>
      </c>
      <c r="AC133">
        <v>4</v>
      </c>
      <c r="AD133">
        <v>2</v>
      </c>
      <c r="AE133">
        <v>2</v>
      </c>
      <c r="AF133">
        <v>3</v>
      </c>
      <c r="AG133">
        <v>0</v>
      </c>
    </row>
    <row r="134" spans="1:33" x14ac:dyDescent="0.3">
      <c r="A134">
        <v>4448</v>
      </c>
      <c r="B134">
        <v>2</v>
      </c>
      <c r="C134">
        <v>1</v>
      </c>
      <c r="D134">
        <v>0</v>
      </c>
      <c r="E134">
        <v>0</v>
      </c>
      <c r="F134">
        <v>0</v>
      </c>
      <c r="G134">
        <v>2</v>
      </c>
      <c r="H134">
        <v>1</v>
      </c>
      <c r="I134">
        <v>0</v>
      </c>
      <c r="J134">
        <v>0</v>
      </c>
      <c r="K134">
        <v>0</v>
      </c>
      <c r="L134">
        <v>0</v>
      </c>
      <c r="M134">
        <v>2</v>
      </c>
      <c r="N134">
        <v>1</v>
      </c>
      <c r="O134">
        <v>0</v>
      </c>
      <c r="P134">
        <v>0</v>
      </c>
      <c r="Q134">
        <v>0</v>
      </c>
      <c r="R134">
        <v>1</v>
      </c>
      <c r="S134">
        <v>2</v>
      </c>
      <c r="T134">
        <v>1</v>
      </c>
      <c r="U134">
        <v>2</v>
      </c>
      <c r="V134">
        <v>0</v>
      </c>
      <c r="W134">
        <v>1</v>
      </c>
      <c r="X134">
        <v>2</v>
      </c>
      <c r="Y134">
        <v>1</v>
      </c>
      <c r="Z134">
        <v>0</v>
      </c>
      <c r="AA134">
        <v>0</v>
      </c>
      <c r="AB134">
        <v>0</v>
      </c>
      <c r="AC134">
        <v>1</v>
      </c>
      <c r="AD134">
        <v>0</v>
      </c>
      <c r="AE134">
        <v>0</v>
      </c>
      <c r="AF134">
        <v>0</v>
      </c>
      <c r="AG134">
        <v>0</v>
      </c>
    </row>
    <row r="135" spans="1:33" x14ac:dyDescent="0.3">
      <c r="A135">
        <v>4449</v>
      </c>
      <c r="B135">
        <v>0</v>
      </c>
      <c r="C135">
        <v>3</v>
      </c>
      <c r="D135">
        <v>0</v>
      </c>
      <c r="E135">
        <v>0</v>
      </c>
      <c r="F135">
        <v>0</v>
      </c>
      <c r="G135">
        <v>0</v>
      </c>
      <c r="H135">
        <v>3</v>
      </c>
      <c r="I135">
        <v>0</v>
      </c>
      <c r="J135">
        <v>2</v>
      </c>
      <c r="K135">
        <v>1</v>
      </c>
      <c r="L135">
        <v>0</v>
      </c>
      <c r="M135">
        <v>1</v>
      </c>
      <c r="N135">
        <v>1</v>
      </c>
      <c r="O135">
        <v>2</v>
      </c>
      <c r="P135">
        <v>1</v>
      </c>
      <c r="Q135">
        <v>0</v>
      </c>
      <c r="R135">
        <v>0</v>
      </c>
      <c r="S135">
        <v>0</v>
      </c>
      <c r="T135">
        <v>2</v>
      </c>
      <c r="U135">
        <v>0</v>
      </c>
      <c r="V135">
        <v>2</v>
      </c>
      <c r="W135">
        <v>0</v>
      </c>
      <c r="X135">
        <v>0</v>
      </c>
      <c r="Y135">
        <v>2</v>
      </c>
      <c r="Z135">
        <v>0</v>
      </c>
      <c r="AA135">
        <v>2</v>
      </c>
      <c r="AB135">
        <v>0</v>
      </c>
      <c r="AC135">
        <v>1</v>
      </c>
      <c r="AD135">
        <v>0</v>
      </c>
      <c r="AE135">
        <v>0</v>
      </c>
      <c r="AF135">
        <v>2</v>
      </c>
      <c r="AG135">
        <v>0</v>
      </c>
    </row>
    <row r="136" spans="1:33" x14ac:dyDescent="0.3">
      <c r="A136">
        <v>4450</v>
      </c>
      <c r="B136">
        <v>0</v>
      </c>
      <c r="C136">
        <v>1</v>
      </c>
      <c r="D136">
        <v>1</v>
      </c>
      <c r="E136">
        <v>2</v>
      </c>
      <c r="F136">
        <v>0</v>
      </c>
      <c r="G136">
        <v>0</v>
      </c>
      <c r="H136">
        <v>1</v>
      </c>
      <c r="I136">
        <v>1</v>
      </c>
      <c r="J136">
        <v>1</v>
      </c>
      <c r="K136">
        <v>1</v>
      </c>
      <c r="L136">
        <v>1</v>
      </c>
      <c r="M136">
        <v>0</v>
      </c>
      <c r="N136">
        <v>0</v>
      </c>
      <c r="O136">
        <v>1</v>
      </c>
      <c r="P136">
        <v>1</v>
      </c>
      <c r="Q136">
        <v>1</v>
      </c>
      <c r="R136">
        <v>2</v>
      </c>
      <c r="S136">
        <v>0</v>
      </c>
      <c r="T136">
        <v>1</v>
      </c>
      <c r="U136">
        <v>3</v>
      </c>
      <c r="V136">
        <v>0</v>
      </c>
      <c r="W136">
        <v>2</v>
      </c>
      <c r="X136">
        <v>0</v>
      </c>
      <c r="Y136">
        <v>1</v>
      </c>
      <c r="Z136">
        <v>1</v>
      </c>
      <c r="AA136">
        <v>1</v>
      </c>
      <c r="AB136">
        <v>0</v>
      </c>
      <c r="AC136">
        <v>1</v>
      </c>
      <c r="AD136">
        <v>0</v>
      </c>
      <c r="AE136">
        <v>1</v>
      </c>
      <c r="AF136">
        <v>1</v>
      </c>
      <c r="AG136">
        <v>0</v>
      </c>
    </row>
    <row r="137" spans="1:33" x14ac:dyDescent="0.3">
      <c r="A137">
        <v>4451</v>
      </c>
      <c r="B137">
        <v>8</v>
      </c>
      <c r="C137">
        <v>8</v>
      </c>
      <c r="D137">
        <v>8</v>
      </c>
      <c r="E137">
        <v>6</v>
      </c>
      <c r="F137">
        <v>3</v>
      </c>
      <c r="G137">
        <v>8</v>
      </c>
      <c r="H137">
        <v>6</v>
      </c>
      <c r="I137">
        <v>8</v>
      </c>
      <c r="J137">
        <v>9</v>
      </c>
      <c r="K137">
        <v>9</v>
      </c>
      <c r="L137">
        <v>15</v>
      </c>
      <c r="M137">
        <v>9</v>
      </c>
      <c r="N137">
        <v>5</v>
      </c>
      <c r="O137">
        <v>9</v>
      </c>
      <c r="P137">
        <v>8</v>
      </c>
      <c r="Q137">
        <v>15</v>
      </c>
      <c r="R137">
        <v>7</v>
      </c>
      <c r="S137">
        <v>6</v>
      </c>
      <c r="T137">
        <v>3</v>
      </c>
      <c r="U137">
        <v>18</v>
      </c>
      <c r="V137">
        <v>10</v>
      </c>
      <c r="W137">
        <v>7</v>
      </c>
      <c r="X137">
        <v>6</v>
      </c>
      <c r="Y137">
        <v>3</v>
      </c>
      <c r="Z137">
        <v>3</v>
      </c>
      <c r="AA137">
        <v>3</v>
      </c>
      <c r="AB137">
        <v>5</v>
      </c>
      <c r="AC137">
        <v>9</v>
      </c>
      <c r="AD137">
        <v>1</v>
      </c>
      <c r="AE137">
        <v>3</v>
      </c>
      <c r="AF137">
        <v>3</v>
      </c>
      <c r="AG137">
        <v>5</v>
      </c>
    </row>
    <row r="138" spans="1:33" x14ac:dyDescent="0.3">
      <c r="A138">
        <v>4452</v>
      </c>
      <c r="B138">
        <v>16</v>
      </c>
      <c r="C138">
        <v>22</v>
      </c>
      <c r="D138">
        <v>11</v>
      </c>
      <c r="E138">
        <v>15</v>
      </c>
      <c r="F138">
        <v>12</v>
      </c>
      <c r="G138">
        <v>16</v>
      </c>
      <c r="H138">
        <v>21</v>
      </c>
      <c r="I138">
        <v>14</v>
      </c>
      <c r="J138">
        <v>20</v>
      </c>
      <c r="K138">
        <v>16</v>
      </c>
      <c r="L138">
        <v>16</v>
      </c>
      <c r="M138">
        <v>14</v>
      </c>
      <c r="N138">
        <v>7</v>
      </c>
      <c r="O138">
        <v>20</v>
      </c>
      <c r="P138">
        <v>18</v>
      </c>
      <c r="Q138">
        <v>13</v>
      </c>
      <c r="R138">
        <v>20</v>
      </c>
      <c r="S138">
        <v>25</v>
      </c>
      <c r="T138">
        <v>28</v>
      </c>
      <c r="U138">
        <v>28</v>
      </c>
      <c r="V138">
        <v>15</v>
      </c>
      <c r="W138">
        <v>20</v>
      </c>
      <c r="X138">
        <v>24</v>
      </c>
      <c r="Y138">
        <v>27</v>
      </c>
      <c r="Z138">
        <v>16</v>
      </c>
      <c r="AA138">
        <v>15</v>
      </c>
      <c r="AB138">
        <v>15</v>
      </c>
      <c r="AC138">
        <v>17</v>
      </c>
      <c r="AD138">
        <v>6</v>
      </c>
      <c r="AE138">
        <v>16</v>
      </c>
      <c r="AF138">
        <v>16</v>
      </c>
      <c r="AG138">
        <v>16</v>
      </c>
    </row>
    <row r="139" spans="1:33" x14ac:dyDescent="0.3">
      <c r="A139">
        <v>4453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1</v>
      </c>
      <c r="L139">
        <v>0</v>
      </c>
      <c r="M139">
        <v>0</v>
      </c>
      <c r="N139">
        <v>1</v>
      </c>
      <c r="O139">
        <v>0</v>
      </c>
      <c r="P139">
        <v>1</v>
      </c>
      <c r="Q139">
        <v>0</v>
      </c>
    </row>
    <row r="140" spans="1:33" x14ac:dyDescent="0.3">
      <c r="A140">
        <v>4454</v>
      </c>
      <c r="B140">
        <v>0</v>
      </c>
      <c r="C140">
        <v>1</v>
      </c>
      <c r="D140">
        <v>0</v>
      </c>
      <c r="E140">
        <v>0</v>
      </c>
      <c r="F140">
        <v>0</v>
      </c>
      <c r="G140">
        <v>0</v>
      </c>
      <c r="H140">
        <v>1</v>
      </c>
      <c r="I140">
        <v>0</v>
      </c>
      <c r="J140">
        <v>0</v>
      </c>
      <c r="K140">
        <v>2</v>
      </c>
      <c r="L140">
        <v>2</v>
      </c>
      <c r="M140">
        <v>0</v>
      </c>
      <c r="N140">
        <v>0</v>
      </c>
      <c r="O140">
        <v>1</v>
      </c>
      <c r="P140">
        <v>2</v>
      </c>
      <c r="Q140">
        <v>1</v>
      </c>
      <c r="R140">
        <v>0</v>
      </c>
      <c r="S140">
        <v>0</v>
      </c>
      <c r="T140">
        <v>1</v>
      </c>
      <c r="U140">
        <v>2</v>
      </c>
      <c r="V140">
        <v>0</v>
      </c>
      <c r="W140">
        <v>0</v>
      </c>
      <c r="X140">
        <v>0</v>
      </c>
      <c r="Y140">
        <v>1</v>
      </c>
      <c r="Z140">
        <v>1</v>
      </c>
      <c r="AA140">
        <v>0</v>
      </c>
      <c r="AB140">
        <v>0</v>
      </c>
      <c r="AC140">
        <v>1</v>
      </c>
      <c r="AD140">
        <v>0</v>
      </c>
      <c r="AE140">
        <v>1</v>
      </c>
      <c r="AF140">
        <v>0</v>
      </c>
      <c r="AG140">
        <v>0</v>
      </c>
    </row>
    <row r="141" spans="1:33" x14ac:dyDescent="0.3">
      <c r="A141">
        <v>4455</v>
      </c>
      <c r="B141">
        <v>4</v>
      </c>
      <c r="C141">
        <v>5</v>
      </c>
      <c r="D141">
        <v>4</v>
      </c>
      <c r="E141">
        <v>9</v>
      </c>
      <c r="F141">
        <v>7</v>
      </c>
      <c r="G141">
        <v>4</v>
      </c>
      <c r="H141">
        <v>5</v>
      </c>
      <c r="I141">
        <v>4</v>
      </c>
      <c r="J141">
        <v>0</v>
      </c>
      <c r="K141">
        <v>3</v>
      </c>
      <c r="L141">
        <v>2</v>
      </c>
      <c r="M141">
        <v>4</v>
      </c>
      <c r="N141">
        <v>2</v>
      </c>
      <c r="O141">
        <v>0</v>
      </c>
      <c r="P141">
        <v>3</v>
      </c>
      <c r="Q141">
        <v>3</v>
      </c>
      <c r="R141">
        <v>4</v>
      </c>
      <c r="S141">
        <v>5</v>
      </c>
      <c r="T141">
        <v>1</v>
      </c>
      <c r="U141">
        <v>4</v>
      </c>
      <c r="V141">
        <v>2</v>
      </c>
      <c r="W141">
        <v>4</v>
      </c>
      <c r="X141">
        <v>4</v>
      </c>
      <c r="Y141">
        <v>2</v>
      </c>
      <c r="Z141">
        <v>1</v>
      </c>
      <c r="AA141">
        <v>2</v>
      </c>
      <c r="AB141">
        <v>3</v>
      </c>
      <c r="AC141">
        <v>5</v>
      </c>
      <c r="AD141">
        <v>0</v>
      </c>
      <c r="AE141">
        <v>1</v>
      </c>
      <c r="AF141">
        <v>2</v>
      </c>
      <c r="AG141">
        <v>3</v>
      </c>
    </row>
    <row r="142" spans="1:33" x14ac:dyDescent="0.3">
      <c r="A142">
        <v>4456</v>
      </c>
      <c r="B142">
        <v>0</v>
      </c>
      <c r="C142">
        <v>0</v>
      </c>
      <c r="D142">
        <v>0</v>
      </c>
      <c r="E142">
        <v>0</v>
      </c>
      <c r="F142">
        <v>1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0</v>
      </c>
    </row>
    <row r="143" spans="1:33" x14ac:dyDescent="0.3">
      <c r="A143">
        <v>4457</v>
      </c>
      <c r="B143">
        <v>1</v>
      </c>
      <c r="C143">
        <v>3</v>
      </c>
      <c r="D143">
        <v>1</v>
      </c>
      <c r="E143">
        <v>4</v>
      </c>
      <c r="F143">
        <v>3</v>
      </c>
      <c r="G143">
        <v>0</v>
      </c>
      <c r="H143">
        <v>0</v>
      </c>
      <c r="I143">
        <v>1</v>
      </c>
      <c r="J143">
        <v>2</v>
      </c>
      <c r="K143">
        <v>2</v>
      </c>
      <c r="L143">
        <v>1</v>
      </c>
      <c r="M143">
        <v>2</v>
      </c>
      <c r="N143">
        <v>1</v>
      </c>
      <c r="O143">
        <v>2</v>
      </c>
      <c r="P143">
        <v>3</v>
      </c>
      <c r="Q143">
        <v>1</v>
      </c>
      <c r="R143">
        <v>3</v>
      </c>
      <c r="S143">
        <v>1</v>
      </c>
      <c r="T143">
        <v>3</v>
      </c>
      <c r="U143">
        <v>5</v>
      </c>
      <c r="V143">
        <v>1</v>
      </c>
      <c r="W143">
        <v>3</v>
      </c>
      <c r="X143">
        <v>0</v>
      </c>
      <c r="Y143">
        <v>2</v>
      </c>
      <c r="Z143">
        <v>0</v>
      </c>
      <c r="AA143">
        <v>1</v>
      </c>
      <c r="AB143">
        <v>0</v>
      </c>
      <c r="AC143">
        <v>1</v>
      </c>
      <c r="AD143">
        <v>1</v>
      </c>
      <c r="AE143">
        <v>0</v>
      </c>
      <c r="AF143">
        <v>1</v>
      </c>
      <c r="AG143">
        <v>1</v>
      </c>
    </row>
    <row r="144" spans="1:33" x14ac:dyDescent="0.3">
      <c r="A144">
        <v>4458</v>
      </c>
      <c r="B144">
        <v>1</v>
      </c>
      <c r="C144">
        <v>0</v>
      </c>
      <c r="D144">
        <v>1</v>
      </c>
      <c r="E144">
        <v>3</v>
      </c>
      <c r="F144">
        <v>0</v>
      </c>
      <c r="G144">
        <v>1</v>
      </c>
      <c r="H144">
        <v>0</v>
      </c>
      <c r="I144">
        <v>2</v>
      </c>
      <c r="J144">
        <v>1</v>
      </c>
      <c r="K144">
        <v>0</v>
      </c>
      <c r="L144">
        <v>0</v>
      </c>
      <c r="M144">
        <v>0</v>
      </c>
      <c r="N144">
        <v>0</v>
      </c>
      <c r="O144">
        <v>1</v>
      </c>
      <c r="P144">
        <v>0</v>
      </c>
      <c r="Q144">
        <v>0</v>
      </c>
      <c r="R144">
        <v>1</v>
      </c>
      <c r="S144">
        <v>1</v>
      </c>
      <c r="T144">
        <v>0</v>
      </c>
      <c r="U144">
        <v>0</v>
      </c>
      <c r="V144">
        <v>1</v>
      </c>
      <c r="W144">
        <v>1</v>
      </c>
      <c r="X144">
        <v>1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</row>
    <row r="145" spans="1:33" x14ac:dyDescent="0.3">
      <c r="A145">
        <v>4459</v>
      </c>
      <c r="B145">
        <v>0</v>
      </c>
      <c r="C145">
        <v>0</v>
      </c>
      <c r="D145">
        <v>0</v>
      </c>
      <c r="E145">
        <v>1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1</v>
      </c>
      <c r="L145">
        <v>1</v>
      </c>
      <c r="M145">
        <v>0</v>
      </c>
      <c r="N145">
        <v>0</v>
      </c>
      <c r="O145">
        <v>0</v>
      </c>
      <c r="P145">
        <v>1</v>
      </c>
      <c r="Q145">
        <v>1</v>
      </c>
      <c r="R145">
        <v>0</v>
      </c>
      <c r="S145">
        <v>1</v>
      </c>
      <c r="T145">
        <v>0</v>
      </c>
      <c r="U145">
        <v>0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</row>
    <row r="146" spans="1:33" x14ac:dyDescent="0.3">
      <c r="A146">
        <v>4460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</row>
    <row r="147" spans="1:33" x14ac:dyDescent="0.3">
      <c r="A147">
        <v>4461</v>
      </c>
      <c r="B147">
        <v>0</v>
      </c>
      <c r="C147">
        <v>2</v>
      </c>
      <c r="D147">
        <v>1</v>
      </c>
      <c r="E147">
        <v>0</v>
      </c>
      <c r="F147">
        <v>0</v>
      </c>
      <c r="G147">
        <v>0</v>
      </c>
      <c r="H147">
        <v>2</v>
      </c>
      <c r="I147">
        <v>1</v>
      </c>
      <c r="J147">
        <v>0</v>
      </c>
      <c r="K147">
        <v>1</v>
      </c>
      <c r="L147">
        <v>0</v>
      </c>
      <c r="M147">
        <v>1</v>
      </c>
      <c r="N147">
        <v>1</v>
      </c>
      <c r="O147">
        <v>0</v>
      </c>
      <c r="P147">
        <v>1</v>
      </c>
      <c r="Q147">
        <v>0</v>
      </c>
    </row>
    <row r="148" spans="1:33" x14ac:dyDescent="0.3">
      <c r="A148">
        <v>4462</v>
      </c>
      <c r="B148">
        <v>1</v>
      </c>
      <c r="C148">
        <v>2</v>
      </c>
      <c r="D148">
        <v>1</v>
      </c>
      <c r="E148">
        <v>1</v>
      </c>
      <c r="F148">
        <v>0</v>
      </c>
      <c r="G148">
        <v>1</v>
      </c>
      <c r="H148">
        <v>2</v>
      </c>
      <c r="I148">
        <v>1</v>
      </c>
      <c r="J148">
        <v>1</v>
      </c>
      <c r="K148">
        <v>0</v>
      </c>
      <c r="L148">
        <v>2</v>
      </c>
      <c r="M148">
        <v>0</v>
      </c>
      <c r="N148">
        <v>0</v>
      </c>
      <c r="O148">
        <v>1</v>
      </c>
      <c r="P148">
        <v>0</v>
      </c>
      <c r="Q148">
        <v>2</v>
      </c>
      <c r="R148">
        <v>0</v>
      </c>
      <c r="S148">
        <v>1</v>
      </c>
      <c r="T148">
        <v>2</v>
      </c>
      <c r="U148">
        <v>0</v>
      </c>
      <c r="V148">
        <v>1</v>
      </c>
      <c r="W148">
        <v>0</v>
      </c>
      <c r="X148">
        <v>1</v>
      </c>
      <c r="Y148">
        <v>2</v>
      </c>
      <c r="Z148">
        <v>1</v>
      </c>
      <c r="AA148">
        <v>1</v>
      </c>
      <c r="AB148">
        <v>0</v>
      </c>
      <c r="AC148">
        <v>0</v>
      </c>
      <c r="AD148">
        <v>0</v>
      </c>
      <c r="AE148">
        <v>1</v>
      </c>
      <c r="AF148">
        <v>1</v>
      </c>
      <c r="AG148">
        <v>0</v>
      </c>
    </row>
    <row r="149" spans="1:33" x14ac:dyDescent="0.3">
      <c r="A149">
        <v>4463</v>
      </c>
      <c r="B149">
        <v>1</v>
      </c>
      <c r="C149">
        <v>0</v>
      </c>
      <c r="D149">
        <v>0</v>
      </c>
      <c r="E149">
        <v>0</v>
      </c>
      <c r="F149">
        <v>1</v>
      </c>
      <c r="G149">
        <v>1</v>
      </c>
      <c r="H149">
        <v>0</v>
      </c>
      <c r="I149">
        <v>0</v>
      </c>
      <c r="J149">
        <v>0</v>
      </c>
      <c r="K149">
        <v>0</v>
      </c>
      <c r="L149">
        <v>2</v>
      </c>
      <c r="M149">
        <v>0</v>
      </c>
      <c r="N149">
        <v>0</v>
      </c>
      <c r="O149">
        <v>0</v>
      </c>
      <c r="P149">
        <v>0</v>
      </c>
      <c r="Q149">
        <v>2</v>
      </c>
      <c r="R149">
        <v>1</v>
      </c>
      <c r="S149">
        <v>1</v>
      </c>
      <c r="T149">
        <v>0</v>
      </c>
      <c r="U149">
        <v>0</v>
      </c>
      <c r="V149">
        <v>2</v>
      </c>
      <c r="W149">
        <v>1</v>
      </c>
      <c r="X149">
        <v>1</v>
      </c>
      <c r="Y149">
        <v>0</v>
      </c>
      <c r="Z149">
        <v>1</v>
      </c>
      <c r="AA149">
        <v>0</v>
      </c>
      <c r="AB149">
        <v>0</v>
      </c>
      <c r="AC149">
        <v>2</v>
      </c>
      <c r="AD149">
        <v>0</v>
      </c>
      <c r="AE149">
        <v>1</v>
      </c>
      <c r="AF149">
        <v>0</v>
      </c>
      <c r="AG149">
        <v>0</v>
      </c>
    </row>
    <row r="150" spans="1:33" x14ac:dyDescent="0.3">
      <c r="A150">
        <v>4464</v>
      </c>
      <c r="B150">
        <v>1</v>
      </c>
      <c r="C150">
        <v>2</v>
      </c>
      <c r="D150">
        <v>2</v>
      </c>
      <c r="E150">
        <v>0</v>
      </c>
      <c r="F150">
        <v>1</v>
      </c>
      <c r="G150">
        <v>1</v>
      </c>
      <c r="H150">
        <v>2</v>
      </c>
      <c r="I150">
        <v>2</v>
      </c>
      <c r="J150">
        <v>0</v>
      </c>
      <c r="K150">
        <v>3</v>
      </c>
      <c r="L150">
        <v>2</v>
      </c>
      <c r="M150">
        <v>0</v>
      </c>
      <c r="N150">
        <v>0</v>
      </c>
      <c r="O150">
        <v>0</v>
      </c>
      <c r="P150">
        <v>3</v>
      </c>
      <c r="Q150">
        <v>2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2</v>
      </c>
      <c r="AC150">
        <v>0</v>
      </c>
      <c r="AD150">
        <v>0</v>
      </c>
      <c r="AE150">
        <v>0</v>
      </c>
      <c r="AF150">
        <v>0</v>
      </c>
      <c r="AG150">
        <v>2</v>
      </c>
    </row>
    <row r="151" spans="1:33" x14ac:dyDescent="0.3">
      <c r="A151">
        <v>4465</v>
      </c>
      <c r="J151">
        <v>1</v>
      </c>
      <c r="K151">
        <v>0</v>
      </c>
      <c r="L151">
        <v>0</v>
      </c>
      <c r="M151">
        <v>1</v>
      </c>
      <c r="N151">
        <v>0</v>
      </c>
      <c r="O151">
        <v>1</v>
      </c>
      <c r="P151">
        <v>0</v>
      </c>
      <c r="Q151">
        <v>0</v>
      </c>
      <c r="R151">
        <v>0</v>
      </c>
      <c r="S151">
        <v>0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</row>
    <row r="152" spans="1:33" x14ac:dyDescent="0.3">
      <c r="A152">
        <v>6681</v>
      </c>
      <c r="B152">
        <v>3</v>
      </c>
      <c r="C152">
        <v>2</v>
      </c>
      <c r="D152">
        <v>0</v>
      </c>
      <c r="E152">
        <v>2</v>
      </c>
      <c r="F152">
        <v>0</v>
      </c>
      <c r="G152">
        <v>3</v>
      </c>
      <c r="H152">
        <v>2</v>
      </c>
      <c r="I152">
        <v>0</v>
      </c>
      <c r="J152">
        <v>1</v>
      </c>
      <c r="K152">
        <v>3</v>
      </c>
      <c r="L152">
        <v>2</v>
      </c>
      <c r="M152">
        <v>0</v>
      </c>
      <c r="N152">
        <v>0</v>
      </c>
      <c r="O152">
        <v>1</v>
      </c>
      <c r="P152">
        <v>4</v>
      </c>
      <c r="Q152">
        <v>1</v>
      </c>
      <c r="R152">
        <v>0</v>
      </c>
      <c r="S152">
        <v>3</v>
      </c>
      <c r="T152">
        <v>1</v>
      </c>
      <c r="U152">
        <v>0</v>
      </c>
      <c r="V152">
        <v>0</v>
      </c>
      <c r="W152">
        <v>0</v>
      </c>
      <c r="X152">
        <v>1</v>
      </c>
      <c r="Y152">
        <v>1</v>
      </c>
      <c r="Z152">
        <v>1</v>
      </c>
      <c r="AA152">
        <v>1</v>
      </c>
      <c r="AB152">
        <v>5</v>
      </c>
      <c r="AC152">
        <v>0</v>
      </c>
      <c r="AD152">
        <v>1</v>
      </c>
      <c r="AE152">
        <v>1</v>
      </c>
      <c r="AF152">
        <v>3</v>
      </c>
      <c r="AG152">
        <v>4</v>
      </c>
    </row>
    <row r="153" spans="1:33" x14ac:dyDescent="0.3">
      <c r="A153">
        <v>6682</v>
      </c>
      <c r="B153">
        <v>1</v>
      </c>
      <c r="C153">
        <v>1</v>
      </c>
      <c r="D153">
        <v>3</v>
      </c>
      <c r="E153">
        <v>0</v>
      </c>
      <c r="F153">
        <v>2</v>
      </c>
      <c r="G153">
        <v>1</v>
      </c>
      <c r="H153">
        <v>1</v>
      </c>
      <c r="I153">
        <v>3</v>
      </c>
      <c r="J153">
        <v>0</v>
      </c>
      <c r="K153">
        <v>1</v>
      </c>
      <c r="L153">
        <v>0</v>
      </c>
      <c r="M153">
        <v>0</v>
      </c>
      <c r="N153">
        <v>1</v>
      </c>
      <c r="O153">
        <v>0</v>
      </c>
      <c r="P153">
        <v>1</v>
      </c>
      <c r="Q153">
        <v>0</v>
      </c>
      <c r="R153">
        <v>1</v>
      </c>
      <c r="S153">
        <v>1</v>
      </c>
      <c r="T153">
        <v>1</v>
      </c>
      <c r="U153">
        <v>2</v>
      </c>
      <c r="V153">
        <v>3</v>
      </c>
      <c r="W153">
        <v>1</v>
      </c>
      <c r="X153">
        <v>1</v>
      </c>
      <c r="Y153">
        <v>1</v>
      </c>
      <c r="Z153">
        <v>0</v>
      </c>
      <c r="AA153">
        <v>0</v>
      </c>
      <c r="AB153">
        <v>0</v>
      </c>
      <c r="AC153">
        <v>2</v>
      </c>
      <c r="AD153">
        <v>0</v>
      </c>
      <c r="AE153">
        <v>0</v>
      </c>
      <c r="AF153">
        <v>0</v>
      </c>
      <c r="AG153">
        <v>0</v>
      </c>
    </row>
    <row r="154" spans="1:33" x14ac:dyDescent="0.3">
      <c r="A154">
        <v>6683</v>
      </c>
      <c r="B154">
        <v>3</v>
      </c>
      <c r="C154">
        <v>4</v>
      </c>
      <c r="D154">
        <v>4</v>
      </c>
      <c r="E154">
        <v>3</v>
      </c>
      <c r="F154">
        <v>1</v>
      </c>
      <c r="G154">
        <v>3</v>
      </c>
      <c r="H154">
        <v>4</v>
      </c>
      <c r="I154">
        <v>3</v>
      </c>
      <c r="J154">
        <v>7</v>
      </c>
      <c r="K154">
        <v>7</v>
      </c>
      <c r="L154">
        <v>6</v>
      </c>
      <c r="M154">
        <v>3</v>
      </c>
      <c r="N154">
        <v>2</v>
      </c>
      <c r="O154">
        <v>7</v>
      </c>
      <c r="P154">
        <v>6</v>
      </c>
      <c r="Q154">
        <v>6</v>
      </c>
      <c r="R154">
        <v>3</v>
      </c>
      <c r="S154">
        <v>4</v>
      </c>
      <c r="T154">
        <v>5</v>
      </c>
      <c r="U154">
        <v>3</v>
      </c>
      <c r="V154">
        <v>7</v>
      </c>
      <c r="W154">
        <v>3</v>
      </c>
      <c r="X154">
        <v>5</v>
      </c>
      <c r="Y154">
        <v>6</v>
      </c>
      <c r="Z154">
        <v>3</v>
      </c>
      <c r="AA154">
        <v>3</v>
      </c>
      <c r="AB154">
        <v>0</v>
      </c>
      <c r="AC154">
        <v>0</v>
      </c>
      <c r="AD154">
        <v>3</v>
      </c>
      <c r="AE154">
        <v>3</v>
      </c>
      <c r="AF154">
        <v>3</v>
      </c>
      <c r="AG154">
        <v>1</v>
      </c>
    </row>
    <row r="155" spans="1:33" x14ac:dyDescent="0.3">
      <c r="A155">
        <v>6722</v>
      </c>
      <c r="B155">
        <v>6</v>
      </c>
      <c r="C155">
        <v>13</v>
      </c>
      <c r="D155">
        <v>9</v>
      </c>
      <c r="E155">
        <v>10</v>
      </c>
      <c r="F155">
        <v>15</v>
      </c>
      <c r="G155">
        <v>6</v>
      </c>
      <c r="H155">
        <v>13</v>
      </c>
      <c r="I155">
        <v>9</v>
      </c>
      <c r="J155">
        <v>4</v>
      </c>
      <c r="K155">
        <v>9</v>
      </c>
      <c r="L155">
        <v>11</v>
      </c>
      <c r="M155">
        <v>12</v>
      </c>
      <c r="N155">
        <v>4</v>
      </c>
      <c r="O155">
        <v>4</v>
      </c>
      <c r="P155">
        <v>9</v>
      </c>
      <c r="Q155">
        <v>11</v>
      </c>
      <c r="R155">
        <v>7</v>
      </c>
      <c r="S155">
        <v>9</v>
      </c>
      <c r="T155">
        <v>9</v>
      </c>
      <c r="U155">
        <v>13</v>
      </c>
      <c r="V155">
        <v>9</v>
      </c>
      <c r="W155">
        <v>7</v>
      </c>
      <c r="X155">
        <v>9</v>
      </c>
      <c r="Y155">
        <v>9</v>
      </c>
      <c r="Z155">
        <v>5</v>
      </c>
      <c r="AA155">
        <v>2</v>
      </c>
      <c r="AB155">
        <v>5</v>
      </c>
      <c r="AC155">
        <v>5</v>
      </c>
      <c r="AD155">
        <v>4</v>
      </c>
      <c r="AE155">
        <v>5</v>
      </c>
      <c r="AF155">
        <v>2</v>
      </c>
      <c r="AG155">
        <v>5</v>
      </c>
    </row>
    <row r="156" spans="1:33" x14ac:dyDescent="0.3">
      <c r="A156">
        <v>6723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</row>
    <row r="157" spans="1:33" x14ac:dyDescent="0.3">
      <c r="A157">
        <v>6953</v>
      </c>
      <c r="B157">
        <v>1</v>
      </c>
      <c r="C157">
        <v>2</v>
      </c>
      <c r="D157">
        <v>0</v>
      </c>
      <c r="E157">
        <v>2</v>
      </c>
      <c r="F157">
        <v>1</v>
      </c>
      <c r="G157">
        <v>1</v>
      </c>
      <c r="H157">
        <v>2</v>
      </c>
      <c r="I157">
        <v>0</v>
      </c>
      <c r="J157">
        <v>1</v>
      </c>
      <c r="K157">
        <v>2</v>
      </c>
      <c r="L157">
        <v>1</v>
      </c>
      <c r="M157">
        <v>0</v>
      </c>
      <c r="N157">
        <v>0</v>
      </c>
      <c r="O157">
        <v>1</v>
      </c>
      <c r="P157">
        <v>2</v>
      </c>
      <c r="Q157">
        <v>1</v>
      </c>
      <c r="R157">
        <v>0</v>
      </c>
      <c r="S157">
        <v>1</v>
      </c>
      <c r="T157">
        <v>3</v>
      </c>
      <c r="U157">
        <v>0</v>
      </c>
      <c r="V157">
        <v>0</v>
      </c>
      <c r="W157">
        <v>0</v>
      </c>
      <c r="X157">
        <v>1</v>
      </c>
      <c r="Y157">
        <v>3</v>
      </c>
      <c r="Z157">
        <v>0</v>
      </c>
      <c r="AA157">
        <v>1</v>
      </c>
      <c r="AB157">
        <v>1</v>
      </c>
      <c r="AC157">
        <v>0</v>
      </c>
      <c r="AD157">
        <v>0</v>
      </c>
      <c r="AE157">
        <v>0</v>
      </c>
      <c r="AF157">
        <v>1</v>
      </c>
      <c r="AG157">
        <v>1</v>
      </c>
    </row>
    <row r="158" spans="1:33" x14ac:dyDescent="0.3">
      <c r="A158">
        <v>6954</v>
      </c>
      <c r="B158">
        <v>2</v>
      </c>
      <c r="C158">
        <v>2</v>
      </c>
      <c r="D158">
        <v>1</v>
      </c>
      <c r="E158">
        <v>3</v>
      </c>
      <c r="F158">
        <v>1</v>
      </c>
      <c r="G158">
        <v>2</v>
      </c>
      <c r="H158">
        <v>2</v>
      </c>
      <c r="I158">
        <v>1</v>
      </c>
      <c r="J158">
        <v>0</v>
      </c>
      <c r="K158">
        <v>2</v>
      </c>
      <c r="L158">
        <v>7</v>
      </c>
      <c r="M158">
        <v>0</v>
      </c>
      <c r="N158">
        <v>0</v>
      </c>
      <c r="O158">
        <v>0</v>
      </c>
      <c r="P158">
        <v>2</v>
      </c>
      <c r="Q158">
        <v>7</v>
      </c>
      <c r="R158">
        <v>3</v>
      </c>
      <c r="S158">
        <v>2</v>
      </c>
      <c r="T158">
        <v>3</v>
      </c>
      <c r="U158">
        <v>2</v>
      </c>
      <c r="V158">
        <v>0</v>
      </c>
      <c r="W158">
        <v>3</v>
      </c>
      <c r="X158">
        <v>3</v>
      </c>
      <c r="Y158">
        <v>3</v>
      </c>
    </row>
    <row r="159" spans="1:33" x14ac:dyDescent="0.3">
      <c r="A159">
        <v>6997</v>
      </c>
      <c r="B159">
        <v>6</v>
      </c>
      <c r="C159">
        <v>2</v>
      </c>
      <c r="D159">
        <v>8</v>
      </c>
      <c r="E159">
        <v>1</v>
      </c>
      <c r="F159">
        <v>2</v>
      </c>
      <c r="G159">
        <v>6</v>
      </c>
      <c r="H159">
        <v>2</v>
      </c>
      <c r="I159">
        <v>8</v>
      </c>
      <c r="J159">
        <v>6</v>
      </c>
      <c r="K159">
        <v>4</v>
      </c>
      <c r="L159">
        <v>4</v>
      </c>
      <c r="M159">
        <v>4</v>
      </c>
      <c r="N159">
        <v>0</v>
      </c>
      <c r="O159">
        <v>6</v>
      </c>
      <c r="P159">
        <v>5</v>
      </c>
      <c r="Q159">
        <v>4</v>
      </c>
      <c r="R159">
        <v>7</v>
      </c>
      <c r="S159">
        <v>6</v>
      </c>
      <c r="T159">
        <v>1</v>
      </c>
      <c r="U159">
        <v>2</v>
      </c>
      <c r="V159">
        <v>0</v>
      </c>
      <c r="W159">
        <v>7</v>
      </c>
      <c r="X159">
        <v>6</v>
      </c>
      <c r="Y159">
        <v>1</v>
      </c>
      <c r="Z159">
        <v>0</v>
      </c>
      <c r="AA159">
        <v>4</v>
      </c>
      <c r="AB159">
        <v>4</v>
      </c>
      <c r="AC159">
        <v>5</v>
      </c>
      <c r="AD159">
        <v>3</v>
      </c>
      <c r="AE159">
        <v>0</v>
      </c>
      <c r="AF159">
        <v>4</v>
      </c>
      <c r="AG159">
        <v>4</v>
      </c>
    </row>
    <row r="160" spans="1:33" x14ac:dyDescent="0.3">
      <c r="A160">
        <v>7020</v>
      </c>
      <c r="B160">
        <v>1</v>
      </c>
      <c r="C160">
        <v>2</v>
      </c>
      <c r="D160">
        <v>0</v>
      </c>
      <c r="E160">
        <v>2</v>
      </c>
      <c r="F160">
        <v>1</v>
      </c>
      <c r="G160">
        <v>1</v>
      </c>
      <c r="H160">
        <v>2</v>
      </c>
      <c r="I160">
        <v>0</v>
      </c>
      <c r="J160">
        <v>1</v>
      </c>
      <c r="K160">
        <v>1</v>
      </c>
      <c r="L160">
        <v>1</v>
      </c>
      <c r="M160">
        <v>0</v>
      </c>
      <c r="N160">
        <v>2</v>
      </c>
      <c r="O160">
        <v>1</v>
      </c>
      <c r="P160">
        <v>1</v>
      </c>
      <c r="Q160">
        <v>1</v>
      </c>
      <c r="R160">
        <v>1</v>
      </c>
      <c r="S160">
        <v>2</v>
      </c>
      <c r="T160">
        <v>2</v>
      </c>
      <c r="U160">
        <v>1</v>
      </c>
      <c r="V160">
        <v>1</v>
      </c>
      <c r="W160">
        <v>1</v>
      </c>
      <c r="X160">
        <v>2</v>
      </c>
      <c r="Y160">
        <v>2</v>
      </c>
      <c r="Z160">
        <v>0</v>
      </c>
      <c r="AA160">
        <v>0</v>
      </c>
      <c r="AB160">
        <v>1</v>
      </c>
      <c r="AC160">
        <v>0</v>
      </c>
      <c r="AD160">
        <v>1</v>
      </c>
      <c r="AE160">
        <v>0</v>
      </c>
      <c r="AF160">
        <v>0</v>
      </c>
      <c r="AG160">
        <v>1</v>
      </c>
    </row>
    <row r="161" spans="1:33" x14ac:dyDescent="0.3">
      <c r="A161">
        <v>7021</v>
      </c>
      <c r="B161">
        <v>3</v>
      </c>
      <c r="C161">
        <v>0</v>
      </c>
      <c r="D161">
        <v>1</v>
      </c>
      <c r="E161">
        <v>3</v>
      </c>
      <c r="F161">
        <v>1</v>
      </c>
      <c r="G161">
        <v>3</v>
      </c>
      <c r="H161">
        <v>0</v>
      </c>
      <c r="I161">
        <v>1</v>
      </c>
      <c r="J161">
        <v>0</v>
      </c>
      <c r="K161">
        <v>0</v>
      </c>
      <c r="L161">
        <v>1</v>
      </c>
      <c r="M161">
        <v>0</v>
      </c>
      <c r="N161">
        <v>0</v>
      </c>
      <c r="O161">
        <v>0</v>
      </c>
      <c r="P161">
        <v>0</v>
      </c>
      <c r="Q161">
        <v>1</v>
      </c>
      <c r="R161">
        <v>1</v>
      </c>
      <c r="S161">
        <v>2</v>
      </c>
      <c r="T161">
        <v>0</v>
      </c>
      <c r="U161">
        <v>3</v>
      </c>
      <c r="V161">
        <v>0</v>
      </c>
      <c r="W161">
        <v>1</v>
      </c>
      <c r="X161">
        <v>2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0</v>
      </c>
    </row>
    <row r="162" spans="1:33" x14ac:dyDescent="0.3">
      <c r="A162">
        <v>7022</v>
      </c>
      <c r="B162">
        <v>3</v>
      </c>
      <c r="C162">
        <v>2</v>
      </c>
      <c r="D162">
        <v>0</v>
      </c>
      <c r="E162">
        <v>1</v>
      </c>
      <c r="F162">
        <v>1</v>
      </c>
      <c r="G162">
        <v>3</v>
      </c>
      <c r="H162">
        <v>0</v>
      </c>
      <c r="I162">
        <v>0</v>
      </c>
      <c r="J162">
        <v>4</v>
      </c>
      <c r="K162">
        <v>2</v>
      </c>
      <c r="L162">
        <v>3</v>
      </c>
      <c r="M162">
        <v>3</v>
      </c>
      <c r="N162">
        <v>0</v>
      </c>
      <c r="O162">
        <v>4</v>
      </c>
      <c r="P162">
        <v>2</v>
      </c>
      <c r="Q162">
        <v>5</v>
      </c>
      <c r="R162">
        <v>2</v>
      </c>
      <c r="S162">
        <v>3</v>
      </c>
      <c r="T162">
        <v>2</v>
      </c>
      <c r="U162">
        <v>2</v>
      </c>
      <c r="V162">
        <v>1</v>
      </c>
      <c r="W162">
        <v>2</v>
      </c>
      <c r="X162">
        <v>3</v>
      </c>
      <c r="Y162">
        <v>0</v>
      </c>
      <c r="Z162">
        <v>2</v>
      </c>
      <c r="AA162">
        <v>2</v>
      </c>
      <c r="AB162">
        <v>0</v>
      </c>
      <c r="AC162">
        <v>3</v>
      </c>
      <c r="AD162">
        <v>0</v>
      </c>
      <c r="AE162">
        <v>2</v>
      </c>
      <c r="AF162">
        <v>2</v>
      </c>
      <c r="AG162">
        <v>0</v>
      </c>
    </row>
    <row r="163" spans="1:33" x14ac:dyDescent="0.3">
      <c r="A163">
        <v>7023</v>
      </c>
      <c r="B163">
        <v>0</v>
      </c>
      <c r="C163">
        <v>0</v>
      </c>
      <c r="D163">
        <v>0</v>
      </c>
      <c r="E163">
        <v>0</v>
      </c>
      <c r="F163">
        <v>1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1</v>
      </c>
      <c r="M163">
        <v>0</v>
      </c>
      <c r="N163">
        <v>0</v>
      </c>
      <c r="O163">
        <v>0</v>
      </c>
      <c r="P163">
        <v>0</v>
      </c>
      <c r="Q163">
        <v>1</v>
      </c>
      <c r="R163">
        <v>2</v>
      </c>
      <c r="S163">
        <v>0</v>
      </c>
      <c r="T163">
        <v>0</v>
      </c>
      <c r="U163">
        <v>0</v>
      </c>
      <c r="V163">
        <v>0</v>
      </c>
      <c r="W163">
        <v>2</v>
      </c>
      <c r="X163">
        <v>0</v>
      </c>
      <c r="Y163">
        <v>0</v>
      </c>
      <c r="Z163">
        <v>3</v>
      </c>
      <c r="AA163">
        <v>0</v>
      </c>
      <c r="AB163">
        <v>1</v>
      </c>
      <c r="AC163">
        <v>1</v>
      </c>
      <c r="AD163">
        <v>0</v>
      </c>
      <c r="AE163">
        <v>3</v>
      </c>
      <c r="AF163">
        <v>0</v>
      </c>
      <c r="AG163">
        <v>1</v>
      </c>
    </row>
    <row r="164" spans="1:33" x14ac:dyDescent="0.3">
      <c r="A164">
        <v>7107</v>
      </c>
      <c r="B164">
        <v>18</v>
      </c>
      <c r="C164">
        <v>26</v>
      </c>
      <c r="D164">
        <v>17</v>
      </c>
      <c r="E164">
        <v>19</v>
      </c>
      <c r="F164">
        <v>6</v>
      </c>
      <c r="G164">
        <v>18</v>
      </c>
      <c r="H164">
        <v>24</v>
      </c>
      <c r="I164">
        <v>18</v>
      </c>
      <c r="J164">
        <v>18</v>
      </c>
      <c r="K164">
        <v>15</v>
      </c>
      <c r="L164">
        <v>19</v>
      </c>
      <c r="M164">
        <v>18</v>
      </c>
      <c r="N164">
        <v>8</v>
      </c>
      <c r="O164">
        <v>18</v>
      </c>
      <c r="P164">
        <v>17</v>
      </c>
      <c r="Q164">
        <v>18</v>
      </c>
      <c r="R164">
        <v>26</v>
      </c>
      <c r="S164">
        <v>17</v>
      </c>
      <c r="T164">
        <v>18</v>
      </c>
      <c r="U164">
        <v>13</v>
      </c>
      <c r="V164">
        <v>8</v>
      </c>
      <c r="W164">
        <v>26</v>
      </c>
      <c r="X164">
        <v>16</v>
      </c>
      <c r="Y164">
        <v>18</v>
      </c>
      <c r="Z164">
        <v>9</v>
      </c>
      <c r="AA164">
        <v>15</v>
      </c>
      <c r="AB164">
        <v>12</v>
      </c>
      <c r="AC164">
        <v>10</v>
      </c>
      <c r="AD164">
        <v>9</v>
      </c>
      <c r="AE164">
        <v>9</v>
      </c>
      <c r="AF164">
        <v>16</v>
      </c>
      <c r="AG164">
        <v>11</v>
      </c>
    </row>
    <row r="165" spans="1:33" x14ac:dyDescent="0.3">
      <c r="A165">
        <v>7183</v>
      </c>
      <c r="B165">
        <v>18</v>
      </c>
      <c r="C165">
        <v>35</v>
      </c>
      <c r="D165">
        <v>26</v>
      </c>
      <c r="E165">
        <v>24</v>
      </c>
      <c r="F165">
        <v>21</v>
      </c>
      <c r="G165">
        <v>18</v>
      </c>
      <c r="H165">
        <v>35</v>
      </c>
      <c r="I165">
        <v>26</v>
      </c>
      <c r="J165">
        <v>11</v>
      </c>
      <c r="K165">
        <v>16</v>
      </c>
      <c r="L165">
        <v>22</v>
      </c>
      <c r="M165">
        <v>18</v>
      </c>
      <c r="N165">
        <v>8</v>
      </c>
      <c r="O165">
        <v>11</v>
      </c>
      <c r="P165">
        <v>16</v>
      </c>
      <c r="Q165">
        <v>21</v>
      </c>
      <c r="R165">
        <v>27</v>
      </c>
      <c r="S165">
        <v>17</v>
      </c>
      <c r="T165">
        <v>36</v>
      </c>
      <c r="U165">
        <v>24</v>
      </c>
      <c r="V165">
        <v>17</v>
      </c>
      <c r="W165">
        <v>27</v>
      </c>
      <c r="X165">
        <v>18</v>
      </c>
      <c r="Y165">
        <v>35</v>
      </c>
      <c r="Z165">
        <v>18</v>
      </c>
      <c r="AA165">
        <v>7</v>
      </c>
      <c r="AB165">
        <v>10</v>
      </c>
      <c r="AC165">
        <v>6</v>
      </c>
      <c r="AD165">
        <v>9</v>
      </c>
      <c r="AE165">
        <v>18</v>
      </c>
      <c r="AF165">
        <v>7</v>
      </c>
      <c r="AG165">
        <v>10</v>
      </c>
    </row>
    <row r="166" spans="1:33" x14ac:dyDescent="0.3">
      <c r="A166">
        <v>7222</v>
      </c>
      <c r="B166">
        <v>1</v>
      </c>
      <c r="C166">
        <v>2</v>
      </c>
      <c r="D166">
        <v>2</v>
      </c>
      <c r="E166">
        <v>1</v>
      </c>
      <c r="F166">
        <v>1</v>
      </c>
      <c r="G166">
        <v>1</v>
      </c>
      <c r="H166">
        <v>2</v>
      </c>
      <c r="I166">
        <v>2</v>
      </c>
      <c r="J166">
        <v>0</v>
      </c>
      <c r="K166">
        <v>1</v>
      </c>
      <c r="L166">
        <v>2</v>
      </c>
      <c r="M166">
        <v>3</v>
      </c>
      <c r="N166">
        <v>2</v>
      </c>
      <c r="O166">
        <v>0</v>
      </c>
      <c r="P166">
        <v>1</v>
      </c>
      <c r="Q166">
        <v>2</v>
      </c>
      <c r="R166">
        <v>1</v>
      </c>
      <c r="S166">
        <v>1</v>
      </c>
      <c r="T166">
        <v>0</v>
      </c>
      <c r="U166">
        <v>1</v>
      </c>
      <c r="V166">
        <v>2</v>
      </c>
      <c r="W166">
        <v>1</v>
      </c>
      <c r="X166">
        <v>1</v>
      </c>
      <c r="Y166">
        <v>0</v>
      </c>
      <c r="Z166">
        <v>1</v>
      </c>
      <c r="AA166">
        <v>0</v>
      </c>
      <c r="AB166">
        <v>1</v>
      </c>
      <c r="AC166">
        <v>0</v>
      </c>
      <c r="AD166">
        <v>0</v>
      </c>
      <c r="AE166">
        <v>1</v>
      </c>
      <c r="AF166">
        <v>0</v>
      </c>
      <c r="AG166">
        <v>1</v>
      </c>
    </row>
    <row r="167" spans="1:33" x14ac:dyDescent="0.3">
      <c r="A167">
        <v>7223</v>
      </c>
      <c r="B167">
        <v>2</v>
      </c>
      <c r="C167">
        <v>1</v>
      </c>
      <c r="D167">
        <v>0</v>
      </c>
      <c r="E167">
        <v>3</v>
      </c>
      <c r="F167">
        <v>2</v>
      </c>
      <c r="G167">
        <v>2</v>
      </c>
      <c r="H167">
        <v>1</v>
      </c>
      <c r="I167">
        <v>0</v>
      </c>
      <c r="J167">
        <v>1</v>
      </c>
      <c r="K167">
        <v>1</v>
      </c>
      <c r="L167">
        <v>0</v>
      </c>
      <c r="M167">
        <v>1</v>
      </c>
      <c r="N167">
        <v>0</v>
      </c>
      <c r="O167">
        <v>1</v>
      </c>
      <c r="P167">
        <v>1</v>
      </c>
      <c r="Q167">
        <v>0</v>
      </c>
      <c r="R167">
        <v>2</v>
      </c>
      <c r="S167">
        <v>2</v>
      </c>
      <c r="T167">
        <v>2</v>
      </c>
      <c r="U167">
        <v>3</v>
      </c>
      <c r="V167">
        <v>0</v>
      </c>
      <c r="W167">
        <v>2</v>
      </c>
      <c r="X167">
        <v>3</v>
      </c>
      <c r="Y167">
        <v>2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1</v>
      </c>
      <c r="AG167">
        <v>0</v>
      </c>
    </row>
    <row r="168" spans="1:33" x14ac:dyDescent="0.3">
      <c r="A168">
        <v>7306</v>
      </c>
      <c r="B168">
        <v>4</v>
      </c>
      <c r="C168">
        <v>5</v>
      </c>
      <c r="D168">
        <v>5</v>
      </c>
      <c r="E168">
        <v>13</v>
      </c>
      <c r="F168">
        <v>1</v>
      </c>
      <c r="G168">
        <v>4</v>
      </c>
      <c r="H168">
        <v>5</v>
      </c>
      <c r="I168">
        <v>5</v>
      </c>
      <c r="J168">
        <v>13</v>
      </c>
      <c r="K168">
        <v>5</v>
      </c>
      <c r="L168">
        <v>9</v>
      </c>
      <c r="M168">
        <v>6</v>
      </c>
      <c r="N168">
        <v>9</v>
      </c>
      <c r="O168">
        <v>13</v>
      </c>
      <c r="P168">
        <v>5</v>
      </c>
      <c r="Q168">
        <v>9</v>
      </c>
      <c r="R168">
        <v>9</v>
      </c>
      <c r="S168">
        <v>7</v>
      </c>
      <c r="T168">
        <v>7</v>
      </c>
      <c r="U168">
        <v>7</v>
      </c>
      <c r="V168">
        <v>11</v>
      </c>
      <c r="W168">
        <v>9</v>
      </c>
      <c r="X168">
        <v>7</v>
      </c>
      <c r="Y168">
        <v>7</v>
      </c>
      <c r="Z168">
        <v>9</v>
      </c>
      <c r="AA168">
        <v>5</v>
      </c>
      <c r="AB168">
        <v>3</v>
      </c>
      <c r="AC168">
        <v>6</v>
      </c>
      <c r="AD168">
        <v>3</v>
      </c>
      <c r="AE168">
        <v>9</v>
      </c>
      <c r="AF168">
        <v>5</v>
      </c>
      <c r="AG168">
        <v>3</v>
      </c>
    </row>
    <row r="169" spans="1:33" x14ac:dyDescent="0.3">
      <c r="A169">
        <v>7315</v>
      </c>
      <c r="B169">
        <v>2</v>
      </c>
      <c r="C169">
        <v>3</v>
      </c>
      <c r="D169">
        <v>1</v>
      </c>
      <c r="E169">
        <v>1</v>
      </c>
      <c r="F169">
        <v>0</v>
      </c>
      <c r="G169">
        <v>2</v>
      </c>
      <c r="H169">
        <v>3</v>
      </c>
      <c r="I169">
        <v>1</v>
      </c>
      <c r="J169">
        <v>3</v>
      </c>
      <c r="K169">
        <v>0</v>
      </c>
      <c r="L169">
        <v>0</v>
      </c>
      <c r="M169">
        <v>0</v>
      </c>
      <c r="N169">
        <v>0</v>
      </c>
      <c r="O169">
        <v>3</v>
      </c>
      <c r="P169">
        <v>0</v>
      </c>
      <c r="Q169">
        <v>0</v>
      </c>
      <c r="R169">
        <v>0</v>
      </c>
      <c r="S169">
        <v>2</v>
      </c>
      <c r="T169">
        <v>4</v>
      </c>
      <c r="U169">
        <v>1</v>
      </c>
      <c r="V169">
        <v>2</v>
      </c>
      <c r="W169">
        <v>0</v>
      </c>
      <c r="X169">
        <v>2</v>
      </c>
      <c r="Y169">
        <v>4</v>
      </c>
      <c r="Z169">
        <v>0</v>
      </c>
      <c r="AA169">
        <v>3</v>
      </c>
      <c r="AB169">
        <v>0</v>
      </c>
      <c r="AC169">
        <v>1</v>
      </c>
      <c r="AD169">
        <v>1</v>
      </c>
      <c r="AE169">
        <v>0</v>
      </c>
      <c r="AF169">
        <v>3</v>
      </c>
      <c r="AG169">
        <v>0</v>
      </c>
    </row>
    <row r="170" spans="1:33" x14ac:dyDescent="0.3">
      <c r="A170">
        <v>7316</v>
      </c>
      <c r="B170">
        <v>2</v>
      </c>
      <c r="C170">
        <v>2</v>
      </c>
      <c r="D170">
        <v>4</v>
      </c>
      <c r="E170">
        <v>5</v>
      </c>
      <c r="F170">
        <v>4</v>
      </c>
      <c r="G170">
        <v>2</v>
      </c>
      <c r="H170">
        <v>2</v>
      </c>
      <c r="I170">
        <v>4</v>
      </c>
      <c r="J170">
        <v>3</v>
      </c>
      <c r="K170">
        <v>3</v>
      </c>
      <c r="L170">
        <v>2</v>
      </c>
      <c r="M170">
        <v>4</v>
      </c>
      <c r="N170">
        <v>2</v>
      </c>
      <c r="O170">
        <v>3</v>
      </c>
      <c r="P170">
        <v>2</v>
      </c>
      <c r="Q170">
        <v>2</v>
      </c>
      <c r="R170">
        <v>0</v>
      </c>
      <c r="S170">
        <v>2</v>
      </c>
      <c r="T170">
        <v>2</v>
      </c>
      <c r="U170">
        <v>1</v>
      </c>
      <c r="V170">
        <v>1</v>
      </c>
      <c r="W170">
        <v>0</v>
      </c>
      <c r="X170">
        <v>2</v>
      </c>
      <c r="Y170">
        <v>2</v>
      </c>
      <c r="Z170">
        <v>1</v>
      </c>
      <c r="AA170">
        <v>1</v>
      </c>
      <c r="AB170">
        <v>2</v>
      </c>
      <c r="AC170">
        <v>0</v>
      </c>
      <c r="AD170">
        <v>0</v>
      </c>
      <c r="AE170">
        <v>1</v>
      </c>
      <c r="AF170">
        <v>1</v>
      </c>
      <c r="AG170">
        <v>2</v>
      </c>
    </row>
    <row r="171" spans="1:33" x14ac:dyDescent="0.3">
      <c r="A171">
        <v>7317</v>
      </c>
      <c r="B171">
        <v>3</v>
      </c>
      <c r="C171">
        <v>3</v>
      </c>
      <c r="D171">
        <v>1</v>
      </c>
      <c r="E171">
        <v>1</v>
      </c>
      <c r="F171">
        <v>2</v>
      </c>
      <c r="G171">
        <v>3</v>
      </c>
      <c r="H171">
        <v>2</v>
      </c>
      <c r="I171">
        <v>1</v>
      </c>
      <c r="J171">
        <v>1</v>
      </c>
      <c r="K171">
        <v>0</v>
      </c>
      <c r="L171">
        <v>5</v>
      </c>
      <c r="M171">
        <v>1</v>
      </c>
      <c r="N171">
        <v>1</v>
      </c>
      <c r="O171">
        <v>1</v>
      </c>
      <c r="P171">
        <v>0</v>
      </c>
      <c r="Q171">
        <v>5</v>
      </c>
      <c r="R171">
        <v>0</v>
      </c>
      <c r="S171">
        <v>3</v>
      </c>
      <c r="T171">
        <v>2</v>
      </c>
      <c r="U171">
        <v>4</v>
      </c>
      <c r="V171">
        <v>4</v>
      </c>
      <c r="W171">
        <v>0</v>
      </c>
      <c r="X171">
        <v>2</v>
      </c>
      <c r="Y171">
        <v>2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</row>
    <row r="172" spans="1:33" x14ac:dyDescent="0.3">
      <c r="A172">
        <v>7318</v>
      </c>
      <c r="B172">
        <v>0</v>
      </c>
      <c r="C172">
        <v>1</v>
      </c>
      <c r="D172">
        <v>1</v>
      </c>
      <c r="E172">
        <v>1</v>
      </c>
      <c r="F172">
        <v>1</v>
      </c>
      <c r="G172">
        <v>0</v>
      </c>
      <c r="H172">
        <v>1</v>
      </c>
      <c r="I172">
        <v>1</v>
      </c>
      <c r="J172">
        <v>0</v>
      </c>
      <c r="K172">
        <v>0</v>
      </c>
      <c r="L172">
        <v>0</v>
      </c>
      <c r="M172">
        <v>1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1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0</v>
      </c>
      <c r="AB172">
        <v>0</v>
      </c>
      <c r="AC172">
        <v>1</v>
      </c>
      <c r="AD172">
        <v>0</v>
      </c>
      <c r="AE172">
        <v>0</v>
      </c>
      <c r="AF172">
        <v>0</v>
      </c>
      <c r="AG172">
        <v>0</v>
      </c>
    </row>
    <row r="173" spans="1:33" x14ac:dyDescent="0.3">
      <c r="A173">
        <v>7410</v>
      </c>
      <c r="B173">
        <v>11</v>
      </c>
      <c r="C173">
        <v>18</v>
      </c>
      <c r="D173">
        <v>7</v>
      </c>
      <c r="E173">
        <v>11</v>
      </c>
      <c r="F173">
        <v>4</v>
      </c>
      <c r="G173">
        <v>11</v>
      </c>
      <c r="H173">
        <v>17</v>
      </c>
      <c r="I173">
        <v>7</v>
      </c>
      <c r="J173">
        <v>17</v>
      </c>
      <c r="K173">
        <v>12</v>
      </c>
      <c r="L173">
        <v>7</v>
      </c>
      <c r="M173">
        <v>11</v>
      </c>
      <c r="N173">
        <v>3</v>
      </c>
      <c r="O173">
        <v>17</v>
      </c>
      <c r="P173">
        <v>12</v>
      </c>
      <c r="Q173">
        <v>8</v>
      </c>
      <c r="R173">
        <v>8</v>
      </c>
      <c r="S173">
        <v>14</v>
      </c>
      <c r="T173">
        <v>15</v>
      </c>
      <c r="U173">
        <v>18</v>
      </c>
      <c r="V173">
        <v>10</v>
      </c>
      <c r="W173">
        <v>8</v>
      </c>
      <c r="X173">
        <v>14</v>
      </c>
      <c r="Y173">
        <v>14</v>
      </c>
      <c r="Z173">
        <v>5</v>
      </c>
      <c r="AA173">
        <v>11</v>
      </c>
      <c r="AB173">
        <v>6</v>
      </c>
      <c r="AC173">
        <v>8</v>
      </c>
      <c r="AD173">
        <v>0</v>
      </c>
      <c r="AE173">
        <v>5</v>
      </c>
      <c r="AF173">
        <v>11</v>
      </c>
      <c r="AG173">
        <v>6</v>
      </c>
    </row>
    <row r="174" spans="1:33" x14ac:dyDescent="0.3">
      <c r="A174">
        <v>9468</v>
      </c>
      <c r="B174">
        <v>1</v>
      </c>
      <c r="C174">
        <v>0</v>
      </c>
      <c r="D174">
        <v>1</v>
      </c>
      <c r="E174">
        <v>2</v>
      </c>
      <c r="F174">
        <v>2</v>
      </c>
      <c r="G174">
        <v>1</v>
      </c>
      <c r="H174">
        <v>0</v>
      </c>
      <c r="I174">
        <v>1</v>
      </c>
      <c r="J174">
        <v>1</v>
      </c>
      <c r="K174">
        <v>0</v>
      </c>
      <c r="L174">
        <v>1</v>
      </c>
      <c r="M174">
        <v>0</v>
      </c>
      <c r="N174">
        <v>0</v>
      </c>
      <c r="O174">
        <v>1</v>
      </c>
      <c r="P174">
        <v>0</v>
      </c>
      <c r="Q174">
        <v>1</v>
      </c>
      <c r="R174">
        <v>3</v>
      </c>
      <c r="S174">
        <v>1</v>
      </c>
      <c r="T174">
        <v>0</v>
      </c>
      <c r="U174">
        <v>1</v>
      </c>
      <c r="V174">
        <v>0</v>
      </c>
      <c r="W174">
        <v>3</v>
      </c>
      <c r="X174">
        <v>1</v>
      </c>
      <c r="Y174">
        <v>0</v>
      </c>
      <c r="Z174">
        <v>0</v>
      </c>
      <c r="AA174">
        <v>0</v>
      </c>
      <c r="AB174">
        <v>0</v>
      </c>
      <c r="AC174">
        <v>1</v>
      </c>
      <c r="AD174">
        <v>1</v>
      </c>
      <c r="AE174">
        <v>0</v>
      </c>
      <c r="AF174">
        <v>0</v>
      </c>
      <c r="AG174">
        <v>0</v>
      </c>
    </row>
    <row r="175" spans="1:33" x14ac:dyDescent="0.3">
      <c r="A175">
        <v>10095</v>
      </c>
      <c r="B175">
        <v>1</v>
      </c>
      <c r="C175">
        <v>2</v>
      </c>
      <c r="D175">
        <v>0</v>
      </c>
      <c r="E175">
        <v>0</v>
      </c>
      <c r="F175">
        <v>0</v>
      </c>
      <c r="G175">
        <v>1</v>
      </c>
      <c r="H175">
        <v>2</v>
      </c>
      <c r="I175">
        <v>0</v>
      </c>
      <c r="J175">
        <v>0</v>
      </c>
      <c r="K175">
        <v>1</v>
      </c>
      <c r="L175">
        <v>2</v>
      </c>
      <c r="M175">
        <v>2</v>
      </c>
      <c r="N175">
        <v>0</v>
      </c>
      <c r="O175">
        <v>0</v>
      </c>
      <c r="P175">
        <v>1</v>
      </c>
      <c r="Q175">
        <v>2</v>
      </c>
      <c r="R175">
        <v>0</v>
      </c>
      <c r="S175">
        <v>2</v>
      </c>
      <c r="T175">
        <v>0</v>
      </c>
      <c r="U175">
        <v>1</v>
      </c>
      <c r="V175">
        <v>2</v>
      </c>
      <c r="W175">
        <v>0</v>
      </c>
      <c r="X175">
        <v>2</v>
      </c>
      <c r="Y175">
        <v>0</v>
      </c>
    </row>
    <row r="176" spans="1:33" x14ac:dyDescent="0.3">
      <c r="A176">
        <v>10096</v>
      </c>
      <c r="B176">
        <v>1</v>
      </c>
      <c r="C176">
        <v>1</v>
      </c>
      <c r="D176">
        <v>1</v>
      </c>
      <c r="E176">
        <v>0</v>
      </c>
      <c r="F176">
        <v>0</v>
      </c>
      <c r="G176">
        <v>1</v>
      </c>
      <c r="H176">
        <v>1</v>
      </c>
      <c r="I176">
        <v>1</v>
      </c>
      <c r="J176">
        <v>1</v>
      </c>
      <c r="K176">
        <v>1</v>
      </c>
      <c r="L176">
        <v>0</v>
      </c>
      <c r="M176">
        <v>1</v>
      </c>
      <c r="N176">
        <v>1</v>
      </c>
      <c r="O176">
        <v>3</v>
      </c>
      <c r="P176">
        <v>1</v>
      </c>
      <c r="Q176">
        <v>0</v>
      </c>
      <c r="R176">
        <v>2</v>
      </c>
      <c r="S176">
        <v>0</v>
      </c>
      <c r="T176">
        <v>2</v>
      </c>
      <c r="U176">
        <v>0</v>
      </c>
      <c r="V176">
        <v>0</v>
      </c>
      <c r="W176">
        <v>2</v>
      </c>
      <c r="X176">
        <v>0</v>
      </c>
      <c r="Y176">
        <v>2</v>
      </c>
      <c r="Z176">
        <v>1</v>
      </c>
      <c r="AA176">
        <v>0</v>
      </c>
      <c r="AB176">
        <v>0</v>
      </c>
      <c r="AC176">
        <v>0</v>
      </c>
      <c r="AD176">
        <v>0</v>
      </c>
      <c r="AE176">
        <v>1</v>
      </c>
      <c r="AF176">
        <v>0</v>
      </c>
      <c r="AG176">
        <v>0</v>
      </c>
    </row>
    <row r="177" spans="1:33" x14ac:dyDescent="0.3">
      <c r="A177">
        <v>11452</v>
      </c>
      <c r="B177">
        <v>2</v>
      </c>
      <c r="C177">
        <v>3</v>
      </c>
      <c r="D177">
        <v>0</v>
      </c>
      <c r="E177">
        <v>1</v>
      </c>
      <c r="F177">
        <v>0</v>
      </c>
      <c r="G177">
        <v>2</v>
      </c>
      <c r="H177">
        <v>2</v>
      </c>
      <c r="I177">
        <v>0</v>
      </c>
      <c r="J177">
        <v>0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1</v>
      </c>
      <c r="S177">
        <v>2</v>
      </c>
      <c r="T177">
        <v>3</v>
      </c>
      <c r="U177">
        <v>0</v>
      </c>
      <c r="V177">
        <v>0</v>
      </c>
      <c r="W177">
        <v>1</v>
      </c>
      <c r="X177">
        <v>2</v>
      </c>
      <c r="Y177">
        <v>3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0</v>
      </c>
    </row>
    <row r="178" spans="1:33" x14ac:dyDescent="0.3">
      <c r="A178">
        <v>11470</v>
      </c>
      <c r="B178">
        <v>11</v>
      </c>
      <c r="C178">
        <v>4</v>
      </c>
      <c r="D178">
        <v>2</v>
      </c>
      <c r="E178">
        <v>1</v>
      </c>
      <c r="F178">
        <v>0</v>
      </c>
      <c r="G178">
        <v>13</v>
      </c>
      <c r="H178">
        <v>10</v>
      </c>
      <c r="I178">
        <v>0</v>
      </c>
      <c r="J178">
        <v>9</v>
      </c>
      <c r="K178">
        <v>10</v>
      </c>
      <c r="L178">
        <v>1</v>
      </c>
      <c r="M178">
        <v>3</v>
      </c>
      <c r="N178">
        <v>0</v>
      </c>
      <c r="O178">
        <v>15</v>
      </c>
      <c r="P178">
        <v>9</v>
      </c>
      <c r="Q178">
        <v>2</v>
      </c>
      <c r="R178">
        <v>4</v>
      </c>
      <c r="S178">
        <v>13</v>
      </c>
      <c r="T178">
        <v>2</v>
      </c>
      <c r="U178">
        <v>2</v>
      </c>
      <c r="V178">
        <v>0</v>
      </c>
      <c r="W178">
        <v>9</v>
      </c>
      <c r="X178">
        <v>17</v>
      </c>
      <c r="Y178">
        <v>5</v>
      </c>
      <c r="Z178">
        <v>2</v>
      </c>
      <c r="AA178">
        <v>6</v>
      </c>
      <c r="AB178">
        <v>1</v>
      </c>
      <c r="AC178">
        <v>1</v>
      </c>
      <c r="AD178">
        <v>1</v>
      </c>
      <c r="AE178">
        <v>11</v>
      </c>
      <c r="AF178">
        <v>7</v>
      </c>
      <c r="AG178">
        <v>3</v>
      </c>
    </row>
    <row r="179" spans="1:33" x14ac:dyDescent="0.3">
      <c r="A179">
        <v>11688</v>
      </c>
      <c r="B179">
        <v>0</v>
      </c>
      <c r="C179">
        <v>0</v>
      </c>
      <c r="D179">
        <v>2</v>
      </c>
      <c r="E179">
        <v>0</v>
      </c>
      <c r="F179">
        <v>1</v>
      </c>
      <c r="G179">
        <v>0</v>
      </c>
      <c r="H179">
        <v>0</v>
      </c>
      <c r="I179">
        <v>1</v>
      </c>
      <c r="J179">
        <v>0</v>
      </c>
      <c r="K179">
        <v>1</v>
      </c>
      <c r="L179">
        <v>0</v>
      </c>
      <c r="M179">
        <v>1</v>
      </c>
      <c r="N179">
        <v>1</v>
      </c>
      <c r="O179">
        <v>0</v>
      </c>
      <c r="P179">
        <v>1</v>
      </c>
      <c r="Q179">
        <v>1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1</v>
      </c>
    </row>
    <row r="180" spans="1:33" x14ac:dyDescent="0.3">
      <c r="A180">
        <v>17605</v>
      </c>
      <c r="B180">
        <v>5</v>
      </c>
      <c r="C180">
        <v>7</v>
      </c>
      <c r="D180">
        <v>4</v>
      </c>
      <c r="E180">
        <v>5</v>
      </c>
      <c r="F180">
        <v>1</v>
      </c>
      <c r="G180">
        <v>5</v>
      </c>
      <c r="H180">
        <v>7</v>
      </c>
      <c r="I180">
        <v>4</v>
      </c>
      <c r="J180">
        <v>1</v>
      </c>
      <c r="K180">
        <v>3</v>
      </c>
      <c r="L180">
        <v>1</v>
      </c>
      <c r="M180">
        <v>1</v>
      </c>
      <c r="N180">
        <v>1</v>
      </c>
      <c r="O180">
        <v>1</v>
      </c>
      <c r="P180">
        <v>3</v>
      </c>
      <c r="Q180">
        <v>1</v>
      </c>
      <c r="R180">
        <v>3</v>
      </c>
      <c r="S180">
        <v>1</v>
      </c>
      <c r="T180">
        <v>1</v>
      </c>
      <c r="U180">
        <v>3</v>
      </c>
      <c r="V180">
        <v>1</v>
      </c>
      <c r="W180">
        <v>3</v>
      </c>
      <c r="X180">
        <v>1</v>
      </c>
      <c r="Y180">
        <v>1</v>
      </c>
    </row>
    <row r="181" spans="1:33" x14ac:dyDescent="0.3">
      <c r="A181">
        <v>17874</v>
      </c>
      <c r="B181">
        <v>2</v>
      </c>
      <c r="C181">
        <v>5</v>
      </c>
      <c r="D181">
        <v>5</v>
      </c>
      <c r="E181">
        <v>1</v>
      </c>
      <c r="F181">
        <v>1</v>
      </c>
      <c r="G181">
        <v>2</v>
      </c>
      <c r="H181">
        <v>4</v>
      </c>
      <c r="I181">
        <v>5</v>
      </c>
      <c r="J181">
        <v>1</v>
      </c>
      <c r="K181">
        <v>1</v>
      </c>
      <c r="L181">
        <v>5</v>
      </c>
      <c r="M181">
        <v>6</v>
      </c>
      <c r="N181">
        <v>5</v>
      </c>
      <c r="O181">
        <v>1</v>
      </c>
      <c r="P181">
        <v>1</v>
      </c>
      <c r="Q181">
        <v>5</v>
      </c>
      <c r="R181">
        <v>2</v>
      </c>
      <c r="S181">
        <v>3</v>
      </c>
      <c r="T181">
        <v>3</v>
      </c>
      <c r="U181">
        <v>4</v>
      </c>
      <c r="V181">
        <v>3</v>
      </c>
      <c r="W181">
        <v>2</v>
      </c>
      <c r="X181">
        <v>3</v>
      </c>
      <c r="Y181">
        <v>3</v>
      </c>
      <c r="Z181">
        <v>2</v>
      </c>
      <c r="AA181">
        <v>0</v>
      </c>
      <c r="AB181">
        <v>2</v>
      </c>
      <c r="AC181">
        <v>4</v>
      </c>
      <c r="AD181">
        <v>0</v>
      </c>
      <c r="AE181">
        <v>2</v>
      </c>
      <c r="AF181">
        <v>0</v>
      </c>
      <c r="AG181">
        <v>2</v>
      </c>
    </row>
    <row r="182" spans="1:33" x14ac:dyDescent="0.3">
      <c r="A182">
        <v>17875</v>
      </c>
      <c r="B182">
        <v>0</v>
      </c>
      <c r="C182">
        <v>0</v>
      </c>
      <c r="D182">
        <v>2</v>
      </c>
      <c r="E182">
        <v>0</v>
      </c>
      <c r="F182">
        <v>1</v>
      </c>
      <c r="G182">
        <v>0</v>
      </c>
      <c r="H182">
        <v>0</v>
      </c>
      <c r="I182">
        <v>2</v>
      </c>
      <c r="J182">
        <v>0</v>
      </c>
      <c r="K182">
        <v>0</v>
      </c>
      <c r="L182">
        <v>0</v>
      </c>
      <c r="M182">
        <v>1</v>
      </c>
      <c r="N182">
        <v>0</v>
      </c>
      <c r="O182">
        <v>0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</row>
    <row r="183" spans="1:33" x14ac:dyDescent="0.3">
      <c r="A183">
        <v>18872</v>
      </c>
      <c r="B183">
        <v>2</v>
      </c>
      <c r="C183">
        <v>2</v>
      </c>
      <c r="D183">
        <v>2</v>
      </c>
      <c r="E183">
        <v>0</v>
      </c>
      <c r="F183">
        <v>1</v>
      </c>
      <c r="G183">
        <v>2</v>
      </c>
      <c r="H183">
        <v>2</v>
      </c>
      <c r="I183">
        <v>2</v>
      </c>
      <c r="J183">
        <v>0</v>
      </c>
      <c r="K183">
        <v>0</v>
      </c>
      <c r="L183">
        <v>1</v>
      </c>
      <c r="M183">
        <v>0</v>
      </c>
      <c r="N183">
        <v>1</v>
      </c>
      <c r="O183">
        <v>0</v>
      </c>
      <c r="P183">
        <v>0</v>
      </c>
      <c r="Q183">
        <v>1</v>
      </c>
      <c r="R183">
        <v>0</v>
      </c>
      <c r="S183">
        <v>2</v>
      </c>
      <c r="T183">
        <v>0</v>
      </c>
      <c r="U183">
        <v>0</v>
      </c>
      <c r="V183">
        <v>0</v>
      </c>
      <c r="W183">
        <v>0</v>
      </c>
      <c r="X183">
        <v>2</v>
      </c>
      <c r="Y183">
        <v>0</v>
      </c>
    </row>
    <row r="184" spans="1:33" x14ac:dyDescent="0.3">
      <c r="A184">
        <v>18916</v>
      </c>
      <c r="B184">
        <v>3</v>
      </c>
      <c r="C184">
        <v>2</v>
      </c>
      <c r="D184">
        <v>1</v>
      </c>
      <c r="E184">
        <v>2</v>
      </c>
      <c r="F184">
        <v>1</v>
      </c>
      <c r="G184">
        <v>3</v>
      </c>
      <c r="H184">
        <v>2</v>
      </c>
      <c r="I184">
        <v>1</v>
      </c>
      <c r="J184">
        <v>3</v>
      </c>
      <c r="K184">
        <v>1</v>
      </c>
      <c r="L184">
        <v>1</v>
      </c>
      <c r="M184">
        <v>0</v>
      </c>
      <c r="N184">
        <v>0</v>
      </c>
      <c r="O184">
        <v>3</v>
      </c>
      <c r="P184">
        <v>1</v>
      </c>
      <c r="Q184">
        <v>1</v>
      </c>
      <c r="R184">
        <v>4</v>
      </c>
      <c r="S184">
        <v>2</v>
      </c>
      <c r="T184">
        <v>3</v>
      </c>
      <c r="U184">
        <v>2</v>
      </c>
      <c r="V184">
        <v>1</v>
      </c>
      <c r="W184">
        <v>4</v>
      </c>
      <c r="X184">
        <v>2</v>
      </c>
      <c r="Y184">
        <v>3</v>
      </c>
      <c r="Z184">
        <v>1</v>
      </c>
      <c r="AA184">
        <v>0</v>
      </c>
      <c r="AB184">
        <v>1</v>
      </c>
      <c r="AC184">
        <v>2</v>
      </c>
      <c r="AD184">
        <v>1</v>
      </c>
      <c r="AE184">
        <v>1</v>
      </c>
      <c r="AF184">
        <v>0</v>
      </c>
      <c r="AG184">
        <v>1</v>
      </c>
    </row>
    <row r="185" spans="1:33" x14ac:dyDescent="0.3">
      <c r="A185">
        <v>26094</v>
      </c>
      <c r="B185">
        <v>2</v>
      </c>
      <c r="C185">
        <v>11</v>
      </c>
      <c r="D185">
        <v>11</v>
      </c>
      <c r="E185">
        <v>9</v>
      </c>
      <c r="F185">
        <v>10</v>
      </c>
      <c r="G185">
        <v>2</v>
      </c>
      <c r="H185">
        <v>10</v>
      </c>
      <c r="I185">
        <v>11</v>
      </c>
      <c r="J185">
        <v>3</v>
      </c>
      <c r="K185">
        <v>6</v>
      </c>
      <c r="L185">
        <v>5</v>
      </c>
      <c r="M185">
        <v>9</v>
      </c>
      <c r="N185">
        <v>7</v>
      </c>
      <c r="O185">
        <v>3</v>
      </c>
      <c r="P185">
        <v>6</v>
      </c>
      <c r="Q185">
        <v>5</v>
      </c>
      <c r="R185">
        <v>8</v>
      </c>
      <c r="S185">
        <v>1</v>
      </c>
      <c r="T185">
        <v>10</v>
      </c>
      <c r="U185">
        <v>9</v>
      </c>
      <c r="V185">
        <v>10</v>
      </c>
      <c r="W185">
        <v>8</v>
      </c>
      <c r="X185">
        <v>1</v>
      </c>
      <c r="Y185">
        <v>10</v>
      </c>
      <c r="Z185">
        <v>4</v>
      </c>
      <c r="AA185">
        <v>3</v>
      </c>
      <c r="AB185">
        <v>3</v>
      </c>
      <c r="AC185">
        <v>4</v>
      </c>
      <c r="AD185">
        <v>6</v>
      </c>
      <c r="AE185">
        <v>4</v>
      </c>
      <c r="AF185">
        <v>3</v>
      </c>
      <c r="AG185">
        <v>3</v>
      </c>
    </row>
    <row r="186" spans="1:33" x14ac:dyDescent="0.3">
      <c r="A186">
        <v>26269</v>
      </c>
      <c r="B186">
        <v>1</v>
      </c>
      <c r="C186">
        <v>0</v>
      </c>
      <c r="D186">
        <v>2</v>
      </c>
      <c r="E186">
        <v>2</v>
      </c>
      <c r="F186">
        <v>0</v>
      </c>
      <c r="G186">
        <v>1</v>
      </c>
      <c r="H186">
        <v>0</v>
      </c>
      <c r="I186">
        <v>2</v>
      </c>
      <c r="J186">
        <v>0</v>
      </c>
      <c r="K186">
        <v>2</v>
      </c>
      <c r="L186">
        <v>0</v>
      </c>
      <c r="M186">
        <v>3</v>
      </c>
      <c r="N186">
        <v>0</v>
      </c>
      <c r="O186">
        <v>0</v>
      </c>
      <c r="P186">
        <v>2</v>
      </c>
      <c r="Q186">
        <v>0</v>
      </c>
      <c r="R186">
        <v>1</v>
      </c>
      <c r="S186">
        <v>1</v>
      </c>
      <c r="T186">
        <v>2</v>
      </c>
      <c r="U186">
        <v>2</v>
      </c>
      <c r="V186">
        <v>2</v>
      </c>
      <c r="W186">
        <v>1</v>
      </c>
      <c r="X186">
        <v>1</v>
      </c>
      <c r="Y186">
        <v>2</v>
      </c>
      <c r="Z186">
        <v>0</v>
      </c>
      <c r="AA186">
        <v>0</v>
      </c>
      <c r="AB186">
        <v>0</v>
      </c>
      <c r="AC186">
        <v>1</v>
      </c>
      <c r="AD186">
        <v>1</v>
      </c>
      <c r="AE186">
        <v>0</v>
      </c>
      <c r="AF186">
        <v>0</v>
      </c>
      <c r="AG186">
        <v>0</v>
      </c>
    </row>
    <row r="187" spans="1:33" x14ac:dyDescent="0.3">
      <c r="A187" t="s">
        <v>653</v>
      </c>
    </row>
    <row r="188" spans="1:33" x14ac:dyDescent="0.3">
      <c r="A188">
        <v>8832</v>
      </c>
      <c r="B188">
        <v>0</v>
      </c>
      <c r="C188">
        <v>2</v>
      </c>
      <c r="D188">
        <v>0</v>
      </c>
      <c r="E188">
        <v>0</v>
      </c>
      <c r="F188">
        <v>0</v>
      </c>
      <c r="G188">
        <v>0</v>
      </c>
      <c r="H188">
        <v>2</v>
      </c>
      <c r="I188">
        <v>0</v>
      </c>
      <c r="J188">
        <v>2</v>
      </c>
      <c r="K188">
        <v>2</v>
      </c>
      <c r="L188">
        <v>1</v>
      </c>
      <c r="M188">
        <v>1</v>
      </c>
      <c r="N188">
        <v>0</v>
      </c>
      <c r="O188">
        <v>2</v>
      </c>
      <c r="P188">
        <v>2</v>
      </c>
      <c r="Q188">
        <v>1</v>
      </c>
      <c r="R188">
        <v>1</v>
      </c>
      <c r="S188">
        <v>0</v>
      </c>
      <c r="T188">
        <v>1</v>
      </c>
      <c r="U188">
        <v>2</v>
      </c>
      <c r="V188">
        <v>1</v>
      </c>
      <c r="W188">
        <v>1</v>
      </c>
      <c r="X188">
        <v>0</v>
      </c>
      <c r="Y188">
        <v>1</v>
      </c>
    </row>
    <row r="189" spans="1:33" x14ac:dyDescent="0.3">
      <c r="A189">
        <v>8835</v>
      </c>
      <c r="B189">
        <v>60</v>
      </c>
      <c r="C189">
        <v>78</v>
      </c>
      <c r="D189">
        <v>79</v>
      </c>
      <c r="E189">
        <v>63</v>
      </c>
      <c r="F189">
        <v>57</v>
      </c>
      <c r="G189">
        <v>59</v>
      </c>
      <c r="H189">
        <v>79</v>
      </c>
      <c r="I189">
        <v>77</v>
      </c>
      <c r="J189">
        <v>48</v>
      </c>
      <c r="K189">
        <v>54</v>
      </c>
      <c r="L189">
        <v>55</v>
      </c>
      <c r="M189">
        <v>55</v>
      </c>
      <c r="N189">
        <v>37</v>
      </c>
      <c r="O189">
        <v>50</v>
      </c>
      <c r="P189">
        <v>55</v>
      </c>
      <c r="Q189">
        <v>57</v>
      </c>
      <c r="R189">
        <v>68</v>
      </c>
      <c r="S189">
        <v>58</v>
      </c>
      <c r="T189">
        <v>74</v>
      </c>
      <c r="U189">
        <v>65</v>
      </c>
      <c r="V189">
        <v>52</v>
      </c>
      <c r="W189">
        <v>68</v>
      </c>
      <c r="X189">
        <v>57</v>
      </c>
      <c r="Y189">
        <v>74</v>
      </c>
    </row>
    <row r="190" spans="1:33" x14ac:dyDescent="0.3">
      <c r="A190">
        <v>8833</v>
      </c>
      <c r="B190">
        <v>25</v>
      </c>
      <c r="C190">
        <v>31</v>
      </c>
      <c r="D190">
        <v>31</v>
      </c>
      <c r="E190">
        <v>28</v>
      </c>
      <c r="F190">
        <v>25</v>
      </c>
      <c r="G190">
        <v>25</v>
      </c>
      <c r="H190">
        <v>32</v>
      </c>
      <c r="I190">
        <v>31</v>
      </c>
      <c r="J190">
        <v>28</v>
      </c>
      <c r="K190">
        <v>25</v>
      </c>
      <c r="L190">
        <v>29</v>
      </c>
      <c r="M190">
        <v>28</v>
      </c>
      <c r="N190">
        <v>17</v>
      </c>
      <c r="O190">
        <v>28</v>
      </c>
      <c r="P190">
        <v>25</v>
      </c>
      <c r="Q190">
        <v>29</v>
      </c>
      <c r="R190">
        <v>30</v>
      </c>
      <c r="S190">
        <v>29</v>
      </c>
      <c r="T190">
        <v>31</v>
      </c>
      <c r="U190">
        <v>27</v>
      </c>
      <c r="V190">
        <v>13</v>
      </c>
      <c r="W190">
        <v>31</v>
      </c>
      <c r="X190">
        <v>29</v>
      </c>
      <c r="Y190">
        <v>31</v>
      </c>
    </row>
    <row r="191" spans="1:33" x14ac:dyDescent="0.3">
      <c r="A191">
        <v>8839</v>
      </c>
      <c r="B191">
        <v>3</v>
      </c>
      <c r="C191">
        <v>3</v>
      </c>
      <c r="D191">
        <v>16</v>
      </c>
      <c r="E191">
        <v>6</v>
      </c>
      <c r="F191">
        <v>9</v>
      </c>
      <c r="G191">
        <v>3</v>
      </c>
      <c r="H191">
        <v>2</v>
      </c>
      <c r="I191">
        <v>16</v>
      </c>
      <c r="J191">
        <v>5</v>
      </c>
      <c r="K191">
        <v>7</v>
      </c>
      <c r="L191">
        <v>16</v>
      </c>
      <c r="M191">
        <v>6</v>
      </c>
      <c r="N191">
        <v>2</v>
      </c>
      <c r="O191">
        <v>5</v>
      </c>
      <c r="P191">
        <v>7</v>
      </c>
      <c r="Q191">
        <v>16</v>
      </c>
      <c r="R191">
        <v>3</v>
      </c>
      <c r="S191">
        <v>10</v>
      </c>
      <c r="T191">
        <v>5</v>
      </c>
      <c r="U191">
        <v>5</v>
      </c>
      <c r="V191">
        <v>7</v>
      </c>
      <c r="W191">
        <v>4</v>
      </c>
      <c r="X191">
        <v>11</v>
      </c>
      <c r="Y191">
        <v>4</v>
      </c>
    </row>
    <row r="192" spans="1:33" x14ac:dyDescent="0.3">
      <c r="A192">
        <v>8838</v>
      </c>
      <c r="B192">
        <v>16</v>
      </c>
      <c r="C192">
        <v>8</v>
      </c>
      <c r="D192">
        <v>11</v>
      </c>
      <c r="E192">
        <v>7</v>
      </c>
      <c r="F192">
        <v>14</v>
      </c>
      <c r="G192">
        <v>16</v>
      </c>
      <c r="H192">
        <v>8</v>
      </c>
      <c r="I192">
        <v>11</v>
      </c>
      <c r="J192">
        <v>15</v>
      </c>
      <c r="K192">
        <v>8</v>
      </c>
      <c r="L192">
        <v>14</v>
      </c>
      <c r="M192">
        <v>14</v>
      </c>
      <c r="N192">
        <v>18</v>
      </c>
      <c r="O192">
        <v>15</v>
      </c>
      <c r="P192">
        <v>9</v>
      </c>
      <c r="Q192">
        <v>14</v>
      </c>
      <c r="R192">
        <v>18</v>
      </c>
      <c r="S192">
        <v>14</v>
      </c>
      <c r="T192">
        <v>10</v>
      </c>
      <c r="U192">
        <v>8</v>
      </c>
      <c r="V192">
        <v>15</v>
      </c>
      <c r="W192">
        <v>18</v>
      </c>
      <c r="X192">
        <v>14</v>
      </c>
      <c r="Y192">
        <v>10</v>
      </c>
    </row>
    <row r="193" spans="1:33" x14ac:dyDescent="0.3">
      <c r="A193">
        <v>8892</v>
      </c>
      <c r="B193">
        <v>1</v>
      </c>
      <c r="C193">
        <v>4</v>
      </c>
      <c r="D193">
        <v>4</v>
      </c>
      <c r="E193">
        <v>4</v>
      </c>
      <c r="F193">
        <v>1</v>
      </c>
      <c r="G193">
        <v>1</v>
      </c>
      <c r="H193">
        <v>4</v>
      </c>
      <c r="I193">
        <v>4</v>
      </c>
      <c r="J193">
        <v>2</v>
      </c>
      <c r="K193">
        <v>0</v>
      </c>
      <c r="L193">
        <v>1</v>
      </c>
      <c r="M193">
        <v>1</v>
      </c>
      <c r="N193">
        <v>0</v>
      </c>
      <c r="O193">
        <v>2</v>
      </c>
      <c r="P193">
        <v>0</v>
      </c>
      <c r="Q193">
        <v>1</v>
      </c>
      <c r="R193">
        <v>0</v>
      </c>
      <c r="S193">
        <v>1</v>
      </c>
      <c r="T193">
        <v>3</v>
      </c>
      <c r="U193">
        <v>0</v>
      </c>
      <c r="V193">
        <v>3</v>
      </c>
      <c r="W193">
        <v>0</v>
      </c>
      <c r="X193">
        <v>1</v>
      </c>
      <c r="Y193">
        <v>3</v>
      </c>
    </row>
    <row r="194" spans="1:33" x14ac:dyDescent="0.3">
      <c r="A194">
        <v>8891</v>
      </c>
      <c r="B194">
        <v>7</v>
      </c>
      <c r="C194">
        <v>10</v>
      </c>
      <c r="D194">
        <v>7</v>
      </c>
      <c r="E194">
        <v>7</v>
      </c>
      <c r="F194">
        <v>8</v>
      </c>
      <c r="G194">
        <v>6</v>
      </c>
      <c r="H194">
        <v>10</v>
      </c>
      <c r="I194">
        <v>7</v>
      </c>
      <c r="J194">
        <v>5</v>
      </c>
      <c r="K194">
        <v>9</v>
      </c>
      <c r="L194">
        <v>5</v>
      </c>
      <c r="M194">
        <v>4</v>
      </c>
      <c r="N194">
        <v>6</v>
      </c>
      <c r="O194">
        <v>5</v>
      </c>
      <c r="P194">
        <v>10</v>
      </c>
      <c r="Q194">
        <v>5</v>
      </c>
      <c r="R194">
        <v>8</v>
      </c>
      <c r="S194">
        <v>3</v>
      </c>
      <c r="T194">
        <v>9</v>
      </c>
      <c r="U194">
        <v>10</v>
      </c>
      <c r="V194">
        <v>12</v>
      </c>
      <c r="W194">
        <v>8</v>
      </c>
      <c r="X194">
        <v>2</v>
      </c>
      <c r="Y194">
        <v>9</v>
      </c>
    </row>
    <row r="195" spans="1:33" x14ac:dyDescent="0.3">
      <c r="A195">
        <v>8831</v>
      </c>
      <c r="B195">
        <v>43</v>
      </c>
      <c r="C195">
        <v>51</v>
      </c>
      <c r="D195">
        <v>52</v>
      </c>
      <c r="E195">
        <v>33</v>
      </c>
      <c r="F195">
        <v>45</v>
      </c>
      <c r="G195">
        <v>41</v>
      </c>
      <c r="H195">
        <v>41</v>
      </c>
      <c r="I195">
        <v>48</v>
      </c>
      <c r="J195">
        <v>25</v>
      </c>
      <c r="K195">
        <v>36</v>
      </c>
      <c r="L195">
        <v>29</v>
      </c>
      <c r="M195">
        <v>29</v>
      </c>
      <c r="N195">
        <v>23</v>
      </c>
      <c r="O195">
        <v>25</v>
      </c>
      <c r="P195">
        <v>45</v>
      </c>
      <c r="Q195">
        <v>32</v>
      </c>
      <c r="R195">
        <v>48</v>
      </c>
      <c r="S195">
        <v>41</v>
      </c>
      <c r="T195">
        <v>48</v>
      </c>
      <c r="U195">
        <v>43</v>
      </c>
      <c r="V195">
        <v>18</v>
      </c>
      <c r="W195">
        <v>48</v>
      </c>
      <c r="X195">
        <v>41</v>
      </c>
      <c r="Y195">
        <v>48</v>
      </c>
    </row>
    <row r="196" spans="1:33" x14ac:dyDescent="0.3">
      <c r="A196">
        <v>8349</v>
      </c>
      <c r="B196">
        <v>6</v>
      </c>
      <c r="C196">
        <v>1</v>
      </c>
      <c r="D196">
        <v>2</v>
      </c>
      <c r="E196">
        <v>0</v>
      </c>
      <c r="F196">
        <v>3</v>
      </c>
      <c r="G196">
        <v>6</v>
      </c>
      <c r="H196">
        <v>1</v>
      </c>
      <c r="I196">
        <v>2</v>
      </c>
      <c r="J196">
        <v>0</v>
      </c>
      <c r="K196">
        <v>3</v>
      </c>
      <c r="L196">
        <v>2</v>
      </c>
      <c r="M196">
        <v>1</v>
      </c>
      <c r="N196">
        <v>4</v>
      </c>
      <c r="O196">
        <v>0</v>
      </c>
      <c r="P196">
        <v>3</v>
      </c>
      <c r="Q196">
        <v>2</v>
      </c>
      <c r="R196">
        <v>1</v>
      </c>
      <c r="S196">
        <v>2</v>
      </c>
      <c r="T196">
        <v>3</v>
      </c>
      <c r="U196">
        <v>1</v>
      </c>
      <c r="V196">
        <v>1</v>
      </c>
      <c r="W196">
        <v>1</v>
      </c>
      <c r="X196">
        <v>2</v>
      </c>
      <c r="Y196">
        <v>3</v>
      </c>
    </row>
    <row r="197" spans="1:33" x14ac:dyDescent="0.3">
      <c r="A197">
        <v>8608</v>
      </c>
      <c r="B197">
        <v>4</v>
      </c>
      <c r="C197">
        <v>4</v>
      </c>
      <c r="D197">
        <v>2</v>
      </c>
      <c r="E197">
        <v>4</v>
      </c>
      <c r="F197">
        <v>4</v>
      </c>
      <c r="G197">
        <v>4</v>
      </c>
      <c r="H197">
        <v>4</v>
      </c>
      <c r="I197">
        <v>2</v>
      </c>
      <c r="J197">
        <v>3</v>
      </c>
      <c r="K197">
        <v>0</v>
      </c>
      <c r="L197">
        <v>6</v>
      </c>
      <c r="M197">
        <v>2</v>
      </c>
      <c r="N197">
        <v>3</v>
      </c>
      <c r="O197">
        <v>3</v>
      </c>
      <c r="P197">
        <v>0</v>
      </c>
      <c r="Q197">
        <v>6</v>
      </c>
      <c r="R197">
        <v>5</v>
      </c>
      <c r="S197">
        <v>4</v>
      </c>
      <c r="T197">
        <v>3</v>
      </c>
      <c r="U197">
        <v>3</v>
      </c>
      <c r="V197">
        <v>3</v>
      </c>
      <c r="W197">
        <v>5</v>
      </c>
      <c r="X197">
        <v>4</v>
      </c>
      <c r="Y197">
        <v>3</v>
      </c>
    </row>
    <row r="198" spans="1:33" x14ac:dyDescent="0.3">
      <c r="A198">
        <v>8836</v>
      </c>
      <c r="B198">
        <v>47</v>
      </c>
      <c r="C198">
        <v>49</v>
      </c>
      <c r="D198">
        <v>40</v>
      </c>
      <c r="E198">
        <v>49</v>
      </c>
      <c r="F198">
        <v>35</v>
      </c>
      <c r="G198">
        <v>47</v>
      </c>
      <c r="H198">
        <v>48</v>
      </c>
      <c r="I198">
        <v>41</v>
      </c>
      <c r="J198">
        <v>33</v>
      </c>
      <c r="K198">
        <v>47</v>
      </c>
      <c r="L198">
        <v>41</v>
      </c>
      <c r="M198">
        <v>47</v>
      </c>
      <c r="N198">
        <v>32</v>
      </c>
      <c r="O198">
        <v>33</v>
      </c>
      <c r="P198">
        <v>47</v>
      </c>
      <c r="Q198">
        <v>41</v>
      </c>
      <c r="R198">
        <v>49</v>
      </c>
      <c r="S198">
        <v>48</v>
      </c>
      <c r="T198">
        <v>56</v>
      </c>
      <c r="U198">
        <v>36</v>
      </c>
      <c r="V198">
        <v>41</v>
      </c>
      <c r="W198">
        <v>49</v>
      </c>
      <c r="X198">
        <v>48</v>
      </c>
      <c r="Y198">
        <v>56</v>
      </c>
    </row>
    <row r="199" spans="1:33" x14ac:dyDescent="0.3">
      <c r="A199">
        <v>12241</v>
      </c>
      <c r="B199">
        <v>21</v>
      </c>
      <c r="C199">
        <v>26</v>
      </c>
      <c r="D199">
        <v>31</v>
      </c>
      <c r="E199">
        <v>22</v>
      </c>
      <c r="F199">
        <v>28</v>
      </c>
      <c r="G199">
        <v>21</v>
      </c>
      <c r="H199">
        <v>26</v>
      </c>
      <c r="I199">
        <v>32</v>
      </c>
      <c r="J199">
        <v>16</v>
      </c>
      <c r="K199">
        <v>24</v>
      </c>
      <c r="L199">
        <v>24</v>
      </c>
      <c r="M199">
        <v>22</v>
      </c>
      <c r="N199">
        <v>18</v>
      </c>
      <c r="O199">
        <v>16</v>
      </c>
      <c r="P199">
        <v>24</v>
      </c>
      <c r="Q199">
        <v>24</v>
      </c>
      <c r="R199">
        <v>31</v>
      </c>
      <c r="S199">
        <v>18</v>
      </c>
      <c r="T199">
        <v>24</v>
      </c>
      <c r="U199">
        <v>36</v>
      </c>
      <c r="V199">
        <v>21</v>
      </c>
      <c r="W199">
        <v>31</v>
      </c>
      <c r="X199">
        <v>17</v>
      </c>
      <c r="Y199">
        <v>24</v>
      </c>
    </row>
    <row r="200" spans="1:33" x14ac:dyDescent="0.3">
      <c r="A200">
        <v>8901</v>
      </c>
      <c r="B200">
        <v>15</v>
      </c>
      <c r="C200">
        <v>19</v>
      </c>
      <c r="D200">
        <v>19</v>
      </c>
      <c r="E200">
        <v>12</v>
      </c>
      <c r="F200">
        <v>19</v>
      </c>
      <c r="G200">
        <v>15</v>
      </c>
      <c r="H200">
        <v>19</v>
      </c>
      <c r="I200">
        <v>20</v>
      </c>
      <c r="J200">
        <v>9</v>
      </c>
      <c r="K200">
        <v>12</v>
      </c>
      <c r="L200">
        <v>13</v>
      </c>
      <c r="M200">
        <v>20</v>
      </c>
      <c r="N200">
        <v>13</v>
      </c>
      <c r="O200">
        <v>9</v>
      </c>
      <c r="P200">
        <v>12</v>
      </c>
      <c r="Q200">
        <v>14</v>
      </c>
      <c r="R200">
        <v>6</v>
      </c>
      <c r="S200">
        <v>13</v>
      </c>
      <c r="T200">
        <v>10</v>
      </c>
      <c r="U200">
        <v>13</v>
      </c>
      <c r="V200">
        <v>14</v>
      </c>
      <c r="W200">
        <v>6</v>
      </c>
      <c r="X200">
        <v>13</v>
      </c>
      <c r="Y200">
        <v>10</v>
      </c>
    </row>
    <row r="201" spans="1:33" x14ac:dyDescent="0.3">
      <c r="A201">
        <v>8577</v>
      </c>
      <c r="B201">
        <v>4</v>
      </c>
      <c r="C201">
        <v>2</v>
      </c>
      <c r="D201">
        <v>1</v>
      </c>
      <c r="E201">
        <v>5</v>
      </c>
      <c r="F201">
        <v>3</v>
      </c>
      <c r="G201">
        <v>6</v>
      </c>
      <c r="H201">
        <v>2</v>
      </c>
      <c r="I201">
        <v>1</v>
      </c>
      <c r="J201">
        <v>4</v>
      </c>
      <c r="K201">
        <v>1</v>
      </c>
      <c r="L201">
        <v>2</v>
      </c>
      <c r="M201">
        <v>1</v>
      </c>
      <c r="N201">
        <v>1</v>
      </c>
      <c r="O201">
        <v>3</v>
      </c>
      <c r="P201">
        <v>1</v>
      </c>
      <c r="Q201">
        <v>2</v>
      </c>
      <c r="R201">
        <v>8</v>
      </c>
      <c r="S201">
        <v>3</v>
      </c>
      <c r="T201">
        <v>0</v>
      </c>
      <c r="U201">
        <v>2</v>
      </c>
      <c r="V201">
        <v>0</v>
      </c>
      <c r="W201">
        <v>8</v>
      </c>
      <c r="X201">
        <v>3</v>
      </c>
      <c r="Y201">
        <v>0</v>
      </c>
    </row>
    <row r="202" spans="1:33" x14ac:dyDescent="0.3">
      <c r="A202">
        <v>8830</v>
      </c>
      <c r="B202">
        <v>4</v>
      </c>
      <c r="C202">
        <v>11</v>
      </c>
      <c r="D202">
        <v>5</v>
      </c>
      <c r="E202">
        <v>8</v>
      </c>
      <c r="F202">
        <v>0</v>
      </c>
      <c r="G202">
        <v>4</v>
      </c>
      <c r="H202">
        <v>11</v>
      </c>
      <c r="I202">
        <v>5</v>
      </c>
      <c r="J202">
        <v>9</v>
      </c>
      <c r="K202">
        <v>6</v>
      </c>
      <c r="L202">
        <v>6</v>
      </c>
      <c r="M202">
        <v>7</v>
      </c>
      <c r="N202">
        <v>1</v>
      </c>
      <c r="O202">
        <v>9</v>
      </c>
      <c r="P202">
        <v>6</v>
      </c>
      <c r="Q202">
        <v>6</v>
      </c>
      <c r="R202">
        <v>2</v>
      </c>
      <c r="S202">
        <v>5</v>
      </c>
      <c r="T202">
        <v>7</v>
      </c>
      <c r="U202">
        <v>1</v>
      </c>
      <c r="V202">
        <v>0</v>
      </c>
      <c r="W202">
        <v>1</v>
      </c>
      <c r="X202">
        <v>3</v>
      </c>
      <c r="Y202">
        <v>6</v>
      </c>
    </row>
    <row r="203" spans="1:33" x14ac:dyDescent="0.3">
      <c r="A203">
        <v>11020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</row>
    <row r="204" spans="1:33" x14ac:dyDescent="0.3">
      <c r="A204">
        <v>11841</v>
      </c>
      <c r="B204">
        <v>6</v>
      </c>
      <c r="C204">
        <v>9</v>
      </c>
      <c r="D204">
        <v>14</v>
      </c>
      <c r="E204">
        <v>7</v>
      </c>
      <c r="F204">
        <v>7</v>
      </c>
      <c r="G204">
        <v>6</v>
      </c>
      <c r="H204">
        <v>9</v>
      </c>
      <c r="I204">
        <v>14</v>
      </c>
      <c r="J204">
        <v>2</v>
      </c>
      <c r="K204">
        <v>5</v>
      </c>
      <c r="L204">
        <v>9</v>
      </c>
      <c r="M204">
        <v>4</v>
      </c>
      <c r="N204">
        <v>8</v>
      </c>
      <c r="O204">
        <v>2</v>
      </c>
      <c r="P204">
        <v>4</v>
      </c>
      <c r="Q204">
        <v>9</v>
      </c>
      <c r="R204">
        <v>5</v>
      </c>
      <c r="S204">
        <v>7</v>
      </c>
      <c r="T204">
        <v>10</v>
      </c>
      <c r="U204">
        <v>5</v>
      </c>
      <c r="V204">
        <v>12</v>
      </c>
      <c r="W204">
        <v>5</v>
      </c>
      <c r="X204">
        <v>7</v>
      </c>
      <c r="Y204">
        <v>10</v>
      </c>
    </row>
    <row r="205" spans="1:33" x14ac:dyDescent="0.3">
      <c r="A205">
        <v>16699</v>
      </c>
      <c r="B205">
        <v>6</v>
      </c>
      <c r="C205">
        <v>5</v>
      </c>
      <c r="D205">
        <v>10</v>
      </c>
      <c r="E205">
        <v>4</v>
      </c>
      <c r="F205">
        <v>3</v>
      </c>
      <c r="G205">
        <v>6</v>
      </c>
      <c r="H205">
        <v>5</v>
      </c>
      <c r="I205">
        <v>10</v>
      </c>
      <c r="J205">
        <v>1</v>
      </c>
      <c r="K205">
        <v>4</v>
      </c>
      <c r="L205">
        <v>5</v>
      </c>
      <c r="M205">
        <v>2</v>
      </c>
      <c r="N205">
        <v>6</v>
      </c>
      <c r="O205">
        <v>1</v>
      </c>
      <c r="P205">
        <v>4</v>
      </c>
      <c r="Q205">
        <v>5</v>
      </c>
      <c r="R205">
        <v>3</v>
      </c>
      <c r="S205">
        <v>8</v>
      </c>
      <c r="T205">
        <v>4</v>
      </c>
      <c r="U205">
        <v>0</v>
      </c>
      <c r="V205">
        <v>1</v>
      </c>
      <c r="W205">
        <v>3</v>
      </c>
      <c r="X205">
        <v>8</v>
      </c>
      <c r="Y205">
        <v>4</v>
      </c>
    </row>
    <row r="206" spans="1:33" x14ac:dyDescent="0.3">
      <c r="A206">
        <v>31449</v>
      </c>
      <c r="B206">
        <v>19</v>
      </c>
      <c r="C206">
        <v>24</v>
      </c>
      <c r="D206">
        <v>17</v>
      </c>
      <c r="E206">
        <v>17</v>
      </c>
      <c r="F206">
        <v>13</v>
      </c>
      <c r="G206">
        <v>20</v>
      </c>
      <c r="H206">
        <v>27</v>
      </c>
      <c r="I206">
        <v>18</v>
      </c>
      <c r="J206">
        <v>10</v>
      </c>
      <c r="K206">
        <v>10</v>
      </c>
      <c r="L206">
        <v>17</v>
      </c>
      <c r="M206">
        <v>19</v>
      </c>
      <c r="N206">
        <v>11</v>
      </c>
      <c r="O206">
        <v>10</v>
      </c>
      <c r="P206">
        <v>12</v>
      </c>
      <c r="Q206">
        <v>15</v>
      </c>
      <c r="R206">
        <v>11</v>
      </c>
      <c r="S206">
        <v>20</v>
      </c>
      <c r="T206">
        <v>23</v>
      </c>
      <c r="U206">
        <v>27</v>
      </c>
      <c r="V206">
        <v>13</v>
      </c>
      <c r="W206">
        <v>11</v>
      </c>
      <c r="X206">
        <v>20</v>
      </c>
      <c r="Y206">
        <v>25</v>
      </c>
      <c r="Z206">
        <v>11</v>
      </c>
      <c r="AA206">
        <v>5</v>
      </c>
      <c r="AB206">
        <v>3</v>
      </c>
      <c r="AC206">
        <v>14</v>
      </c>
      <c r="AD206">
        <v>3</v>
      </c>
      <c r="AE206">
        <v>11</v>
      </c>
      <c r="AF206">
        <v>4</v>
      </c>
      <c r="AG206">
        <v>4</v>
      </c>
    </row>
    <row r="207" spans="1:33" x14ac:dyDescent="0.3">
      <c r="A207">
        <v>11833</v>
      </c>
      <c r="B207">
        <v>7</v>
      </c>
      <c r="C207">
        <v>7</v>
      </c>
      <c r="D207">
        <v>6</v>
      </c>
      <c r="E207">
        <v>5</v>
      </c>
      <c r="F207">
        <v>4</v>
      </c>
      <c r="G207">
        <v>7</v>
      </c>
      <c r="H207">
        <v>7</v>
      </c>
      <c r="I207">
        <v>6</v>
      </c>
      <c r="J207">
        <v>8</v>
      </c>
      <c r="K207">
        <v>2</v>
      </c>
      <c r="L207">
        <v>10</v>
      </c>
      <c r="M207">
        <v>4</v>
      </c>
      <c r="N207">
        <v>4</v>
      </c>
      <c r="O207">
        <v>8</v>
      </c>
      <c r="P207">
        <v>2</v>
      </c>
      <c r="Q207">
        <v>10</v>
      </c>
      <c r="R207">
        <v>8</v>
      </c>
      <c r="S207">
        <v>3</v>
      </c>
      <c r="T207">
        <v>9</v>
      </c>
      <c r="U207">
        <v>4</v>
      </c>
      <c r="V207">
        <v>9</v>
      </c>
      <c r="W207">
        <v>8</v>
      </c>
      <c r="X207">
        <v>3</v>
      </c>
      <c r="Y207">
        <v>9</v>
      </c>
      <c r="Z207">
        <v>7</v>
      </c>
      <c r="AA207">
        <v>5</v>
      </c>
      <c r="AB207">
        <v>2</v>
      </c>
      <c r="AC207">
        <v>6</v>
      </c>
      <c r="AD207">
        <v>3</v>
      </c>
      <c r="AE207">
        <v>7</v>
      </c>
      <c r="AF207">
        <v>5</v>
      </c>
      <c r="AG207">
        <v>2</v>
      </c>
    </row>
    <row r="208" spans="1:33" x14ac:dyDescent="0.3">
      <c r="A208">
        <v>32743</v>
      </c>
      <c r="B208">
        <v>11</v>
      </c>
      <c r="C208">
        <v>16</v>
      </c>
      <c r="D208">
        <v>20</v>
      </c>
      <c r="E208">
        <v>13</v>
      </c>
      <c r="F208">
        <v>21</v>
      </c>
      <c r="G208">
        <v>11</v>
      </c>
      <c r="H208">
        <v>17</v>
      </c>
      <c r="I208">
        <v>21</v>
      </c>
      <c r="J208">
        <v>6</v>
      </c>
      <c r="K208">
        <v>14</v>
      </c>
      <c r="L208">
        <v>15</v>
      </c>
      <c r="M208">
        <v>17</v>
      </c>
      <c r="N208">
        <v>19</v>
      </c>
      <c r="O208">
        <v>6</v>
      </c>
      <c r="P208">
        <v>14</v>
      </c>
      <c r="Q208">
        <v>13</v>
      </c>
      <c r="R208">
        <v>15</v>
      </c>
      <c r="S208">
        <v>12</v>
      </c>
      <c r="T208">
        <v>12</v>
      </c>
      <c r="U208">
        <v>16</v>
      </c>
      <c r="V208">
        <v>11</v>
      </c>
      <c r="W208">
        <v>15</v>
      </c>
      <c r="X208">
        <v>12</v>
      </c>
      <c r="Y208">
        <v>12</v>
      </c>
      <c r="Z208">
        <v>1</v>
      </c>
      <c r="AA208">
        <v>3</v>
      </c>
      <c r="AB208">
        <v>5</v>
      </c>
      <c r="AC208">
        <v>6</v>
      </c>
      <c r="AD208">
        <v>7</v>
      </c>
      <c r="AE208">
        <v>1</v>
      </c>
      <c r="AF208">
        <v>3</v>
      </c>
      <c r="AG208">
        <v>4</v>
      </c>
    </row>
    <row r="209" spans="1:33" x14ac:dyDescent="0.3">
      <c r="A209">
        <v>31139</v>
      </c>
      <c r="B209">
        <v>0</v>
      </c>
      <c r="C209">
        <v>1</v>
      </c>
      <c r="D209">
        <v>0</v>
      </c>
      <c r="E209">
        <v>1</v>
      </c>
      <c r="F209">
        <v>0</v>
      </c>
      <c r="G209">
        <v>0</v>
      </c>
      <c r="H209">
        <v>1</v>
      </c>
      <c r="I209">
        <v>0</v>
      </c>
      <c r="J209">
        <v>0</v>
      </c>
      <c r="K209">
        <v>1</v>
      </c>
      <c r="L209">
        <v>1</v>
      </c>
      <c r="M209">
        <v>2</v>
      </c>
      <c r="N209">
        <v>1</v>
      </c>
      <c r="O209">
        <v>0</v>
      </c>
      <c r="P209">
        <v>1</v>
      </c>
      <c r="Q209">
        <v>1</v>
      </c>
      <c r="R209">
        <v>1</v>
      </c>
      <c r="S209">
        <v>0</v>
      </c>
      <c r="T209">
        <v>1</v>
      </c>
      <c r="U209">
        <v>3</v>
      </c>
      <c r="V209">
        <v>0</v>
      </c>
      <c r="W209">
        <v>1</v>
      </c>
      <c r="X209">
        <v>0</v>
      </c>
      <c r="Y209">
        <v>1</v>
      </c>
      <c r="Z209">
        <v>2</v>
      </c>
      <c r="AA209">
        <v>0</v>
      </c>
      <c r="AB209">
        <v>1</v>
      </c>
      <c r="AC209">
        <v>0</v>
      </c>
      <c r="AD209">
        <v>0</v>
      </c>
      <c r="AE209">
        <v>2</v>
      </c>
      <c r="AF209">
        <v>0</v>
      </c>
      <c r="AG209">
        <v>1</v>
      </c>
    </row>
    <row r="210" spans="1:33" x14ac:dyDescent="0.3">
      <c r="A210">
        <v>34132</v>
      </c>
      <c r="R210">
        <v>0</v>
      </c>
      <c r="S210">
        <v>1</v>
      </c>
      <c r="T210">
        <v>2</v>
      </c>
      <c r="U210">
        <v>0</v>
      </c>
      <c r="V210">
        <v>1</v>
      </c>
      <c r="W210">
        <v>0</v>
      </c>
      <c r="X210">
        <v>1</v>
      </c>
      <c r="Y210">
        <v>2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59CED-4B04-4EBC-9435-5232303EBE2D}">
  <sheetPr>
    <tabColor theme="4" tint="-0.249977111117893"/>
  </sheetPr>
  <dimension ref="A1:AK1092"/>
  <sheetViews>
    <sheetView showGridLines="0" workbookViewId="0">
      <pane xSplit="1" ySplit="7" topLeftCell="B8" activePane="bottomRight" state="frozen"/>
      <selection activeCell="C3" sqref="C3"/>
      <selection pane="topRight" activeCell="C3" sqref="C3"/>
      <selection pane="bottomLeft" activeCell="C3" sqref="C3"/>
      <selection pane="bottomRight" activeCell="E7" sqref="E7"/>
    </sheetView>
  </sheetViews>
  <sheetFormatPr baseColWidth="10" defaultRowHeight="14.4" x14ac:dyDescent="0.3"/>
  <cols>
    <col min="1" max="1" width="16.44140625" bestFit="1" customWidth="1"/>
    <col min="2" max="2" width="18.5546875" style="54" bestFit="1" customWidth="1"/>
    <col min="3" max="3" width="4" style="54" bestFit="1" customWidth="1"/>
    <col min="4" max="4" width="5.109375" style="39" bestFit="1" customWidth="1"/>
    <col min="5" max="5" width="4.5546875" style="54" bestFit="1" customWidth="1"/>
    <col min="6" max="6" width="5.77734375" customWidth="1"/>
    <col min="7" max="7" width="5.33203125" bestFit="1" customWidth="1"/>
    <col min="8" max="8" width="5.5546875" bestFit="1" customWidth="1"/>
    <col min="9" max="10" width="4.88671875" bestFit="1" customWidth="1"/>
    <col min="11" max="11" width="5.5546875" bestFit="1" customWidth="1"/>
    <col min="12" max="12" width="4.6640625" bestFit="1" customWidth="1"/>
    <col min="13" max="15" width="7.6640625" customWidth="1"/>
    <col min="16" max="21" width="5.88671875" customWidth="1"/>
    <col min="22" max="22" width="6.88671875" customWidth="1"/>
    <col min="23" max="24" width="6.21875" customWidth="1"/>
    <col min="25" max="26" width="7.88671875" customWidth="1"/>
    <col min="27" max="27" width="13.33203125" bestFit="1" customWidth="1"/>
    <col min="28" max="28" width="8.21875" bestFit="1" customWidth="1"/>
    <col min="29" max="29" width="6.5546875" bestFit="1" customWidth="1"/>
    <col min="30" max="30" width="9.109375" bestFit="1" customWidth="1"/>
    <col min="31" max="31" width="9.44140625" bestFit="1" customWidth="1"/>
    <col min="32" max="32" width="9.109375" bestFit="1" customWidth="1"/>
    <col min="33" max="33" width="9.44140625" bestFit="1" customWidth="1"/>
    <col min="34" max="34" width="12.5546875" bestFit="1" customWidth="1"/>
    <col min="35" max="35" width="10.88671875" bestFit="1" customWidth="1"/>
    <col min="36" max="37" width="6.88671875" bestFit="1" customWidth="1"/>
    <col min="38" max="125" width="21.6640625" bestFit="1" customWidth="1"/>
    <col min="126" max="126" width="20" bestFit="1" customWidth="1"/>
    <col min="127" max="127" width="19.88671875" bestFit="1" customWidth="1"/>
    <col min="128" max="128" width="18.5546875" bestFit="1" customWidth="1"/>
    <col min="129" max="129" width="18.44140625" bestFit="1" customWidth="1"/>
    <col min="130" max="130" width="22.5546875" bestFit="1" customWidth="1"/>
    <col min="131" max="131" width="20.33203125" bestFit="1" customWidth="1"/>
    <col min="132" max="132" width="18.5546875" bestFit="1" customWidth="1"/>
    <col min="133" max="133" width="21.44140625" bestFit="1" customWidth="1"/>
    <col min="134" max="134" width="22.5546875" bestFit="1" customWidth="1"/>
    <col min="135" max="135" width="20.33203125" bestFit="1" customWidth="1"/>
    <col min="136" max="136" width="18.5546875" bestFit="1" customWidth="1"/>
    <col min="137" max="137" width="21.44140625" bestFit="1" customWidth="1"/>
    <col min="138" max="138" width="19.33203125" bestFit="1" customWidth="1"/>
    <col min="139" max="139" width="21.44140625" bestFit="1" customWidth="1"/>
    <col min="140" max="141" width="25.33203125" bestFit="1" customWidth="1"/>
    <col min="142" max="142" width="22.5546875" bestFit="1" customWidth="1"/>
    <col min="143" max="143" width="18.88671875" bestFit="1" customWidth="1"/>
    <col min="144" max="144" width="25" bestFit="1" customWidth="1"/>
    <col min="145" max="145" width="26.44140625" bestFit="1" customWidth="1"/>
    <col min="146" max="146" width="20.77734375" bestFit="1" customWidth="1"/>
    <col min="147" max="147" width="18.88671875" bestFit="1" customWidth="1"/>
    <col min="148" max="148" width="21.5546875" bestFit="1" customWidth="1"/>
    <col min="149" max="149" width="21.88671875" bestFit="1" customWidth="1"/>
    <col min="150" max="150" width="21.5546875" bestFit="1" customWidth="1"/>
    <col min="151" max="151" width="21.88671875" bestFit="1" customWidth="1"/>
    <col min="152" max="152" width="25.5546875" bestFit="1" customWidth="1"/>
    <col min="153" max="153" width="23.77734375" bestFit="1" customWidth="1"/>
    <col min="154" max="155" width="18.109375" bestFit="1" customWidth="1"/>
    <col min="156" max="365" width="21.6640625" bestFit="1" customWidth="1"/>
    <col min="366" max="366" width="20" bestFit="1" customWidth="1"/>
    <col min="367" max="367" width="19.88671875" bestFit="1" customWidth="1"/>
    <col min="368" max="368" width="18.5546875" bestFit="1" customWidth="1"/>
    <col min="369" max="369" width="18.44140625" bestFit="1" customWidth="1"/>
    <col min="370" max="370" width="22.5546875" bestFit="1" customWidth="1"/>
    <col min="371" max="371" width="20.33203125" bestFit="1" customWidth="1"/>
    <col min="372" max="372" width="18.5546875" bestFit="1" customWidth="1"/>
    <col min="373" max="373" width="21.44140625" bestFit="1" customWidth="1"/>
    <col min="374" max="374" width="22.5546875" bestFit="1" customWidth="1"/>
    <col min="375" max="375" width="20.33203125" bestFit="1" customWidth="1"/>
    <col min="376" max="376" width="18.5546875" bestFit="1" customWidth="1"/>
    <col min="377" max="377" width="21.44140625" bestFit="1" customWidth="1"/>
    <col min="378" max="378" width="19.33203125" bestFit="1" customWidth="1"/>
    <col min="379" max="379" width="21.44140625" bestFit="1" customWidth="1"/>
    <col min="380" max="381" width="25.33203125" bestFit="1" customWidth="1"/>
    <col min="382" max="382" width="22.5546875" bestFit="1" customWidth="1"/>
    <col min="383" max="383" width="18.88671875" bestFit="1" customWidth="1"/>
    <col min="384" max="384" width="25" bestFit="1" customWidth="1"/>
    <col min="385" max="385" width="26.44140625" bestFit="1" customWidth="1"/>
    <col min="386" max="386" width="20.77734375" bestFit="1" customWidth="1"/>
    <col min="387" max="387" width="18.88671875" bestFit="1" customWidth="1"/>
    <col min="388" max="388" width="21.5546875" bestFit="1" customWidth="1"/>
    <col min="389" max="389" width="21.88671875" bestFit="1" customWidth="1"/>
    <col min="390" max="390" width="21.5546875" bestFit="1" customWidth="1"/>
    <col min="391" max="391" width="21.88671875" bestFit="1" customWidth="1"/>
    <col min="392" max="392" width="25.5546875" bestFit="1" customWidth="1"/>
    <col min="393" max="393" width="23.77734375" bestFit="1" customWidth="1"/>
    <col min="394" max="395" width="18.109375" bestFit="1" customWidth="1"/>
  </cols>
  <sheetData>
    <row r="1" spans="1:37" ht="15.6" x14ac:dyDescent="0.3">
      <c r="A1" s="53" t="s">
        <v>350</v>
      </c>
    </row>
    <row r="2" spans="1:37" x14ac:dyDescent="0.3">
      <c r="A2" s="55" t="s">
        <v>421</v>
      </c>
    </row>
    <row r="3" spans="1:37" x14ac:dyDescent="0.3">
      <c r="A3" s="55" t="s">
        <v>349</v>
      </c>
    </row>
    <row r="4" spans="1:37" x14ac:dyDescent="0.3">
      <c r="A4" s="55"/>
    </row>
    <row r="5" spans="1:37" ht="15.6" x14ac:dyDescent="0.3">
      <c r="A5" s="188" t="s">
        <v>1</v>
      </c>
      <c r="B5" t="s">
        <v>459</v>
      </c>
    </row>
    <row r="6" spans="1:37" ht="14.4" customHeight="1" x14ac:dyDescent="0.3">
      <c r="A6" s="56"/>
      <c r="B6" s="292" t="s">
        <v>372</v>
      </c>
      <c r="C6" s="293"/>
      <c r="D6" s="293"/>
      <c r="E6" s="293"/>
      <c r="F6" s="293"/>
      <c r="G6" s="293"/>
      <c r="H6" s="293" t="s">
        <v>374</v>
      </c>
      <c r="I6" s="293"/>
      <c r="J6" s="293"/>
      <c r="K6" s="293" t="s">
        <v>373</v>
      </c>
      <c r="L6" s="293"/>
      <c r="M6" s="294" t="s">
        <v>230</v>
      </c>
      <c r="N6" s="294"/>
      <c r="O6" s="294"/>
      <c r="P6" s="290" t="s">
        <v>375</v>
      </c>
      <c r="Q6" s="290"/>
      <c r="R6" s="290"/>
      <c r="S6" s="290"/>
      <c r="T6" s="290"/>
      <c r="U6" s="290"/>
      <c r="V6" s="291" t="s">
        <v>376</v>
      </c>
      <c r="W6" s="295"/>
      <c r="X6" s="296"/>
      <c r="Y6" s="290" t="s">
        <v>377</v>
      </c>
      <c r="Z6" s="291"/>
    </row>
    <row r="7" spans="1:37" s="61" customFormat="1" ht="24" x14ac:dyDescent="0.3">
      <c r="A7" s="62" t="s">
        <v>307</v>
      </c>
      <c r="B7" s="175" t="s">
        <v>418</v>
      </c>
      <c r="C7" s="176" t="s">
        <v>311</v>
      </c>
      <c r="D7" s="177" t="s">
        <v>314</v>
      </c>
      <c r="E7" s="177" t="s">
        <v>317</v>
      </c>
      <c r="F7" s="177" t="s">
        <v>320</v>
      </c>
      <c r="G7" s="177" t="s">
        <v>321</v>
      </c>
      <c r="H7" s="178" t="s">
        <v>324</v>
      </c>
      <c r="I7" s="179" t="s">
        <v>325</v>
      </c>
      <c r="J7" s="180" t="s">
        <v>329</v>
      </c>
      <c r="K7" s="181" t="s">
        <v>293</v>
      </c>
      <c r="L7" s="182" t="s">
        <v>335</v>
      </c>
      <c r="M7" s="68" t="s">
        <v>351</v>
      </c>
      <c r="N7" s="68" t="s">
        <v>352</v>
      </c>
      <c r="O7" s="68" t="s">
        <v>301</v>
      </c>
      <c r="P7" s="69" t="s">
        <v>422</v>
      </c>
      <c r="Q7" s="69" t="s">
        <v>390</v>
      </c>
      <c r="R7" s="69" t="s">
        <v>314</v>
      </c>
      <c r="S7" s="69" t="s">
        <v>317</v>
      </c>
      <c r="T7" s="69" t="s">
        <v>320</v>
      </c>
      <c r="U7" s="69" t="s">
        <v>321</v>
      </c>
      <c r="V7" s="70" t="s">
        <v>324</v>
      </c>
      <c r="W7" s="70" t="s">
        <v>325</v>
      </c>
      <c r="X7" s="70" t="s">
        <v>329</v>
      </c>
      <c r="Y7" s="71" t="s">
        <v>293</v>
      </c>
      <c r="Z7" s="72" t="s">
        <v>335</v>
      </c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</row>
    <row r="8" spans="1:37" s="14" customFormat="1" ht="15" customHeight="1" x14ac:dyDescent="0.3">
      <c r="A8" s="74" t="s">
        <v>360</v>
      </c>
      <c r="B8" s="256">
        <v>20</v>
      </c>
      <c r="C8" s="256">
        <v>15</v>
      </c>
      <c r="D8" s="256">
        <v>25</v>
      </c>
      <c r="E8" s="256">
        <v>26</v>
      </c>
      <c r="F8" s="256">
        <v>25</v>
      </c>
      <c r="G8" s="256">
        <v>31</v>
      </c>
      <c r="H8" s="256">
        <v>27</v>
      </c>
      <c r="I8" s="256">
        <v>29</v>
      </c>
      <c r="J8" s="256">
        <v>22</v>
      </c>
      <c r="K8" s="256">
        <v>16</v>
      </c>
      <c r="L8" s="256">
        <v>2</v>
      </c>
      <c r="M8" s="173">
        <f>VLOOKUP(A8,Prog!$W$9:$AB$46,2,FALSE)</f>
        <v>187</v>
      </c>
      <c r="N8" s="173">
        <f>VLOOKUP(A8,Prog!$W$9:$AB$46,3,FALSE)</f>
        <v>270</v>
      </c>
      <c r="O8" s="174">
        <f>VLOOKUP(A8,Prog!$W$9:$AB$46,6,FALSE)</f>
        <v>328</v>
      </c>
      <c r="P8" s="170">
        <f>B8/M8</f>
        <v>0.10695187165775401</v>
      </c>
      <c r="Q8" s="170">
        <f>C8/M8</f>
        <v>8.0213903743315509E-2</v>
      </c>
      <c r="R8" s="170">
        <f>D8/M8</f>
        <v>0.13368983957219252</v>
      </c>
      <c r="S8" s="170">
        <f>E8/M8</f>
        <v>0.13903743315508021</v>
      </c>
      <c r="T8" s="170">
        <f>F8/M8</f>
        <v>0.13368983957219252</v>
      </c>
      <c r="U8" s="170">
        <f>G8/M8</f>
        <v>0.16577540106951871</v>
      </c>
      <c r="V8" s="170">
        <f t="shared" ref="V8:V46" si="0">H8/N8</f>
        <v>0.1</v>
      </c>
      <c r="W8" s="170">
        <f>I8/N8</f>
        <v>0.10740740740740741</v>
      </c>
      <c r="X8" s="170">
        <f>J8/N8</f>
        <v>8.1481481481481488E-2</v>
      </c>
      <c r="Y8" s="170">
        <f>K8/O8</f>
        <v>4.878048780487805E-2</v>
      </c>
      <c r="Z8" s="170">
        <f>L8/O8</f>
        <v>6.0975609756097563E-3</v>
      </c>
      <c r="AA8"/>
      <c r="AB8"/>
      <c r="AC8"/>
      <c r="AD8"/>
      <c r="AE8"/>
      <c r="AF8"/>
      <c r="AG8"/>
      <c r="AH8"/>
      <c r="AI8"/>
      <c r="AJ8"/>
      <c r="AK8"/>
    </row>
    <row r="9" spans="1:37" s="14" customFormat="1" ht="15" customHeight="1" x14ac:dyDescent="0.3">
      <c r="A9" s="75" t="s">
        <v>33</v>
      </c>
      <c r="B9" s="257">
        <v>26</v>
      </c>
      <c r="C9" s="257">
        <v>1220</v>
      </c>
      <c r="D9" s="257">
        <v>491</v>
      </c>
      <c r="E9" s="257">
        <v>570</v>
      </c>
      <c r="F9" s="257">
        <v>524</v>
      </c>
      <c r="G9" s="257">
        <v>522</v>
      </c>
      <c r="H9" s="257">
        <v>519</v>
      </c>
      <c r="I9" s="257">
        <v>512</v>
      </c>
      <c r="J9" s="257">
        <v>349</v>
      </c>
      <c r="K9" s="257">
        <v>298</v>
      </c>
      <c r="L9" s="257">
        <v>57</v>
      </c>
      <c r="M9" s="173">
        <f>VLOOKUP(A9,Prog!$W$9:$AB$46,2,FALSE)</f>
        <v>3015</v>
      </c>
      <c r="N9" s="173">
        <f>VLOOKUP(A9,Prog!$W$9:$AB$46,3,FALSE)</f>
        <v>3113</v>
      </c>
      <c r="O9" s="174">
        <f>VLOOKUP(A9,Prog!$W$9:$AB$46,6,FALSE)</f>
        <v>4510</v>
      </c>
      <c r="P9" s="171">
        <f t="shared" ref="P9:P46" si="1">B9/M9</f>
        <v>8.6235489220563843E-3</v>
      </c>
      <c r="Q9" s="171">
        <f t="shared" ref="Q9:Q46" si="2">C9/M9</f>
        <v>0.40464344941956881</v>
      </c>
      <c r="R9" s="171">
        <f t="shared" ref="R9:R46" si="3">D9/M9</f>
        <v>0.16285240464344941</v>
      </c>
      <c r="S9" s="171">
        <f t="shared" ref="S9:S46" si="4">E9/M9</f>
        <v>0.1890547263681592</v>
      </c>
      <c r="T9" s="171">
        <f t="shared" ref="T9:T46" si="5">F9/M9</f>
        <v>0.17379767827529022</v>
      </c>
      <c r="U9" s="171">
        <f t="shared" ref="U9:U46" si="6">G9/M9</f>
        <v>0.17313432835820897</v>
      </c>
      <c r="V9" s="171">
        <f t="shared" si="0"/>
        <v>0.16672020558946354</v>
      </c>
      <c r="W9" s="171">
        <f t="shared" ref="W9:W46" si="7">I9/N9</f>
        <v>0.16447157083199487</v>
      </c>
      <c r="X9" s="170">
        <f t="shared" ref="X9:Y46" si="8">J9/N9</f>
        <v>0.11211050433665275</v>
      </c>
      <c r="Y9" s="170">
        <f t="shared" si="8"/>
        <v>6.6075388026607534E-2</v>
      </c>
      <c r="Z9" s="170">
        <f t="shared" ref="Z9:Z46" si="9">L9/O9</f>
        <v>1.2638580931263858E-2</v>
      </c>
      <c r="AA9"/>
      <c r="AB9"/>
      <c r="AC9"/>
      <c r="AD9"/>
      <c r="AE9"/>
      <c r="AF9"/>
      <c r="AG9"/>
      <c r="AH9"/>
      <c r="AI9"/>
      <c r="AJ9"/>
      <c r="AK9"/>
    </row>
    <row r="10" spans="1:37" s="14" customFormat="1" ht="15" customHeight="1" x14ac:dyDescent="0.3">
      <c r="A10" s="75" t="s">
        <v>42</v>
      </c>
      <c r="B10" s="257">
        <v>10</v>
      </c>
      <c r="C10" s="257">
        <v>10</v>
      </c>
      <c r="D10" s="257">
        <v>28</v>
      </c>
      <c r="E10" s="257">
        <v>38</v>
      </c>
      <c r="F10" s="257">
        <v>47</v>
      </c>
      <c r="G10" s="257">
        <v>46</v>
      </c>
      <c r="H10" s="257">
        <v>28</v>
      </c>
      <c r="I10" s="257">
        <v>27</v>
      </c>
      <c r="J10" s="257">
        <v>27</v>
      </c>
      <c r="K10" s="257">
        <v>34</v>
      </c>
      <c r="L10" s="257">
        <v>19</v>
      </c>
      <c r="M10" s="173">
        <f>VLOOKUP(A10,Prog!$W$9:$AB$46,2,FALSE)</f>
        <v>198</v>
      </c>
      <c r="N10" s="173">
        <f>VLOOKUP(A10,Prog!$W$9:$AB$46,3,FALSE)</f>
        <v>203</v>
      </c>
      <c r="O10" s="174">
        <f>VLOOKUP(A10,Prog!$W$9:$AB$46,6,FALSE)</f>
        <v>292</v>
      </c>
      <c r="P10" s="171">
        <f t="shared" si="1"/>
        <v>5.0505050505050504E-2</v>
      </c>
      <c r="Q10" s="171">
        <f t="shared" si="2"/>
        <v>5.0505050505050504E-2</v>
      </c>
      <c r="R10" s="171">
        <f t="shared" si="3"/>
        <v>0.14141414141414141</v>
      </c>
      <c r="S10" s="171">
        <f t="shared" si="4"/>
        <v>0.19191919191919191</v>
      </c>
      <c r="T10" s="171">
        <f t="shared" si="5"/>
        <v>0.23737373737373738</v>
      </c>
      <c r="U10" s="171">
        <f t="shared" si="6"/>
        <v>0.23232323232323232</v>
      </c>
      <c r="V10" s="171">
        <f t="shared" si="0"/>
        <v>0.13793103448275862</v>
      </c>
      <c r="W10" s="171">
        <f t="shared" si="7"/>
        <v>0.13300492610837439</v>
      </c>
      <c r="X10" s="170">
        <f t="shared" si="8"/>
        <v>0.13300492610837439</v>
      </c>
      <c r="Y10" s="170">
        <f t="shared" si="8"/>
        <v>0.11643835616438356</v>
      </c>
      <c r="Z10" s="170">
        <f t="shared" si="9"/>
        <v>6.5068493150684928E-2</v>
      </c>
      <c r="AA10"/>
      <c r="AB10"/>
      <c r="AC10"/>
      <c r="AD10"/>
      <c r="AE10"/>
      <c r="AF10"/>
      <c r="AG10"/>
      <c r="AH10"/>
      <c r="AI10"/>
      <c r="AJ10"/>
      <c r="AK10"/>
    </row>
    <row r="11" spans="1:37" s="14" customFormat="1" ht="15" customHeight="1" x14ac:dyDescent="0.3">
      <c r="A11" s="75" t="s">
        <v>361</v>
      </c>
      <c r="B11" s="257">
        <v>4</v>
      </c>
      <c r="C11" s="257">
        <v>0</v>
      </c>
      <c r="D11" s="257">
        <v>44</v>
      </c>
      <c r="E11" s="257">
        <v>50</v>
      </c>
      <c r="F11" s="257">
        <v>53</v>
      </c>
      <c r="G11" s="257">
        <v>53</v>
      </c>
      <c r="H11" s="257">
        <v>45</v>
      </c>
      <c r="I11" s="257">
        <v>46</v>
      </c>
      <c r="J11" s="257">
        <v>43</v>
      </c>
      <c r="K11" s="257">
        <v>21</v>
      </c>
      <c r="L11" s="257">
        <v>23</v>
      </c>
      <c r="M11" s="173">
        <f>VLOOKUP(A11,Prog!$W$9:$AB$46,2,FALSE)</f>
        <v>166</v>
      </c>
      <c r="N11" s="173">
        <f>VLOOKUP(A11,Prog!$W$9:$AB$46,3,FALSE)</f>
        <v>187</v>
      </c>
      <c r="O11" s="174">
        <f>VLOOKUP(A11,Prog!$W$9:$AB$46,6,FALSE)</f>
        <v>254</v>
      </c>
      <c r="P11" s="171">
        <f t="shared" si="1"/>
        <v>2.4096385542168676E-2</v>
      </c>
      <c r="Q11" s="171">
        <f t="shared" si="2"/>
        <v>0</v>
      </c>
      <c r="R11" s="171">
        <f t="shared" si="3"/>
        <v>0.26506024096385544</v>
      </c>
      <c r="S11" s="171">
        <f t="shared" si="4"/>
        <v>0.30120481927710846</v>
      </c>
      <c r="T11" s="171">
        <f t="shared" si="5"/>
        <v>0.31927710843373491</v>
      </c>
      <c r="U11" s="171">
        <f t="shared" si="6"/>
        <v>0.31927710843373491</v>
      </c>
      <c r="V11" s="171">
        <f t="shared" si="0"/>
        <v>0.24064171122994651</v>
      </c>
      <c r="W11" s="171">
        <f t="shared" si="7"/>
        <v>0.24598930481283424</v>
      </c>
      <c r="X11" s="170">
        <f t="shared" si="8"/>
        <v>0.22994652406417113</v>
      </c>
      <c r="Y11" s="170">
        <f t="shared" si="8"/>
        <v>8.2677165354330714E-2</v>
      </c>
      <c r="Z11" s="170">
        <f t="shared" si="9"/>
        <v>9.055118110236221E-2</v>
      </c>
      <c r="AA11"/>
      <c r="AB11"/>
      <c r="AC11"/>
      <c r="AD11"/>
      <c r="AE11"/>
      <c r="AF11"/>
      <c r="AG11"/>
      <c r="AH11"/>
      <c r="AI11"/>
      <c r="AJ11"/>
      <c r="AK11"/>
    </row>
    <row r="12" spans="1:37" s="14" customFormat="1" ht="15" customHeight="1" x14ac:dyDescent="0.3">
      <c r="A12" s="75" t="s">
        <v>164</v>
      </c>
      <c r="B12" s="257">
        <v>6</v>
      </c>
      <c r="C12" s="257">
        <v>64</v>
      </c>
      <c r="D12" s="257">
        <v>66</v>
      </c>
      <c r="E12" s="257">
        <v>78</v>
      </c>
      <c r="F12" s="257">
        <v>83</v>
      </c>
      <c r="G12" s="257">
        <v>80</v>
      </c>
      <c r="H12" s="257">
        <v>87</v>
      </c>
      <c r="I12" s="257">
        <v>82</v>
      </c>
      <c r="J12" s="257">
        <v>73</v>
      </c>
      <c r="K12" s="257">
        <v>15</v>
      </c>
      <c r="L12" s="257">
        <v>89</v>
      </c>
      <c r="M12" s="173">
        <f>VLOOKUP(A12,Prog!$W$9:$AB$46,2,FALSE)</f>
        <v>461</v>
      </c>
      <c r="N12" s="173">
        <f>VLOOKUP(A12,Prog!$W$9:$AB$46,3,FALSE)</f>
        <v>567</v>
      </c>
      <c r="O12" s="174">
        <f>VLOOKUP(A12,Prog!$W$9:$AB$46,6,FALSE)</f>
        <v>569</v>
      </c>
      <c r="P12" s="171">
        <f t="shared" si="1"/>
        <v>1.3015184381778741E-2</v>
      </c>
      <c r="Q12" s="171">
        <f t="shared" si="2"/>
        <v>0.13882863340563992</v>
      </c>
      <c r="R12" s="171">
        <f t="shared" si="3"/>
        <v>0.14316702819956617</v>
      </c>
      <c r="S12" s="171">
        <f t="shared" si="4"/>
        <v>0.16919739696312364</v>
      </c>
      <c r="T12" s="171">
        <f t="shared" si="5"/>
        <v>0.18004338394793926</v>
      </c>
      <c r="U12" s="171">
        <f t="shared" si="6"/>
        <v>0.17353579175704989</v>
      </c>
      <c r="V12" s="171">
        <f t="shared" si="0"/>
        <v>0.15343915343915343</v>
      </c>
      <c r="W12" s="171">
        <f t="shared" si="7"/>
        <v>0.14462081128747795</v>
      </c>
      <c r="X12" s="170">
        <f t="shared" si="8"/>
        <v>0.12874779541446207</v>
      </c>
      <c r="Y12" s="170">
        <f t="shared" si="8"/>
        <v>2.6362038664323375E-2</v>
      </c>
      <c r="Z12" s="170">
        <f t="shared" si="9"/>
        <v>0.15641476274165203</v>
      </c>
      <c r="AA12"/>
      <c r="AB12"/>
      <c r="AC12"/>
      <c r="AD12"/>
      <c r="AE12"/>
      <c r="AF12"/>
      <c r="AG12"/>
      <c r="AH12"/>
      <c r="AI12"/>
      <c r="AJ12"/>
      <c r="AK12"/>
    </row>
    <row r="13" spans="1:37" s="14" customFormat="1" ht="15" customHeight="1" x14ac:dyDescent="0.3">
      <c r="A13" s="75" t="s">
        <v>363</v>
      </c>
      <c r="B13" s="257">
        <v>26</v>
      </c>
      <c r="C13" s="257">
        <v>18</v>
      </c>
      <c r="D13" s="257">
        <v>14</v>
      </c>
      <c r="E13" s="257">
        <v>28</v>
      </c>
      <c r="F13" s="257">
        <v>25</v>
      </c>
      <c r="G13" s="257">
        <v>24</v>
      </c>
      <c r="H13" s="257">
        <v>31</v>
      </c>
      <c r="I13" s="257">
        <v>30</v>
      </c>
      <c r="J13" s="257">
        <v>18</v>
      </c>
      <c r="K13" s="257">
        <v>12</v>
      </c>
      <c r="L13" s="257">
        <v>59</v>
      </c>
      <c r="M13" s="173">
        <f>VLOOKUP(A13,Prog!$W$9:$AB$46,2,FALSE)</f>
        <v>320</v>
      </c>
      <c r="N13" s="173">
        <f>VLOOKUP(A13,Prog!$W$9:$AB$46,3,FALSE)</f>
        <v>330</v>
      </c>
      <c r="O13" s="174">
        <f>VLOOKUP(A13,Prog!$W$9:$AB$46,6,FALSE)</f>
        <v>414</v>
      </c>
      <c r="P13" s="171">
        <f t="shared" si="1"/>
        <v>8.1250000000000003E-2</v>
      </c>
      <c r="Q13" s="171">
        <f t="shared" si="2"/>
        <v>5.6250000000000001E-2</v>
      </c>
      <c r="R13" s="171">
        <f t="shared" si="3"/>
        <v>4.3749999999999997E-2</v>
      </c>
      <c r="S13" s="171">
        <f t="shared" si="4"/>
        <v>8.7499999999999994E-2</v>
      </c>
      <c r="T13" s="171">
        <f t="shared" si="5"/>
        <v>7.8125E-2</v>
      </c>
      <c r="U13" s="171">
        <f t="shared" si="6"/>
        <v>7.4999999999999997E-2</v>
      </c>
      <c r="V13" s="171">
        <f t="shared" si="0"/>
        <v>9.3939393939393934E-2</v>
      </c>
      <c r="W13" s="171">
        <f t="shared" si="7"/>
        <v>9.0909090909090912E-2</v>
      </c>
      <c r="X13" s="170">
        <f t="shared" si="8"/>
        <v>5.4545454545454543E-2</v>
      </c>
      <c r="Y13" s="170">
        <f t="shared" si="8"/>
        <v>2.8985507246376812E-2</v>
      </c>
      <c r="Z13" s="170">
        <f t="shared" si="9"/>
        <v>0.14251207729468598</v>
      </c>
      <c r="AA13"/>
      <c r="AB13"/>
      <c r="AC13"/>
      <c r="AD13"/>
      <c r="AE13"/>
      <c r="AF13"/>
      <c r="AG13"/>
      <c r="AH13"/>
      <c r="AI13"/>
      <c r="AJ13"/>
      <c r="AK13"/>
    </row>
    <row r="14" spans="1:37" s="14" customFormat="1" ht="15" customHeight="1" x14ac:dyDescent="0.3">
      <c r="A14" s="75" t="s">
        <v>49</v>
      </c>
      <c r="B14" s="257">
        <v>14</v>
      </c>
      <c r="C14" s="257">
        <v>100</v>
      </c>
      <c r="D14" s="257">
        <v>276</v>
      </c>
      <c r="E14" s="257">
        <v>367</v>
      </c>
      <c r="F14" s="257">
        <v>358</v>
      </c>
      <c r="G14" s="257">
        <v>363</v>
      </c>
      <c r="H14" s="257">
        <v>283</v>
      </c>
      <c r="I14" s="257">
        <v>271</v>
      </c>
      <c r="J14" s="257">
        <v>190</v>
      </c>
      <c r="K14" s="257">
        <v>13</v>
      </c>
      <c r="L14" s="257">
        <v>19</v>
      </c>
      <c r="M14" s="173">
        <f>VLOOKUP(A14,Prog!$W$9:$AB$46,2,FALSE)</f>
        <v>2173</v>
      </c>
      <c r="N14" s="173">
        <f>VLOOKUP(A14,Prog!$W$9:$AB$46,3,FALSE)</f>
        <v>2425</v>
      </c>
      <c r="O14" s="174">
        <f>VLOOKUP(A14,Prog!$W$9:$AB$46,6,FALSE)</f>
        <v>3153</v>
      </c>
      <c r="P14" s="171">
        <f t="shared" si="1"/>
        <v>6.4427059364933273E-3</v>
      </c>
      <c r="Q14" s="171">
        <f t="shared" si="2"/>
        <v>4.6019328117809483E-2</v>
      </c>
      <c r="R14" s="171">
        <f t="shared" si="3"/>
        <v>0.12701334560515418</v>
      </c>
      <c r="S14" s="171">
        <f t="shared" si="4"/>
        <v>0.16889093419236079</v>
      </c>
      <c r="T14" s="171">
        <f t="shared" si="5"/>
        <v>0.16474919466175794</v>
      </c>
      <c r="U14" s="171">
        <f t="shared" si="6"/>
        <v>0.16705016106764842</v>
      </c>
      <c r="V14" s="171">
        <f t="shared" si="0"/>
        <v>0.11670103092783506</v>
      </c>
      <c r="W14" s="171">
        <f t="shared" si="7"/>
        <v>0.11175257731958763</v>
      </c>
      <c r="X14" s="170">
        <f t="shared" si="8"/>
        <v>7.8350515463917525E-2</v>
      </c>
      <c r="Y14" s="170">
        <f t="shared" si="8"/>
        <v>4.1230574056454168E-3</v>
      </c>
      <c r="Z14" s="170">
        <f t="shared" si="9"/>
        <v>6.0260069774817635E-3</v>
      </c>
      <c r="AA14"/>
      <c r="AB14"/>
      <c r="AC14"/>
      <c r="AD14"/>
      <c r="AE14"/>
      <c r="AF14"/>
      <c r="AG14"/>
      <c r="AH14"/>
      <c r="AI14"/>
      <c r="AJ14"/>
      <c r="AK14"/>
    </row>
    <row r="15" spans="1:37" s="14" customFormat="1" ht="15" customHeight="1" x14ac:dyDescent="0.3">
      <c r="A15" s="75" t="s">
        <v>45</v>
      </c>
      <c r="B15" s="257">
        <v>12</v>
      </c>
      <c r="C15" s="257">
        <v>44</v>
      </c>
      <c r="D15" s="257">
        <v>160</v>
      </c>
      <c r="E15" s="257">
        <v>178</v>
      </c>
      <c r="F15" s="257">
        <v>193</v>
      </c>
      <c r="G15" s="257">
        <v>193</v>
      </c>
      <c r="H15" s="257">
        <v>187</v>
      </c>
      <c r="I15" s="257">
        <v>183</v>
      </c>
      <c r="J15" s="257">
        <v>105</v>
      </c>
      <c r="K15" s="257">
        <v>74</v>
      </c>
      <c r="L15" s="257">
        <v>0</v>
      </c>
      <c r="M15" s="173">
        <f>VLOOKUP(A15,Prog!$W$9:$AB$46,2,FALSE)</f>
        <v>958</v>
      </c>
      <c r="N15" s="173">
        <f>VLOOKUP(A15,Prog!$W$9:$AB$46,3,FALSE)</f>
        <v>1129</v>
      </c>
      <c r="O15" s="174">
        <f>VLOOKUP(A15,Prog!$W$9:$AB$46,6,FALSE)</f>
        <v>1589</v>
      </c>
      <c r="P15" s="171">
        <f t="shared" si="1"/>
        <v>1.2526096033402923E-2</v>
      </c>
      <c r="Q15" s="171">
        <f t="shared" si="2"/>
        <v>4.5929018789144051E-2</v>
      </c>
      <c r="R15" s="171">
        <f t="shared" si="3"/>
        <v>0.16701461377870563</v>
      </c>
      <c r="S15" s="171">
        <f t="shared" si="4"/>
        <v>0.18580375782881003</v>
      </c>
      <c r="T15" s="171">
        <f t="shared" si="5"/>
        <v>0.20146137787056367</v>
      </c>
      <c r="U15" s="171">
        <f t="shared" si="6"/>
        <v>0.20146137787056367</v>
      </c>
      <c r="V15" s="171">
        <f t="shared" si="0"/>
        <v>0.16563330380868024</v>
      </c>
      <c r="W15" s="171">
        <f t="shared" si="7"/>
        <v>0.16209034543844109</v>
      </c>
      <c r="X15" s="170">
        <f t="shared" si="8"/>
        <v>9.3002657218777679E-2</v>
      </c>
      <c r="Y15" s="170">
        <f t="shared" si="8"/>
        <v>4.6570169918187541E-2</v>
      </c>
      <c r="Z15" s="170">
        <f t="shared" si="9"/>
        <v>0</v>
      </c>
      <c r="AA15"/>
      <c r="AB15"/>
      <c r="AC15"/>
      <c r="AD15"/>
      <c r="AE15"/>
      <c r="AF15"/>
      <c r="AG15"/>
      <c r="AH15"/>
      <c r="AI15"/>
      <c r="AJ15"/>
      <c r="AK15"/>
    </row>
    <row r="16" spans="1:37" s="14" customFormat="1" ht="15" customHeight="1" x14ac:dyDescent="0.3">
      <c r="A16" s="75" t="s">
        <v>92</v>
      </c>
      <c r="B16" s="257">
        <v>14</v>
      </c>
      <c r="C16" s="257">
        <v>574</v>
      </c>
      <c r="D16" s="257">
        <v>148</v>
      </c>
      <c r="E16" s="257">
        <v>189</v>
      </c>
      <c r="F16" s="257">
        <v>229</v>
      </c>
      <c r="G16" s="257">
        <v>224</v>
      </c>
      <c r="H16" s="257">
        <v>182</v>
      </c>
      <c r="I16" s="257">
        <v>171</v>
      </c>
      <c r="J16" s="257">
        <v>118</v>
      </c>
      <c r="K16" s="257">
        <v>19</v>
      </c>
      <c r="L16" s="257">
        <v>8</v>
      </c>
      <c r="M16" s="173">
        <f>VLOOKUP(A16,Prog!$W$9:$AB$46,2,FALSE)</f>
        <v>1077</v>
      </c>
      <c r="N16" s="173">
        <f>VLOOKUP(A16,Prog!$W$9:$AB$46,3,FALSE)</f>
        <v>1024</v>
      </c>
      <c r="O16" s="174">
        <f>VLOOKUP(A16,Prog!$W$9:$AB$46,6,FALSE)</f>
        <v>1243</v>
      </c>
      <c r="P16" s="171">
        <f t="shared" si="1"/>
        <v>1.2999071494893221E-2</v>
      </c>
      <c r="Q16" s="171">
        <f t="shared" si="2"/>
        <v>0.53296193129062208</v>
      </c>
      <c r="R16" s="171">
        <f t="shared" si="3"/>
        <v>0.13741875580315691</v>
      </c>
      <c r="S16" s="171">
        <f t="shared" si="4"/>
        <v>0.17548746518105848</v>
      </c>
      <c r="T16" s="171">
        <f t="shared" si="5"/>
        <v>0.21262766945218198</v>
      </c>
      <c r="U16" s="171">
        <f t="shared" si="6"/>
        <v>0.20798514391829154</v>
      </c>
      <c r="V16" s="171">
        <f t="shared" si="0"/>
        <v>0.177734375</v>
      </c>
      <c r="W16" s="171">
        <f t="shared" si="7"/>
        <v>0.1669921875</v>
      </c>
      <c r="X16" s="170">
        <f t="shared" si="8"/>
        <v>0.115234375</v>
      </c>
      <c r="Y16" s="170">
        <f t="shared" si="8"/>
        <v>1.5285599356395816E-2</v>
      </c>
      <c r="Z16" s="170">
        <f t="shared" si="9"/>
        <v>6.4360418342719224E-3</v>
      </c>
      <c r="AA16"/>
      <c r="AB16"/>
      <c r="AC16"/>
      <c r="AD16"/>
      <c r="AE16"/>
      <c r="AF16"/>
      <c r="AG16"/>
      <c r="AH16"/>
      <c r="AI16"/>
      <c r="AJ16"/>
      <c r="AK16"/>
    </row>
    <row r="17" spans="1:37" s="14" customFormat="1" ht="15" customHeight="1" x14ac:dyDescent="0.3">
      <c r="A17" s="75" t="s">
        <v>70</v>
      </c>
      <c r="B17" s="257">
        <v>8</v>
      </c>
      <c r="C17" s="257">
        <v>53</v>
      </c>
      <c r="D17" s="257">
        <v>70</v>
      </c>
      <c r="E17" s="257">
        <v>69</v>
      </c>
      <c r="F17" s="257">
        <v>67</v>
      </c>
      <c r="G17" s="257">
        <v>66</v>
      </c>
      <c r="H17" s="257">
        <v>73</v>
      </c>
      <c r="I17" s="257">
        <v>77</v>
      </c>
      <c r="J17" s="257">
        <v>36</v>
      </c>
      <c r="K17" s="257">
        <v>23</v>
      </c>
      <c r="L17" s="257">
        <v>0</v>
      </c>
      <c r="M17" s="173">
        <f>VLOOKUP(A17,Prog!$W$9:$AB$46,2,FALSE)</f>
        <v>536</v>
      </c>
      <c r="N17" s="173">
        <f>VLOOKUP(A17,Prog!$W$9:$AB$46,3,FALSE)</f>
        <v>626</v>
      </c>
      <c r="O17" s="174">
        <f>VLOOKUP(A17,Prog!$W$9:$AB$46,6,FALSE)</f>
        <v>709</v>
      </c>
      <c r="P17" s="171">
        <f t="shared" si="1"/>
        <v>1.4925373134328358E-2</v>
      </c>
      <c r="Q17" s="171">
        <f t="shared" si="2"/>
        <v>9.8880597014925367E-2</v>
      </c>
      <c r="R17" s="171">
        <f t="shared" si="3"/>
        <v>0.13059701492537312</v>
      </c>
      <c r="S17" s="171">
        <f t="shared" si="4"/>
        <v>0.1287313432835821</v>
      </c>
      <c r="T17" s="171">
        <f t="shared" si="5"/>
        <v>0.125</v>
      </c>
      <c r="U17" s="171">
        <f t="shared" si="6"/>
        <v>0.12313432835820895</v>
      </c>
      <c r="V17" s="171">
        <f t="shared" si="0"/>
        <v>0.11661341853035144</v>
      </c>
      <c r="W17" s="171">
        <f t="shared" si="7"/>
        <v>0.12300319488817892</v>
      </c>
      <c r="X17" s="170">
        <f t="shared" si="8"/>
        <v>5.7507987220447282E-2</v>
      </c>
      <c r="Y17" s="170">
        <f t="shared" si="8"/>
        <v>3.244005641748942E-2</v>
      </c>
      <c r="Z17" s="170">
        <f t="shared" si="9"/>
        <v>0</v>
      </c>
      <c r="AA17"/>
      <c r="AB17"/>
      <c r="AC17"/>
      <c r="AD17"/>
      <c r="AE17"/>
      <c r="AF17"/>
      <c r="AG17"/>
      <c r="AH17"/>
      <c r="AI17"/>
      <c r="AJ17"/>
      <c r="AK17"/>
    </row>
    <row r="18" spans="1:37" s="14" customFormat="1" ht="15" customHeight="1" x14ac:dyDescent="0.3">
      <c r="A18" s="75" t="s">
        <v>141</v>
      </c>
      <c r="B18" s="257">
        <v>41</v>
      </c>
      <c r="C18" s="257">
        <v>73</v>
      </c>
      <c r="D18" s="257">
        <v>161</v>
      </c>
      <c r="E18" s="257">
        <v>163</v>
      </c>
      <c r="F18" s="257">
        <v>168</v>
      </c>
      <c r="G18" s="257">
        <v>169</v>
      </c>
      <c r="H18" s="257">
        <v>174</v>
      </c>
      <c r="I18" s="257">
        <v>194</v>
      </c>
      <c r="J18" s="257">
        <v>155</v>
      </c>
      <c r="K18" s="257">
        <v>15</v>
      </c>
      <c r="L18" s="257">
        <v>4</v>
      </c>
      <c r="M18" s="173">
        <f>VLOOKUP(A18,Prog!$W$9:$AB$46,2,FALSE)</f>
        <v>1433</v>
      </c>
      <c r="N18" s="173">
        <f>VLOOKUP(A18,Prog!$W$9:$AB$46,3,FALSE)</f>
        <v>1519</v>
      </c>
      <c r="O18" s="174">
        <f>VLOOKUP(A18,Prog!$W$9:$AB$46,6,FALSE)</f>
        <v>1388</v>
      </c>
      <c r="P18" s="171">
        <f t="shared" si="1"/>
        <v>2.8611304954640614E-2</v>
      </c>
      <c r="Q18" s="171">
        <f t="shared" si="2"/>
        <v>5.0942079553384506E-2</v>
      </c>
      <c r="R18" s="171">
        <f t="shared" si="3"/>
        <v>0.11235170969993022</v>
      </c>
      <c r="S18" s="171">
        <f t="shared" si="4"/>
        <v>0.1137473831123517</v>
      </c>
      <c r="T18" s="171">
        <f t="shared" si="5"/>
        <v>0.11723656664340544</v>
      </c>
      <c r="U18" s="171">
        <f t="shared" si="6"/>
        <v>0.11793440334961619</v>
      </c>
      <c r="V18" s="171">
        <f t="shared" si="0"/>
        <v>0.11454904542462147</v>
      </c>
      <c r="W18" s="171">
        <f t="shared" si="7"/>
        <v>0.12771560236998025</v>
      </c>
      <c r="X18" s="170">
        <f t="shared" si="8"/>
        <v>0.10204081632653061</v>
      </c>
      <c r="Y18" s="170">
        <f t="shared" si="8"/>
        <v>1.0806916426512969E-2</v>
      </c>
      <c r="Z18" s="170">
        <f t="shared" si="9"/>
        <v>2.881844380403458E-3</v>
      </c>
      <c r="AA18"/>
      <c r="AB18"/>
      <c r="AC18"/>
      <c r="AD18"/>
      <c r="AE18"/>
      <c r="AF18"/>
      <c r="AG18"/>
      <c r="AH18"/>
      <c r="AI18"/>
      <c r="AJ18"/>
      <c r="AK18"/>
    </row>
    <row r="19" spans="1:37" s="14" customFormat="1" ht="15" customHeight="1" x14ac:dyDescent="0.3">
      <c r="A19" s="75" t="s">
        <v>128</v>
      </c>
      <c r="B19" s="257">
        <v>40</v>
      </c>
      <c r="C19" s="257">
        <v>63</v>
      </c>
      <c r="D19" s="257">
        <v>126</v>
      </c>
      <c r="E19" s="257">
        <v>163</v>
      </c>
      <c r="F19" s="257">
        <v>117</v>
      </c>
      <c r="G19" s="257">
        <v>118</v>
      </c>
      <c r="H19" s="257">
        <v>133</v>
      </c>
      <c r="I19" s="257">
        <v>139</v>
      </c>
      <c r="J19" s="257">
        <v>87</v>
      </c>
      <c r="K19" s="257">
        <v>11</v>
      </c>
      <c r="L19" s="257">
        <v>35</v>
      </c>
      <c r="M19" s="173">
        <f>VLOOKUP(A19,Prog!$W$9:$AB$46,2,FALSE)</f>
        <v>979</v>
      </c>
      <c r="N19" s="173">
        <f>VLOOKUP(A19,Prog!$W$9:$AB$46,3,FALSE)</f>
        <v>1147</v>
      </c>
      <c r="O19" s="174">
        <f>VLOOKUP(A19,Prog!$W$9:$AB$46,6,FALSE)</f>
        <v>1044</v>
      </c>
      <c r="P19" s="171">
        <f t="shared" si="1"/>
        <v>4.0858018386108273E-2</v>
      </c>
      <c r="Q19" s="171">
        <f t="shared" si="2"/>
        <v>6.4351378958120528E-2</v>
      </c>
      <c r="R19" s="171">
        <f t="shared" si="3"/>
        <v>0.12870275791624106</v>
      </c>
      <c r="S19" s="171">
        <f t="shared" si="4"/>
        <v>0.16649642492339123</v>
      </c>
      <c r="T19" s="171">
        <f t="shared" si="5"/>
        <v>0.1195097037793667</v>
      </c>
      <c r="U19" s="171">
        <f t="shared" si="6"/>
        <v>0.1205311542390194</v>
      </c>
      <c r="V19" s="171">
        <f t="shared" si="0"/>
        <v>0.11595466434176112</v>
      </c>
      <c r="W19" s="171">
        <f t="shared" si="7"/>
        <v>0.12118570183086312</v>
      </c>
      <c r="X19" s="170">
        <f t="shared" si="8"/>
        <v>7.5850043591979083E-2</v>
      </c>
      <c r="Y19" s="170">
        <f t="shared" si="8"/>
        <v>1.0536398467432951E-2</v>
      </c>
      <c r="Z19" s="170">
        <f t="shared" si="9"/>
        <v>3.3524904214559385E-2</v>
      </c>
      <c r="AA19"/>
      <c r="AB19"/>
      <c r="AC19"/>
      <c r="AD19"/>
      <c r="AE19"/>
      <c r="AF19"/>
      <c r="AG19"/>
      <c r="AH19"/>
      <c r="AI19"/>
      <c r="AJ19"/>
      <c r="AK19"/>
    </row>
    <row r="20" spans="1:37" s="14" customFormat="1" ht="15" customHeight="1" x14ac:dyDescent="0.3">
      <c r="A20" s="75" t="s">
        <v>85</v>
      </c>
      <c r="B20" s="257">
        <v>10</v>
      </c>
      <c r="C20" s="257">
        <v>12</v>
      </c>
      <c r="D20" s="257">
        <v>16</v>
      </c>
      <c r="E20" s="257">
        <v>18</v>
      </c>
      <c r="F20" s="257">
        <v>14</v>
      </c>
      <c r="G20" s="257">
        <v>14</v>
      </c>
      <c r="H20" s="257">
        <v>20</v>
      </c>
      <c r="I20" s="257">
        <v>20</v>
      </c>
      <c r="J20" s="257">
        <v>18</v>
      </c>
      <c r="K20" s="257">
        <v>13</v>
      </c>
      <c r="L20" s="257">
        <v>51</v>
      </c>
      <c r="M20" s="173">
        <f>VLOOKUP(A20,Prog!$W$9:$AB$46,2,FALSE)</f>
        <v>97</v>
      </c>
      <c r="N20" s="173">
        <f>VLOOKUP(A20,Prog!$W$9:$AB$46,3,FALSE)</f>
        <v>104</v>
      </c>
      <c r="O20" s="174">
        <f>VLOOKUP(A20,Prog!$W$9:$AB$46,6,FALSE)</f>
        <v>90</v>
      </c>
      <c r="P20" s="171">
        <f t="shared" si="1"/>
        <v>0.10309278350515463</v>
      </c>
      <c r="Q20" s="171">
        <f t="shared" si="2"/>
        <v>0.12371134020618557</v>
      </c>
      <c r="R20" s="171">
        <f t="shared" si="3"/>
        <v>0.16494845360824742</v>
      </c>
      <c r="S20" s="171">
        <f t="shared" si="4"/>
        <v>0.18556701030927836</v>
      </c>
      <c r="T20" s="171">
        <f t="shared" si="5"/>
        <v>0.14432989690721648</v>
      </c>
      <c r="U20" s="171">
        <f t="shared" si="6"/>
        <v>0.14432989690721648</v>
      </c>
      <c r="V20" s="171">
        <f t="shared" si="0"/>
        <v>0.19230769230769232</v>
      </c>
      <c r="W20" s="171">
        <f t="shared" si="7"/>
        <v>0.19230769230769232</v>
      </c>
      <c r="X20" s="170">
        <f t="shared" si="8"/>
        <v>0.17307692307692307</v>
      </c>
      <c r="Y20" s="170">
        <f t="shared" si="8"/>
        <v>0.14444444444444443</v>
      </c>
      <c r="Z20" s="170">
        <f t="shared" si="9"/>
        <v>0.56666666666666665</v>
      </c>
      <c r="AA20"/>
      <c r="AB20"/>
      <c r="AC20"/>
      <c r="AD20"/>
      <c r="AE20"/>
      <c r="AF20"/>
      <c r="AG20"/>
      <c r="AH20"/>
      <c r="AI20"/>
      <c r="AJ20"/>
      <c r="AK20"/>
    </row>
    <row r="21" spans="1:37" s="14" customFormat="1" ht="15" customHeight="1" x14ac:dyDescent="0.3">
      <c r="A21" s="75" t="s">
        <v>56</v>
      </c>
      <c r="B21" s="257">
        <v>6</v>
      </c>
      <c r="C21" s="257">
        <v>347</v>
      </c>
      <c r="D21" s="257">
        <v>59</v>
      </c>
      <c r="E21" s="257">
        <v>52</v>
      </c>
      <c r="F21" s="257">
        <v>57</v>
      </c>
      <c r="G21" s="257">
        <v>57</v>
      </c>
      <c r="H21" s="257">
        <v>63</v>
      </c>
      <c r="I21" s="257">
        <v>69</v>
      </c>
      <c r="J21" s="257">
        <v>49</v>
      </c>
      <c r="K21" s="257">
        <v>4</v>
      </c>
      <c r="L21" s="257">
        <v>6</v>
      </c>
      <c r="M21" s="173">
        <f>VLOOKUP(A21,Prog!$W$9:$AB$46,2,FALSE)</f>
        <v>464</v>
      </c>
      <c r="N21" s="173">
        <f>VLOOKUP(A21,Prog!$W$9:$AB$46,3,FALSE)</f>
        <v>511</v>
      </c>
      <c r="O21" s="174">
        <f>VLOOKUP(A21,Prog!$W$9:$AB$46,6,FALSE)</f>
        <v>636</v>
      </c>
      <c r="P21" s="171">
        <f t="shared" si="1"/>
        <v>1.2931034482758621E-2</v>
      </c>
      <c r="Q21" s="171">
        <f t="shared" si="2"/>
        <v>0.74784482758620685</v>
      </c>
      <c r="R21" s="171">
        <f t="shared" si="3"/>
        <v>0.12715517241379309</v>
      </c>
      <c r="S21" s="171">
        <f t="shared" si="4"/>
        <v>0.11206896551724138</v>
      </c>
      <c r="T21" s="171">
        <f t="shared" si="5"/>
        <v>0.12284482758620689</v>
      </c>
      <c r="U21" s="171">
        <f t="shared" si="6"/>
        <v>0.12284482758620689</v>
      </c>
      <c r="V21" s="171">
        <f t="shared" si="0"/>
        <v>0.12328767123287671</v>
      </c>
      <c r="W21" s="171">
        <f t="shared" si="7"/>
        <v>0.13502935420743639</v>
      </c>
      <c r="X21" s="170">
        <f t="shared" si="8"/>
        <v>9.5890410958904104E-2</v>
      </c>
      <c r="Y21" s="170">
        <f t="shared" si="8"/>
        <v>6.2893081761006293E-3</v>
      </c>
      <c r="Z21" s="170">
        <f t="shared" si="9"/>
        <v>9.433962264150943E-3</v>
      </c>
      <c r="AA21"/>
      <c r="AB21"/>
      <c r="AC21"/>
      <c r="AD21"/>
      <c r="AE21"/>
      <c r="AF21"/>
      <c r="AG21"/>
      <c r="AH21"/>
      <c r="AI21"/>
      <c r="AJ21"/>
      <c r="AK21"/>
    </row>
    <row r="22" spans="1:37" s="14" customFormat="1" ht="15" customHeight="1" x14ac:dyDescent="0.3">
      <c r="A22" s="75" t="s">
        <v>62</v>
      </c>
      <c r="B22" s="257">
        <v>6</v>
      </c>
      <c r="C22" s="257">
        <v>25</v>
      </c>
      <c r="D22" s="257">
        <v>17</v>
      </c>
      <c r="E22" s="257">
        <v>32</v>
      </c>
      <c r="F22" s="257">
        <v>26</v>
      </c>
      <c r="G22" s="257">
        <v>26</v>
      </c>
      <c r="H22" s="257">
        <v>21</v>
      </c>
      <c r="I22" s="257">
        <v>24</v>
      </c>
      <c r="J22" s="257">
        <v>25</v>
      </c>
      <c r="K22" s="257">
        <v>3</v>
      </c>
      <c r="L22" s="257">
        <v>50</v>
      </c>
      <c r="M22" s="173">
        <f>VLOOKUP(A22,Prog!$W$9:$AB$46,2,FALSE)</f>
        <v>233</v>
      </c>
      <c r="N22" s="173">
        <f>VLOOKUP(A22,Prog!$W$9:$AB$46,3,FALSE)</f>
        <v>262</v>
      </c>
      <c r="O22" s="174">
        <f>VLOOKUP(A22,Prog!$W$9:$AB$46,6,FALSE)</f>
        <v>309</v>
      </c>
      <c r="P22" s="171">
        <f t="shared" si="1"/>
        <v>2.575107296137339E-2</v>
      </c>
      <c r="Q22" s="171">
        <f t="shared" si="2"/>
        <v>0.1072961373390558</v>
      </c>
      <c r="R22" s="171">
        <f t="shared" si="3"/>
        <v>7.2961373390557943E-2</v>
      </c>
      <c r="S22" s="171">
        <f t="shared" si="4"/>
        <v>0.13733905579399142</v>
      </c>
      <c r="T22" s="171">
        <f t="shared" si="5"/>
        <v>0.11158798283261803</v>
      </c>
      <c r="U22" s="171">
        <f t="shared" si="6"/>
        <v>0.11158798283261803</v>
      </c>
      <c r="V22" s="171">
        <f t="shared" si="0"/>
        <v>8.0152671755725186E-2</v>
      </c>
      <c r="W22" s="171">
        <f t="shared" si="7"/>
        <v>9.1603053435114504E-2</v>
      </c>
      <c r="X22" s="170">
        <f t="shared" si="8"/>
        <v>9.5419847328244281E-2</v>
      </c>
      <c r="Y22" s="170">
        <f t="shared" si="8"/>
        <v>9.7087378640776691E-3</v>
      </c>
      <c r="Z22" s="170">
        <f t="shared" si="9"/>
        <v>0.16181229773462782</v>
      </c>
      <c r="AA22"/>
      <c r="AB22"/>
      <c r="AC22"/>
      <c r="AD22"/>
      <c r="AE22"/>
      <c r="AF22"/>
      <c r="AG22"/>
      <c r="AH22"/>
      <c r="AI22"/>
      <c r="AJ22"/>
      <c r="AK22"/>
    </row>
    <row r="23" spans="1:37" s="14" customFormat="1" ht="15" hidden="1" customHeight="1" x14ac:dyDescent="0.3">
      <c r="A23" s="75" t="s">
        <v>107</v>
      </c>
      <c r="B23" s="257">
        <v>20</v>
      </c>
      <c r="C23" s="257">
        <v>18</v>
      </c>
      <c r="D23" s="257">
        <v>30</v>
      </c>
      <c r="E23" s="257">
        <v>34</v>
      </c>
      <c r="F23" s="257">
        <v>32</v>
      </c>
      <c r="G23" s="257">
        <v>34</v>
      </c>
      <c r="H23" s="257">
        <v>26</v>
      </c>
      <c r="I23" s="257">
        <v>23</v>
      </c>
      <c r="J23" s="257">
        <v>19</v>
      </c>
      <c r="K23" s="257">
        <v>8</v>
      </c>
      <c r="L23" s="257">
        <v>1</v>
      </c>
      <c r="M23" s="173">
        <f>VLOOKUP(A23,Prog!$W$9:$AB$46,2,FALSE)</f>
        <v>193</v>
      </c>
      <c r="N23" s="173">
        <f>VLOOKUP(A23,Prog!$W$9:$AB$46,3,FALSE)</f>
        <v>246</v>
      </c>
      <c r="O23" s="174">
        <f>VLOOKUP(A23,Prog!$W$9:$AB$46,6,FALSE)</f>
        <v>283</v>
      </c>
      <c r="P23" s="171">
        <f t="shared" si="1"/>
        <v>0.10362694300518134</v>
      </c>
      <c r="Q23" s="171">
        <f t="shared" si="2"/>
        <v>9.3264248704663211E-2</v>
      </c>
      <c r="R23" s="171">
        <f t="shared" si="3"/>
        <v>0.15544041450777202</v>
      </c>
      <c r="S23" s="171">
        <f t="shared" si="4"/>
        <v>0.17616580310880828</v>
      </c>
      <c r="T23" s="171">
        <f t="shared" si="5"/>
        <v>0.16580310880829016</v>
      </c>
      <c r="U23" s="171">
        <f t="shared" si="6"/>
        <v>0.17616580310880828</v>
      </c>
      <c r="V23" s="171">
        <f t="shared" si="0"/>
        <v>0.10569105691056911</v>
      </c>
      <c r="W23" s="171">
        <f t="shared" si="7"/>
        <v>9.3495934959349589E-2</v>
      </c>
      <c r="X23" s="170">
        <f t="shared" si="8"/>
        <v>7.7235772357723581E-2</v>
      </c>
      <c r="Y23" s="170">
        <f t="shared" si="8"/>
        <v>2.8268551236749116E-2</v>
      </c>
      <c r="Z23" s="170">
        <f t="shared" si="9"/>
        <v>3.5335689045936395E-3</v>
      </c>
      <c r="AA23"/>
      <c r="AB23"/>
      <c r="AC23"/>
      <c r="AD23"/>
      <c r="AE23"/>
      <c r="AF23"/>
      <c r="AG23"/>
      <c r="AH23"/>
      <c r="AI23"/>
      <c r="AJ23"/>
      <c r="AK23"/>
    </row>
    <row r="24" spans="1:37" s="14" customFormat="1" ht="15" hidden="1" customHeight="1" x14ac:dyDescent="0.3">
      <c r="A24" s="14" t="s">
        <v>234</v>
      </c>
      <c r="B24" s="39">
        <v>263</v>
      </c>
      <c r="C24" s="39">
        <v>2636</v>
      </c>
      <c r="D24" s="39">
        <v>1731</v>
      </c>
      <c r="E24" s="39">
        <v>2055</v>
      </c>
      <c r="F24" s="39">
        <v>2018</v>
      </c>
      <c r="G24" s="39">
        <v>2020</v>
      </c>
      <c r="H24" s="39">
        <v>1899</v>
      </c>
      <c r="I24" s="39">
        <v>1897</v>
      </c>
      <c r="J24" s="39">
        <v>1334</v>
      </c>
      <c r="K24" s="39">
        <v>579</v>
      </c>
      <c r="L24" s="39">
        <v>423</v>
      </c>
      <c r="M24" s="173" t="e">
        <f>VLOOKUP(A24,Prog!$W$9:$AB$46,2,FALSE)</f>
        <v>#N/A</v>
      </c>
      <c r="N24" s="173" t="e">
        <f>VLOOKUP(A24,Prog!$W$9:$AB$46,3,FALSE)</f>
        <v>#N/A</v>
      </c>
      <c r="O24" s="174" t="e">
        <f>VLOOKUP(A24,Prog!$W$9:$AB$46,6,FALSE)</f>
        <v>#N/A</v>
      </c>
      <c r="P24" s="171" t="e">
        <f t="shared" si="1"/>
        <v>#N/A</v>
      </c>
      <c r="Q24" s="171" t="e">
        <f t="shared" si="2"/>
        <v>#N/A</v>
      </c>
      <c r="R24" s="171" t="e">
        <f t="shared" si="3"/>
        <v>#N/A</v>
      </c>
      <c r="S24" s="171" t="e">
        <f t="shared" si="4"/>
        <v>#N/A</v>
      </c>
      <c r="T24" s="171" t="e">
        <f t="shared" si="5"/>
        <v>#N/A</v>
      </c>
      <c r="U24" s="171" t="e">
        <f t="shared" si="6"/>
        <v>#N/A</v>
      </c>
      <c r="V24" s="171" t="e">
        <f t="shared" si="0"/>
        <v>#N/A</v>
      </c>
      <c r="W24" s="171" t="e">
        <f t="shared" si="7"/>
        <v>#N/A</v>
      </c>
      <c r="X24" s="170" t="e">
        <f t="shared" si="8"/>
        <v>#N/A</v>
      </c>
      <c r="Y24" s="170" t="e">
        <f t="shared" si="8"/>
        <v>#N/A</v>
      </c>
      <c r="Z24" s="170" t="e">
        <f t="shared" si="9"/>
        <v>#N/A</v>
      </c>
      <c r="AA24"/>
      <c r="AB24"/>
      <c r="AC24"/>
      <c r="AD24"/>
      <c r="AE24"/>
      <c r="AF24"/>
      <c r="AG24"/>
      <c r="AH24"/>
      <c r="AI24"/>
      <c r="AJ24"/>
      <c r="AK24"/>
    </row>
    <row r="25" spans="1:37" s="14" customFormat="1" ht="15" hidden="1" customHeight="1" x14ac:dyDescent="0.3">
      <c r="A25"/>
      <c r="B25"/>
      <c r="C25"/>
      <c r="D25"/>
      <c r="E25"/>
      <c r="F25"/>
      <c r="G25"/>
      <c r="H25"/>
      <c r="I25"/>
      <c r="J25"/>
      <c r="K25"/>
      <c r="L25"/>
      <c r="M25" s="173" t="e">
        <f>VLOOKUP(A25,Prog!$W$9:$AB$46,2,FALSE)</f>
        <v>#N/A</v>
      </c>
      <c r="N25" s="173" t="e">
        <f>VLOOKUP(A25,Prog!$W$9:$AB$46,3,FALSE)</f>
        <v>#N/A</v>
      </c>
      <c r="O25" s="174" t="e">
        <f>VLOOKUP(A25,Prog!$W$9:$AB$46,6,FALSE)</f>
        <v>#N/A</v>
      </c>
      <c r="P25" s="171" t="e">
        <f t="shared" si="1"/>
        <v>#N/A</v>
      </c>
      <c r="Q25" s="171" t="e">
        <f t="shared" si="2"/>
        <v>#N/A</v>
      </c>
      <c r="R25" s="171" t="e">
        <f t="shared" si="3"/>
        <v>#N/A</v>
      </c>
      <c r="S25" s="171" t="e">
        <f t="shared" si="4"/>
        <v>#N/A</v>
      </c>
      <c r="T25" s="171" t="e">
        <f t="shared" si="5"/>
        <v>#N/A</v>
      </c>
      <c r="U25" s="171" t="e">
        <f t="shared" si="6"/>
        <v>#N/A</v>
      </c>
      <c r="V25" s="171" t="e">
        <f t="shared" si="0"/>
        <v>#N/A</v>
      </c>
      <c r="W25" s="171" t="e">
        <f t="shared" si="7"/>
        <v>#N/A</v>
      </c>
      <c r="X25" s="170" t="e">
        <f t="shared" si="8"/>
        <v>#N/A</v>
      </c>
      <c r="Y25" s="170" t="e">
        <f t="shared" si="8"/>
        <v>#N/A</v>
      </c>
      <c r="Z25" s="170" t="e">
        <f t="shared" si="9"/>
        <v>#N/A</v>
      </c>
      <c r="AA25"/>
      <c r="AB25"/>
      <c r="AC25"/>
      <c r="AD25"/>
      <c r="AE25"/>
      <c r="AF25"/>
      <c r="AG25"/>
      <c r="AH25"/>
      <c r="AI25"/>
      <c r="AJ25"/>
      <c r="AK25"/>
    </row>
    <row r="26" spans="1:37" s="14" customFormat="1" ht="15" hidden="1" customHeight="1" x14ac:dyDescent="0.3">
      <c r="A26"/>
      <c r="B26"/>
      <c r="C26"/>
      <c r="D26"/>
      <c r="E26"/>
      <c r="F26"/>
      <c r="G26"/>
      <c r="H26"/>
      <c r="I26"/>
      <c r="J26"/>
      <c r="K26"/>
      <c r="L26"/>
      <c r="M26" s="173" t="e">
        <f>VLOOKUP(A26,Prog!$W$9:$AB$46,2,FALSE)</f>
        <v>#N/A</v>
      </c>
      <c r="N26" s="173" t="e">
        <f>VLOOKUP(A26,Prog!$W$9:$AB$46,3,FALSE)</f>
        <v>#N/A</v>
      </c>
      <c r="O26" s="174" t="e">
        <f>VLOOKUP(A26,Prog!$W$9:$AB$46,6,FALSE)</f>
        <v>#N/A</v>
      </c>
      <c r="P26" s="171" t="e">
        <f t="shared" si="1"/>
        <v>#N/A</v>
      </c>
      <c r="Q26" s="171" t="e">
        <f t="shared" si="2"/>
        <v>#N/A</v>
      </c>
      <c r="R26" s="171" t="e">
        <f t="shared" si="3"/>
        <v>#N/A</v>
      </c>
      <c r="S26" s="171" t="e">
        <f t="shared" si="4"/>
        <v>#N/A</v>
      </c>
      <c r="T26" s="171" t="e">
        <f t="shared" si="5"/>
        <v>#N/A</v>
      </c>
      <c r="U26" s="171" t="e">
        <f t="shared" si="6"/>
        <v>#N/A</v>
      </c>
      <c r="V26" s="171" t="e">
        <f t="shared" si="0"/>
        <v>#N/A</v>
      </c>
      <c r="W26" s="171" t="e">
        <f t="shared" si="7"/>
        <v>#N/A</v>
      </c>
      <c r="X26" s="170" t="e">
        <f t="shared" si="8"/>
        <v>#N/A</v>
      </c>
      <c r="Y26" s="170" t="e">
        <f t="shared" si="8"/>
        <v>#N/A</v>
      </c>
      <c r="Z26" s="170" t="e">
        <f t="shared" si="9"/>
        <v>#N/A</v>
      </c>
      <c r="AA26"/>
      <c r="AB26"/>
      <c r="AC26"/>
      <c r="AD26"/>
      <c r="AE26"/>
      <c r="AF26"/>
      <c r="AG26"/>
      <c r="AH26"/>
      <c r="AI26"/>
      <c r="AJ26"/>
      <c r="AK26"/>
    </row>
    <row r="27" spans="1:37" s="14" customFormat="1" ht="15" hidden="1" customHeight="1" x14ac:dyDescent="0.3">
      <c r="A27"/>
      <c r="B27"/>
      <c r="C27"/>
      <c r="D27"/>
      <c r="E27"/>
      <c r="F27"/>
      <c r="G27"/>
      <c r="H27"/>
      <c r="I27"/>
      <c r="J27"/>
      <c r="K27"/>
      <c r="L27"/>
      <c r="M27" s="173" t="e">
        <f>VLOOKUP(A27,Prog!$W$9:$AB$46,2,FALSE)</f>
        <v>#N/A</v>
      </c>
      <c r="N27" s="173" t="e">
        <f>VLOOKUP(A27,Prog!$W$9:$AB$46,3,FALSE)</f>
        <v>#N/A</v>
      </c>
      <c r="O27" s="174" t="e">
        <f>VLOOKUP(A27,Prog!$W$9:$AB$46,6,FALSE)</f>
        <v>#N/A</v>
      </c>
      <c r="P27" s="171" t="e">
        <f t="shared" si="1"/>
        <v>#N/A</v>
      </c>
      <c r="Q27" s="171" t="e">
        <f t="shared" si="2"/>
        <v>#N/A</v>
      </c>
      <c r="R27" s="171" t="e">
        <f t="shared" si="3"/>
        <v>#N/A</v>
      </c>
      <c r="S27" s="171" t="e">
        <f t="shared" si="4"/>
        <v>#N/A</v>
      </c>
      <c r="T27" s="171" t="e">
        <f t="shared" si="5"/>
        <v>#N/A</v>
      </c>
      <c r="U27" s="171" t="e">
        <f t="shared" si="6"/>
        <v>#N/A</v>
      </c>
      <c r="V27" s="171" t="e">
        <f t="shared" si="0"/>
        <v>#N/A</v>
      </c>
      <c r="W27" s="171" t="e">
        <f t="shared" si="7"/>
        <v>#N/A</v>
      </c>
      <c r="X27" s="170" t="e">
        <f t="shared" si="8"/>
        <v>#N/A</v>
      </c>
      <c r="Y27" s="170" t="e">
        <f t="shared" si="8"/>
        <v>#N/A</v>
      </c>
      <c r="Z27" s="170" t="e">
        <f t="shared" si="9"/>
        <v>#N/A</v>
      </c>
      <c r="AA27"/>
      <c r="AB27"/>
      <c r="AC27"/>
      <c r="AD27"/>
      <c r="AE27"/>
      <c r="AF27"/>
      <c r="AG27"/>
      <c r="AH27"/>
      <c r="AI27"/>
      <c r="AJ27"/>
      <c r="AK27"/>
    </row>
    <row r="28" spans="1:37" s="14" customFormat="1" ht="15" hidden="1" customHeight="1" x14ac:dyDescent="0.3">
      <c r="A28"/>
      <c r="B28"/>
      <c r="C28"/>
      <c r="D28"/>
      <c r="E28"/>
      <c r="F28"/>
      <c r="G28"/>
      <c r="H28"/>
      <c r="I28"/>
      <c r="J28"/>
      <c r="K28"/>
      <c r="L28"/>
      <c r="M28" s="173" t="e">
        <f>VLOOKUP(A28,Prog!$W$9:$AB$46,2,FALSE)</f>
        <v>#N/A</v>
      </c>
      <c r="N28" s="173" t="e">
        <f>VLOOKUP(A28,Prog!$W$9:$AB$46,3,FALSE)</f>
        <v>#N/A</v>
      </c>
      <c r="O28" s="174" t="e">
        <f>VLOOKUP(A28,Prog!$W$9:$AB$46,6,FALSE)</f>
        <v>#N/A</v>
      </c>
      <c r="P28" s="171" t="e">
        <f t="shared" si="1"/>
        <v>#N/A</v>
      </c>
      <c r="Q28" s="171" t="e">
        <f t="shared" si="2"/>
        <v>#N/A</v>
      </c>
      <c r="R28" s="171" t="e">
        <f t="shared" si="3"/>
        <v>#N/A</v>
      </c>
      <c r="S28" s="171" t="e">
        <f t="shared" si="4"/>
        <v>#N/A</v>
      </c>
      <c r="T28" s="171" t="e">
        <f t="shared" si="5"/>
        <v>#N/A</v>
      </c>
      <c r="U28" s="171" t="e">
        <f t="shared" si="6"/>
        <v>#N/A</v>
      </c>
      <c r="V28" s="171" t="e">
        <f t="shared" si="0"/>
        <v>#N/A</v>
      </c>
      <c r="W28" s="171" t="e">
        <f t="shared" si="7"/>
        <v>#N/A</v>
      </c>
      <c r="X28" s="170" t="e">
        <f t="shared" si="8"/>
        <v>#N/A</v>
      </c>
      <c r="Y28" s="170" t="e">
        <f t="shared" si="8"/>
        <v>#N/A</v>
      </c>
      <c r="Z28" s="170" t="e">
        <f t="shared" si="9"/>
        <v>#N/A</v>
      </c>
      <c r="AA28"/>
      <c r="AB28"/>
      <c r="AC28"/>
      <c r="AD28"/>
      <c r="AE28"/>
      <c r="AF28"/>
      <c r="AG28"/>
      <c r="AH28"/>
      <c r="AI28"/>
      <c r="AJ28"/>
      <c r="AK28"/>
    </row>
    <row r="29" spans="1:37" s="14" customFormat="1" ht="15" hidden="1" customHeight="1" x14ac:dyDescent="0.3">
      <c r="A29"/>
      <c r="B29"/>
      <c r="C29"/>
      <c r="D29"/>
      <c r="E29"/>
      <c r="F29"/>
      <c r="G29"/>
      <c r="H29"/>
      <c r="I29"/>
      <c r="J29"/>
      <c r="K29"/>
      <c r="L29"/>
      <c r="M29" s="173" t="e">
        <f>VLOOKUP(A29,Prog!$W$9:$AB$46,2,FALSE)</f>
        <v>#N/A</v>
      </c>
      <c r="N29" s="173" t="e">
        <f>VLOOKUP(A29,Prog!$W$9:$AB$46,3,FALSE)</f>
        <v>#N/A</v>
      </c>
      <c r="O29" s="174" t="e">
        <f>VLOOKUP(A29,Prog!$W$9:$AB$46,6,FALSE)</f>
        <v>#N/A</v>
      </c>
      <c r="P29" s="171" t="e">
        <f t="shared" si="1"/>
        <v>#N/A</v>
      </c>
      <c r="Q29" s="171" t="e">
        <f t="shared" si="2"/>
        <v>#N/A</v>
      </c>
      <c r="R29" s="171" t="e">
        <f t="shared" si="3"/>
        <v>#N/A</v>
      </c>
      <c r="S29" s="171" t="e">
        <f t="shared" si="4"/>
        <v>#N/A</v>
      </c>
      <c r="T29" s="171" t="e">
        <f t="shared" si="5"/>
        <v>#N/A</v>
      </c>
      <c r="U29" s="171" t="e">
        <f t="shared" si="6"/>
        <v>#N/A</v>
      </c>
      <c r="V29" s="171" t="e">
        <f t="shared" si="0"/>
        <v>#N/A</v>
      </c>
      <c r="W29" s="171" t="e">
        <f t="shared" si="7"/>
        <v>#N/A</v>
      </c>
      <c r="X29" s="170" t="e">
        <f t="shared" si="8"/>
        <v>#N/A</v>
      </c>
      <c r="Y29" s="170" t="e">
        <f t="shared" si="8"/>
        <v>#N/A</v>
      </c>
      <c r="Z29" s="170" t="e">
        <f t="shared" si="9"/>
        <v>#N/A</v>
      </c>
      <c r="AA29"/>
      <c r="AB29"/>
      <c r="AC29"/>
      <c r="AD29"/>
      <c r="AE29"/>
      <c r="AF29"/>
      <c r="AG29"/>
      <c r="AH29"/>
      <c r="AI29"/>
      <c r="AJ29"/>
      <c r="AK29"/>
    </row>
    <row r="30" spans="1:37" s="14" customFormat="1" ht="15" hidden="1" customHeight="1" x14ac:dyDescent="0.3">
      <c r="A30"/>
      <c r="B30"/>
      <c r="C30"/>
      <c r="D30"/>
      <c r="E30"/>
      <c r="F30"/>
      <c r="G30"/>
      <c r="H30"/>
      <c r="I30"/>
      <c r="J30"/>
      <c r="K30"/>
      <c r="L30"/>
      <c r="M30" s="173" t="e">
        <f>VLOOKUP(A30,Prog!$W$9:$AB$46,2,FALSE)</f>
        <v>#N/A</v>
      </c>
      <c r="N30" s="173" t="e">
        <f>VLOOKUP(A30,Prog!$W$9:$AB$46,3,FALSE)</f>
        <v>#N/A</v>
      </c>
      <c r="O30" s="174" t="e">
        <f>VLOOKUP(A30,Prog!$W$9:$AB$46,6,FALSE)</f>
        <v>#N/A</v>
      </c>
      <c r="P30" s="171" t="e">
        <f t="shared" si="1"/>
        <v>#N/A</v>
      </c>
      <c r="Q30" s="171" t="e">
        <f t="shared" si="2"/>
        <v>#N/A</v>
      </c>
      <c r="R30" s="171" t="e">
        <f t="shared" si="3"/>
        <v>#N/A</v>
      </c>
      <c r="S30" s="171" t="e">
        <f t="shared" si="4"/>
        <v>#N/A</v>
      </c>
      <c r="T30" s="171" t="e">
        <f t="shared" si="5"/>
        <v>#N/A</v>
      </c>
      <c r="U30" s="171" t="e">
        <f t="shared" si="6"/>
        <v>#N/A</v>
      </c>
      <c r="V30" s="171" t="e">
        <f t="shared" si="0"/>
        <v>#N/A</v>
      </c>
      <c r="W30" s="171" t="e">
        <f t="shared" si="7"/>
        <v>#N/A</v>
      </c>
      <c r="X30" s="170" t="e">
        <f t="shared" si="8"/>
        <v>#N/A</v>
      </c>
      <c r="Y30" s="170" t="e">
        <f t="shared" si="8"/>
        <v>#N/A</v>
      </c>
      <c r="Z30" s="170" t="e">
        <f t="shared" si="9"/>
        <v>#N/A</v>
      </c>
      <c r="AA30"/>
      <c r="AB30"/>
      <c r="AC30"/>
      <c r="AD30"/>
      <c r="AE30"/>
      <c r="AF30"/>
      <c r="AG30"/>
      <c r="AH30"/>
      <c r="AI30"/>
      <c r="AJ30"/>
      <c r="AK30"/>
    </row>
    <row r="31" spans="1:37" s="14" customFormat="1" ht="15" hidden="1" customHeight="1" x14ac:dyDescent="0.3">
      <c r="A31"/>
      <c r="B31"/>
      <c r="C31"/>
      <c r="D31"/>
      <c r="E31"/>
      <c r="F31"/>
      <c r="G31"/>
      <c r="H31"/>
      <c r="I31"/>
      <c r="J31"/>
      <c r="K31"/>
      <c r="L31"/>
      <c r="M31" s="173" t="e">
        <f>VLOOKUP(A31,Prog!$W$9:$AB$46,2,FALSE)</f>
        <v>#N/A</v>
      </c>
      <c r="N31" s="173" t="e">
        <f>VLOOKUP(A31,Prog!$W$9:$AB$46,3,FALSE)</f>
        <v>#N/A</v>
      </c>
      <c r="O31" s="174" t="e">
        <f>VLOOKUP(A31,Prog!$W$9:$AB$46,6,FALSE)</f>
        <v>#N/A</v>
      </c>
      <c r="P31" s="171" t="e">
        <f t="shared" si="1"/>
        <v>#N/A</v>
      </c>
      <c r="Q31" s="171" t="e">
        <f t="shared" si="2"/>
        <v>#N/A</v>
      </c>
      <c r="R31" s="171" t="e">
        <f t="shared" si="3"/>
        <v>#N/A</v>
      </c>
      <c r="S31" s="171" t="e">
        <f t="shared" si="4"/>
        <v>#N/A</v>
      </c>
      <c r="T31" s="171" t="e">
        <f t="shared" si="5"/>
        <v>#N/A</v>
      </c>
      <c r="U31" s="171" t="e">
        <f t="shared" si="6"/>
        <v>#N/A</v>
      </c>
      <c r="V31" s="171" t="e">
        <f t="shared" si="0"/>
        <v>#N/A</v>
      </c>
      <c r="W31" s="171" t="e">
        <f t="shared" si="7"/>
        <v>#N/A</v>
      </c>
      <c r="X31" s="170" t="e">
        <f t="shared" si="8"/>
        <v>#N/A</v>
      </c>
      <c r="Y31" s="170" t="e">
        <f t="shared" si="8"/>
        <v>#N/A</v>
      </c>
      <c r="Z31" s="170" t="e">
        <f t="shared" si="9"/>
        <v>#N/A</v>
      </c>
      <c r="AA31"/>
      <c r="AB31"/>
      <c r="AC31"/>
      <c r="AD31"/>
      <c r="AE31"/>
      <c r="AF31"/>
      <c r="AG31"/>
      <c r="AH31"/>
      <c r="AI31"/>
      <c r="AJ31"/>
      <c r="AK31"/>
    </row>
    <row r="32" spans="1:37" s="14" customFormat="1" ht="15" hidden="1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 s="173" t="e">
        <f>VLOOKUP(A32,Prog!$W$9:$AB$46,2,FALSE)</f>
        <v>#N/A</v>
      </c>
      <c r="N32" s="173" t="e">
        <f>VLOOKUP(A32,Prog!$W$9:$AB$46,3,FALSE)</f>
        <v>#N/A</v>
      </c>
      <c r="O32" s="174" t="e">
        <f>VLOOKUP(A32,Prog!$W$9:$AB$46,6,FALSE)</f>
        <v>#N/A</v>
      </c>
      <c r="P32" s="171" t="e">
        <f t="shared" si="1"/>
        <v>#N/A</v>
      </c>
      <c r="Q32" s="171" t="e">
        <f t="shared" si="2"/>
        <v>#N/A</v>
      </c>
      <c r="R32" s="171" t="e">
        <f t="shared" si="3"/>
        <v>#N/A</v>
      </c>
      <c r="S32" s="171" t="e">
        <f t="shared" si="4"/>
        <v>#N/A</v>
      </c>
      <c r="T32" s="171" t="e">
        <f t="shared" si="5"/>
        <v>#N/A</v>
      </c>
      <c r="U32" s="171" t="e">
        <f t="shared" si="6"/>
        <v>#N/A</v>
      </c>
      <c r="V32" s="171" t="e">
        <f t="shared" si="0"/>
        <v>#N/A</v>
      </c>
      <c r="W32" s="171" t="e">
        <f t="shared" si="7"/>
        <v>#N/A</v>
      </c>
      <c r="X32" s="170" t="e">
        <f t="shared" si="8"/>
        <v>#N/A</v>
      </c>
      <c r="Y32" s="170" t="e">
        <f t="shared" si="8"/>
        <v>#N/A</v>
      </c>
      <c r="Z32" s="170" t="e">
        <f t="shared" si="9"/>
        <v>#N/A</v>
      </c>
      <c r="AA32"/>
      <c r="AB32"/>
      <c r="AC32"/>
      <c r="AD32"/>
      <c r="AE32"/>
      <c r="AF32"/>
      <c r="AG32"/>
      <c r="AH32"/>
      <c r="AI32"/>
      <c r="AJ32"/>
      <c r="AK32"/>
    </row>
    <row r="33" spans="1:37" s="14" customFormat="1" ht="15" hidden="1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 s="173" t="e">
        <f>VLOOKUP(A33,Prog!$W$9:$AB$46,2,FALSE)</f>
        <v>#N/A</v>
      </c>
      <c r="N33" s="173" t="e">
        <f>VLOOKUP(A33,Prog!$W$9:$AB$46,3,FALSE)</f>
        <v>#N/A</v>
      </c>
      <c r="O33" s="174" t="e">
        <f>VLOOKUP(A33,Prog!$W$9:$AB$46,6,FALSE)</f>
        <v>#N/A</v>
      </c>
      <c r="P33" s="171" t="e">
        <f t="shared" si="1"/>
        <v>#N/A</v>
      </c>
      <c r="Q33" s="171" t="e">
        <f t="shared" si="2"/>
        <v>#N/A</v>
      </c>
      <c r="R33" s="171" t="e">
        <f t="shared" si="3"/>
        <v>#N/A</v>
      </c>
      <c r="S33" s="171" t="e">
        <f t="shared" si="4"/>
        <v>#N/A</v>
      </c>
      <c r="T33" s="171" t="e">
        <f t="shared" si="5"/>
        <v>#N/A</v>
      </c>
      <c r="U33" s="171" t="e">
        <f t="shared" si="6"/>
        <v>#N/A</v>
      </c>
      <c r="V33" s="171" t="e">
        <f t="shared" si="0"/>
        <v>#N/A</v>
      </c>
      <c r="W33" s="171" t="e">
        <f t="shared" si="7"/>
        <v>#N/A</v>
      </c>
      <c r="X33" s="170" t="e">
        <f t="shared" si="8"/>
        <v>#N/A</v>
      </c>
      <c r="Y33" s="170" t="e">
        <f t="shared" si="8"/>
        <v>#N/A</v>
      </c>
      <c r="Z33" s="170" t="e">
        <f t="shared" si="9"/>
        <v>#N/A</v>
      </c>
      <c r="AA33"/>
      <c r="AB33"/>
      <c r="AC33"/>
      <c r="AD33"/>
      <c r="AE33"/>
      <c r="AF33"/>
      <c r="AG33"/>
      <c r="AH33"/>
      <c r="AI33"/>
      <c r="AJ33"/>
      <c r="AK33"/>
    </row>
    <row r="34" spans="1:37" s="14" customFormat="1" ht="15" hidden="1" customHeight="1" x14ac:dyDescent="0.3">
      <c r="A34"/>
      <c r="B34"/>
      <c r="C34"/>
      <c r="D34"/>
      <c r="E34"/>
      <c r="F34"/>
      <c r="G34"/>
      <c r="H34"/>
      <c r="I34"/>
      <c r="J34"/>
      <c r="K34"/>
      <c r="L34"/>
      <c r="M34" s="173" t="e">
        <f>VLOOKUP(A34,Prog!$W$9:$AB$46,2,FALSE)</f>
        <v>#N/A</v>
      </c>
      <c r="N34" s="173" t="e">
        <f>VLOOKUP(A34,Prog!$W$9:$AB$46,3,FALSE)</f>
        <v>#N/A</v>
      </c>
      <c r="O34" s="174" t="e">
        <f>VLOOKUP(A34,Prog!$W$9:$AB$46,6,FALSE)</f>
        <v>#N/A</v>
      </c>
      <c r="P34" s="171" t="e">
        <f t="shared" si="1"/>
        <v>#N/A</v>
      </c>
      <c r="Q34" s="171" t="e">
        <f t="shared" si="2"/>
        <v>#N/A</v>
      </c>
      <c r="R34" s="171" t="e">
        <f t="shared" si="3"/>
        <v>#N/A</v>
      </c>
      <c r="S34" s="171" t="e">
        <f t="shared" si="4"/>
        <v>#N/A</v>
      </c>
      <c r="T34" s="171" t="e">
        <f t="shared" si="5"/>
        <v>#N/A</v>
      </c>
      <c r="U34" s="171" t="e">
        <f t="shared" si="6"/>
        <v>#N/A</v>
      </c>
      <c r="V34" s="171" t="e">
        <f t="shared" si="0"/>
        <v>#N/A</v>
      </c>
      <c r="W34" s="171" t="e">
        <f t="shared" si="7"/>
        <v>#N/A</v>
      </c>
      <c r="X34" s="170" t="e">
        <f t="shared" si="8"/>
        <v>#N/A</v>
      </c>
      <c r="Y34" s="170" t="e">
        <f t="shared" si="8"/>
        <v>#N/A</v>
      </c>
      <c r="Z34" s="170" t="e">
        <f t="shared" si="9"/>
        <v>#N/A</v>
      </c>
      <c r="AA34"/>
      <c r="AB34"/>
      <c r="AC34"/>
      <c r="AD34"/>
      <c r="AE34"/>
      <c r="AF34"/>
      <c r="AG34"/>
      <c r="AH34"/>
      <c r="AI34"/>
      <c r="AJ34"/>
      <c r="AK34"/>
    </row>
    <row r="35" spans="1:37" s="14" customFormat="1" ht="15" hidden="1" customHeight="1" x14ac:dyDescent="0.3">
      <c r="A35"/>
      <c r="B35"/>
      <c r="C35"/>
      <c r="D35"/>
      <c r="E35"/>
      <c r="F35"/>
      <c r="G35"/>
      <c r="H35"/>
      <c r="I35"/>
      <c r="J35"/>
      <c r="K35"/>
      <c r="L35"/>
      <c r="M35" s="173" t="e">
        <f>VLOOKUP(A35,Prog!$W$9:$AB$46,2,FALSE)</f>
        <v>#N/A</v>
      </c>
      <c r="N35" s="173" t="e">
        <f>VLOOKUP(A35,Prog!$W$9:$AB$46,3,FALSE)</f>
        <v>#N/A</v>
      </c>
      <c r="O35" s="174" t="e">
        <f>VLOOKUP(A35,Prog!$W$9:$AB$46,6,FALSE)</f>
        <v>#N/A</v>
      </c>
      <c r="P35" s="171" t="e">
        <f t="shared" si="1"/>
        <v>#N/A</v>
      </c>
      <c r="Q35" s="171" t="e">
        <f t="shared" si="2"/>
        <v>#N/A</v>
      </c>
      <c r="R35" s="171" t="e">
        <f t="shared" si="3"/>
        <v>#N/A</v>
      </c>
      <c r="S35" s="171" t="e">
        <f t="shared" si="4"/>
        <v>#N/A</v>
      </c>
      <c r="T35" s="171" t="e">
        <f t="shared" si="5"/>
        <v>#N/A</v>
      </c>
      <c r="U35" s="171" t="e">
        <f t="shared" si="6"/>
        <v>#N/A</v>
      </c>
      <c r="V35" s="171" t="e">
        <f t="shared" si="0"/>
        <v>#N/A</v>
      </c>
      <c r="W35" s="171" t="e">
        <f t="shared" si="7"/>
        <v>#N/A</v>
      </c>
      <c r="X35" s="170" t="e">
        <f t="shared" si="8"/>
        <v>#N/A</v>
      </c>
      <c r="Y35" s="170" t="e">
        <f t="shared" si="8"/>
        <v>#N/A</v>
      </c>
      <c r="Z35" s="170" t="e">
        <f t="shared" si="9"/>
        <v>#N/A</v>
      </c>
      <c r="AA35"/>
      <c r="AB35"/>
      <c r="AC35"/>
      <c r="AD35"/>
      <c r="AE35"/>
      <c r="AF35"/>
      <c r="AG35"/>
      <c r="AH35"/>
      <c r="AI35"/>
      <c r="AJ35"/>
      <c r="AK35"/>
    </row>
    <row r="36" spans="1:37" s="14" customFormat="1" ht="15" hidden="1" customHeight="1" x14ac:dyDescent="0.3">
      <c r="A36"/>
      <c r="B36"/>
      <c r="C36"/>
      <c r="D36"/>
      <c r="E36"/>
      <c r="F36"/>
      <c r="G36"/>
      <c r="H36"/>
      <c r="I36"/>
      <c r="J36"/>
      <c r="K36"/>
      <c r="L36"/>
      <c r="M36" s="173" t="e">
        <f>VLOOKUP(A36,Prog!$W$9:$AB$46,2,FALSE)</f>
        <v>#N/A</v>
      </c>
      <c r="N36" s="173" t="e">
        <f>VLOOKUP(A36,Prog!$W$9:$AB$46,3,FALSE)</f>
        <v>#N/A</v>
      </c>
      <c r="O36" s="174" t="e">
        <f>VLOOKUP(A36,Prog!$W$9:$AB$46,6,FALSE)</f>
        <v>#N/A</v>
      </c>
      <c r="P36" s="171" t="e">
        <f t="shared" si="1"/>
        <v>#N/A</v>
      </c>
      <c r="Q36" s="171" t="e">
        <f t="shared" si="2"/>
        <v>#N/A</v>
      </c>
      <c r="R36" s="171" t="e">
        <f t="shared" si="3"/>
        <v>#N/A</v>
      </c>
      <c r="S36" s="171" t="e">
        <f t="shared" si="4"/>
        <v>#N/A</v>
      </c>
      <c r="T36" s="171" t="e">
        <f t="shared" si="5"/>
        <v>#N/A</v>
      </c>
      <c r="U36" s="171" t="e">
        <f t="shared" si="6"/>
        <v>#N/A</v>
      </c>
      <c r="V36" s="171" t="e">
        <f t="shared" si="0"/>
        <v>#N/A</v>
      </c>
      <c r="W36" s="171" t="e">
        <f t="shared" si="7"/>
        <v>#N/A</v>
      </c>
      <c r="X36" s="170" t="e">
        <f t="shared" si="8"/>
        <v>#N/A</v>
      </c>
      <c r="Y36" s="170" t="e">
        <f t="shared" si="8"/>
        <v>#N/A</v>
      </c>
      <c r="Z36" s="170" t="e">
        <f t="shared" si="9"/>
        <v>#N/A</v>
      </c>
      <c r="AA36"/>
      <c r="AB36"/>
      <c r="AC36"/>
      <c r="AD36"/>
      <c r="AE36"/>
      <c r="AF36"/>
      <c r="AG36"/>
      <c r="AH36"/>
      <c r="AI36"/>
      <c r="AJ36"/>
      <c r="AK36"/>
    </row>
    <row r="37" spans="1:37" s="14" customFormat="1" ht="15" hidden="1" customHeight="1" x14ac:dyDescent="0.3">
      <c r="A37"/>
      <c r="B37"/>
      <c r="C37"/>
      <c r="D37"/>
      <c r="E37"/>
      <c r="F37"/>
      <c r="G37"/>
      <c r="H37"/>
      <c r="I37"/>
      <c r="J37"/>
      <c r="K37"/>
      <c r="L37"/>
      <c r="M37" s="173" t="e">
        <f>VLOOKUP(A37,Prog!$W$9:$AB$46,2,FALSE)</f>
        <v>#N/A</v>
      </c>
      <c r="N37" s="173" t="e">
        <f>VLOOKUP(A37,Prog!$W$9:$AB$46,3,FALSE)</f>
        <v>#N/A</v>
      </c>
      <c r="O37" s="174" t="e">
        <f>VLOOKUP(A37,Prog!$W$9:$AB$46,6,FALSE)</f>
        <v>#N/A</v>
      </c>
      <c r="P37" s="171" t="e">
        <f t="shared" si="1"/>
        <v>#N/A</v>
      </c>
      <c r="Q37" s="171" t="e">
        <f t="shared" si="2"/>
        <v>#N/A</v>
      </c>
      <c r="R37" s="171" t="e">
        <f t="shared" si="3"/>
        <v>#N/A</v>
      </c>
      <c r="S37" s="171" t="e">
        <f t="shared" si="4"/>
        <v>#N/A</v>
      </c>
      <c r="T37" s="171" t="e">
        <f t="shared" si="5"/>
        <v>#N/A</v>
      </c>
      <c r="U37" s="171" t="e">
        <f t="shared" si="6"/>
        <v>#N/A</v>
      </c>
      <c r="V37" s="171" t="e">
        <f t="shared" si="0"/>
        <v>#N/A</v>
      </c>
      <c r="W37" s="171" t="e">
        <f t="shared" si="7"/>
        <v>#N/A</v>
      </c>
      <c r="X37" s="170" t="e">
        <f t="shared" si="8"/>
        <v>#N/A</v>
      </c>
      <c r="Y37" s="170" t="e">
        <f t="shared" si="8"/>
        <v>#N/A</v>
      </c>
      <c r="Z37" s="170" t="e">
        <f t="shared" si="9"/>
        <v>#N/A</v>
      </c>
      <c r="AA37"/>
      <c r="AB37"/>
      <c r="AC37"/>
      <c r="AD37"/>
      <c r="AE37"/>
      <c r="AF37"/>
      <c r="AG37"/>
      <c r="AH37"/>
      <c r="AI37"/>
      <c r="AJ37"/>
      <c r="AK37"/>
    </row>
    <row r="38" spans="1:37" s="14" customFormat="1" ht="15" hidden="1" customHeight="1" x14ac:dyDescent="0.3">
      <c r="A38"/>
      <c r="B38"/>
      <c r="C38"/>
      <c r="D38"/>
      <c r="E38"/>
      <c r="F38"/>
      <c r="G38"/>
      <c r="H38"/>
      <c r="I38"/>
      <c r="J38"/>
      <c r="K38"/>
      <c r="L38"/>
      <c r="M38" s="173" t="e">
        <f>VLOOKUP(A38,Prog!$W$9:$AB$46,2,FALSE)</f>
        <v>#N/A</v>
      </c>
      <c r="N38" s="173" t="e">
        <f>VLOOKUP(A38,Prog!$W$9:$AB$46,3,FALSE)</f>
        <v>#N/A</v>
      </c>
      <c r="O38" s="174" t="e">
        <f>VLOOKUP(A38,Prog!$W$9:$AB$46,6,FALSE)</f>
        <v>#N/A</v>
      </c>
      <c r="P38" s="171" t="e">
        <f t="shared" si="1"/>
        <v>#N/A</v>
      </c>
      <c r="Q38" s="171" t="e">
        <f t="shared" si="2"/>
        <v>#N/A</v>
      </c>
      <c r="R38" s="171" t="e">
        <f t="shared" si="3"/>
        <v>#N/A</v>
      </c>
      <c r="S38" s="171" t="e">
        <f t="shared" si="4"/>
        <v>#N/A</v>
      </c>
      <c r="T38" s="171" t="e">
        <f t="shared" si="5"/>
        <v>#N/A</v>
      </c>
      <c r="U38" s="171" t="e">
        <f t="shared" si="6"/>
        <v>#N/A</v>
      </c>
      <c r="V38" s="171" t="e">
        <f t="shared" si="0"/>
        <v>#N/A</v>
      </c>
      <c r="W38" s="171" t="e">
        <f t="shared" si="7"/>
        <v>#N/A</v>
      </c>
      <c r="X38" s="170" t="e">
        <f t="shared" si="8"/>
        <v>#N/A</v>
      </c>
      <c r="Y38" s="170" t="e">
        <f t="shared" si="8"/>
        <v>#N/A</v>
      </c>
      <c r="Z38" s="170" t="e">
        <f t="shared" si="9"/>
        <v>#N/A</v>
      </c>
      <c r="AA38"/>
      <c r="AB38"/>
      <c r="AC38"/>
      <c r="AD38"/>
      <c r="AE38"/>
      <c r="AF38"/>
      <c r="AG38"/>
      <c r="AH38"/>
      <c r="AI38"/>
      <c r="AJ38"/>
      <c r="AK38"/>
    </row>
    <row r="39" spans="1:37" s="14" customFormat="1" ht="15" hidden="1" customHeight="1" x14ac:dyDescent="0.3">
      <c r="A39"/>
      <c r="B39"/>
      <c r="C39"/>
      <c r="D39"/>
      <c r="E39"/>
      <c r="F39"/>
      <c r="G39"/>
      <c r="H39"/>
      <c r="I39"/>
      <c r="J39"/>
      <c r="K39"/>
      <c r="L39"/>
      <c r="M39" s="173" t="e">
        <f>VLOOKUP(A39,Prog!$W$9:$AB$46,2,FALSE)</f>
        <v>#N/A</v>
      </c>
      <c r="N39" s="173" t="e">
        <f>VLOOKUP(A39,Prog!$W$9:$AB$46,3,FALSE)</f>
        <v>#N/A</v>
      </c>
      <c r="O39" s="174" t="e">
        <f>VLOOKUP(A39,Prog!$W$9:$AB$46,6,FALSE)</f>
        <v>#N/A</v>
      </c>
      <c r="P39" s="171" t="e">
        <f t="shared" si="1"/>
        <v>#N/A</v>
      </c>
      <c r="Q39" s="171" t="e">
        <f t="shared" si="2"/>
        <v>#N/A</v>
      </c>
      <c r="R39" s="171" t="e">
        <f t="shared" si="3"/>
        <v>#N/A</v>
      </c>
      <c r="S39" s="171" t="e">
        <f t="shared" si="4"/>
        <v>#N/A</v>
      </c>
      <c r="T39" s="171" t="e">
        <f t="shared" si="5"/>
        <v>#N/A</v>
      </c>
      <c r="U39" s="171" t="e">
        <f t="shared" si="6"/>
        <v>#N/A</v>
      </c>
      <c r="V39" s="171" t="e">
        <f t="shared" si="0"/>
        <v>#N/A</v>
      </c>
      <c r="W39" s="171" t="e">
        <f t="shared" si="7"/>
        <v>#N/A</v>
      </c>
      <c r="X39" s="170" t="e">
        <f t="shared" si="8"/>
        <v>#N/A</v>
      </c>
      <c r="Y39" s="170" t="e">
        <f t="shared" si="8"/>
        <v>#N/A</v>
      </c>
      <c r="Z39" s="170" t="e">
        <f t="shared" si="9"/>
        <v>#N/A</v>
      </c>
      <c r="AA39"/>
      <c r="AB39"/>
      <c r="AC39"/>
      <c r="AD39"/>
      <c r="AE39"/>
      <c r="AF39"/>
      <c r="AG39"/>
      <c r="AH39"/>
      <c r="AI39"/>
      <c r="AJ39"/>
      <c r="AK39"/>
    </row>
    <row r="40" spans="1:37" s="14" customFormat="1" ht="15" hidden="1" customHeight="1" x14ac:dyDescent="0.3">
      <c r="A40"/>
      <c r="B40"/>
      <c r="C40"/>
      <c r="D40"/>
      <c r="E40"/>
      <c r="F40"/>
      <c r="G40"/>
      <c r="H40"/>
      <c r="I40"/>
      <c r="J40"/>
      <c r="K40"/>
      <c r="L40"/>
      <c r="M40" s="173" t="e">
        <f>VLOOKUP(A40,Prog!$W$9:$AB$46,2,FALSE)</f>
        <v>#N/A</v>
      </c>
      <c r="N40" s="173" t="e">
        <f>VLOOKUP(A40,Prog!$W$9:$AB$46,3,FALSE)</f>
        <v>#N/A</v>
      </c>
      <c r="O40" s="174" t="e">
        <f>VLOOKUP(A40,Prog!$W$9:$AB$46,6,FALSE)</f>
        <v>#N/A</v>
      </c>
      <c r="P40" s="171" t="e">
        <f t="shared" si="1"/>
        <v>#N/A</v>
      </c>
      <c r="Q40" s="171" t="e">
        <f t="shared" si="2"/>
        <v>#N/A</v>
      </c>
      <c r="R40" s="171" t="e">
        <f t="shared" si="3"/>
        <v>#N/A</v>
      </c>
      <c r="S40" s="171" t="e">
        <f t="shared" si="4"/>
        <v>#N/A</v>
      </c>
      <c r="T40" s="171" t="e">
        <f t="shared" si="5"/>
        <v>#N/A</v>
      </c>
      <c r="U40" s="171" t="e">
        <f t="shared" si="6"/>
        <v>#N/A</v>
      </c>
      <c r="V40" s="171" t="e">
        <f t="shared" si="0"/>
        <v>#N/A</v>
      </c>
      <c r="W40" s="171" t="e">
        <f t="shared" si="7"/>
        <v>#N/A</v>
      </c>
      <c r="X40" s="170" t="e">
        <f t="shared" si="8"/>
        <v>#N/A</v>
      </c>
      <c r="Y40" s="170" t="e">
        <f t="shared" si="8"/>
        <v>#N/A</v>
      </c>
      <c r="Z40" s="170" t="e">
        <f t="shared" si="9"/>
        <v>#N/A</v>
      </c>
      <c r="AA40"/>
      <c r="AB40"/>
      <c r="AC40"/>
      <c r="AD40"/>
      <c r="AE40"/>
      <c r="AF40"/>
      <c r="AG40"/>
      <c r="AH40"/>
      <c r="AI40"/>
      <c r="AJ40"/>
      <c r="AK40"/>
    </row>
    <row r="41" spans="1:37" s="14" customFormat="1" ht="15" hidden="1" customHeight="1" x14ac:dyDescent="0.3">
      <c r="A41"/>
      <c r="B41"/>
      <c r="C41"/>
      <c r="D41"/>
      <c r="E41"/>
      <c r="F41"/>
      <c r="G41"/>
      <c r="H41"/>
      <c r="I41"/>
      <c r="J41"/>
      <c r="K41"/>
      <c r="L41"/>
      <c r="M41" s="173" t="e">
        <f>VLOOKUP(A41,Prog!$W$9:$AB$46,2,FALSE)</f>
        <v>#N/A</v>
      </c>
      <c r="N41" s="173" t="e">
        <f>VLOOKUP(A41,Prog!$W$9:$AB$46,3,FALSE)</f>
        <v>#N/A</v>
      </c>
      <c r="O41" s="174" t="e">
        <f>VLOOKUP(A41,Prog!$W$9:$AB$46,6,FALSE)</f>
        <v>#N/A</v>
      </c>
      <c r="P41" s="171" t="e">
        <f t="shared" si="1"/>
        <v>#N/A</v>
      </c>
      <c r="Q41" s="171" t="e">
        <f t="shared" si="2"/>
        <v>#N/A</v>
      </c>
      <c r="R41" s="171" t="e">
        <f t="shared" si="3"/>
        <v>#N/A</v>
      </c>
      <c r="S41" s="171" t="e">
        <f t="shared" si="4"/>
        <v>#N/A</v>
      </c>
      <c r="T41" s="171" t="e">
        <f t="shared" si="5"/>
        <v>#N/A</v>
      </c>
      <c r="U41" s="171" t="e">
        <f t="shared" si="6"/>
        <v>#N/A</v>
      </c>
      <c r="V41" s="171" t="e">
        <f t="shared" si="0"/>
        <v>#N/A</v>
      </c>
      <c r="W41" s="171" t="e">
        <f t="shared" si="7"/>
        <v>#N/A</v>
      </c>
      <c r="X41" s="170" t="e">
        <f t="shared" si="8"/>
        <v>#N/A</v>
      </c>
      <c r="Y41" s="170" t="e">
        <f t="shared" si="8"/>
        <v>#N/A</v>
      </c>
      <c r="Z41" s="170" t="e">
        <f t="shared" si="9"/>
        <v>#N/A</v>
      </c>
      <c r="AA41"/>
      <c r="AB41"/>
      <c r="AC41"/>
      <c r="AD41"/>
      <c r="AE41"/>
      <c r="AF41"/>
      <c r="AG41"/>
      <c r="AH41"/>
      <c r="AI41"/>
      <c r="AJ41"/>
      <c r="AK41"/>
    </row>
    <row r="42" spans="1:37" s="14" customFormat="1" ht="15" hidden="1" customHeight="1" x14ac:dyDescent="0.3">
      <c r="A42"/>
      <c r="B42"/>
      <c r="C42"/>
      <c r="D42"/>
      <c r="E42"/>
      <c r="F42"/>
      <c r="G42"/>
      <c r="H42"/>
      <c r="I42"/>
      <c r="J42"/>
      <c r="K42"/>
      <c r="L42"/>
      <c r="M42" s="173" t="e">
        <f>VLOOKUP(A42,Prog!$W$9:$AB$46,2,FALSE)</f>
        <v>#N/A</v>
      </c>
      <c r="N42" s="173" t="e">
        <f>VLOOKUP(A42,Prog!$W$9:$AB$46,3,FALSE)</f>
        <v>#N/A</v>
      </c>
      <c r="O42" s="174" t="e">
        <f>VLOOKUP(A42,Prog!$W$9:$AB$46,6,FALSE)</f>
        <v>#N/A</v>
      </c>
      <c r="P42" s="171" t="e">
        <f t="shared" si="1"/>
        <v>#N/A</v>
      </c>
      <c r="Q42" s="171" t="e">
        <f t="shared" si="2"/>
        <v>#N/A</v>
      </c>
      <c r="R42" s="171" t="e">
        <f t="shared" si="3"/>
        <v>#N/A</v>
      </c>
      <c r="S42" s="171" t="e">
        <f t="shared" si="4"/>
        <v>#N/A</v>
      </c>
      <c r="T42" s="171" t="e">
        <f t="shared" si="5"/>
        <v>#N/A</v>
      </c>
      <c r="U42" s="171" t="e">
        <f t="shared" si="6"/>
        <v>#N/A</v>
      </c>
      <c r="V42" s="171" t="e">
        <f t="shared" si="0"/>
        <v>#N/A</v>
      </c>
      <c r="W42" s="171" t="e">
        <f t="shared" si="7"/>
        <v>#N/A</v>
      </c>
      <c r="X42" s="170" t="e">
        <f t="shared" si="8"/>
        <v>#N/A</v>
      </c>
      <c r="Y42" s="170" t="e">
        <f t="shared" si="8"/>
        <v>#N/A</v>
      </c>
      <c r="Z42" s="170" t="e">
        <f t="shared" si="9"/>
        <v>#N/A</v>
      </c>
      <c r="AA42"/>
      <c r="AB42"/>
      <c r="AC42"/>
      <c r="AD42"/>
      <c r="AE42"/>
      <c r="AF42"/>
      <c r="AG42"/>
      <c r="AH42"/>
      <c r="AI42"/>
      <c r="AJ42"/>
      <c r="AK42"/>
    </row>
    <row r="43" spans="1:37" s="14" customFormat="1" ht="15" hidden="1" customHeight="1" x14ac:dyDescent="0.3">
      <c r="A43"/>
      <c r="B43"/>
      <c r="C43"/>
      <c r="D43"/>
      <c r="E43"/>
      <c r="F43"/>
      <c r="G43"/>
      <c r="H43"/>
      <c r="I43"/>
      <c r="J43"/>
      <c r="K43"/>
      <c r="L43"/>
      <c r="M43" s="173" t="e">
        <f>VLOOKUP(A43,Prog!$W$9:$AB$46,2,FALSE)</f>
        <v>#N/A</v>
      </c>
      <c r="N43" s="173" t="e">
        <f>VLOOKUP(A43,Prog!$W$9:$AB$46,3,FALSE)</f>
        <v>#N/A</v>
      </c>
      <c r="O43" s="174" t="e">
        <f>VLOOKUP(A43,Prog!$W$9:$AB$46,6,FALSE)</f>
        <v>#N/A</v>
      </c>
      <c r="P43" s="171" t="e">
        <f t="shared" si="1"/>
        <v>#N/A</v>
      </c>
      <c r="Q43" s="171" t="e">
        <f t="shared" si="2"/>
        <v>#N/A</v>
      </c>
      <c r="R43" s="171" t="e">
        <f t="shared" si="3"/>
        <v>#N/A</v>
      </c>
      <c r="S43" s="171" t="e">
        <f t="shared" si="4"/>
        <v>#N/A</v>
      </c>
      <c r="T43" s="171" t="e">
        <f t="shared" si="5"/>
        <v>#N/A</v>
      </c>
      <c r="U43" s="171" t="e">
        <f t="shared" si="6"/>
        <v>#N/A</v>
      </c>
      <c r="V43" s="171" t="e">
        <f t="shared" si="0"/>
        <v>#N/A</v>
      </c>
      <c r="W43" s="171" t="e">
        <f t="shared" si="7"/>
        <v>#N/A</v>
      </c>
      <c r="X43" s="170" t="e">
        <f t="shared" si="8"/>
        <v>#N/A</v>
      </c>
      <c r="Y43" s="170" t="e">
        <f t="shared" si="8"/>
        <v>#N/A</v>
      </c>
      <c r="Z43" s="170" t="e">
        <f t="shared" si="9"/>
        <v>#N/A</v>
      </c>
      <c r="AA43"/>
      <c r="AB43"/>
      <c r="AC43"/>
      <c r="AD43"/>
      <c r="AE43"/>
      <c r="AF43"/>
      <c r="AG43"/>
      <c r="AH43"/>
      <c r="AI43"/>
      <c r="AJ43"/>
      <c r="AK43"/>
    </row>
    <row r="44" spans="1:37" s="14" customFormat="1" ht="15" hidden="1" customHeight="1" x14ac:dyDescent="0.3">
      <c r="A44"/>
      <c r="B44"/>
      <c r="C44"/>
      <c r="D44"/>
      <c r="E44"/>
      <c r="F44"/>
      <c r="G44"/>
      <c r="H44"/>
      <c r="I44"/>
      <c r="J44"/>
      <c r="K44"/>
      <c r="L44"/>
      <c r="M44" s="173" t="e">
        <f>VLOOKUP(A44,Prog!$W$9:$AB$46,2,FALSE)</f>
        <v>#N/A</v>
      </c>
      <c r="N44" s="173" t="e">
        <f>VLOOKUP(A44,Prog!$W$9:$AB$46,3,FALSE)</f>
        <v>#N/A</v>
      </c>
      <c r="O44" s="174" t="e">
        <f>VLOOKUP(A44,Prog!$W$9:$AB$46,6,FALSE)</f>
        <v>#N/A</v>
      </c>
      <c r="P44" s="171" t="e">
        <f t="shared" si="1"/>
        <v>#N/A</v>
      </c>
      <c r="Q44" s="171" t="e">
        <f t="shared" si="2"/>
        <v>#N/A</v>
      </c>
      <c r="R44" s="171" t="e">
        <f t="shared" si="3"/>
        <v>#N/A</v>
      </c>
      <c r="S44" s="171" t="e">
        <f t="shared" si="4"/>
        <v>#N/A</v>
      </c>
      <c r="T44" s="171" t="e">
        <f t="shared" si="5"/>
        <v>#N/A</v>
      </c>
      <c r="U44" s="171" t="e">
        <f t="shared" si="6"/>
        <v>#N/A</v>
      </c>
      <c r="V44" s="171" t="e">
        <f t="shared" si="0"/>
        <v>#N/A</v>
      </c>
      <c r="W44" s="171" t="e">
        <f t="shared" si="7"/>
        <v>#N/A</v>
      </c>
      <c r="X44" s="170" t="e">
        <f t="shared" si="8"/>
        <v>#N/A</v>
      </c>
      <c r="Y44" s="170" t="e">
        <f t="shared" si="8"/>
        <v>#N/A</v>
      </c>
      <c r="Z44" s="170" t="e">
        <f t="shared" si="9"/>
        <v>#N/A</v>
      </c>
      <c r="AA44"/>
      <c r="AB44"/>
      <c r="AC44"/>
      <c r="AD44"/>
      <c r="AE44"/>
      <c r="AF44"/>
      <c r="AG44"/>
      <c r="AH44"/>
      <c r="AI44"/>
      <c r="AJ44"/>
      <c r="AK44"/>
    </row>
    <row r="45" spans="1:37" s="14" customFormat="1" ht="15" hidden="1" customHeight="1" x14ac:dyDescent="0.3">
      <c r="A45"/>
      <c r="B45"/>
      <c r="C45"/>
      <c r="D45"/>
      <c r="E45"/>
      <c r="F45"/>
      <c r="G45"/>
      <c r="H45"/>
      <c r="I45"/>
      <c r="J45"/>
      <c r="K45"/>
      <c r="L45"/>
      <c r="M45" s="173" t="e">
        <f>VLOOKUP(A45,Prog!$W$9:$AB$46,2,FALSE)</f>
        <v>#N/A</v>
      </c>
      <c r="N45" s="173" t="e">
        <f>VLOOKUP(A45,Prog!$W$9:$AB$46,3,FALSE)</f>
        <v>#N/A</v>
      </c>
      <c r="O45" s="174" t="e">
        <f>VLOOKUP(A45,Prog!$W$9:$AB$46,6,FALSE)</f>
        <v>#N/A</v>
      </c>
      <c r="P45" s="171" t="e">
        <f t="shared" si="1"/>
        <v>#N/A</v>
      </c>
      <c r="Q45" s="171" t="e">
        <f t="shared" si="2"/>
        <v>#N/A</v>
      </c>
      <c r="R45" s="171" t="e">
        <f t="shared" si="3"/>
        <v>#N/A</v>
      </c>
      <c r="S45" s="171" t="e">
        <f t="shared" si="4"/>
        <v>#N/A</v>
      </c>
      <c r="T45" s="171" t="e">
        <f t="shared" si="5"/>
        <v>#N/A</v>
      </c>
      <c r="U45" s="171" t="e">
        <f t="shared" si="6"/>
        <v>#N/A</v>
      </c>
      <c r="V45" s="171" t="e">
        <f t="shared" si="0"/>
        <v>#N/A</v>
      </c>
      <c r="W45" s="171" t="e">
        <f t="shared" si="7"/>
        <v>#N/A</v>
      </c>
      <c r="X45" s="170" t="e">
        <f t="shared" si="8"/>
        <v>#N/A</v>
      </c>
      <c r="Y45" s="170" t="e">
        <f t="shared" si="8"/>
        <v>#N/A</v>
      </c>
      <c r="Z45" s="170" t="e">
        <f t="shared" si="9"/>
        <v>#N/A</v>
      </c>
      <c r="AA45"/>
      <c r="AB45"/>
      <c r="AC45"/>
      <c r="AD45"/>
      <c r="AE45"/>
      <c r="AF45"/>
      <c r="AG45"/>
      <c r="AH45"/>
      <c r="AI45"/>
      <c r="AJ45"/>
      <c r="AK45"/>
    </row>
    <row r="46" spans="1:37" s="14" customFormat="1" ht="15" hidden="1" customHeight="1" x14ac:dyDescent="0.3">
      <c r="A46"/>
      <c r="B46"/>
      <c r="C46"/>
      <c r="D46"/>
      <c r="E46"/>
      <c r="F46"/>
      <c r="G46"/>
      <c r="H46"/>
      <c r="I46"/>
      <c r="J46"/>
      <c r="K46"/>
      <c r="L46"/>
      <c r="M46" s="59" t="e">
        <f>SUM(M8:M45)</f>
        <v>#N/A</v>
      </c>
      <c r="N46" s="59" t="e">
        <f t="shared" ref="N46:O46" si="10">SUM(N8:N45)</f>
        <v>#N/A</v>
      </c>
      <c r="O46" s="73" t="e">
        <f t="shared" si="10"/>
        <v>#N/A</v>
      </c>
      <c r="P46" s="172" t="e">
        <f t="shared" si="1"/>
        <v>#N/A</v>
      </c>
      <c r="Q46" s="172" t="e">
        <f t="shared" si="2"/>
        <v>#N/A</v>
      </c>
      <c r="R46" s="172" t="e">
        <f t="shared" si="3"/>
        <v>#N/A</v>
      </c>
      <c r="S46" s="172" t="e">
        <f t="shared" si="4"/>
        <v>#N/A</v>
      </c>
      <c r="T46" s="172" t="e">
        <f t="shared" si="5"/>
        <v>#N/A</v>
      </c>
      <c r="U46" s="172" t="e">
        <f t="shared" si="6"/>
        <v>#N/A</v>
      </c>
      <c r="V46" s="172" t="e">
        <f t="shared" si="0"/>
        <v>#N/A</v>
      </c>
      <c r="W46" s="172" t="e">
        <f t="shared" si="7"/>
        <v>#N/A</v>
      </c>
      <c r="X46" s="170" t="e">
        <f t="shared" si="8"/>
        <v>#N/A</v>
      </c>
      <c r="Y46" s="170" t="e">
        <f t="shared" si="8"/>
        <v>#N/A</v>
      </c>
      <c r="Z46" s="170" t="e">
        <f t="shared" si="9"/>
        <v>#N/A</v>
      </c>
      <c r="AA46"/>
      <c r="AB46"/>
      <c r="AC46"/>
      <c r="AD46"/>
      <c r="AE46"/>
      <c r="AF46"/>
      <c r="AG46"/>
      <c r="AH46"/>
      <c r="AI46"/>
      <c r="AJ46"/>
      <c r="AK46"/>
    </row>
    <row r="47" spans="1:37" s="14" customFormat="1" ht="15" customHeight="1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s="14" customFormat="1" ht="15" customHeight="1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s="14" customFormat="1" ht="15" customHeight="1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s="14" customFormat="1" ht="15" customHeight="1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s="14" customFormat="1" ht="15" customHeight="1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s="14" customFormat="1" ht="15" customHeight="1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s="14" customFormat="1" ht="15" customHeight="1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s="14" customFormat="1" ht="15" customHeight="1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s="14" customFormat="1" ht="15" customHeight="1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s="14" customFormat="1" ht="15" customHeight="1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s="14" customFormat="1" ht="15" customHeight="1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s="14" customFormat="1" ht="15" customHeight="1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s="14" customFormat="1" ht="15" customHeight="1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s="14" customFormat="1" ht="15" customHeight="1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s="14" customFormat="1" ht="15" customHeight="1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s="14" customFormat="1" ht="15" customHeight="1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s="14" customFormat="1" ht="15" customHeight="1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s="14" customFormat="1" ht="15" customHeight="1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s="14" customFormat="1" ht="15" customHeight="1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s="14" customFormat="1" ht="15" customHeight="1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</row>
    <row r="67" spans="1:37" s="14" customFormat="1" ht="15" customHeight="1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7" s="14" customFormat="1" ht="15" customHeight="1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 s="14" customFormat="1" ht="15" customHeight="1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</row>
    <row r="70" spans="1:37" s="14" customFormat="1" ht="15" customHeight="1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7" s="14" customFormat="1" ht="15" customHeight="1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 s="14" customFormat="1" ht="15" customHeight="1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</row>
    <row r="73" spans="1:37" s="14" customFormat="1" ht="15" customHeight="1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7" s="14" customFormat="1" ht="15" customHeight="1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 s="14" customFormat="1" ht="15" customHeight="1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</row>
    <row r="76" spans="1:37" s="14" customFormat="1" ht="15" customHeight="1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</row>
    <row r="77" spans="1:37" s="14" customFormat="1" ht="15" customHeight="1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s="14" customFormat="1" ht="15" customHeight="1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</row>
    <row r="79" spans="1:37" s="14" customFormat="1" ht="15" customHeight="1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</row>
    <row r="80" spans="1:37" s="14" customFormat="1" ht="15" customHeight="1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 s="14" customFormat="1" ht="15" customHeight="1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14" customFormat="1" ht="15" customHeight="1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14" customFormat="1" ht="15" customHeight="1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14" customFormat="1" ht="15" customHeight="1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14" customFormat="1" ht="15" customHeight="1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14" customFormat="1" ht="15" customHeight="1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14" customFormat="1" ht="15" customHeight="1" x14ac:dyDescent="0.3">
      <c r="A87"/>
      <c r="B87" s="54"/>
      <c r="C87" s="54"/>
      <c r="D87" s="54"/>
      <c r="E87" s="54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14" customFormat="1" ht="15" customHeight="1" x14ac:dyDescent="0.3">
      <c r="A88"/>
      <c r="B88" s="54"/>
      <c r="C88" s="54"/>
      <c r="D88" s="54"/>
      <c r="E88" s="54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14" customFormat="1" ht="15" customHeight="1" x14ac:dyDescent="0.3">
      <c r="A89"/>
      <c r="B89" s="54"/>
      <c r="C89" s="54"/>
      <c r="D89" s="54"/>
      <c r="E89" s="54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14" customFormat="1" ht="15" customHeight="1" x14ac:dyDescent="0.3">
      <c r="A90"/>
      <c r="B90" s="54"/>
      <c r="C90" s="54"/>
      <c r="D90" s="54"/>
      <c r="E90" s="54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14" customFormat="1" ht="15" customHeight="1" x14ac:dyDescent="0.3">
      <c r="A91"/>
      <c r="B91" s="54"/>
      <c r="C91" s="54"/>
      <c r="D91" s="54"/>
      <c r="E91" s="54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14" customFormat="1" ht="15" customHeight="1" x14ac:dyDescent="0.3">
      <c r="A92"/>
      <c r="B92" s="54"/>
      <c r="C92" s="54"/>
      <c r="D92" s="54"/>
      <c r="E92" s="54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14" customFormat="1" ht="15" customHeight="1" x14ac:dyDescent="0.3">
      <c r="A93"/>
      <c r="B93" s="54"/>
      <c r="C93" s="54"/>
      <c r="D93" s="54"/>
      <c r="E93" s="54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14" customFormat="1" ht="15" customHeight="1" x14ac:dyDescent="0.3">
      <c r="A94"/>
      <c r="B94" s="54"/>
      <c r="C94" s="54"/>
      <c r="D94" s="54"/>
      <c r="E94" s="5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14" customFormat="1" ht="15" customHeight="1" x14ac:dyDescent="0.3">
      <c r="A95"/>
      <c r="B95" s="54"/>
      <c r="C95" s="54"/>
      <c r="D95" s="54"/>
      <c r="E95" s="54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14" customFormat="1" ht="15" customHeight="1" x14ac:dyDescent="0.3">
      <c r="A96"/>
      <c r="B96" s="54"/>
      <c r="C96" s="54"/>
      <c r="D96" s="54"/>
      <c r="E96" s="54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14" customFormat="1" ht="15" customHeight="1" x14ac:dyDescent="0.3">
      <c r="A97"/>
      <c r="B97" s="54"/>
      <c r="C97" s="54"/>
      <c r="D97" s="54"/>
      <c r="E97" s="54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14" customFormat="1" ht="15" customHeight="1" x14ac:dyDescent="0.3">
      <c r="A98"/>
      <c r="B98" s="54"/>
      <c r="C98" s="54"/>
      <c r="D98" s="54"/>
      <c r="E98" s="54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14" customFormat="1" ht="15" customHeight="1" x14ac:dyDescent="0.3">
      <c r="A99"/>
      <c r="B99" s="54"/>
      <c r="C99" s="54"/>
      <c r="D99" s="54"/>
      <c r="E99" s="54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14" customFormat="1" ht="15" customHeight="1" x14ac:dyDescent="0.3">
      <c r="A100"/>
      <c r="B100" s="54"/>
      <c r="C100" s="54"/>
      <c r="D100" s="54"/>
      <c r="E100" s="54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14" customFormat="1" ht="15" customHeight="1" x14ac:dyDescent="0.3">
      <c r="A101"/>
      <c r="B101" s="54"/>
      <c r="C101" s="54"/>
      <c r="D101" s="54"/>
      <c r="E101" s="54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14" customFormat="1" ht="15" customHeight="1" x14ac:dyDescent="0.3">
      <c r="A102"/>
      <c r="B102" s="54"/>
      <c r="C102" s="54"/>
      <c r="D102" s="54"/>
      <c r="E102" s="54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14" customFormat="1" ht="15" customHeight="1" x14ac:dyDescent="0.3">
      <c r="A103"/>
      <c r="B103" s="54"/>
      <c r="C103" s="54"/>
      <c r="D103" s="54"/>
      <c r="E103" s="54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14" customFormat="1" ht="15" customHeight="1" x14ac:dyDescent="0.3">
      <c r="A104"/>
      <c r="B104" s="54"/>
      <c r="C104" s="54"/>
      <c r="D104" s="54"/>
      <c r="E104" s="5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14" customFormat="1" ht="15" customHeight="1" x14ac:dyDescent="0.3">
      <c r="A105"/>
      <c r="B105" s="54"/>
      <c r="C105" s="54"/>
      <c r="D105" s="54"/>
      <c r="E105" s="54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14" customFormat="1" ht="15" customHeight="1" x14ac:dyDescent="0.3">
      <c r="A106"/>
      <c r="B106" s="54"/>
      <c r="C106" s="54"/>
      <c r="D106" s="54"/>
      <c r="E106" s="54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14" customFormat="1" ht="15" customHeight="1" x14ac:dyDescent="0.3">
      <c r="A107"/>
      <c r="B107" s="54"/>
      <c r="C107" s="54"/>
      <c r="D107" s="54"/>
      <c r="E107" s="54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14" customFormat="1" ht="15" customHeight="1" x14ac:dyDescent="0.3">
      <c r="A108"/>
      <c r="B108" s="54"/>
      <c r="C108" s="54"/>
      <c r="D108" s="54"/>
      <c r="E108" s="54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14" customFormat="1" ht="15" customHeight="1" x14ac:dyDescent="0.3">
      <c r="A109"/>
      <c r="B109" s="54"/>
      <c r="C109" s="54"/>
      <c r="D109" s="54"/>
      <c r="E109" s="54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14" customFormat="1" ht="15" customHeight="1" x14ac:dyDescent="0.3">
      <c r="A110"/>
      <c r="B110" s="54"/>
      <c r="C110" s="54"/>
      <c r="D110" s="54"/>
      <c r="E110" s="54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14" customFormat="1" ht="15" customHeight="1" x14ac:dyDescent="0.3">
      <c r="A111"/>
      <c r="B111" s="54"/>
      <c r="C111" s="54"/>
      <c r="D111" s="54"/>
      <c r="E111" s="54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14" customFormat="1" ht="15" customHeight="1" x14ac:dyDescent="0.3">
      <c r="A112"/>
      <c r="B112" s="54"/>
      <c r="C112" s="54"/>
      <c r="D112" s="54"/>
      <c r="E112" s="54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14" customFormat="1" ht="15" customHeight="1" x14ac:dyDescent="0.3">
      <c r="A113"/>
      <c r="B113" s="54"/>
      <c r="C113" s="54"/>
      <c r="D113" s="54"/>
      <c r="E113" s="54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14" customFormat="1" ht="15" customHeight="1" x14ac:dyDescent="0.3">
      <c r="A114"/>
      <c r="B114" s="54"/>
      <c r="C114" s="54"/>
      <c r="D114" s="54"/>
      <c r="E114" s="5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14" customFormat="1" ht="15" customHeight="1" x14ac:dyDescent="0.3">
      <c r="A115"/>
      <c r="B115" s="54"/>
      <c r="C115" s="54"/>
      <c r="D115" s="54"/>
      <c r="E115" s="54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14" customFormat="1" ht="15" customHeight="1" x14ac:dyDescent="0.3">
      <c r="A116"/>
      <c r="B116" s="54"/>
      <c r="C116" s="54"/>
      <c r="D116" s="54"/>
      <c r="E116" s="54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14" customFormat="1" ht="15" customHeight="1" x14ac:dyDescent="0.3">
      <c r="A117"/>
      <c r="B117" s="54"/>
      <c r="C117" s="54"/>
      <c r="D117" s="54"/>
      <c r="E117" s="54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14" customFormat="1" ht="15" customHeight="1" x14ac:dyDescent="0.3">
      <c r="A118"/>
      <c r="B118" s="54"/>
      <c r="C118" s="54"/>
      <c r="D118" s="54"/>
      <c r="E118" s="54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14" customFormat="1" ht="15" customHeight="1" x14ac:dyDescent="0.3">
      <c r="A119"/>
      <c r="B119" s="54"/>
      <c r="C119" s="54"/>
      <c r="D119" s="54"/>
      <c r="E119" s="54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14" customFormat="1" ht="15" customHeight="1" x14ac:dyDescent="0.3">
      <c r="A120"/>
      <c r="B120" s="54"/>
      <c r="C120" s="54"/>
      <c r="D120" s="54"/>
      <c r="E120" s="54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14" customFormat="1" ht="15" customHeight="1" x14ac:dyDescent="0.3">
      <c r="A121"/>
      <c r="B121" s="54"/>
      <c r="C121" s="54"/>
      <c r="D121" s="54"/>
      <c r="E121" s="54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14" customFormat="1" ht="15" customHeight="1" x14ac:dyDescent="0.3">
      <c r="A122"/>
      <c r="B122" s="54"/>
      <c r="C122" s="54"/>
      <c r="D122" s="54"/>
      <c r="E122" s="54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14" customFormat="1" ht="15" customHeight="1" x14ac:dyDescent="0.3">
      <c r="A123"/>
      <c r="B123" s="54"/>
      <c r="C123" s="54"/>
      <c r="D123" s="54"/>
      <c r="E123" s="54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14" customFormat="1" ht="15" customHeight="1" x14ac:dyDescent="0.3">
      <c r="A124"/>
      <c r="B124" s="54"/>
      <c r="C124" s="54"/>
      <c r="D124" s="54"/>
      <c r="E124" s="5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14" customFormat="1" ht="15" customHeight="1" x14ac:dyDescent="0.3">
      <c r="A125"/>
      <c r="B125" s="54"/>
      <c r="C125" s="54"/>
      <c r="D125" s="54"/>
      <c r="E125" s="54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14" customFormat="1" ht="15" customHeight="1" x14ac:dyDescent="0.3">
      <c r="A126"/>
      <c r="B126" s="54"/>
      <c r="C126" s="54"/>
      <c r="D126" s="54"/>
      <c r="E126" s="54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14" customFormat="1" ht="15" customHeight="1" x14ac:dyDescent="0.3">
      <c r="A127"/>
      <c r="B127" s="54"/>
      <c r="C127" s="54"/>
      <c r="D127" s="54"/>
      <c r="E127" s="54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14" customFormat="1" ht="15" customHeight="1" x14ac:dyDescent="0.3">
      <c r="A128"/>
      <c r="B128" s="54"/>
      <c r="C128" s="54"/>
      <c r="D128" s="54"/>
      <c r="E128" s="54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14" customFormat="1" ht="15" customHeight="1" x14ac:dyDescent="0.3">
      <c r="A129"/>
      <c r="B129" s="54"/>
      <c r="C129" s="54"/>
      <c r="D129" s="54"/>
      <c r="E129" s="54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14" customFormat="1" ht="15" customHeight="1" x14ac:dyDescent="0.3">
      <c r="A130"/>
      <c r="B130" s="54"/>
      <c r="C130" s="54"/>
      <c r="D130" s="54"/>
      <c r="E130" s="54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14" customFormat="1" ht="15" customHeight="1" x14ac:dyDescent="0.3">
      <c r="A131"/>
      <c r="B131" s="54"/>
      <c r="C131" s="54"/>
      <c r="D131" s="54"/>
      <c r="E131" s="54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14" customFormat="1" ht="15" customHeight="1" x14ac:dyDescent="0.3">
      <c r="A132"/>
      <c r="B132" s="54"/>
      <c r="C132" s="54"/>
      <c r="D132" s="54"/>
      <c r="E132" s="54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14" customFormat="1" ht="15" customHeight="1" x14ac:dyDescent="0.3">
      <c r="A133"/>
      <c r="B133" s="54"/>
      <c r="C133" s="54"/>
      <c r="D133" s="54"/>
      <c r="E133" s="54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14" customFormat="1" ht="15" customHeight="1" x14ac:dyDescent="0.3">
      <c r="A134"/>
      <c r="B134" s="54"/>
      <c r="C134" s="54"/>
      <c r="D134" s="54"/>
      <c r="E134" s="5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14" customFormat="1" ht="15" customHeight="1" x14ac:dyDescent="0.3">
      <c r="A135"/>
      <c r="B135" s="54"/>
      <c r="C135" s="54"/>
      <c r="D135" s="54"/>
      <c r="E135" s="54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14" customFormat="1" ht="15" customHeight="1" x14ac:dyDescent="0.3">
      <c r="A136"/>
      <c r="B136" s="54"/>
      <c r="C136" s="54"/>
      <c r="D136" s="54"/>
      <c r="E136" s="54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14" customFormat="1" ht="15" customHeight="1" x14ac:dyDescent="0.3">
      <c r="A137"/>
      <c r="B137" s="54"/>
      <c r="C137" s="54"/>
      <c r="D137" s="54"/>
      <c r="E137" s="54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14" customFormat="1" ht="15" customHeight="1" x14ac:dyDescent="0.3">
      <c r="A138"/>
      <c r="B138" s="54"/>
      <c r="C138" s="54"/>
      <c r="D138" s="54"/>
      <c r="E138" s="54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14" customFormat="1" ht="15" customHeight="1" x14ac:dyDescent="0.3">
      <c r="A139"/>
      <c r="B139" s="54"/>
      <c r="C139" s="54"/>
      <c r="D139" s="54"/>
      <c r="E139" s="54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14" customFormat="1" ht="15" customHeight="1" x14ac:dyDescent="0.3">
      <c r="A140"/>
      <c r="B140" s="54"/>
      <c r="C140" s="54"/>
      <c r="D140" s="54"/>
      <c r="E140" s="54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14" customFormat="1" ht="15" customHeight="1" x14ac:dyDescent="0.3">
      <c r="A141"/>
      <c r="B141" s="54"/>
      <c r="C141" s="54"/>
      <c r="D141" s="54"/>
      <c r="E141" s="54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14" customFormat="1" ht="15" customHeight="1" x14ac:dyDescent="0.3">
      <c r="A142"/>
      <c r="B142" s="54"/>
      <c r="C142" s="54"/>
      <c r="D142" s="54"/>
      <c r="E142" s="54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14" customFormat="1" ht="15" customHeight="1" x14ac:dyDescent="0.3">
      <c r="A143"/>
      <c r="B143" s="54"/>
      <c r="C143" s="54"/>
      <c r="D143" s="54"/>
      <c r="E143" s="54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14" customFormat="1" ht="15" customHeight="1" x14ac:dyDescent="0.3">
      <c r="A144"/>
      <c r="B144" s="54"/>
      <c r="C144" s="54"/>
      <c r="D144" s="54"/>
      <c r="E144" s="5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14" customFormat="1" ht="15" customHeight="1" x14ac:dyDescent="0.3">
      <c r="A145"/>
      <c r="B145" s="54"/>
      <c r="C145" s="54"/>
      <c r="D145" s="54"/>
      <c r="E145" s="54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 s="14" customFormat="1" ht="15" customHeight="1" x14ac:dyDescent="0.3">
      <c r="A146"/>
      <c r="B146" s="54"/>
      <c r="C146" s="54"/>
      <c r="D146" s="54"/>
      <c r="E146" s="54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</row>
    <row r="147" spans="1:37" s="14" customFormat="1" ht="15" customHeight="1" x14ac:dyDescent="0.3">
      <c r="A147"/>
      <c r="B147" s="54"/>
      <c r="C147" s="54"/>
      <c r="D147" s="54"/>
      <c r="E147" s="54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</row>
    <row r="148" spans="1:37" s="14" customFormat="1" ht="15" customHeight="1" x14ac:dyDescent="0.3">
      <c r="A148"/>
      <c r="B148" s="54"/>
      <c r="C148" s="54"/>
      <c r="D148" s="54"/>
      <c r="E148" s="54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7" s="14" customFormat="1" ht="15" customHeight="1" x14ac:dyDescent="0.3">
      <c r="A149"/>
      <c r="B149" s="54"/>
      <c r="C149" s="54"/>
      <c r="D149" s="54"/>
      <c r="E149" s="54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</row>
    <row r="150" spans="1:37" s="14" customFormat="1" ht="15" customHeight="1" x14ac:dyDescent="0.3">
      <c r="A150"/>
      <c r="B150" s="54"/>
      <c r="C150" s="54"/>
      <c r="D150" s="54"/>
      <c r="E150" s="54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</row>
    <row r="151" spans="1:37" s="14" customFormat="1" ht="15" customHeight="1" x14ac:dyDescent="0.3">
      <c r="A151"/>
      <c r="B151" s="54"/>
      <c r="C151" s="54"/>
      <c r="D151" s="54"/>
      <c r="E151" s="54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s="14" customFormat="1" ht="15" customHeight="1" x14ac:dyDescent="0.3">
      <c r="A152"/>
      <c r="B152" s="54"/>
      <c r="C152" s="54"/>
      <c r="D152" s="54"/>
      <c r="E152" s="54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</row>
    <row r="153" spans="1:37" s="14" customFormat="1" ht="15" customHeight="1" x14ac:dyDescent="0.3">
      <c r="A153"/>
      <c r="B153" s="54"/>
      <c r="C153" s="54"/>
      <c r="D153" s="54"/>
      <c r="E153" s="54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</row>
    <row r="154" spans="1:37" s="14" customFormat="1" ht="15" customHeight="1" x14ac:dyDescent="0.3">
      <c r="A154"/>
      <c r="B154" s="54"/>
      <c r="C154" s="54"/>
      <c r="D154" s="54"/>
      <c r="E154" s="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s="14" customFormat="1" ht="15" customHeight="1" x14ac:dyDescent="0.3">
      <c r="A155"/>
      <c r="B155" s="54"/>
      <c r="C155" s="54"/>
      <c r="D155" s="54"/>
      <c r="E155" s="54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</row>
    <row r="156" spans="1:37" s="14" customFormat="1" ht="15" customHeight="1" x14ac:dyDescent="0.3">
      <c r="A156"/>
      <c r="B156" s="54"/>
      <c r="C156" s="54"/>
      <c r="D156" s="54"/>
      <c r="E156" s="54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</row>
    <row r="157" spans="1:37" s="14" customFormat="1" ht="15" customHeight="1" x14ac:dyDescent="0.3">
      <c r="A157"/>
      <c r="B157" s="54"/>
      <c r="C157" s="54"/>
      <c r="D157" s="54"/>
      <c r="E157" s="54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s="14" customFormat="1" ht="15" customHeight="1" x14ac:dyDescent="0.3">
      <c r="A158"/>
      <c r="B158" s="54"/>
      <c r="C158" s="54"/>
      <c r="D158" s="54"/>
      <c r="E158" s="54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</row>
    <row r="159" spans="1:37" s="14" customFormat="1" ht="15" customHeight="1" x14ac:dyDescent="0.3">
      <c r="A159"/>
      <c r="B159" s="54"/>
      <c r="C159" s="54"/>
      <c r="D159" s="54"/>
      <c r="E159" s="54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</row>
    <row r="160" spans="1:37" s="14" customFormat="1" ht="15" customHeight="1" x14ac:dyDescent="0.3">
      <c r="A160"/>
      <c r="B160" s="54"/>
      <c r="C160" s="54"/>
      <c r="D160" s="54"/>
      <c r="E160" s="54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s="14" customFormat="1" ht="15" customHeight="1" x14ac:dyDescent="0.3">
      <c r="A161"/>
      <c r="B161" s="54"/>
      <c r="C161" s="54"/>
      <c r="D161" s="54"/>
      <c r="E161" s="54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</row>
    <row r="162" spans="1:37" s="14" customFormat="1" ht="15" customHeight="1" x14ac:dyDescent="0.3">
      <c r="A162"/>
      <c r="B162" s="54"/>
      <c r="C162" s="54"/>
      <c r="D162" s="54"/>
      <c r="E162" s="54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</row>
    <row r="163" spans="1:37" s="14" customFormat="1" ht="15" customHeight="1" x14ac:dyDescent="0.3">
      <c r="A163"/>
      <c r="B163" s="54"/>
      <c r="C163" s="54"/>
      <c r="D163" s="54"/>
      <c r="E163" s="54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s="14" customFormat="1" ht="15" customHeight="1" x14ac:dyDescent="0.3">
      <c r="A164"/>
      <c r="B164" s="54"/>
      <c r="C164" s="54"/>
      <c r="D164" s="54"/>
      <c r="E164" s="5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</row>
    <row r="165" spans="1:37" s="14" customFormat="1" ht="15" customHeight="1" x14ac:dyDescent="0.3">
      <c r="A165"/>
      <c r="B165" s="54"/>
      <c r="C165" s="54"/>
      <c r="D165" s="54"/>
      <c r="E165" s="54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</row>
    <row r="166" spans="1:37" s="14" customFormat="1" ht="15" customHeight="1" x14ac:dyDescent="0.3">
      <c r="A166"/>
      <c r="B166" s="54"/>
      <c r="C166" s="54"/>
      <c r="D166" s="54"/>
      <c r="E166" s="54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s="14" customFormat="1" ht="15" customHeight="1" x14ac:dyDescent="0.3">
      <c r="A167"/>
      <c r="B167" s="54"/>
      <c r="C167" s="54"/>
      <c r="D167" s="54"/>
      <c r="E167" s="54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</row>
    <row r="168" spans="1:37" s="14" customFormat="1" ht="15" customHeight="1" x14ac:dyDescent="0.3">
      <c r="A168"/>
      <c r="B168" s="54"/>
      <c r="C168" s="54"/>
      <c r="D168" s="54"/>
      <c r="E168" s="54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</row>
    <row r="169" spans="1:37" s="14" customFormat="1" ht="15" customHeight="1" x14ac:dyDescent="0.3">
      <c r="A169"/>
      <c r="B169" s="54"/>
      <c r="C169" s="54"/>
      <c r="D169" s="54"/>
      <c r="E169" s="54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s="14" customFormat="1" ht="15" customHeight="1" x14ac:dyDescent="0.3">
      <c r="A170"/>
      <c r="B170" s="54"/>
      <c r="C170" s="54"/>
      <c r="D170" s="54"/>
      <c r="E170" s="54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</row>
    <row r="171" spans="1:37" s="14" customFormat="1" ht="15" customHeight="1" x14ac:dyDescent="0.3">
      <c r="A171"/>
      <c r="B171" s="54"/>
      <c r="C171" s="54"/>
      <c r="D171" s="54"/>
      <c r="E171" s="54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</row>
    <row r="172" spans="1:37" s="14" customFormat="1" ht="15" customHeight="1" x14ac:dyDescent="0.3">
      <c r="A172"/>
      <c r="B172" s="54"/>
      <c r="C172" s="54"/>
      <c r="D172" s="54"/>
      <c r="E172" s="54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s="14" customFormat="1" ht="15" customHeight="1" x14ac:dyDescent="0.3">
      <c r="A173"/>
      <c r="B173" s="54"/>
      <c r="C173" s="54"/>
      <c r="D173" s="54"/>
      <c r="E173" s="54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</row>
    <row r="174" spans="1:37" s="14" customFormat="1" ht="15" customHeight="1" x14ac:dyDescent="0.3">
      <c r="A174"/>
      <c r="B174" s="54"/>
      <c r="C174" s="54"/>
      <c r="D174" s="54"/>
      <c r="E174" s="5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</row>
    <row r="175" spans="1:37" s="14" customFormat="1" ht="15" customHeight="1" x14ac:dyDescent="0.3">
      <c r="A175"/>
      <c r="B175" s="54"/>
      <c r="C175" s="54"/>
      <c r="D175" s="54"/>
      <c r="E175" s="54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s="14" customFormat="1" ht="15" customHeight="1" x14ac:dyDescent="0.3">
      <c r="A176"/>
      <c r="B176" s="54"/>
      <c r="C176" s="54"/>
      <c r="D176" s="54"/>
      <c r="E176" s="54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</row>
    <row r="177" spans="1:37" s="14" customFormat="1" ht="15" customHeight="1" x14ac:dyDescent="0.3">
      <c r="A177"/>
      <c r="B177" s="54"/>
      <c r="C177" s="54"/>
      <c r="D177" s="54"/>
      <c r="E177" s="54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</row>
    <row r="178" spans="1:37" s="14" customFormat="1" ht="15" customHeight="1" x14ac:dyDescent="0.3">
      <c r="A178"/>
      <c r="B178" s="54"/>
      <c r="C178" s="54"/>
      <c r="D178" s="54"/>
      <c r="E178" s="54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s="14" customFormat="1" ht="15" customHeight="1" x14ac:dyDescent="0.3">
      <c r="A179"/>
      <c r="B179" s="54"/>
      <c r="C179" s="54"/>
      <c r="D179" s="54"/>
      <c r="E179" s="54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</row>
    <row r="180" spans="1:37" s="14" customFormat="1" ht="15" customHeight="1" x14ac:dyDescent="0.3">
      <c r="A180"/>
      <c r="B180" s="54"/>
      <c r="C180" s="54"/>
      <c r="D180" s="54"/>
      <c r="E180" s="54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</row>
    <row r="181" spans="1:37" s="14" customFormat="1" ht="15" customHeight="1" x14ac:dyDescent="0.3">
      <c r="A181"/>
      <c r="B181" s="54"/>
      <c r="C181" s="54"/>
      <c r="D181" s="54"/>
      <c r="E181" s="54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s="14" customFormat="1" ht="15" customHeight="1" x14ac:dyDescent="0.3">
      <c r="A182"/>
      <c r="B182" s="54"/>
      <c r="C182" s="54"/>
      <c r="D182" s="54"/>
      <c r="E182" s="54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</row>
    <row r="183" spans="1:37" s="14" customFormat="1" ht="15" customHeight="1" x14ac:dyDescent="0.3">
      <c r="A183"/>
      <c r="B183" s="54"/>
      <c r="C183" s="54"/>
      <c r="D183" s="54"/>
      <c r="E183" s="54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</row>
    <row r="184" spans="1:37" s="14" customFormat="1" ht="15" customHeight="1" x14ac:dyDescent="0.3">
      <c r="A184"/>
      <c r="B184" s="54"/>
      <c r="C184" s="54"/>
      <c r="D184" s="54"/>
      <c r="E184" s="5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s="14" customFormat="1" ht="15" customHeight="1" x14ac:dyDescent="0.3">
      <c r="A185"/>
      <c r="B185" s="54"/>
      <c r="C185" s="54"/>
      <c r="D185" s="54"/>
      <c r="E185" s="54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</row>
    <row r="186" spans="1:37" s="14" customFormat="1" ht="15" customHeight="1" x14ac:dyDescent="0.3">
      <c r="A186"/>
      <c r="B186" s="54"/>
      <c r="C186" s="54"/>
      <c r="D186" s="54"/>
      <c r="E186" s="54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</row>
    <row r="187" spans="1:37" s="14" customFormat="1" ht="15" customHeight="1" x14ac:dyDescent="0.3">
      <c r="A187"/>
      <c r="B187" s="54"/>
      <c r="C187" s="54"/>
      <c r="D187" s="54"/>
      <c r="E187" s="54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s="14" customFormat="1" ht="15" customHeight="1" x14ac:dyDescent="0.3">
      <c r="A188"/>
      <c r="B188" s="54"/>
      <c r="C188" s="54"/>
      <c r="D188" s="54"/>
      <c r="E188" s="54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</row>
    <row r="189" spans="1:37" s="14" customFormat="1" ht="15" customHeight="1" x14ac:dyDescent="0.3">
      <c r="A189"/>
      <c r="B189" s="54"/>
      <c r="C189" s="54"/>
      <c r="D189" s="54"/>
      <c r="E189" s="54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</row>
    <row r="190" spans="1:37" s="14" customFormat="1" ht="15" customHeight="1" x14ac:dyDescent="0.3">
      <c r="A190"/>
      <c r="B190" s="54"/>
      <c r="C190" s="54"/>
      <c r="D190" s="54"/>
      <c r="E190" s="54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s="14" customFormat="1" ht="15" customHeight="1" x14ac:dyDescent="0.3">
      <c r="A191"/>
      <c r="B191" s="54"/>
      <c r="C191" s="54"/>
      <c r="D191" s="54"/>
      <c r="E191" s="54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</row>
    <row r="192" spans="1:37" s="14" customFormat="1" ht="15" customHeight="1" x14ac:dyDescent="0.3">
      <c r="A192"/>
      <c r="B192" s="54"/>
      <c r="C192" s="54"/>
      <c r="D192" s="54"/>
      <c r="E192" s="54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</row>
    <row r="193" spans="1:37" s="14" customFormat="1" ht="15" customHeight="1" x14ac:dyDescent="0.3">
      <c r="A193"/>
      <c r="B193" s="54"/>
      <c r="C193" s="54"/>
      <c r="D193" s="54"/>
      <c r="E193" s="54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s="14" customFormat="1" ht="15" customHeight="1" x14ac:dyDescent="0.3">
      <c r="A194"/>
      <c r="B194" s="54"/>
      <c r="C194" s="54"/>
      <c r="D194" s="54"/>
      <c r="E194" s="5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</row>
    <row r="195" spans="1:37" s="14" customFormat="1" ht="15" customHeight="1" x14ac:dyDescent="0.3">
      <c r="A195"/>
      <c r="B195" s="54"/>
      <c r="C195" s="54"/>
      <c r="D195" s="54"/>
      <c r="E195" s="54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</row>
    <row r="196" spans="1:37" s="14" customFormat="1" ht="15" customHeight="1" x14ac:dyDescent="0.3">
      <c r="A196"/>
      <c r="B196" s="54"/>
      <c r="C196" s="54"/>
      <c r="D196" s="54"/>
      <c r="E196" s="54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7" s="14" customFormat="1" ht="15" customHeight="1" x14ac:dyDescent="0.3">
      <c r="A197"/>
      <c r="B197" s="54"/>
      <c r="C197" s="54"/>
      <c r="D197" s="54"/>
      <c r="E197" s="54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</row>
    <row r="198" spans="1:37" s="14" customFormat="1" ht="15" customHeight="1" x14ac:dyDescent="0.3">
      <c r="A198"/>
      <c r="B198" s="54"/>
      <c r="C198" s="54"/>
      <c r="D198" s="54"/>
      <c r="E198" s="54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</row>
    <row r="199" spans="1:37" s="14" customFormat="1" ht="15" customHeight="1" x14ac:dyDescent="0.3">
      <c r="A199"/>
      <c r="B199" s="54"/>
      <c r="C199" s="54"/>
      <c r="D199" s="54"/>
      <c r="E199" s="54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7" s="14" customFormat="1" ht="15" customHeight="1" x14ac:dyDescent="0.3">
      <c r="A200"/>
      <c r="B200" s="54"/>
      <c r="C200" s="54"/>
      <c r="D200" s="54"/>
      <c r="E200" s="54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</row>
    <row r="201" spans="1:37" s="14" customFormat="1" ht="15" customHeight="1" x14ac:dyDescent="0.3">
      <c r="A201"/>
      <c r="B201" s="54"/>
      <c r="C201" s="54"/>
      <c r="D201" s="54"/>
      <c r="E201" s="54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</row>
    <row r="202" spans="1:37" s="14" customFormat="1" ht="15" customHeight="1" x14ac:dyDescent="0.3">
      <c r="A202"/>
      <c r="B202" s="54"/>
      <c r="C202" s="54"/>
      <c r="D202" s="54"/>
      <c r="E202" s="54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7" s="14" customFormat="1" ht="15" customHeight="1" x14ac:dyDescent="0.3">
      <c r="A203"/>
      <c r="B203" s="54"/>
      <c r="C203" s="54"/>
      <c r="D203" s="54"/>
      <c r="E203" s="54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</row>
    <row r="204" spans="1:37" s="14" customFormat="1" ht="15" customHeight="1" x14ac:dyDescent="0.3">
      <c r="A204"/>
      <c r="B204" s="54"/>
      <c r="C204" s="54"/>
      <c r="D204" s="54"/>
      <c r="E204" s="5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</row>
    <row r="205" spans="1:37" s="14" customFormat="1" ht="15" customHeight="1" x14ac:dyDescent="0.3">
      <c r="A205"/>
      <c r="B205" s="54"/>
      <c r="C205" s="54"/>
      <c r="D205" s="54"/>
      <c r="E205" s="54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7" s="14" customFormat="1" ht="15" customHeight="1" x14ac:dyDescent="0.3">
      <c r="A206"/>
      <c r="B206" s="54"/>
      <c r="C206" s="54"/>
      <c r="D206" s="54"/>
      <c r="E206" s="54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</row>
    <row r="207" spans="1:37" s="14" customFormat="1" ht="15" customHeight="1" x14ac:dyDescent="0.3">
      <c r="A207"/>
      <c r="B207" s="54"/>
      <c r="C207" s="54"/>
      <c r="D207" s="54"/>
      <c r="E207" s="54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</row>
    <row r="208" spans="1:37" s="14" customFormat="1" ht="15" customHeight="1" x14ac:dyDescent="0.3">
      <c r="A208"/>
      <c r="B208" s="54"/>
      <c r="C208" s="54"/>
      <c r="D208" s="54"/>
      <c r="E208" s="54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s="14" customFormat="1" ht="15" customHeight="1" x14ac:dyDescent="0.3">
      <c r="A209"/>
      <c r="B209" s="54"/>
      <c r="C209" s="54"/>
      <c r="D209" s="54"/>
      <c r="E209" s="54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</row>
    <row r="210" spans="1:37" s="14" customFormat="1" ht="15" customHeight="1" x14ac:dyDescent="0.3">
      <c r="A210"/>
      <c r="B210" s="54"/>
      <c r="C210" s="54"/>
      <c r="D210" s="54"/>
      <c r="E210" s="54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</row>
    <row r="211" spans="1:37" s="14" customFormat="1" ht="15" customHeight="1" x14ac:dyDescent="0.3">
      <c r="A211"/>
      <c r="B211" s="54"/>
      <c r="C211" s="54"/>
      <c r="D211" s="54"/>
      <c r="E211" s="54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s="14" customFormat="1" ht="15" customHeight="1" x14ac:dyDescent="0.3">
      <c r="A212"/>
      <c r="B212" s="54"/>
      <c r="C212" s="54"/>
      <c r="D212" s="54"/>
      <c r="E212" s="54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</row>
    <row r="213" spans="1:37" s="14" customFormat="1" ht="15" customHeight="1" x14ac:dyDescent="0.3">
      <c r="A213"/>
      <c r="B213" s="54"/>
      <c r="C213" s="54"/>
      <c r="D213" s="54"/>
      <c r="E213" s="54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</row>
    <row r="214" spans="1:37" s="14" customFormat="1" ht="15" customHeight="1" x14ac:dyDescent="0.3">
      <c r="A214"/>
      <c r="B214" s="54"/>
      <c r="C214" s="54"/>
      <c r="D214" s="54"/>
      <c r="E214" s="5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s="14" customFormat="1" ht="15" customHeight="1" x14ac:dyDescent="0.3">
      <c r="A215"/>
      <c r="B215" s="54"/>
      <c r="C215" s="54"/>
      <c r="D215" s="54"/>
      <c r="E215" s="54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</row>
    <row r="216" spans="1:37" s="14" customFormat="1" ht="15" customHeight="1" x14ac:dyDescent="0.3">
      <c r="A216"/>
      <c r="B216" s="54"/>
      <c r="C216" s="54"/>
      <c r="D216" s="54"/>
      <c r="E216" s="54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</row>
    <row r="217" spans="1:37" s="14" customFormat="1" ht="15" customHeight="1" x14ac:dyDescent="0.3">
      <c r="A217"/>
      <c r="B217" s="54"/>
      <c r="C217" s="54"/>
      <c r="D217" s="54"/>
      <c r="E217" s="54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s="14" customFormat="1" ht="15" customHeight="1" x14ac:dyDescent="0.3">
      <c r="A218"/>
      <c r="B218" s="54"/>
      <c r="C218" s="54"/>
      <c r="D218" s="54"/>
      <c r="E218" s="54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</row>
    <row r="219" spans="1:37" s="14" customFormat="1" ht="15" customHeight="1" x14ac:dyDescent="0.3">
      <c r="A219"/>
      <c r="B219" s="54"/>
      <c r="C219" s="54"/>
      <c r="D219" s="54"/>
      <c r="E219" s="54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</row>
    <row r="220" spans="1:37" s="14" customFormat="1" ht="15" customHeight="1" x14ac:dyDescent="0.3">
      <c r="A220"/>
      <c r="B220" s="54"/>
      <c r="C220" s="54"/>
      <c r="D220" s="54"/>
      <c r="E220" s="54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s="14" customFormat="1" ht="15" customHeight="1" x14ac:dyDescent="0.3">
      <c r="A221"/>
      <c r="B221" s="54"/>
      <c r="C221" s="54"/>
      <c r="D221" s="54"/>
      <c r="E221" s="54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</row>
    <row r="222" spans="1:37" s="14" customFormat="1" ht="15" customHeight="1" x14ac:dyDescent="0.3">
      <c r="A222"/>
      <c r="B222" s="54"/>
      <c r="C222" s="54"/>
      <c r="D222" s="54"/>
      <c r="E222" s="54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</row>
    <row r="223" spans="1:37" s="14" customFormat="1" ht="15" customHeight="1" x14ac:dyDescent="0.3">
      <c r="A223"/>
      <c r="B223" s="54"/>
      <c r="C223" s="54"/>
      <c r="D223" s="54"/>
      <c r="E223" s="54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s="14" customFormat="1" ht="15" customHeight="1" x14ac:dyDescent="0.3">
      <c r="A224"/>
      <c r="B224" s="54"/>
      <c r="C224" s="54"/>
      <c r="D224" s="54"/>
      <c r="E224" s="5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</row>
    <row r="225" spans="1:37" s="14" customFormat="1" ht="15" customHeight="1" x14ac:dyDescent="0.3">
      <c r="A225"/>
      <c r="B225" s="54"/>
      <c r="C225" s="54"/>
      <c r="D225" s="54"/>
      <c r="E225" s="54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</row>
    <row r="226" spans="1:37" s="14" customFormat="1" ht="15" customHeight="1" x14ac:dyDescent="0.3">
      <c r="A226"/>
      <c r="B226" s="54"/>
      <c r="C226" s="54"/>
      <c r="D226" s="54"/>
      <c r="E226" s="54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s="14" customFormat="1" ht="15" customHeight="1" x14ac:dyDescent="0.3">
      <c r="A227"/>
      <c r="B227" s="54"/>
      <c r="C227" s="54"/>
      <c r="D227" s="54"/>
      <c r="E227" s="54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</row>
    <row r="228" spans="1:37" s="14" customFormat="1" ht="15" customHeight="1" x14ac:dyDescent="0.3">
      <c r="A228"/>
      <c r="B228" s="54"/>
      <c r="C228" s="54"/>
      <c r="D228" s="54"/>
      <c r="E228" s="54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</row>
    <row r="229" spans="1:37" s="14" customFormat="1" ht="15" customHeight="1" x14ac:dyDescent="0.3">
      <c r="A229"/>
      <c r="B229" s="54"/>
      <c r="C229" s="54"/>
      <c r="D229" s="54"/>
      <c r="E229" s="54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s="14" customFormat="1" ht="15" customHeight="1" x14ac:dyDescent="0.3">
      <c r="A230"/>
      <c r="B230" s="54"/>
      <c r="C230" s="54"/>
      <c r="D230" s="54"/>
      <c r="E230" s="54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</row>
    <row r="231" spans="1:37" s="14" customFormat="1" ht="15" customHeight="1" x14ac:dyDescent="0.3">
      <c r="A231"/>
      <c r="B231" s="54"/>
      <c r="C231" s="54"/>
      <c r="D231" s="54"/>
      <c r="E231" s="54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</row>
    <row r="232" spans="1:37" s="14" customFormat="1" ht="15" customHeight="1" x14ac:dyDescent="0.3">
      <c r="A232"/>
      <c r="B232" s="54"/>
      <c r="C232" s="54"/>
      <c r="D232" s="54"/>
      <c r="E232" s="54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s="14" customFormat="1" ht="15" customHeight="1" x14ac:dyDescent="0.3">
      <c r="A233"/>
      <c r="B233" s="54"/>
      <c r="C233" s="54"/>
      <c r="D233" s="54"/>
      <c r="E233" s="54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</row>
    <row r="234" spans="1:37" s="14" customFormat="1" ht="15" customHeight="1" x14ac:dyDescent="0.3">
      <c r="A234"/>
      <c r="B234" s="54"/>
      <c r="C234" s="54"/>
      <c r="D234" s="54"/>
      <c r="E234" s="5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</row>
    <row r="235" spans="1:37" s="14" customFormat="1" ht="15" customHeight="1" x14ac:dyDescent="0.3">
      <c r="A235"/>
      <c r="B235" s="54"/>
      <c r="C235" s="54"/>
      <c r="D235" s="54"/>
      <c r="E235" s="54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s="14" customFormat="1" ht="15" customHeight="1" x14ac:dyDescent="0.3">
      <c r="A236"/>
      <c r="B236" s="54"/>
      <c r="C236" s="54"/>
      <c r="D236" s="54"/>
      <c r="E236" s="54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</row>
    <row r="237" spans="1:37" s="14" customFormat="1" ht="15" customHeight="1" x14ac:dyDescent="0.3">
      <c r="A237"/>
      <c r="B237" s="54"/>
      <c r="C237" s="54"/>
      <c r="D237" s="54"/>
      <c r="E237" s="54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</row>
    <row r="238" spans="1:37" s="14" customFormat="1" ht="15" customHeight="1" x14ac:dyDescent="0.3">
      <c r="A238"/>
      <c r="B238" s="54"/>
      <c r="C238" s="54"/>
      <c r="D238" s="54"/>
      <c r="E238" s="54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s="14" customFormat="1" ht="15" customHeight="1" x14ac:dyDescent="0.3">
      <c r="A239"/>
      <c r="B239" s="54"/>
      <c r="C239" s="54"/>
      <c r="D239" s="54"/>
      <c r="E239" s="54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</row>
    <row r="240" spans="1:37" s="14" customFormat="1" ht="15" customHeight="1" x14ac:dyDescent="0.3">
      <c r="A240"/>
      <c r="B240" s="54"/>
      <c r="C240" s="54"/>
      <c r="D240" s="54"/>
      <c r="E240" s="54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</row>
    <row r="241" spans="1:37" s="14" customFormat="1" ht="15" customHeight="1" x14ac:dyDescent="0.3">
      <c r="A241"/>
      <c r="B241" s="54"/>
      <c r="C241" s="54"/>
      <c r="D241" s="54"/>
      <c r="E241" s="54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s="14" customFormat="1" ht="15" customHeight="1" x14ac:dyDescent="0.3">
      <c r="A242"/>
      <c r="B242" s="54"/>
      <c r="C242" s="54"/>
      <c r="D242" s="54"/>
      <c r="E242" s="54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</row>
    <row r="243" spans="1:37" s="14" customFormat="1" ht="15" customHeight="1" x14ac:dyDescent="0.3">
      <c r="A243"/>
      <c r="B243" s="54"/>
      <c r="C243" s="54"/>
      <c r="D243" s="54"/>
      <c r="E243" s="54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</row>
    <row r="244" spans="1:37" s="14" customFormat="1" ht="15" customHeight="1" x14ac:dyDescent="0.3">
      <c r="A244"/>
      <c r="B244" s="54"/>
      <c r="C244" s="54"/>
      <c r="D244" s="54"/>
      <c r="E244" s="5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s="14" customFormat="1" ht="15" customHeight="1" x14ac:dyDescent="0.3">
      <c r="A245"/>
      <c r="B245" s="54"/>
      <c r="C245" s="54"/>
      <c r="D245" s="54"/>
      <c r="E245" s="54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</row>
    <row r="246" spans="1:37" s="14" customFormat="1" ht="15" customHeight="1" x14ac:dyDescent="0.3">
      <c r="A246"/>
      <c r="B246" s="54"/>
      <c r="C246" s="54"/>
      <c r="D246" s="54"/>
      <c r="E246" s="54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</row>
    <row r="247" spans="1:37" s="14" customFormat="1" ht="15" customHeight="1" x14ac:dyDescent="0.3">
      <c r="A247"/>
      <c r="B247" s="54"/>
      <c r="C247" s="54"/>
      <c r="D247" s="54"/>
      <c r="E247" s="54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s="14" customFormat="1" ht="15" customHeight="1" x14ac:dyDescent="0.3">
      <c r="A248"/>
      <c r="B248" s="54"/>
      <c r="C248" s="54"/>
      <c r="D248" s="54"/>
      <c r="E248" s="54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</row>
    <row r="249" spans="1:37" s="14" customFormat="1" ht="15" customHeight="1" x14ac:dyDescent="0.3">
      <c r="A249"/>
      <c r="B249" s="54"/>
      <c r="C249" s="54"/>
      <c r="D249" s="54"/>
      <c r="E249" s="54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</row>
    <row r="250" spans="1:37" s="14" customFormat="1" ht="15" customHeight="1" x14ac:dyDescent="0.3">
      <c r="A250"/>
      <c r="B250" s="54"/>
      <c r="C250" s="54"/>
      <c r="D250" s="54"/>
      <c r="E250" s="54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s="14" customFormat="1" ht="15" customHeight="1" x14ac:dyDescent="0.3">
      <c r="A251"/>
      <c r="B251" s="54"/>
      <c r="C251" s="54"/>
      <c r="D251" s="54"/>
      <c r="E251" s="54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</row>
    <row r="252" spans="1:37" s="14" customFormat="1" ht="15" customHeight="1" x14ac:dyDescent="0.3">
      <c r="A252"/>
      <c r="B252" s="54"/>
      <c r="C252" s="54"/>
      <c r="D252" s="54"/>
      <c r="E252" s="54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</row>
    <row r="253" spans="1:37" s="14" customFormat="1" ht="15" customHeight="1" x14ac:dyDescent="0.3">
      <c r="A253"/>
      <c r="B253" s="54"/>
      <c r="C253" s="54"/>
      <c r="D253" s="54"/>
      <c r="E253" s="54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s="14" customFormat="1" ht="15" customHeight="1" x14ac:dyDescent="0.3">
      <c r="A254"/>
      <c r="B254" s="54"/>
      <c r="C254" s="54"/>
      <c r="D254" s="54"/>
      <c r="E254" s="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</row>
    <row r="255" spans="1:37" s="14" customFormat="1" ht="15" customHeight="1" x14ac:dyDescent="0.3">
      <c r="A255"/>
      <c r="B255" s="54"/>
      <c r="C255" s="54"/>
      <c r="D255" s="54"/>
      <c r="E255" s="54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</row>
    <row r="256" spans="1:37" s="14" customFormat="1" ht="15" customHeight="1" x14ac:dyDescent="0.3">
      <c r="A256"/>
      <c r="B256" s="54"/>
      <c r="C256" s="54"/>
      <c r="D256" s="54"/>
      <c r="E256" s="54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s="14" customFormat="1" ht="15" customHeight="1" x14ac:dyDescent="0.3">
      <c r="A257"/>
      <c r="B257" s="54"/>
      <c r="C257" s="54"/>
      <c r="D257" s="54"/>
      <c r="E257" s="54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</row>
    <row r="258" spans="1:37" s="14" customFormat="1" ht="15" customHeight="1" x14ac:dyDescent="0.3">
      <c r="A258"/>
      <c r="B258" s="54"/>
      <c r="C258" s="54"/>
      <c r="D258" s="54"/>
      <c r="E258" s="54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</row>
    <row r="259" spans="1:37" s="14" customFormat="1" ht="15" customHeight="1" x14ac:dyDescent="0.3">
      <c r="A259"/>
      <c r="B259" s="54"/>
      <c r="C259" s="54"/>
      <c r="D259" s="54"/>
      <c r="E259" s="54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s="14" customFormat="1" ht="15" customHeight="1" x14ac:dyDescent="0.3">
      <c r="A260"/>
      <c r="B260" s="54"/>
      <c r="C260" s="54"/>
      <c r="D260" s="54"/>
      <c r="E260" s="54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</row>
    <row r="261" spans="1:37" s="14" customFormat="1" ht="15" customHeight="1" x14ac:dyDescent="0.3">
      <c r="A261"/>
      <c r="B261" s="54"/>
      <c r="C261" s="54"/>
      <c r="D261" s="54"/>
      <c r="E261" s="54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</row>
    <row r="262" spans="1:37" s="14" customFormat="1" ht="15" customHeight="1" x14ac:dyDescent="0.3">
      <c r="A262"/>
      <c r="B262" s="54"/>
      <c r="C262" s="54"/>
      <c r="D262" s="54"/>
      <c r="E262" s="54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s="14" customFormat="1" ht="15" customHeight="1" x14ac:dyDescent="0.3">
      <c r="A263"/>
      <c r="B263" s="54"/>
      <c r="C263" s="54"/>
      <c r="D263" s="54"/>
      <c r="E263" s="54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</row>
    <row r="264" spans="1:37" s="14" customFormat="1" ht="15" customHeight="1" x14ac:dyDescent="0.3">
      <c r="A264"/>
      <c r="B264" s="54"/>
      <c r="C264" s="54"/>
      <c r="D264" s="54"/>
      <c r="E264" s="5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</row>
    <row r="265" spans="1:37" s="14" customFormat="1" ht="15" customHeight="1" x14ac:dyDescent="0.3">
      <c r="A265"/>
      <c r="B265" s="54"/>
      <c r="C265" s="54"/>
      <c r="D265" s="54"/>
      <c r="E265" s="54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s="14" customFormat="1" ht="15" customHeight="1" x14ac:dyDescent="0.3">
      <c r="A266"/>
      <c r="B266" s="54"/>
      <c r="C266" s="54"/>
      <c r="D266" s="54"/>
      <c r="E266" s="54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</row>
    <row r="267" spans="1:37" s="14" customFormat="1" ht="15" customHeight="1" x14ac:dyDescent="0.3">
      <c r="A267"/>
      <c r="B267" s="54"/>
      <c r="C267" s="54"/>
      <c r="D267" s="54"/>
      <c r="E267" s="54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</row>
    <row r="268" spans="1:37" s="14" customFormat="1" ht="15" customHeight="1" x14ac:dyDescent="0.3">
      <c r="A268"/>
      <c r="B268" s="54"/>
      <c r="C268" s="54"/>
      <c r="D268" s="54"/>
      <c r="E268" s="54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s="14" customFormat="1" ht="15" customHeight="1" x14ac:dyDescent="0.3">
      <c r="A269"/>
      <c r="B269" s="54"/>
      <c r="C269" s="54"/>
      <c r="D269" s="54"/>
      <c r="E269" s="54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</row>
    <row r="270" spans="1:37" s="14" customFormat="1" ht="15" customHeight="1" x14ac:dyDescent="0.3">
      <c r="A270"/>
      <c r="B270" s="54"/>
      <c r="C270" s="54"/>
      <c r="D270" s="54"/>
      <c r="E270" s="54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</row>
    <row r="271" spans="1:37" s="14" customFormat="1" ht="15" customHeight="1" x14ac:dyDescent="0.3">
      <c r="A271"/>
      <c r="B271" s="54"/>
      <c r="C271" s="54"/>
      <c r="D271" s="54"/>
      <c r="E271" s="54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s="14" customFormat="1" ht="15" customHeight="1" x14ac:dyDescent="0.3">
      <c r="A272"/>
      <c r="B272" s="54"/>
      <c r="C272" s="54"/>
      <c r="D272" s="54"/>
      <c r="E272" s="54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</row>
    <row r="273" spans="1:37" s="14" customFormat="1" ht="15" customHeight="1" x14ac:dyDescent="0.3">
      <c r="A273"/>
      <c r="B273" s="54"/>
      <c r="C273" s="54"/>
      <c r="D273" s="54"/>
      <c r="E273" s="54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</row>
    <row r="274" spans="1:37" s="14" customFormat="1" ht="15" customHeight="1" x14ac:dyDescent="0.3">
      <c r="A274"/>
      <c r="B274" s="54"/>
      <c r="C274" s="54"/>
      <c r="D274" s="54"/>
      <c r="E274" s="5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s="14" customFormat="1" ht="15" customHeight="1" x14ac:dyDescent="0.3">
      <c r="A275"/>
      <c r="B275" s="54"/>
      <c r="C275" s="54"/>
      <c r="D275" s="54"/>
      <c r="E275" s="54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</row>
    <row r="276" spans="1:37" s="14" customFormat="1" ht="15" customHeight="1" x14ac:dyDescent="0.3">
      <c r="A276"/>
      <c r="B276" s="54"/>
      <c r="C276" s="54"/>
      <c r="D276" s="54"/>
      <c r="E276" s="54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</row>
    <row r="277" spans="1:37" s="14" customFormat="1" ht="15" customHeight="1" x14ac:dyDescent="0.3">
      <c r="A277"/>
      <c r="B277" s="54"/>
      <c r="C277" s="54"/>
      <c r="D277" s="54"/>
      <c r="E277" s="54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s="14" customFormat="1" ht="15" customHeight="1" x14ac:dyDescent="0.3">
      <c r="A278"/>
      <c r="B278" s="54"/>
      <c r="C278" s="54"/>
      <c r="D278" s="54"/>
      <c r="E278" s="54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37" s="14" customFormat="1" ht="15" customHeight="1" x14ac:dyDescent="0.3">
      <c r="A279"/>
      <c r="B279" s="54"/>
      <c r="C279" s="54"/>
      <c r="D279" s="54"/>
      <c r="E279" s="54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37" s="14" customFormat="1" ht="15" customHeight="1" x14ac:dyDescent="0.3">
      <c r="A280"/>
      <c r="B280" s="54"/>
      <c r="C280" s="54"/>
      <c r="D280" s="54"/>
      <c r="E280" s="54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s="14" customFormat="1" ht="15" customHeight="1" x14ac:dyDescent="0.3">
      <c r="A281"/>
      <c r="B281" s="54"/>
      <c r="C281" s="54"/>
      <c r="D281" s="54"/>
      <c r="E281" s="54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37" s="14" customFormat="1" ht="15" customHeight="1" x14ac:dyDescent="0.3">
      <c r="A282"/>
      <c r="B282" s="54"/>
      <c r="C282" s="54"/>
      <c r="D282" s="54"/>
      <c r="E282" s="54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37" s="14" customFormat="1" ht="15" customHeight="1" x14ac:dyDescent="0.3">
      <c r="A283"/>
      <c r="B283" s="54"/>
      <c r="C283" s="54"/>
      <c r="D283" s="54"/>
      <c r="E283" s="54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s="14" customFormat="1" ht="15" customHeight="1" x14ac:dyDescent="0.3">
      <c r="A284"/>
      <c r="B284" s="54"/>
      <c r="C284" s="54"/>
      <c r="D284" s="54"/>
      <c r="E284" s="5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37" s="14" customFormat="1" ht="15" customHeight="1" x14ac:dyDescent="0.3">
      <c r="A285"/>
      <c r="B285" s="54"/>
      <c r="C285" s="54"/>
      <c r="D285" s="54"/>
      <c r="E285" s="54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37" s="14" customFormat="1" ht="15" customHeight="1" x14ac:dyDescent="0.3">
      <c r="A286"/>
      <c r="B286" s="54"/>
      <c r="C286" s="54"/>
      <c r="D286" s="54"/>
      <c r="E286" s="54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s="14" customFormat="1" ht="15" customHeight="1" x14ac:dyDescent="0.3">
      <c r="A287"/>
      <c r="B287" s="54"/>
      <c r="C287" s="54"/>
      <c r="D287" s="54"/>
      <c r="E287" s="54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37" s="14" customFormat="1" ht="15" customHeight="1" x14ac:dyDescent="0.3">
      <c r="A288"/>
      <c r="B288" s="54"/>
      <c r="C288" s="54"/>
      <c r="D288" s="54"/>
      <c r="E288" s="54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s="14" customFormat="1" ht="15" customHeight="1" x14ac:dyDescent="0.3">
      <c r="A289"/>
      <c r="B289" s="54"/>
      <c r="C289" s="54"/>
      <c r="D289" s="54"/>
      <c r="E289" s="54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s="14" customFormat="1" ht="15" customHeight="1" x14ac:dyDescent="0.3">
      <c r="A290"/>
      <c r="B290" s="54"/>
      <c r="C290" s="54"/>
      <c r="D290" s="54"/>
      <c r="E290" s="54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s="14" customFormat="1" ht="15" customHeight="1" x14ac:dyDescent="0.3">
      <c r="A291"/>
      <c r="B291" s="54"/>
      <c r="C291" s="54"/>
      <c r="D291" s="54"/>
      <c r="E291" s="54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s="14" customFormat="1" ht="15" customHeight="1" x14ac:dyDescent="0.3">
      <c r="A292"/>
      <c r="B292" s="54"/>
      <c r="C292" s="54"/>
      <c r="D292" s="54"/>
      <c r="E292" s="54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s="14" customFormat="1" ht="15" customHeight="1" x14ac:dyDescent="0.3">
      <c r="A293"/>
      <c r="B293" s="54"/>
      <c r="C293" s="54"/>
      <c r="D293" s="54"/>
      <c r="E293" s="54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s="14" customFormat="1" ht="15" customHeight="1" x14ac:dyDescent="0.3">
      <c r="A294"/>
      <c r="B294" s="54"/>
      <c r="C294" s="54"/>
      <c r="D294" s="54"/>
      <c r="E294" s="5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 s="14" customFormat="1" ht="15" customHeight="1" x14ac:dyDescent="0.3">
      <c r="A295"/>
      <c r="B295" s="54"/>
      <c r="C295" s="54"/>
      <c r="D295" s="54"/>
      <c r="E295" s="54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s="14" customFormat="1" ht="15" customHeight="1" x14ac:dyDescent="0.3">
      <c r="A296"/>
      <c r="B296" s="54"/>
      <c r="C296" s="54"/>
      <c r="D296" s="54"/>
      <c r="E296" s="54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1:37" s="14" customFormat="1" ht="15" customHeight="1" x14ac:dyDescent="0.3">
      <c r="A297"/>
      <c r="B297" s="54"/>
      <c r="C297" s="54"/>
      <c r="D297" s="54"/>
      <c r="E297" s="54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1:37" s="14" customFormat="1" ht="15" customHeight="1" x14ac:dyDescent="0.3">
      <c r="A298"/>
      <c r="B298" s="54"/>
      <c r="C298" s="54"/>
      <c r="D298" s="54"/>
      <c r="E298" s="54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s="14" customFormat="1" ht="15" customHeight="1" x14ac:dyDescent="0.3">
      <c r="A299"/>
      <c r="B299" s="54"/>
      <c r="C299" s="54"/>
      <c r="D299" s="54"/>
      <c r="E299" s="54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</row>
    <row r="300" spans="1:37" s="14" customFormat="1" ht="15" customHeight="1" x14ac:dyDescent="0.3">
      <c r="A300"/>
      <c r="B300" s="54"/>
      <c r="C300" s="54"/>
      <c r="D300" s="54"/>
      <c r="E300" s="54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</row>
    <row r="301" spans="1:37" s="14" customFormat="1" ht="15" customHeight="1" x14ac:dyDescent="0.3">
      <c r="A301"/>
      <c r="B301" s="54"/>
      <c r="C301" s="54"/>
      <c r="D301" s="54"/>
      <c r="E301" s="54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s="14" customFormat="1" ht="15" customHeight="1" x14ac:dyDescent="0.3">
      <c r="A302"/>
      <c r="B302" s="54"/>
      <c r="C302" s="54"/>
      <c r="D302" s="54"/>
      <c r="E302" s="54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</row>
    <row r="303" spans="1:37" s="14" customFormat="1" ht="15" customHeight="1" x14ac:dyDescent="0.3">
      <c r="A303"/>
      <c r="B303" s="54"/>
      <c r="C303" s="54"/>
      <c r="D303" s="54"/>
      <c r="E303" s="54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</row>
    <row r="304" spans="1:37" s="14" customFormat="1" ht="15" customHeight="1" x14ac:dyDescent="0.3">
      <c r="A304"/>
      <c r="B304" s="54"/>
      <c r="C304" s="54"/>
      <c r="D304" s="54"/>
      <c r="E304" s="5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s="14" customFormat="1" ht="15" customHeight="1" x14ac:dyDescent="0.3">
      <c r="A305"/>
      <c r="B305" s="54"/>
      <c r="C305" s="54"/>
      <c r="D305" s="54"/>
      <c r="E305" s="54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</row>
    <row r="306" spans="1:37" s="14" customFormat="1" ht="15" customHeight="1" x14ac:dyDescent="0.3">
      <c r="A306"/>
      <c r="B306" s="54"/>
      <c r="C306" s="54"/>
      <c r="D306" s="54"/>
      <c r="E306" s="54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</row>
    <row r="307" spans="1:37" s="14" customFormat="1" ht="15" customHeight="1" x14ac:dyDescent="0.3">
      <c r="A307"/>
      <c r="B307" s="54"/>
      <c r="C307" s="54"/>
      <c r="D307" s="54"/>
      <c r="E307" s="54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s="14" customFormat="1" ht="15" customHeight="1" x14ac:dyDescent="0.3">
      <c r="A308"/>
      <c r="B308" s="54"/>
      <c r="C308" s="54"/>
      <c r="D308" s="54"/>
      <c r="E308" s="54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</row>
    <row r="309" spans="1:37" s="14" customFormat="1" ht="15" customHeight="1" x14ac:dyDescent="0.3">
      <c r="A309"/>
      <c r="B309" s="54"/>
      <c r="C309" s="54"/>
      <c r="D309" s="54"/>
      <c r="E309" s="54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</row>
    <row r="310" spans="1:37" s="14" customFormat="1" ht="15" customHeight="1" x14ac:dyDescent="0.3">
      <c r="A310"/>
      <c r="B310" s="54"/>
      <c r="C310" s="54"/>
      <c r="D310" s="54"/>
      <c r="E310" s="54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s="14" customFormat="1" ht="15" customHeight="1" x14ac:dyDescent="0.3">
      <c r="A311"/>
      <c r="B311" s="54"/>
      <c r="C311" s="54"/>
      <c r="D311" s="54"/>
      <c r="E311" s="54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</row>
    <row r="312" spans="1:37" s="14" customFormat="1" ht="15" customHeight="1" x14ac:dyDescent="0.3">
      <c r="A312"/>
      <c r="B312" s="54"/>
      <c r="C312" s="54"/>
      <c r="D312" s="54"/>
      <c r="E312" s="54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</row>
    <row r="313" spans="1:37" s="14" customFormat="1" ht="15" customHeight="1" x14ac:dyDescent="0.3">
      <c r="A313"/>
      <c r="B313" s="54"/>
      <c r="C313" s="54"/>
      <c r="D313" s="54"/>
      <c r="E313" s="54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s="14" customFormat="1" ht="15" customHeight="1" x14ac:dyDescent="0.3">
      <c r="A314"/>
      <c r="B314" s="54"/>
      <c r="C314" s="54"/>
      <c r="D314" s="54"/>
      <c r="E314" s="5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</row>
    <row r="315" spans="1:37" s="14" customFormat="1" ht="15" customHeight="1" x14ac:dyDescent="0.3">
      <c r="A315"/>
      <c r="B315" s="54"/>
      <c r="C315" s="54"/>
      <c r="D315" s="54"/>
      <c r="E315" s="54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</row>
    <row r="316" spans="1:37" s="14" customFormat="1" ht="15" customHeight="1" x14ac:dyDescent="0.3">
      <c r="A316"/>
      <c r="B316" s="54"/>
      <c r="C316" s="54"/>
      <c r="D316" s="54"/>
      <c r="E316" s="54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s="14" customFormat="1" ht="15" customHeight="1" x14ac:dyDescent="0.3">
      <c r="A317"/>
      <c r="B317" s="54"/>
      <c r="C317" s="54"/>
      <c r="D317" s="54"/>
      <c r="E317" s="54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</row>
    <row r="318" spans="1:37" s="14" customFormat="1" ht="15" customHeight="1" x14ac:dyDescent="0.3">
      <c r="A318"/>
      <c r="B318" s="54"/>
      <c r="C318" s="54"/>
      <c r="D318" s="54"/>
      <c r="E318" s="54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</row>
    <row r="319" spans="1:37" s="14" customFormat="1" ht="15" customHeight="1" x14ac:dyDescent="0.3">
      <c r="A319"/>
      <c r="B319" s="54"/>
      <c r="C319" s="54"/>
      <c r="D319" s="54"/>
      <c r="E319" s="54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s="14" customFormat="1" ht="15" customHeight="1" x14ac:dyDescent="0.3">
      <c r="A320"/>
      <c r="B320" s="54"/>
      <c r="C320" s="54"/>
      <c r="D320" s="54"/>
      <c r="E320" s="54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</row>
    <row r="321" spans="1:37" s="14" customFormat="1" ht="15" customHeight="1" x14ac:dyDescent="0.3">
      <c r="A321"/>
      <c r="B321" s="54"/>
      <c r="C321" s="54"/>
      <c r="D321" s="54"/>
      <c r="E321" s="54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</row>
    <row r="322" spans="1:37" s="14" customFormat="1" ht="15" customHeight="1" x14ac:dyDescent="0.3">
      <c r="A322"/>
      <c r="B322" s="54"/>
      <c r="C322" s="54"/>
      <c r="D322" s="54"/>
      <c r="E322" s="54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s="14" customFormat="1" ht="15" customHeight="1" x14ac:dyDescent="0.3">
      <c r="A323"/>
      <c r="B323" s="54"/>
      <c r="C323" s="54"/>
      <c r="D323" s="54"/>
      <c r="E323" s="54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</row>
    <row r="324" spans="1:37" s="14" customFormat="1" ht="15" customHeight="1" x14ac:dyDescent="0.3">
      <c r="A324"/>
      <c r="B324" s="54"/>
      <c r="C324" s="54"/>
      <c r="D324" s="54"/>
      <c r="E324" s="5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</row>
    <row r="325" spans="1:37" s="14" customFormat="1" ht="15" customHeight="1" x14ac:dyDescent="0.3">
      <c r="A325"/>
      <c r="B325" s="54"/>
      <c r="C325" s="54"/>
      <c r="D325" s="54"/>
      <c r="E325" s="54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s="14" customFormat="1" ht="15" customHeight="1" x14ac:dyDescent="0.3">
      <c r="A326"/>
      <c r="B326" s="54"/>
      <c r="C326" s="54"/>
      <c r="D326" s="54"/>
      <c r="E326" s="54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</row>
    <row r="327" spans="1:37" s="14" customFormat="1" ht="15" customHeight="1" x14ac:dyDescent="0.3">
      <c r="A327"/>
      <c r="B327" s="54"/>
      <c r="C327" s="54"/>
      <c r="D327" s="54"/>
      <c r="E327" s="54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</row>
    <row r="328" spans="1:37" s="14" customFormat="1" ht="15" customHeight="1" x14ac:dyDescent="0.3">
      <c r="A328"/>
      <c r="B328" s="54"/>
      <c r="C328" s="54"/>
      <c r="D328" s="54"/>
      <c r="E328" s="54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s="14" customFormat="1" ht="15" customHeight="1" x14ac:dyDescent="0.3">
      <c r="A329"/>
      <c r="B329" s="54"/>
      <c r="C329" s="54"/>
      <c r="D329" s="54"/>
      <c r="E329" s="54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</row>
    <row r="330" spans="1:37" s="14" customFormat="1" ht="15" customHeight="1" x14ac:dyDescent="0.3">
      <c r="A330"/>
      <c r="B330" s="54"/>
      <c r="C330" s="54"/>
      <c r="D330" s="54"/>
      <c r="E330" s="54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</row>
    <row r="331" spans="1:37" s="14" customFormat="1" ht="15" customHeight="1" x14ac:dyDescent="0.3">
      <c r="A331"/>
      <c r="B331" s="54"/>
      <c r="C331" s="54"/>
      <c r="D331" s="54"/>
      <c r="E331" s="54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s="14" customFormat="1" ht="15" customHeight="1" x14ac:dyDescent="0.3">
      <c r="A332"/>
      <c r="B332" s="54"/>
      <c r="C332" s="54"/>
      <c r="D332" s="54"/>
      <c r="E332" s="54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</row>
    <row r="333" spans="1:37" s="14" customFormat="1" ht="15" customHeight="1" x14ac:dyDescent="0.3">
      <c r="A333"/>
      <c r="B333" s="54"/>
      <c r="C333" s="54"/>
      <c r="D333" s="54"/>
      <c r="E333" s="54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</row>
    <row r="334" spans="1:37" s="14" customFormat="1" ht="15" customHeight="1" x14ac:dyDescent="0.3">
      <c r="A334"/>
      <c r="B334" s="54"/>
      <c r="C334" s="54"/>
      <c r="D334" s="54"/>
      <c r="E334" s="5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s="14" customFormat="1" ht="15" customHeight="1" x14ac:dyDescent="0.3">
      <c r="A335"/>
      <c r="B335" s="54"/>
      <c r="C335" s="54"/>
      <c r="D335" s="54"/>
      <c r="E335" s="54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</row>
    <row r="336" spans="1:37" s="14" customFormat="1" ht="15" customHeight="1" x14ac:dyDescent="0.3">
      <c r="A336"/>
      <c r="B336" s="54"/>
      <c r="C336" s="54"/>
      <c r="D336" s="54"/>
      <c r="E336" s="54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</row>
    <row r="337" spans="1:37" s="14" customFormat="1" ht="15" customHeight="1" x14ac:dyDescent="0.3">
      <c r="A337"/>
      <c r="B337" s="54"/>
      <c r="C337" s="54"/>
      <c r="D337" s="54"/>
      <c r="E337" s="54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s="14" customFormat="1" ht="15" customHeight="1" x14ac:dyDescent="0.3">
      <c r="A338"/>
      <c r="B338" s="54"/>
      <c r="C338" s="54"/>
      <c r="D338" s="54"/>
      <c r="E338" s="54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</row>
    <row r="339" spans="1:37" s="14" customFormat="1" ht="15" customHeight="1" x14ac:dyDescent="0.3">
      <c r="A339"/>
      <c r="B339" s="54"/>
      <c r="C339" s="54"/>
      <c r="D339" s="54"/>
      <c r="E339" s="54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</row>
    <row r="340" spans="1:37" s="14" customFormat="1" ht="15" customHeight="1" x14ac:dyDescent="0.3">
      <c r="A340"/>
      <c r="B340" s="54"/>
      <c r="C340" s="54"/>
      <c r="D340" s="54"/>
      <c r="E340" s="54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s="14" customFormat="1" ht="15" customHeight="1" x14ac:dyDescent="0.3">
      <c r="A341"/>
      <c r="B341" s="54"/>
      <c r="C341" s="54"/>
      <c r="D341" s="54"/>
      <c r="E341" s="54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</row>
    <row r="342" spans="1:37" s="14" customFormat="1" ht="15" customHeight="1" x14ac:dyDescent="0.3">
      <c r="A342"/>
      <c r="B342" s="54"/>
      <c r="C342" s="54"/>
      <c r="D342" s="54"/>
      <c r="E342" s="54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</row>
    <row r="343" spans="1:37" s="14" customFormat="1" ht="15" customHeight="1" x14ac:dyDescent="0.3">
      <c r="A343"/>
      <c r="B343" s="54"/>
      <c r="C343" s="54"/>
      <c r="D343" s="54"/>
      <c r="E343" s="54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s="14" customFormat="1" ht="15" customHeight="1" x14ac:dyDescent="0.3">
      <c r="A344"/>
      <c r="B344" s="54"/>
      <c r="C344" s="54"/>
      <c r="D344" s="54"/>
      <c r="E344" s="5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</row>
    <row r="345" spans="1:37" s="14" customFormat="1" ht="15" customHeight="1" x14ac:dyDescent="0.3">
      <c r="A345"/>
      <c r="B345" s="54"/>
      <c r="C345" s="54"/>
      <c r="D345" s="54"/>
      <c r="E345" s="54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</row>
    <row r="346" spans="1:37" s="14" customFormat="1" ht="15" customHeight="1" x14ac:dyDescent="0.3">
      <c r="A346"/>
      <c r="B346" s="54"/>
      <c r="C346" s="54"/>
      <c r="D346" s="54"/>
      <c r="E346" s="54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s="14" customFormat="1" ht="15" customHeight="1" x14ac:dyDescent="0.3">
      <c r="A347"/>
      <c r="B347" s="54"/>
      <c r="C347" s="54"/>
      <c r="D347" s="54"/>
      <c r="E347" s="54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</row>
    <row r="348" spans="1:37" s="14" customFormat="1" ht="15" customHeight="1" x14ac:dyDescent="0.3">
      <c r="A348"/>
      <c r="B348" s="54"/>
      <c r="C348" s="54"/>
      <c r="D348" s="54"/>
      <c r="E348" s="54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</row>
    <row r="349" spans="1:37" s="14" customFormat="1" ht="15" customHeight="1" x14ac:dyDescent="0.3">
      <c r="A349"/>
      <c r="B349" s="54"/>
      <c r="C349" s="54"/>
      <c r="D349" s="54"/>
      <c r="E349" s="54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s="14" customFormat="1" ht="15" customHeight="1" x14ac:dyDescent="0.3">
      <c r="A350"/>
      <c r="B350" s="54"/>
      <c r="C350" s="54"/>
      <c r="D350" s="54"/>
      <c r="E350" s="54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</row>
    <row r="351" spans="1:37" s="14" customFormat="1" ht="15" customHeight="1" x14ac:dyDescent="0.3">
      <c r="A351"/>
      <c r="B351" s="54"/>
      <c r="C351" s="54"/>
      <c r="D351" s="54"/>
      <c r="E351" s="54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</row>
    <row r="352" spans="1:37" s="14" customFormat="1" ht="15" customHeight="1" x14ac:dyDescent="0.3">
      <c r="A352"/>
      <c r="B352" s="54"/>
      <c r="C352" s="54"/>
      <c r="D352" s="54"/>
      <c r="E352" s="54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s="14" customFormat="1" ht="15" customHeight="1" x14ac:dyDescent="0.3">
      <c r="A353"/>
      <c r="B353" s="54"/>
      <c r="C353" s="54"/>
      <c r="D353" s="54"/>
      <c r="E353" s="54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</row>
    <row r="354" spans="1:37" s="14" customFormat="1" ht="15" customHeight="1" x14ac:dyDescent="0.3">
      <c r="A354"/>
      <c r="B354" s="54"/>
      <c r="C354" s="54"/>
      <c r="D354" s="54"/>
      <c r="E354" s="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</row>
    <row r="355" spans="1:37" s="14" customFormat="1" ht="15" customHeight="1" x14ac:dyDescent="0.3">
      <c r="A355"/>
      <c r="B355" s="54"/>
      <c r="C355" s="54"/>
      <c r="D355" s="54"/>
      <c r="E355" s="54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s="14" customFormat="1" ht="15" customHeight="1" x14ac:dyDescent="0.3">
      <c r="A356"/>
      <c r="B356" s="54"/>
      <c r="C356" s="54"/>
      <c r="D356" s="54"/>
      <c r="E356" s="54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</row>
    <row r="357" spans="1:37" s="14" customFormat="1" ht="15" customHeight="1" x14ac:dyDescent="0.3">
      <c r="A357"/>
      <c r="B357" s="54"/>
      <c r="C357" s="54"/>
      <c r="D357" s="54"/>
      <c r="E357" s="54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</row>
    <row r="358" spans="1:37" s="14" customFormat="1" ht="15" customHeight="1" x14ac:dyDescent="0.3">
      <c r="A358"/>
      <c r="B358" s="54"/>
      <c r="C358" s="54"/>
      <c r="D358" s="54"/>
      <c r="E358" s="54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s="14" customFormat="1" ht="15" customHeight="1" x14ac:dyDescent="0.3">
      <c r="A359"/>
      <c r="B359" s="54"/>
      <c r="C359" s="54"/>
      <c r="D359" s="54"/>
      <c r="E359" s="54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</row>
    <row r="360" spans="1:37" s="14" customFormat="1" ht="15" customHeight="1" x14ac:dyDescent="0.3">
      <c r="A360"/>
      <c r="B360" s="54"/>
      <c r="C360" s="54"/>
      <c r="D360" s="54"/>
      <c r="E360" s="54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</row>
    <row r="361" spans="1:37" s="14" customFormat="1" ht="15" customHeight="1" x14ac:dyDescent="0.3">
      <c r="A361"/>
      <c r="B361" s="54"/>
      <c r="C361" s="54"/>
      <c r="D361" s="54"/>
      <c r="E361" s="54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s="14" customFormat="1" ht="15" customHeight="1" x14ac:dyDescent="0.3">
      <c r="A362"/>
      <c r="B362" s="54"/>
      <c r="C362" s="54"/>
      <c r="D362" s="54"/>
      <c r="E362" s="54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</row>
    <row r="363" spans="1:37" s="14" customFormat="1" ht="15" customHeight="1" x14ac:dyDescent="0.3">
      <c r="A363"/>
      <c r="B363" s="54"/>
      <c r="C363" s="54"/>
      <c r="D363" s="54"/>
      <c r="E363" s="54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</row>
    <row r="364" spans="1:37" s="14" customFormat="1" ht="15" customHeight="1" x14ac:dyDescent="0.3">
      <c r="A364"/>
      <c r="B364" s="54"/>
      <c r="C364" s="54"/>
      <c r="D364" s="54"/>
      <c r="E364" s="5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s="14" customFormat="1" ht="15" customHeight="1" x14ac:dyDescent="0.3">
      <c r="A365"/>
      <c r="B365" s="54"/>
      <c r="C365" s="54"/>
      <c r="D365" s="54"/>
      <c r="E365" s="54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</row>
    <row r="366" spans="1:37" s="14" customFormat="1" ht="15" customHeight="1" x14ac:dyDescent="0.3">
      <c r="A366"/>
      <c r="B366" s="54"/>
      <c r="C366" s="54"/>
      <c r="D366" s="54"/>
      <c r="E366" s="54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</row>
    <row r="367" spans="1:37" s="14" customFormat="1" ht="15" customHeight="1" x14ac:dyDescent="0.3">
      <c r="A367"/>
      <c r="B367" s="54"/>
      <c r="C367" s="54"/>
      <c r="D367" s="54"/>
      <c r="E367" s="54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s="14" customFormat="1" ht="15" customHeight="1" x14ac:dyDescent="0.3">
      <c r="A368"/>
      <c r="B368" s="54"/>
      <c r="C368" s="54"/>
      <c r="D368" s="54"/>
      <c r="E368" s="54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</row>
    <row r="369" spans="1:37" s="14" customFormat="1" ht="15" customHeight="1" x14ac:dyDescent="0.3">
      <c r="A369"/>
      <c r="B369" s="54"/>
      <c r="C369" s="54"/>
      <c r="D369" s="54"/>
      <c r="E369" s="54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</row>
    <row r="370" spans="1:37" s="14" customFormat="1" ht="15" customHeight="1" x14ac:dyDescent="0.3">
      <c r="A370"/>
      <c r="B370" s="54"/>
      <c r="C370" s="54"/>
      <c r="D370" s="54"/>
      <c r="E370" s="54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s="14" customFormat="1" ht="15" customHeight="1" x14ac:dyDescent="0.3">
      <c r="A371"/>
      <c r="B371" s="54"/>
      <c r="C371" s="54"/>
      <c r="D371" s="54"/>
      <c r="E371" s="54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</row>
    <row r="372" spans="1:37" s="14" customFormat="1" ht="15" customHeight="1" x14ac:dyDescent="0.3">
      <c r="A372"/>
      <c r="B372" s="54"/>
      <c r="C372" s="54"/>
      <c r="D372" s="54"/>
      <c r="E372" s="54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</row>
    <row r="373" spans="1:37" s="14" customFormat="1" ht="15" customHeight="1" x14ac:dyDescent="0.3">
      <c r="A373"/>
      <c r="B373" s="54"/>
      <c r="C373" s="54"/>
      <c r="D373" s="54"/>
      <c r="E373" s="54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s="14" customFormat="1" ht="15" customHeight="1" x14ac:dyDescent="0.3">
      <c r="A374"/>
      <c r="B374" s="54"/>
      <c r="C374" s="54"/>
      <c r="D374" s="54"/>
      <c r="E374" s="5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</row>
    <row r="375" spans="1:37" s="14" customFormat="1" ht="15" customHeight="1" x14ac:dyDescent="0.3">
      <c r="A375"/>
      <c r="B375" s="54"/>
      <c r="C375" s="54"/>
      <c r="D375" s="54"/>
      <c r="E375" s="54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</row>
    <row r="376" spans="1:37" s="14" customFormat="1" ht="15" customHeight="1" x14ac:dyDescent="0.3">
      <c r="A376"/>
      <c r="B376" s="54"/>
      <c r="C376" s="54"/>
      <c r="D376" s="54"/>
      <c r="E376" s="54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s="14" customFormat="1" ht="15" customHeight="1" x14ac:dyDescent="0.3">
      <c r="A377"/>
      <c r="B377" s="54"/>
      <c r="C377" s="54"/>
      <c r="D377" s="54"/>
      <c r="E377" s="54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</row>
    <row r="378" spans="1:37" s="14" customFormat="1" ht="15" customHeight="1" x14ac:dyDescent="0.3">
      <c r="A378"/>
      <c r="B378" s="54"/>
      <c r="C378" s="54"/>
      <c r="D378" s="54"/>
      <c r="E378" s="54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</row>
    <row r="379" spans="1:37" s="14" customFormat="1" ht="15" customHeight="1" x14ac:dyDescent="0.3">
      <c r="A379"/>
      <c r="B379" s="54"/>
      <c r="C379" s="54"/>
      <c r="D379" s="54"/>
      <c r="E379" s="54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s="14" customFormat="1" ht="15" customHeight="1" x14ac:dyDescent="0.3">
      <c r="A380"/>
      <c r="B380" s="54"/>
      <c r="C380" s="54"/>
      <c r="D380" s="54"/>
      <c r="E380" s="54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</row>
    <row r="381" spans="1:37" s="14" customFormat="1" ht="15" customHeight="1" x14ac:dyDescent="0.3">
      <c r="A381"/>
      <c r="B381" s="54"/>
      <c r="C381" s="54"/>
      <c r="D381" s="54"/>
      <c r="E381" s="54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</row>
    <row r="382" spans="1:37" s="14" customFormat="1" ht="15" customHeight="1" x14ac:dyDescent="0.3">
      <c r="A382"/>
      <c r="B382" s="54"/>
      <c r="C382" s="54"/>
      <c r="D382" s="54"/>
      <c r="E382" s="54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s="14" customFormat="1" ht="15" customHeight="1" x14ac:dyDescent="0.3">
      <c r="A383"/>
      <c r="B383" s="54"/>
      <c r="C383" s="54"/>
      <c r="D383" s="54"/>
      <c r="E383" s="54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</row>
    <row r="384" spans="1:37" s="14" customFormat="1" ht="15" customHeight="1" x14ac:dyDescent="0.3">
      <c r="A384"/>
      <c r="B384" s="54"/>
      <c r="C384" s="54"/>
      <c r="D384" s="54"/>
      <c r="E384" s="5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</row>
    <row r="385" spans="1:37" s="14" customFormat="1" ht="15" customHeight="1" x14ac:dyDescent="0.3">
      <c r="A385"/>
      <c r="B385" s="54"/>
      <c r="C385" s="54"/>
      <c r="D385" s="54"/>
      <c r="E385" s="54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s="14" customFormat="1" ht="15" customHeight="1" x14ac:dyDescent="0.3">
      <c r="A386"/>
      <c r="B386" s="54"/>
      <c r="C386" s="54"/>
      <c r="D386" s="54"/>
      <c r="E386" s="54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</row>
    <row r="387" spans="1:37" s="14" customFormat="1" ht="15" customHeight="1" x14ac:dyDescent="0.3">
      <c r="A387"/>
      <c r="B387" s="54"/>
      <c r="C387" s="54"/>
      <c r="D387" s="54"/>
      <c r="E387" s="54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</row>
    <row r="388" spans="1:37" s="14" customFormat="1" ht="15" customHeight="1" x14ac:dyDescent="0.3">
      <c r="A388"/>
      <c r="B388" s="54"/>
      <c r="C388" s="54"/>
      <c r="D388" s="54"/>
      <c r="E388" s="54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s="14" customFormat="1" ht="15" customHeight="1" x14ac:dyDescent="0.3">
      <c r="A389"/>
      <c r="B389" s="54"/>
      <c r="C389" s="54"/>
      <c r="D389" s="54"/>
      <c r="E389" s="54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</row>
    <row r="390" spans="1:37" s="14" customFormat="1" ht="15" customHeight="1" x14ac:dyDescent="0.3">
      <c r="A390"/>
      <c r="B390" s="54"/>
      <c r="C390" s="54"/>
      <c r="D390" s="54"/>
      <c r="E390" s="54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</row>
    <row r="391" spans="1:37" s="14" customFormat="1" ht="15" customHeight="1" x14ac:dyDescent="0.3">
      <c r="A391"/>
      <c r="B391" s="54"/>
      <c r="C391" s="54"/>
      <c r="D391" s="54"/>
      <c r="E391" s="54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s="14" customFormat="1" ht="15" customHeight="1" x14ac:dyDescent="0.3">
      <c r="A392"/>
      <c r="B392" s="54"/>
      <c r="C392" s="54"/>
      <c r="D392" s="54"/>
      <c r="E392" s="54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</row>
    <row r="393" spans="1:37" s="14" customFormat="1" ht="15" customHeight="1" x14ac:dyDescent="0.3">
      <c r="A393"/>
      <c r="B393" s="54"/>
      <c r="C393" s="54"/>
      <c r="D393" s="54"/>
      <c r="E393" s="54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</row>
    <row r="394" spans="1:37" s="14" customFormat="1" ht="15" customHeight="1" x14ac:dyDescent="0.3">
      <c r="A394"/>
      <c r="B394" s="54"/>
      <c r="C394" s="54"/>
      <c r="D394" s="54"/>
      <c r="E394" s="5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s="14" customFormat="1" ht="15" customHeight="1" x14ac:dyDescent="0.3">
      <c r="A395"/>
      <c r="B395" s="54"/>
      <c r="C395" s="54"/>
      <c r="D395" s="54"/>
      <c r="E395" s="54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</row>
    <row r="396" spans="1:37" s="14" customFormat="1" ht="15" customHeight="1" x14ac:dyDescent="0.3">
      <c r="A396"/>
      <c r="B396" s="54"/>
      <c r="C396" s="54"/>
      <c r="D396" s="54"/>
      <c r="E396" s="54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</row>
    <row r="397" spans="1:37" s="14" customFormat="1" ht="15" customHeight="1" x14ac:dyDescent="0.3">
      <c r="A397"/>
      <c r="B397" s="54"/>
      <c r="C397" s="54"/>
      <c r="D397" s="54"/>
      <c r="E397" s="54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s="14" customFormat="1" ht="15" customHeight="1" x14ac:dyDescent="0.3">
      <c r="A398"/>
      <c r="B398" s="54"/>
      <c r="C398" s="54"/>
      <c r="D398" s="54"/>
      <c r="E398" s="54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</row>
    <row r="399" spans="1:37" s="14" customFormat="1" ht="15" customHeight="1" x14ac:dyDescent="0.3">
      <c r="A399"/>
      <c r="B399" s="54"/>
      <c r="C399" s="54"/>
      <c r="D399" s="54"/>
      <c r="E399" s="54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</row>
    <row r="400" spans="1:37" s="14" customFormat="1" ht="15" customHeight="1" x14ac:dyDescent="0.3">
      <c r="A400"/>
      <c r="B400" s="54"/>
      <c r="C400" s="54"/>
      <c r="D400" s="54"/>
      <c r="E400" s="54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s="14" customFormat="1" ht="15" customHeight="1" x14ac:dyDescent="0.3">
      <c r="A401"/>
      <c r="B401" s="54"/>
      <c r="C401" s="54"/>
      <c r="D401" s="54"/>
      <c r="E401" s="54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</row>
    <row r="402" spans="1:37" s="14" customFormat="1" ht="15" customHeight="1" x14ac:dyDescent="0.3">
      <c r="A402"/>
      <c r="B402" s="54"/>
      <c r="C402" s="54"/>
      <c r="D402" s="54"/>
      <c r="E402" s="54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</row>
    <row r="403" spans="1:37" s="14" customFormat="1" ht="15" customHeight="1" x14ac:dyDescent="0.3">
      <c r="A403"/>
      <c r="B403" s="54"/>
      <c r="C403" s="54"/>
      <c r="D403" s="54"/>
      <c r="E403" s="54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s="14" customFormat="1" ht="15" customHeight="1" x14ac:dyDescent="0.3">
      <c r="A404"/>
      <c r="B404" s="54"/>
      <c r="C404" s="54"/>
      <c r="D404" s="54"/>
      <c r="E404" s="5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</row>
    <row r="405" spans="1:37" s="14" customFormat="1" ht="15" customHeight="1" x14ac:dyDescent="0.3">
      <c r="A405"/>
      <c r="B405" s="54"/>
      <c r="C405" s="54"/>
      <c r="D405" s="54"/>
      <c r="E405" s="54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</row>
    <row r="406" spans="1:37" s="14" customFormat="1" ht="15" customHeight="1" x14ac:dyDescent="0.3">
      <c r="A406"/>
      <c r="B406" s="54"/>
      <c r="C406" s="54"/>
      <c r="D406" s="54"/>
      <c r="E406" s="54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s="14" customFormat="1" ht="15" customHeight="1" x14ac:dyDescent="0.3">
      <c r="A407"/>
      <c r="B407" s="54"/>
      <c r="C407" s="54"/>
      <c r="D407" s="54"/>
      <c r="E407" s="54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</row>
    <row r="408" spans="1:37" s="14" customFormat="1" ht="15" customHeight="1" x14ac:dyDescent="0.3">
      <c r="A408"/>
      <c r="B408" s="54"/>
      <c r="C408" s="54"/>
      <c r="D408" s="54"/>
      <c r="E408" s="54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</row>
    <row r="409" spans="1:37" s="14" customFormat="1" ht="15" customHeight="1" x14ac:dyDescent="0.3">
      <c r="A409"/>
      <c r="B409" s="54"/>
      <c r="C409" s="54"/>
      <c r="D409" s="54"/>
      <c r="E409" s="54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s="14" customFormat="1" ht="15" customHeight="1" x14ac:dyDescent="0.3">
      <c r="A410"/>
      <c r="B410" s="54"/>
      <c r="C410" s="54"/>
      <c r="D410" s="54"/>
      <c r="E410" s="54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</row>
    <row r="411" spans="1:37" s="14" customFormat="1" ht="15" customHeight="1" x14ac:dyDescent="0.3">
      <c r="A411"/>
      <c r="B411" s="54"/>
      <c r="C411" s="54"/>
      <c r="D411" s="54"/>
      <c r="E411" s="54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</row>
    <row r="412" spans="1:37" s="14" customFormat="1" ht="15" customHeight="1" x14ac:dyDescent="0.3">
      <c r="A412"/>
      <c r="B412" s="54"/>
      <c r="C412" s="54"/>
      <c r="D412" s="54"/>
      <c r="E412" s="54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s="14" customFormat="1" ht="15" customHeight="1" x14ac:dyDescent="0.3">
      <c r="A413"/>
      <c r="B413" s="54"/>
      <c r="C413" s="54"/>
      <c r="D413" s="54"/>
      <c r="E413" s="54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</row>
    <row r="414" spans="1:37" s="14" customFormat="1" ht="15" customHeight="1" x14ac:dyDescent="0.3">
      <c r="A414"/>
      <c r="B414" s="54"/>
      <c r="C414" s="54"/>
      <c r="D414" s="54"/>
      <c r="E414" s="5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</row>
    <row r="415" spans="1:37" s="14" customFormat="1" ht="15" customHeight="1" x14ac:dyDescent="0.3">
      <c r="A415"/>
      <c r="B415" s="54"/>
      <c r="C415" s="54"/>
      <c r="D415" s="54"/>
      <c r="E415" s="54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s="14" customFormat="1" ht="15" customHeight="1" x14ac:dyDescent="0.3">
      <c r="A416"/>
      <c r="B416" s="54"/>
      <c r="C416" s="54"/>
      <c r="D416" s="54"/>
      <c r="E416" s="54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</row>
    <row r="417" spans="1:37" s="14" customFormat="1" ht="15" customHeight="1" x14ac:dyDescent="0.3">
      <c r="A417"/>
      <c r="B417" s="54"/>
      <c r="C417" s="54"/>
      <c r="D417" s="54"/>
      <c r="E417" s="54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</row>
    <row r="418" spans="1:37" s="14" customFormat="1" ht="15" customHeight="1" x14ac:dyDescent="0.3">
      <c r="A418"/>
      <c r="B418" s="54"/>
      <c r="C418" s="54"/>
      <c r="D418" s="54"/>
      <c r="E418" s="54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s="14" customFormat="1" ht="15" customHeight="1" x14ac:dyDescent="0.3">
      <c r="A419"/>
      <c r="B419" s="54"/>
      <c r="C419" s="54"/>
      <c r="D419" s="54"/>
      <c r="E419" s="54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</row>
    <row r="420" spans="1:37" s="14" customFormat="1" ht="15" customHeight="1" x14ac:dyDescent="0.3">
      <c r="A420"/>
      <c r="B420" s="54"/>
      <c r="C420" s="54"/>
      <c r="D420" s="54"/>
      <c r="E420" s="54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</row>
    <row r="421" spans="1:37" s="14" customFormat="1" ht="15" customHeight="1" x14ac:dyDescent="0.3">
      <c r="A421"/>
      <c r="B421" s="54"/>
      <c r="C421" s="54"/>
      <c r="D421" s="54"/>
      <c r="E421" s="54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s="14" customFormat="1" ht="15" customHeight="1" x14ac:dyDescent="0.3">
      <c r="A422"/>
      <c r="B422" s="54"/>
      <c r="C422" s="54"/>
      <c r="D422" s="54"/>
      <c r="E422" s="54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</row>
    <row r="423" spans="1:37" s="14" customFormat="1" ht="15" customHeight="1" x14ac:dyDescent="0.3">
      <c r="A423"/>
      <c r="B423" s="54"/>
      <c r="C423" s="54"/>
      <c r="D423" s="54"/>
      <c r="E423" s="54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</row>
    <row r="424" spans="1:37" s="14" customFormat="1" ht="15" customHeight="1" x14ac:dyDescent="0.3">
      <c r="A424"/>
      <c r="B424" s="54"/>
      <c r="C424" s="54"/>
      <c r="D424" s="54"/>
      <c r="E424" s="5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s="14" customFormat="1" ht="15" customHeight="1" x14ac:dyDescent="0.3">
      <c r="A425"/>
      <c r="B425" s="54"/>
      <c r="C425" s="54"/>
      <c r="D425" s="54"/>
      <c r="E425" s="54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</row>
    <row r="426" spans="1:37" s="14" customFormat="1" ht="15" customHeight="1" x14ac:dyDescent="0.3">
      <c r="A426"/>
      <c r="B426" s="54"/>
      <c r="C426" s="54"/>
      <c r="D426" s="54"/>
      <c r="E426" s="54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</row>
    <row r="427" spans="1:37" s="14" customFormat="1" ht="15" customHeight="1" x14ac:dyDescent="0.3">
      <c r="A427"/>
      <c r="B427" s="54"/>
      <c r="C427" s="54"/>
      <c r="D427" s="54"/>
      <c r="E427" s="54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s="14" customFormat="1" ht="15" customHeight="1" x14ac:dyDescent="0.3">
      <c r="A428"/>
      <c r="B428" s="54"/>
      <c r="C428" s="54"/>
      <c r="D428" s="54"/>
      <c r="E428" s="54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</row>
    <row r="429" spans="1:37" s="14" customFormat="1" ht="15" customHeight="1" x14ac:dyDescent="0.3">
      <c r="A429"/>
      <c r="B429" s="54"/>
      <c r="C429" s="54"/>
      <c r="D429" s="54"/>
      <c r="E429" s="54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</row>
    <row r="430" spans="1:37" s="14" customFormat="1" ht="15" customHeight="1" x14ac:dyDescent="0.3">
      <c r="A430"/>
      <c r="B430" s="54"/>
      <c r="C430" s="54"/>
      <c r="D430" s="54"/>
      <c r="E430" s="54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s="14" customFormat="1" ht="15" customHeight="1" x14ac:dyDescent="0.3">
      <c r="A431"/>
      <c r="B431" s="54"/>
      <c r="C431" s="54"/>
      <c r="D431" s="54"/>
      <c r="E431" s="54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</row>
    <row r="432" spans="1:37" s="14" customFormat="1" ht="15" customHeight="1" x14ac:dyDescent="0.3">
      <c r="A432"/>
      <c r="B432" s="54"/>
      <c r="C432" s="54"/>
      <c r="D432" s="54"/>
      <c r="E432" s="54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</row>
    <row r="433" spans="1:37" s="14" customFormat="1" ht="15" customHeight="1" x14ac:dyDescent="0.3">
      <c r="A433"/>
      <c r="B433" s="54"/>
      <c r="C433" s="54"/>
      <c r="D433" s="54"/>
      <c r="E433" s="54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s="14" customFormat="1" ht="15" customHeight="1" x14ac:dyDescent="0.3">
      <c r="A434"/>
      <c r="B434" s="54"/>
      <c r="C434" s="54"/>
      <c r="D434" s="54"/>
      <c r="E434" s="5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</row>
    <row r="435" spans="1:37" s="14" customFormat="1" ht="15" customHeight="1" x14ac:dyDescent="0.3">
      <c r="A435"/>
      <c r="B435" s="54"/>
      <c r="C435" s="54"/>
      <c r="D435" s="54"/>
      <c r="E435" s="54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</row>
    <row r="436" spans="1:37" s="14" customFormat="1" ht="15" customHeight="1" x14ac:dyDescent="0.3">
      <c r="A436"/>
      <c r="B436" s="54"/>
      <c r="C436" s="54"/>
      <c r="D436" s="54"/>
      <c r="E436" s="54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s="14" customFormat="1" ht="15" customHeight="1" x14ac:dyDescent="0.3">
      <c r="A437"/>
      <c r="B437" s="54"/>
      <c r="C437" s="54"/>
      <c r="D437" s="54"/>
      <c r="E437" s="54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</row>
    <row r="438" spans="1:37" s="14" customFormat="1" ht="15" customHeight="1" x14ac:dyDescent="0.3">
      <c r="A438"/>
      <c r="B438" s="54"/>
      <c r="C438" s="54"/>
      <c r="D438" s="54"/>
      <c r="E438" s="54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</row>
    <row r="439" spans="1:37" s="14" customFormat="1" ht="15" customHeight="1" x14ac:dyDescent="0.3">
      <c r="A439"/>
      <c r="B439" s="54"/>
      <c r="C439" s="54"/>
      <c r="D439" s="54"/>
      <c r="E439" s="54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s="14" customFormat="1" ht="15" customHeight="1" x14ac:dyDescent="0.3">
      <c r="A440"/>
      <c r="B440" s="54"/>
      <c r="C440" s="54"/>
      <c r="D440" s="54"/>
      <c r="E440" s="54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</row>
    <row r="441" spans="1:37" s="14" customFormat="1" ht="15" customHeight="1" x14ac:dyDescent="0.3">
      <c r="A441"/>
      <c r="B441" s="54"/>
      <c r="C441" s="54"/>
      <c r="D441" s="54"/>
      <c r="E441" s="54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</row>
    <row r="442" spans="1:37" s="14" customFormat="1" ht="15" customHeight="1" x14ac:dyDescent="0.3">
      <c r="A442"/>
      <c r="B442" s="54"/>
      <c r="C442" s="54"/>
      <c r="D442" s="54"/>
      <c r="E442" s="54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s="14" customFormat="1" ht="15" customHeight="1" x14ac:dyDescent="0.3">
      <c r="A443"/>
      <c r="B443" s="54"/>
      <c r="C443" s="54"/>
      <c r="D443" s="54"/>
      <c r="E443" s="54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</row>
    <row r="444" spans="1:37" s="14" customFormat="1" ht="15" customHeight="1" x14ac:dyDescent="0.3">
      <c r="A444"/>
      <c r="B444" s="54"/>
      <c r="C444" s="54"/>
      <c r="D444" s="54"/>
      <c r="E444" s="5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</row>
    <row r="445" spans="1:37" s="14" customFormat="1" ht="15" customHeight="1" x14ac:dyDescent="0.3">
      <c r="A445"/>
      <c r="B445" s="54"/>
      <c r="C445" s="54"/>
      <c r="D445" s="54"/>
      <c r="E445" s="54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s="14" customFormat="1" ht="15" customHeight="1" x14ac:dyDescent="0.3">
      <c r="A446"/>
      <c r="B446" s="54"/>
      <c r="C446" s="54"/>
      <c r="D446" s="54"/>
      <c r="E446" s="54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</row>
    <row r="447" spans="1:37" s="14" customFormat="1" ht="15" customHeight="1" x14ac:dyDescent="0.3">
      <c r="A447"/>
      <c r="B447" s="54"/>
      <c r="C447" s="54"/>
      <c r="D447" s="54"/>
      <c r="E447" s="54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</row>
    <row r="448" spans="1:37" s="14" customFormat="1" ht="15" customHeight="1" x14ac:dyDescent="0.3">
      <c r="A448"/>
      <c r="B448" s="54"/>
      <c r="C448" s="54"/>
      <c r="D448" s="54"/>
      <c r="E448" s="54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s="14" customFormat="1" ht="15" customHeight="1" x14ac:dyDescent="0.3">
      <c r="A449"/>
      <c r="B449" s="54"/>
      <c r="C449" s="54"/>
      <c r="D449" s="54"/>
      <c r="E449" s="54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</row>
    <row r="450" spans="1:37" s="14" customFormat="1" ht="15" customHeight="1" x14ac:dyDescent="0.3">
      <c r="A450"/>
      <c r="B450" s="54"/>
      <c r="C450" s="54"/>
      <c r="D450" s="54"/>
      <c r="E450" s="54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</row>
    <row r="451" spans="1:37" s="14" customFormat="1" ht="15" customHeight="1" x14ac:dyDescent="0.3">
      <c r="A451"/>
      <c r="B451" s="54"/>
      <c r="C451" s="54"/>
      <c r="D451" s="54"/>
      <c r="E451" s="54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s="14" customFormat="1" ht="15" customHeight="1" x14ac:dyDescent="0.3">
      <c r="A452"/>
      <c r="B452" s="54"/>
      <c r="C452" s="54"/>
      <c r="D452" s="54"/>
      <c r="E452" s="54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</row>
    <row r="453" spans="1:37" s="14" customFormat="1" ht="15" customHeight="1" x14ac:dyDescent="0.3">
      <c r="A453"/>
      <c r="B453" s="54"/>
      <c r="C453" s="54"/>
      <c r="D453" s="54"/>
      <c r="E453" s="54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</row>
    <row r="454" spans="1:37" s="14" customFormat="1" ht="15" customHeight="1" x14ac:dyDescent="0.3">
      <c r="A454"/>
      <c r="B454" s="54"/>
      <c r="C454" s="54"/>
      <c r="D454" s="54"/>
      <c r="E454" s="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s="14" customFormat="1" ht="15" customHeight="1" x14ac:dyDescent="0.3">
      <c r="A455"/>
      <c r="B455" s="54"/>
      <c r="C455" s="54"/>
      <c r="D455" s="54"/>
      <c r="E455" s="54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</row>
    <row r="456" spans="1:37" s="14" customFormat="1" ht="15" customHeight="1" x14ac:dyDescent="0.3">
      <c r="A456"/>
      <c r="B456" s="54"/>
      <c r="C456" s="54"/>
      <c r="D456" s="54"/>
      <c r="E456" s="54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</row>
    <row r="457" spans="1:37" s="14" customFormat="1" ht="15" customHeight="1" x14ac:dyDescent="0.3">
      <c r="A457"/>
      <c r="B457" s="54"/>
      <c r="C457" s="54"/>
      <c r="D457" s="54"/>
      <c r="E457" s="54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s="14" customFormat="1" ht="15" customHeight="1" x14ac:dyDescent="0.3">
      <c r="A458"/>
      <c r="B458" s="54"/>
      <c r="C458" s="54"/>
      <c r="D458" s="54"/>
      <c r="E458" s="54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</row>
    <row r="459" spans="1:37" s="14" customFormat="1" ht="15" customHeight="1" x14ac:dyDescent="0.3">
      <c r="A459"/>
      <c r="B459" s="54"/>
      <c r="C459" s="54"/>
      <c r="D459" s="54"/>
      <c r="E459" s="54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</row>
    <row r="460" spans="1:37" s="14" customFormat="1" ht="15" customHeight="1" x14ac:dyDescent="0.3">
      <c r="A460"/>
      <c r="B460" s="54"/>
      <c r="C460" s="54"/>
      <c r="D460" s="54"/>
      <c r="E460" s="54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s="14" customFormat="1" ht="15" customHeight="1" x14ac:dyDescent="0.3">
      <c r="A461"/>
      <c r="B461" s="54"/>
      <c r="C461" s="54"/>
      <c r="D461" s="54"/>
      <c r="E461" s="54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</row>
    <row r="462" spans="1:37" s="14" customFormat="1" ht="15" customHeight="1" x14ac:dyDescent="0.3">
      <c r="A462"/>
      <c r="B462" s="54"/>
      <c r="C462" s="54"/>
      <c r="D462" s="54"/>
      <c r="E462" s="54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</row>
    <row r="463" spans="1:37" s="14" customFormat="1" ht="15" customHeight="1" x14ac:dyDescent="0.3">
      <c r="A463"/>
      <c r="B463" s="54"/>
      <c r="C463" s="54"/>
      <c r="D463" s="54"/>
      <c r="E463" s="54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s="14" customFormat="1" ht="15" customHeight="1" x14ac:dyDescent="0.3">
      <c r="A464"/>
      <c r="B464" s="54"/>
      <c r="C464" s="54"/>
      <c r="D464" s="54"/>
      <c r="E464" s="5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</row>
    <row r="465" spans="1:37" s="14" customFormat="1" ht="15" customHeight="1" x14ac:dyDescent="0.3">
      <c r="A465"/>
      <c r="B465" s="54"/>
      <c r="C465" s="54"/>
      <c r="D465" s="54"/>
      <c r="E465" s="54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</row>
    <row r="466" spans="1:37" s="14" customFormat="1" ht="15" customHeight="1" x14ac:dyDescent="0.3">
      <c r="A466"/>
      <c r="B466" s="54"/>
      <c r="C466" s="54"/>
      <c r="D466" s="54"/>
      <c r="E466" s="54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s="14" customFormat="1" ht="15" customHeight="1" x14ac:dyDescent="0.3">
      <c r="A467"/>
      <c r="B467" s="54"/>
      <c r="C467" s="54"/>
      <c r="D467" s="54"/>
      <c r="E467" s="54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</row>
    <row r="468" spans="1:37" s="14" customFormat="1" ht="15" customHeight="1" x14ac:dyDescent="0.3">
      <c r="A468"/>
      <c r="B468" s="54"/>
      <c r="C468" s="54"/>
      <c r="D468" s="54"/>
      <c r="E468" s="54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</row>
    <row r="469" spans="1:37" s="14" customFormat="1" ht="15" customHeight="1" x14ac:dyDescent="0.3">
      <c r="A469"/>
      <c r="B469" s="54"/>
      <c r="C469" s="54"/>
      <c r="D469" s="54"/>
      <c r="E469" s="54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s="14" customFormat="1" ht="15" customHeight="1" x14ac:dyDescent="0.3">
      <c r="A470"/>
      <c r="B470" s="54"/>
      <c r="C470" s="54"/>
      <c r="D470" s="54"/>
      <c r="E470" s="54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</row>
    <row r="471" spans="1:37" s="14" customFormat="1" ht="15" customHeight="1" x14ac:dyDescent="0.3">
      <c r="A471"/>
      <c r="B471" s="54"/>
      <c r="C471" s="54"/>
      <c r="D471" s="54"/>
      <c r="E471" s="54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</row>
    <row r="472" spans="1:37" s="14" customFormat="1" ht="15" customHeight="1" x14ac:dyDescent="0.3">
      <c r="A472"/>
      <c r="B472" s="54"/>
      <c r="C472" s="54"/>
      <c r="D472" s="54"/>
      <c r="E472" s="54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s="14" customFormat="1" ht="15" customHeight="1" x14ac:dyDescent="0.3">
      <c r="A473"/>
      <c r="B473" s="54"/>
      <c r="C473" s="54"/>
      <c r="D473" s="54"/>
      <c r="E473" s="54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</row>
    <row r="474" spans="1:37" s="14" customFormat="1" ht="15" customHeight="1" x14ac:dyDescent="0.3">
      <c r="A474"/>
      <c r="B474" s="54"/>
      <c r="C474" s="54"/>
      <c r="D474" s="54"/>
      <c r="E474" s="5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</row>
    <row r="475" spans="1:37" s="14" customFormat="1" ht="15" customHeight="1" x14ac:dyDescent="0.3">
      <c r="A475"/>
      <c r="B475" s="54"/>
      <c r="C475" s="54"/>
      <c r="D475" s="54"/>
      <c r="E475" s="54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s="14" customFormat="1" ht="15" customHeight="1" x14ac:dyDescent="0.3">
      <c r="A476"/>
      <c r="B476" s="54"/>
      <c r="C476" s="54"/>
      <c r="D476" s="54"/>
      <c r="E476" s="54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</row>
    <row r="477" spans="1:37" s="14" customFormat="1" ht="15" customHeight="1" x14ac:dyDescent="0.3">
      <c r="A477"/>
      <c r="B477" s="54"/>
      <c r="C477" s="54"/>
      <c r="D477" s="54"/>
      <c r="E477" s="54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</row>
    <row r="478" spans="1:37" s="14" customFormat="1" ht="15" customHeight="1" x14ac:dyDescent="0.3">
      <c r="A478"/>
      <c r="B478" s="54"/>
      <c r="C478" s="54"/>
      <c r="D478" s="54"/>
      <c r="E478" s="54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s="14" customFormat="1" ht="15" customHeight="1" x14ac:dyDescent="0.3">
      <c r="A479"/>
      <c r="B479" s="54"/>
      <c r="C479" s="54"/>
      <c r="D479" s="54"/>
      <c r="E479" s="54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</row>
    <row r="480" spans="1:37" s="14" customFormat="1" ht="15" customHeight="1" x14ac:dyDescent="0.3">
      <c r="A480"/>
      <c r="B480" s="54"/>
      <c r="C480" s="54"/>
      <c r="D480" s="54"/>
      <c r="E480" s="54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</row>
    <row r="481" spans="1:37" s="14" customFormat="1" ht="15" customHeight="1" x14ac:dyDescent="0.3">
      <c r="A481"/>
      <c r="B481" s="54"/>
      <c r="C481" s="54"/>
      <c r="D481" s="54"/>
      <c r="E481" s="54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s="14" customFormat="1" ht="15" customHeight="1" x14ac:dyDescent="0.3">
      <c r="A482"/>
      <c r="B482" s="54"/>
      <c r="C482" s="54"/>
      <c r="D482" s="54"/>
      <c r="E482" s="54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</row>
    <row r="483" spans="1:37" s="14" customFormat="1" ht="15" customHeight="1" x14ac:dyDescent="0.3">
      <c r="A483"/>
      <c r="B483" s="54"/>
      <c r="C483" s="54"/>
      <c r="D483" s="54"/>
      <c r="E483" s="54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</row>
    <row r="484" spans="1:37" s="14" customFormat="1" ht="15" customHeight="1" x14ac:dyDescent="0.3">
      <c r="A484"/>
      <c r="B484" s="54"/>
      <c r="C484" s="54"/>
      <c r="D484" s="54"/>
      <c r="E484" s="5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s="14" customFormat="1" ht="15" customHeight="1" x14ac:dyDescent="0.3">
      <c r="A485"/>
      <c r="B485" s="54"/>
      <c r="C485" s="54"/>
      <c r="D485" s="54"/>
      <c r="E485" s="54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</row>
    <row r="486" spans="1:37" s="14" customFormat="1" ht="15" customHeight="1" x14ac:dyDescent="0.3">
      <c r="A486"/>
      <c r="B486" s="54"/>
      <c r="C486" s="54"/>
      <c r="D486" s="54"/>
      <c r="E486" s="54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</row>
    <row r="487" spans="1:37" s="14" customFormat="1" ht="15" customHeight="1" x14ac:dyDescent="0.3">
      <c r="A487"/>
      <c r="B487" s="54"/>
      <c r="C487" s="54"/>
      <c r="D487" s="54"/>
      <c r="E487" s="54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s="14" customFormat="1" ht="15" customHeight="1" x14ac:dyDescent="0.3">
      <c r="A488"/>
      <c r="B488" s="54"/>
      <c r="C488" s="54"/>
      <c r="D488" s="54"/>
      <c r="E488" s="54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</row>
    <row r="489" spans="1:37" s="14" customFormat="1" ht="15" customHeight="1" x14ac:dyDescent="0.3">
      <c r="A489"/>
      <c r="B489" s="54"/>
      <c r="C489" s="54"/>
      <c r="D489" s="54"/>
      <c r="E489" s="54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</row>
    <row r="490" spans="1:37" s="14" customFormat="1" ht="15" customHeight="1" x14ac:dyDescent="0.3">
      <c r="A490"/>
      <c r="B490" s="54"/>
      <c r="C490" s="54"/>
      <c r="D490" s="54"/>
      <c r="E490" s="54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s="14" customFormat="1" ht="15" customHeight="1" x14ac:dyDescent="0.3">
      <c r="A491"/>
      <c r="B491" s="54"/>
      <c r="C491" s="54"/>
      <c r="D491" s="54"/>
      <c r="E491" s="54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</row>
    <row r="492" spans="1:37" s="14" customFormat="1" ht="15" customHeight="1" x14ac:dyDescent="0.3">
      <c r="A492"/>
      <c r="B492" s="54"/>
      <c r="C492" s="54"/>
      <c r="D492" s="54"/>
      <c r="E492" s="54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</row>
    <row r="493" spans="1:37" s="14" customFormat="1" ht="15" customHeight="1" x14ac:dyDescent="0.3">
      <c r="A493"/>
      <c r="B493" s="54"/>
      <c r="C493" s="54"/>
      <c r="D493" s="54"/>
      <c r="E493" s="54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s="14" customFormat="1" ht="15" customHeight="1" x14ac:dyDescent="0.3">
      <c r="A494"/>
      <c r="B494" s="54"/>
      <c r="C494" s="54"/>
      <c r="D494" s="54"/>
      <c r="E494" s="5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</row>
    <row r="495" spans="1:37" s="14" customFormat="1" ht="15" customHeight="1" x14ac:dyDescent="0.3">
      <c r="A495"/>
      <c r="B495" s="54"/>
      <c r="C495" s="54"/>
      <c r="D495" s="54"/>
      <c r="E495" s="54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</row>
    <row r="496" spans="1:37" s="14" customFormat="1" ht="15" customHeight="1" x14ac:dyDescent="0.3">
      <c r="A496"/>
      <c r="B496" s="54"/>
      <c r="C496" s="54"/>
      <c r="D496" s="54"/>
      <c r="E496" s="54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s="14" customFormat="1" ht="15" customHeight="1" x14ac:dyDescent="0.3">
      <c r="A497"/>
      <c r="B497" s="54"/>
      <c r="C497" s="54"/>
      <c r="D497" s="54"/>
      <c r="E497" s="54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</row>
    <row r="498" spans="1:37" s="14" customFormat="1" ht="15" customHeight="1" x14ac:dyDescent="0.3">
      <c r="A498"/>
      <c r="B498" s="54"/>
      <c r="C498" s="54"/>
      <c r="D498" s="54"/>
      <c r="E498" s="54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</row>
    <row r="499" spans="1:37" s="14" customFormat="1" ht="15" customHeight="1" x14ac:dyDescent="0.3">
      <c r="A499"/>
      <c r="B499" s="54"/>
      <c r="C499" s="54"/>
      <c r="D499" s="54"/>
      <c r="E499" s="54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s="14" customFormat="1" ht="15" customHeight="1" x14ac:dyDescent="0.3">
      <c r="A500"/>
      <c r="B500" s="54"/>
      <c r="C500" s="54"/>
      <c r="D500" s="54"/>
      <c r="E500" s="54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</row>
    <row r="501" spans="1:37" s="14" customFormat="1" ht="15" customHeight="1" x14ac:dyDescent="0.3">
      <c r="A501"/>
      <c r="B501" s="54"/>
      <c r="C501" s="54"/>
      <c r="D501" s="54"/>
      <c r="E501" s="54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</row>
    <row r="502" spans="1:37" s="14" customFormat="1" ht="15" customHeight="1" x14ac:dyDescent="0.3">
      <c r="A502"/>
      <c r="B502" s="54"/>
      <c r="C502" s="54"/>
      <c r="D502" s="54"/>
      <c r="E502" s="54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</row>
    <row r="503" spans="1:37" s="14" customFormat="1" ht="15" customHeight="1" x14ac:dyDescent="0.3">
      <c r="A503"/>
      <c r="B503" s="54"/>
      <c r="C503" s="54"/>
      <c r="D503" s="54"/>
      <c r="E503" s="54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</row>
    <row r="504" spans="1:37" s="14" customFormat="1" ht="15" customHeight="1" x14ac:dyDescent="0.3">
      <c r="A504"/>
      <c r="B504" s="54"/>
      <c r="C504" s="54"/>
      <c r="D504" s="54"/>
      <c r="E504" s="5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</row>
    <row r="505" spans="1:37" s="14" customFormat="1" ht="15" customHeight="1" x14ac:dyDescent="0.3">
      <c r="A505"/>
      <c r="B505" s="54"/>
      <c r="C505" s="54"/>
      <c r="D505" s="54"/>
      <c r="E505" s="54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s="14" customFormat="1" ht="15" customHeight="1" x14ac:dyDescent="0.3">
      <c r="A506"/>
      <c r="B506" s="54"/>
      <c r="C506" s="54"/>
      <c r="D506" s="54"/>
      <c r="E506" s="54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</row>
    <row r="507" spans="1:37" s="14" customFormat="1" ht="15" customHeight="1" x14ac:dyDescent="0.3">
      <c r="A507"/>
      <c r="B507" s="54"/>
      <c r="C507" s="54"/>
      <c r="D507" s="54"/>
      <c r="E507" s="54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</row>
    <row r="508" spans="1:37" s="14" customFormat="1" ht="15" customHeight="1" x14ac:dyDescent="0.3">
      <c r="A508"/>
      <c r="B508" s="54"/>
      <c r="C508" s="54"/>
      <c r="D508" s="54"/>
      <c r="E508" s="54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s="14" customFormat="1" ht="15" customHeight="1" x14ac:dyDescent="0.3">
      <c r="A509"/>
      <c r="B509" s="54"/>
      <c r="C509" s="54"/>
      <c r="D509" s="54"/>
      <c r="E509" s="54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</row>
    <row r="510" spans="1:37" s="14" customFormat="1" ht="15" customHeight="1" x14ac:dyDescent="0.3">
      <c r="A510"/>
      <c r="B510" s="54"/>
      <c r="C510" s="54"/>
      <c r="D510" s="54"/>
      <c r="E510" s="54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</row>
    <row r="511" spans="1:37" s="14" customFormat="1" ht="15" customHeight="1" x14ac:dyDescent="0.3">
      <c r="A511"/>
      <c r="B511" s="54"/>
      <c r="C511" s="54"/>
      <c r="D511" s="54"/>
      <c r="E511" s="54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s="14" customFormat="1" ht="15" customHeight="1" x14ac:dyDescent="0.3">
      <c r="A512"/>
      <c r="B512" s="54"/>
      <c r="C512" s="54"/>
      <c r="D512" s="54"/>
      <c r="E512" s="54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</row>
    <row r="513" spans="1:37" s="14" customFormat="1" ht="15" customHeight="1" x14ac:dyDescent="0.3">
      <c r="A513"/>
      <c r="B513" s="54"/>
      <c r="C513" s="54"/>
      <c r="D513" s="54"/>
      <c r="E513" s="54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</row>
    <row r="514" spans="1:37" s="14" customFormat="1" ht="15" customHeight="1" x14ac:dyDescent="0.3">
      <c r="A514"/>
      <c r="B514" s="54"/>
      <c r="C514" s="54"/>
      <c r="D514" s="54"/>
      <c r="E514" s="5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s="14" customFormat="1" ht="15" customHeight="1" x14ac:dyDescent="0.3">
      <c r="A515"/>
      <c r="B515" s="54"/>
      <c r="C515" s="54"/>
      <c r="D515" s="54"/>
      <c r="E515" s="54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</row>
    <row r="516" spans="1:37" s="14" customFormat="1" ht="15" customHeight="1" x14ac:dyDescent="0.3">
      <c r="A516"/>
      <c r="B516" s="54"/>
      <c r="C516" s="54"/>
      <c r="D516" s="54"/>
      <c r="E516" s="54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</row>
    <row r="517" spans="1:37" s="14" customFormat="1" ht="15" customHeight="1" x14ac:dyDescent="0.3">
      <c r="A517"/>
      <c r="B517" s="54"/>
      <c r="C517" s="54"/>
      <c r="D517" s="54"/>
      <c r="E517" s="54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s="14" customFormat="1" ht="15" customHeight="1" x14ac:dyDescent="0.3">
      <c r="A518"/>
      <c r="B518" s="54"/>
      <c r="C518" s="54"/>
      <c r="D518" s="54"/>
      <c r="E518" s="54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</row>
    <row r="519" spans="1:37" s="14" customFormat="1" ht="15" customHeight="1" x14ac:dyDescent="0.3">
      <c r="A519"/>
      <c r="B519" s="54"/>
      <c r="C519" s="54"/>
      <c r="D519" s="54"/>
      <c r="E519" s="54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</row>
    <row r="520" spans="1:37" s="14" customFormat="1" ht="15" customHeight="1" x14ac:dyDescent="0.3">
      <c r="A520"/>
      <c r="B520" s="54"/>
      <c r="C520" s="54"/>
      <c r="D520" s="54"/>
      <c r="E520" s="54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</row>
    <row r="521" spans="1:37" s="14" customFormat="1" ht="15" customHeight="1" x14ac:dyDescent="0.3">
      <c r="A521"/>
      <c r="B521" s="54"/>
      <c r="C521" s="54"/>
      <c r="D521" s="54"/>
      <c r="E521" s="54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</row>
    <row r="522" spans="1:37" s="14" customFormat="1" ht="15" customHeight="1" x14ac:dyDescent="0.3">
      <c r="A522"/>
      <c r="B522" s="54"/>
      <c r="C522" s="54"/>
      <c r="D522" s="54"/>
      <c r="E522" s="54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</row>
    <row r="523" spans="1:37" s="14" customFormat="1" ht="15" customHeight="1" x14ac:dyDescent="0.3">
      <c r="A523"/>
      <c r="B523" s="54"/>
      <c r="C523" s="54"/>
      <c r="D523" s="54"/>
      <c r="E523" s="54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s="14" customFormat="1" ht="15" customHeight="1" x14ac:dyDescent="0.3">
      <c r="A524"/>
      <c r="B524" s="54"/>
      <c r="C524" s="54"/>
      <c r="D524" s="54"/>
      <c r="E524" s="5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</row>
    <row r="525" spans="1:37" s="14" customFormat="1" ht="15" customHeight="1" x14ac:dyDescent="0.3">
      <c r="A525"/>
      <c r="B525" s="54"/>
      <c r="C525" s="54"/>
      <c r="D525" s="54"/>
      <c r="E525" s="54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</row>
    <row r="526" spans="1:37" s="14" customFormat="1" ht="15" customHeight="1" x14ac:dyDescent="0.3">
      <c r="A526"/>
      <c r="B526" s="54"/>
      <c r="C526" s="54"/>
      <c r="D526" s="54"/>
      <c r="E526" s="54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s="14" customFormat="1" ht="15" customHeight="1" x14ac:dyDescent="0.3">
      <c r="A527"/>
      <c r="B527" s="54"/>
      <c r="C527" s="54"/>
      <c r="D527" s="54"/>
      <c r="E527" s="54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s="14" customFormat="1" ht="15" customHeight="1" x14ac:dyDescent="0.3">
      <c r="A528"/>
      <c r="B528" s="54"/>
      <c r="C528" s="54"/>
      <c r="D528" s="54"/>
      <c r="E528" s="54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s="14" customFormat="1" ht="15" customHeight="1" x14ac:dyDescent="0.3">
      <c r="A529"/>
      <c r="B529" s="54"/>
      <c r="C529" s="54"/>
      <c r="D529" s="54"/>
      <c r="E529" s="54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s="14" customFormat="1" ht="15" customHeight="1" x14ac:dyDescent="0.3">
      <c r="A530"/>
      <c r="B530" s="54"/>
      <c r="C530" s="54"/>
      <c r="D530" s="54"/>
      <c r="E530" s="54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s="14" customFormat="1" ht="15" customHeight="1" x14ac:dyDescent="0.3">
      <c r="A531"/>
      <c r="B531" s="54"/>
      <c r="C531" s="54"/>
      <c r="D531" s="54"/>
      <c r="E531" s="54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s="14" customFormat="1" ht="15" customHeight="1" x14ac:dyDescent="0.3">
      <c r="A532"/>
      <c r="B532" s="54"/>
      <c r="C532" s="54"/>
      <c r="D532" s="54"/>
      <c r="E532" s="54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s="14" customFormat="1" ht="15" customHeight="1" x14ac:dyDescent="0.3">
      <c r="A533"/>
      <c r="B533" s="54"/>
      <c r="C533" s="54"/>
      <c r="D533" s="54"/>
      <c r="E533" s="54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s="14" customFormat="1" ht="15" customHeight="1" x14ac:dyDescent="0.3">
      <c r="A534"/>
      <c r="B534" s="54"/>
      <c r="C534" s="54"/>
      <c r="D534" s="54"/>
      <c r="E534" s="5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s="14" customFormat="1" ht="15" customHeight="1" x14ac:dyDescent="0.3">
      <c r="A535"/>
      <c r="B535" s="54"/>
      <c r="C535" s="54"/>
      <c r="D535" s="54"/>
      <c r="E535" s="54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s="14" customFormat="1" ht="15" customHeight="1" x14ac:dyDescent="0.3">
      <c r="A536"/>
      <c r="B536" s="54"/>
      <c r="C536" s="54"/>
      <c r="D536" s="54"/>
      <c r="E536" s="54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s="14" customFormat="1" ht="15" customHeight="1" x14ac:dyDescent="0.3">
      <c r="A537"/>
      <c r="B537" s="54"/>
      <c r="C537" s="54"/>
      <c r="D537" s="54"/>
      <c r="E537" s="54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s="14" customFormat="1" ht="15" customHeight="1" x14ac:dyDescent="0.3">
      <c r="A538"/>
      <c r="B538" s="54"/>
      <c r="C538" s="54"/>
      <c r="D538" s="54"/>
      <c r="E538" s="54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s="14" customFormat="1" ht="15" customHeight="1" x14ac:dyDescent="0.3">
      <c r="A539"/>
      <c r="B539" s="54"/>
      <c r="C539" s="54"/>
      <c r="D539" s="54"/>
      <c r="E539" s="54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</row>
    <row r="540" spans="1:37" s="14" customFormat="1" ht="15" customHeight="1" x14ac:dyDescent="0.3">
      <c r="A540"/>
      <c r="B540" s="54"/>
      <c r="C540" s="54"/>
      <c r="D540" s="54"/>
      <c r="E540" s="54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</row>
    <row r="541" spans="1:37" s="14" customFormat="1" ht="15" customHeight="1" x14ac:dyDescent="0.3">
      <c r="A541"/>
      <c r="B541" s="54"/>
      <c r="C541" s="54"/>
      <c r="D541" s="54"/>
      <c r="E541" s="54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s="14" customFormat="1" ht="15" customHeight="1" x14ac:dyDescent="0.3">
      <c r="A542"/>
      <c r="B542" s="54"/>
      <c r="C542" s="54"/>
      <c r="D542" s="54"/>
      <c r="E542" s="54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</row>
    <row r="543" spans="1:37" s="14" customFormat="1" ht="15" customHeight="1" x14ac:dyDescent="0.3">
      <c r="A543"/>
      <c r="B543" s="54"/>
      <c r="C543" s="54"/>
      <c r="D543" s="54"/>
      <c r="E543" s="54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</row>
    <row r="544" spans="1:37" s="14" customFormat="1" ht="15" customHeight="1" x14ac:dyDescent="0.3">
      <c r="A544"/>
      <c r="B544" s="54"/>
      <c r="C544" s="54"/>
      <c r="D544" s="54"/>
      <c r="E544" s="5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s="14" customFormat="1" ht="15" customHeight="1" x14ac:dyDescent="0.3">
      <c r="A545"/>
      <c r="B545" s="54"/>
      <c r="C545" s="54"/>
      <c r="D545" s="54"/>
      <c r="E545" s="54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</row>
    <row r="546" spans="1:37" s="14" customFormat="1" ht="15" customHeight="1" x14ac:dyDescent="0.3">
      <c r="A546"/>
      <c r="B546" s="54"/>
      <c r="C546" s="54"/>
      <c r="D546" s="54"/>
      <c r="E546" s="54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</row>
    <row r="547" spans="1:37" s="14" customFormat="1" ht="15" customHeight="1" x14ac:dyDescent="0.3">
      <c r="A547"/>
      <c r="B547" s="54"/>
      <c r="C547" s="54"/>
      <c r="D547" s="54"/>
      <c r="E547" s="54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s="14" customFormat="1" ht="15" customHeight="1" x14ac:dyDescent="0.3">
      <c r="A548"/>
      <c r="B548" s="54"/>
      <c r="C548" s="54"/>
      <c r="D548" s="54"/>
      <c r="E548" s="54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</row>
    <row r="549" spans="1:37" s="14" customFormat="1" ht="15" customHeight="1" x14ac:dyDescent="0.3">
      <c r="A549"/>
      <c r="B549" s="54"/>
      <c r="C549" s="54"/>
      <c r="D549" s="54"/>
      <c r="E549" s="54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</row>
    <row r="550" spans="1:37" s="14" customFormat="1" ht="15" customHeight="1" x14ac:dyDescent="0.3">
      <c r="A550"/>
      <c r="B550" s="54"/>
      <c r="C550" s="54"/>
      <c r="D550" s="54"/>
      <c r="E550" s="54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s="14" customFormat="1" ht="15" customHeight="1" x14ac:dyDescent="0.3">
      <c r="A551"/>
      <c r="B551" s="54"/>
      <c r="C551" s="54"/>
      <c r="D551" s="54"/>
      <c r="E551" s="54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</row>
    <row r="552" spans="1:37" s="14" customFormat="1" ht="15" customHeight="1" x14ac:dyDescent="0.3">
      <c r="A552"/>
      <c r="B552" s="54"/>
      <c r="C552" s="54"/>
      <c r="D552" s="54"/>
      <c r="E552" s="54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</row>
    <row r="553" spans="1:37" s="14" customFormat="1" ht="15" customHeight="1" x14ac:dyDescent="0.3">
      <c r="A553"/>
      <c r="B553" s="54"/>
      <c r="C553" s="54"/>
      <c r="D553" s="54"/>
      <c r="E553" s="54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s="14" customFormat="1" ht="15" customHeight="1" x14ac:dyDescent="0.3">
      <c r="A554"/>
      <c r="B554" s="54"/>
      <c r="C554" s="54"/>
      <c r="D554" s="54"/>
      <c r="E554" s="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</row>
    <row r="555" spans="1:37" s="14" customFormat="1" ht="15" customHeight="1" x14ac:dyDescent="0.3">
      <c r="A555"/>
      <c r="B555" s="54"/>
      <c r="C555" s="54"/>
      <c r="D555" s="54"/>
      <c r="E555" s="54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</row>
    <row r="556" spans="1:37" s="14" customFormat="1" ht="15" customHeight="1" x14ac:dyDescent="0.3">
      <c r="A556"/>
      <c r="B556" s="54"/>
      <c r="C556" s="54"/>
      <c r="D556" s="54"/>
      <c r="E556" s="54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s="14" customFormat="1" ht="15" customHeight="1" x14ac:dyDescent="0.3">
      <c r="A557"/>
      <c r="B557" s="54"/>
      <c r="C557" s="54"/>
      <c r="D557" s="54"/>
      <c r="E557" s="54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</row>
    <row r="558" spans="1:37" s="14" customFormat="1" ht="15" customHeight="1" x14ac:dyDescent="0.3">
      <c r="A558"/>
      <c r="B558" s="54"/>
      <c r="C558" s="54"/>
      <c r="D558" s="54"/>
      <c r="E558" s="54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</row>
    <row r="559" spans="1:37" s="14" customFormat="1" ht="15" customHeight="1" x14ac:dyDescent="0.3">
      <c r="A559"/>
      <c r="B559" s="54"/>
      <c r="C559" s="54"/>
      <c r="D559" s="54"/>
      <c r="E559" s="54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s="14" customFormat="1" ht="15" customHeight="1" x14ac:dyDescent="0.3">
      <c r="A560"/>
      <c r="B560" s="54"/>
      <c r="C560" s="54"/>
      <c r="D560" s="54"/>
      <c r="E560" s="54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</row>
    <row r="561" spans="1:37" s="14" customFormat="1" ht="15" customHeight="1" x14ac:dyDescent="0.3">
      <c r="A561"/>
      <c r="B561" s="54"/>
      <c r="C561" s="54"/>
      <c r="D561" s="54"/>
      <c r="E561" s="54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</row>
    <row r="562" spans="1:37" s="14" customFormat="1" ht="15" customHeight="1" x14ac:dyDescent="0.3">
      <c r="A562"/>
      <c r="B562" s="54"/>
      <c r="C562" s="54"/>
      <c r="D562" s="54"/>
      <c r="E562" s="54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</row>
    <row r="563" spans="1:37" s="14" customFormat="1" ht="15" customHeight="1" x14ac:dyDescent="0.2">
      <c r="B563" s="39"/>
      <c r="C563" s="39"/>
      <c r="D563" s="39"/>
      <c r="E563" s="39"/>
    </row>
    <row r="564" spans="1:37" s="14" customFormat="1" ht="15" customHeight="1" x14ac:dyDescent="0.2">
      <c r="B564" s="39"/>
      <c r="C564" s="39"/>
      <c r="D564" s="39"/>
      <c r="E564" s="39"/>
    </row>
    <row r="565" spans="1:37" s="52" customFormat="1" ht="15" customHeight="1" x14ac:dyDescent="0.3">
      <c r="A565"/>
      <c r="B565" s="54"/>
      <c r="C565" s="54"/>
      <c r="D565" s="54"/>
      <c r="E565" s="54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s="52" customFormat="1" ht="15" customHeight="1" x14ac:dyDescent="0.3">
      <c r="A566"/>
      <c r="B566" s="54"/>
      <c r="C566" s="54"/>
      <c r="D566" s="54"/>
      <c r="E566" s="54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</row>
    <row r="567" spans="1:37" s="52" customFormat="1" ht="15" customHeight="1" x14ac:dyDescent="0.3">
      <c r="A567"/>
      <c r="B567" s="54"/>
      <c r="C567" s="54"/>
      <c r="D567" s="54"/>
      <c r="E567" s="54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</row>
    <row r="568" spans="1:37" s="52" customFormat="1" ht="15" customHeight="1" x14ac:dyDescent="0.3">
      <c r="A568"/>
      <c r="B568" s="54"/>
      <c r="C568" s="54"/>
      <c r="D568" s="54"/>
      <c r="E568" s="54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s="52" customFormat="1" ht="15" customHeight="1" x14ac:dyDescent="0.3">
      <c r="A569"/>
      <c r="B569" s="54"/>
      <c r="C569" s="54"/>
      <c r="D569" s="54"/>
      <c r="E569" s="54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</row>
    <row r="570" spans="1:37" s="52" customFormat="1" ht="15" customHeight="1" x14ac:dyDescent="0.3">
      <c r="A570"/>
      <c r="B570" s="54"/>
      <c r="C570" s="54"/>
      <c r="D570" s="54"/>
      <c r="E570" s="54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</row>
    <row r="571" spans="1:37" s="52" customFormat="1" ht="15" customHeight="1" x14ac:dyDescent="0.3">
      <c r="A571"/>
      <c r="B571" s="54"/>
      <c r="C571" s="54"/>
      <c r="D571" s="54"/>
      <c r="E571" s="54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s="52" customFormat="1" ht="15" customHeight="1" x14ac:dyDescent="0.3">
      <c r="A572"/>
      <c r="B572" s="54"/>
      <c r="C572" s="54"/>
      <c r="D572" s="54"/>
      <c r="E572" s="54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7" s="52" customFormat="1" ht="15" customHeight="1" x14ac:dyDescent="0.3">
      <c r="A573"/>
      <c r="B573" s="54"/>
      <c r="C573" s="54"/>
      <c r="D573" s="54"/>
      <c r="E573" s="54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</row>
    <row r="574" spans="1:37" s="52" customFormat="1" ht="15" customHeight="1" x14ac:dyDescent="0.3">
      <c r="A574"/>
      <c r="B574" s="54"/>
      <c r="C574" s="54"/>
      <c r="D574" s="54"/>
      <c r="E574" s="5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s="52" customFormat="1" ht="15" customHeight="1" x14ac:dyDescent="0.3">
      <c r="A575"/>
      <c r="B575" s="54"/>
      <c r="C575" s="54"/>
      <c r="D575" s="54"/>
      <c r="E575" s="54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7" s="52" customFormat="1" ht="15" customHeight="1" x14ac:dyDescent="0.3">
      <c r="A576"/>
      <c r="B576" s="54"/>
      <c r="C576" s="54"/>
      <c r="D576" s="54"/>
      <c r="E576" s="54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1:37" s="52" customFormat="1" ht="15" customHeight="1" x14ac:dyDescent="0.3">
      <c r="A577"/>
      <c r="B577" s="54"/>
      <c r="C577" s="54"/>
      <c r="D577" s="54"/>
      <c r="E577" s="54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s="52" customFormat="1" ht="15" customHeight="1" x14ac:dyDescent="0.3">
      <c r="A578"/>
      <c r="B578" s="54"/>
      <c r="C578" s="54"/>
      <c r="D578" s="54"/>
      <c r="E578" s="54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1:37" s="52" customFormat="1" ht="15" customHeight="1" x14ac:dyDescent="0.3">
      <c r="A579"/>
      <c r="B579" s="54"/>
      <c r="C579" s="54"/>
      <c r="D579" s="54"/>
      <c r="E579" s="54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1:37" s="52" customFormat="1" ht="15" customHeight="1" x14ac:dyDescent="0.3">
      <c r="A580"/>
      <c r="B580" s="54"/>
      <c r="C580" s="54"/>
      <c r="D580" s="54"/>
      <c r="E580" s="54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s="52" customFormat="1" ht="15" customHeight="1" x14ac:dyDescent="0.3">
      <c r="A581"/>
      <c r="B581" s="54"/>
      <c r="C581" s="54"/>
      <c r="D581" s="54"/>
      <c r="E581" s="54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1:37" s="52" customFormat="1" ht="15" customHeight="1" x14ac:dyDescent="0.3">
      <c r="A582"/>
      <c r="B582" s="54"/>
      <c r="C582" s="54"/>
      <c r="D582" s="54"/>
      <c r="E582" s="54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1:37" s="52" customFormat="1" ht="15" customHeight="1" x14ac:dyDescent="0.3">
      <c r="A583"/>
      <c r="B583" s="54"/>
      <c r="C583" s="54"/>
      <c r="D583" s="54"/>
      <c r="E583" s="54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s="52" customFormat="1" ht="15" customHeight="1" x14ac:dyDescent="0.3">
      <c r="A584"/>
      <c r="B584" s="54"/>
      <c r="C584" s="54"/>
      <c r="D584" s="54"/>
      <c r="E584" s="5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</row>
    <row r="585" spans="1:37" s="52" customFormat="1" ht="15" customHeight="1" x14ac:dyDescent="0.3">
      <c r="A585"/>
      <c r="B585" s="54"/>
      <c r="C585" s="54"/>
      <c r="D585" s="54"/>
      <c r="E585" s="54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</row>
    <row r="586" spans="1:37" s="52" customFormat="1" ht="15" customHeight="1" x14ac:dyDescent="0.3">
      <c r="A586"/>
      <c r="B586" s="54"/>
      <c r="C586" s="54"/>
      <c r="D586" s="54"/>
      <c r="E586" s="54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s="52" customFormat="1" ht="15" customHeight="1" x14ac:dyDescent="0.3">
      <c r="A587"/>
      <c r="B587" s="54"/>
      <c r="C587" s="54"/>
      <c r="D587" s="54"/>
      <c r="E587" s="54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1:37" s="52" customFormat="1" ht="15" customHeight="1" x14ac:dyDescent="0.3">
      <c r="A588"/>
      <c r="B588" s="54"/>
      <c r="C588" s="54"/>
      <c r="D588" s="54"/>
      <c r="E588" s="54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1:37" s="52" customFormat="1" ht="15" customHeight="1" x14ac:dyDescent="0.3">
      <c r="A589"/>
      <c r="B589" s="54"/>
      <c r="C589" s="54"/>
      <c r="D589" s="54"/>
      <c r="E589" s="54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s="52" customFormat="1" ht="15" customHeight="1" x14ac:dyDescent="0.3">
      <c r="A590"/>
      <c r="B590" s="54"/>
      <c r="C590" s="54"/>
      <c r="D590" s="54"/>
      <c r="E590" s="54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1:37" s="52" customFormat="1" ht="15" customHeight="1" x14ac:dyDescent="0.3">
      <c r="A591"/>
      <c r="B591" s="54"/>
      <c r="C591" s="54"/>
      <c r="D591" s="54"/>
      <c r="E591" s="54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1:37" s="52" customFormat="1" ht="15" customHeight="1" x14ac:dyDescent="0.3">
      <c r="A592"/>
      <c r="B592" s="54"/>
      <c r="C592" s="54"/>
      <c r="D592" s="54"/>
      <c r="E592" s="54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s="52" customFormat="1" ht="15" customHeight="1" x14ac:dyDescent="0.3">
      <c r="A593"/>
      <c r="B593" s="54"/>
      <c r="C593" s="54"/>
      <c r="D593" s="54"/>
      <c r="E593" s="54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1:37" s="52" customFormat="1" ht="15" customHeight="1" x14ac:dyDescent="0.3">
      <c r="A594"/>
      <c r="B594" s="54"/>
      <c r="C594" s="54"/>
      <c r="D594" s="54"/>
      <c r="E594" s="5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1:37" s="52" customFormat="1" ht="15" customHeight="1" x14ac:dyDescent="0.3">
      <c r="A595"/>
      <c r="B595" s="54"/>
      <c r="C595" s="54"/>
      <c r="D595" s="54"/>
      <c r="E595" s="54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s="52" customFormat="1" ht="15" customHeight="1" x14ac:dyDescent="0.3">
      <c r="A596"/>
      <c r="B596" s="54"/>
      <c r="C596" s="54"/>
      <c r="D596" s="54"/>
      <c r="E596" s="54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1:37" s="52" customFormat="1" ht="15" customHeight="1" x14ac:dyDescent="0.3">
      <c r="A597"/>
      <c r="B597" s="54"/>
      <c r="C597" s="54"/>
      <c r="D597" s="54"/>
      <c r="E597" s="54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1:37" s="52" customFormat="1" ht="15" customHeight="1" x14ac:dyDescent="0.3">
      <c r="A598"/>
      <c r="B598" s="54"/>
      <c r="C598" s="54"/>
      <c r="D598" s="54"/>
      <c r="E598" s="54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s="52" customFormat="1" ht="15" customHeight="1" x14ac:dyDescent="0.3">
      <c r="A599"/>
      <c r="B599" s="54"/>
      <c r="C599" s="54"/>
      <c r="D599" s="54"/>
      <c r="E599" s="54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1:37" s="52" customFormat="1" ht="15" customHeight="1" x14ac:dyDescent="0.3">
      <c r="A600"/>
      <c r="B600" s="54"/>
      <c r="C600" s="54"/>
      <c r="D600" s="54"/>
      <c r="E600" s="54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1:37" s="52" customFormat="1" ht="15" customHeight="1" x14ac:dyDescent="0.3">
      <c r="A601"/>
      <c r="B601" s="54"/>
      <c r="C601" s="54"/>
      <c r="D601" s="54"/>
      <c r="E601" s="54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s="52" customFormat="1" ht="15" customHeight="1" x14ac:dyDescent="0.3">
      <c r="A602"/>
      <c r="B602" s="54"/>
      <c r="C602" s="54"/>
      <c r="D602" s="54"/>
      <c r="E602" s="54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1:37" s="52" customFormat="1" ht="15" customHeight="1" x14ac:dyDescent="0.3">
      <c r="A603"/>
      <c r="B603" s="54"/>
      <c r="C603" s="54"/>
      <c r="D603" s="54"/>
      <c r="E603" s="54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1:37" s="52" customFormat="1" ht="15" customHeight="1" x14ac:dyDescent="0.3">
      <c r="A604"/>
      <c r="B604" s="54"/>
      <c r="C604" s="54"/>
      <c r="D604" s="54"/>
      <c r="E604" s="5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s="52" customFormat="1" ht="15" customHeight="1" x14ac:dyDescent="0.3">
      <c r="A605"/>
      <c r="B605" s="54"/>
      <c r="C605" s="54"/>
      <c r="D605" s="54"/>
      <c r="E605" s="54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1:37" s="52" customFormat="1" ht="15" customHeight="1" x14ac:dyDescent="0.3">
      <c r="A606"/>
      <c r="B606" s="54"/>
      <c r="C606" s="54"/>
      <c r="D606" s="54"/>
      <c r="E606" s="54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1:37" s="52" customFormat="1" x14ac:dyDescent="0.3">
      <c r="A607"/>
      <c r="B607" s="54"/>
      <c r="C607" s="54"/>
      <c r="D607" s="54"/>
      <c r="E607" s="54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s="52" customFormat="1" x14ac:dyDescent="0.3">
      <c r="A608"/>
      <c r="B608" s="54"/>
      <c r="C608" s="54"/>
      <c r="D608" s="54"/>
      <c r="E608" s="54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1:37" s="52" customFormat="1" x14ac:dyDescent="0.3">
      <c r="A609"/>
      <c r="B609" s="54"/>
      <c r="C609" s="54"/>
      <c r="D609" s="54"/>
      <c r="E609" s="54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1:37" s="52" customFormat="1" x14ac:dyDescent="0.3">
      <c r="A610"/>
      <c r="B610" s="54"/>
      <c r="C610" s="54"/>
      <c r="D610" s="54"/>
      <c r="E610" s="54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s="52" customFormat="1" x14ac:dyDescent="0.3">
      <c r="A611"/>
      <c r="B611" s="54"/>
      <c r="C611" s="54"/>
      <c r="D611" s="54"/>
      <c r="E611" s="54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1:37" s="52" customFormat="1" x14ac:dyDescent="0.3">
      <c r="A612"/>
      <c r="B612" s="54"/>
      <c r="C612" s="54"/>
      <c r="D612" s="54"/>
      <c r="E612" s="54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1:37" s="52" customFormat="1" x14ac:dyDescent="0.3">
      <c r="A613"/>
      <c r="B613" s="54"/>
      <c r="C613" s="54"/>
      <c r="D613" s="54"/>
      <c r="E613" s="54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s="52" customFormat="1" x14ac:dyDescent="0.3">
      <c r="A614"/>
      <c r="B614" s="54"/>
      <c r="C614" s="54"/>
      <c r="D614" s="54"/>
      <c r="E614" s="5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1:37" s="52" customFormat="1" x14ac:dyDescent="0.3">
      <c r="A615"/>
      <c r="B615" s="54"/>
      <c r="C615" s="54"/>
      <c r="D615" s="54"/>
      <c r="E615" s="54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1:37" s="52" customFormat="1" x14ac:dyDescent="0.3">
      <c r="A616"/>
      <c r="B616" s="54"/>
      <c r="C616" s="54"/>
      <c r="D616" s="54"/>
      <c r="E616" s="54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s="52" customFormat="1" x14ac:dyDescent="0.3">
      <c r="A617"/>
      <c r="B617" s="54"/>
      <c r="C617" s="54"/>
      <c r="D617" s="54"/>
      <c r="E617" s="54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1:37" s="52" customFormat="1" x14ac:dyDescent="0.3">
      <c r="A618"/>
      <c r="B618" s="54"/>
      <c r="C618" s="54"/>
      <c r="D618" s="54"/>
      <c r="E618" s="54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1:37" s="52" customFormat="1" x14ac:dyDescent="0.3">
      <c r="A619"/>
      <c r="B619" s="54"/>
      <c r="C619" s="54"/>
      <c r="D619" s="54"/>
      <c r="E619" s="54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s="52" customFormat="1" x14ac:dyDescent="0.3">
      <c r="A620"/>
      <c r="B620" s="54"/>
      <c r="C620" s="54"/>
      <c r="D620" s="54"/>
      <c r="E620" s="54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1:37" s="52" customFormat="1" x14ac:dyDescent="0.3">
      <c r="A621"/>
      <c r="B621" s="54"/>
      <c r="C621" s="54"/>
      <c r="D621" s="54"/>
      <c r="E621" s="54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1:37" s="52" customFormat="1" x14ac:dyDescent="0.3">
      <c r="A622"/>
      <c r="B622" s="54"/>
      <c r="C622" s="54"/>
      <c r="D622" s="54"/>
      <c r="E622" s="54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s="52" customFormat="1" x14ac:dyDescent="0.3">
      <c r="A623"/>
      <c r="B623" s="54"/>
      <c r="C623" s="54"/>
      <c r="D623" s="54"/>
      <c r="E623" s="54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1:37" s="52" customFormat="1" x14ac:dyDescent="0.3">
      <c r="A624"/>
      <c r="B624" s="54"/>
      <c r="C624" s="54"/>
      <c r="D624" s="54"/>
      <c r="E624" s="5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1:37" s="52" customFormat="1" x14ac:dyDescent="0.3">
      <c r="A625"/>
      <c r="B625" s="54"/>
      <c r="C625" s="54"/>
      <c r="D625" s="54"/>
      <c r="E625" s="54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s="52" customFormat="1" x14ac:dyDescent="0.3">
      <c r="A626"/>
      <c r="B626" s="54"/>
      <c r="C626" s="54"/>
      <c r="D626" s="54"/>
      <c r="E626" s="54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1:37" s="52" customFormat="1" x14ac:dyDescent="0.3">
      <c r="A627"/>
      <c r="B627" s="54"/>
      <c r="C627" s="54"/>
      <c r="D627" s="54"/>
      <c r="E627" s="54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1:37" s="52" customFormat="1" x14ac:dyDescent="0.3">
      <c r="A628"/>
      <c r="B628" s="54"/>
      <c r="C628" s="54"/>
      <c r="D628" s="54"/>
      <c r="E628" s="54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s="52" customFormat="1" x14ac:dyDescent="0.3">
      <c r="A629"/>
      <c r="B629" s="54"/>
      <c r="C629" s="54"/>
      <c r="D629" s="54"/>
      <c r="E629" s="54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1:37" s="52" customFormat="1" x14ac:dyDescent="0.3">
      <c r="A630"/>
      <c r="B630" s="54"/>
      <c r="C630" s="54"/>
      <c r="D630" s="54"/>
      <c r="E630" s="54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1:37" s="52" customFormat="1" x14ac:dyDescent="0.3">
      <c r="A631"/>
      <c r="B631" s="54"/>
      <c r="C631" s="54"/>
      <c r="D631" s="54"/>
      <c r="E631" s="54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s="52" customFormat="1" x14ac:dyDescent="0.3">
      <c r="A632"/>
      <c r="B632" s="54"/>
      <c r="C632" s="54"/>
      <c r="D632" s="54"/>
      <c r="E632" s="54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1:37" s="52" customFormat="1" x14ac:dyDescent="0.3">
      <c r="A633"/>
      <c r="B633" s="54"/>
      <c r="C633" s="54"/>
      <c r="D633" s="54"/>
      <c r="E633" s="54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1:37" s="52" customFormat="1" x14ac:dyDescent="0.3">
      <c r="A634"/>
      <c r="B634" s="54"/>
      <c r="C634" s="54"/>
      <c r="D634" s="54"/>
      <c r="E634" s="5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s="52" customFormat="1" x14ac:dyDescent="0.3">
      <c r="A635"/>
      <c r="B635" s="54"/>
      <c r="C635" s="54"/>
      <c r="D635" s="54"/>
      <c r="E635" s="54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1:37" s="52" customFormat="1" x14ac:dyDescent="0.3">
      <c r="A636"/>
      <c r="B636" s="54"/>
      <c r="C636" s="54"/>
      <c r="D636" s="54"/>
      <c r="E636" s="54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1:37" s="52" customFormat="1" x14ac:dyDescent="0.3">
      <c r="A637"/>
      <c r="B637" s="54"/>
      <c r="C637" s="54"/>
      <c r="D637" s="54"/>
      <c r="E637" s="54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s="52" customFormat="1" x14ac:dyDescent="0.3">
      <c r="A638"/>
      <c r="B638" s="54"/>
      <c r="C638" s="54"/>
      <c r="D638" s="54"/>
      <c r="E638" s="54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1:37" s="52" customFormat="1" x14ac:dyDescent="0.3">
      <c r="A639"/>
      <c r="B639" s="54"/>
      <c r="C639" s="54"/>
      <c r="D639" s="54"/>
      <c r="E639" s="54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1:37" s="52" customFormat="1" x14ac:dyDescent="0.3">
      <c r="A640"/>
      <c r="B640" s="54"/>
      <c r="C640" s="54"/>
      <c r="D640" s="54"/>
      <c r="E640" s="54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s="52" customFormat="1" x14ac:dyDescent="0.3">
      <c r="A641"/>
      <c r="B641" s="54"/>
      <c r="C641" s="54"/>
      <c r="D641" s="54"/>
      <c r="E641" s="54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1:37" s="52" customFormat="1" x14ac:dyDescent="0.3">
      <c r="A642"/>
      <c r="B642" s="54"/>
      <c r="C642" s="54"/>
      <c r="D642" s="54"/>
      <c r="E642" s="54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1:37" s="52" customFormat="1" x14ac:dyDescent="0.3">
      <c r="A643"/>
      <c r="B643" s="54"/>
      <c r="C643" s="54"/>
      <c r="D643" s="54"/>
      <c r="E643" s="54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s="52" customFormat="1" x14ac:dyDescent="0.3">
      <c r="A644"/>
      <c r="B644" s="54"/>
      <c r="C644" s="54"/>
      <c r="D644" s="54"/>
      <c r="E644" s="5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1:37" s="52" customFormat="1" x14ac:dyDescent="0.3">
      <c r="A645"/>
      <c r="B645" s="54"/>
      <c r="C645" s="54"/>
      <c r="D645" s="54"/>
      <c r="E645" s="54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1:37" s="52" customFormat="1" x14ac:dyDescent="0.3">
      <c r="A646"/>
      <c r="B646" s="54"/>
      <c r="C646" s="54"/>
      <c r="D646" s="54"/>
      <c r="E646" s="54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1:37" s="52" customFormat="1" x14ac:dyDescent="0.3">
      <c r="A647"/>
      <c r="B647" s="54"/>
      <c r="C647" s="54"/>
      <c r="D647" s="54"/>
      <c r="E647" s="54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1:37" s="52" customFormat="1" x14ac:dyDescent="0.3">
      <c r="A648"/>
      <c r="B648" s="54"/>
      <c r="C648" s="54"/>
      <c r="D648" s="54"/>
      <c r="E648" s="54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1:37" s="52" customFormat="1" x14ac:dyDescent="0.3">
      <c r="A649"/>
      <c r="B649" s="54"/>
      <c r="C649" s="54"/>
      <c r="D649" s="54"/>
      <c r="E649" s="54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s="52" customFormat="1" x14ac:dyDescent="0.3">
      <c r="A650"/>
      <c r="B650" s="54"/>
      <c r="C650" s="54"/>
      <c r="D650" s="54"/>
      <c r="E650" s="54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1:37" s="52" customFormat="1" x14ac:dyDescent="0.3">
      <c r="A651"/>
      <c r="B651" s="54"/>
      <c r="C651" s="54"/>
      <c r="D651" s="54"/>
      <c r="E651" s="54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1:37" s="52" customFormat="1" x14ac:dyDescent="0.3">
      <c r="A652"/>
      <c r="B652" s="54"/>
      <c r="C652" s="54"/>
      <c r="D652" s="54"/>
      <c r="E652" s="54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s="52" customFormat="1" x14ac:dyDescent="0.3">
      <c r="A653"/>
      <c r="B653" s="54"/>
      <c r="C653" s="54"/>
      <c r="D653" s="54"/>
      <c r="E653" s="54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1:37" s="52" customFormat="1" x14ac:dyDescent="0.3">
      <c r="A654"/>
      <c r="B654" s="54"/>
      <c r="C654" s="54"/>
      <c r="D654" s="54"/>
      <c r="E654" s="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1:37" s="52" customFormat="1" x14ac:dyDescent="0.3">
      <c r="A655"/>
      <c r="B655" s="54"/>
      <c r="C655" s="54"/>
      <c r="D655" s="54"/>
      <c r="E655" s="54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s="52" customFormat="1" x14ac:dyDescent="0.3">
      <c r="A656"/>
      <c r="B656" s="54"/>
      <c r="C656" s="54"/>
      <c r="D656" s="54"/>
      <c r="E656" s="54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1:37" s="52" customFormat="1" x14ac:dyDescent="0.3">
      <c r="A657"/>
      <c r="B657" s="54"/>
      <c r="C657" s="54"/>
      <c r="D657" s="54"/>
      <c r="E657" s="54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1:37" s="52" customFormat="1" x14ac:dyDescent="0.3">
      <c r="A658"/>
      <c r="B658" s="54"/>
      <c r="C658" s="54"/>
      <c r="D658" s="54"/>
      <c r="E658" s="54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1:37" s="52" customFormat="1" x14ac:dyDescent="0.3">
      <c r="A659"/>
      <c r="B659" s="54"/>
      <c r="C659" s="54"/>
      <c r="D659" s="54"/>
      <c r="E659" s="54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1:37" s="52" customFormat="1" x14ac:dyDescent="0.3">
      <c r="A660"/>
      <c r="B660" s="54"/>
      <c r="C660" s="54"/>
      <c r="D660" s="54"/>
      <c r="E660" s="54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1:37" s="52" customFormat="1" x14ac:dyDescent="0.3">
      <c r="A661"/>
      <c r="B661" s="54"/>
      <c r="C661" s="54"/>
      <c r="D661" s="54"/>
      <c r="E661" s="54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1:37" s="52" customFormat="1" x14ac:dyDescent="0.3">
      <c r="A662"/>
      <c r="B662" s="54"/>
      <c r="C662" s="54"/>
      <c r="D662" s="54"/>
      <c r="E662" s="54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1:37" s="52" customFormat="1" x14ac:dyDescent="0.3">
      <c r="A663"/>
      <c r="B663" s="54"/>
      <c r="C663" s="54"/>
      <c r="D663" s="54"/>
      <c r="E663" s="54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1:37" s="52" customFormat="1" x14ac:dyDescent="0.3">
      <c r="A664"/>
      <c r="B664" s="54"/>
      <c r="C664" s="54"/>
      <c r="D664" s="54"/>
      <c r="E664" s="5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1:37" s="52" customFormat="1" x14ac:dyDescent="0.3">
      <c r="A665"/>
      <c r="B665" s="54"/>
      <c r="C665" s="54"/>
      <c r="D665" s="54"/>
      <c r="E665" s="54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1:37" s="52" customFormat="1" x14ac:dyDescent="0.3">
      <c r="A666"/>
      <c r="B666" s="54"/>
      <c r="C666" s="54"/>
      <c r="D666" s="54"/>
      <c r="E666" s="54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1:37" s="52" customFormat="1" x14ac:dyDescent="0.3">
      <c r="A667"/>
      <c r="B667" s="54"/>
      <c r="C667" s="54"/>
      <c r="D667" s="54"/>
      <c r="E667" s="54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1:37" s="52" customFormat="1" x14ac:dyDescent="0.3">
      <c r="A668"/>
      <c r="B668" s="54"/>
      <c r="C668" s="54"/>
      <c r="D668" s="54"/>
      <c r="E668" s="54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1:37" s="52" customFormat="1" x14ac:dyDescent="0.3">
      <c r="A669"/>
      <c r="B669" s="54"/>
      <c r="C669" s="54"/>
      <c r="D669" s="54"/>
      <c r="E669" s="54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1:37" s="52" customFormat="1" x14ac:dyDescent="0.3">
      <c r="A670"/>
      <c r="B670" s="54"/>
      <c r="C670" s="54"/>
      <c r="D670" s="54"/>
      <c r="E670" s="54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1:37" s="52" customFormat="1" x14ac:dyDescent="0.3">
      <c r="A671"/>
      <c r="B671" s="54"/>
      <c r="C671" s="54"/>
      <c r="D671" s="54"/>
      <c r="E671" s="54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1:37" s="52" customFormat="1" x14ac:dyDescent="0.3">
      <c r="A672"/>
      <c r="B672" s="54"/>
      <c r="C672" s="54"/>
      <c r="D672" s="54"/>
      <c r="E672" s="54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1:37" s="52" customFormat="1" x14ac:dyDescent="0.3">
      <c r="A673"/>
      <c r="B673" s="54"/>
      <c r="C673" s="54"/>
      <c r="D673" s="54"/>
      <c r="E673" s="54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1:37" s="52" customFormat="1" x14ac:dyDescent="0.3">
      <c r="A674"/>
      <c r="B674" s="54"/>
      <c r="C674" s="54"/>
      <c r="D674" s="54"/>
      <c r="E674" s="5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1:37" s="52" customFormat="1" x14ac:dyDescent="0.3">
      <c r="A675"/>
      <c r="B675" s="54"/>
      <c r="C675" s="54"/>
      <c r="D675" s="54"/>
      <c r="E675" s="54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1:37" s="52" customFormat="1" x14ac:dyDescent="0.3">
      <c r="A676"/>
      <c r="B676" s="54"/>
      <c r="C676" s="54"/>
      <c r="D676" s="54"/>
      <c r="E676" s="54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1:37" s="52" customFormat="1" x14ac:dyDescent="0.3">
      <c r="A677"/>
      <c r="B677" s="54"/>
      <c r="C677" s="54"/>
      <c r="D677" s="54"/>
      <c r="E677" s="54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1:37" s="52" customFormat="1" x14ac:dyDescent="0.3">
      <c r="A678"/>
      <c r="B678" s="54"/>
      <c r="C678" s="54"/>
      <c r="D678" s="54"/>
      <c r="E678" s="54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1:37" s="52" customFormat="1" x14ac:dyDescent="0.3">
      <c r="A679"/>
      <c r="B679" s="54"/>
      <c r="C679" s="54"/>
      <c r="D679" s="54"/>
      <c r="E679" s="54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s="52" customFormat="1" x14ac:dyDescent="0.3">
      <c r="A680"/>
      <c r="B680" s="54"/>
      <c r="C680" s="54"/>
      <c r="D680" s="54"/>
      <c r="E680" s="54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1:37" s="52" customFormat="1" x14ac:dyDescent="0.3">
      <c r="A681"/>
      <c r="B681" s="54"/>
      <c r="C681" s="54"/>
      <c r="D681" s="54"/>
      <c r="E681" s="54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1:37" s="52" customFormat="1" x14ac:dyDescent="0.3">
      <c r="A682"/>
      <c r="B682" s="54"/>
      <c r="C682" s="54"/>
      <c r="D682" s="54"/>
      <c r="E682" s="54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s="52" customFormat="1" x14ac:dyDescent="0.3">
      <c r="A683"/>
      <c r="B683" s="54"/>
      <c r="C683" s="54"/>
      <c r="D683" s="54"/>
      <c r="E683" s="54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1:37" s="52" customFormat="1" x14ac:dyDescent="0.3">
      <c r="A684"/>
      <c r="B684" s="54"/>
      <c r="C684" s="54"/>
      <c r="D684" s="54"/>
      <c r="E684" s="5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1:37" s="52" customFormat="1" x14ac:dyDescent="0.3">
      <c r="A685"/>
      <c r="B685" s="54"/>
      <c r="C685" s="54"/>
      <c r="D685" s="54"/>
      <c r="E685" s="54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s="52" customFormat="1" x14ac:dyDescent="0.3">
      <c r="A686"/>
      <c r="B686" s="54"/>
      <c r="C686" s="54"/>
      <c r="D686" s="54"/>
      <c r="E686" s="54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1:37" s="52" customFormat="1" x14ac:dyDescent="0.3">
      <c r="A687"/>
      <c r="B687" s="54"/>
      <c r="C687" s="54"/>
      <c r="D687" s="54"/>
      <c r="E687" s="54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1:37" s="52" customFormat="1" x14ac:dyDescent="0.3">
      <c r="A688"/>
      <c r="B688" s="54"/>
      <c r="C688" s="54"/>
      <c r="D688" s="54"/>
      <c r="E688" s="54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s="52" customFormat="1" x14ac:dyDescent="0.3">
      <c r="A689"/>
      <c r="B689" s="54"/>
      <c r="C689" s="54"/>
      <c r="D689" s="54"/>
      <c r="E689" s="54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1:37" s="52" customFormat="1" x14ac:dyDescent="0.3">
      <c r="A690"/>
      <c r="B690" s="54"/>
      <c r="C690" s="54"/>
      <c r="D690" s="54"/>
      <c r="E690" s="54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1:37" s="52" customFormat="1" x14ac:dyDescent="0.3">
      <c r="A691"/>
      <c r="B691" s="54"/>
      <c r="C691" s="54"/>
      <c r="D691" s="54"/>
      <c r="E691" s="54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s="52" customFormat="1" x14ac:dyDescent="0.3">
      <c r="A692"/>
      <c r="B692" s="54"/>
      <c r="C692" s="54"/>
      <c r="D692" s="54"/>
      <c r="E692" s="54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1:37" s="52" customFormat="1" x14ac:dyDescent="0.3">
      <c r="A693"/>
      <c r="B693" s="54"/>
      <c r="C693" s="54"/>
      <c r="D693" s="54"/>
      <c r="E693" s="54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1:37" s="52" customFormat="1" x14ac:dyDescent="0.3">
      <c r="A694"/>
      <c r="B694" s="54"/>
      <c r="C694" s="54"/>
      <c r="D694" s="54"/>
      <c r="E694" s="5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s="52" customFormat="1" x14ac:dyDescent="0.3">
      <c r="A695"/>
      <c r="B695" s="54"/>
      <c r="C695" s="54"/>
      <c r="D695" s="54"/>
      <c r="E695" s="54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1:37" s="52" customFormat="1" x14ac:dyDescent="0.3">
      <c r="A696"/>
      <c r="B696" s="54"/>
      <c r="C696" s="54"/>
      <c r="D696" s="54"/>
      <c r="E696" s="54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1:37" s="52" customFormat="1" x14ac:dyDescent="0.3">
      <c r="A697"/>
      <c r="B697" s="54"/>
      <c r="C697" s="54"/>
      <c r="D697" s="54"/>
      <c r="E697" s="54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1:37" s="52" customFormat="1" x14ac:dyDescent="0.3">
      <c r="A698"/>
      <c r="B698" s="54"/>
      <c r="C698" s="54"/>
      <c r="D698" s="54"/>
      <c r="E698" s="54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1:37" s="52" customFormat="1" x14ac:dyDescent="0.3">
      <c r="A699"/>
      <c r="B699" s="54"/>
      <c r="C699" s="54"/>
      <c r="D699" s="54"/>
      <c r="E699" s="54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1:37" s="52" customFormat="1" x14ac:dyDescent="0.3">
      <c r="A700"/>
      <c r="B700" s="54"/>
      <c r="C700" s="54"/>
      <c r="D700" s="54"/>
      <c r="E700" s="54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1:37" s="52" customFormat="1" x14ac:dyDescent="0.3">
      <c r="A701"/>
      <c r="B701" s="54"/>
      <c r="C701" s="54"/>
      <c r="D701" s="54"/>
      <c r="E701" s="54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1:37" s="52" customFormat="1" x14ac:dyDescent="0.3">
      <c r="A702"/>
      <c r="B702" s="54"/>
      <c r="C702" s="54"/>
      <c r="D702" s="54"/>
      <c r="E702" s="54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1:37" s="52" customFormat="1" x14ac:dyDescent="0.3">
      <c r="A703"/>
      <c r="B703" s="54"/>
      <c r="C703" s="54"/>
      <c r="D703" s="54"/>
      <c r="E703" s="54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1:37" s="52" customFormat="1" x14ac:dyDescent="0.3">
      <c r="A704"/>
      <c r="B704" s="54"/>
      <c r="C704" s="54"/>
      <c r="D704" s="54"/>
      <c r="E704" s="5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1:37" s="52" customFormat="1" x14ac:dyDescent="0.3">
      <c r="A705"/>
      <c r="B705" s="54"/>
      <c r="C705" s="54"/>
      <c r="D705" s="54"/>
      <c r="E705" s="54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1:37" s="52" customFormat="1" x14ac:dyDescent="0.3">
      <c r="A706"/>
      <c r="B706" s="54"/>
      <c r="C706" s="54"/>
      <c r="D706" s="54"/>
      <c r="E706" s="54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1:37" s="52" customFormat="1" x14ac:dyDescent="0.3">
      <c r="A707"/>
      <c r="B707" s="54"/>
      <c r="C707" s="54"/>
      <c r="D707" s="54"/>
      <c r="E707" s="54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1:37" s="52" customFormat="1" x14ac:dyDescent="0.3">
      <c r="A708"/>
      <c r="B708" s="54"/>
      <c r="C708" s="54"/>
      <c r="D708" s="54"/>
      <c r="E708" s="54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1:37" s="52" customFormat="1" x14ac:dyDescent="0.3">
      <c r="A709"/>
      <c r="B709" s="54"/>
      <c r="C709" s="54"/>
      <c r="D709" s="54"/>
      <c r="E709" s="54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1:37" s="52" customFormat="1" x14ac:dyDescent="0.3">
      <c r="A710"/>
      <c r="B710" s="54"/>
      <c r="C710" s="54"/>
      <c r="D710" s="54"/>
      <c r="E710" s="54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1:37" s="52" customFormat="1" x14ac:dyDescent="0.3">
      <c r="A711"/>
      <c r="B711" s="54"/>
      <c r="C711" s="54"/>
      <c r="D711" s="54"/>
      <c r="E711" s="54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1:37" s="52" customFormat="1" x14ac:dyDescent="0.3">
      <c r="A712"/>
      <c r="B712" s="54"/>
      <c r="C712" s="54"/>
      <c r="D712" s="54"/>
      <c r="E712" s="54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1:37" s="52" customFormat="1" x14ac:dyDescent="0.3">
      <c r="A713"/>
      <c r="B713" s="54"/>
      <c r="C713" s="54"/>
      <c r="D713" s="54"/>
      <c r="E713" s="54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1:37" s="52" customFormat="1" x14ac:dyDescent="0.3">
      <c r="A714"/>
      <c r="B714" s="54"/>
      <c r="C714" s="54"/>
      <c r="D714" s="54"/>
      <c r="E714" s="5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1:37" s="52" customFormat="1" x14ac:dyDescent="0.3">
      <c r="A715"/>
      <c r="B715" s="54"/>
      <c r="C715" s="54"/>
      <c r="D715" s="54"/>
      <c r="E715" s="54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1:37" s="52" customFormat="1" x14ac:dyDescent="0.3">
      <c r="A716"/>
      <c r="B716" s="54"/>
      <c r="C716" s="54"/>
      <c r="D716" s="54"/>
      <c r="E716" s="54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1:37" s="52" customFormat="1" x14ac:dyDescent="0.3">
      <c r="A717"/>
      <c r="B717" s="54"/>
      <c r="C717" s="54"/>
      <c r="D717" s="54"/>
      <c r="E717" s="54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1:37" s="52" customFormat="1" x14ac:dyDescent="0.3">
      <c r="A718"/>
      <c r="B718" s="54"/>
      <c r="C718" s="54"/>
      <c r="D718" s="54"/>
      <c r="E718" s="54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1:37" s="52" customFormat="1" x14ac:dyDescent="0.3">
      <c r="A719"/>
      <c r="B719" s="54"/>
      <c r="C719" s="54"/>
      <c r="D719" s="54"/>
      <c r="E719" s="54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1:37" s="52" customFormat="1" x14ac:dyDescent="0.3">
      <c r="A720"/>
      <c r="B720" s="54"/>
      <c r="C720" s="54"/>
      <c r="D720" s="54"/>
      <c r="E720" s="54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1:37" s="52" customFormat="1" x14ac:dyDescent="0.3">
      <c r="A721"/>
      <c r="B721" s="54"/>
      <c r="C721" s="54"/>
      <c r="D721" s="54"/>
      <c r="E721" s="54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1:37" s="52" customFormat="1" x14ac:dyDescent="0.3">
      <c r="A722"/>
      <c r="B722" s="54"/>
      <c r="C722" s="54"/>
      <c r="D722" s="54"/>
      <c r="E722" s="54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1:37" s="52" customFormat="1" x14ac:dyDescent="0.3">
      <c r="A723"/>
      <c r="B723" s="54"/>
      <c r="C723" s="54"/>
      <c r="D723" s="54"/>
      <c r="E723" s="54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1:37" s="52" customFormat="1" x14ac:dyDescent="0.3">
      <c r="A724"/>
      <c r="B724" s="54"/>
      <c r="C724" s="54"/>
      <c r="D724" s="54"/>
      <c r="E724" s="5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1:37" s="52" customFormat="1" x14ac:dyDescent="0.3">
      <c r="A725"/>
      <c r="B725" s="54"/>
      <c r="C725" s="54"/>
      <c r="D725" s="54"/>
      <c r="E725" s="54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1:37" s="52" customFormat="1" x14ac:dyDescent="0.3">
      <c r="A726"/>
      <c r="B726" s="54"/>
      <c r="C726" s="54"/>
      <c r="D726" s="54"/>
      <c r="E726" s="54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1:37" s="52" customFormat="1" x14ac:dyDescent="0.3">
      <c r="A727"/>
      <c r="B727" s="54"/>
      <c r="C727" s="54"/>
      <c r="D727" s="54"/>
      <c r="E727" s="54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1:37" s="52" customFormat="1" x14ac:dyDescent="0.3">
      <c r="A728"/>
      <c r="B728" s="54"/>
      <c r="C728" s="54"/>
      <c r="D728" s="54"/>
      <c r="E728" s="54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1:37" s="52" customFormat="1" x14ac:dyDescent="0.3">
      <c r="A729"/>
      <c r="B729" s="54"/>
      <c r="C729" s="54"/>
      <c r="D729" s="54"/>
      <c r="E729" s="54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1:37" s="52" customFormat="1" x14ac:dyDescent="0.3">
      <c r="A730"/>
      <c r="B730" s="54"/>
      <c r="C730" s="54"/>
      <c r="D730" s="54"/>
      <c r="E730" s="54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1:37" s="52" customFormat="1" x14ac:dyDescent="0.3">
      <c r="A731"/>
      <c r="B731" s="54"/>
      <c r="C731" s="54"/>
      <c r="D731" s="54"/>
      <c r="E731" s="54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1:37" s="52" customFormat="1" x14ac:dyDescent="0.3">
      <c r="A732"/>
      <c r="B732" s="54"/>
      <c r="C732" s="54"/>
      <c r="D732" s="54"/>
      <c r="E732" s="54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1:37" s="52" customFormat="1" x14ac:dyDescent="0.3">
      <c r="A733"/>
      <c r="B733" s="54"/>
      <c r="C733" s="54"/>
      <c r="D733" s="54"/>
      <c r="E733" s="54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1:37" s="52" customFormat="1" x14ac:dyDescent="0.3">
      <c r="A734"/>
      <c r="B734" s="54"/>
      <c r="C734" s="54"/>
      <c r="D734" s="54"/>
      <c r="E734" s="5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1:37" s="52" customFormat="1" x14ac:dyDescent="0.3">
      <c r="A735"/>
      <c r="B735" s="54"/>
      <c r="C735" s="54"/>
      <c r="D735" s="54"/>
      <c r="E735" s="54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1:37" s="52" customFormat="1" x14ac:dyDescent="0.3">
      <c r="A736"/>
      <c r="B736" s="54"/>
      <c r="C736" s="54"/>
      <c r="D736" s="54"/>
      <c r="E736" s="54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1:37" s="52" customFormat="1" x14ac:dyDescent="0.3">
      <c r="A737"/>
      <c r="B737" s="54"/>
      <c r="C737" s="54"/>
      <c r="D737" s="54"/>
      <c r="E737" s="54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1:37" s="52" customFormat="1" x14ac:dyDescent="0.3">
      <c r="A738"/>
      <c r="B738" s="54"/>
      <c r="C738" s="54"/>
      <c r="D738" s="54"/>
      <c r="E738" s="54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1:37" s="52" customFormat="1" x14ac:dyDescent="0.3">
      <c r="A739"/>
      <c r="B739" s="54"/>
      <c r="C739" s="54"/>
      <c r="D739" s="54"/>
      <c r="E739" s="54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1:37" s="52" customFormat="1" x14ac:dyDescent="0.3">
      <c r="A740"/>
      <c r="B740" s="54"/>
      <c r="C740" s="54"/>
      <c r="D740" s="54"/>
      <c r="E740" s="54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1:37" s="52" customFormat="1" x14ac:dyDescent="0.3">
      <c r="A741"/>
      <c r="B741" s="54"/>
      <c r="C741" s="54"/>
      <c r="D741" s="54"/>
      <c r="E741" s="54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1:37" s="52" customFormat="1" x14ac:dyDescent="0.3">
      <c r="A742"/>
      <c r="B742" s="54"/>
      <c r="C742" s="54"/>
      <c r="D742" s="54"/>
      <c r="E742" s="54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1:37" s="52" customFormat="1" x14ac:dyDescent="0.3">
      <c r="A743"/>
      <c r="B743" s="54"/>
      <c r="C743" s="54"/>
      <c r="D743" s="54"/>
      <c r="E743" s="54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1:37" s="52" customFormat="1" x14ac:dyDescent="0.3">
      <c r="A744"/>
      <c r="B744" s="54"/>
      <c r="C744" s="54"/>
      <c r="D744" s="54"/>
      <c r="E744" s="5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1:37" s="52" customFormat="1" x14ac:dyDescent="0.3">
      <c r="A745"/>
      <c r="B745" s="54"/>
      <c r="C745" s="54"/>
      <c r="D745" s="54"/>
      <c r="E745" s="54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1:37" s="52" customFormat="1" x14ac:dyDescent="0.3">
      <c r="A746"/>
      <c r="B746" s="54"/>
      <c r="C746" s="54"/>
      <c r="D746" s="54"/>
      <c r="E746" s="54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1:37" s="52" customFormat="1" x14ac:dyDescent="0.3">
      <c r="A747"/>
      <c r="B747" s="54"/>
      <c r="C747" s="54"/>
      <c r="D747" s="54"/>
      <c r="E747" s="54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1:37" s="52" customFormat="1" x14ac:dyDescent="0.3">
      <c r="A748"/>
      <c r="B748" s="54"/>
      <c r="C748" s="54"/>
      <c r="D748" s="54"/>
      <c r="E748" s="54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1:37" s="52" customFormat="1" x14ac:dyDescent="0.3">
      <c r="A749"/>
      <c r="B749" s="54"/>
      <c r="C749" s="54"/>
      <c r="D749" s="54"/>
      <c r="E749" s="54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1:37" s="52" customFormat="1" x14ac:dyDescent="0.3">
      <c r="A750"/>
      <c r="B750" s="54"/>
      <c r="C750" s="54"/>
      <c r="D750" s="54"/>
      <c r="E750" s="54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1:37" s="52" customFormat="1" x14ac:dyDescent="0.3">
      <c r="A751"/>
      <c r="B751" s="54"/>
      <c r="C751" s="54"/>
      <c r="D751" s="54"/>
      <c r="E751" s="54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1:37" s="52" customFormat="1" x14ac:dyDescent="0.3">
      <c r="A752"/>
      <c r="B752" s="54"/>
      <c r="C752" s="54"/>
      <c r="D752" s="54"/>
      <c r="E752" s="54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1:37" s="52" customFormat="1" x14ac:dyDescent="0.3">
      <c r="A753"/>
      <c r="B753" s="54"/>
      <c r="C753" s="54"/>
      <c r="D753" s="54"/>
      <c r="E753" s="54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1:37" s="52" customFormat="1" x14ac:dyDescent="0.3">
      <c r="A754"/>
      <c r="B754" s="54"/>
      <c r="C754" s="54"/>
      <c r="D754" s="54"/>
      <c r="E754" s="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1:37" s="52" customFormat="1" x14ac:dyDescent="0.3">
      <c r="A755"/>
      <c r="B755" s="54"/>
      <c r="C755" s="54"/>
      <c r="D755" s="54"/>
      <c r="E755" s="54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1:37" s="52" customFormat="1" x14ac:dyDescent="0.3">
      <c r="A756"/>
      <c r="B756" s="54"/>
      <c r="C756" s="54"/>
      <c r="D756" s="54"/>
      <c r="E756" s="54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1:37" s="52" customFormat="1" x14ac:dyDescent="0.3">
      <c r="A757"/>
      <c r="B757" s="54"/>
      <c r="C757" s="54"/>
      <c r="D757" s="54"/>
      <c r="E757" s="54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1:37" s="52" customFormat="1" x14ac:dyDescent="0.3">
      <c r="A758"/>
      <c r="B758" s="54"/>
      <c r="C758" s="54"/>
      <c r="D758" s="54"/>
      <c r="E758" s="54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1:37" s="52" customFormat="1" x14ac:dyDescent="0.3">
      <c r="A759"/>
      <c r="B759" s="54"/>
      <c r="C759" s="54"/>
      <c r="D759" s="54"/>
      <c r="E759" s="54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1:37" s="52" customFormat="1" x14ac:dyDescent="0.3">
      <c r="A760"/>
      <c r="B760" s="54"/>
      <c r="C760" s="54"/>
      <c r="D760" s="54"/>
      <c r="E760" s="54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1:37" s="52" customFormat="1" x14ac:dyDescent="0.3">
      <c r="A761"/>
      <c r="B761" s="54"/>
      <c r="C761" s="54"/>
      <c r="D761" s="54"/>
      <c r="E761" s="54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1:37" s="52" customFormat="1" x14ac:dyDescent="0.3">
      <c r="A762"/>
      <c r="B762" s="54"/>
      <c r="C762" s="54"/>
      <c r="D762" s="54"/>
      <c r="E762" s="54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1:37" s="52" customFormat="1" x14ac:dyDescent="0.3">
      <c r="A763"/>
      <c r="B763" s="54"/>
      <c r="C763" s="54"/>
      <c r="D763" s="54"/>
      <c r="E763" s="54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1:37" s="52" customFormat="1" x14ac:dyDescent="0.3">
      <c r="A764"/>
      <c r="B764" s="54"/>
      <c r="C764" s="54"/>
      <c r="D764" s="54"/>
      <c r="E764" s="5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1:37" s="52" customFormat="1" x14ac:dyDescent="0.3">
      <c r="A765"/>
      <c r="B765" s="54"/>
      <c r="C765" s="54"/>
      <c r="D765" s="54"/>
      <c r="E765" s="54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1:37" s="52" customFormat="1" x14ac:dyDescent="0.3">
      <c r="A766"/>
      <c r="B766" s="54"/>
      <c r="C766" s="54"/>
      <c r="D766" s="54"/>
      <c r="E766" s="54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1:37" s="52" customFormat="1" x14ac:dyDescent="0.3">
      <c r="A767"/>
      <c r="B767" s="54"/>
      <c r="C767" s="54"/>
      <c r="D767" s="54"/>
      <c r="E767" s="54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1:37" s="52" customFormat="1" x14ac:dyDescent="0.3">
      <c r="A768"/>
      <c r="B768" s="54"/>
      <c r="C768" s="54"/>
      <c r="D768" s="54"/>
      <c r="E768" s="54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1:37" s="52" customFormat="1" x14ac:dyDescent="0.3">
      <c r="A769"/>
      <c r="B769" s="54"/>
      <c r="C769" s="54"/>
      <c r="D769" s="54"/>
      <c r="E769" s="54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1:37" s="52" customFormat="1" x14ac:dyDescent="0.3">
      <c r="A770"/>
      <c r="B770" s="54"/>
      <c r="C770" s="54"/>
      <c r="D770" s="54"/>
      <c r="E770" s="54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1:37" s="52" customFormat="1" x14ac:dyDescent="0.3">
      <c r="A771"/>
      <c r="B771" s="54"/>
      <c r="C771" s="54"/>
      <c r="D771" s="54"/>
      <c r="E771" s="54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1:37" s="52" customFormat="1" x14ac:dyDescent="0.3">
      <c r="A772"/>
      <c r="B772" s="54"/>
      <c r="C772" s="54"/>
      <c r="D772" s="54"/>
      <c r="E772" s="54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1:37" s="52" customFormat="1" x14ac:dyDescent="0.3">
      <c r="A773"/>
      <c r="B773" s="54"/>
      <c r="C773" s="54"/>
      <c r="D773" s="54"/>
      <c r="E773" s="54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1:37" s="52" customFormat="1" x14ac:dyDescent="0.3">
      <c r="A774"/>
      <c r="B774" s="54"/>
      <c r="C774" s="54"/>
      <c r="D774" s="54"/>
      <c r="E774" s="5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1:37" s="52" customFormat="1" x14ac:dyDescent="0.3">
      <c r="A775"/>
      <c r="B775" s="54"/>
      <c r="C775" s="54"/>
      <c r="D775" s="54"/>
      <c r="E775" s="54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1:37" s="52" customFormat="1" x14ac:dyDescent="0.3">
      <c r="A776"/>
      <c r="B776" s="54"/>
      <c r="C776" s="54"/>
      <c r="D776" s="54"/>
      <c r="E776" s="54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1:37" s="52" customFormat="1" x14ac:dyDescent="0.3">
      <c r="A777"/>
      <c r="B777" s="54"/>
      <c r="C777" s="54"/>
      <c r="D777" s="54"/>
      <c r="E777" s="54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1:37" s="52" customFormat="1" x14ac:dyDescent="0.3">
      <c r="A778"/>
      <c r="B778" s="54"/>
      <c r="C778" s="54"/>
      <c r="D778" s="54"/>
      <c r="E778" s="54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1:37" s="52" customFormat="1" x14ac:dyDescent="0.3">
      <c r="A779"/>
      <c r="B779" s="54"/>
      <c r="C779" s="54"/>
      <c r="D779" s="54"/>
      <c r="E779" s="54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1:37" s="52" customFormat="1" x14ac:dyDescent="0.3">
      <c r="A780"/>
      <c r="B780" s="54"/>
      <c r="C780" s="54"/>
      <c r="D780" s="54"/>
      <c r="E780" s="54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1:37" s="52" customFormat="1" x14ac:dyDescent="0.3">
      <c r="A781"/>
      <c r="B781" s="54"/>
      <c r="C781" s="54"/>
      <c r="D781" s="54"/>
      <c r="E781" s="54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1:37" s="52" customFormat="1" x14ac:dyDescent="0.3">
      <c r="A782"/>
      <c r="B782" s="54"/>
      <c r="C782" s="54"/>
      <c r="D782" s="54"/>
      <c r="E782" s="54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1:37" s="52" customFormat="1" x14ac:dyDescent="0.3">
      <c r="A783"/>
      <c r="B783" s="54"/>
      <c r="C783" s="54"/>
      <c r="D783" s="54"/>
      <c r="E783" s="54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1:37" s="52" customFormat="1" x14ac:dyDescent="0.3">
      <c r="A784"/>
      <c r="B784" s="54"/>
      <c r="C784" s="54"/>
      <c r="D784" s="54"/>
      <c r="E784" s="5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1:37" s="52" customFormat="1" x14ac:dyDescent="0.3">
      <c r="A785"/>
      <c r="B785" s="54"/>
      <c r="C785" s="54"/>
      <c r="D785" s="54"/>
      <c r="E785" s="54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1:37" s="52" customFormat="1" x14ac:dyDescent="0.3">
      <c r="A786"/>
      <c r="B786" s="54"/>
      <c r="C786" s="54"/>
      <c r="D786" s="54"/>
      <c r="E786" s="54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1:37" s="52" customFormat="1" x14ac:dyDescent="0.3">
      <c r="A787"/>
      <c r="B787" s="54"/>
      <c r="C787" s="54"/>
      <c r="D787" s="54"/>
      <c r="E787" s="54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1:37" s="52" customFormat="1" x14ac:dyDescent="0.3">
      <c r="A788"/>
      <c r="B788" s="54"/>
      <c r="C788" s="54"/>
      <c r="D788" s="54"/>
      <c r="E788" s="54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1:37" s="52" customFormat="1" x14ac:dyDescent="0.3">
      <c r="A789"/>
      <c r="B789" s="54"/>
      <c r="C789" s="54"/>
      <c r="D789" s="54"/>
      <c r="E789" s="54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1:37" s="52" customFormat="1" x14ac:dyDescent="0.3">
      <c r="A790"/>
      <c r="B790" s="54"/>
      <c r="C790" s="54"/>
      <c r="D790" s="54"/>
      <c r="E790" s="54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1:37" s="52" customFormat="1" x14ac:dyDescent="0.3">
      <c r="A791"/>
      <c r="B791" s="54"/>
      <c r="C791" s="54"/>
      <c r="D791" s="54"/>
      <c r="E791" s="54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1:37" s="52" customFormat="1" x14ac:dyDescent="0.3">
      <c r="A792"/>
      <c r="B792" s="54"/>
      <c r="C792" s="54"/>
      <c r="D792" s="54"/>
      <c r="E792" s="54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1:37" s="52" customFormat="1" x14ac:dyDescent="0.3">
      <c r="A793"/>
      <c r="B793" s="54"/>
      <c r="C793" s="54"/>
      <c r="D793" s="54"/>
      <c r="E793" s="54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1:37" s="52" customFormat="1" x14ac:dyDescent="0.3">
      <c r="A794"/>
      <c r="B794" s="54"/>
      <c r="C794" s="54"/>
      <c r="D794" s="54"/>
      <c r="E794" s="5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1:37" s="52" customFormat="1" x14ac:dyDescent="0.3">
      <c r="A795"/>
      <c r="B795" s="54"/>
      <c r="C795" s="54"/>
      <c r="D795" s="54"/>
      <c r="E795" s="54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1:37" s="52" customFormat="1" x14ac:dyDescent="0.3">
      <c r="A796"/>
      <c r="B796" s="54"/>
      <c r="C796" s="54"/>
      <c r="D796" s="54"/>
      <c r="E796" s="54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1:37" s="52" customFormat="1" x14ac:dyDescent="0.3">
      <c r="A797"/>
      <c r="B797" s="54"/>
      <c r="C797" s="54"/>
      <c r="D797" s="54"/>
      <c r="E797" s="54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1:37" s="52" customFormat="1" x14ac:dyDescent="0.3">
      <c r="A798"/>
      <c r="B798" s="54"/>
      <c r="C798" s="54"/>
      <c r="D798" s="54"/>
      <c r="E798" s="54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1:37" s="52" customFormat="1" x14ac:dyDescent="0.3">
      <c r="A799"/>
      <c r="B799" s="54"/>
      <c r="C799" s="54"/>
      <c r="D799" s="54"/>
      <c r="E799" s="54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1:37" s="52" customFormat="1" x14ac:dyDescent="0.3">
      <c r="A800"/>
      <c r="B800" s="54"/>
      <c r="C800" s="54"/>
      <c r="D800" s="54"/>
      <c r="E800" s="54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1:37" s="52" customFormat="1" x14ac:dyDescent="0.3">
      <c r="A801"/>
      <c r="B801" s="54"/>
      <c r="C801" s="54"/>
      <c r="D801" s="54"/>
      <c r="E801" s="54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1:37" s="52" customFormat="1" x14ac:dyDescent="0.3">
      <c r="A802"/>
      <c r="B802" s="54"/>
      <c r="C802" s="54"/>
      <c r="D802" s="54"/>
      <c r="E802" s="54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1:37" s="52" customFormat="1" x14ac:dyDescent="0.3">
      <c r="A803"/>
      <c r="B803" s="54"/>
      <c r="C803" s="54"/>
      <c r="D803" s="54"/>
      <c r="E803" s="54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1:37" s="52" customFormat="1" x14ac:dyDescent="0.3">
      <c r="A804"/>
      <c r="B804" s="54"/>
      <c r="C804" s="54"/>
      <c r="D804" s="54"/>
      <c r="E804" s="5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1:37" s="52" customFormat="1" x14ac:dyDescent="0.3">
      <c r="A805"/>
      <c r="B805" s="54"/>
      <c r="C805" s="54"/>
      <c r="D805" s="54"/>
      <c r="E805" s="54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1:37" s="52" customFormat="1" x14ac:dyDescent="0.3">
      <c r="A806"/>
      <c r="B806" s="54"/>
      <c r="C806" s="54"/>
      <c r="D806" s="54"/>
      <c r="E806" s="54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1:37" s="52" customFormat="1" x14ac:dyDescent="0.3">
      <c r="A807"/>
      <c r="B807" s="54"/>
      <c r="C807" s="54"/>
      <c r="D807" s="54"/>
      <c r="E807" s="54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1:37" s="52" customFormat="1" x14ac:dyDescent="0.3">
      <c r="A808"/>
      <c r="B808" s="54"/>
      <c r="C808" s="54"/>
      <c r="D808" s="54"/>
      <c r="E808" s="54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1:37" s="52" customFormat="1" x14ac:dyDescent="0.3">
      <c r="A809"/>
      <c r="B809" s="54"/>
      <c r="C809" s="54"/>
      <c r="D809" s="54"/>
      <c r="E809" s="54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1:37" s="52" customFormat="1" x14ac:dyDescent="0.3">
      <c r="A810"/>
      <c r="B810" s="54"/>
      <c r="C810" s="54"/>
      <c r="D810" s="54"/>
      <c r="E810" s="54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1:37" s="52" customFormat="1" x14ac:dyDescent="0.3">
      <c r="A811"/>
      <c r="B811" s="54"/>
      <c r="C811" s="54"/>
      <c r="D811" s="54"/>
      <c r="E811" s="54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1:37" s="52" customFormat="1" x14ac:dyDescent="0.3">
      <c r="A812"/>
      <c r="B812" s="54"/>
      <c r="C812" s="54"/>
      <c r="D812" s="54"/>
      <c r="E812" s="54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1:37" s="52" customFormat="1" x14ac:dyDescent="0.3">
      <c r="A813"/>
      <c r="B813" s="54"/>
      <c r="C813" s="54"/>
      <c r="D813" s="54"/>
      <c r="E813" s="54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1:37" s="52" customFormat="1" x14ac:dyDescent="0.3">
      <c r="A814"/>
      <c r="B814" s="54"/>
      <c r="C814" s="54"/>
      <c r="D814" s="54"/>
      <c r="E814" s="5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1:37" s="52" customFormat="1" x14ac:dyDescent="0.3">
      <c r="A815"/>
      <c r="B815" s="54"/>
      <c r="C815" s="54"/>
      <c r="D815" s="54"/>
      <c r="E815" s="54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1:37" s="52" customFormat="1" x14ac:dyDescent="0.3">
      <c r="A816"/>
      <c r="B816" s="54"/>
      <c r="C816" s="54"/>
      <c r="D816" s="54"/>
      <c r="E816" s="54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1:37" s="52" customFormat="1" x14ac:dyDescent="0.3">
      <c r="A817"/>
      <c r="B817" s="54"/>
      <c r="C817" s="54"/>
      <c r="D817" s="54"/>
      <c r="E817" s="54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1:37" s="52" customFormat="1" x14ac:dyDescent="0.3">
      <c r="A818"/>
      <c r="B818" s="54"/>
      <c r="C818" s="54"/>
      <c r="D818" s="54"/>
      <c r="E818" s="54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1:37" s="52" customFormat="1" x14ac:dyDescent="0.3">
      <c r="A819"/>
      <c r="B819" s="54"/>
      <c r="C819" s="54"/>
      <c r="D819" s="54"/>
      <c r="E819" s="54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1:37" s="52" customFormat="1" x14ac:dyDescent="0.3">
      <c r="A820"/>
      <c r="B820" s="54"/>
      <c r="C820" s="54"/>
      <c r="D820" s="54"/>
      <c r="E820" s="54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1:37" s="52" customFormat="1" x14ac:dyDescent="0.3">
      <c r="A821"/>
      <c r="B821" s="54"/>
      <c r="C821" s="54"/>
      <c r="D821" s="54"/>
      <c r="E821" s="54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1:37" s="52" customFormat="1" x14ac:dyDescent="0.3">
      <c r="A822"/>
      <c r="B822" s="54"/>
      <c r="C822" s="54"/>
      <c r="D822" s="54"/>
      <c r="E822" s="54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1:37" s="52" customFormat="1" x14ac:dyDescent="0.3">
      <c r="A823"/>
      <c r="B823" s="54"/>
      <c r="C823" s="54"/>
      <c r="D823" s="54"/>
      <c r="E823" s="54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1:37" s="52" customFormat="1" x14ac:dyDescent="0.3">
      <c r="A824"/>
      <c r="B824" s="54"/>
      <c r="C824" s="54"/>
      <c r="D824" s="54"/>
      <c r="E824" s="5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1:37" s="52" customFormat="1" x14ac:dyDescent="0.3">
      <c r="A825"/>
      <c r="B825" s="54"/>
      <c r="C825" s="54"/>
      <c r="D825" s="54"/>
      <c r="E825" s="54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1:37" s="52" customFormat="1" x14ac:dyDescent="0.3">
      <c r="A826"/>
      <c r="B826" s="54"/>
      <c r="C826" s="54"/>
      <c r="D826" s="54"/>
      <c r="E826" s="54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1:37" s="52" customFormat="1" x14ac:dyDescent="0.3">
      <c r="A827"/>
      <c r="B827" s="54"/>
      <c r="C827" s="54"/>
      <c r="D827" s="54"/>
      <c r="E827" s="54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1:37" s="52" customFormat="1" x14ac:dyDescent="0.3">
      <c r="A828"/>
      <c r="B828" s="54"/>
      <c r="C828" s="54"/>
      <c r="D828" s="54"/>
      <c r="E828" s="54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1:37" s="52" customFormat="1" x14ac:dyDescent="0.3">
      <c r="A829"/>
      <c r="B829" s="54"/>
      <c r="C829" s="54"/>
      <c r="D829" s="54"/>
      <c r="E829" s="54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1:37" s="52" customFormat="1" x14ac:dyDescent="0.3">
      <c r="A830"/>
      <c r="B830" s="54"/>
      <c r="C830" s="54"/>
      <c r="D830" s="54"/>
      <c r="E830" s="54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1:37" s="52" customFormat="1" x14ac:dyDescent="0.3">
      <c r="A831"/>
      <c r="B831" s="54"/>
      <c r="C831" s="54"/>
      <c r="D831" s="54"/>
      <c r="E831" s="54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1:37" s="52" customFormat="1" x14ac:dyDescent="0.3">
      <c r="A832"/>
      <c r="B832" s="54"/>
      <c r="C832" s="54"/>
      <c r="D832" s="54"/>
      <c r="E832" s="54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1:37" s="52" customFormat="1" x14ac:dyDescent="0.3">
      <c r="A833"/>
      <c r="B833" s="54"/>
      <c r="C833" s="54"/>
      <c r="D833" s="54"/>
      <c r="E833" s="54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1:37" s="52" customFormat="1" x14ac:dyDescent="0.3">
      <c r="A834"/>
      <c r="B834" s="54"/>
      <c r="C834" s="54"/>
      <c r="D834" s="54"/>
      <c r="E834" s="5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1:37" s="52" customFormat="1" x14ac:dyDescent="0.3">
      <c r="A835"/>
      <c r="B835" s="54"/>
      <c r="C835" s="54"/>
      <c r="D835" s="54"/>
      <c r="E835" s="54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1:37" s="52" customFormat="1" x14ac:dyDescent="0.3">
      <c r="A836"/>
      <c r="B836" s="54"/>
      <c r="C836" s="54"/>
      <c r="D836" s="54"/>
      <c r="E836" s="54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1:37" s="52" customFormat="1" x14ac:dyDescent="0.3">
      <c r="A837"/>
      <c r="B837" s="54"/>
      <c r="C837" s="54"/>
      <c r="D837" s="54"/>
      <c r="E837" s="54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1:37" s="52" customFormat="1" x14ac:dyDescent="0.3">
      <c r="A838"/>
      <c r="B838" s="54"/>
      <c r="C838" s="54"/>
      <c r="D838" s="54"/>
      <c r="E838" s="54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1:37" s="52" customFormat="1" x14ac:dyDescent="0.3">
      <c r="A839"/>
      <c r="B839" s="54"/>
      <c r="C839" s="54"/>
      <c r="D839" s="54"/>
      <c r="E839" s="54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1:37" s="52" customFormat="1" x14ac:dyDescent="0.3">
      <c r="A840"/>
      <c r="B840" s="54"/>
      <c r="C840" s="54"/>
      <c r="D840" s="54"/>
      <c r="E840" s="54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1:37" s="52" customFormat="1" x14ac:dyDescent="0.3">
      <c r="A841"/>
      <c r="B841" s="54"/>
      <c r="C841" s="54"/>
      <c r="D841" s="54"/>
      <c r="E841" s="54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1:37" s="52" customFormat="1" x14ac:dyDescent="0.3">
      <c r="A842"/>
      <c r="B842" s="54"/>
      <c r="C842" s="54"/>
      <c r="D842" s="54"/>
      <c r="E842" s="54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1:37" s="52" customFormat="1" x14ac:dyDescent="0.3">
      <c r="A843"/>
      <c r="B843" s="54"/>
      <c r="C843" s="54"/>
      <c r="D843" s="54"/>
      <c r="E843" s="54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1:37" s="52" customFormat="1" x14ac:dyDescent="0.3">
      <c r="A844"/>
      <c r="B844" s="54"/>
      <c r="C844" s="54"/>
      <c r="D844" s="54"/>
      <c r="E844" s="5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1:37" s="52" customFormat="1" x14ac:dyDescent="0.3">
      <c r="A845"/>
      <c r="B845" s="54"/>
      <c r="C845" s="54"/>
      <c r="D845" s="54"/>
      <c r="E845" s="54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1:37" s="52" customFormat="1" x14ac:dyDescent="0.3">
      <c r="A846"/>
      <c r="B846" s="54"/>
      <c r="C846" s="54"/>
      <c r="D846" s="54"/>
      <c r="E846" s="54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1:37" s="52" customFormat="1" x14ac:dyDescent="0.3">
      <c r="A847"/>
      <c r="B847" s="54"/>
      <c r="C847" s="54"/>
      <c r="D847" s="54"/>
      <c r="E847" s="54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1:37" s="52" customFormat="1" x14ac:dyDescent="0.3">
      <c r="A848"/>
      <c r="B848" s="54"/>
      <c r="C848" s="54"/>
      <c r="D848" s="54"/>
      <c r="E848" s="54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1:37" s="52" customFormat="1" x14ac:dyDescent="0.3">
      <c r="A849"/>
      <c r="B849" s="54"/>
      <c r="C849" s="54"/>
      <c r="D849" s="54"/>
      <c r="E849" s="54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1:37" s="52" customFormat="1" x14ac:dyDescent="0.3">
      <c r="A850"/>
      <c r="B850" s="54"/>
      <c r="C850" s="54"/>
      <c r="D850" s="54"/>
      <c r="E850" s="54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1:37" s="52" customFormat="1" x14ac:dyDescent="0.3">
      <c r="A851"/>
      <c r="B851" s="54"/>
      <c r="C851" s="54"/>
      <c r="D851" s="54"/>
      <c r="E851" s="54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1:37" s="52" customFormat="1" x14ac:dyDescent="0.3">
      <c r="A852"/>
      <c r="B852" s="54"/>
      <c r="C852" s="54"/>
      <c r="D852" s="54"/>
      <c r="E852" s="54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1:37" s="52" customFormat="1" x14ac:dyDescent="0.3">
      <c r="A853"/>
      <c r="B853" s="54"/>
      <c r="C853" s="54"/>
      <c r="D853" s="54"/>
      <c r="E853" s="54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1:37" s="52" customFormat="1" x14ac:dyDescent="0.3">
      <c r="A854"/>
      <c r="B854" s="54"/>
      <c r="C854" s="54"/>
      <c r="D854" s="54"/>
      <c r="E854" s="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1:37" s="52" customFormat="1" x14ac:dyDescent="0.3">
      <c r="A855"/>
      <c r="B855" s="54"/>
      <c r="C855" s="54"/>
      <c r="D855" s="54"/>
      <c r="E855" s="54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1:37" s="52" customFormat="1" x14ac:dyDescent="0.3">
      <c r="A856"/>
      <c r="B856" s="54"/>
      <c r="C856" s="54"/>
      <c r="D856" s="54"/>
      <c r="E856" s="54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1:37" s="52" customFormat="1" x14ac:dyDescent="0.3">
      <c r="A857"/>
      <c r="B857" s="54"/>
      <c r="C857" s="54"/>
      <c r="D857" s="54"/>
      <c r="E857" s="54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1:37" s="52" customFormat="1" x14ac:dyDescent="0.3">
      <c r="A858"/>
      <c r="B858" s="54"/>
      <c r="C858" s="54"/>
      <c r="D858" s="54"/>
      <c r="E858" s="54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1:37" s="52" customFormat="1" x14ac:dyDescent="0.3">
      <c r="A859"/>
      <c r="B859" s="54"/>
      <c r="C859" s="54"/>
      <c r="D859" s="54"/>
      <c r="E859" s="54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1:37" s="52" customFormat="1" x14ac:dyDescent="0.3">
      <c r="A860"/>
      <c r="B860" s="54"/>
      <c r="C860" s="54"/>
      <c r="D860" s="54"/>
      <c r="E860" s="54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1:37" s="52" customFormat="1" x14ac:dyDescent="0.3">
      <c r="A861"/>
      <c r="B861" s="54"/>
      <c r="C861" s="54"/>
      <c r="D861" s="54"/>
      <c r="E861" s="54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1:37" s="52" customFormat="1" x14ac:dyDescent="0.3">
      <c r="A862"/>
      <c r="B862" s="54"/>
      <c r="C862" s="54"/>
      <c r="D862" s="54"/>
      <c r="E862" s="54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1:37" s="52" customFormat="1" x14ac:dyDescent="0.3">
      <c r="A863"/>
      <c r="B863" s="54"/>
      <c r="C863" s="54"/>
      <c r="D863" s="54"/>
      <c r="E863" s="54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1:37" s="52" customFormat="1" x14ac:dyDescent="0.3">
      <c r="A864"/>
      <c r="B864" s="54"/>
      <c r="C864" s="54"/>
      <c r="D864" s="54"/>
      <c r="E864" s="5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1:37" s="52" customFormat="1" x14ac:dyDescent="0.3">
      <c r="A865"/>
      <c r="B865" s="54"/>
      <c r="C865" s="54"/>
      <c r="D865" s="54"/>
      <c r="E865" s="54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1:37" s="52" customFormat="1" x14ac:dyDescent="0.3">
      <c r="A866"/>
      <c r="B866" s="54"/>
      <c r="C866" s="54"/>
      <c r="D866" s="54"/>
      <c r="E866" s="54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1:37" s="52" customFormat="1" x14ac:dyDescent="0.3">
      <c r="A867"/>
      <c r="B867" s="54"/>
      <c r="C867" s="54"/>
      <c r="D867" s="54"/>
      <c r="E867" s="54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1:37" s="52" customFormat="1" x14ac:dyDescent="0.3">
      <c r="A868"/>
      <c r="B868" s="54"/>
      <c r="C868" s="54"/>
      <c r="D868" s="54"/>
      <c r="E868" s="54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1:37" s="52" customFormat="1" x14ac:dyDescent="0.3">
      <c r="A869"/>
      <c r="B869" s="54"/>
      <c r="C869" s="54"/>
      <c r="D869" s="54"/>
      <c r="E869" s="54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1:37" s="52" customFormat="1" x14ac:dyDescent="0.3">
      <c r="A870"/>
      <c r="B870" s="54"/>
      <c r="C870" s="54"/>
      <c r="D870" s="54"/>
      <c r="E870" s="54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1:37" s="52" customFormat="1" x14ac:dyDescent="0.3">
      <c r="A871"/>
      <c r="B871" s="54"/>
      <c r="C871" s="54"/>
      <c r="D871" s="54"/>
      <c r="E871" s="54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1:37" s="52" customFormat="1" x14ac:dyDescent="0.3">
      <c r="A872"/>
      <c r="B872" s="54"/>
      <c r="C872" s="54"/>
      <c r="D872" s="54"/>
      <c r="E872" s="54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1:37" s="52" customFormat="1" x14ac:dyDescent="0.3">
      <c r="A873"/>
      <c r="B873" s="54"/>
      <c r="C873" s="54"/>
      <c r="D873" s="54"/>
      <c r="E873" s="54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1:37" s="52" customFormat="1" x14ac:dyDescent="0.3">
      <c r="A874"/>
      <c r="B874" s="54"/>
      <c r="C874" s="54"/>
      <c r="D874" s="54"/>
      <c r="E874" s="5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</row>
    <row r="875" spans="1:37" s="52" customFormat="1" x14ac:dyDescent="0.3">
      <c r="A875"/>
      <c r="B875" s="54"/>
      <c r="C875" s="54"/>
      <c r="D875" s="54"/>
      <c r="E875" s="54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</row>
    <row r="876" spans="1:37" s="52" customFormat="1" x14ac:dyDescent="0.3">
      <c r="A876"/>
      <c r="B876" s="54"/>
      <c r="C876" s="54"/>
      <c r="D876" s="54"/>
      <c r="E876" s="54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</row>
    <row r="877" spans="1:37" s="52" customFormat="1" x14ac:dyDescent="0.3">
      <c r="A877"/>
      <c r="B877" s="54"/>
      <c r="C877" s="54"/>
      <c r="D877" s="54"/>
      <c r="E877" s="54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</row>
    <row r="878" spans="1:37" s="52" customFormat="1" x14ac:dyDescent="0.3">
      <c r="A878"/>
      <c r="B878" s="54"/>
      <c r="C878" s="54"/>
      <c r="D878" s="54"/>
      <c r="E878" s="54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</row>
    <row r="879" spans="1:37" s="52" customFormat="1" x14ac:dyDescent="0.3">
      <c r="A879"/>
      <c r="B879" s="54"/>
      <c r="C879" s="54"/>
      <c r="D879" s="54"/>
      <c r="E879" s="54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</row>
    <row r="880" spans="1:37" s="52" customFormat="1" x14ac:dyDescent="0.3">
      <c r="A880"/>
      <c r="B880" s="54"/>
      <c r="C880" s="54"/>
      <c r="D880" s="54"/>
      <c r="E880" s="54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</row>
    <row r="881" spans="1:37" s="52" customFormat="1" x14ac:dyDescent="0.3">
      <c r="A881"/>
      <c r="B881" s="54"/>
      <c r="C881" s="54"/>
      <c r="D881" s="54"/>
      <c r="E881" s="54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</row>
    <row r="882" spans="1:37" s="52" customFormat="1" x14ac:dyDescent="0.3">
      <c r="A882"/>
      <c r="B882" s="54"/>
      <c r="C882" s="54"/>
      <c r="D882" s="54"/>
      <c r="E882" s="54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</row>
    <row r="883" spans="1:37" s="52" customFormat="1" x14ac:dyDescent="0.3">
      <c r="A883"/>
      <c r="B883" s="54"/>
      <c r="C883" s="54"/>
      <c r="D883" s="54"/>
      <c r="E883" s="54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</row>
    <row r="884" spans="1:37" s="52" customFormat="1" x14ac:dyDescent="0.3">
      <c r="A884"/>
      <c r="B884" s="54"/>
      <c r="C884" s="54"/>
      <c r="D884" s="54"/>
      <c r="E884" s="5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</row>
    <row r="885" spans="1:37" s="52" customFormat="1" x14ac:dyDescent="0.3">
      <c r="A885"/>
      <c r="B885" s="54"/>
      <c r="C885" s="54"/>
      <c r="D885" s="54"/>
      <c r="E885" s="54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</row>
    <row r="886" spans="1:37" s="52" customFormat="1" x14ac:dyDescent="0.3">
      <c r="A886"/>
      <c r="B886" s="54"/>
      <c r="C886" s="54"/>
      <c r="D886" s="54"/>
      <c r="E886" s="54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</row>
    <row r="887" spans="1:37" s="52" customFormat="1" x14ac:dyDescent="0.3">
      <c r="A887"/>
      <c r="B887" s="54"/>
      <c r="C887" s="54"/>
      <c r="D887" s="54"/>
      <c r="E887" s="54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</row>
    <row r="888" spans="1:37" s="52" customFormat="1" x14ac:dyDescent="0.3">
      <c r="A888"/>
      <c r="B888" s="54"/>
      <c r="C888" s="54"/>
      <c r="D888" s="54"/>
      <c r="E888" s="54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</row>
    <row r="889" spans="1:37" s="52" customFormat="1" x14ac:dyDescent="0.3">
      <c r="A889"/>
      <c r="B889" s="54"/>
      <c r="C889" s="54"/>
      <c r="D889" s="54"/>
      <c r="E889" s="54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</row>
    <row r="890" spans="1:37" s="52" customFormat="1" x14ac:dyDescent="0.3">
      <c r="A890"/>
      <c r="B890" s="54"/>
      <c r="C890" s="54"/>
      <c r="D890" s="54"/>
      <c r="E890" s="54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</row>
    <row r="891" spans="1:37" s="52" customFormat="1" x14ac:dyDescent="0.3">
      <c r="A891"/>
      <c r="B891" s="54"/>
      <c r="C891" s="54"/>
      <c r="D891" s="54"/>
      <c r="E891" s="54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</row>
    <row r="892" spans="1:37" s="52" customFormat="1" x14ac:dyDescent="0.3">
      <c r="A892"/>
      <c r="B892" s="54"/>
      <c r="C892" s="54"/>
      <c r="D892" s="54"/>
      <c r="E892" s="54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</row>
    <row r="893" spans="1:37" s="52" customFormat="1" x14ac:dyDescent="0.3">
      <c r="A893"/>
      <c r="B893" s="54"/>
      <c r="C893" s="54"/>
      <c r="D893" s="54"/>
      <c r="E893" s="54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</row>
    <row r="894" spans="1:37" s="52" customFormat="1" x14ac:dyDescent="0.3">
      <c r="A894"/>
      <c r="B894" s="54"/>
      <c r="C894" s="54"/>
      <c r="D894" s="54"/>
      <c r="E894" s="5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</row>
    <row r="895" spans="1:37" s="52" customFormat="1" x14ac:dyDescent="0.3">
      <c r="A895"/>
      <c r="B895" s="54"/>
      <c r="C895" s="54"/>
      <c r="D895" s="54"/>
      <c r="E895" s="54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</row>
    <row r="896" spans="1:37" s="52" customFormat="1" x14ac:dyDescent="0.3">
      <c r="A896"/>
      <c r="B896" s="54"/>
      <c r="C896" s="54"/>
      <c r="D896" s="54"/>
      <c r="E896" s="54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</row>
    <row r="897" spans="1:37" s="52" customFormat="1" x14ac:dyDescent="0.3">
      <c r="A897"/>
      <c r="B897" s="54"/>
      <c r="C897" s="54"/>
      <c r="D897" s="54"/>
      <c r="E897" s="54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</row>
    <row r="898" spans="1:37" s="52" customFormat="1" x14ac:dyDescent="0.3">
      <c r="A898"/>
      <c r="B898" s="54"/>
      <c r="C898" s="54"/>
      <c r="D898" s="54"/>
      <c r="E898" s="54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</row>
    <row r="899" spans="1:37" s="52" customFormat="1" x14ac:dyDescent="0.3">
      <c r="A899"/>
      <c r="B899" s="54"/>
      <c r="C899" s="54"/>
      <c r="D899" s="54"/>
      <c r="E899" s="54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</row>
    <row r="900" spans="1:37" s="52" customFormat="1" x14ac:dyDescent="0.3">
      <c r="A900"/>
      <c r="B900" s="54"/>
      <c r="C900" s="54"/>
      <c r="D900" s="54"/>
      <c r="E900" s="54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</row>
    <row r="901" spans="1:37" s="52" customFormat="1" x14ac:dyDescent="0.3">
      <c r="A901"/>
      <c r="B901" s="54"/>
      <c r="C901" s="54"/>
      <c r="D901" s="54"/>
      <c r="E901" s="54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</row>
    <row r="902" spans="1:37" s="52" customFormat="1" x14ac:dyDescent="0.3">
      <c r="A902"/>
      <c r="B902" s="54"/>
      <c r="C902" s="54"/>
      <c r="D902" s="54"/>
      <c r="E902" s="54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</row>
    <row r="903" spans="1:37" s="52" customFormat="1" x14ac:dyDescent="0.3">
      <c r="A903"/>
      <c r="B903" s="54"/>
      <c r="C903" s="54"/>
      <c r="D903" s="54"/>
      <c r="E903" s="54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</row>
    <row r="904" spans="1:37" s="52" customFormat="1" x14ac:dyDescent="0.3">
      <c r="A904"/>
      <c r="B904" s="54"/>
      <c r="C904" s="54"/>
      <c r="D904" s="54"/>
      <c r="E904" s="5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</row>
    <row r="905" spans="1:37" s="52" customFormat="1" x14ac:dyDescent="0.3">
      <c r="A905"/>
      <c r="B905" s="54"/>
      <c r="C905" s="54"/>
      <c r="D905" s="54"/>
      <c r="E905" s="54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</row>
    <row r="906" spans="1:37" s="52" customFormat="1" x14ac:dyDescent="0.3">
      <c r="A906"/>
      <c r="B906" s="54"/>
      <c r="C906" s="54"/>
      <c r="D906" s="54"/>
      <c r="E906" s="54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</row>
    <row r="907" spans="1:37" s="52" customFormat="1" x14ac:dyDescent="0.3">
      <c r="A907"/>
      <c r="B907" s="54"/>
      <c r="C907" s="54"/>
      <c r="D907" s="54"/>
      <c r="E907" s="54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</row>
    <row r="908" spans="1:37" s="52" customFormat="1" x14ac:dyDescent="0.3">
      <c r="A908"/>
      <c r="B908" s="54"/>
      <c r="C908" s="54"/>
      <c r="D908" s="54"/>
      <c r="E908" s="54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</row>
    <row r="909" spans="1:37" s="52" customFormat="1" x14ac:dyDescent="0.3">
      <c r="A909"/>
      <c r="B909" s="54"/>
      <c r="C909" s="54"/>
      <c r="D909" s="54"/>
      <c r="E909" s="54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</row>
    <row r="910" spans="1:37" s="52" customFormat="1" x14ac:dyDescent="0.3">
      <c r="A910"/>
      <c r="B910" s="54"/>
      <c r="C910" s="54"/>
      <c r="D910" s="54"/>
      <c r="E910" s="54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</row>
    <row r="911" spans="1:37" s="52" customFormat="1" x14ac:dyDescent="0.3">
      <c r="A911"/>
      <c r="B911" s="54"/>
      <c r="C911" s="54"/>
      <c r="D911" s="54"/>
      <c r="E911" s="54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</row>
    <row r="912" spans="1:37" s="52" customFormat="1" x14ac:dyDescent="0.3">
      <c r="A912"/>
      <c r="B912" s="54"/>
      <c r="C912" s="54"/>
      <c r="D912" s="54"/>
      <c r="E912" s="54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</row>
    <row r="913" spans="1:37" s="52" customFormat="1" x14ac:dyDescent="0.3">
      <c r="A913"/>
      <c r="B913" s="54"/>
      <c r="C913" s="54"/>
      <c r="D913" s="54"/>
      <c r="E913" s="54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</row>
    <row r="914" spans="1:37" s="52" customFormat="1" x14ac:dyDescent="0.3">
      <c r="A914"/>
      <c r="B914" s="54"/>
      <c r="C914" s="54"/>
      <c r="D914" s="54"/>
      <c r="E914" s="5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</row>
    <row r="915" spans="1:37" s="52" customFormat="1" x14ac:dyDescent="0.3">
      <c r="A915"/>
      <c r="B915" s="54"/>
      <c r="C915" s="54"/>
      <c r="D915" s="54"/>
      <c r="E915" s="54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</row>
    <row r="916" spans="1:37" s="52" customFormat="1" x14ac:dyDescent="0.3">
      <c r="A916"/>
      <c r="B916" s="54"/>
      <c r="C916" s="54"/>
      <c r="D916" s="54"/>
      <c r="E916" s="54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</row>
    <row r="917" spans="1:37" s="52" customFormat="1" x14ac:dyDescent="0.3">
      <c r="A917"/>
      <c r="B917" s="54"/>
      <c r="C917" s="54"/>
      <c r="D917" s="54"/>
      <c r="E917" s="54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</row>
    <row r="918" spans="1:37" s="52" customFormat="1" x14ac:dyDescent="0.3">
      <c r="A918"/>
      <c r="B918" s="54"/>
      <c r="C918" s="54"/>
      <c r="D918" s="54"/>
      <c r="E918" s="54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</row>
    <row r="919" spans="1:37" s="52" customFormat="1" x14ac:dyDescent="0.3">
      <c r="A919"/>
      <c r="B919" s="54"/>
      <c r="C919" s="54"/>
      <c r="D919" s="54"/>
      <c r="E919" s="54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</row>
    <row r="920" spans="1:37" s="52" customFormat="1" x14ac:dyDescent="0.3">
      <c r="A920"/>
      <c r="B920" s="54"/>
      <c r="C920" s="54"/>
      <c r="D920" s="54"/>
      <c r="E920" s="54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</row>
    <row r="921" spans="1:37" s="52" customFormat="1" x14ac:dyDescent="0.3">
      <c r="A921"/>
      <c r="B921" s="54"/>
      <c r="C921" s="54"/>
      <c r="D921" s="54"/>
      <c r="E921" s="54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</row>
    <row r="922" spans="1:37" s="52" customFormat="1" x14ac:dyDescent="0.3">
      <c r="A922"/>
      <c r="B922" s="54"/>
      <c r="C922" s="54"/>
      <c r="D922" s="54"/>
      <c r="E922" s="54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</row>
    <row r="923" spans="1:37" s="52" customFormat="1" x14ac:dyDescent="0.3">
      <c r="A923"/>
      <c r="B923" s="54"/>
      <c r="C923" s="54"/>
      <c r="D923" s="54"/>
      <c r="E923" s="54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</row>
    <row r="924" spans="1:37" s="52" customFormat="1" x14ac:dyDescent="0.3">
      <c r="A924"/>
      <c r="B924" s="54"/>
      <c r="C924" s="54"/>
      <c r="D924" s="54"/>
      <c r="E924" s="5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</row>
    <row r="925" spans="1:37" s="52" customFormat="1" x14ac:dyDescent="0.3">
      <c r="A925"/>
      <c r="B925" s="54"/>
      <c r="C925" s="54"/>
      <c r="D925" s="54"/>
      <c r="E925" s="54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</row>
    <row r="926" spans="1:37" s="52" customFormat="1" x14ac:dyDescent="0.3">
      <c r="A926"/>
      <c r="B926" s="54"/>
      <c r="C926" s="54"/>
      <c r="D926" s="54"/>
      <c r="E926" s="54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</row>
    <row r="927" spans="1:37" s="52" customFormat="1" x14ac:dyDescent="0.3">
      <c r="A927"/>
      <c r="B927" s="54"/>
      <c r="C927" s="54"/>
      <c r="D927" s="54"/>
      <c r="E927" s="54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</row>
    <row r="928" spans="1:37" s="52" customFormat="1" x14ac:dyDescent="0.3">
      <c r="A928"/>
      <c r="B928" s="54"/>
      <c r="C928" s="54"/>
      <c r="D928" s="54"/>
      <c r="E928" s="54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</row>
    <row r="929" spans="1:37" s="52" customFormat="1" x14ac:dyDescent="0.3">
      <c r="A929"/>
      <c r="B929" s="54"/>
      <c r="C929" s="54"/>
      <c r="D929" s="54"/>
      <c r="E929" s="54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</row>
    <row r="930" spans="1:37" s="52" customFormat="1" x14ac:dyDescent="0.3">
      <c r="A930"/>
      <c r="B930" s="54"/>
      <c r="C930" s="54"/>
      <c r="D930" s="54"/>
      <c r="E930" s="54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</row>
    <row r="931" spans="1:37" s="52" customFormat="1" x14ac:dyDescent="0.3">
      <c r="A931"/>
      <c r="B931" s="54"/>
      <c r="C931" s="54"/>
      <c r="D931" s="54"/>
      <c r="E931" s="54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</row>
    <row r="932" spans="1:37" s="52" customFormat="1" x14ac:dyDescent="0.3">
      <c r="A932"/>
      <c r="B932" s="54"/>
      <c r="C932" s="54"/>
      <c r="D932" s="54"/>
      <c r="E932" s="54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</row>
    <row r="933" spans="1:37" s="52" customFormat="1" x14ac:dyDescent="0.3">
      <c r="A933"/>
      <c r="B933" s="54"/>
      <c r="C933" s="54"/>
      <c r="D933" s="54"/>
      <c r="E933" s="54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</row>
    <row r="934" spans="1:37" s="52" customFormat="1" x14ac:dyDescent="0.3">
      <c r="A934"/>
      <c r="B934" s="54"/>
      <c r="C934" s="54"/>
      <c r="D934" s="54"/>
      <c r="E934" s="5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</row>
    <row r="935" spans="1:37" s="52" customFormat="1" x14ac:dyDescent="0.3">
      <c r="A935"/>
      <c r="B935" s="54"/>
      <c r="C935" s="54"/>
      <c r="D935" s="54"/>
      <c r="E935" s="54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</row>
    <row r="936" spans="1:37" s="52" customFormat="1" x14ac:dyDescent="0.3">
      <c r="A936"/>
      <c r="B936" s="54"/>
      <c r="C936" s="54"/>
      <c r="D936" s="54"/>
      <c r="E936" s="54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</row>
    <row r="937" spans="1:37" s="52" customFormat="1" x14ac:dyDescent="0.3">
      <c r="A937"/>
      <c r="B937" s="54"/>
      <c r="C937" s="54"/>
      <c r="D937" s="54"/>
      <c r="E937" s="54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</row>
    <row r="938" spans="1:37" s="52" customFormat="1" x14ac:dyDescent="0.3">
      <c r="A938"/>
      <c r="B938" s="54"/>
      <c r="C938" s="54"/>
      <c r="D938" s="54"/>
      <c r="E938" s="54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</row>
    <row r="939" spans="1:37" s="52" customFormat="1" x14ac:dyDescent="0.3">
      <c r="A939"/>
      <c r="B939" s="54"/>
      <c r="C939" s="54"/>
      <c r="D939" s="54"/>
      <c r="E939" s="54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</row>
    <row r="940" spans="1:37" s="52" customFormat="1" x14ac:dyDescent="0.3">
      <c r="A940"/>
      <c r="B940" s="54"/>
      <c r="C940" s="54"/>
      <c r="D940" s="54"/>
      <c r="E940" s="54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</row>
    <row r="941" spans="1:37" s="52" customFormat="1" x14ac:dyDescent="0.3">
      <c r="A941"/>
      <c r="B941" s="54"/>
      <c r="C941" s="54"/>
      <c r="D941" s="54"/>
      <c r="E941" s="54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</row>
    <row r="942" spans="1:37" s="52" customFormat="1" x14ac:dyDescent="0.3">
      <c r="A942"/>
      <c r="B942" s="54"/>
      <c r="C942" s="54"/>
      <c r="D942" s="54"/>
      <c r="E942" s="54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</row>
    <row r="943" spans="1:37" s="52" customFormat="1" x14ac:dyDescent="0.3">
      <c r="A943"/>
      <c r="B943" s="54"/>
      <c r="C943" s="54"/>
      <c r="D943" s="54"/>
      <c r="E943" s="54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</row>
    <row r="944" spans="1:37" s="52" customFormat="1" x14ac:dyDescent="0.3">
      <c r="A944"/>
      <c r="B944" s="54"/>
      <c r="C944" s="54"/>
      <c r="D944" s="54"/>
      <c r="E944" s="5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</row>
    <row r="945" spans="1:37" s="52" customFormat="1" x14ac:dyDescent="0.3">
      <c r="A945"/>
      <c r="B945" s="54"/>
      <c r="C945" s="54"/>
      <c r="D945" s="54"/>
      <c r="E945" s="54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</row>
    <row r="946" spans="1:37" s="52" customFormat="1" x14ac:dyDescent="0.3">
      <c r="A946"/>
      <c r="B946" s="54"/>
      <c r="C946" s="54"/>
      <c r="D946" s="54"/>
      <c r="E946" s="54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</row>
    <row r="947" spans="1:37" s="52" customFormat="1" x14ac:dyDescent="0.3">
      <c r="A947"/>
      <c r="B947" s="54"/>
      <c r="C947" s="54"/>
      <c r="D947" s="54"/>
      <c r="E947" s="54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</row>
    <row r="948" spans="1:37" s="52" customFormat="1" x14ac:dyDescent="0.3">
      <c r="A948"/>
      <c r="B948" s="54"/>
      <c r="C948" s="54"/>
      <c r="D948" s="54"/>
      <c r="E948" s="54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</row>
    <row r="949" spans="1:37" s="52" customFormat="1" x14ac:dyDescent="0.3">
      <c r="A949"/>
      <c r="B949" s="54"/>
      <c r="C949" s="54"/>
      <c r="D949" s="54"/>
      <c r="E949" s="54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</row>
    <row r="950" spans="1:37" s="52" customFormat="1" x14ac:dyDescent="0.3">
      <c r="A950"/>
      <c r="B950" s="54"/>
      <c r="C950" s="54"/>
      <c r="D950" s="54"/>
      <c r="E950" s="54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</row>
    <row r="951" spans="1:37" s="52" customFormat="1" x14ac:dyDescent="0.3">
      <c r="A951"/>
      <c r="B951" s="54"/>
      <c r="C951" s="54"/>
      <c r="D951" s="54"/>
      <c r="E951" s="54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</row>
    <row r="952" spans="1:37" s="52" customFormat="1" x14ac:dyDescent="0.3">
      <c r="A952"/>
      <c r="B952" s="54"/>
      <c r="C952" s="54"/>
      <c r="D952" s="54"/>
      <c r="E952" s="54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</row>
    <row r="953" spans="1:37" s="52" customFormat="1" x14ac:dyDescent="0.3">
      <c r="A953"/>
      <c r="B953" s="54"/>
      <c r="C953" s="54"/>
      <c r="D953" s="54"/>
      <c r="E953" s="54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</row>
    <row r="954" spans="1:37" s="52" customFormat="1" x14ac:dyDescent="0.3">
      <c r="A954"/>
      <c r="B954" s="54"/>
      <c r="C954" s="54"/>
      <c r="D954" s="54"/>
      <c r="E954" s="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</row>
    <row r="955" spans="1:37" s="52" customFormat="1" x14ac:dyDescent="0.3">
      <c r="A955"/>
      <c r="B955" s="54"/>
      <c r="C955" s="54"/>
      <c r="D955" s="54"/>
      <c r="E955" s="54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</row>
    <row r="956" spans="1:37" s="52" customFormat="1" x14ac:dyDescent="0.3">
      <c r="A956"/>
      <c r="B956" s="54"/>
      <c r="C956" s="54"/>
      <c r="D956" s="54"/>
      <c r="E956" s="54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</row>
    <row r="957" spans="1:37" s="52" customFormat="1" x14ac:dyDescent="0.3">
      <c r="A957"/>
      <c r="B957" s="54"/>
      <c r="C957" s="54"/>
      <c r="D957" s="54"/>
      <c r="E957" s="54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</row>
    <row r="958" spans="1:37" s="52" customFormat="1" x14ac:dyDescent="0.3">
      <c r="A958"/>
      <c r="B958" s="54"/>
      <c r="C958" s="54"/>
      <c r="D958" s="54"/>
      <c r="E958" s="54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</row>
    <row r="959" spans="1:37" x14ac:dyDescent="0.3">
      <c r="D959" s="54"/>
    </row>
    <row r="960" spans="1:37" x14ac:dyDescent="0.3">
      <c r="D960" s="54"/>
    </row>
    <row r="961" spans="1:37" x14ac:dyDescent="0.3">
      <c r="D961" s="54"/>
    </row>
    <row r="962" spans="1:37" x14ac:dyDescent="0.3">
      <c r="D962" s="54"/>
    </row>
    <row r="963" spans="1:37" s="54" customFormat="1" x14ac:dyDescent="0.3">
      <c r="A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</row>
    <row r="964" spans="1:37" s="54" customFormat="1" x14ac:dyDescent="0.3">
      <c r="A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</row>
    <row r="965" spans="1:37" s="54" customFormat="1" x14ac:dyDescent="0.3">
      <c r="A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</row>
    <row r="966" spans="1:37" s="54" customFormat="1" x14ac:dyDescent="0.3">
      <c r="A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</row>
    <row r="967" spans="1:37" s="54" customFormat="1" x14ac:dyDescent="0.3">
      <c r="A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</row>
    <row r="968" spans="1:37" s="54" customFormat="1" x14ac:dyDescent="0.3">
      <c r="A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</row>
    <row r="969" spans="1:37" s="54" customFormat="1" x14ac:dyDescent="0.3">
      <c r="A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</row>
    <row r="970" spans="1:37" s="54" customFormat="1" x14ac:dyDescent="0.3">
      <c r="A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</row>
    <row r="971" spans="1:37" s="54" customFormat="1" x14ac:dyDescent="0.3">
      <c r="A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</row>
    <row r="972" spans="1:37" s="54" customFormat="1" x14ac:dyDescent="0.3">
      <c r="A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</row>
    <row r="973" spans="1:37" s="54" customFormat="1" x14ac:dyDescent="0.3">
      <c r="A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</row>
    <row r="974" spans="1:37" s="54" customFormat="1" x14ac:dyDescent="0.3">
      <c r="A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</row>
    <row r="975" spans="1:37" s="54" customFormat="1" x14ac:dyDescent="0.3">
      <c r="A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</row>
    <row r="976" spans="1:37" s="54" customFormat="1" x14ac:dyDescent="0.3">
      <c r="A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</row>
    <row r="977" spans="1:37" s="54" customFormat="1" x14ac:dyDescent="0.3">
      <c r="A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</row>
    <row r="978" spans="1:37" s="54" customFormat="1" x14ac:dyDescent="0.3">
      <c r="A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</row>
    <row r="979" spans="1:37" s="54" customFormat="1" x14ac:dyDescent="0.3">
      <c r="A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</row>
    <row r="980" spans="1:37" s="54" customFormat="1" x14ac:dyDescent="0.3">
      <c r="A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</row>
    <row r="981" spans="1:37" s="54" customFormat="1" x14ac:dyDescent="0.3">
      <c r="A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</row>
    <row r="982" spans="1:37" s="54" customFormat="1" x14ac:dyDescent="0.3">
      <c r="A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</row>
    <row r="983" spans="1:37" s="54" customFormat="1" x14ac:dyDescent="0.3">
      <c r="A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</row>
    <row r="984" spans="1:37" s="54" customFormat="1" x14ac:dyDescent="0.3">
      <c r="A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</row>
    <row r="985" spans="1:37" s="54" customFormat="1" x14ac:dyDescent="0.3">
      <c r="A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</row>
    <row r="986" spans="1:37" s="54" customFormat="1" x14ac:dyDescent="0.3">
      <c r="A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</row>
    <row r="987" spans="1:37" s="54" customFormat="1" x14ac:dyDescent="0.3">
      <c r="A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</row>
    <row r="988" spans="1:37" s="54" customFormat="1" x14ac:dyDescent="0.3">
      <c r="A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</row>
    <row r="989" spans="1:37" s="54" customFormat="1" x14ac:dyDescent="0.3">
      <c r="A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</row>
    <row r="990" spans="1:37" s="54" customFormat="1" x14ac:dyDescent="0.3">
      <c r="A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</row>
    <row r="991" spans="1:37" s="54" customFormat="1" x14ac:dyDescent="0.3">
      <c r="A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</row>
    <row r="992" spans="1:37" s="54" customFormat="1" x14ac:dyDescent="0.3">
      <c r="A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</row>
    <row r="993" spans="1:37" s="54" customFormat="1" x14ac:dyDescent="0.3">
      <c r="A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</row>
    <row r="994" spans="1:37" s="54" customFormat="1" x14ac:dyDescent="0.3">
      <c r="A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</row>
    <row r="995" spans="1:37" s="54" customFormat="1" x14ac:dyDescent="0.3">
      <c r="A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</row>
    <row r="996" spans="1:37" s="54" customFormat="1" x14ac:dyDescent="0.3">
      <c r="A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</row>
    <row r="997" spans="1:37" s="54" customFormat="1" x14ac:dyDescent="0.3">
      <c r="A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</row>
    <row r="998" spans="1:37" s="54" customFormat="1" x14ac:dyDescent="0.3">
      <c r="A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</row>
    <row r="999" spans="1:37" s="54" customFormat="1" x14ac:dyDescent="0.3">
      <c r="A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</row>
    <row r="1000" spans="1:37" s="54" customFormat="1" x14ac:dyDescent="0.3">
      <c r="A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</row>
    <row r="1001" spans="1:37" s="54" customFormat="1" x14ac:dyDescent="0.3">
      <c r="A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</row>
    <row r="1002" spans="1:37" s="54" customFormat="1" x14ac:dyDescent="0.3">
      <c r="A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</row>
    <row r="1003" spans="1:37" s="54" customFormat="1" x14ac:dyDescent="0.3">
      <c r="A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</row>
    <row r="1004" spans="1:37" s="54" customFormat="1" x14ac:dyDescent="0.3">
      <c r="A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</row>
    <row r="1005" spans="1:37" s="54" customFormat="1" x14ac:dyDescent="0.3">
      <c r="A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</row>
    <row r="1006" spans="1:37" s="54" customFormat="1" x14ac:dyDescent="0.3">
      <c r="A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</row>
    <row r="1007" spans="1:37" s="54" customFormat="1" x14ac:dyDescent="0.3">
      <c r="A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</row>
    <row r="1008" spans="1:37" s="54" customFormat="1" x14ac:dyDescent="0.3">
      <c r="A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</row>
    <row r="1009" spans="1:37" s="54" customFormat="1" x14ac:dyDescent="0.3">
      <c r="A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</row>
    <row r="1010" spans="1:37" s="54" customFormat="1" x14ac:dyDescent="0.3">
      <c r="A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</row>
    <row r="1011" spans="1:37" s="54" customFormat="1" x14ac:dyDescent="0.3">
      <c r="A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</row>
    <row r="1012" spans="1:37" s="54" customFormat="1" x14ac:dyDescent="0.3">
      <c r="A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</row>
    <row r="1013" spans="1:37" s="54" customFormat="1" x14ac:dyDescent="0.3">
      <c r="A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</row>
    <row r="1014" spans="1:37" s="54" customFormat="1" x14ac:dyDescent="0.3">
      <c r="A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</row>
    <row r="1015" spans="1:37" s="54" customFormat="1" x14ac:dyDescent="0.3">
      <c r="A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</row>
    <row r="1016" spans="1:37" s="54" customFormat="1" x14ac:dyDescent="0.3">
      <c r="A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</row>
    <row r="1017" spans="1:37" s="54" customFormat="1" x14ac:dyDescent="0.3">
      <c r="A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</row>
    <row r="1018" spans="1:37" s="54" customFormat="1" x14ac:dyDescent="0.3">
      <c r="A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</row>
    <row r="1019" spans="1:37" s="54" customFormat="1" x14ac:dyDescent="0.3">
      <c r="A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</row>
    <row r="1020" spans="1:37" s="54" customFormat="1" x14ac:dyDescent="0.3">
      <c r="A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</row>
    <row r="1021" spans="1:37" s="54" customFormat="1" x14ac:dyDescent="0.3">
      <c r="A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</row>
    <row r="1022" spans="1:37" s="54" customFormat="1" x14ac:dyDescent="0.3">
      <c r="A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</row>
    <row r="1023" spans="1:37" s="54" customFormat="1" x14ac:dyDescent="0.3">
      <c r="A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</row>
    <row r="1024" spans="1:37" s="54" customFormat="1" x14ac:dyDescent="0.3">
      <c r="A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</row>
    <row r="1025" spans="1:37" s="54" customFormat="1" x14ac:dyDescent="0.3">
      <c r="A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</row>
    <row r="1026" spans="1:37" s="54" customFormat="1" x14ac:dyDescent="0.3">
      <c r="A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</row>
    <row r="1027" spans="1:37" s="54" customFormat="1" x14ac:dyDescent="0.3">
      <c r="A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</row>
    <row r="1028" spans="1:37" s="54" customFormat="1" x14ac:dyDescent="0.3">
      <c r="A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</row>
    <row r="1029" spans="1:37" s="54" customFormat="1" x14ac:dyDescent="0.3">
      <c r="A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</row>
    <row r="1030" spans="1:37" s="54" customFormat="1" x14ac:dyDescent="0.3">
      <c r="A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</row>
    <row r="1031" spans="1:37" s="54" customFormat="1" x14ac:dyDescent="0.3">
      <c r="A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</row>
    <row r="1032" spans="1:37" s="54" customFormat="1" x14ac:dyDescent="0.3">
      <c r="A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</row>
    <row r="1033" spans="1:37" s="54" customFormat="1" x14ac:dyDescent="0.3">
      <c r="A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</row>
    <row r="1034" spans="1:37" s="54" customFormat="1" x14ac:dyDescent="0.3">
      <c r="A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</row>
    <row r="1035" spans="1:37" s="54" customFormat="1" x14ac:dyDescent="0.3">
      <c r="A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</row>
    <row r="1036" spans="1:37" s="54" customFormat="1" x14ac:dyDescent="0.3">
      <c r="A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</row>
    <row r="1037" spans="1:37" s="54" customFormat="1" x14ac:dyDescent="0.3">
      <c r="A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</row>
    <row r="1038" spans="1:37" s="54" customFormat="1" x14ac:dyDescent="0.3">
      <c r="A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</row>
    <row r="1039" spans="1:37" s="54" customFormat="1" x14ac:dyDescent="0.3">
      <c r="A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</row>
    <row r="1040" spans="1:37" s="54" customFormat="1" x14ac:dyDescent="0.3">
      <c r="A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</row>
    <row r="1041" spans="1:37" s="54" customFormat="1" x14ac:dyDescent="0.3">
      <c r="A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</row>
    <row r="1042" spans="1:37" s="54" customFormat="1" x14ac:dyDescent="0.3">
      <c r="A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</row>
    <row r="1043" spans="1:37" s="54" customFormat="1" x14ac:dyDescent="0.3">
      <c r="A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</row>
    <row r="1044" spans="1:37" s="54" customFormat="1" x14ac:dyDescent="0.3">
      <c r="A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</row>
    <row r="1045" spans="1:37" s="54" customFormat="1" x14ac:dyDescent="0.3">
      <c r="A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</row>
    <row r="1046" spans="1:37" s="54" customFormat="1" x14ac:dyDescent="0.3">
      <c r="A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</row>
    <row r="1047" spans="1:37" s="54" customFormat="1" x14ac:dyDescent="0.3">
      <c r="A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</row>
    <row r="1048" spans="1:37" s="54" customFormat="1" x14ac:dyDescent="0.3">
      <c r="A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</row>
    <row r="1049" spans="1:37" s="54" customFormat="1" x14ac:dyDescent="0.3">
      <c r="A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</row>
    <row r="1050" spans="1:37" s="54" customFormat="1" x14ac:dyDescent="0.3">
      <c r="A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</row>
    <row r="1051" spans="1:37" s="54" customFormat="1" x14ac:dyDescent="0.3">
      <c r="A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</row>
    <row r="1052" spans="1:37" s="54" customFormat="1" x14ac:dyDescent="0.3">
      <c r="A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</row>
    <row r="1053" spans="1:37" s="54" customFormat="1" x14ac:dyDescent="0.3">
      <c r="A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</row>
    <row r="1054" spans="1:37" s="54" customFormat="1" x14ac:dyDescent="0.3">
      <c r="A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</row>
    <row r="1055" spans="1:37" s="54" customFormat="1" x14ac:dyDescent="0.3">
      <c r="A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</row>
    <row r="1056" spans="1:37" s="54" customFormat="1" x14ac:dyDescent="0.3">
      <c r="A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</row>
    <row r="1057" spans="1:37" s="54" customFormat="1" x14ac:dyDescent="0.3">
      <c r="A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</row>
    <row r="1058" spans="1:37" s="54" customFormat="1" x14ac:dyDescent="0.3">
      <c r="A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</row>
    <row r="1059" spans="1:37" s="54" customFormat="1" x14ac:dyDescent="0.3">
      <c r="A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</row>
    <row r="1060" spans="1:37" s="54" customFormat="1" x14ac:dyDescent="0.3">
      <c r="A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</row>
    <row r="1061" spans="1:37" s="54" customFormat="1" x14ac:dyDescent="0.3">
      <c r="A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</row>
    <row r="1062" spans="1:37" s="54" customFormat="1" x14ac:dyDescent="0.3">
      <c r="A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</row>
    <row r="1063" spans="1:37" s="54" customFormat="1" x14ac:dyDescent="0.3">
      <c r="A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</row>
    <row r="1064" spans="1:37" s="54" customFormat="1" x14ac:dyDescent="0.3">
      <c r="A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</row>
    <row r="1065" spans="1:37" s="54" customFormat="1" x14ac:dyDescent="0.3">
      <c r="A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</row>
    <row r="1066" spans="1:37" s="54" customFormat="1" x14ac:dyDescent="0.3">
      <c r="A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</row>
    <row r="1067" spans="1:37" s="54" customFormat="1" x14ac:dyDescent="0.3">
      <c r="A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</row>
    <row r="1068" spans="1:37" s="54" customFormat="1" x14ac:dyDescent="0.3">
      <c r="A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</row>
    <row r="1069" spans="1:37" s="54" customFormat="1" x14ac:dyDescent="0.3">
      <c r="A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</row>
    <row r="1070" spans="1:37" s="54" customFormat="1" x14ac:dyDescent="0.3">
      <c r="A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</row>
    <row r="1071" spans="1:37" s="54" customFormat="1" x14ac:dyDescent="0.3">
      <c r="A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</row>
    <row r="1072" spans="1:37" s="54" customFormat="1" x14ac:dyDescent="0.3">
      <c r="A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</row>
    <row r="1073" spans="1:37" s="54" customFormat="1" x14ac:dyDescent="0.3">
      <c r="A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</row>
    <row r="1074" spans="1:37" s="54" customFormat="1" x14ac:dyDescent="0.3">
      <c r="A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</row>
    <row r="1075" spans="1:37" s="54" customFormat="1" x14ac:dyDescent="0.3">
      <c r="A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</row>
    <row r="1076" spans="1:37" s="54" customFormat="1" x14ac:dyDescent="0.3">
      <c r="A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</row>
    <row r="1077" spans="1:37" s="54" customFormat="1" x14ac:dyDescent="0.3">
      <c r="A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</row>
    <row r="1078" spans="1:37" s="54" customFormat="1" x14ac:dyDescent="0.3">
      <c r="A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</row>
    <row r="1079" spans="1:37" s="54" customFormat="1" x14ac:dyDescent="0.3">
      <c r="A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</row>
    <row r="1080" spans="1:37" s="54" customFormat="1" x14ac:dyDescent="0.3">
      <c r="A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</row>
    <row r="1081" spans="1:37" s="54" customFormat="1" x14ac:dyDescent="0.3">
      <c r="A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</row>
    <row r="1082" spans="1:37" s="54" customFormat="1" x14ac:dyDescent="0.3">
      <c r="A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</row>
    <row r="1083" spans="1:37" s="54" customFormat="1" x14ac:dyDescent="0.3">
      <c r="A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</row>
    <row r="1084" spans="1:37" s="54" customFormat="1" x14ac:dyDescent="0.3">
      <c r="A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</row>
    <row r="1085" spans="1:37" s="54" customFormat="1" x14ac:dyDescent="0.3">
      <c r="A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</row>
    <row r="1086" spans="1:37" s="54" customFormat="1" x14ac:dyDescent="0.3">
      <c r="A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</row>
    <row r="1087" spans="1:37" s="54" customFormat="1" x14ac:dyDescent="0.3">
      <c r="A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</row>
    <row r="1088" spans="1:37" s="54" customFormat="1" x14ac:dyDescent="0.3">
      <c r="A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</row>
    <row r="1089" spans="1:37" s="54" customFormat="1" x14ac:dyDescent="0.3">
      <c r="A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</row>
    <row r="1090" spans="1:37" s="54" customFormat="1" x14ac:dyDescent="0.3">
      <c r="A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</row>
    <row r="1091" spans="1:37" s="54" customFormat="1" x14ac:dyDescent="0.3">
      <c r="A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</row>
    <row r="1092" spans="1:37" s="54" customFormat="1" x14ac:dyDescent="0.3">
      <c r="A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</row>
  </sheetData>
  <mergeCells count="7">
    <mergeCell ref="Y6:Z6"/>
    <mergeCell ref="B6:G6"/>
    <mergeCell ref="H6:J6"/>
    <mergeCell ref="K6:L6"/>
    <mergeCell ref="M6:O6"/>
    <mergeCell ref="P6:U6"/>
    <mergeCell ref="V6:X6"/>
  </mergeCells>
  <pageMargins left="0.7" right="0.7" top="0.75" bottom="0.75" header="0.3" footer="0.3"/>
  <pageSetup paperSize="9" orientation="portrait" horizontalDpi="4294967295" verticalDpi="4294967295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F7B2D-DE2A-40A1-96E3-21C53CD6F5F7}">
  <sheetPr>
    <tabColor rgb="FFCC0000"/>
  </sheetPr>
  <dimension ref="A1:AL416"/>
  <sheetViews>
    <sheetView showGridLines="0" workbookViewId="0">
      <pane ySplit="1" topLeftCell="A8" activePane="bottomLeft" state="frozen"/>
      <selection activeCell="C1204" sqref="C1204:C1307"/>
      <selection pane="bottomLeft" activeCell="B8" sqref="B2:B206"/>
      <pivotSelection pane="topRight" showHeader="1" dimension="1" activeRow="7" activeCol="1" click="1" r:id="rId1">
        <pivotArea dataOnly="0" labelOnly="1" outline="0" fieldPosition="0">
          <references count="1">
            <reference field="4" count="0"/>
          </references>
        </pivotArea>
      </pivotSelection>
    </sheetView>
  </sheetViews>
  <sheetFormatPr baseColWidth="10" defaultRowHeight="14.4" x14ac:dyDescent="0.3"/>
  <cols>
    <col min="1" max="1" width="11.88671875" bestFit="1" customWidth="1"/>
    <col min="2" max="2" width="47.109375" bestFit="1" customWidth="1"/>
    <col min="3" max="17" width="6.77734375" style="54" hidden="1" customWidth="1"/>
    <col min="18" max="20" width="7.109375" hidden="1" customWidth="1"/>
    <col min="21" max="23" width="10.88671875" customWidth="1"/>
    <col min="24" max="33" width="13.33203125" bestFit="1" customWidth="1"/>
  </cols>
  <sheetData>
    <row r="1" spans="1:38" s="212" customFormat="1" ht="36" x14ac:dyDescent="0.3">
      <c r="A1" s="254" t="s">
        <v>3</v>
      </c>
      <c r="B1" s="254" t="s">
        <v>4</v>
      </c>
      <c r="C1" s="216" t="s">
        <v>416</v>
      </c>
      <c r="D1" s="217" t="s">
        <v>311</v>
      </c>
      <c r="E1" s="217" t="s">
        <v>316</v>
      </c>
      <c r="F1" s="217" t="s">
        <v>317</v>
      </c>
      <c r="G1" s="217" t="s">
        <v>318</v>
      </c>
      <c r="H1" s="217" t="s">
        <v>320</v>
      </c>
      <c r="I1" s="218" t="s">
        <v>321</v>
      </c>
      <c r="J1" s="255" t="s">
        <v>324</v>
      </c>
      <c r="K1" s="255" t="s">
        <v>325</v>
      </c>
      <c r="L1" s="255" t="s">
        <v>326</v>
      </c>
      <c r="M1" s="255" t="s">
        <v>329</v>
      </c>
      <c r="N1" s="255" t="s">
        <v>330</v>
      </c>
      <c r="O1" s="255" t="s">
        <v>331</v>
      </c>
      <c r="P1" s="214" t="s">
        <v>332</v>
      </c>
      <c r="Q1" s="215" t="s">
        <v>333</v>
      </c>
      <c r="R1" s="220" t="s">
        <v>662</v>
      </c>
      <c r="S1" s="220" t="s">
        <v>661</v>
      </c>
      <c r="T1" s="220" t="s">
        <v>660</v>
      </c>
      <c r="U1" s="223" t="s">
        <v>664</v>
      </c>
      <c r="V1" s="220" t="s">
        <v>663</v>
      </c>
      <c r="W1" s="221" t="s">
        <v>231</v>
      </c>
      <c r="AH1" s="213" t="s">
        <v>307</v>
      </c>
      <c r="AL1" s="211" t="s">
        <v>455</v>
      </c>
    </row>
    <row r="2" spans="1:38" x14ac:dyDescent="0.3">
      <c r="A2" s="52">
        <v>4317</v>
      </c>
      <c r="B2" s="52" t="s">
        <v>32</v>
      </c>
      <c r="C2" s="253">
        <v>901</v>
      </c>
      <c r="D2" s="253">
        <v>923</v>
      </c>
      <c r="E2" s="253">
        <v>32</v>
      </c>
      <c r="F2" s="253">
        <v>28</v>
      </c>
      <c r="G2" s="253">
        <v>28</v>
      </c>
      <c r="H2" s="253">
        <v>29</v>
      </c>
      <c r="I2" s="253">
        <v>25</v>
      </c>
      <c r="J2" s="253">
        <v>15</v>
      </c>
      <c r="K2" s="253">
        <v>16</v>
      </c>
      <c r="L2" s="253">
        <v>17</v>
      </c>
      <c r="M2" s="253">
        <v>11</v>
      </c>
      <c r="N2" s="253">
        <v>13</v>
      </c>
      <c r="O2" s="253">
        <v>13</v>
      </c>
      <c r="P2" s="253">
        <v>12</v>
      </c>
      <c r="Q2" s="253">
        <v>10</v>
      </c>
      <c r="R2" s="219">
        <f>IFERROR(VLOOKUP(A2,Prog!$A$15:$H$248,4,FALSE),0)</f>
        <v>0</v>
      </c>
      <c r="S2" s="219">
        <f>IFERROR(VLOOKUP(A2,Prog!$A$15:$H$248,5,FALSE),0)</f>
        <v>0</v>
      </c>
      <c r="T2" s="219">
        <f>IFERROR(VLOOKUP(A2,Prog!$A$15:$H$248,8,FALSE),0)</f>
        <v>0</v>
      </c>
      <c r="U2" s="219">
        <f>SUM(C2:Q2)</f>
        <v>2073</v>
      </c>
      <c r="V2" s="219">
        <f>R2*7+S2*6+T2*2</f>
        <v>0</v>
      </c>
      <c r="W2" s="222">
        <f>IFERROR(U2/V2,0%)</f>
        <v>0</v>
      </c>
      <c r="AH2" s="51" t="str">
        <f>VLOOKUP(A2,'[1]4'!$A$2:$F$215,3,FALSE)</f>
        <v>CHICLAYO</v>
      </c>
      <c r="AL2" s="14" t="str">
        <f>VLOOKUP(A2,'[1]4'!$A$2:$F$215,4,FALSE)</f>
        <v>CHICLAYO</v>
      </c>
    </row>
    <row r="3" spans="1:38" x14ac:dyDescent="0.3">
      <c r="A3" s="52">
        <v>4318</v>
      </c>
      <c r="B3" s="52" t="s">
        <v>35</v>
      </c>
      <c r="C3" s="253">
        <v>156</v>
      </c>
      <c r="D3" s="253">
        <v>177</v>
      </c>
      <c r="E3" s="253">
        <v>105</v>
      </c>
      <c r="F3" s="253">
        <v>107</v>
      </c>
      <c r="G3" s="253">
        <v>106</v>
      </c>
      <c r="H3" s="253">
        <v>115</v>
      </c>
      <c r="I3" s="253">
        <v>115</v>
      </c>
      <c r="J3" s="253">
        <v>101</v>
      </c>
      <c r="K3" s="253">
        <v>103</v>
      </c>
      <c r="L3" s="253">
        <v>101</v>
      </c>
      <c r="M3" s="253">
        <v>72</v>
      </c>
      <c r="N3" s="253">
        <v>84</v>
      </c>
      <c r="O3" s="253">
        <v>101</v>
      </c>
      <c r="P3" s="253">
        <v>67</v>
      </c>
      <c r="Q3" s="253">
        <v>44</v>
      </c>
      <c r="R3" s="219">
        <f>IFERROR(VLOOKUP(A3,Prog!$A$15:$H$248,4,FALSE),0)</f>
        <v>770</v>
      </c>
      <c r="S3" s="219">
        <f>IFERROR(VLOOKUP(A3,Prog!$A$15:$H$248,5,FALSE),0)</f>
        <v>780</v>
      </c>
      <c r="T3" s="219">
        <f>IFERROR(VLOOKUP(A3,Prog!$A$15:$H$248,8,FALSE),0)</f>
        <v>1150</v>
      </c>
      <c r="U3" s="219">
        <f t="shared" ref="U3:U66" si="0">SUM(C3:Q3)</f>
        <v>1554</v>
      </c>
      <c r="V3" s="219">
        <f t="shared" ref="V3:V66" si="1">R3*7+S3*6+T3*2</f>
        <v>12370</v>
      </c>
      <c r="W3" s="222">
        <f t="shared" ref="W3:W66" si="2">IFERROR(U3/V3,0%)</f>
        <v>0.12562651576394504</v>
      </c>
      <c r="AH3" s="51" t="str">
        <f>VLOOKUP(A3,'[1]4'!$A$2:$F$215,3,FALSE)</f>
        <v>CHICLAYO</v>
      </c>
      <c r="AL3" s="14" t="str">
        <f>VLOOKUP(A3,'[1]4'!$A$2:$F$215,4,FALSE)</f>
        <v>CHICLAYO</v>
      </c>
    </row>
    <row r="4" spans="1:38" x14ac:dyDescent="0.3">
      <c r="A4" s="52">
        <v>4319</v>
      </c>
      <c r="B4" s="52" t="s">
        <v>36</v>
      </c>
      <c r="C4" s="253">
        <v>18</v>
      </c>
      <c r="D4" s="253">
        <v>89</v>
      </c>
      <c r="E4" s="253">
        <v>89</v>
      </c>
      <c r="F4" s="253">
        <v>83</v>
      </c>
      <c r="G4" s="253">
        <v>88</v>
      </c>
      <c r="H4" s="253">
        <v>79</v>
      </c>
      <c r="I4" s="253">
        <v>80</v>
      </c>
      <c r="J4" s="253">
        <v>78</v>
      </c>
      <c r="K4" s="253">
        <v>82</v>
      </c>
      <c r="L4" s="253">
        <v>78</v>
      </c>
      <c r="M4" s="253">
        <v>63</v>
      </c>
      <c r="N4" s="253">
        <v>77</v>
      </c>
      <c r="O4" s="253">
        <v>77</v>
      </c>
      <c r="P4" s="253">
        <v>55</v>
      </c>
      <c r="Q4" s="253">
        <v>44</v>
      </c>
      <c r="R4" s="219">
        <f>IFERROR(VLOOKUP(A4,Prog!$A$15:$H$248,4,FALSE),0)</f>
        <v>350</v>
      </c>
      <c r="S4" s="219">
        <f>IFERROR(VLOOKUP(A4,Prog!$A$15:$H$248,5,FALSE),0)</f>
        <v>360</v>
      </c>
      <c r="T4" s="219">
        <f>IFERROR(VLOOKUP(A4,Prog!$A$15:$H$248,8,FALSE),0)</f>
        <v>600</v>
      </c>
      <c r="U4" s="219">
        <f t="shared" si="0"/>
        <v>1080</v>
      </c>
      <c r="V4" s="219">
        <f t="shared" si="1"/>
        <v>5810</v>
      </c>
      <c r="W4" s="222">
        <f t="shared" si="2"/>
        <v>0.18588640275387264</v>
      </c>
      <c r="AH4" s="51" t="str">
        <f>VLOOKUP(A4,'[1]4'!$A$2:$F$215,3,FALSE)</f>
        <v>CHICLAYO</v>
      </c>
      <c r="AL4" s="14" t="str">
        <f>VLOOKUP(A4,'[1]4'!$A$2:$F$215,4,FALSE)</f>
        <v>CHICLAYO</v>
      </c>
    </row>
    <row r="5" spans="1:38" x14ac:dyDescent="0.3">
      <c r="A5" s="52">
        <v>4320</v>
      </c>
      <c r="B5" s="52" t="s">
        <v>37</v>
      </c>
      <c r="C5" s="253">
        <v>2</v>
      </c>
      <c r="D5" s="253">
        <v>6</v>
      </c>
      <c r="E5" s="253">
        <v>60</v>
      </c>
      <c r="F5" s="253">
        <v>60</v>
      </c>
      <c r="G5" s="253">
        <v>60</v>
      </c>
      <c r="H5" s="253">
        <v>61</v>
      </c>
      <c r="I5" s="253">
        <v>60</v>
      </c>
      <c r="J5" s="253">
        <v>83</v>
      </c>
      <c r="K5" s="253">
        <v>80</v>
      </c>
      <c r="L5" s="253">
        <v>84</v>
      </c>
      <c r="M5" s="253">
        <v>50</v>
      </c>
      <c r="N5" s="253">
        <v>50</v>
      </c>
      <c r="O5" s="253">
        <v>53</v>
      </c>
      <c r="P5" s="253">
        <v>69</v>
      </c>
      <c r="Q5" s="253">
        <v>49</v>
      </c>
      <c r="R5" s="219">
        <f>IFERROR(VLOOKUP(A5,Prog!$A$15:$H$248,4,FALSE),0)</f>
        <v>245</v>
      </c>
      <c r="S5" s="219">
        <f>IFERROR(VLOOKUP(A5,Prog!$A$15:$H$248,5,FALSE),0)</f>
        <v>273</v>
      </c>
      <c r="T5" s="219">
        <f>IFERROR(VLOOKUP(A5,Prog!$A$15:$H$248,8,FALSE),0)</f>
        <v>394</v>
      </c>
      <c r="U5" s="219">
        <f t="shared" si="0"/>
        <v>827</v>
      </c>
      <c r="V5" s="219">
        <f t="shared" si="1"/>
        <v>4141</v>
      </c>
      <c r="W5" s="222">
        <f t="shared" si="2"/>
        <v>0.19971021492393143</v>
      </c>
      <c r="AH5" s="51" t="str">
        <f>VLOOKUP(A5,'[1]4'!$A$2:$F$215,3,FALSE)</f>
        <v>CHICLAYO</v>
      </c>
      <c r="AL5" s="14" t="str">
        <f>VLOOKUP(A5,'[1]4'!$A$2:$F$215,4,FALSE)</f>
        <v>CHICLAYO</v>
      </c>
    </row>
    <row r="6" spans="1:38" x14ac:dyDescent="0.3">
      <c r="A6" s="52">
        <v>4321</v>
      </c>
      <c r="B6" t="s">
        <v>666</v>
      </c>
      <c r="C6" s="253">
        <v>5</v>
      </c>
      <c r="D6" s="253">
        <v>10</v>
      </c>
      <c r="E6" s="253">
        <v>50</v>
      </c>
      <c r="F6" s="253">
        <v>50</v>
      </c>
      <c r="G6" s="253">
        <v>51</v>
      </c>
      <c r="H6" s="253">
        <v>54</v>
      </c>
      <c r="I6" s="253">
        <v>52</v>
      </c>
      <c r="J6" s="253">
        <v>59</v>
      </c>
      <c r="K6" s="253">
        <v>64</v>
      </c>
      <c r="L6" s="253">
        <v>61</v>
      </c>
      <c r="M6" s="253">
        <v>45</v>
      </c>
      <c r="N6" s="253">
        <v>61</v>
      </c>
      <c r="O6" s="253">
        <v>65</v>
      </c>
      <c r="P6" s="253">
        <v>37</v>
      </c>
      <c r="Q6" s="253">
        <v>27</v>
      </c>
      <c r="R6" s="219">
        <f>IFERROR(VLOOKUP(A6,Prog!$A$15:$H$248,4,FALSE),0)</f>
        <v>500</v>
      </c>
      <c r="S6" s="219">
        <f>IFERROR(VLOOKUP(A6,Prog!$A$15:$H$248,5,FALSE),0)</f>
        <v>520</v>
      </c>
      <c r="T6" s="219">
        <f>IFERROR(VLOOKUP(A6,Prog!$A$15:$H$248,8,FALSE),0)</f>
        <v>670</v>
      </c>
      <c r="U6" s="219">
        <f t="shared" si="0"/>
        <v>691</v>
      </c>
      <c r="V6" s="219">
        <f t="shared" si="1"/>
        <v>7960</v>
      </c>
      <c r="W6" s="222">
        <f t="shared" si="2"/>
        <v>8.6809045226130657E-2</v>
      </c>
      <c r="AH6" s="51" t="str">
        <f>VLOOKUP(A6,'[1]4'!$A$2:$F$215,3,FALSE)</f>
        <v>CHICLAYO</v>
      </c>
      <c r="AL6" s="14" t="str">
        <f>VLOOKUP(A6,'[1]4'!$A$2:$F$215,4,FALSE)</f>
        <v>CHICLAYO</v>
      </c>
    </row>
    <row r="7" spans="1:38" x14ac:dyDescent="0.3">
      <c r="A7" s="52">
        <v>4322</v>
      </c>
      <c r="B7" s="52" t="s">
        <v>38</v>
      </c>
      <c r="C7" s="253">
        <v>6</v>
      </c>
      <c r="D7" s="253">
        <v>11</v>
      </c>
      <c r="E7" s="253">
        <v>55</v>
      </c>
      <c r="F7" s="253">
        <v>54</v>
      </c>
      <c r="G7" s="253">
        <v>55</v>
      </c>
      <c r="H7" s="253">
        <v>55</v>
      </c>
      <c r="I7" s="253">
        <v>56</v>
      </c>
      <c r="J7" s="253">
        <v>56</v>
      </c>
      <c r="K7" s="253">
        <v>60</v>
      </c>
      <c r="L7" s="253">
        <v>60</v>
      </c>
      <c r="M7" s="253">
        <v>47</v>
      </c>
      <c r="N7" s="253">
        <v>53</v>
      </c>
      <c r="O7" s="253">
        <v>52</v>
      </c>
      <c r="P7" s="253">
        <v>30</v>
      </c>
      <c r="Q7" s="253">
        <v>26</v>
      </c>
      <c r="R7" s="219">
        <f>IFERROR(VLOOKUP(A7,Prog!$A$15:$H$248,4,FALSE),0)</f>
        <v>280</v>
      </c>
      <c r="S7" s="219">
        <f>IFERROR(VLOOKUP(A7,Prog!$A$15:$H$248,5,FALSE),0)</f>
        <v>290</v>
      </c>
      <c r="T7" s="219">
        <f>IFERROR(VLOOKUP(A7,Prog!$A$15:$H$248,8,FALSE),0)</f>
        <v>426</v>
      </c>
      <c r="U7" s="219">
        <f t="shared" si="0"/>
        <v>676</v>
      </c>
      <c r="V7" s="219">
        <f t="shared" si="1"/>
        <v>4552</v>
      </c>
      <c r="W7" s="222">
        <f t="shared" si="2"/>
        <v>0.14850615114235502</v>
      </c>
      <c r="AH7" s="51" t="str">
        <f>VLOOKUP(A7,'[1]4'!$A$2:$F$215,3,FALSE)</f>
        <v>CHICLAYO</v>
      </c>
      <c r="AL7" s="14" t="str">
        <f>VLOOKUP(A7,'[1]4'!$A$2:$F$215,4,FALSE)</f>
        <v>CHICLAYO</v>
      </c>
    </row>
    <row r="8" spans="1:38" x14ac:dyDescent="0.3">
      <c r="A8" s="52">
        <v>4323</v>
      </c>
      <c r="B8" s="52" t="s">
        <v>39</v>
      </c>
      <c r="C8" s="253">
        <v>1</v>
      </c>
      <c r="D8" s="253">
        <v>3</v>
      </c>
      <c r="E8" s="253">
        <v>58</v>
      </c>
      <c r="F8" s="253">
        <v>56</v>
      </c>
      <c r="G8" s="253">
        <v>57</v>
      </c>
      <c r="H8" s="253">
        <v>55</v>
      </c>
      <c r="I8" s="253">
        <v>54</v>
      </c>
      <c r="J8" s="253">
        <v>48</v>
      </c>
      <c r="K8" s="253">
        <v>45</v>
      </c>
      <c r="L8" s="253">
        <v>56</v>
      </c>
      <c r="M8" s="253">
        <v>31</v>
      </c>
      <c r="N8" s="253">
        <v>41</v>
      </c>
      <c r="O8" s="253">
        <v>41</v>
      </c>
      <c r="P8" s="253">
        <v>51</v>
      </c>
      <c r="Q8" s="253">
        <v>41</v>
      </c>
      <c r="R8" s="219">
        <f>IFERROR(VLOOKUP(A8,Prog!$A$15:$H$248,4,FALSE),0)</f>
        <v>220</v>
      </c>
      <c r="S8" s="219">
        <f>IFERROR(VLOOKUP(A8,Prog!$A$15:$H$248,5,FALSE),0)</f>
        <v>230</v>
      </c>
      <c r="T8" s="219">
        <f>IFERROR(VLOOKUP(A8,Prog!$A$15:$H$248,8,FALSE),0)</f>
        <v>370</v>
      </c>
      <c r="U8" s="219">
        <f t="shared" si="0"/>
        <v>638</v>
      </c>
      <c r="V8" s="219">
        <f t="shared" si="1"/>
        <v>3660</v>
      </c>
      <c r="W8" s="222">
        <f t="shared" si="2"/>
        <v>0.17431693989071037</v>
      </c>
      <c r="AH8" s="51" t="str">
        <f>VLOOKUP(A8,'[1]4'!$A$2:$F$215,3,FALSE)</f>
        <v>CHICLAYO</v>
      </c>
      <c r="AL8" s="14" t="str">
        <f>VLOOKUP(A8,'[1]4'!$A$2:$F$215,4,FALSE)</f>
        <v>CHICLAYO</v>
      </c>
    </row>
    <row r="9" spans="1:38" x14ac:dyDescent="0.3">
      <c r="A9" s="52">
        <v>4324</v>
      </c>
      <c r="B9" s="52" t="s">
        <v>40</v>
      </c>
      <c r="C9" s="253">
        <v>29</v>
      </c>
      <c r="D9" s="253">
        <v>33</v>
      </c>
      <c r="E9" s="253">
        <v>100</v>
      </c>
      <c r="F9" s="253">
        <v>98</v>
      </c>
      <c r="G9" s="253">
        <v>99</v>
      </c>
      <c r="H9" s="253">
        <v>105</v>
      </c>
      <c r="I9" s="253">
        <v>105</v>
      </c>
      <c r="J9" s="253">
        <v>89</v>
      </c>
      <c r="K9" s="253">
        <v>89</v>
      </c>
      <c r="L9" s="253">
        <v>86</v>
      </c>
      <c r="M9" s="253">
        <v>61</v>
      </c>
      <c r="N9" s="253">
        <v>59</v>
      </c>
      <c r="O9" s="253">
        <v>57</v>
      </c>
      <c r="P9" s="253">
        <v>51</v>
      </c>
      <c r="Q9" s="253">
        <v>44</v>
      </c>
      <c r="R9" s="219">
        <f>IFERROR(VLOOKUP(A9,Prog!$A$15:$H$248,4,FALSE),0)</f>
        <v>650</v>
      </c>
      <c r="S9" s="219">
        <f>IFERROR(VLOOKUP(A9,Prog!$A$15:$H$248,5,FALSE),0)</f>
        <v>660</v>
      </c>
      <c r="T9" s="219">
        <f>IFERROR(VLOOKUP(A9,Prog!$A$15:$H$248,8,FALSE),0)</f>
        <v>900</v>
      </c>
      <c r="U9" s="219">
        <f t="shared" si="0"/>
        <v>1105</v>
      </c>
      <c r="V9" s="219">
        <f t="shared" si="1"/>
        <v>10310</v>
      </c>
      <c r="W9" s="222">
        <f t="shared" si="2"/>
        <v>0.10717749757516974</v>
      </c>
      <c r="AH9" s="51" t="str">
        <f>VLOOKUP(A9,'[1]4'!$A$2:$F$215,3,FALSE)</f>
        <v>CHICLAYO</v>
      </c>
      <c r="AL9" s="14" t="str">
        <f>VLOOKUP(A9,'[1]4'!$A$2:$F$215,4,FALSE)</f>
        <v>CHICLAYO</v>
      </c>
    </row>
    <row r="10" spans="1:38" x14ac:dyDescent="0.3">
      <c r="A10" s="52">
        <v>4325</v>
      </c>
      <c r="B10" s="52" t="s">
        <v>41</v>
      </c>
      <c r="C10" s="253">
        <v>14</v>
      </c>
      <c r="D10" s="253">
        <v>16</v>
      </c>
      <c r="E10" s="253">
        <v>37</v>
      </c>
      <c r="F10" s="253">
        <v>35</v>
      </c>
      <c r="G10" s="253">
        <v>37</v>
      </c>
      <c r="H10" s="253">
        <v>47</v>
      </c>
      <c r="I10" s="253">
        <v>49</v>
      </c>
      <c r="J10" s="253">
        <v>34</v>
      </c>
      <c r="K10" s="253">
        <v>36</v>
      </c>
      <c r="L10" s="253">
        <v>36</v>
      </c>
      <c r="M10" s="253">
        <v>28</v>
      </c>
      <c r="N10" s="253">
        <v>29</v>
      </c>
      <c r="O10" s="253">
        <v>34</v>
      </c>
      <c r="P10" s="253">
        <v>13</v>
      </c>
      <c r="Q10" s="253">
        <v>9</v>
      </c>
      <c r="R10" s="219">
        <f>IFERROR(VLOOKUP(A10,Prog!$A$15:$H$248,4,FALSE),0)</f>
        <v>128</v>
      </c>
      <c r="S10" s="219">
        <f>IFERROR(VLOOKUP(A10,Prog!$A$15:$H$248,5,FALSE),0)</f>
        <v>130</v>
      </c>
      <c r="T10" s="219">
        <f>IFERROR(VLOOKUP(A10,Prog!$A$15:$H$248,8,FALSE),0)</f>
        <v>190</v>
      </c>
      <c r="U10" s="219">
        <f t="shared" si="0"/>
        <v>454</v>
      </c>
      <c r="V10" s="219">
        <f t="shared" si="1"/>
        <v>2056</v>
      </c>
      <c r="W10" s="222">
        <f t="shared" si="2"/>
        <v>0.22081712062256809</v>
      </c>
      <c r="AH10" s="51" t="str">
        <f>VLOOKUP(A10,'[1]4'!$A$2:$F$215,3,FALSE)</f>
        <v>CHONGOYAPE</v>
      </c>
      <c r="AL10" s="14" t="str">
        <f>VLOOKUP(A10,'[1]4'!$A$2:$F$215,4,FALSE)</f>
        <v>CHICLAYO</v>
      </c>
    </row>
    <row r="11" spans="1:38" x14ac:dyDescent="0.3">
      <c r="A11" s="52">
        <v>4326</v>
      </c>
      <c r="B11" s="52" t="s">
        <v>43</v>
      </c>
      <c r="C11" s="253">
        <v>1</v>
      </c>
      <c r="D11" s="253">
        <v>1</v>
      </c>
      <c r="E11" s="253">
        <v>9</v>
      </c>
      <c r="F11" s="253">
        <v>10</v>
      </c>
      <c r="G11" s="253">
        <v>9</v>
      </c>
      <c r="H11" s="253">
        <v>16</v>
      </c>
      <c r="I11" s="253">
        <v>16</v>
      </c>
      <c r="J11" s="253">
        <v>1</v>
      </c>
      <c r="K11" s="253">
        <v>2</v>
      </c>
      <c r="L11" s="253">
        <v>2</v>
      </c>
      <c r="M11" s="253">
        <v>6</v>
      </c>
      <c r="N11" s="253">
        <v>8</v>
      </c>
      <c r="O11" s="253">
        <v>6</v>
      </c>
      <c r="P11" s="253">
        <v>7</v>
      </c>
      <c r="Q11" s="253">
        <v>7</v>
      </c>
      <c r="R11" s="219">
        <f>IFERROR(VLOOKUP(A11,Prog!$A$15:$H$248,4,FALSE),0)</f>
        <v>40</v>
      </c>
      <c r="S11" s="219">
        <f>IFERROR(VLOOKUP(A11,Prog!$A$15:$H$248,5,FALSE),0)</f>
        <v>40</v>
      </c>
      <c r="T11" s="219">
        <f>IFERROR(VLOOKUP(A11,Prog!$A$15:$H$248,8,FALSE),0)</f>
        <v>50</v>
      </c>
      <c r="U11" s="219">
        <f t="shared" si="0"/>
        <v>101</v>
      </c>
      <c r="V11" s="219">
        <f t="shared" si="1"/>
        <v>620</v>
      </c>
      <c r="W11" s="222">
        <f t="shared" si="2"/>
        <v>0.16290322580645161</v>
      </c>
      <c r="AH11" s="51" t="str">
        <f>VLOOKUP(A11,'[1]4'!$A$2:$F$215,3,FALSE)</f>
        <v>CHONGOYAPE</v>
      </c>
      <c r="AL11" s="14" t="str">
        <f>VLOOKUP(A11,'[1]4'!$A$2:$F$215,4,FALSE)</f>
        <v>CHICLAYO</v>
      </c>
    </row>
    <row r="12" spans="1:38" x14ac:dyDescent="0.3">
      <c r="A12" s="52">
        <v>4327</v>
      </c>
      <c r="B12" s="52" t="s">
        <v>44</v>
      </c>
      <c r="C12" s="253">
        <v>3</v>
      </c>
      <c r="D12" s="253">
        <v>4</v>
      </c>
      <c r="E12" s="253">
        <v>54</v>
      </c>
      <c r="F12" s="253">
        <v>55</v>
      </c>
      <c r="G12" s="253">
        <v>55</v>
      </c>
      <c r="H12" s="253">
        <v>71</v>
      </c>
      <c r="I12" s="253">
        <v>71</v>
      </c>
      <c r="J12" s="253">
        <v>66</v>
      </c>
      <c r="K12" s="253">
        <v>66</v>
      </c>
      <c r="L12" s="253">
        <v>63</v>
      </c>
      <c r="M12" s="253">
        <v>40</v>
      </c>
      <c r="N12" s="253">
        <v>62</v>
      </c>
      <c r="O12" s="253">
        <v>64</v>
      </c>
      <c r="P12" s="253">
        <v>53</v>
      </c>
      <c r="Q12" s="253">
        <v>50</v>
      </c>
      <c r="R12" s="219">
        <f>IFERROR(VLOOKUP(A12,Prog!$A$15:$H$248,4,FALSE),0)</f>
        <v>268</v>
      </c>
      <c r="S12" s="219">
        <f>IFERROR(VLOOKUP(A12,Prog!$A$15:$H$248,5,FALSE),0)</f>
        <v>334</v>
      </c>
      <c r="T12" s="219">
        <f>IFERROR(VLOOKUP(A12,Prog!$A$15:$H$248,8,FALSE),0)</f>
        <v>419</v>
      </c>
      <c r="U12" s="219">
        <f t="shared" si="0"/>
        <v>777</v>
      </c>
      <c r="V12" s="219">
        <f t="shared" si="1"/>
        <v>4718</v>
      </c>
      <c r="W12" s="222">
        <f t="shared" si="2"/>
        <v>0.16468842729970326</v>
      </c>
      <c r="AH12" s="51" t="str">
        <f>VLOOKUP(A12,'[1]4'!$A$2:$F$215,3,FALSE)</f>
        <v>LA VICTORIA</v>
      </c>
      <c r="AL12" s="14" t="str">
        <f>VLOOKUP(A12,'[1]4'!$A$2:$F$215,4,FALSE)</f>
        <v>CHICLAYO</v>
      </c>
    </row>
    <row r="13" spans="1:38" x14ac:dyDescent="0.3">
      <c r="A13" s="52">
        <v>4328</v>
      </c>
      <c r="B13" s="52" t="s">
        <v>46</v>
      </c>
      <c r="C13" s="253">
        <v>3</v>
      </c>
      <c r="D13" s="253">
        <v>2</v>
      </c>
      <c r="E13" s="253">
        <v>32</v>
      </c>
      <c r="F13" s="253">
        <v>32</v>
      </c>
      <c r="G13" s="253">
        <v>32</v>
      </c>
      <c r="H13" s="253">
        <v>39</v>
      </c>
      <c r="I13" s="253">
        <v>39</v>
      </c>
      <c r="J13" s="253">
        <v>22</v>
      </c>
      <c r="K13" s="253">
        <v>22</v>
      </c>
      <c r="L13" s="253">
        <v>26</v>
      </c>
      <c r="M13" s="253">
        <v>15</v>
      </c>
      <c r="N13" s="253">
        <v>21</v>
      </c>
      <c r="O13" s="253">
        <v>16</v>
      </c>
      <c r="P13" s="253">
        <v>23</v>
      </c>
      <c r="Q13" s="253">
        <v>15</v>
      </c>
      <c r="R13" s="219">
        <f>IFERROR(VLOOKUP(A13,Prog!$A$15:$H$248,4,FALSE),0)</f>
        <v>130</v>
      </c>
      <c r="S13" s="219">
        <f>IFERROR(VLOOKUP(A13,Prog!$A$15:$H$248,5,FALSE),0)</f>
        <v>150</v>
      </c>
      <c r="T13" s="219">
        <f>IFERROR(VLOOKUP(A13,Prog!$A$15:$H$248,8,FALSE),0)</f>
        <v>210</v>
      </c>
      <c r="U13" s="219">
        <f t="shared" si="0"/>
        <v>339</v>
      </c>
      <c r="V13" s="219">
        <f t="shared" si="1"/>
        <v>2230</v>
      </c>
      <c r="W13" s="222">
        <f t="shared" si="2"/>
        <v>0.15201793721973095</v>
      </c>
      <c r="AH13" s="51" t="str">
        <f>VLOOKUP(A13,'[1]4'!$A$2:$F$215,3,FALSE)</f>
        <v>LA VICTORIA</v>
      </c>
      <c r="AL13" s="14" t="str">
        <f>VLOOKUP(A13,'[1]4'!$A$2:$F$215,4,FALSE)</f>
        <v>CHICLAYO</v>
      </c>
    </row>
    <row r="14" spans="1:38" x14ac:dyDescent="0.3">
      <c r="A14" s="52">
        <v>4329</v>
      </c>
      <c r="B14" s="52" t="s">
        <v>47</v>
      </c>
      <c r="C14" s="253">
        <v>49</v>
      </c>
      <c r="D14" s="253">
        <v>61</v>
      </c>
      <c r="E14" s="253">
        <v>61</v>
      </c>
      <c r="F14" s="253">
        <v>60</v>
      </c>
      <c r="G14" s="253">
        <v>61</v>
      </c>
      <c r="H14" s="253">
        <v>68</v>
      </c>
      <c r="I14" s="253">
        <v>69</v>
      </c>
      <c r="J14" s="253">
        <v>83</v>
      </c>
      <c r="K14" s="253">
        <v>77</v>
      </c>
      <c r="L14" s="253">
        <v>80</v>
      </c>
      <c r="M14" s="253">
        <v>69</v>
      </c>
      <c r="N14" s="253">
        <v>69</v>
      </c>
      <c r="O14" s="253">
        <v>71</v>
      </c>
      <c r="P14" s="253">
        <v>29</v>
      </c>
      <c r="Q14" s="253">
        <v>25</v>
      </c>
      <c r="R14" s="219">
        <f>IFERROR(VLOOKUP(A14,Prog!$A$15:$H$248,4,FALSE),0)</f>
        <v>340</v>
      </c>
      <c r="S14" s="219">
        <f>IFERROR(VLOOKUP(A14,Prog!$A$15:$H$248,5,FALSE),0)</f>
        <v>400</v>
      </c>
      <c r="T14" s="219">
        <f>IFERROR(VLOOKUP(A14,Prog!$A$15:$H$248,8,FALSE),0)</f>
        <v>600</v>
      </c>
      <c r="U14" s="219">
        <f t="shared" si="0"/>
        <v>932</v>
      </c>
      <c r="V14" s="219">
        <f t="shared" si="1"/>
        <v>5980</v>
      </c>
      <c r="W14" s="222">
        <f t="shared" si="2"/>
        <v>0.15585284280936454</v>
      </c>
      <c r="AH14" s="51" t="str">
        <f>VLOOKUP(A14,'[1]4'!$A$2:$F$215,3,FALSE)</f>
        <v>LA VICTORIA</v>
      </c>
      <c r="AL14" s="14" t="str">
        <f>VLOOKUP(A14,'[1]4'!$A$2:$F$215,4,FALSE)</f>
        <v>CHICLAYO</v>
      </c>
    </row>
    <row r="15" spans="1:38" x14ac:dyDescent="0.3">
      <c r="A15" s="52">
        <v>4330</v>
      </c>
      <c r="B15" s="52" t="s">
        <v>48</v>
      </c>
      <c r="C15" s="253">
        <v>0</v>
      </c>
      <c r="D15" s="253">
        <v>1</v>
      </c>
      <c r="E15" s="253">
        <v>13</v>
      </c>
      <c r="F15" s="253">
        <v>14</v>
      </c>
      <c r="G15" s="253">
        <v>13</v>
      </c>
      <c r="H15" s="253">
        <v>18</v>
      </c>
      <c r="I15" s="253">
        <v>18</v>
      </c>
      <c r="J15" s="253">
        <v>13</v>
      </c>
      <c r="K15" s="253">
        <v>15</v>
      </c>
      <c r="L15" s="253">
        <v>12</v>
      </c>
      <c r="M15" s="253">
        <v>4</v>
      </c>
      <c r="N15" s="253">
        <v>14</v>
      </c>
      <c r="O15" s="253">
        <v>15</v>
      </c>
      <c r="P15" s="253">
        <v>12</v>
      </c>
      <c r="Q15" s="253">
        <v>12</v>
      </c>
      <c r="R15" s="219">
        <f>IFERROR(VLOOKUP(A15,Prog!$A$15:$H$248,4,FALSE),0)</f>
        <v>70</v>
      </c>
      <c r="S15" s="219">
        <f>IFERROR(VLOOKUP(A15,Prog!$A$15:$H$248,5,FALSE),0)</f>
        <v>75</v>
      </c>
      <c r="T15" s="219">
        <f>IFERROR(VLOOKUP(A15,Prog!$A$15:$H$248,8,FALSE),0)</f>
        <v>120</v>
      </c>
      <c r="U15" s="219">
        <f t="shared" si="0"/>
        <v>174</v>
      </c>
      <c r="V15" s="219">
        <f t="shared" si="1"/>
        <v>1180</v>
      </c>
      <c r="W15" s="222">
        <f t="shared" si="2"/>
        <v>0.14745762711864407</v>
      </c>
      <c r="AH15" s="51" t="str">
        <f>VLOOKUP(A15,'[1]4'!$A$2:$F$215,3,FALSE)</f>
        <v>LA VICTORIA</v>
      </c>
      <c r="AL15" s="14" t="str">
        <f>VLOOKUP(A15,'[1]4'!$A$2:$F$215,4,FALSE)</f>
        <v>CHICLAYO</v>
      </c>
    </row>
    <row r="16" spans="1:38" x14ac:dyDescent="0.3">
      <c r="A16" s="52">
        <v>4331</v>
      </c>
      <c r="B16" s="52" t="s">
        <v>49</v>
      </c>
      <c r="C16" s="253">
        <v>51</v>
      </c>
      <c r="D16" s="253">
        <v>62</v>
      </c>
      <c r="E16" s="253">
        <v>116</v>
      </c>
      <c r="F16" s="253">
        <v>116</v>
      </c>
      <c r="G16" s="253">
        <v>117</v>
      </c>
      <c r="H16" s="253">
        <v>124</v>
      </c>
      <c r="I16" s="253">
        <v>124</v>
      </c>
      <c r="J16" s="253">
        <v>95</v>
      </c>
      <c r="K16" s="253">
        <v>94</v>
      </c>
      <c r="L16" s="253">
        <v>93</v>
      </c>
      <c r="M16" s="253">
        <v>66</v>
      </c>
      <c r="N16" s="253">
        <v>104</v>
      </c>
      <c r="O16" s="253">
        <v>101</v>
      </c>
      <c r="P16" s="253">
        <v>35</v>
      </c>
      <c r="Q16" s="253">
        <v>31</v>
      </c>
      <c r="R16" s="219">
        <f>IFERROR(VLOOKUP(A16,Prog!$A$15:$H$248,4,FALSE),0)</f>
        <v>600</v>
      </c>
      <c r="S16" s="219">
        <f>IFERROR(VLOOKUP(A16,Prog!$A$15:$H$248,5,FALSE),0)</f>
        <v>670</v>
      </c>
      <c r="T16" s="219">
        <f>IFERROR(VLOOKUP(A16,Prog!$A$15:$H$248,8,FALSE),0)</f>
        <v>820</v>
      </c>
      <c r="U16" s="219">
        <f t="shared" si="0"/>
        <v>1329</v>
      </c>
      <c r="V16" s="219">
        <f t="shared" si="1"/>
        <v>9860</v>
      </c>
      <c r="W16" s="222">
        <f t="shared" si="2"/>
        <v>0.13478701825557809</v>
      </c>
      <c r="AH16" s="51" t="str">
        <f>VLOOKUP(A16,'[1]4'!$A$2:$F$215,3,FALSE)</f>
        <v>JOSE LEONARDO ORTIZ</v>
      </c>
      <c r="AL16" s="14" t="str">
        <f>VLOOKUP(A16,'[1]4'!$A$2:$F$215,4,FALSE)</f>
        <v>CHICLAYO</v>
      </c>
    </row>
    <row r="17" spans="1:38" x14ac:dyDescent="0.3">
      <c r="A17" s="52">
        <v>4332</v>
      </c>
      <c r="B17" s="52" t="s">
        <v>50</v>
      </c>
      <c r="C17" s="253">
        <v>62</v>
      </c>
      <c r="D17" s="253">
        <v>66</v>
      </c>
      <c r="E17" s="253">
        <v>115</v>
      </c>
      <c r="F17" s="253">
        <v>115</v>
      </c>
      <c r="G17" s="253">
        <v>115</v>
      </c>
      <c r="H17" s="253">
        <v>134</v>
      </c>
      <c r="I17" s="253">
        <v>133</v>
      </c>
      <c r="J17" s="253">
        <v>96</v>
      </c>
      <c r="K17" s="253">
        <v>95</v>
      </c>
      <c r="L17" s="253">
        <v>96</v>
      </c>
      <c r="M17" s="253">
        <v>76</v>
      </c>
      <c r="N17" s="253">
        <v>87</v>
      </c>
      <c r="O17" s="253">
        <v>88</v>
      </c>
      <c r="P17" s="253">
        <v>64</v>
      </c>
      <c r="Q17" s="253">
        <v>59</v>
      </c>
      <c r="R17" s="219">
        <f>IFERROR(VLOOKUP(A17,Prog!$A$15:$H$248,4,FALSE),0)</f>
        <v>500</v>
      </c>
      <c r="S17" s="219">
        <f>IFERROR(VLOOKUP(A17,Prog!$A$15:$H$248,5,FALSE),0)</f>
        <v>550</v>
      </c>
      <c r="T17" s="219">
        <f>IFERROR(VLOOKUP(A17,Prog!$A$15:$H$248,8,FALSE),0)</f>
        <v>710</v>
      </c>
      <c r="U17" s="219">
        <f t="shared" si="0"/>
        <v>1401</v>
      </c>
      <c r="V17" s="219">
        <f t="shared" si="1"/>
        <v>8220</v>
      </c>
      <c r="W17" s="222">
        <f t="shared" si="2"/>
        <v>0.17043795620437957</v>
      </c>
      <c r="AH17" s="51" t="str">
        <f>VLOOKUP(A17,'[1]4'!$A$2:$F$215,3,FALSE)</f>
        <v>JOSE LEONARDO ORTIZ</v>
      </c>
      <c r="AL17" s="14" t="str">
        <f>VLOOKUP(A17,'[1]4'!$A$2:$F$215,4,FALSE)</f>
        <v>CHICLAYO</v>
      </c>
    </row>
    <row r="18" spans="1:38" x14ac:dyDescent="0.3">
      <c r="A18" s="52">
        <v>4333</v>
      </c>
      <c r="B18" s="52" t="s">
        <v>51</v>
      </c>
      <c r="C18" s="253">
        <v>22</v>
      </c>
      <c r="D18" s="253">
        <v>22</v>
      </c>
      <c r="E18" s="253">
        <v>83</v>
      </c>
      <c r="F18" s="253">
        <v>83</v>
      </c>
      <c r="G18" s="253">
        <v>83</v>
      </c>
      <c r="H18" s="253">
        <v>100</v>
      </c>
      <c r="I18" s="253">
        <v>101</v>
      </c>
      <c r="J18" s="253">
        <v>73</v>
      </c>
      <c r="K18" s="253">
        <v>70</v>
      </c>
      <c r="L18" s="253">
        <v>73</v>
      </c>
      <c r="M18" s="253">
        <v>33</v>
      </c>
      <c r="N18" s="253">
        <v>58</v>
      </c>
      <c r="O18" s="253">
        <v>59</v>
      </c>
      <c r="P18" s="253">
        <v>39</v>
      </c>
      <c r="Q18" s="253">
        <v>33</v>
      </c>
      <c r="R18" s="219">
        <f>IFERROR(VLOOKUP(A18,Prog!$A$15:$H$248,4,FALSE),0)</f>
        <v>430</v>
      </c>
      <c r="S18" s="219">
        <f>IFERROR(VLOOKUP(A18,Prog!$A$15:$H$248,5,FALSE),0)</f>
        <v>450</v>
      </c>
      <c r="T18" s="219">
        <f>IFERROR(VLOOKUP(A18,Prog!$A$15:$H$248,8,FALSE),0)</f>
        <v>580</v>
      </c>
      <c r="U18" s="219">
        <f t="shared" si="0"/>
        <v>932</v>
      </c>
      <c r="V18" s="219">
        <f t="shared" si="1"/>
        <v>6870</v>
      </c>
      <c r="W18" s="222">
        <f t="shared" si="2"/>
        <v>0.13566229985443959</v>
      </c>
      <c r="AH18" s="51" t="str">
        <f>VLOOKUP(A18,'[1]4'!$A$2:$F$215,3,FALSE)</f>
        <v>JOSE LEONARDO ORTIZ</v>
      </c>
      <c r="AL18" s="14" t="str">
        <f>VLOOKUP(A18,'[1]4'!$A$2:$F$215,4,FALSE)</f>
        <v>CHICLAYO</v>
      </c>
    </row>
    <row r="19" spans="1:38" x14ac:dyDescent="0.3">
      <c r="A19" s="52">
        <v>4334</v>
      </c>
      <c r="B19" s="52" t="s">
        <v>52</v>
      </c>
      <c r="C19" s="253">
        <v>0</v>
      </c>
      <c r="D19" s="253">
        <v>2</v>
      </c>
      <c r="E19" s="253">
        <v>24</v>
      </c>
      <c r="F19" s="253">
        <v>23</v>
      </c>
      <c r="G19" s="253">
        <v>24</v>
      </c>
      <c r="H19" s="253">
        <v>11</v>
      </c>
      <c r="I19" s="253">
        <v>15</v>
      </c>
      <c r="J19" s="253">
        <v>22</v>
      </c>
      <c r="K19" s="253">
        <v>23</v>
      </c>
      <c r="L19" s="253">
        <v>24</v>
      </c>
      <c r="M19" s="253">
        <v>16</v>
      </c>
      <c r="N19" s="253">
        <v>20</v>
      </c>
      <c r="O19" s="253">
        <v>8</v>
      </c>
      <c r="P19" s="253">
        <v>11</v>
      </c>
      <c r="Q19" s="253">
        <v>10</v>
      </c>
      <c r="R19" s="219">
        <f>IFERROR(VLOOKUP(A19,Prog!$A$15:$H$248,4,FALSE),0)</f>
        <v>113</v>
      </c>
      <c r="S19" s="219">
        <f>IFERROR(VLOOKUP(A19,Prog!$A$15:$H$248,5,FALSE),0)</f>
        <v>145</v>
      </c>
      <c r="T19" s="219">
        <f>IFERROR(VLOOKUP(A19,Prog!$A$15:$H$248,8,FALSE),0)</f>
        <v>213</v>
      </c>
      <c r="U19" s="219">
        <f t="shared" si="0"/>
        <v>233</v>
      </c>
      <c r="V19" s="219">
        <f t="shared" si="1"/>
        <v>2087</v>
      </c>
      <c r="W19" s="222">
        <f t="shared" si="2"/>
        <v>0.11164350742692861</v>
      </c>
      <c r="AH19" s="51" t="str">
        <f>VLOOKUP(A19,'[1]4'!$A$2:$F$215,3,FALSE)</f>
        <v>JOSE LEONARDO ORTIZ</v>
      </c>
      <c r="AL19" s="14" t="str">
        <f>VLOOKUP(A19,'[1]4'!$A$2:$F$215,4,FALSE)</f>
        <v>CHICLAYO</v>
      </c>
    </row>
    <row r="20" spans="1:38" x14ac:dyDescent="0.3">
      <c r="A20" s="52">
        <v>4335</v>
      </c>
      <c r="B20" s="52" t="s">
        <v>53</v>
      </c>
      <c r="C20" s="253">
        <v>0</v>
      </c>
      <c r="D20" s="253">
        <v>3</v>
      </c>
      <c r="E20" s="253">
        <v>22</v>
      </c>
      <c r="F20" s="253">
        <v>22</v>
      </c>
      <c r="G20" s="253">
        <v>22</v>
      </c>
      <c r="H20" s="253">
        <v>28</v>
      </c>
      <c r="I20" s="253">
        <v>28</v>
      </c>
      <c r="J20" s="253">
        <v>29</v>
      </c>
      <c r="K20" s="253">
        <v>27</v>
      </c>
      <c r="L20" s="253">
        <v>27</v>
      </c>
      <c r="M20" s="253">
        <v>20</v>
      </c>
      <c r="N20" s="253">
        <v>24</v>
      </c>
      <c r="O20" s="253">
        <v>21</v>
      </c>
      <c r="P20" s="253">
        <v>22</v>
      </c>
      <c r="Q20" s="253">
        <v>15</v>
      </c>
      <c r="R20" s="219">
        <f>IFERROR(VLOOKUP(A20,Prog!$A$15:$H$248,4,FALSE),0)</f>
        <v>150</v>
      </c>
      <c r="S20" s="219">
        <f>IFERROR(VLOOKUP(A20,Prog!$A$15:$H$248,5,FALSE),0)</f>
        <v>200</v>
      </c>
      <c r="T20" s="219">
        <f>IFERROR(VLOOKUP(A20,Prog!$A$15:$H$248,8,FALSE),0)</f>
        <v>300</v>
      </c>
      <c r="U20" s="219">
        <f t="shared" si="0"/>
        <v>310</v>
      </c>
      <c r="V20" s="219">
        <f t="shared" si="1"/>
        <v>2850</v>
      </c>
      <c r="W20" s="222">
        <f t="shared" si="2"/>
        <v>0.10877192982456141</v>
      </c>
      <c r="AH20" s="51" t="str">
        <f>VLOOKUP(A20,'[1]4'!$A$2:$F$215,3,FALSE)</f>
        <v>JOSE LEONARDO ORTIZ</v>
      </c>
      <c r="AL20" s="14" t="str">
        <f>VLOOKUP(A20,'[1]4'!$A$2:$F$215,4,FALSE)</f>
        <v>CHICLAYO</v>
      </c>
    </row>
    <row r="21" spans="1:38" x14ac:dyDescent="0.3">
      <c r="A21" s="52">
        <v>4337</v>
      </c>
      <c r="B21" s="52" t="s">
        <v>55</v>
      </c>
      <c r="C21" s="253">
        <v>1</v>
      </c>
      <c r="D21" s="253">
        <v>1</v>
      </c>
      <c r="E21" s="253">
        <v>9</v>
      </c>
      <c r="F21" s="253">
        <v>9</v>
      </c>
      <c r="G21" s="253">
        <v>9</v>
      </c>
      <c r="H21" s="253">
        <v>9</v>
      </c>
      <c r="I21" s="253">
        <v>10</v>
      </c>
      <c r="J21" s="253">
        <v>15</v>
      </c>
      <c r="K21" s="253">
        <v>16</v>
      </c>
      <c r="L21" s="253">
        <v>17</v>
      </c>
      <c r="M21" s="253">
        <v>5</v>
      </c>
      <c r="N21" s="253">
        <v>11</v>
      </c>
      <c r="O21" s="253">
        <v>10</v>
      </c>
      <c r="P21" s="253">
        <v>4</v>
      </c>
      <c r="Q21" s="253">
        <v>5</v>
      </c>
      <c r="R21" s="219">
        <f>IFERROR(VLOOKUP(A21,Prog!$A$15:$H$248,4,FALSE),0)</f>
        <v>50</v>
      </c>
      <c r="S21" s="219">
        <f>IFERROR(VLOOKUP(A21,Prog!$A$15:$H$248,5,FALSE),0)</f>
        <v>61</v>
      </c>
      <c r="T21" s="219">
        <f>IFERROR(VLOOKUP(A21,Prog!$A$15:$H$248,8,FALSE),0)</f>
        <v>70</v>
      </c>
      <c r="U21" s="219">
        <f t="shared" si="0"/>
        <v>131</v>
      </c>
      <c r="V21" s="219">
        <f t="shared" si="1"/>
        <v>856</v>
      </c>
      <c r="W21" s="222">
        <f t="shared" si="2"/>
        <v>0.1530373831775701</v>
      </c>
      <c r="AH21" s="51" t="str">
        <f>VLOOKUP(A21,'[1]4'!$A$2:$F$215,3,FALSE)</f>
        <v>PATAPO</v>
      </c>
      <c r="AL21" s="14" t="str">
        <f>VLOOKUP(A21,'[1]4'!$A$2:$F$215,4,FALSE)</f>
        <v>CHICLAYO</v>
      </c>
    </row>
    <row r="22" spans="1:38" x14ac:dyDescent="0.3">
      <c r="A22" s="52">
        <v>4338</v>
      </c>
      <c r="B22" s="52" t="s">
        <v>56</v>
      </c>
      <c r="C22" s="253">
        <v>45</v>
      </c>
      <c r="D22" s="253">
        <v>48</v>
      </c>
      <c r="E22" s="253">
        <v>80</v>
      </c>
      <c r="F22" s="253">
        <v>80</v>
      </c>
      <c r="G22" s="253">
        <v>81</v>
      </c>
      <c r="H22" s="253">
        <v>76</v>
      </c>
      <c r="I22" s="253">
        <v>76</v>
      </c>
      <c r="J22" s="253">
        <v>79</v>
      </c>
      <c r="K22" s="253">
        <v>82</v>
      </c>
      <c r="L22" s="253">
        <v>92</v>
      </c>
      <c r="M22" s="253">
        <v>68</v>
      </c>
      <c r="N22" s="253">
        <v>65</v>
      </c>
      <c r="O22" s="253">
        <v>69</v>
      </c>
      <c r="P22" s="253">
        <v>43</v>
      </c>
      <c r="Q22" s="253">
        <v>36</v>
      </c>
      <c r="R22" s="219">
        <f>IFERROR(VLOOKUP(A22,Prog!$A$15:$H$248,4,FALSE),0)</f>
        <v>300</v>
      </c>
      <c r="S22" s="219">
        <f>IFERROR(VLOOKUP(A22,Prog!$A$15:$H$248,5,FALSE),0)</f>
        <v>340</v>
      </c>
      <c r="T22" s="219">
        <f>IFERROR(VLOOKUP(A22,Prog!$A$15:$H$248,8,FALSE),0)</f>
        <v>450</v>
      </c>
      <c r="U22" s="219">
        <f t="shared" si="0"/>
        <v>1020</v>
      </c>
      <c r="V22" s="219">
        <f t="shared" si="1"/>
        <v>5040</v>
      </c>
      <c r="W22" s="222">
        <f t="shared" si="2"/>
        <v>0.20238095238095238</v>
      </c>
      <c r="AH22" s="51" t="str">
        <f>VLOOKUP(A22,'[1]4'!$A$2:$F$215,3,FALSE)</f>
        <v>PIMENTEL</v>
      </c>
      <c r="AL22" s="14" t="str">
        <f>VLOOKUP(A22,'[1]4'!$A$2:$F$215,4,FALSE)</f>
        <v>CHICLAYO</v>
      </c>
    </row>
    <row r="23" spans="1:38" x14ac:dyDescent="0.3">
      <c r="A23" s="52">
        <v>4339</v>
      </c>
      <c r="B23" s="52" t="s">
        <v>57</v>
      </c>
      <c r="C23" s="253">
        <v>0</v>
      </c>
      <c r="D23" s="253">
        <v>0</v>
      </c>
      <c r="E23" s="253">
        <v>2</v>
      </c>
      <c r="F23" s="253">
        <v>2</v>
      </c>
      <c r="G23" s="253">
        <v>2</v>
      </c>
      <c r="H23" s="253">
        <v>2</v>
      </c>
      <c r="I23" s="253">
        <v>1</v>
      </c>
      <c r="J23" s="253">
        <v>2</v>
      </c>
      <c r="K23" s="253">
        <v>1</v>
      </c>
      <c r="L23" s="253">
        <v>1</v>
      </c>
      <c r="M23" s="253">
        <v>1</v>
      </c>
      <c r="N23" s="253">
        <v>3</v>
      </c>
      <c r="O23" s="253">
        <v>2</v>
      </c>
      <c r="P23" s="253">
        <v>4</v>
      </c>
      <c r="Q23" s="253">
        <v>2</v>
      </c>
      <c r="R23" s="219">
        <f>IFERROR(VLOOKUP(A23,Prog!$A$15:$H$248,4,FALSE),0)</f>
        <v>6</v>
      </c>
      <c r="S23" s="219">
        <f>IFERROR(VLOOKUP(A23,Prog!$A$15:$H$248,5,FALSE),0)</f>
        <v>10</v>
      </c>
      <c r="T23" s="219">
        <f>IFERROR(VLOOKUP(A23,Prog!$A$15:$H$248,8,FALSE),0)</f>
        <v>10</v>
      </c>
      <c r="U23" s="219">
        <f t="shared" si="0"/>
        <v>25</v>
      </c>
      <c r="V23" s="219">
        <f t="shared" si="1"/>
        <v>122</v>
      </c>
      <c r="W23" s="222">
        <f t="shared" si="2"/>
        <v>0.20491803278688525</v>
      </c>
      <c r="AH23" s="51" t="str">
        <f>VLOOKUP(A23,'[1]4'!$A$2:$F$215,3,FALSE)</f>
        <v>POMALCA</v>
      </c>
      <c r="AL23" s="14" t="str">
        <f>VLOOKUP(A23,'[1]4'!$A$2:$F$215,4,FALSE)</f>
        <v>CHICLAYO</v>
      </c>
    </row>
    <row r="24" spans="1:38" x14ac:dyDescent="0.3">
      <c r="A24" s="52">
        <v>4340</v>
      </c>
      <c r="B24" s="52" t="s">
        <v>59</v>
      </c>
      <c r="C24" s="253">
        <v>0</v>
      </c>
      <c r="D24" s="253">
        <v>0</v>
      </c>
      <c r="E24" s="253">
        <v>11</v>
      </c>
      <c r="F24" s="253">
        <v>10</v>
      </c>
      <c r="G24" s="253">
        <v>9</v>
      </c>
      <c r="H24" s="253">
        <v>5</v>
      </c>
      <c r="I24" s="253">
        <v>5</v>
      </c>
      <c r="J24" s="253">
        <v>5</v>
      </c>
      <c r="K24" s="253">
        <v>7</v>
      </c>
      <c r="L24" s="253">
        <v>8</v>
      </c>
      <c r="M24" s="253">
        <v>1</v>
      </c>
      <c r="N24" s="253">
        <v>2</v>
      </c>
      <c r="O24" s="253">
        <v>4</v>
      </c>
      <c r="P24" s="253">
        <v>1</v>
      </c>
      <c r="Q24" s="253">
        <v>0</v>
      </c>
      <c r="R24" s="219">
        <f>IFERROR(VLOOKUP(A24,Prog!$A$15:$H$248,4,FALSE),0)</f>
        <v>29</v>
      </c>
      <c r="S24" s="219">
        <f>IFERROR(VLOOKUP(A24,Prog!$A$15:$H$248,5,FALSE),0)</f>
        <v>40</v>
      </c>
      <c r="T24" s="219">
        <f>IFERROR(VLOOKUP(A24,Prog!$A$15:$H$248,8,FALSE),0)</f>
        <v>47</v>
      </c>
      <c r="U24" s="219">
        <f t="shared" si="0"/>
        <v>68</v>
      </c>
      <c r="V24" s="219">
        <f t="shared" si="1"/>
        <v>537</v>
      </c>
      <c r="W24" s="222">
        <f t="shared" si="2"/>
        <v>0.1266294227188082</v>
      </c>
      <c r="AH24" s="51" t="str">
        <f>VLOOKUP(A24,'[1]4'!$A$2:$F$215,3,FALSE)</f>
        <v>POMALCA</v>
      </c>
      <c r="AL24" s="14" t="str">
        <f>VLOOKUP(A24,'[1]4'!$A$2:$F$215,4,FALSE)</f>
        <v>CHICLAYO</v>
      </c>
    </row>
    <row r="25" spans="1:38" x14ac:dyDescent="0.3">
      <c r="A25" s="52">
        <v>4341</v>
      </c>
      <c r="B25" s="52" t="s">
        <v>60</v>
      </c>
      <c r="C25" s="253">
        <v>1</v>
      </c>
      <c r="D25" s="253">
        <v>0</v>
      </c>
      <c r="E25" s="253">
        <v>4</v>
      </c>
      <c r="F25" s="253">
        <v>3</v>
      </c>
      <c r="G25" s="253">
        <v>3</v>
      </c>
      <c r="H25" s="253">
        <v>6</v>
      </c>
      <c r="I25" s="253">
        <v>6</v>
      </c>
      <c r="J25" s="253">
        <v>9</v>
      </c>
      <c r="K25" s="253">
        <v>11</v>
      </c>
      <c r="L25" s="253">
        <v>10</v>
      </c>
      <c r="M25" s="253">
        <v>3</v>
      </c>
      <c r="N25" s="253">
        <v>3</v>
      </c>
      <c r="O25" s="253">
        <v>4</v>
      </c>
      <c r="P25" s="253">
        <v>3</v>
      </c>
      <c r="Q25" s="253">
        <v>2</v>
      </c>
      <c r="R25" s="219">
        <f>IFERROR(VLOOKUP(A25,Prog!$A$15:$H$248,4,FALSE),0)</f>
        <v>20</v>
      </c>
      <c r="S25" s="219">
        <f>IFERROR(VLOOKUP(A25,Prog!$A$15:$H$248,5,FALSE),0)</f>
        <v>15</v>
      </c>
      <c r="T25" s="219">
        <f>IFERROR(VLOOKUP(A25,Prog!$A$15:$H$248,8,FALSE),0)</f>
        <v>19</v>
      </c>
      <c r="U25" s="219">
        <f t="shared" si="0"/>
        <v>68</v>
      </c>
      <c r="V25" s="219">
        <f t="shared" si="1"/>
        <v>268</v>
      </c>
      <c r="W25" s="222">
        <f t="shared" si="2"/>
        <v>0.2537313432835821</v>
      </c>
      <c r="AH25" s="51" t="str">
        <f>VLOOKUP(A25,'[1]4'!$A$2:$F$215,3,FALSE)</f>
        <v>SAÑA</v>
      </c>
      <c r="AL25" s="14" t="str">
        <f>VLOOKUP(A25,'[1]4'!$A$2:$F$215,4,FALSE)</f>
        <v>CHICLAYO</v>
      </c>
    </row>
    <row r="26" spans="1:38" x14ac:dyDescent="0.3">
      <c r="A26" s="52">
        <v>4342</v>
      </c>
      <c r="B26" s="52" t="s">
        <v>62</v>
      </c>
      <c r="C26" s="253">
        <v>36</v>
      </c>
      <c r="D26" s="253">
        <v>38</v>
      </c>
      <c r="E26" s="253">
        <v>47</v>
      </c>
      <c r="F26" s="253">
        <v>47</v>
      </c>
      <c r="G26" s="253">
        <v>47</v>
      </c>
      <c r="H26" s="253">
        <v>51</v>
      </c>
      <c r="I26" s="253">
        <v>50</v>
      </c>
      <c r="J26" s="253">
        <v>42</v>
      </c>
      <c r="K26" s="253">
        <v>46</v>
      </c>
      <c r="L26" s="253">
        <v>47</v>
      </c>
      <c r="M26" s="253">
        <v>36</v>
      </c>
      <c r="N26" s="253">
        <v>38</v>
      </c>
      <c r="O26" s="253">
        <v>39</v>
      </c>
      <c r="P26" s="253">
        <v>39</v>
      </c>
      <c r="Q26" s="253">
        <v>36</v>
      </c>
      <c r="R26" s="219">
        <f>IFERROR(VLOOKUP(A26,Prog!$A$15:$H$248,4,FALSE),0)</f>
        <v>183</v>
      </c>
      <c r="S26" s="219">
        <f>IFERROR(VLOOKUP(A26,Prog!$A$15:$H$248,5,FALSE),0)</f>
        <v>196</v>
      </c>
      <c r="T26" s="219">
        <f>IFERROR(VLOOKUP(A26,Prog!$A$15:$H$248,8,FALSE),0)</f>
        <v>246</v>
      </c>
      <c r="U26" s="219">
        <f t="shared" si="0"/>
        <v>639</v>
      </c>
      <c r="V26" s="219">
        <f t="shared" si="1"/>
        <v>2949</v>
      </c>
      <c r="W26" s="222">
        <f t="shared" si="2"/>
        <v>0.21668362156663276</v>
      </c>
      <c r="AH26" s="51" t="str">
        <f>VLOOKUP(A26,'[1]4'!$A$2:$F$215,3,FALSE)</f>
        <v>REQUE</v>
      </c>
      <c r="AL26" s="14" t="str">
        <f>VLOOKUP(A26,'[1]4'!$A$2:$F$215,4,FALSE)</f>
        <v>CHICLAYO</v>
      </c>
    </row>
    <row r="27" spans="1:38" x14ac:dyDescent="0.3">
      <c r="A27" s="52">
        <v>4343</v>
      </c>
      <c r="B27" s="52" t="s">
        <v>64</v>
      </c>
      <c r="C27" s="253">
        <v>0</v>
      </c>
      <c r="D27" s="253">
        <v>1</v>
      </c>
      <c r="E27" s="253">
        <v>2</v>
      </c>
      <c r="F27" s="253">
        <v>2</v>
      </c>
      <c r="G27" s="253">
        <v>2</v>
      </c>
      <c r="H27" s="253">
        <v>4</v>
      </c>
      <c r="I27" s="253">
        <v>4</v>
      </c>
      <c r="J27" s="253">
        <v>3</v>
      </c>
      <c r="K27" s="253">
        <v>3</v>
      </c>
      <c r="L27" s="253">
        <v>3</v>
      </c>
      <c r="M27" s="253">
        <v>3</v>
      </c>
      <c r="N27" s="253">
        <v>3</v>
      </c>
      <c r="O27" s="253">
        <v>2</v>
      </c>
      <c r="P27" s="253">
        <v>3</v>
      </c>
      <c r="Q27" s="253">
        <v>3</v>
      </c>
      <c r="R27" s="219">
        <f>IFERROR(VLOOKUP(A27,Prog!$A$15:$H$248,4,FALSE),0)</f>
        <v>20</v>
      </c>
      <c r="S27" s="219">
        <f>IFERROR(VLOOKUP(A27,Prog!$A$15:$H$248,5,FALSE),0)</f>
        <v>24</v>
      </c>
      <c r="T27" s="219">
        <f>IFERROR(VLOOKUP(A27,Prog!$A$15:$H$248,8,FALSE),0)</f>
        <v>20</v>
      </c>
      <c r="U27" s="219">
        <f t="shared" si="0"/>
        <v>38</v>
      </c>
      <c r="V27" s="219">
        <f t="shared" si="1"/>
        <v>324</v>
      </c>
      <c r="W27" s="222">
        <f t="shared" si="2"/>
        <v>0.11728395061728394</v>
      </c>
      <c r="AH27" s="51" t="str">
        <f>VLOOKUP(A27,'[1]4'!$A$2:$F$215,3,FALSE)</f>
        <v>REQUE</v>
      </c>
      <c r="AL27" s="14" t="str">
        <f>VLOOKUP(A27,'[1]4'!$A$2:$F$215,4,FALSE)</f>
        <v>CHICLAYO</v>
      </c>
    </row>
    <row r="28" spans="1:38" x14ac:dyDescent="0.3">
      <c r="A28" s="52">
        <v>4344</v>
      </c>
      <c r="B28" s="52" t="s">
        <v>65</v>
      </c>
      <c r="C28" s="253">
        <v>0</v>
      </c>
      <c r="D28" s="253">
        <v>0</v>
      </c>
      <c r="E28" s="253">
        <v>4</v>
      </c>
      <c r="F28" s="253">
        <v>4</v>
      </c>
      <c r="G28" s="253">
        <v>4</v>
      </c>
      <c r="H28" s="253">
        <v>2</v>
      </c>
      <c r="I28" s="253">
        <v>2</v>
      </c>
      <c r="J28" s="253">
        <v>1</v>
      </c>
      <c r="K28" s="253">
        <v>3</v>
      </c>
      <c r="L28" s="253">
        <v>2</v>
      </c>
      <c r="M28" s="253">
        <v>3</v>
      </c>
      <c r="N28" s="253">
        <v>4</v>
      </c>
      <c r="O28" s="253">
        <v>4</v>
      </c>
      <c r="P28" s="253">
        <v>2</v>
      </c>
      <c r="Q28" s="253">
        <v>2</v>
      </c>
      <c r="R28" s="219">
        <f>IFERROR(VLOOKUP(A28,Prog!$A$15:$H$248,4,FALSE),0)</f>
        <v>30</v>
      </c>
      <c r="S28" s="219">
        <f>IFERROR(VLOOKUP(A28,Prog!$A$15:$H$248,5,FALSE),0)</f>
        <v>42</v>
      </c>
      <c r="T28" s="219">
        <f>IFERROR(VLOOKUP(A28,Prog!$A$15:$H$248,8,FALSE),0)</f>
        <v>43</v>
      </c>
      <c r="U28" s="219">
        <f t="shared" si="0"/>
        <v>37</v>
      </c>
      <c r="V28" s="219">
        <f t="shared" si="1"/>
        <v>548</v>
      </c>
      <c r="W28" s="222">
        <f t="shared" si="2"/>
        <v>6.7518248175182483E-2</v>
      </c>
      <c r="AH28" s="51" t="str">
        <f>VLOOKUP(A28,'[1]4'!$A$2:$F$215,3,FALSE)</f>
        <v>REQUE</v>
      </c>
      <c r="AL28" s="14" t="str">
        <f>VLOOKUP(A28,'[1]4'!$A$2:$F$215,4,FALSE)</f>
        <v>CHICLAYO</v>
      </c>
    </row>
    <row r="29" spans="1:38" x14ac:dyDescent="0.3">
      <c r="A29" s="52">
        <v>4345</v>
      </c>
      <c r="B29" s="52" t="s">
        <v>66</v>
      </c>
      <c r="C29" s="253">
        <v>7</v>
      </c>
      <c r="D29" s="253">
        <v>7</v>
      </c>
      <c r="E29" s="253">
        <v>58</v>
      </c>
      <c r="F29" s="253">
        <v>56</v>
      </c>
      <c r="G29" s="253">
        <v>58</v>
      </c>
      <c r="H29" s="253">
        <v>70</v>
      </c>
      <c r="I29" s="253">
        <v>71</v>
      </c>
      <c r="J29" s="253">
        <v>65</v>
      </c>
      <c r="K29" s="253">
        <v>80</v>
      </c>
      <c r="L29" s="253">
        <v>63</v>
      </c>
      <c r="M29" s="253">
        <v>42</v>
      </c>
      <c r="N29" s="253">
        <v>56</v>
      </c>
      <c r="O29" s="253">
        <v>55</v>
      </c>
      <c r="P29" s="253">
        <v>22</v>
      </c>
      <c r="Q29" s="253">
        <v>16</v>
      </c>
      <c r="R29" s="219">
        <f>IFERROR(VLOOKUP(A29,Prog!$A$15:$H$248,4,FALSE),0)</f>
        <v>185</v>
      </c>
      <c r="S29" s="219">
        <f>IFERROR(VLOOKUP(A29,Prog!$A$15:$H$248,5,FALSE),0)</f>
        <v>222</v>
      </c>
      <c r="T29" s="219">
        <f>IFERROR(VLOOKUP(A29,Prog!$A$15:$H$248,8,FALSE),0)</f>
        <v>244</v>
      </c>
      <c r="U29" s="219">
        <f t="shared" si="0"/>
        <v>726</v>
      </c>
      <c r="V29" s="219">
        <f t="shared" si="1"/>
        <v>3115</v>
      </c>
      <c r="W29" s="222">
        <f t="shared" si="2"/>
        <v>0.23306581059390047</v>
      </c>
      <c r="AH29" s="51" t="str">
        <f>VLOOKUP(A29,'[1]4'!$A$2:$F$215,3,FALSE)</f>
        <v>SAN JOSE</v>
      </c>
      <c r="AL29" s="14" t="str">
        <f>VLOOKUP(A29,'[1]4'!$A$2:$F$215,4,FALSE)</f>
        <v>CHICLAYO</v>
      </c>
    </row>
    <row r="30" spans="1:38" x14ac:dyDescent="0.3">
      <c r="A30" s="52">
        <v>4346</v>
      </c>
      <c r="B30" s="52" t="s">
        <v>67</v>
      </c>
      <c r="C30" s="253">
        <v>0</v>
      </c>
      <c r="D30" s="253">
        <v>1</v>
      </c>
      <c r="E30" s="253">
        <v>9</v>
      </c>
      <c r="F30" s="253">
        <v>9</v>
      </c>
      <c r="G30" s="253">
        <v>9</v>
      </c>
      <c r="H30" s="253">
        <v>10</v>
      </c>
      <c r="I30" s="253">
        <v>10</v>
      </c>
      <c r="J30" s="253">
        <v>10</v>
      </c>
      <c r="K30" s="253">
        <v>11</v>
      </c>
      <c r="L30" s="253">
        <v>11</v>
      </c>
      <c r="M30" s="253">
        <v>10</v>
      </c>
      <c r="N30" s="253">
        <v>23</v>
      </c>
      <c r="O30" s="253">
        <v>17</v>
      </c>
      <c r="P30" s="253">
        <v>8</v>
      </c>
      <c r="Q30" s="253">
        <v>8</v>
      </c>
      <c r="R30" s="219">
        <f>IFERROR(VLOOKUP(A30,Prog!$A$15:$H$248,4,FALSE),0)</f>
        <v>30</v>
      </c>
      <c r="S30" s="219">
        <f>IFERROR(VLOOKUP(A30,Prog!$A$15:$H$248,5,FALSE),0)</f>
        <v>35</v>
      </c>
      <c r="T30" s="219">
        <f>IFERROR(VLOOKUP(A30,Prog!$A$15:$H$248,8,FALSE),0)</f>
        <v>50</v>
      </c>
      <c r="U30" s="219">
        <f t="shared" si="0"/>
        <v>146</v>
      </c>
      <c r="V30" s="219">
        <f t="shared" si="1"/>
        <v>520</v>
      </c>
      <c r="W30" s="222">
        <f t="shared" si="2"/>
        <v>0.28076923076923077</v>
      </c>
      <c r="AH30" s="51" t="str">
        <f>VLOOKUP(A30,'[1]4'!$A$2:$F$215,3,FALSE)</f>
        <v>SAN JOSE</v>
      </c>
      <c r="AL30" s="14" t="str">
        <f>VLOOKUP(A30,'[1]4'!$A$2:$F$215,4,FALSE)</f>
        <v>CHICLAYO</v>
      </c>
    </row>
    <row r="31" spans="1:38" x14ac:dyDescent="0.3">
      <c r="A31" s="52">
        <v>4347</v>
      </c>
      <c r="B31" s="52" t="s">
        <v>68</v>
      </c>
      <c r="C31" s="253">
        <v>0</v>
      </c>
      <c r="D31" s="253">
        <v>2</v>
      </c>
      <c r="E31" s="253">
        <v>7</v>
      </c>
      <c r="F31" s="253">
        <v>7</v>
      </c>
      <c r="G31" s="253">
        <v>7</v>
      </c>
      <c r="H31" s="253">
        <v>5</v>
      </c>
      <c r="I31" s="253">
        <v>5</v>
      </c>
      <c r="J31" s="253">
        <v>9</v>
      </c>
      <c r="K31" s="253">
        <v>9</v>
      </c>
      <c r="L31" s="253">
        <v>6</v>
      </c>
      <c r="M31" s="253">
        <v>8</v>
      </c>
      <c r="N31" s="253">
        <v>9</v>
      </c>
      <c r="O31" s="253">
        <v>8</v>
      </c>
      <c r="P31" s="253">
        <v>11</v>
      </c>
      <c r="Q31" s="253">
        <v>6</v>
      </c>
      <c r="R31" s="219">
        <f>IFERROR(VLOOKUP(A31,Prog!$A$15:$H$248,4,FALSE),0)</f>
        <v>25</v>
      </c>
      <c r="S31" s="219">
        <f>IFERROR(VLOOKUP(A31,Prog!$A$15:$H$248,5,FALSE),0)</f>
        <v>25</v>
      </c>
      <c r="T31" s="219">
        <f>IFERROR(VLOOKUP(A31,Prog!$A$15:$H$248,8,FALSE),0)</f>
        <v>35</v>
      </c>
      <c r="U31" s="219">
        <f t="shared" si="0"/>
        <v>99</v>
      </c>
      <c r="V31" s="219">
        <f t="shared" si="1"/>
        <v>395</v>
      </c>
      <c r="W31" s="222">
        <f t="shared" si="2"/>
        <v>0.25063291139240507</v>
      </c>
      <c r="AH31" s="51" t="str">
        <f>VLOOKUP(A31,'[1]4'!$A$2:$F$215,3,FALSE)</f>
        <v>SAN JOSE</v>
      </c>
      <c r="AL31" s="14" t="str">
        <f>VLOOKUP(A31,'[1]4'!$A$2:$F$215,4,FALSE)</f>
        <v>CHICLAYO</v>
      </c>
    </row>
    <row r="32" spans="1:38" x14ac:dyDescent="0.3">
      <c r="A32" s="52">
        <v>4348</v>
      </c>
      <c r="B32" s="52" t="s">
        <v>69</v>
      </c>
      <c r="C32" s="253">
        <v>0</v>
      </c>
      <c r="D32" s="253">
        <v>1</v>
      </c>
      <c r="E32" s="253">
        <v>11</v>
      </c>
      <c r="F32" s="253">
        <v>11</v>
      </c>
      <c r="G32" s="253">
        <v>11</v>
      </c>
      <c r="H32" s="253">
        <v>16</v>
      </c>
      <c r="I32" s="253">
        <v>16</v>
      </c>
      <c r="J32" s="253">
        <v>29</v>
      </c>
      <c r="K32" s="253">
        <v>29</v>
      </c>
      <c r="L32" s="253">
        <v>29</v>
      </c>
      <c r="M32" s="253">
        <v>6</v>
      </c>
      <c r="N32" s="253">
        <v>12</v>
      </c>
      <c r="O32" s="253">
        <v>7</v>
      </c>
      <c r="P32" s="253">
        <v>13</v>
      </c>
      <c r="Q32" s="253">
        <v>8</v>
      </c>
      <c r="R32" s="219">
        <f>IFERROR(VLOOKUP(A32,Prog!$A$15:$H$248,4,FALSE),0)</f>
        <v>56</v>
      </c>
      <c r="S32" s="219">
        <f>IFERROR(VLOOKUP(A32,Prog!$A$15:$H$248,5,FALSE),0)</f>
        <v>55</v>
      </c>
      <c r="T32" s="219">
        <f>IFERROR(VLOOKUP(A32,Prog!$A$15:$H$248,8,FALSE),0)</f>
        <v>65</v>
      </c>
      <c r="U32" s="219">
        <f t="shared" si="0"/>
        <v>199</v>
      </c>
      <c r="V32" s="219">
        <f t="shared" si="1"/>
        <v>852</v>
      </c>
      <c r="W32" s="222">
        <f t="shared" si="2"/>
        <v>0.2335680751173709</v>
      </c>
      <c r="AH32" s="51" t="str">
        <f>VLOOKUP(A32,'[1]4'!$A$2:$F$215,3,FALSE)</f>
        <v>SAN JOSE</v>
      </c>
      <c r="AL32" s="14" t="str">
        <f>VLOOKUP(A32,'[1]4'!$A$2:$F$215,4,FALSE)</f>
        <v>CHICLAYO</v>
      </c>
    </row>
    <row r="33" spans="1:38" x14ac:dyDescent="0.3">
      <c r="A33" s="52">
        <v>4349</v>
      </c>
      <c r="B33" s="52" t="s">
        <v>70</v>
      </c>
      <c r="C33" s="253">
        <v>83</v>
      </c>
      <c r="D33" s="253">
        <v>91</v>
      </c>
      <c r="E33" s="253">
        <v>101</v>
      </c>
      <c r="F33" s="253">
        <v>102</v>
      </c>
      <c r="G33" s="253">
        <v>104</v>
      </c>
      <c r="H33" s="253">
        <v>98</v>
      </c>
      <c r="I33" s="253">
        <v>95</v>
      </c>
      <c r="J33" s="253">
        <v>109</v>
      </c>
      <c r="K33" s="253">
        <v>113</v>
      </c>
      <c r="L33" s="253">
        <v>111</v>
      </c>
      <c r="M33" s="253">
        <v>54</v>
      </c>
      <c r="N33" s="253">
        <v>65</v>
      </c>
      <c r="O33" s="253">
        <v>78</v>
      </c>
      <c r="P33" s="253">
        <v>51</v>
      </c>
      <c r="Q33" s="253">
        <v>25</v>
      </c>
      <c r="R33" s="219">
        <f>IFERROR(VLOOKUP(A33,Prog!$A$15:$H$248,4,FALSE),0)</f>
        <v>426</v>
      </c>
      <c r="S33" s="219">
        <f>IFERROR(VLOOKUP(A33,Prog!$A$15:$H$248,5,FALSE),0)</f>
        <v>500</v>
      </c>
      <c r="T33" s="219">
        <f>IFERROR(VLOOKUP(A33,Prog!$A$15:$H$248,8,FALSE),0)</f>
        <v>552</v>
      </c>
      <c r="U33" s="219">
        <f t="shared" si="0"/>
        <v>1280</v>
      </c>
      <c r="V33" s="219">
        <f t="shared" si="1"/>
        <v>7086</v>
      </c>
      <c r="W33" s="222">
        <f t="shared" si="2"/>
        <v>0.18063787750493931</v>
      </c>
      <c r="AH33" s="51" t="str">
        <f>VLOOKUP(A33,'[1]4'!$A$2:$F$215,3,FALSE)</f>
        <v>MONSEFU</v>
      </c>
      <c r="AL33" s="14" t="str">
        <f>VLOOKUP(A33,'[1]4'!$A$2:$F$215,4,FALSE)</f>
        <v>CHICLAYO</v>
      </c>
    </row>
    <row r="34" spans="1:38" x14ac:dyDescent="0.3">
      <c r="A34" s="52">
        <v>4350</v>
      </c>
      <c r="B34" s="52" t="s">
        <v>72</v>
      </c>
      <c r="C34" s="253">
        <v>0</v>
      </c>
      <c r="D34" s="253">
        <v>5</v>
      </c>
      <c r="E34" s="253">
        <v>12</v>
      </c>
      <c r="F34" s="253">
        <v>12</v>
      </c>
      <c r="G34" s="253">
        <v>14</v>
      </c>
      <c r="H34" s="253">
        <v>15</v>
      </c>
      <c r="I34" s="253">
        <v>14</v>
      </c>
      <c r="J34" s="253">
        <v>9</v>
      </c>
      <c r="K34" s="253">
        <v>10</v>
      </c>
      <c r="L34" s="253">
        <v>11</v>
      </c>
      <c r="M34" s="253">
        <v>16</v>
      </c>
      <c r="N34" s="253">
        <v>16</v>
      </c>
      <c r="O34" s="253">
        <v>16</v>
      </c>
      <c r="P34" s="253">
        <v>20</v>
      </c>
      <c r="Q34" s="253">
        <v>11</v>
      </c>
      <c r="R34" s="219">
        <f>IFERROR(VLOOKUP(A34,Prog!$A$15:$H$248,4,FALSE),0)</f>
        <v>55</v>
      </c>
      <c r="S34" s="219">
        <f>IFERROR(VLOOKUP(A34,Prog!$A$15:$H$248,5,FALSE),0)</f>
        <v>56</v>
      </c>
      <c r="T34" s="219">
        <f>IFERROR(VLOOKUP(A34,Prog!$A$15:$H$248,8,FALSE),0)</f>
        <v>79</v>
      </c>
      <c r="U34" s="219">
        <f t="shared" si="0"/>
        <v>181</v>
      </c>
      <c r="V34" s="219">
        <f t="shared" si="1"/>
        <v>879</v>
      </c>
      <c r="W34" s="222">
        <f t="shared" si="2"/>
        <v>0.20591581342434584</v>
      </c>
      <c r="AH34" s="51" t="str">
        <f>VLOOKUP(A34,'[1]4'!$A$2:$F$215,3,FALSE)</f>
        <v>MONSEFU</v>
      </c>
      <c r="AL34" s="14" t="str">
        <f>VLOOKUP(A34,'[1]4'!$A$2:$F$215,4,FALSE)</f>
        <v>CHICLAYO</v>
      </c>
    </row>
    <row r="35" spans="1:38" x14ac:dyDescent="0.3">
      <c r="A35" s="52">
        <v>4351</v>
      </c>
      <c r="B35" s="52" t="s">
        <v>73</v>
      </c>
      <c r="C35" s="253">
        <v>0</v>
      </c>
      <c r="D35" s="253">
        <v>0</v>
      </c>
      <c r="E35" s="253">
        <v>10</v>
      </c>
      <c r="F35" s="253">
        <v>9</v>
      </c>
      <c r="G35" s="253">
        <v>9</v>
      </c>
      <c r="H35" s="253">
        <v>10</v>
      </c>
      <c r="I35" s="253">
        <v>10</v>
      </c>
      <c r="J35" s="253">
        <v>11</v>
      </c>
      <c r="K35" s="253">
        <v>12</v>
      </c>
      <c r="L35" s="253">
        <v>11</v>
      </c>
      <c r="M35" s="253">
        <v>5</v>
      </c>
      <c r="N35" s="253">
        <v>7</v>
      </c>
      <c r="O35" s="253">
        <v>7</v>
      </c>
      <c r="P35" s="253">
        <v>11</v>
      </c>
      <c r="Q35" s="253">
        <v>9</v>
      </c>
      <c r="R35" s="219">
        <f>IFERROR(VLOOKUP(A35,Prog!$A$15:$H$248,4,FALSE),0)</f>
        <v>40</v>
      </c>
      <c r="S35" s="219">
        <f>IFERROR(VLOOKUP(A35,Prog!$A$15:$H$248,5,FALSE),0)</f>
        <v>45</v>
      </c>
      <c r="T35" s="219">
        <f>IFERROR(VLOOKUP(A35,Prog!$A$15:$H$248,8,FALSE),0)</f>
        <v>46</v>
      </c>
      <c r="U35" s="219">
        <f t="shared" si="0"/>
        <v>121</v>
      </c>
      <c r="V35" s="219">
        <f t="shared" si="1"/>
        <v>642</v>
      </c>
      <c r="W35" s="222">
        <f t="shared" si="2"/>
        <v>0.18847352024922118</v>
      </c>
      <c r="AH35" s="51" t="str">
        <f>VLOOKUP(A35,'[1]4'!$A$2:$F$215,3,FALSE)</f>
        <v>MONSEFU</v>
      </c>
      <c r="AL35" s="14" t="str">
        <f>VLOOKUP(A35,'[1]4'!$A$2:$F$215,4,FALSE)</f>
        <v>CHICLAYO</v>
      </c>
    </row>
    <row r="36" spans="1:38" x14ac:dyDescent="0.3">
      <c r="A36" s="52">
        <v>4352</v>
      </c>
      <c r="B36" s="52" t="s">
        <v>74</v>
      </c>
      <c r="C36" s="253">
        <v>0</v>
      </c>
      <c r="D36" s="253">
        <v>0</v>
      </c>
      <c r="E36" s="253">
        <v>5</v>
      </c>
      <c r="F36" s="253">
        <v>5</v>
      </c>
      <c r="G36" s="253">
        <v>5</v>
      </c>
      <c r="H36" s="253">
        <v>4</v>
      </c>
      <c r="I36" s="253">
        <v>4</v>
      </c>
      <c r="J36" s="253">
        <v>5</v>
      </c>
      <c r="K36" s="253">
        <v>5</v>
      </c>
      <c r="L36" s="253">
        <v>5</v>
      </c>
      <c r="M36" s="253">
        <v>4</v>
      </c>
      <c r="N36" s="253">
        <v>6</v>
      </c>
      <c r="O36" s="253">
        <v>7</v>
      </c>
      <c r="P36" s="253">
        <v>8</v>
      </c>
      <c r="Q36" s="253">
        <v>8</v>
      </c>
      <c r="R36" s="219">
        <f>IFERROR(VLOOKUP(A36,Prog!$A$15:$H$248,4,FALSE),0)</f>
        <v>15</v>
      </c>
      <c r="S36" s="219">
        <f>IFERROR(VLOOKUP(A36,Prog!$A$15:$H$248,5,FALSE),0)</f>
        <v>25</v>
      </c>
      <c r="T36" s="219">
        <f>IFERROR(VLOOKUP(A36,Prog!$A$15:$H$248,8,FALSE),0)</f>
        <v>32</v>
      </c>
      <c r="U36" s="219">
        <f t="shared" si="0"/>
        <v>71</v>
      </c>
      <c r="V36" s="219">
        <f t="shared" si="1"/>
        <v>319</v>
      </c>
      <c r="W36" s="222">
        <f t="shared" si="2"/>
        <v>0.2225705329153605</v>
      </c>
      <c r="AH36" s="51" t="str">
        <f>VLOOKUP(A36,'[1]4'!$A$2:$F$215,3,FALSE)</f>
        <v>MONSEFU</v>
      </c>
      <c r="AL36" s="14" t="str">
        <f>VLOOKUP(A36,'[1]4'!$A$2:$F$215,4,FALSE)</f>
        <v>CHICLAYO</v>
      </c>
    </row>
    <row r="37" spans="1:38" x14ac:dyDescent="0.3">
      <c r="A37" s="52">
        <v>4353</v>
      </c>
      <c r="B37" s="52" t="s">
        <v>75</v>
      </c>
      <c r="C37" s="253">
        <v>0</v>
      </c>
      <c r="D37" s="253">
        <v>0</v>
      </c>
      <c r="E37" s="253">
        <v>44</v>
      </c>
      <c r="F37" s="253">
        <v>44</v>
      </c>
      <c r="G37" s="253">
        <v>44</v>
      </c>
      <c r="H37" s="253">
        <v>53</v>
      </c>
      <c r="I37" s="253">
        <v>53</v>
      </c>
      <c r="J37" s="253">
        <v>44</v>
      </c>
      <c r="K37" s="253">
        <v>46</v>
      </c>
      <c r="L37" s="253">
        <v>46</v>
      </c>
      <c r="M37" s="253">
        <v>27</v>
      </c>
      <c r="N37" s="253">
        <v>53</v>
      </c>
      <c r="O37" s="253">
        <v>55</v>
      </c>
      <c r="P37" s="253">
        <v>31</v>
      </c>
      <c r="Q37" s="253">
        <v>22</v>
      </c>
      <c r="R37" s="219">
        <f>IFERROR(VLOOKUP(A37,Prog!$A$15:$H$248,4,FALSE),0)</f>
        <v>166</v>
      </c>
      <c r="S37" s="219">
        <f>IFERROR(VLOOKUP(A37,Prog!$A$15:$H$248,5,FALSE),0)</f>
        <v>187</v>
      </c>
      <c r="T37" s="219">
        <f>IFERROR(VLOOKUP(A37,Prog!$A$15:$H$248,8,FALSE),0)</f>
        <v>254</v>
      </c>
      <c r="U37" s="219">
        <f t="shared" si="0"/>
        <v>562</v>
      </c>
      <c r="V37" s="219">
        <f t="shared" si="1"/>
        <v>2792</v>
      </c>
      <c r="W37" s="222">
        <f t="shared" si="2"/>
        <v>0.20128939828080228</v>
      </c>
      <c r="AH37" s="51" t="str">
        <f>VLOOKUP(A37,'[1]4'!$A$2:$F$215,3,FALSE)</f>
        <v>ETEN</v>
      </c>
      <c r="AL37" s="14" t="str">
        <f>VLOOKUP(A37,'[1]4'!$A$2:$F$215,4,FALSE)</f>
        <v>CHICLAYO</v>
      </c>
    </row>
    <row r="38" spans="1:38" x14ac:dyDescent="0.3">
      <c r="A38" s="52">
        <v>4354</v>
      </c>
      <c r="B38" s="52" t="s">
        <v>76</v>
      </c>
      <c r="C38" s="253">
        <v>1</v>
      </c>
      <c r="D38" s="253">
        <v>1</v>
      </c>
      <c r="E38" s="253">
        <v>2</v>
      </c>
      <c r="F38" s="253">
        <v>2</v>
      </c>
      <c r="G38" s="253">
        <v>2</v>
      </c>
      <c r="H38" s="253">
        <v>1</v>
      </c>
      <c r="I38" s="253">
        <v>1</v>
      </c>
      <c r="J38" s="253">
        <v>5</v>
      </c>
      <c r="K38" s="253">
        <v>5</v>
      </c>
      <c r="L38" s="253">
        <v>5</v>
      </c>
      <c r="M38" s="253">
        <v>2</v>
      </c>
      <c r="N38" s="253">
        <v>3</v>
      </c>
      <c r="O38" s="253">
        <v>2</v>
      </c>
      <c r="P38" s="253">
        <v>8</v>
      </c>
      <c r="Q38" s="253">
        <v>6</v>
      </c>
      <c r="R38" s="219">
        <f>IFERROR(VLOOKUP(A38,Prog!$A$15:$H$248,4,FALSE),0)</f>
        <v>32</v>
      </c>
      <c r="S38" s="219">
        <f>IFERROR(VLOOKUP(A38,Prog!$A$15:$H$248,5,FALSE),0)</f>
        <v>24</v>
      </c>
      <c r="T38" s="219">
        <f>IFERROR(VLOOKUP(A38,Prog!$A$15:$H$248,8,FALSE),0)</f>
        <v>29</v>
      </c>
      <c r="U38" s="219">
        <f t="shared" si="0"/>
        <v>46</v>
      </c>
      <c r="V38" s="219">
        <f t="shared" si="1"/>
        <v>426</v>
      </c>
      <c r="W38" s="222">
        <f t="shared" si="2"/>
        <v>0.107981220657277</v>
      </c>
      <c r="AH38" s="51" t="str">
        <f>VLOOKUP(A38,'[1]4'!$A$2:$F$215,3,FALSE)</f>
        <v>ETEN PUERTO</v>
      </c>
      <c r="AL38" s="14" t="str">
        <f>VLOOKUP(A38,'[1]4'!$A$2:$F$215,4,FALSE)</f>
        <v>CHICLAYO</v>
      </c>
    </row>
    <row r="39" spans="1:38" x14ac:dyDescent="0.3">
      <c r="A39" s="52">
        <v>4355</v>
      </c>
      <c r="B39" s="52" t="s">
        <v>77</v>
      </c>
      <c r="C39" s="253">
        <v>1</v>
      </c>
      <c r="D39" s="253">
        <v>4</v>
      </c>
      <c r="E39" s="253">
        <v>42</v>
      </c>
      <c r="F39" s="253">
        <v>42</v>
      </c>
      <c r="G39" s="253">
        <v>44</v>
      </c>
      <c r="H39" s="253">
        <v>42</v>
      </c>
      <c r="I39" s="253">
        <v>42</v>
      </c>
      <c r="J39" s="253">
        <v>24</v>
      </c>
      <c r="K39" s="253">
        <v>30</v>
      </c>
      <c r="L39" s="253">
        <v>22</v>
      </c>
      <c r="M39" s="253">
        <v>32</v>
      </c>
      <c r="N39" s="253">
        <v>37</v>
      </c>
      <c r="O39" s="253">
        <v>34</v>
      </c>
      <c r="P39" s="253">
        <v>16</v>
      </c>
      <c r="Q39" s="253">
        <v>13</v>
      </c>
      <c r="R39" s="219">
        <f>IFERROR(VLOOKUP(A39,Prog!$A$15:$H$248,4,FALSE),0)</f>
        <v>181</v>
      </c>
      <c r="S39" s="219">
        <f>IFERROR(VLOOKUP(A39,Prog!$A$15:$H$248,5,FALSE),0)</f>
        <v>211</v>
      </c>
      <c r="T39" s="219">
        <f>IFERROR(VLOOKUP(A39,Prog!$A$15:$H$248,8,FALSE),0)</f>
        <v>293</v>
      </c>
      <c r="U39" s="219">
        <f t="shared" si="0"/>
        <v>425</v>
      </c>
      <c r="V39" s="219">
        <f t="shared" si="1"/>
        <v>3119</v>
      </c>
      <c r="W39" s="222">
        <f t="shared" si="2"/>
        <v>0.13626162231484451</v>
      </c>
      <c r="AH39" s="51" t="str">
        <f>VLOOKUP(A39,'[1]4'!$A$2:$F$215,3,FALSE)</f>
        <v>SANTA ROSA</v>
      </c>
      <c r="AL39" s="14" t="str">
        <f>VLOOKUP(A39,'[1]4'!$A$2:$F$215,4,FALSE)</f>
        <v>CHICLAYO</v>
      </c>
    </row>
    <row r="40" spans="1:38" x14ac:dyDescent="0.3">
      <c r="A40" s="52">
        <v>4356</v>
      </c>
      <c r="B40" s="52" t="s">
        <v>78</v>
      </c>
      <c r="C40" s="253">
        <v>0</v>
      </c>
      <c r="D40" s="253">
        <v>0</v>
      </c>
      <c r="E40" s="253">
        <v>15</v>
      </c>
      <c r="F40" s="253">
        <v>15</v>
      </c>
      <c r="G40" s="253">
        <v>15</v>
      </c>
      <c r="H40" s="253">
        <v>12</v>
      </c>
      <c r="I40" s="253">
        <v>12</v>
      </c>
      <c r="J40" s="253">
        <v>16</v>
      </c>
      <c r="K40" s="253">
        <v>17</v>
      </c>
      <c r="L40" s="253">
        <v>15</v>
      </c>
      <c r="M40" s="253">
        <v>9</v>
      </c>
      <c r="N40" s="253">
        <v>21</v>
      </c>
      <c r="O40" s="253">
        <v>20</v>
      </c>
      <c r="P40" s="253">
        <v>8</v>
      </c>
      <c r="Q40" s="253">
        <v>8</v>
      </c>
      <c r="R40" s="219">
        <f>IFERROR(VLOOKUP(A40,Prog!$A$15:$H$248,4,FALSE),0)</f>
        <v>63</v>
      </c>
      <c r="S40" s="219">
        <f>IFERROR(VLOOKUP(A40,Prog!$A$15:$H$248,5,FALSE),0)</f>
        <v>80</v>
      </c>
      <c r="T40" s="219">
        <f>IFERROR(VLOOKUP(A40,Prog!$A$15:$H$248,8,FALSE),0)</f>
        <v>86</v>
      </c>
      <c r="U40" s="219">
        <f t="shared" si="0"/>
        <v>183</v>
      </c>
      <c r="V40" s="219">
        <f t="shared" si="1"/>
        <v>1093</v>
      </c>
      <c r="W40" s="222">
        <f t="shared" si="2"/>
        <v>0.16742909423604757</v>
      </c>
      <c r="AH40" s="51" t="str">
        <f>VLOOKUP(A40,'[1]4'!$A$2:$F$215,3,FALSE)</f>
        <v>SAÑA</v>
      </c>
      <c r="AL40" s="14" t="str">
        <f>VLOOKUP(A40,'[1]4'!$A$2:$F$215,4,FALSE)</f>
        <v>CHICLAYO</v>
      </c>
    </row>
    <row r="41" spans="1:38" x14ac:dyDescent="0.3">
      <c r="A41" s="52">
        <v>4357</v>
      </c>
      <c r="B41" s="52" t="s">
        <v>79</v>
      </c>
      <c r="C41" s="253">
        <v>0</v>
      </c>
      <c r="D41" s="253">
        <v>0</v>
      </c>
      <c r="E41" s="253">
        <v>1</v>
      </c>
      <c r="F41" s="253">
        <v>1</v>
      </c>
      <c r="G41" s="253">
        <v>1</v>
      </c>
      <c r="H41" s="253">
        <v>2</v>
      </c>
      <c r="I41" s="253">
        <v>2</v>
      </c>
      <c r="J41" s="253">
        <v>3</v>
      </c>
      <c r="K41" s="253">
        <v>3</v>
      </c>
      <c r="L41" s="253">
        <v>3</v>
      </c>
      <c r="M41" s="253">
        <v>1</v>
      </c>
      <c r="N41" s="253">
        <v>2</v>
      </c>
      <c r="O41" s="253">
        <v>2</v>
      </c>
      <c r="P41" s="253">
        <v>5</v>
      </c>
      <c r="Q41" s="253">
        <v>4</v>
      </c>
      <c r="R41" s="219">
        <f>IFERROR(VLOOKUP(A41,Prog!$A$15:$H$248,4,FALSE),0)</f>
        <v>10</v>
      </c>
      <c r="S41" s="219">
        <f>IFERROR(VLOOKUP(A41,Prog!$A$15:$H$248,5,FALSE),0)</f>
        <v>10</v>
      </c>
      <c r="T41" s="219">
        <f>IFERROR(VLOOKUP(A41,Prog!$A$15:$H$248,8,FALSE),0)</f>
        <v>10</v>
      </c>
      <c r="U41" s="219">
        <f t="shared" si="0"/>
        <v>30</v>
      </c>
      <c r="V41" s="219">
        <f t="shared" si="1"/>
        <v>150</v>
      </c>
      <c r="W41" s="222">
        <f t="shared" si="2"/>
        <v>0.2</v>
      </c>
      <c r="AH41" s="51" t="str">
        <f>VLOOKUP(A41,'[1]4'!$A$2:$F$215,3,FALSE)</f>
        <v>SAÑA</v>
      </c>
      <c r="AL41" s="14" t="str">
        <f>VLOOKUP(A41,'[1]4'!$A$2:$F$215,4,FALSE)</f>
        <v>CHICLAYO</v>
      </c>
    </row>
    <row r="42" spans="1:38" x14ac:dyDescent="0.3">
      <c r="A42" s="52">
        <v>4358</v>
      </c>
      <c r="B42" s="52" t="s">
        <v>224</v>
      </c>
      <c r="C42" s="253">
        <v>0</v>
      </c>
      <c r="D42" s="253">
        <v>0</v>
      </c>
      <c r="E42" s="253">
        <v>1</v>
      </c>
      <c r="F42" s="253">
        <v>1</v>
      </c>
      <c r="G42" s="253">
        <v>1</v>
      </c>
      <c r="H42" s="253">
        <v>3</v>
      </c>
      <c r="I42" s="253">
        <v>3</v>
      </c>
      <c r="J42" s="253">
        <v>0</v>
      </c>
      <c r="K42" s="253">
        <v>0</v>
      </c>
      <c r="L42" s="253">
        <v>2</v>
      </c>
      <c r="M42" s="253">
        <v>0</v>
      </c>
      <c r="N42" s="253">
        <v>0</v>
      </c>
      <c r="O42" s="253">
        <v>0</v>
      </c>
      <c r="P42" s="253">
        <v>4</v>
      </c>
      <c r="Q42" s="253">
        <v>3</v>
      </c>
      <c r="R42" s="219">
        <f>IFERROR(VLOOKUP(A42,Prog!$A$15:$H$248,4,FALSE),0)</f>
        <v>10</v>
      </c>
      <c r="S42" s="219">
        <f>IFERROR(VLOOKUP(A42,Prog!$A$15:$H$248,5,FALSE),0)</f>
        <v>12</v>
      </c>
      <c r="T42" s="219">
        <f>IFERROR(VLOOKUP(A42,Prog!$A$15:$H$248,8,FALSE),0)</f>
        <v>16</v>
      </c>
      <c r="U42" s="219">
        <f t="shared" si="0"/>
        <v>18</v>
      </c>
      <c r="V42" s="219">
        <f t="shared" si="1"/>
        <v>174</v>
      </c>
      <c r="W42" s="222">
        <f t="shared" si="2"/>
        <v>0.10344827586206896</v>
      </c>
      <c r="AH42" s="51" t="str">
        <f>VLOOKUP(A42,'[1]4'!$A$2:$F$215,3,FALSE)</f>
        <v>CAYALTI</v>
      </c>
      <c r="AL42" s="14" t="str">
        <f>VLOOKUP(A42,'[1]4'!$A$2:$F$215,4,FALSE)</f>
        <v>CHICLAYO</v>
      </c>
    </row>
    <row r="43" spans="1:38" x14ac:dyDescent="0.3">
      <c r="A43" s="52">
        <v>4359</v>
      </c>
      <c r="B43" s="52" t="s">
        <v>80</v>
      </c>
      <c r="C43" s="253">
        <v>2</v>
      </c>
      <c r="D43" s="253">
        <v>2</v>
      </c>
      <c r="E43" s="253">
        <v>21</v>
      </c>
      <c r="F43" s="253">
        <v>21</v>
      </c>
      <c r="G43" s="253">
        <v>21</v>
      </c>
      <c r="H43" s="253">
        <v>27</v>
      </c>
      <c r="I43" s="253">
        <v>27</v>
      </c>
      <c r="J43" s="253">
        <v>16</v>
      </c>
      <c r="K43" s="253">
        <v>15</v>
      </c>
      <c r="L43" s="253">
        <v>15</v>
      </c>
      <c r="M43" s="253">
        <v>16</v>
      </c>
      <c r="N43" s="253">
        <v>17</v>
      </c>
      <c r="O43" s="253">
        <v>16</v>
      </c>
      <c r="P43" s="253">
        <v>15</v>
      </c>
      <c r="Q43" s="253">
        <v>15</v>
      </c>
      <c r="R43" s="219">
        <f>IFERROR(VLOOKUP(A43,Prog!$A$15:$H$248,4,FALSE),0)</f>
        <v>60</v>
      </c>
      <c r="S43" s="219">
        <f>IFERROR(VLOOKUP(A43,Prog!$A$15:$H$248,5,FALSE),0)</f>
        <v>80</v>
      </c>
      <c r="T43" s="219">
        <f>IFERROR(VLOOKUP(A43,Prog!$A$15:$H$248,8,FALSE),0)</f>
        <v>88</v>
      </c>
      <c r="U43" s="219">
        <f t="shared" si="0"/>
        <v>246</v>
      </c>
      <c r="V43" s="219">
        <f t="shared" si="1"/>
        <v>1076</v>
      </c>
      <c r="W43" s="222">
        <f t="shared" si="2"/>
        <v>0.22862453531598512</v>
      </c>
      <c r="AH43" s="51" t="str">
        <f>VLOOKUP(A43,'[1]4'!$A$2:$F$215,3,FALSE)</f>
        <v>LAGUNAS</v>
      </c>
      <c r="AL43" s="14" t="str">
        <f>VLOOKUP(A43,'[1]4'!$A$2:$F$215,4,FALSE)</f>
        <v>CHICLAYO</v>
      </c>
    </row>
    <row r="44" spans="1:38" x14ac:dyDescent="0.3">
      <c r="A44" s="52">
        <v>4360</v>
      </c>
      <c r="B44" s="52" t="s">
        <v>81</v>
      </c>
      <c r="C44" s="253">
        <v>0</v>
      </c>
      <c r="D44" s="253">
        <v>1</v>
      </c>
      <c r="E44" s="253">
        <v>7</v>
      </c>
      <c r="F44" s="253">
        <v>7</v>
      </c>
      <c r="G44" s="253">
        <v>7</v>
      </c>
      <c r="H44" s="253">
        <v>4</v>
      </c>
      <c r="I44" s="253">
        <v>4</v>
      </c>
      <c r="J44" s="253">
        <v>11</v>
      </c>
      <c r="K44" s="253">
        <v>10</v>
      </c>
      <c r="L44" s="253">
        <v>10</v>
      </c>
      <c r="M44" s="253">
        <v>12</v>
      </c>
      <c r="N44" s="253">
        <v>9</v>
      </c>
      <c r="O44" s="253">
        <v>11</v>
      </c>
      <c r="P44" s="253">
        <v>6</v>
      </c>
      <c r="Q44" s="253">
        <v>3</v>
      </c>
      <c r="R44" s="219">
        <f>IFERROR(VLOOKUP(A44,Prog!$A$15:$H$248,4,FALSE),0)</f>
        <v>40</v>
      </c>
      <c r="S44" s="219">
        <f>IFERROR(VLOOKUP(A44,Prog!$A$15:$H$248,5,FALSE),0)</f>
        <v>51</v>
      </c>
      <c r="T44" s="219">
        <f>IFERROR(VLOOKUP(A44,Prog!$A$15:$H$248,8,FALSE),0)</f>
        <v>36</v>
      </c>
      <c r="U44" s="219">
        <f t="shared" si="0"/>
        <v>102</v>
      </c>
      <c r="V44" s="219">
        <f t="shared" si="1"/>
        <v>658</v>
      </c>
      <c r="W44" s="222">
        <f t="shared" si="2"/>
        <v>0.15501519756838905</v>
      </c>
      <c r="AH44" s="51" t="str">
        <f>VLOOKUP(A44,'[1]4'!$A$2:$F$215,3,FALSE)</f>
        <v>LAGUNAS</v>
      </c>
      <c r="AL44" s="14" t="str">
        <f>VLOOKUP(A44,'[1]4'!$A$2:$F$215,4,FALSE)</f>
        <v>CHICLAYO</v>
      </c>
    </row>
    <row r="45" spans="1:38" x14ac:dyDescent="0.3">
      <c r="A45" s="52">
        <v>4361</v>
      </c>
      <c r="B45" s="52" t="s">
        <v>82</v>
      </c>
      <c r="C45" s="253">
        <v>0</v>
      </c>
      <c r="D45" s="253">
        <v>0</v>
      </c>
      <c r="E45" s="253">
        <v>4</v>
      </c>
      <c r="F45" s="253">
        <v>4</v>
      </c>
      <c r="G45" s="253">
        <v>4</v>
      </c>
      <c r="H45" s="253">
        <v>8</v>
      </c>
      <c r="I45" s="253">
        <v>8</v>
      </c>
      <c r="J45" s="253">
        <v>1</v>
      </c>
      <c r="K45" s="253">
        <v>1</v>
      </c>
      <c r="L45" s="253">
        <v>1</v>
      </c>
      <c r="M45" s="253">
        <v>2</v>
      </c>
      <c r="N45" s="253">
        <v>2</v>
      </c>
      <c r="O45" s="253">
        <v>1</v>
      </c>
      <c r="P45" s="253">
        <v>5</v>
      </c>
      <c r="Q45" s="253">
        <v>4</v>
      </c>
      <c r="R45" s="219">
        <f>IFERROR(VLOOKUP(A45,Prog!$A$15:$H$248,4,FALSE),0)</f>
        <v>15</v>
      </c>
      <c r="S45" s="219">
        <f>IFERROR(VLOOKUP(A45,Prog!$A$15:$H$248,5,FALSE),0)</f>
        <v>17</v>
      </c>
      <c r="T45" s="219">
        <f>IFERROR(VLOOKUP(A45,Prog!$A$15:$H$248,8,FALSE),0)</f>
        <v>17</v>
      </c>
      <c r="U45" s="219">
        <f t="shared" si="0"/>
        <v>45</v>
      </c>
      <c r="V45" s="219">
        <f t="shared" si="1"/>
        <v>241</v>
      </c>
      <c r="W45" s="222">
        <f t="shared" si="2"/>
        <v>0.18672199170124482</v>
      </c>
      <c r="AH45" s="51" t="str">
        <f>VLOOKUP(A45,'[1]4'!$A$2:$F$215,3,FALSE)</f>
        <v>LAGUNAS</v>
      </c>
      <c r="AL45" s="14" t="str">
        <f>VLOOKUP(A45,'[1]4'!$A$2:$F$215,4,FALSE)</f>
        <v>CHICLAYO</v>
      </c>
    </row>
    <row r="46" spans="1:38" x14ac:dyDescent="0.3">
      <c r="A46" s="52">
        <v>4362</v>
      </c>
      <c r="B46" t="s">
        <v>666</v>
      </c>
      <c r="C46" s="253">
        <v>0</v>
      </c>
      <c r="D46" s="253">
        <v>0</v>
      </c>
      <c r="E46" s="253">
        <v>4</v>
      </c>
      <c r="F46" s="253">
        <v>4</v>
      </c>
      <c r="G46" s="253">
        <v>3</v>
      </c>
      <c r="H46" s="253">
        <v>4</v>
      </c>
      <c r="I46" s="253">
        <v>4</v>
      </c>
      <c r="J46" s="253">
        <v>5</v>
      </c>
      <c r="K46" s="253">
        <v>5</v>
      </c>
      <c r="L46" s="253">
        <v>5</v>
      </c>
      <c r="M46" s="253">
        <v>6</v>
      </c>
      <c r="N46" s="253">
        <v>4</v>
      </c>
      <c r="O46" s="253">
        <v>6</v>
      </c>
      <c r="P46" s="253">
        <v>10</v>
      </c>
      <c r="Q46" s="253">
        <v>2</v>
      </c>
      <c r="R46" s="219">
        <f>IFERROR(VLOOKUP(A46,Prog!$A$15:$H$248,4,FALSE),0)</f>
        <v>30</v>
      </c>
      <c r="S46" s="219">
        <f>IFERROR(VLOOKUP(A46,Prog!$A$15:$H$248,5,FALSE),0)</f>
        <v>39</v>
      </c>
      <c r="T46" s="219">
        <f>IFERROR(VLOOKUP(A46,Prog!$A$15:$H$248,8,FALSE),0)</f>
        <v>28</v>
      </c>
      <c r="U46" s="219">
        <f t="shared" si="0"/>
        <v>62</v>
      </c>
      <c r="V46" s="219">
        <f t="shared" si="1"/>
        <v>500</v>
      </c>
      <c r="W46" s="222">
        <f t="shared" si="2"/>
        <v>0.124</v>
      </c>
      <c r="AH46" s="51" t="str">
        <f>VLOOKUP(A46,'[1]4'!$A$2:$F$215,3,FALSE)</f>
        <v>LAGUNAS</v>
      </c>
      <c r="AL46" s="14" t="str">
        <f>VLOOKUP(A46,'[1]4'!$A$2:$F$215,4,FALSE)</f>
        <v>CHICLAYO</v>
      </c>
    </row>
    <row r="47" spans="1:38" x14ac:dyDescent="0.3">
      <c r="A47" s="52">
        <v>4363</v>
      </c>
      <c r="B47" s="52" t="s">
        <v>83</v>
      </c>
      <c r="C47" s="253">
        <v>0</v>
      </c>
      <c r="D47" s="253">
        <v>0</v>
      </c>
      <c r="E47" s="253">
        <v>1</v>
      </c>
      <c r="F47" s="253">
        <v>1</v>
      </c>
      <c r="G47" s="253">
        <v>1</v>
      </c>
      <c r="H47" s="253">
        <v>1</v>
      </c>
      <c r="I47" s="253">
        <v>1</v>
      </c>
      <c r="J47" s="253">
        <v>2</v>
      </c>
      <c r="K47" s="253">
        <v>2</v>
      </c>
      <c r="L47" s="253">
        <v>2</v>
      </c>
      <c r="M47" s="253">
        <v>0</v>
      </c>
      <c r="N47" s="253">
        <v>0</v>
      </c>
      <c r="O47" s="253">
        <v>1</v>
      </c>
      <c r="P47" s="253">
        <v>1</v>
      </c>
      <c r="Q47" s="253">
        <v>0</v>
      </c>
      <c r="R47" s="219">
        <f>IFERROR(VLOOKUP(A47,Prog!$A$15:$H$248,4,FALSE),0)</f>
        <v>8</v>
      </c>
      <c r="S47" s="219">
        <f>IFERROR(VLOOKUP(A47,Prog!$A$15:$H$248,5,FALSE),0)</f>
        <v>10</v>
      </c>
      <c r="T47" s="219">
        <f>IFERROR(VLOOKUP(A47,Prog!$A$15:$H$248,8,FALSE),0)</f>
        <v>10</v>
      </c>
      <c r="U47" s="219">
        <f t="shared" si="0"/>
        <v>13</v>
      </c>
      <c r="V47" s="219">
        <f t="shared" si="1"/>
        <v>136</v>
      </c>
      <c r="W47" s="222">
        <f t="shared" si="2"/>
        <v>9.5588235294117641E-2</v>
      </c>
      <c r="AH47" s="51" t="str">
        <f>VLOOKUP(A47,'[1]4'!$A$2:$F$215,3,FALSE)</f>
        <v>LAGUNAS</v>
      </c>
      <c r="AL47" s="14" t="str">
        <f>VLOOKUP(A47,'[1]4'!$A$2:$F$215,4,FALSE)</f>
        <v>CHICLAYO</v>
      </c>
    </row>
    <row r="48" spans="1:38" x14ac:dyDescent="0.3">
      <c r="A48" s="52">
        <v>4364</v>
      </c>
      <c r="B48" s="52" t="s">
        <v>84</v>
      </c>
      <c r="C48" s="253">
        <v>1</v>
      </c>
      <c r="D48" s="253">
        <v>1</v>
      </c>
      <c r="E48" s="253">
        <v>7</v>
      </c>
      <c r="F48" s="253">
        <v>7</v>
      </c>
      <c r="G48" s="253">
        <v>7</v>
      </c>
      <c r="H48" s="253">
        <v>3</v>
      </c>
      <c r="I48" s="253">
        <v>3</v>
      </c>
      <c r="J48" s="253">
        <v>6</v>
      </c>
      <c r="K48" s="253">
        <v>6</v>
      </c>
      <c r="L48" s="253">
        <v>6</v>
      </c>
      <c r="M48" s="253">
        <v>6</v>
      </c>
      <c r="N48" s="253">
        <v>7</v>
      </c>
      <c r="O48" s="253">
        <v>8</v>
      </c>
      <c r="P48" s="253">
        <v>15</v>
      </c>
      <c r="Q48" s="253">
        <v>14</v>
      </c>
      <c r="R48" s="219">
        <f>IFERROR(VLOOKUP(A48,Prog!$A$15:$H$248,4,FALSE),0)</f>
        <v>28</v>
      </c>
      <c r="S48" s="219">
        <f>IFERROR(VLOOKUP(A48,Prog!$A$15:$H$248,5,FALSE),0)</f>
        <v>24</v>
      </c>
      <c r="T48" s="219">
        <f>IFERROR(VLOOKUP(A48,Prog!$A$15:$H$248,8,FALSE),0)</f>
        <v>18</v>
      </c>
      <c r="U48" s="219">
        <f t="shared" si="0"/>
        <v>97</v>
      </c>
      <c r="V48" s="219">
        <f t="shared" si="1"/>
        <v>376</v>
      </c>
      <c r="W48" s="222">
        <f t="shared" si="2"/>
        <v>0.25797872340425532</v>
      </c>
      <c r="AH48" s="51" t="str">
        <f>VLOOKUP(A48,'[1]4'!$A$2:$F$215,3,FALSE)</f>
        <v>NUEVA ARICA</v>
      </c>
      <c r="AL48" s="14" t="str">
        <f>VLOOKUP(A48,'[1]4'!$A$2:$F$215,4,FALSE)</f>
        <v>CHICLAYO</v>
      </c>
    </row>
    <row r="49" spans="1:38" x14ac:dyDescent="0.3">
      <c r="A49" s="52">
        <v>4365</v>
      </c>
      <c r="B49" s="52" t="s">
        <v>225</v>
      </c>
      <c r="C49" s="253">
        <v>0</v>
      </c>
      <c r="D49" s="253">
        <v>0</v>
      </c>
      <c r="E49" s="253">
        <v>2</v>
      </c>
      <c r="F49" s="253">
        <v>2</v>
      </c>
      <c r="G49" s="253">
        <v>2</v>
      </c>
      <c r="H49" s="253">
        <v>2</v>
      </c>
      <c r="I49" s="253">
        <v>2</v>
      </c>
      <c r="J49" s="253">
        <v>1</v>
      </c>
      <c r="K49" s="253">
        <v>1</v>
      </c>
      <c r="L49" s="253">
        <v>1</v>
      </c>
      <c r="M49" s="253">
        <v>2</v>
      </c>
      <c r="N49" s="253">
        <v>2</v>
      </c>
      <c r="O49" s="253">
        <v>2</v>
      </c>
      <c r="P49" s="253">
        <v>1</v>
      </c>
      <c r="Q49" s="253">
        <v>0</v>
      </c>
      <c r="R49" s="219">
        <f>IFERROR(VLOOKUP(A49,Prog!$A$15:$H$248,4,FALSE),0)</f>
        <v>6</v>
      </c>
      <c r="S49" s="219">
        <f>IFERROR(VLOOKUP(A49,Prog!$A$15:$H$248,5,FALSE),0)</f>
        <v>5</v>
      </c>
      <c r="T49" s="219">
        <f>IFERROR(VLOOKUP(A49,Prog!$A$15:$H$248,8,FALSE),0)</f>
        <v>4</v>
      </c>
      <c r="U49" s="219">
        <f t="shared" si="0"/>
        <v>20</v>
      </c>
      <c r="V49" s="219">
        <f t="shared" si="1"/>
        <v>80</v>
      </c>
      <c r="W49" s="222">
        <f t="shared" si="2"/>
        <v>0.25</v>
      </c>
      <c r="AH49" s="51" t="str">
        <f>VLOOKUP(A49,'[1]4'!$A$2:$F$215,3,FALSE)</f>
        <v>NUEVA ARICA</v>
      </c>
      <c r="AL49" s="14" t="str">
        <f>VLOOKUP(A49,'[1]4'!$A$2:$F$215,4,FALSE)</f>
        <v>CHICLAYO</v>
      </c>
    </row>
    <row r="50" spans="1:38" x14ac:dyDescent="0.3">
      <c r="A50" s="52">
        <v>4366</v>
      </c>
      <c r="B50" s="52" t="s">
        <v>85</v>
      </c>
      <c r="C50" s="253">
        <v>14</v>
      </c>
      <c r="D50" s="253">
        <v>14</v>
      </c>
      <c r="E50" s="253">
        <v>19</v>
      </c>
      <c r="F50" s="253">
        <v>20</v>
      </c>
      <c r="G50" s="253">
        <v>20</v>
      </c>
      <c r="H50" s="253">
        <v>16</v>
      </c>
      <c r="I50" s="253">
        <v>16</v>
      </c>
      <c r="J50" s="253">
        <v>18</v>
      </c>
      <c r="K50" s="253">
        <v>18</v>
      </c>
      <c r="L50" s="253">
        <v>18</v>
      </c>
      <c r="M50" s="253">
        <v>28</v>
      </c>
      <c r="N50" s="253">
        <v>21</v>
      </c>
      <c r="O50" s="253">
        <v>21</v>
      </c>
      <c r="P50" s="253">
        <v>24</v>
      </c>
      <c r="Q50" s="253">
        <v>18</v>
      </c>
      <c r="R50" s="219">
        <f>IFERROR(VLOOKUP(A50,Prog!$A$15:$H$248,4,FALSE),0)</f>
        <v>76</v>
      </c>
      <c r="S50" s="219">
        <f>IFERROR(VLOOKUP(A50,Prog!$A$15:$H$248,5,FALSE),0)</f>
        <v>84</v>
      </c>
      <c r="T50" s="219">
        <f>IFERROR(VLOOKUP(A50,Prog!$A$15:$H$248,8,FALSE),0)</f>
        <v>70</v>
      </c>
      <c r="U50" s="219">
        <f t="shared" si="0"/>
        <v>285</v>
      </c>
      <c r="V50" s="219">
        <f t="shared" si="1"/>
        <v>1176</v>
      </c>
      <c r="W50" s="222">
        <f t="shared" si="2"/>
        <v>0.2423469387755102</v>
      </c>
      <c r="AH50" s="51" t="str">
        <f>VLOOKUP(A50,'[1]4'!$A$2:$F$215,3,FALSE)</f>
        <v>OYOTUN</v>
      </c>
      <c r="AL50" s="14" t="str">
        <f>VLOOKUP(A50,'[1]4'!$A$2:$F$215,4,FALSE)</f>
        <v>CHICLAYO</v>
      </c>
    </row>
    <row r="51" spans="1:38" x14ac:dyDescent="0.3">
      <c r="A51" s="52">
        <v>4367</v>
      </c>
      <c r="B51" s="52" t="s">
        <v>86</v>
      </c>
      <c r="C51" s="253">
        <v>0</v>
      </c>
      <c r="D51" s="253">
        <v>1</v>
      </c>
      <c r="E51" s="253">
        <v>4</v>
      </c>
      <c r="F51" s="253">
        <v>4</v>
      </c>
      <c r="G51" s="253">
        <v>4</v>
      </c>
      <c r="H51" s="253">
        <v>1</v>
      </c>
      <c r="I51" s="253">
        <v>1</v>
      </c>
      <c r="J51" s="253">
        <v>3</v>
      </c>
      <c r="K51" s="253">
        <v>3</v>
      </c>
      <c r="L51" s="253">
        <v>2</v>
      </c>
      <c r="M51" s="253">
        <v>0</v>
      </c>
      <c r="N51" s="253">
        <v>1</v>
      </c>
      <c r="O51" s="253">
        <v>1</v>
      </c>
      <c r="P51" s="253">
        <v>0</v>
      </c>
      <c r="Q51" s="253">
        <v>0</v>
      </c>
      <c r="R51" s="219">
        <f>IFERROR(VLOOKUP(A51,Prog!$A$15:$H$248,4,FALSE),0)</f>
        <v>10</v>
      </c>
      <c r="S51" s="219">
        <f>IFERROR(VLOOKUP(A51,Prog!$A$15:$H$248,5,FALSE),0)</f>
        <v>8</v>
      </c>
      <c r="T51" s="219">
        <f>IFERROR(VLOOKUP(A51,Prog!$A$15:$H$248,8,FALSE),0)</f>
        <v>9</v>
      </c>
      <c r="U51" s="219">
        <f t="shared" si="0"/>
        <v>25</v>
      </c>
      <c r="V51" s="219">
        <f t="shared" si="1"/>
        <v>136</v>
      </c>
      <c r="W51" s="222">
        <f t="shared" si="2"/>
        <v>0.18382352941176472</v>
      </c>
      <c r="AH51" s="51" t="str">
        <f>VLOOKUP(A51,'[1]4'!$A$2:$F$215,3,FALSE)</f>
        <v>OYOTUN</v>
      </c>
      <c r="AL51" s="14" t="str">
        <f>VLOOKUP(A51,'[1]4'!$A$2:$F$215,4,FALSE)</f>
        <v>CHICLAYO</v>
      </c>
    </row>
    <row r="52" spans="1:38" x14ac:dyDescent="0.3">
      <c r="A52" s="52">
        <v>4368</v>
      </c>
      <c r="B52" s="52" t="s">
        <v>87</v>
      </c>
      <c r="C52" s="253">
        <v>0</v>
      </c>
      <c r="D52" s="253">
        <v>0</v>
      </c>
      <c r="E52" s="253">
        <v>3</v>
      </c>
      <c r="F52" s="253">
        <v>3</v>
      </c>
      <c r="G52" s="253">
        <v>3</v>
      </c>
      <c r="H52" s="253">
        <v>0</v>
      </c>
      <c r="I52" s="253">
        <v>0</v>
      </c>
      <c r="J52" s="253">
        <v>1</v>
      </c>
      <c r="K52" s="253">
        <v>1</v>
      </c>
      <c r="L52" s="253">
        <v>2</v>
      </c>
      <c r="M52" s="253">
        <v>1</v>
      </c>
      <c r="N52" s="253">
        <v>2</v>
      </c>
      <c r="O52" s="253">
        <v>1</v>
      </c>
      <c r="P52" s="253">
        <v>4</v>
      </c>
      <c r="Q52" s="253">
        <v>2</v>
      </c>
      <c r="R52" s="219">
        <f>IFERROR(VLOOKUP(A52,Prog!$A$15:$H$248,4,FALSE),0)</f>
        <v>6</v>
      </c>
      <c r="S52" s="219">
        <f>IFERROR(VLOOKUP(A52,Prog!$A$15:$H$248,5,FALSE),0)</f>
        <v>6</v>
      </c>
      <c r="T52" s="219">
        <f>IFERROR(VLOOKUP(A52,Prog!$A$15:$H$248,8,FALSE),0)</f>
        <v>6</v>
      </c>
      <c r="U52" s="219">
        <f t="shared" si="0"/>
        <v>23</v>
      </c>
      <c r="V52" s="219">
        <f t="shared" si="1"/>
        <v>90</v>
      </c>
      <c r="W52" s="222">
        <f t="shared" si="2"/>
        <v>0.25555555555555554</v>
      </c>
      <c r="AH52" s="51" t="str">
        <f>VLOOKUP(A52,'[1]4'!$A$2:$F$215,3,FALSE)</f>
        <v>OYOTUN</v>
      </c>
      <c r="AL52" s="14" t="str">
        <f>VLOOKUP(A52,'[1]4'!$A$2:$F$215,4,FALSE)</f>
        <v>CHICLAYO</v>
      </c>
    </row>
    <row r="53" spans="1:38" x14ac:dyDescent="0.3">
      <c r="A53" s="52">
        <v>4369</v>
      </c>
      <c r="B53" s="52" t="s">
        <v>88</v>
      </c>
      <c r="C53" s="253">
        <v>0</v>
      </c>
      <c r="D53" s="253">
        <v>2</v>
      </c>
      <c r="E53" s="253">
        <v>2</v>
      </c>
      <c r="F53" s="253">
        <v>2</v>
      </c>
      <c r="G53" s="253">
        <v>2</v>
      </c>
      <c r="H53" s="253">
        <v>2</v>
      </c>
      <c r="I53" s="253">
        <v>2</v>
      </c>
      <c r="J53" s="253">
        <v>3</v>
      </c>
      <c r="K53" s="253">
        <v>3</v>
      </c>
      <c r="L53" s="253">
        <v>2</v>
      </c>
      <c r="M53" s="253">
        <v>3</v>
      </c>
      <c r="N53" s="253">
        <v>3</v>
      </c>
      <c r="O53" s="253">
        <v>3</v>
      </c>
      <c r="P53" s="253">
        <v>1</v>
      </c>
      <c r="Q53" s="253">
        <v>1</v>
      </c>
      <c r="R53" s="219">
        <f>IFERROR(VLOOKUP(A53,Prog!$A$15:$H$248,4,FALSE),0)</f>
        <v>20</v>
      </c>
      <c r="S53" s="219">
        <f>IFERROR(VLOOKUP(A53,Prog!$A$15:$H$248,5,FALSE),0)</f>
        <v>24</v>
      </c>
      <c r="T53" s="219">
        <f>IFERROR(VLOOKUP(A53,Prog!$A$15:$H$248,8,FALSE),0)</f>
        <v>27</v>
      </c>
      <c r="U53" s="219">
        <f t="shared" si="0"/>
        <v>31</v>
      </c>
      <c r="V53" s="219">
        <f t="shared" si="1"/>
        <v>338</v>
      </c>
      <c r="W53" s="222">
        <f t="shared" si="2"/>
        <v>9.1715976331360943E-2</v>
      </c>
      <c r="AH53" s="51" t="str">
        <f>VLOOKUP(A53,'[1]4'!$A$2:$F$215,3,FALSE)</f>
        <v>SAÑA</v>
      </c>
      <c r="AL53" s="14" t="str">
        <f>VLOOKUP(A53,'[1]4'!$A$2:$F$215,4,FALSE)</f>
        <v>CHICLAYO</v>
      </c>
    </row>
    <row r="54" spans="1:38" x14ac:dyDescent="0.3">
      <c r="A54" s="52">
        <v>4370</v>
      </c>
      <c r="B54" s="52" t="s">
        <v>89</v>
      </c>
      <c r="C54" s="253">
        <v>917</v>
      </c>
      <c r="D54" s="253">
        <v>940</v>
      </c>
      <c r="E54" s="253">
        <v>26</v>
      </c>
      <c r="F54" s="253">
        <v>24</v>
      </c>
      <c r="G54" s="253">
        <v>24</v>
      </c>
      <c r="H54" s="253">
        <v>11</v>
      </c>
      <c r="I54" s="253">
        <v>11</v>
      </c>
      <c r="J54" s="253">
        <v>7</v>
      </c>
      <c r="K54" s="253">
        <v>7</v>
      </c>
      <c r="L54" s="253">
        <v>9</v>
      </c>
      <c r="M54" s="253">
        <v>1</v>
      </c>
      <c r="N54" s="253">
        <v>2</v>
      </c>
      <c r="O54" s="253">
        <v>1</v>
      </c>
      <c r="P54" s="253">
        <v>7</v>
      </c>
      <c r="Q54" s="253">
        <v>4</v>
      </c>
      <c r="R54" s="219">
        <f>IFERROR(VLOOKUP(A54,Prog!$A$15:$H$248,4,FALSE),0)</f>
        <v>0</v>
      </c>
      <c r="S54" s="219">
        <f>IFERROR(VLOOKUP(A54,Prog!$A$15:$H$248,5,FALSE),0)</f>
        <v>0</v>
      </c>
      <c r="T54" s="219">
        <f>IFERROR(VLOOKUP(A54,Prog!$A$15:$H$248,8,FALSE),0)</f>
        <v>0</v>
      </c>
      <c r="U54" s="219">
        <f t="shared" si="0"/>
        <v>1991</v>
      </c>
      <c r="V54" s="219">
        <f t="shared" si="1"/>
        <v>0</v>
      </c>
      <c r="W54" s="222">
        <f t="shared" si="2"/>
        <v>0</v>
      </c>
      <c r="AH54" s="51" t="str">
        <f>VLOOKUP(A54,'[1]4'!$A$2:$F$215,3,FALSE)</f>
        <v>LAMBAYEQUE</v>
      </c>
      <c r="AL54" s="14" t="str">
        <f>VLOOKUP(A54,'[1]4'!$A$2:$F$215,4,FALSE)</f>
        <v>LAMBAYEQUE</v>
      </c>
    </row>
    <row r="55" spans="1:38" x14ac:dyDescent="0.3">
      <c r="A55" s="52">
        <v>4371</v>
      </c>
      <c r="B55" s="52" t="s">
        <v>91</v>
      </c>
      <c r="C55" s="253">
        <v>47</v>
      </c>
      <c r="D55" s="253">
        <v>50</v>
      </c>
      <c r="E55" s="253">
        <v>71</v>
      </c>
      <c r="F55" s="253">
        <v>73</v>
      </c>
      <c r="G55" s="253">
        <v>74</v>
      </c>
      <c r="H55" s="253">
        <v>66</v>
      </c>
      <c r="I55" s="253">
        <v>65</v>
      </c>
      <c r="J55" s="253">
        <v>67</v>
      </c>
      <c r="K55" s="253">
        <v>74</v>
      </c>
      <c r="L55" s="253">
        <v>67</v>
      </c>
      <c r="M55" s="253">
        <v>51</v>
      </c>
      <c r="N55" s="253">
        <v>58</v>
      </c>
      <c r="O55" s="253">
        <v>65</v>
      </c>
      <c r="P55" s="253">
        <v>23</v>
      </c>
      <c r="Q55" s="253">
        <v>19</v>
      </c>
      <c r="R55" s="219">
        <f>IFERROR(VLOOKUP(A55,Prog!$A$15:$H$248,4,FALSE),0)</f>
        <v>282</v>
      </c>
      <c r="S55" s="219">
        <f>IFERROR(VLOOKUP(A55,Prog!$A$15:$H$248,5,FALSE),0)</f>
        <v>403</v>
      </c>
      <c r="T55" s="219">
        <f>IFERROR(VLOOKUP(A55,Prog!$A$15:$H$248,8,FALSE),0)</f>
        <v>400</v>
      </c>
      <c r="U55" s="219">
        <f t="shared" si="0"/>
        <v>870</v>
      </c>
      <c r="V55" s="219">
        <f t="shared" si="1"/>
        <v>5192</v>
      </c>
      <c r="W55" s="222">
        <f t="shared" si="2"/>
        <v>0.16756548536209553</v>
      </c>
      <c r="AH55" s="51" t="str">
        <f>VLOOKUP(A55,'[1]4'!$A$2:$F$215,3,FALSE)</f>
        <v>JAYANCA</v>
      </c>
      <c r="AL55" s="14" t="str">
        <f>VLOOKUP(A55,'[1]4'!$A$2:$F$215,4,FALSE)</f>
        <v>LAMBAYEQUE</v>
      </c>
    </row>
    <row r="56" spans="1:38" x14ac:dyDescent="0.3">
      <c r="A56" s="52">
        <v>4372</v>
      </c>
      <c r="B56" s="52" t="s">
        <v>93</v>
      </c>
      <c r="C56" s="253">
        <v>2</v>
      </c>
      <c r="D56" s="253">
        <v>3</v>
      </c>
      <c r="E56" s="253">
        <v>95</v>
      </c>
      <c r="F56" s="253">
        <v>89</v>
      </c>
      <c r="G56" s="253">
        <v>101</v>
      </c>
      <c r="H56" s="253">
        <v>106</v>
      </c>
      <c r="I56" s="253">
        <v>97</v>
      </c>
      <c r="J56" s="253">
        <v>105</v>
      </c>
      <c r="K56" s="253">
        <v>106</v>
      </c>
      <c r="L56" s="253">
        <v>112</v>
      </c>
      <c r="M56" s="253">
        <v>79</v>
      </c>
      <c r="N56" s="253">
        <v>70</v>
      </c>
      <c r="O56" s="253">
        <v>62</v>
      </c>
      <c r="P56" s="253">
        <v>46</v>
      </c>
      <c r="Q56" s="253">
        <v>44</v>
      </c>
      <c r="R56" s="219">
        <f>IFERROR(VLOOKUP(A56,Prog!$A$15:$H$248,4,FALSE),0)</f>
        <v>400</v>
      </c>
      <c r="S56" s="219">
        <f>IFERROR(VLOOKUP(A56,Prog!$A$15:$H$248,5,FALSE),0)</f>
        <v>350</v>
      </c>
      <c r="T56" s="219">
        <f>IFERROR(VLOOKUP(A56,Prog!$A$15:$H$248,8,FALSE),0)</f>
        <v>450</v>
      </c>
      <c r="U56" s="219">
        <f t="shared" si="0"/>
        <v>1117</v>
      </c>
      <c r="V56" s="219">
        <f t="shared" si="1"/>
        <v>5800</v>
      </c>
      <c r="W56" s="222">
        <f t="shared" si="2"/>
        <v>0.19258620689655173</v>
      </c>
      <c r="AH56" s="51" t="str">
        <f>VLOOKUP(A56,'[1]4'!$A$2:$F$215,3,FALSE)</f>
        <v>LAMBAYEQUE</v>
      </c>
      <c r="AL56" s="14" t="str">
        <f>VLOOKUP(A56,'[1]4'!$A$2:$F$215,4,FALSE)</f>
        <v>LAMBAYEQUE</v>
      </c>
    </row>
    <row r="57" spans="1:38" x14ac:dyDescent="0.3">
      <c r="A57" s="52">
        <v>4373</v>
      </c>
      <c r="B57" s="52" t="s">
        <v>94</v>
      </c>
      <c r="C57" s="253">
        <v>64</v>
      </c>
      <c r="D57" s="253">
        <v>71</v>
      </c>
      <c r="E57" s="253">
        <v>94</v>
      </c>
      <c r="F57" s="253">
        <v>94</v>
      </c>
      <c r="G57" s="253">
        <v>94</v>
      </c>
      <c r="H57" s="253">
        <v>134</v>
      </c>
      <c r="I57" s="253">
        <v>135</v>
      </c>
      <c r="J57" s="253">
        <v>95</v>
      </c>
      <c r="K57" s="253">
        <v>91</v>
      </c>
      <c r="L57" s="253">
        <v>95</v>
      </c>
      <c r="M57" s="253">
        <v>59</v>
      </c>
      <c r="N57" s="253">
        <v>106</v>
      </c>
      <c r="O57" s="253">
        <v>109</v>
      </c>
      <c r="P57" s="253">
        <v>99</v>
      </c>
      <c r="Q57" s="253">
        <v>76</v>
      </c>
      <c r="R57" s="219">
        <f>IFERROR(VLOOKUP(A57,Prog!$A$15:$H$248,4,FALSE),0)</f>
        <v>500</v>
      </c>
      <c r="S57" s="219">
        <f>IFERROR(VLOOKUP(A57,Prog!$A$15:$H$248,5,FALSE),0)</f>
        <v>500</v>
      </c>
      <c r="T57" s="219">
        <f>IFERROR(VLOOKUP(A57,Prog!$A$15:$H$248,8,FALSE),0)</f>
        <v>628</v>
      </c>
      <c r="U57" s="219">
        <f t="shared" si="0"/>
        <v>1416</v>
      </c>
      <c r="V57" s="219">
        <f t="shared" si="1"/>
        <v>7756</v>
      </c>
      <c r="W57" s="222">
        <f t="shared" si="2"/>
        <v>0.18256833419288293</v>
      </c>
      <c r="AH57" s="51" t="str">
        <f>VLOOKUP(A57,'[1]4'!$A$2:$F$215,3,FALSE)</f>
        <v>LAMBAYEQUE</v>
      </c>
      <c r="AL57" s="14" t="str">
        <f>VLOOKUP(A57,'[1]4'!$A$2:$F$215,4,FALSE)</f>
        <v>LAMBAYEQUE</v>
      </c>
    </row>
    <row r="58" spans="1:38" x14ac:dyDescent="0.3">
      <c r="A58" s="52">
        <v>4374</v>
      </c>
      <c r="B58" s="52" t="s">
        <v>95</v>
      </c>
      <c r="C58" s="253">
        <v>0</v>
      </c>
      <c r="D58" s="253">
        <v>0</v>
      </c>
      <c r="E58" s="253">
        <v>6</v>
      </c>
      <c r="F58" s="253">
        <v>6</v>
      </c>
      <c r="G58" s="253">
        <v>7</v>
      </c>
      <c r="H58" s="253">
        <v>4</v>
      </c>
      <c r="I58" s="253">
        <v>4</v>
      </c>
      <c r="J58" s="253">
        <v>7</v>
      </c>
      <c r="K58" s="253">
        <v>7</v>
      </c>
      <c r="L58" s="253">
        <v>8</v>
      </c>
      <c r="M58" s="253">
        <v>5</v>
      </c>
      <c r="N58" s="253">
        <v>5</v>
      </c>
      <c r="O58" s="253">
        <v>3</v>
      </c>
      <c r="P58" s="253">
        <v>4</v>
      </c>
      <c r="Q58" s="253">
        <v>3</v>
      </c>
      <c r="R58" s="219">
        <f>IFERROR(VLOOKUP(A58,Prog!$A$15:$H$248,4,FALSE),0)</f>
        <v>20</v>
      </c>
      <c r="S58" s="219">
        <f>IFERROR(VLOOKUP(A58,Prog!$A$15:$H$248,5,FALSE),0)</f>
        <v>26</v>
      </c>
      <c r="T58" s="219">
        <f>IFERROR(VLOOKUP(A58,Prog!$A$15:$H$248,8,FALSE),0)</f>
        <v>30</v>
      </c>
      <c r="U58" s="219">
        <f t="shared" si="0"/>
        <v>69</v>
      </c>
      <c r="V58" s="219">
        <f t="shared" si="1"/>
        <v>356</v>
      </c>
      <c r="W58" s="222">
        <f t="shared" si="2"/>
        <v>0.19382022471910113</v>
      </c>
      <c r="AH58" s="51" t="str">
        <f>VLOOKUP(A58,'[1]4'!$A$2:$F$215,3,FALSE)</f>
        <v>LAMBAYEQUE</v>
      </c>
      <c r="AL58" s="14" t="str">
        <f>VLOOKUP(A58,'[1]4'!$A$2:$F$215,4,FALSE)</f>
        <v>LAMBAYEQUE</v>
      </c>
    </row>
    <row r="59" spans="1:38" x14ac:dyDescent="0.3">
      <c r="A59" s="52">
        <v>4375</v>
      </c>
      <c r="B59" s="52" t="s">
        <v>96</v>
      </c>
      <c r="C59" s="253">
        <v>0</v>
      </c>
      <c r="D59" s="253">
        <v>0</v>
      </c>
      <c r="E59" s="253">
        <v>10</v>
      </c>
      <c r="F59" s="253">
        <v>10</v>
      </c>
      <c r="G59" s="253">
        <v>10</v>
      </c>
      <c r="H59" s="253">
        <v>16</v>
      </c>
      <c r="I59" s="253">
        <v>17</v>
      </c>
      <c r="J59" s="253">
        <v>11</v>
      </c>
      <c r="K59" s="253">
        <v>11</v>
      </c>
      <c r="L59" s="253">
        <v>9</v>
      </c>
      <c r="M59" s="253">
        <v>14</v>
      </c>
      <c r="N59" s="253">
        <v>14</v>
      </c>
      <c r="O59" s="253">
        <v>14</v>
      </c>
      <c r="P59" s="253">
        <v>17</v>
      </c>
      <c r="Q59" s="253">
        <v>15</v>
      </c>
      <c r="R59" s="219">
        <f>IFERROR(VLOOKUP(A59,Prog!$A$15:$H$248,4,FALSE),0)</f>
        <v>50</v>
      </c>
      <c r="S59" s="219">
        <f>IFERROR(VLOOKUP(A59,Prog!$A$15:$H$248,5,FALSE),0)</f>
        <v>48</v>
      </c>
      <c r="T59" s="219">
        <f>IFERROR(VLOOKUP(A59,Prog!$A$15:$H$248,8,FALSE),0)</f>
        <v>50</v>
      </c>
      <c r="U59" s="219">
        <f t="shared" si="0"/>
        <v>168</v>
      </c>
      <c r="V59" s="219">
        <f t="shared" si="1"/>
        <v>738</v>
      </c>
      <c r="W59" s="222">
        <f t="shared" si="2"/>
        <v>0.22764227642276422</v>
      </c>
      <c r="AH59" s="51" t="str">
        <f>VLOOKUP(A59,'[1]4'!$A$2:$F$215,3,FALSE)</f>
        <v>LAMBAYEQUE</v>
      </c>
      <c r="AL59" s="14" t="str">
        <f>VLOOKUP(A59,'[1]4'!$A$2:$F$215,4,FALSE)</f>
        <v>LAMBAYEQUE</v>
      </c>
    </row>
    <row r="60" spans="1:38" x14ac:dyDescent="0.3">
      <c r="A60" s="52">
        <v>4376</v>
      </c>
      <c r="B60" s="52" t="s">
        <v>97</v>
      </c>
      <c r="C60" s="253">
        <v>33</v>
      </c>
      <c r="D60" s="253">
        <v>37</v>
      </c>
      <c r="E60" s="253">
        <v>49</v>
      </c>
      <c r="F60" s="253">
        <v>49</v>
      </c>
      <c r="G60" s="253">
        <v>48</v>
      </c>
      <c r="H60" s="253">
        <v>36</v>
      </c>
      <c r="I60" s="253">
        <v>36</v>
      </c>
      <c r="J60" s="253">
        <v>35</v>
      </c>
      <c r="K60" s="253">
        <v>39</v>
      </c>
      <c r="L60" s="253">
        <v>39</v>
      </c>
      <c r="M60" s="253">
        <v>41</v>
      </c>
      <c r="N60" s="253">
        <v>38</v>
      </c>
      <c r="O60" s="253">
        <v>37</v>
      </c>
      <c r="P60" s="253">
        <v>26</v>
      </c>
      <c r="Q60" s="253">
        <v>21</v>
      </c>
      <c r="R60" s="219">
        <f>IFERROR(VLOOKUP(A60,Prog!$A$15:$H$248,4,FALSE),0)</f>
        <v>125</v>
      </c>
      <c r="S60" s="219">
        <f>IFERROR(VLOOKUP(A60,Prog!$A$15:$H$248,5,FALSE),0)</f>
        <v>193</v>
      </c>
      <c r="T60" s="219">
        <f>IFERROR(VLOOKUP(A60,Prog!$A$15:$H$248,8,FALSE),0)</f>
        <v>160</v>
      </c>
      <c r="U60" s="219">
        <f t="shared" si="0"/>
        <v>564</v>
      </c>
      <c r="V60" s="219">
        <f t="shared" si="1"/>
        <v>2353</v>
      </c>
      <c r="W60" s="222">
        <f t="shared" si="2"/>
        <v>0.23969400764980875</v>
      </c>
      <c r="AH60" s="51" t="str">
        <f>VLOOKUP(A60,'[1]4'!$A$2:$F$215,3,FALSE)</f>
        <v>ILLIMO</v>
      </c>
      <c r="AL60" s="14" t="str">
        <f>VLOOKUP(A60,'[1]4'!$A$2:$F$215,4,FALSE)</f>
        <v>LAMBAYEQUE</v>
      </c>
    </row>
    <row r="61" spans="1:38" x14ac:dyDescent="0.3">
      <c r="A61" s="52">
        <v>4377</v>
      </c>
      <c r="B61" s="52" t="s">
        <v>98</v>
      </c>
      <c r="C61" s="253">
        <v>0</v>
      </c>
      <c r="D61" s="253">
        <v>0</v>
      </c>
      <c r="E61" s="253">
        <v>6</v>
      </c>
      <c r="F61" s="253">
        <v>6</v>
      </c>
      <c r="G61" s="253">
        <v>6</v>
      </c>
      <c r="H61" s="253">
        <v>10</v>
      </c>
      <c r="I61" s="253">
        <v>10</v>
      </c>
      <c r="J61" s="253">
        <v>9</v>
      </c>
      <c r="K61" s="253">
        <v>9</v>
      </c>
      <c r="L61" s="253">
        <v>9</v>
      </c>
      <c r="M61" s="253">
        <v>7</v>
      </c>
      <c r="N61" s="253">
        <v>7</v>
      </c>
      <c r="O61" s="253">
        <v>3</v>
      </c>
      <c r="P61" s="253">
        <v>6</v>
      </c>
      <c r="Q61" s="253">
        <v>5</v>
      </c>
      <c r="R61" s="219">
        <f>IFERROR(VLOOKUP(A61,Prog!$A$15:$H$248,4,FALSE),0)</f>
        <v>35</v>
      </c>
      <c r="S61" s="219">
        <f>IFERROR(VLOOKUP(A61,Prog!$A$15:$H$248,5,FALSE),0)</f>
        <v>40</v>
      </c>
      <c r="T61" s="219">
        <f>IFERROR(VLOOKUP(A61,Prog!$A$15:$H$248,8,FALSE),0)</f>
        <v>20</v>
      </c>
      <c r="U61" s="219">
        <f t="shared" si="0"/>
        <v>93</v>
      </c>
      <c r="V61" s="219">
        <f t="shared" si="1"/>
        <v>525</v>
      </c>
      <c r="W61" s="222">
        <f t="shared" si="2"/>
        <v>0.17714285714285713</v>
      </c>
      <c r="AH61" s="51" t="str">
        <f>VLOOKUP(A61,'[1]4'!$A$2:$F$215,3,FALSE)</f>
        <v>ILLIMO</v>
      </c>
      <c r="AL61" s="14" t="str">
        <f>VLOOKUP(A61,'[1]4'!$A$2:$F$215,4,FALSE)</f>
        <v>LAMBAYEQUE</v>
      </c>
    </row>
    <row r="62" spans="1:38" x14ac:dyDescent="0.3">
      <c r="A62" s="52">
        <v>4378</v>
      </c>
      <c r="B62" s="52" t="s">
        <v>99</v>
      </c>
      <c r="C62" s="253">
        <v>0</v>
      </c>
      <c r="D62" s="253">
        <v>0</v>
      </c>
      <c r="E62" s="253">
        <v>5</v>
      </c>
      <c r="F62" s="253">
        <v>5</v>
      </c>
      <c r="G62" s="253">
        <v>5</v>
      </c>
      <c r="H62" s="253">
        <v>7</v>
      </c>
      <c r="I62" s="253">
        <v>7</v>
      </c>
      <c r="J62" s="253">
        <v>4</v>
      </c>
      <c r="K62" s="253">
        <v>6</v>
      </c>
      <c r="L62" s="253">
        <v>5</v>
      </c>
      <c r="M62" s="253">
        <v>4</v>
      </c>
      <c r="N62" s="253">
        <v>5</v>
      </c>
      <c r="O62" s="253">
        <v>5</v>
      </c>
      <c r="P62" s="253">
        <v>5</v>
      </c>
      <c r="Q62" s="253">
        <v>5</v>
      </c>
      <c r="R62" s="219">
        <f>IFERROR(VLOOKUP(A62,Prog!$A$15:$H$248,4,FALSE),0)</f>
        <v>20</v>
      </c>
      <c r="S62" s="219">
        <f>IFERROR(VLOOKUP(A62,Prog!$A$15:$H$248,5,FALSE),0)</f>
        <v>36</v>
      </c>
      <c r="T62" s="219">
        <f>IFERROR(VLOOKUP(A62,Prog!$A$15:$H$248,8,FALSE),0)</f>
        <v>28</v>
      </c>
      <c r="U62" s="219">
        <f t="shared" si="0"/>
        <v>68</v>
      </c>
      <c r="V62" s="219">
        <f t="shared" si="1"/>
        <v>412</v>
      </c>
      <c r="W62" s="222">
        <f t="shared" si="2"/>
        <v>0.1650485436893204</v>
      </c>
      <c r="AH62" s="51" t="str">
        <f>VLOOKUP(A62,'[1]4'!$A$2:$F$215,3,FALSE)</f>
        <v>ILLIMO</v>
      </c>
      <c r="AL62" s="14" t="str">
        <f>VLOOKUP(A62,'[1]4'!$A$2:$F$215,4,FALSE)</f>
        <v>LAMBAYEQUE</v>
      </c>
    </row>
    <row r="63" spans="1:38" x14ac:dyDescent="0.3">
      <c r="A63" s="52">
        <v>4379</v>
      </c>
      <c r="B63" s="52" t="s">
        <v>100</v>
      </c>
      <c r="C63" s="253">
        <v>0</v>
      </c>
      <c r="D63" s="253">
        <v>0</v>
      </c>
      <c r="E63" s="253">
        <v>6</v>
      </c>
      <c r="F63" s="253">
        <v>6</v>
      </c>
      <c r="G63" s="253">
        <v>6</v>
      </c>
      <c r="H63" s="253">
        <v>8</v>
      </c>
      <c r="I63" s="253">
        <v>8</v>
      </c>
      <c r="J63" s="253">
        <v>3</v>
      </c>
      <c r="K63" s="253">
        <v>3</v>
      </c>
      <c r="L63" s="253">
        <v>3</v>
      </c>
      <c r="M63" s="253">
        <v>8</v>
      </c>
      <c r="N63" s="253">
        <v>12</v>
      </c>
      <c r="O63" s="253">
        <v>10</v>
      </c>
      <c r="P63" s="253">
        <v>4</v>
      </c>
      <c r="Q63" s="253">
        <v>4</v>
      </c>
      <c r="R63" s="219">
        <f>IFERROR(VLOOKUP(A63,Prog!$A$15:$H$248,4,FALSE),0)</f>
        <v>40</v>
      </c>
      <c r="S63" s="219">
        <f>IFERROR(VLOOKUP(A63,Prog!$A$15:$H$248,5,FALSE),0)</f>
        <v>60</v>
      </c>
      <c r="T63" s="219">
        <f>IFERROR(VLOOKUP(A63,Prog!$A$15:$H$248,8,FALSE),0)</f>
        <v>50</v>
      </c>
      <c r="U63" s="219">
        <f t="shared" si="0"/>
        <v>81</v>
      </c>
      <c r="V63" s="219">
        <f t="shared" si="1"/>
        <v>740</v>
      </c>
      <c r="W63" s="222">
        <f t="shared" si="2"/>
        <v>0.10945945945945947</v>
      </c>
      <c r="AH63" s="51" t="str">
        <f>VLOOKUP(A63,'[1]4'!$A$2:$F$215,3,FALSE)</f>
        <v>JAYANCA</v>
      </c>
      <c r="AL63" s="14" t="str">
        <f>VLOOKUP(A63,'[1]4'!$A$2:$F$215,4,FALSE)</f>
        <v>LAMBAYEQUE</v>
      </c>
    </row>
    <row r="64" spans="1:38" x14ac:dyDescent="0.3">
      <c r="A64" s="52">
        <v>4380</v>
      </c>
      <c r="B64" s="52" t="s">
        <v>101</v>
      </c>
      <c r="C64" s="253">
        <v>0</v>
      </c>
      <c r="D64" s="253">
        <v>1</v>
      </c>
      <c r="E64" s="253">
        <v>53</v>
      </c>
      <c r="F64" s="253">
        <v>54</v>
      </c>
      <c r="G64" s="253">
        <v>51</v>
      </c>
      <c r="H64" s="253">
        <v>36</v>
      </c>
      <c r="I64" s="253">
        <v>36</v>
      </c>
      <c r="J64" s="253">
        <v>50</v>
      </c>
      <c r="K64" s="253">
        <v>49</v>
      </c>
      <c r="L64" s="253">
        <v>50</v>
      </c>
      <c r="M64" s="253">
        <v>55</v>
      </c>
      <c r="N64" s="253">
        <v>57</v>
      </c>
      <c r="O64" s="253">
        <v>54</v>
      </c>
      <c r="P64" s="253">
        <v>31</v>
      </c>
      <c r="Q64" s="253">
        <v>30</v>
      </c>
      <c r="R64" s="219">
        <f>IFERROR(VLOOKUP(A64,Prog!$A$15:$H$248,4,FALSE),0)</f>
        <v>240</v>
      </c>
      <c r="S64" s="219">
        <f>IFERROR(VLOOKUP(A64,Prog!$A$15:$H$248,5,FALSE),0)</f>
        <v>273</v>
      </c>
      <c r="T64" s="219">
        <f>IFERROR(VLOOKUP(A64,Prog!$A$15:$H$248,8,FALSE),0)</f>
        <v>255</v>
      </c>
      <c r="U64" s="219">
        <f t="shared" si="0"/>
        <v>607</v>
      </c>
      <c r="V64" s="219">
        <f t="shared" si="1"/>
        <v>3828</v>
      </c>
      <c r="W64" s="222">
        <f t="shared" si="2"/>
        <v>0.15856844305120169</v>
      </c>
      <c r="AH64" s="51" t="str">
        <f>VLOOKUP(A64,'[1]4'!$A$2:$F$215,3,FALSE)</f>
        <v>MOCHUMI</v>
      </c>
      <c r="AL64" s="14" t="str">
        <f>VLOOKUP(A64,'[1]4'!$A$2:$F$215,4,FALSE)</f>
        <v>LAMBAYEQUE</v>
      </c>
    </row>
    <row r="65" spans="1:38" x14ac:dyDescent="0.3">
      <c r="A65" s="52">
        <v>4381</v>
      </c>
      <c r="B65" s="52" t="s">
        <v>102</v>
      </c>
      <c r="C65" s="253">
        <v>0</v>
      </c>
      <c r="D65" s="253">
        <v>0</v>
      </c>
      <c r="E65" s="253">
        <v>11</v>
      </c>
      <c r="F65" s="253">
        <v>12</v>
      </c>
      <c r="G65" s="253">
        <v>11</v>
      </c>
      <c r="H65" s="253">
        <v>10</v>
      </c>
      <c r="I65" s="253">
        <v>10</v>
      </c>
      <c r="J65" s="253">
        <v>5</v>
      </c>
      <c r="K65" s="253">
        <v>5</v>
      </c>
      <c r="L65" s="253">
        <v>5</v>
      </c>
      <c r="M65" s="253">
        <v>4</v>
      </c>
      <c r="N65" s="253">
        <v>4</v>
      </c>
      <c r="O65" s="253">
        <v>3</v>
      </c>
      <c r="P65" s="253">
        <v>5</v>
      </c>
      <c r="Q65" s="253">
        <v>5</v>
      </c>
      <c r="R65" s="219">
        <f>IFERROR(VLOOKUP(A65,Prog!$A$15:$H$248,4,FALSE),0)</f>
        <v>40</v>
      </c>
      <c r="S65" s="219">
        <f>IFERROR(VLOOKUP(A65,Prog!$A$15:$H$248,5,FALSE),0)</f>
        <v>42</v>
      </c>
      <c r="T65" s="219">
        <f>IFERROR(VLOOKUP(A65,Prog!$A$15:$H$248,8,FALSE),0)</f>
        <v>42</v>
      </c>
      <c r="U65" s="219">
        <f t="shared" si="0"/>
        <v>90</v>
      </c>
      <c r="V65" s="219">
        <f t="shared" si="1"/>
        <v>616</v>
      </c>
      <c r="W65" s="222">
        <f t="shared" si="2"/>
        <v>0.1461038961038961</v>
      </c>
      <c r="AH65" s="51" t="str">
        <f>VLOOKUP(A65,'[1]4'!$A$2:$F$215,3,FALSE)</f>
        <v>MOCHUMI</v>
      </c>
      <c r="AL65" s="14" t="str">
        <f>VLOOKUP(A65,'[1]4'!$A$2:$F$215,4,FALSE)</f>
        <v>LAMBAYEQUE</v>
      </c>
    </row>
    <row r="66" spans="1:38" x14ac:dyDescent="0.3">
      <c r="A66" s="52">
        <v>4382</v>
      </c>
      <c r="B66" s="52" t="s">
        <v>103</v>
      </c>
      <c r="C66" s="253">
        <v>0</v>
      </c>
      <c r="D66" s="253">
        <v>0</v>
      </c>
      <c r="E66" s="253">
        <v>9</v>
      </c>
      <c r="F66" s="253">
        <v>9</v>
      </c>
      <c r="G66" s="253">
        <v>9</v>
      </c>
      <c r="H66" s="253">
        <v>12</v>
      </c>
      <c r="I66" s="253">
        <v>12</v>
      </c>
      <c r="J66" s="253">
        <v>14</v>
      </c>
      <c r="K66" s="253">
        <v>14</v>
      </c>
      <c r="L66" s="253">
        <v>13</v>
      </c>
      <c r="M66" s="253">
        <v>6</v>
      </c>
      <c r="N66" s="253">
        <v>6</v>
      </c>
      <c r="O66" s="253">
        <v>6</v>
      </c>
      <c r="P66" s="253">
        <v>4</v>
      </c>
      <c r="Q66" s="253">
        <v>3</v>
      </c>
      <c r="R66" s="219">
        <f>IFERROR(VLOOKUP(A66,Prog!$A$15:$H$248,4,FALSE),0)</f>
        <v>44</v>
      </c>
      <c r="S66" s="219">
        <f>IFERROR(VLOOKUP(A66,Prog!$A$15:$H$248,5,FALSE),0)</f>
        <v>47</v>
      </c>
      <c r="T66" s="219">
        <f>IFERROR(VLOOKUP(A66,Prog!$A$15:$H$248,8,FALSE),0)</f>
        <v>60</v>
      </c>
      <c r="U66" s="219">
        <f t="shared" si="0"/>
        <v>117</v>
      </c>
      <c r="V66" s="219">
        <f t="shared" si="1"/>
        <v>710</v>
      </c>
      <c r="W66" s="222">
        <f t="shared" si="2"/>
        <v>0.1647887323943662</v>
      </c>
      <c r="AH66" s="51" t="str">
        <f>VLOOKUP(A66,'[1]4'!$A$2:$F$215,3,FALSE)</f>
        <v>MOCHUMI</v>
      </c>
      <c r="AL66" s="14" t="str">
        <f>VLOOKUP(A66,'[1]4'!$A$2:$F$215,4,FALSE)</f>
        <v>LAMBAYEQUE</v>
      </c>
    </row>
    <row r="67" spans="1:38" x14ac:dyDescent="0.3">
      <c r="A67" s="52">
        <v>4383</v>
      </c>
      <c r="B67" s="52" t="s">
        <v>104</v>
      </c>
      <c r="C67" s="253">
        <v>0</v>
      </c>
      <c r="D67" s="253">
        <v>0</v>
      </c>
      <c r="E67" s="253">
        <v>6</v>
      </c>
      <c r="F67" s="253">
        <v>5</v>
      </c>
      <c r="G67" s="253">
        <v>6</v>
      </c>
      <c r="H67" s="253">
        <v>10</v>
      </c>
      <c r="I67" s="253">
        <v>10</v>
      </c>
      <c r="J67" s="253">
        <v>8</v>
      </c>
      <c r="K67" s="253">
        <v>7</v>
      </c>
      <c r="L67" s="253">
        <v>8</v>
      </c>
      <c r="M67" s="253">
        <v>4</v>
      </c>
      <c r="N67" s="253">
        <v>8</v>
      </c>
      <c r="O67" s="253">
        <v>6</v>
      </c>
      <c r="P67" s="253">
        <v>13</v>
      </c>
      <c r="Q67" s="253">
        <v>12</v>
      </c>
      <c r="R67" s="219">
        <f>IFERROR(VLOOKUP(A67,Prog!$A$15:$H$248,4,FALSE),0)</f>
        <v>42</v>
      </c>
      <c r="S67" s="219">
        <f>IFERROR(VLOOKUP(A67,Prog!$A$15:$H$248,5,FALSE),0)</f>
        <v>54</v>
      </c>
      <c r="T67" s="219">
        <f>IFERROR(VLOOKUP(A67,Prog!$A$15:$H$248,8,FALSE),0)</f>
        <v>53</v>
      </c>
      <c r="U67" s="219">
        <f t="shared" ref="U67:U130" si="3">SUM(C67:Q67)</f>
        <v>103</v>
      </c>
      <c r="V67" s="219">
        <f t="shared" ref="V67:V130" si="4">R67*7+S67*6+T67*2</f>
        <v>724</v>
      </c>
      <c r="W67" s="222">
        <f t="shared" ref="W67:W130" si="5">IFERROR(U67/V67,0%)</f>
        <v>0.14226519337016574</v>
      </c>
      <c r="AH67" s="51" t="str">
        <f>VLOOKUP(A67,'[1]4'!$A$2:$F$215,3,FALSE)</f>
        <v>MOCHUMI</v>
      </c>
      <c r="AL67" s="14" t="str">
        <f>VLOOKUP(A67,'[1]4'!$A$2:$F$215,4,FALSE)</f>
        <v>LAMBAYEQUE</v>
      </c>
    </row>
    <row r="68" spans="1:38" x14ac:dyDescent="0.3">
      <c r="A68" s="52">
        <v>4384</v>
      </c>
      <c r="B68" s="52" t="s">
        <v>105</v>
      </c>
      <c r="C68" s="253">
        <v>1</v>
      </c>
      <c r="D68" s="253">
        <v>2</v>
      </c>
      <c r="E68" s="253">
        <v>39</v>
      </c>
      <c r="F68" s="253">
        <v>39</v>
      </c>
      <c r="G68" s="253">
        <v>37</v>
      </c>
      <c r="H68" s="253">
        <v>35</v>
      </c>
      <c r="I68" s="253">
        <v>35</v>
      </c>
      <c r="J68" s="253">
        <v>31</v>
      </c>
      <c r="K68" s="253">
        <v>29</v>
      </c>
      <c r="L68" s="253">
        <v>30</v>
      </c>
      <c r="M68" s="253">
        <v>32</v>
      </c>
      <c r="N68" s="253">
        <v>34</v>
      </c>
      <c r="O68" s="253">
        <v>33</v>
      </c>
      <c r="P68" s="253">
        <v>32</v>
      </c>
      <c r="Q68" s="253">
        <v>28</v>
      </c>
      <c r="R68" s="219">
        <f>IFERROR(VLOOKUP(A68,Prog!$A$15:$H$248,4,FALSE),0)</f>
        <v>134</v>
      </c>
      <c r="S68" s="219">
        <f>IFERROR(VLOOKUP(A68,Prog!$A$15:$H$248,5,FALSE),0)</f>
        <v>140</v>
      </c>
      <c r="T68" s="219">
        <f>IFERROR(VLOOKUP(A68,Prog!$A$15:$H$248,8,FALSE),0)</f>
        <v>154</v>
      </c>
      <c r="U68" s="219">
        <f t="shared" si="3"/>
        <v>437</v>
      </c>
      <c r="V68" s="219">
        <f t="shared" si="4"/>
        <v>2086</v>
      </c>
      <c r="W68" s="222">
        <f t="shared" si="5"/>
        <v>0.20949185043144775</v>
      </c>
      <c r="AH68" s="51" t="str">
        <f>VLOOKUP(A68,'[1]4'!$A$2:$F$215,3,FALSE)</f>
        <v>PACORA</v>
      </c>
      <c r="AL68" s="14" t="str">
        <f>VLOOKUP(A68,'[1]4'!$A$2:$F$215,4,FALSE)</f>
        <v>LAMBAYEQUE</v>
      </c>
    </row>
    <row r="69" spans="1:38" x14ac:dyDescent="0.3">
      <c r="A69" s="52">
        <v>4385</v>
      </c>
      <c r="B69" s="52" t="s">
        <v>106</v>
      </c>
      <c r="C69" s="253">
        <v>0</v>
      </c>
      <c r="D69" s="253">
        <v>0</v>
      </c>
      <c r="E69" s="253">
        <v>1</v>
      </c>
      <c r="F69" s="253">
        <v>1</v>
      </c>
      <c r="G69" s="253">
        <v>1</v>
      </c>
      <c r="H69" s="253">
        <v>4</v>
      </c>
      <c r="I69" s="253">
        <v>4</v>
      </c>
      <c r="J69" s="253">
        <v>8</v>
      </c>
      <c r="K69" s="253">
        <v>7</v>
      </c>
      <c r="L69" s="253">
        <v>8</v>
      </c>
      <c r="M69" s="253">
        <v>6</v>
      </c>
      <c r="N69" s="253">
        <v>6</v>
      </c>
      <c r="O69" s="253">
        <v>6</v>
      </c>
      <c r="P69" s="253">
        <v>1</v>
      </c>
      <c r="Q69" s="253">
        <v>1</v>
      </c>
      <c r="R69" s="219">
        <f>IFERROR(VLOOKUP(A69,Prog!$A$15:$H$248,4,FALSE),0)</f>
        <v>25</v>
      </c>
      <c r="S69" s="219">
        <f>IFERROR(VLOOKUP(A69,Prog!$A$15:$H$248,5,FALSE),0)</f>
        <v>28</v>
      </c>
      <c r="T69" s="219">
        <f>IFERROR(VLOOKUP(A69,Prog!$A$15:$H$248,8,FALSE),0)</f>
        <v>25</v>
      </c>
      <c r="U69" s="219">
        <f t="shared" si="3"/>
        <v>54</v>
      </c>
      <c r="V69" s="219">
        <f t="shared" si="4"/>
        <v>393</v>
      </c>
      <c r="W69" s="222">
        <f t="shared" si="5"/>
        <v>0.13740458015267176</v>
      </c>
      <c r="AH69" s="51" t="str">
        <f>VLOOKUP(A69,'[1]4'!$A$2:$F$215,3,FALSE)</f>
        <v>PACORA</v>
      </c>
      <c r="AL69" s="14" t="str">
        <f>VLOOKUP(A69,'[1]4'!$A$2:$F$215,4,FALSE)</f>
        <v>LAMBAYEQUE</v>
      </c>
    </row>
    <row r="70" spans="1:38" x14ac:dyDescent="0.3">
      <c r="A70" s="52">
        <v>4386</v>
      </c>
      <c r="B70" s="52" t="s">
        <v>107</v>
      </c>
      <c r="C70" s="253">
        <v>16</v>
      </c>
      <c r="D70" s="253">
        <v>19</v>
      </c>
      <c r="E70" s="253">
        <v>26</v>
      </c>
      <c r="F70" s="253">
        <v>24</v>
      </c>
      <c r="G70" s="253">
        <v>23</v>
      </c>
      <c r="H70" s="253">
        <v>26</v>
      </c>
      <c r="I70" s="253">
        <v>29</v>
      </c>
      <c r="J70" s="253">
        <v>21</v>
      </c>
      <c r="K70" s="253">
        <v>22</v>
      </c>
      <c r="L70" s="253">
        <v>18</v>
      </c>
      <c r="M70" s="253">
        <v>16</v>
      </c>
      <c r="N70" s="253">
        <v>16</v>
      </c>
      <c r="O70" s="253">
        <v>15</v>
      </c>
      <c r="P70" s="253">
        <v>27</v>
      </c>
      <c r="Q70" s="253">
        <v>22</v>
      </c>
      <c r="R70" s="219">
        <f>IFERROR(VLOOKUP(A70,Prog!$A$15:$H$248,4,FALSE),0)</f>
        <v>87</v>
      </c>
      <c r="S70" s="219">
        <f>IFERROR(VLOOKUP(A70,Prog!$A$15:$H$248,5,FALSE),0)</f>
        <v>98</v>
      </c>
      <c r="T70" s="219">
        <f>IFERROR(VLOOKUP(A70,Prog!$A$15:$H$248,8,FALSE),0)</f>
        <v>100</v>
      </c>
      <c r="U70" s="219">
        <f t="shared" si="3"/>
        <v>320</v>
      </c>
      <c r="V70" s="219">
        <f t="shared" si="4"/>
        <v>1397</v>
      </c>
      <c r="W70" s="222">
        <f t="shared" si="5"/>
        <v>0.2290622763063708</v>
      </c>
      <c r="AH70" s="51" t="str">
        <f>VLOOKUP(A70,'[1]4'!$A$2:$F$215,3,FALSE)</f>
        <v>SALAS</v>
      </c>
      <c r="AL70" s="14" t="str">
        <f>VLOOKUP(A70,'[1]4'!$A$2:$F$215,4,FALSE)</f>
        <v>LAMBAYEQUE</v>
      </c>
    </row>
    <row r="71" spans="1:38" x14ac:dyDescent="0.3">
      <c r="A71" s="52">
        <v>4387</v>
      </c>
      <c r="B71" s="52" t="s">
        <v>108</v>
      </c>
      <c r="C71" s="253">
        <v>5</v>
      </c>
      <c r="D71" s="253">
        <v>7</v>
      </c>
      <c r="E71" s="253">
        <v>7</v>
      </c>
      <c r="F71" s="253">
        <v>7</v>
      </c>
      <c r="G71" s="253">
        <v>7</v>
      </c>
      <c r="H71" s="253">
        <v>7</v>
      </c>
      <c r="I71" s="253">
        <v>7</v>
      </c>
      <c r="J71" s="253">
        <v>8</v>
      </c>
      <c r="K71" s="253">
        <v>6</v>
      </c>
      <c r="L71" s="253">
        <v>9</v>
      </c>
      <c r="M71" s="253">
        <v>3</v>
      </c>
      <c r="N71" s="253">
        <v>5</v>
      </c>
      <c r="O71" s="253">
        <v>5</v>
      </c>
      <c r="P71" s="253">
        <v>4</v>
      </c>
      <c r="Q71" s="253">
        <v>2</v>
      </c>
      <c r="R71" s="219">
        <f>IFERROR(VLOOKUP(A71,Prog!$A$15:$H$248,4,FALSE),0)</f>
        <v>16</v>
      </c>
      <c r="S71" s="219">
        <f>IFERROR(VLOOKUP(A71,Prog!$A$15:$H$248,5,FALSE),0)</f>
        <v>25</v>
      </c>
      <c r="T71" s="219">
        <f>IFERROR(VLOOKUP(A71,Prog!$A$15:$H$248,8,FALSE),0)</f>
        <v>27</v>
      </c>
      <c r="U71" s="219">
        <f t="shared" si="3"/>
        <v>89</v>
      </c>
      <c r="V71" s="219">
        <f t="shared" si="4"/>
        <v>316</v>
      </c>
      <c r="W71" s="222">
        <f t="shared" si="5"/>
        <v>0.28164556962025317</v>
      </c>
      <c r="AH71" s="51" t="str">
        <f>VLOOKUP(A71,'[1]4'!$A$2:$F$215,3,FALSE)</f>
        <v>SALAS</v>
      </c>
      <c r="AL71" s="14" t="str">
        <f>VLOOKUP(A71,'[1]4'!$A$2:$F$215,4,FALSE)</f>
        <v>LAMBAYEQUE</v>
      </c>
    </row>
    <row r="72" spans="1:38" x14ac:dyDescent="0.3">
      <c r="A72" s="52">
        <v>4388</v>
      </c>
      <c r="B72" s="52" t="s">
        <v>109</v>
      </c>
      <c r="C72" s="253">
        <v>0</v>
      </c>
      <c r="D72" s="253">
        <v>1</v>
      </c>
      <c r="E72" s="253">
        <v>1</v>
      </c>
      <c r="F72" s="253">
        <v>1</v>
      </c>
      <c r="G72" s="253">
        <v>1</v>
      </c>
      <c r="H72" s="253">
        <v>1</v>
      </c>
      <c r="I72" s="253">
        <v>1</v>
      </c>
      <c r="J72" s="253">
        <v>1</v>
      </c>
      <c r="K72" s="253">
        <v>1</v>
      </c>
      <c r="L72" s="253">
        <v>1</v>
      </c>
      <c r="M72" s="253">
        <v>2</v>
      </c>
      <c r="N72" s="253">
        <v>2</v>
      </c>
      <c r="O72" s="253">
        <v>2</v>
      </c>
      <c r="P72" s="253">
        <v>2</v>
      </c>
      <c r="Q72" s="253">
        <v>2</v>
      </c>
      <c r="R72" s="219">
        <f>IFERROR(VLOOKUP(A72,Prog!$A$15:$H$248,4,FALSE),0)</f>
        <v>8</v>
      </c>
      <c r="S72" s="219">
        <f>IFERROR(VLOOKUP(A72,Prog!$A$15:$H$248,5,FALSE),0)</f>
        <v>9</v>
      </c>
      <c r="T72" s="219">
        <f>IFERROR(VLOOKUP(A72,Prog!$A$15:$H$248,8,FALSE),0)</f>
        <v>16</v>
      </c>
      <c r="U72" s="219">
        <f t="shared" si="3"/>
        <v>19</v>
      </c>
      <c r="V72" s="219">
        <f t="shared" si="4"/>
        <v>142</v>
      </c>
      <c r="W72" s="222">
        <f t="shared" si="5"/>
        <v>0.13380281690140844</v>
      </c>
      <c r="AH72" s="51" t="str">
        <f>VLOOKUP(A72,'[1]4'!$A$2:$F$215,3,FALSE)</f>
        <v>SALAS</v>
      </c>
      <c r="AL72" s="14" t="str">
        <f>VLOOKUP(A72,'[1]4'!$A$2:$F$215,4,FALSE)</f>
        <v>LAMBAYEQUE</v>
      </c>
    </row>
    <row r="73" spans="1:38" x14ac:dyDescent="0.3">
      <c r="A73" s="52">
        <v>4389</v>
      </c>
      <c r="B73" s="52" t="s">
        <v>110</v>
      </c>
      <c r="C73" s="253">
        <v>0</v>
      </c>
      <c r="D73" s="253">
        <v>4</v>
      </c>
      <c r="E73" s="253">
        <v>34</v>
      </c>
      <c r="F73" s="253">
        <v>35</v>
      </c>
      <c r="G73" s="253">
        <v>33</v>
      </c>
      <c r="H73" s="253">
        <v>43</v>
      </c>
      <c r="I73" s="253">
        <v>44</v>
      </c>
      <c r="J73" s="253">
        <v>39</v>
      </c>
      <c r="K73" s="253">
        <v>38</v>
      </c>
      <c r="L73" s="253">
        <v>39</v>
      </c>
      <c r="M73" s="253">
        <v>39</v>
      </c>
      <c r="N73" s="253">
        <v>39</v>
      </c>
      <c r="O73" s="253">
        <v>38</v>
      </c>
      <c r="P73" s="253">
        <v>38</v>
      </c>
      <c r="Q73" s="253">
        <v>31</v>
      </c>
      <c r="R73" s="219">
        <f>IFERROR(VLOOKUP(A73,Prog!$A$15:$H$248,4,FALSE),0)</f>
        <v>226</v>
      </c>
      <c r="S73" s="219">
        <f>IFERROR(VLOOKUP(A73,Prog!$A$15:$H$248,5,FALSE),0)</f>
        <v>275</v>
      </c>
      <c r="T73" s="219">
        <f>IFERROR(VLOOKUP(A73,Prog!$A$15:$H$248,8,FALSE),0)</f>
        <v>250</v>
      </c>
      <c r="U73" s="219">
        <f t="shared" si="3"/>
        <v>494</v>
      </c>
      <c r="V73" s="219">
        <f t="shared" si="4"/>
        <v>3732</v>
      </c>
      <c r="W73" s="222">
        <f t="shared" si="5"/>
        <v>0.13236870310825294</v>
      </c>
      <c r="AH73" s="51" t="str">
        <f>VLOOKUP(A73,'[1]4'!$A$2:$F$215,3,FALSE)</f>
        <v>TUCUME</v>
      </c>
      <c r="AL73" s="14" t="str">
        <f>VLOOKUP(A73,'[1]4'!$A$2:$F$215,4,FALSE)</f>
        <v>LAMBAYEQUE</v>
      </c>
    </row>
    <row r="74" spans="1:38" x14ac:dyDescent="0.3">
      <c r="A74" s="52">
        <v>4390</v>
      </c>
      <c r="B74" s="52" t="s">
        <v>111</v>
      </c>
      <c r="C74" s="253">
        <v>0</v>
      </c>
      <c r="D74" s="253">
        <v>0</v>
      </c>
      <c r="E74" s="253">
        <v>3</v>
      </c>
      <c r="F74" s="253">
        <v>3</v>
      </c>
      <c r="G74" s="253">
        <v>3</v>
      </c>
      <c r="H74" s="253">
        <v>4</v>
      </c>
      <c r="I74" s="253">
        <v>4</v>
      </c>
      <c r="J74" s="253">
        <v>2</v>
      </c>
      <c r="K74" s="253">
        <v>2</v>
      </c>
      <c r="L74" s="253">
        <v>2</v>
      </c>
      <c r="M74" s="253">
        <v>8</v>
      </c>
      <c r="N74" s="253">
        <v>8</v>
      </c>
      <c r="O74" s="253">
        <v>8</v>
      </c>
      <c r="P74" s="253">
        <v>5</v>
      </c>
      <c r="Q74" s="253">
        <v>5</v>
      </c>
      <c r="R74" s="219">
        <f>IFERROR(VLOOKUP(A74,Prog!$A$15:$H$248,4,FALSE),0)</f>
        <v>25</v>
      </c>
      <c r="S74" s="219">
        <f>IFERROR(VLOOKUP(A74,Prog!$A$15:$H$248,5,FALSE),0)</f>
        <v>25</v>
      </c>
      <c r="T74" s="219">
        <f>IFERROR(VLOOKUP(A74,Prog!$A$15:$H$248,8,FALSE),0)</f>
        <v>50</v>
      </c>
      <c r="U74" s="219">
        <f t="shared" si="3"/>
        <v>57</v>
      </c>
      <c r="V74" s="219">
        <f t="shared" si="4"/>
        <v>425</v>
      </c>
      <c r="W74" s="222">
        <f t="shared" si="5"/>
        <v>0.13411764705882354</v>
      </c>
      <c r="AH74" s="51" t="str">
        <f>VLOOKUP(A74,'[1]4'!$A$2:$F$215,3,FALSE)</f>
        <v>TUCUME</v>
      </c>
      <c r="AL74" s="14" t="str">
        <f>VLOOKUP(A74,'[1]4'!$A$2:$F$215,4,FALSE)</f>
        <v>LAMBAYEQUE</v>
      </c>
    </row>
    <row r="75" spans="1:38" x14ac:dyDescent="0.3">
      <c r="A75" s="52">
        <v>4391</v>
      </c>
      <c r="B75" s="52" t="s">
        <v>112</v>
      </c>
      <c r="C75" s="253">
        <v>0</v>
      </c>
      <c r="D75" s="253">
        <v>0</v>
      </c>
      <c r="E75" s="253">
        <v>16</v>
      </c>
      <c r="F75" s="253">
        <v>16</v>
      </c>
      <c r="G75" s="253">
        <v>16</v>
      </c>
      <c r="H75" s="253">
        <v>17</v>
      </c>
      <c r="I75" s="253">
        <v>17</v>
      </c>
      <c r="J75" s="253">
        <v>13</v>
      </c>
      <c r="K75" s="253">
        <v>13</v>
      </c>
      <c r="L75" s="253">
        <v>13</v>
      </c>
      <c r="M75" s="253">
        <v>12</v>
      </c>
      <c r="N75" s="253">
        <v>12</v>
      </c>
      <c r="O75" s="253">
        <v>11</v>
      </c>
      <c r="P75" s="253">
        <v>15</v>
      </c>
      <c r="Q75" s="253">
        <v>13</v>
      </c>
      <c r="R75" s="219">
        <f>IFERROR(VLOOKUP(A75,Prog!$A$15:$H$248,4,FALSE),0)</f>
        <v>41</v>
      </c>
      <c r="S75" s="219">
        <f>IFERROR(VLOOKUP(A75,Prog!$A$15:$H$248,5,FALSE),0)</f>
        <v>48</v>
      </c>
      <c r="T75" s="219">
        <f>IFERROR(VLOOKUP(A75,Prog!$A$15:$H$248,8,FALSE),0)</f>
        <v>60</v>
      </c>
      <c r="U75" s="219">
        <f t="shared" si="3"/>
        <v>184</v>
      </c>
      <c r="V75" s="219">
        <f t="shared" si="4"/>
        <v>695</v>
      </c>
      <c r="W75" s="222">
        <f t="shared" si="5"/>
        <v>0.26474820143884892</v>
      </c>
      <c r="AH75" s="51" t="str">
        <f>VLOOKUP(A75,'[1]4'!$A$2:$F$215,3,FALSE)</f>
        <v>TUCUME</v>
      </c>
      <c r="AL75" s="14" t="str">
        <f>VLOOKUP(A75,'[1]4'!$A$2:$F$215,4,FALSE)</f>
        <v>LAMBAYEQUE</v>
      </c>
    </row>
    <row r="76" spans="1:38" x14ac:dyDescent="0.3">
      <c r="A76" s="52">
        <v>4392</v>
      </c>
      <c r="B76" s="52" t="s">
        <v>113</v>
      </c>
      <c r="C76" s="253">
        <v>0</v>
      </c>
      <c r="D76" s="253">
        <v>0</v>
      </c>
      <c r="E76" s="253">
        <v>16</v>
      </c>
      <c r="F76" s="253">
        <v>16</v>
      </c>
      <c r="G76" s="253">
        <v>17</v>
      </c>
      <c r="H76" s="253">
        <v>16</v>
      </c>
      <c r="I76" s="253">
        <v>16</v>
      </c>
      <c r="J76" s="253">
        <v>22</v>
      </c>
      <c r="K76" s="253">
        <v>24</v>
      </c>
      <c r="L76" s="253">
        <v>23</v>
      </c>
      <c r="M76" s="253">
        <v>12</v>
      </c>
      <c r="N76" s="253">
        <v>17</v>
      </c>
      <c r="O76" s="253">
        <v>14</v>
      </c>
      <c r="P76" s="253">
        <v>16</v>
      </c>
      <c r="Q76" s="253">
        <v>10</v>
      </c>
      <c r="R76" s="219">
        <f>IFERROR(VLOOKUP(A76,Prog!$A$15:$H$248,4,FALSE),0)</f>
        <v>70</v>
      </c>
      <c r="S76" s="219">
        <f>IFERROR(VLOOKUP(A76,Prog!$A$15:$H$248,5,FALSE),0)</f>
        <v>80</v>
      </c>
      <c r="T76" s="219">
        <f>IFERROR(VLOOKUP(A76,Prog!$A$15:$H$248,8,FALSE),0)</f>
        <v>70</v>
      </c>
      <c r="U76" s="219">
        <f t="shared" si="3"/>
        <v>219</v>
      </c>
      <c r="V76" s="219">
        <f t="shared" si="4"/>
        <v>1110</v>
      </c>
      <c r="W76" s="222">
        <f t="shared" si="5"/>
        <v>0.19729729729729731</v>
      </c>
      <c r="AH76" s="51" t="str">
        <f>VLOOKUP(A76,'[1]4'!$A$2:$F$215,3,FALSE)</f>
        <v>TUCUME</v>
      </c>
      <c r="AL76" s="14" t="str">
        <f>VLOOKUP(A76,'[1]4'!$A$2:$F$215,4,FALSE)</f>
        <v>LAMBAYEQUE</v>
      </c>
    </row>
    <row r="77" spans="1:38" x14ac:dyDescent="0.3">
      <c r="A77" s="52">
        <v>4393</v>
      </c>
      <c r="B77" s="52" t="s">
        <v>114</v>
      </c>
      <c r="C77" s="253">
        <v>0</v>
      </c>
      <c r="D77" s="253">
        <v>0</v>
      </c>
      <c r="E77" s="253">
        <v>9</v>
      </c>
      <c r="F77" s="253">
        <v>9</v>
      </c>
      <c r="G77" s="253">
        <v>8</v>
      </c>
      <c r="H77" s="253">
        <v>12</v>
      </c>
      <c r="I77" s="253">
        <v>12</v>
      </c>
      <c r="J77" s="253">
        <v>7</v>
      </c>
      <c r="K77" s="253">
        <v>7</v>
      </c>
      <c r="L77" s="253">
        <v>7</v>
      </c>
      <c r="M77" s="253">
        <v>6</v>
      </c>
      <c r="N77" s="253">
        <v>6</v>
      </c>
      <c r="O77" s="253">
        <v>6</v>
      </c>
      <c r="P77" s="253">
        <v>4</v>
      </c>
      <c r="Q77" s="253">
        <v>4</v>
      </c>
      <c r="R77" s="219">
        <f>IFERROR(VLOOKUP(A77,Prog!$A$15:$H$248,4,FALSE),0)</f>
        <v>35</v>
      </c>
      <c r="S77" s="219">
        <f>IFERROR(VLOOKUP(A77,Prog!$A$15:$H$248,5,FALSE),0)</f>
        <v>40</v>
      </c>
      <c r="T77" s="219">
        <f>IFERROR(VLOOKUP(A77,Prog!$A$15:$H$248,8,FALSE),0)</f>
        <v>33</v>
      </c>
      <c r="U77" s="219">
        <f t="shared" si="3"/>
        <v>97</v>
      </c>
      <c r="V77" s="219">
        <f t="shared" si="4"/>
        <v>551</v>
      </c>
      <c r="W77" s="222">
        <f t="shared" si="5"/>
        <v>0.17604355716878403</v>
      </c>
      <c r="AH77" s="51" t="str">
        <f>VLOOKUP(A77,'[1]4'!$A$2:$F$215,3,FALSE)</f>
        <v>TUCUME</v>
      </c>
      <c r="AL77" s="14" t="str">
        <f>VLOOKUP(A77,'[1]4'!$A$2:$F$215,4,FALSE)</f>
        <v>LAMBAYEQUE</v>
      </c>
    </row>
    <row r="78" spans="1:38" x14ac:dyDescent="0.3">
      <c r="A78" s="52">
        <v>4394</v>
      </c>
      <c r="B78" s="52" t="s">
        <v>115</v>
      </c>
      <c r="C78" s="253">
        <v>0</v>
      </c>
      <c r="D78" s="253">
        <v>0</v>
      </c>
      <c r="E78" s="253">
        <v>7</v>
      </c>
      <c r="F78" s="253">
        <v>7</v>
      </c>
      <c r="G78" s="253">
        <v>6</v>
      </c>
      <c r="H78" s="253">
        <v>6</v>
      </c>
      <c r="I78" s="253">
        <v>6</v>
      </c>
      <c r="J78" s="253">
        <v>6</v>
      </c>
      <c r="K78" s="253">
        <v>8</v>
      </c>
      <c r="L78" s="253">
        <v>6</v>
      </c>
      <c r="M78" s="253">
        <v>5</v>
      </c>
      <c r="N78" s="253">
        <v>8</v>
      </c>
      <c r="O78" s="253">
        <v>8</v>
      </c>
      <c r="P78" s="253">
        <v>8</v>
      </c>
      <c r="Q78" s="253">
        <v>4</v>
      </c>
      <c r="R78" s="219">
        <f>IFERROR(VLOOKUP(A78,Prog!$A$15:$H$248,4,FALSE),0)</f>
        <v>34</v>
      </c>
      <c r="S78" s="219">
        <f>IFERROR(VLOOKUP(A78,Prog!$A$15:$H$248,5,FALSE),0)</f>
        <v>58</v>
      </c>
      <c r="T78" s="219">
        <f>IFERROR(VLOOKUP(A78,Prog!$A$15:$H$248,8,FALSE),0)</f>
        <v>16</v>
      </c>
      <c r="U78" s="219">
        <f t="shared" si="3"/>
        <v>85</v>
      </c>
      <c r="V78" s="219">
        <f t="shared" si="4"/>
        <v>618</v>
      </c>
      <c r="W78" s="222">
        <f t="shared" si="5"/>
        <v>0.13754045307443366</v>
      </c>
      <c r="AH78" s="51" t="str">
        <f>VLOOKUP(A78,'[1]4'!$A$2:$F$215,3,FALSE)</f>
        <v>TUCUME</v>
      </c>
      <c r="AL78" s="14" t="str">
        <f>VLOOKUP(A78,'[1]4'!$A$2:$F$215,4,FALSE)</f>
        <v>LAMBAYEQUE</v>
      </c>
    </row>
    <row r="79" spans="1:38" x14ac:dyDescent="0.3">
      <c r="A79" s="52">
        <v>4395</v>
      </c>
      <c r="B79" s="52" t="s">
        <v>116</v>
      </c>
      <c r="C79" s="253">
        <v>71</v>
      </c>
      <c r="D79" s="253">
        <v>81</v>
      </c>
      <c r="E79" s="253">
        <v>112</v>
      </c>
      <c r="F79" s="253">
        <v>102</v>
      </c>
      <c r="G79" s="253">
        <v>113</v>
      </c>
      <c r="H79" s="253">
        <v>96</v>
      </c>
      <c r="I79" s="253">
        <v>97</v>
      </c>
      <c r="J79" s="253">
        <v>81</v>
      </c>
      <c r="K79" s="253">
        <v>74</v>
      </c>
      <c r="L79" s="253">
        <v>93</v>
      </c>
      <c r="M79" s="253">
        <v>48</v>
      </c>
      <c r="N79" s="253">
        <v>82</v>
      </c>
      <c r="O79" s="253">
        <v>75</v>
      </c>
      <c r="P79" s="253">
        <v>44</v>
      </c>
      <c r="Q79" s="253">
        <v>38</v>
      </c>
      <c r="R79" s="219">
        <f>IFERROR(VLOOKUP(A79,Prog!$A$15:$H$248,4,FALSE),0)</f>
        <v>510</v>
      </c>
      <c r="S79" s="219">
        <f>IFERROR(VLOOKUP(A79,Prog!$A$15:$H$248,5,FALSE),0)</f>
        <v>563</v>
      </c>
      <c r="T79" s="219">
        <f>IFERROR(VLOOKUP(A79,Prog!$A$15:$H$248,8,FALSE),0)</f>
        <v>579</v>
      </c>
      <c r="U79" s="219">
        <f t="shared" si="3"/>
        <v>1207</v>
      </c>
      <c r="V79" s="219">
        <f t="shared" si="4"/>
        <v>8106</v>
      </c>
      <c r="W79" s="222">
        <f t="shared" si="5"/>
        <v>0.14890204786577843</v>
      </c>
      <c r="AH79" s="51" t="str">
        <f>VLOOKUP(A79,'[1]4'!$A$2:$F$215,3,FALSE)</f>
        <v>MOTUPE</v>
      </c>
      <c r="AL79" s="14" t="str">
        <f>VLOOKUP(A79,'[1]4'!$A$2:$F$215,4,FALSE)</f>
        <v>LAMBAYEQUE</v>
      </c>
    </row>
    <row r="80" spans="1:38" x14ac:dyDescent="0.3">
      <c r="A80" s="52">
        <v>4396</v>
      </c>
      <c r="B80" s="52" t="s">
        <v>117</v>
      </c>
      <c r="C80" s="253">
        <v>0</v>
      </c>
      <c r="D80" s="253">
        <v>0</v>
      </c>
      <c r="E80" s="253">
        <v>1</v>
      </c>
      <c r="F80" s="253">
        <v>1</v>
      </c>
      <c r="G80" s="253">
        <v>1</v>
      </c>
      <c r="H80" s="253">
        <v>5</v>
      </c>
      <c r="I80" s="253">
        <v>5</v>
      </c>
      <c r="J80" s="253">
        <v>10</v>
      </c>
      <c r="K80" s="253">
        <v>10</v>
      </c>
      <c r="L80" s="253">
        <v>7</v>
      </c>
      <c r="M80" s="253">
        <v>10</v>
      </c>
      <c r="N80" s="253">
        <v>10</v>
      </c>
      <c r="O80" s="253">
        <v>10</v>
      </c>
      <c r="P80" s="253">
        <v>9</v>
      </c>
      <c r="Q80" s="253">
        <v>7</v>
      </c>
      <c r="R80" s="219">
        <f>IFERROR(VLOOKUP(A80,Prog!$A$15:$H$248,4,FALSE),0)</f>
        <v>33</v>
      </c>
      <c r="S80" s="219">
        <f>IFERROR(VLOOKUP(A80,Prog!$A$15:$H$248,5,FALSE),0)</f>
        <v>26</v>
      </c>
      <c r="T80" s="219">
        <f>IFERROR(VLOOKUP(A80,Prog!$A$15:$H$248,8,FALSE),0)</f>
        <v>21</v>
      </c>
      <c r="U80" s="219">
        <f t="shared" si="3"/>
        <v>86</v>
      </c>
      <c r="V80" s="219">
        <f t="shared" si="4"/>
        <v>429</v>
      </c>
      <c r="W80" s="222">
        <f t="shared" si="5"/>
        <v>0.20046620046620048</v>
      </c>
      <c r="AH80" s="51" t="str">
        <f>VLOOKUP(A80,'[1]4'!$A$2:$F$215,3,FALSE)</f>
        <v>CHOCHOPE</v>
      </c>
      <c r="AL80" s="14" t="str">
        <f>VLOOKUP(A80,'[1]4'!$A$2:$F$215,4,FALSE)</f>
        <v>LAMBAYEQUE</v>
      </c>
    </row>
    <row r="81" spans="1:38" x14ac:dyDescent="0.3">
      <c r="A81" s="52">
        <v>4397</v>
      </c>
      <c r="B81" s="52" t="s">
        <v>118</v>
      </c>
      <c r="C81" s="253">
        <v>13</v>
      </c>
      <c r="D81" s="253">
        <v>16</v>
      </c>
      <c r="E81" s="253">
        <v>19</v>
      </c>
      <c r="F81" s="253">
        <v>19</v>
      </c>
      <c r="G81" s="253">
        <v>18</v>
      </c>
      <c r="H81" s="253">
        <v>11</v>
      </c>
      <c r="I81" s="253">
        <v>16</v>
      </c>
      <c r="J81" s="253">
        <v>13</v>
      </c>
      <c r="K81" s="253">
        <v>12</v>
      </c>
      <c r="L81" s="253">
        <v>14</v>
      </c>
      <c r="M81" s="253">
        <v>18</v>
      </c>
      <c r="N81" s="253">
        <v>15</v>
      </c>
      <c r="O81" s="253">
        <v>21</v>
      </c>
      <c r="P81" s="253">
        <v>11</v>
      </c>
      <c r="Q81" s="253">
        <v>8</v>
      </c>
      <c r="R81" s="219">
        <f>IFERROR(VLOOKUP(A81,Prog!$A$15:$H$248,4,FALSE),0)</f>
        <v>37</v>
      </c>
      <c r="S81" s="219">
        <f>IFERROR(VLOOKUP(A81,Prog!$A$15:$H$248,5,FALSE),0)</f>
        <v>79</v>
      </c>
      <c r="T81" s="219">
        <f>IFERROR(VLOOKUP(A81,Prog!$A$15:$H$248,8,FALSE),0)</f>
        <v>100</v>
      </c>
      <c r="U81" s="219">
        <f t="shared" si="3"/>
        <v>224</v>
      </c>
      <c r="V81" s="219">
        <f t="shared" si="4"/>
        <v>933</v>
      </c>
      <c r="W81" s="222">
        <f t="shared" si="5"/>
        <v>0.24008574490889603</v>
      </c>
      <c r="AH81" s="51" t="str">
        <f>VLOOKUP(A81,'[1]4'!$A$2:$F$215,3,FALSE)</f>
        <v>CAÑARIS</v>
      </c>
      <c r="AL81" s="14" t="str">
        <f>VLOOKUP(A81,'[1]4'!$A$2:$F$215,4,FALSE)</f>
        <v>LAMBAYEQUE</v>
      </c>
    </row>
    <row r="82" spans="1:38" x14ac:dyDescent="0.3">
      <c r="A82" s="52">
        <v>4398</v>
      </c>
      <c r="B82" s="52" t="s">
        <v>119</v>
      </c>
      <c r="C82" s="253">
        <v>2</v>
      </c>
      <c r="D82" s="253">
        <v>1</v>
      </c>
      <c r="E82" s="253">
        <v>3</v>
      </c>
      <c r="F82" s="253">
        <v>2</v>
      </c>
      <c r="G82" s="253">
        <v>1</v>
      </c>
      <c r="H82" s="253">
        <v>5</v>
      </c>
      <c r="I82" s="253">
        <v>5</v>
      </c>
      <c r="J82" s="253">
        <v>8</v>
      </c>
      <c r="K82" s="253">
        <v>6</v>
      </c>
      <c r="L82" s="253">
        <v>8</v>
      </c>
      <c r="M82" s="253">
        <v>2</v>
      </c>
      <c r="N82" s="253">
        <v>5</v>
      </c>
      <c r="O82" s="253">
        <v>6</v>
      </c>
      <c r="P82" s="253">
        <v>4</v>
      </c>
      <c r="Q82" s="253">
        <v>4</v>
      </c>
      <c r="R82" s="219">
        <f>IFERROR(VLOOKUP(A82,Prog!$A$15:$H$248,4,FALSE),0)</f>
        <v>15</v>
      </c>
      <c r="S82" s="219">
        <f>IFERROR(VLOOKUP(A82,Prog!$A$15:$H$248,5,FALSE),0)</f>
        <v>16</v>
      </c>
      <c r="T82" s="219">
        <f>IFERROR(VLOOKUP(A82,Prog!$A$15:$H$248,8,FALSE),0)</f>
        <v>15</v>
      </c>
      <c r="U82" s="219">
        <f t="shared" si="3"/>
        <v>62</v>
      </c>
      <c r="V82" s="219">
        <f t="shared" si="4"/>
        <v>231</v>
      </c>
      <c r="W82" s="222">
        <f t="shared" si="5"/>
        <v>0.26839826839826841</v>
      </c>
      <c r="AH82" s="51" t="str">
        <f>VLOOKUP(A82,'[1]4'!$A$2:$F$215,3,FALSE)</f>
        <v>CAÑARIS</v>
      </c>
      <c r="AL82" s="14" t="str">
        <f>VLOOKUP(A82,'[1]4'!$A$2:$F$215,4,FALSE)</f>
        <v>LAMBAYEQUE</v>
      </c>
    </row>
    <row r="83" spans="1:38" x14ac:dyDescent="0.3">
      <c r="A83" s="52">
        <v>4399</v>
      </c>
      <c r="B83" s="52" t="s">
        <v>120</v>
      </c>
      <c r="C83" s="253">
        <v>0</v>
      </c>
      <c r="D83" s="253">
        <v>0</v>
      </c>
      <c r="E83" s="253">
        <v>4</v>
      </c>
      <c r="F83" s="253">
        <v>3</v>
      </c>
      <c r="G83" s="253">
        <v>3</v>
      </c>
      <c r="H83" s="253">
        <v>7</v>
      </c>
      <c r="I83" s="253">
        <v>6</v>
      </c>
      <c r="J83" s="253">
        <v>11</v>
      </c>
      <c r="K83" s="253">
        <v>15</v>
      </c>
      <c r="L83" s="253">
        <v>12</v>
      </c>
      <c r="M83" s="253">
        <v>4</v>
      </c>
      <c r="N83" s="253">
        <v>3</v>
      </c>
      <c r="O83" s="253">
        <v>4</v>
      </c>
      <c r="P83" s="253">
        <v>5</v>
      </c>
      <c r="Q83" s="253">
        <v>5</v>
      </c>
      <c r="R83" s="219">
        <f>IFERROR(VLOOKUP(A83,Prog!$A$15:$H$248,4,FALSE),0)</f>
        <v>20</v>
      </c>
      <c r="S83" s="219">
        <f>IFERROR(VLOOKUP(A83,Prog!$A$15:$H$248,5,FALSE),0)</f>
        <v>35</v>
      </c>
      <c r="T83" s="219">
        <f>IFERROR(VLOOKUP(A83,Prog!$A$15:$H$248,8,FALSE),0)</f>
        <v>38</v>
      </c>
      <c r="U83" s="219">
        <f t="shared" si="3"/>
        <v>82</v>
      </c>
      <c r="V83" s="219">
        <f t="shared" si="4"/>
        <v>426</v>
      </c>
      <c r="W83" s="222">
        <f t="shared" si="5"/>
        <v>0.19248826291079812</v>
      </c>
      <c r="AH83" s="51" t="str">
        <f>VLOOKUP(A83,'[1]4'!$A$2:$F$215,3,FALSE)</f>
        <v>CAÑARIS</v>
      </c>
      <c r="AL83" s="14" t="str">
        <f>VLOOKUP(A83,'[1]4'!$A$2:$F$215,4,FALSE)</f>
        <v>LAMBAYEQUE</v>
      </c>
    </row>
    <row r="84" spans="1:38" x14ac:dyDescent="0.3">
      <c r="A84" s="52">
        <v>4400</v>
      </c>
      <c r="B84" s="52" t="s">
        <v>121</v>
      </c>
      <c r="C84" s="253">
        <v>1</v>
      </c>
      <c r="D84" s="253">
        <v>1</v>
      </c>
      <c r="E84" s="253">
        <v>10</v>
      </c>
      <c r="F84" s="253">
        <v>9</v>
      </c>
      <c r="G84" s="253">
        <v>8</v>
      </c>
      <c r="H84" s="253">
        <v>6</v>
      </c>
      <c r="I84" s="253">
        <v>7</v>
      </c>
      <c r="J84" s="253">
        <v>7</v>
      </c>
      <c r="K84" s="253">
        <v>9</v>
      </c>
      <c r="L84" s="253">
        <v>8</v>
      </c>
      <c r="M84" s="253">
        <v>7</v>
      </c>
      <c r="N84" s="253">
        <v>7</v>
      </c>
      <c r="O84" s="253">
        <v>2</v>
      </c>
      <c r="P84" s="253">
        <v>6</v>
      </c>
      <c r="Q84" s="253">
        <v>5</v>
      </c>
      <c r="R84" s="219">
        <f>IFERROR(VLOOKUP(A84,Prog!$A$15:$H$248,4,FALSE),0)</f>
        <v>14</v>
      </c>
      <c r="S84" s="219">
        <f>IFERROR(VLOOKUP(A84,Prog!$A$15:$H$248,5,FALSE),0)</f>
        <v>22</v>
      </c>
      <c r="T84" s="219">
        <f>IFERROR(VLOOKUP(A84,Prog!$A$15:$H$248,8,FALSE),0)</f>
        <v>26</v>
      </c>
      <c r="U84" s="219">
        <f t="shared" si="3"/>
        <v>93</v>
      </c>
      <c r="V84" s="219">
        <f t="shared" si="4"/>
        <v>282</v>
      </c>
      <c r="W84" s="222">
        <f t="shared" si="5"/>
        <v>0.32978723404255317</v>
      </c>
      <c r="AH84" s="51" t="str">
        <f>VLOOKUP(A84,'[1]4'!$A$2:$F$215,3,FALSE)</f>
        <v>CAÑARIS</v>
      </c>
      <c r="AL84" s="14" t="str">
        <f>VLOOKUP(A84,'[1]4'!$A$2:$F$215,4,FALSE)</f>
        <v>LAMBAYEQUE</v>
      </c>
    </row>
    <row r="85" spans="1:38" x14ac:dyDescent="0.3">
      <c r="A85" s="52">
        <v>4401</v>
      </c>
      <c r="B85" s="52" t="s">
        <v>122</v>
      </c>
      <c r="C85" s="253">
        <v>0</v>
      </c>
      <c r="D85" s="253">
        <v>1</v>
      </c>
      <c r="E85" s="253">
        <v>3</v>
      </c>
      <c r="F85" s="253">
        <v>3</v>
      </c>
      <c r="G85" s="253">
        <v>3</v>
      </c>
      <c r="H85" s="253">
        <v>7</v>
      </c>
      <c r="I85" s="253">
        <v>7</v>
      </c>
      <c r="J85" s="253">
        <v>1</v>
      </c>
      <c r="K85" s="253">
        <v>2</v>
      </c>
      <c r="L85" s="253">
        <v>0</v>
      </c>
      <c r="M85" s="253">
        <v>2</v>
      </c>
      <c r="N85" s="253">
        <v>1</v>
      </c>
      <c r="O85" s="253">
        <v>0</v>
      </c>
      <c r="P85" s="253">
        <v>3</v>
      </c>
      <c r="Q85" s="253">
        <v>2</v>
      </c>
      <c r="R85" s="219">
        <f>IFERROR(VLOOKUP(A85,Prog!$A$15:$H$248,4,FALSE),0)</f>
        <v>14</v>
      </c>
      <c r="S85" s="219">
        <f>IFERROR(VLOOKUP(A85,Prog!$A$15:$H$248,5,FALSE),0)</f>
        <v>10</v>
      </c>
      <c r="T85" s="219">
        <f>IFERROR(VLOOKUP(A85,Prog!$A$15:$H$248,8,FALSE),0)</f>
        <v>15</v>
      </c>
      <c r="U85" s="219">
        <f t="shared" si="3"/>
        <v>35</v>
      </c>
      <c r="V85" s="219">
        <f t="shared" si="4"/>
        <v>188</v>
      </c>
      <c r="W85" s="222">
        <f t="shared" si="5"/>
        <v>0.18617021276595744</v>
      </c>
      <c r="AH85" s="51" t="str">
        <f>VLOOKUP(A85,'[1]4'!$A$2:$F$215,3,FALSE)</f>
        <v>CAÑARIS</v>
      </c>
      <c r="AL85" s="14" t="str">
        <f>VLOOKUP(A85,'[1]4'!$A$2:$F$215,4,FALSE)</f>
        <v>LAMBAYEQUE</v>
      </c>
    </row>
    <row r="86" spans="1:38" x14ac:dyDescent="0.3">
      <c r="A86" s="52">
        <v>4402</v>
      </c>
      <c r="B86" s="52" t="s">
        <v>123</v>
      </c>
      <c r="C86" s="253">
        <v>4</v>
      </c>
      <c r="D86" s="253">
        <v>4</v>
      </c>
      <c r="E86" s="253">
        <v>2</v>
      </c>
      <c r="F86" s="253">
        <v>2</v>
      </c>
      <c r="G86" s="253">
        <v>2</v>
      </c>
      <c r="H86" s="253">
        <v>2</v>
      </c>
      <c r="I86" s="253">
        <v>2</v>
      </c>
      <c r="J86" s="253">
        <v>3</v>
      </c>
      <c r="K86" s="253">
        <v>3</v>
      </c>
      <c r="L86" s="253">
        <v>3</v>
      </c>
      <c r="M86" s="253">
        <v>3</v>
      </c>
      <c r="N86" s="253">
        <v>3</v>
      </c>
      <c r="O86" s="253">
        <v>1</v>
      </c>
      <c r="P86" s="253">
        <v>1</v>
      </c>
      <c r="Q86" s="253">
        <v>2</v>
      </c>
      <c r="R86" s="219">
        <f>IFERROR(VLOOKUP(A86,Prog!$A$15:$H$248,4,FALSE),0)</f>
        <v>15</v>
      </c>
      <c r="S86" s="219">
        <f>IFERROR(VLOOKUP(A86,Prog!$A$15:$H$248,5,FALSE),0)</f>
        <v>20</v>
      </c>
      <c r="T86" s="219">
        <f>IFERROR(VLOOKUP(A86,Prog!$A$15:$H$248,8,FALSE),0)</f>
        <v>20</v>
      </c>
      <c r="U86" s="219">
        <f t="shared" si="3"/>
        <v>37</v>
      </c>
      <c r="V86" s="219">
        <f t="shared" si="4"/>
        <v>265</v>
      </c>
      <c r="W86" s="222">
        <f t="shared" si="5"/>
        <v>0.13962264150943396</v>
      </c>
      <c r="AH86" s="51" t="str">
        <f>VLOOKUP(A86,'[1]4'!$A$2:$F$215,3,FALSE)</f>
        <v>CAÑARIS</v>
      </c>
      <c r="AL86" s="14" t="str">
        <f>VLOOKUP(A86,'[1]4'!$A$2:$F$215,4,FALSE)</f>
        <v>LAMBAYEQUE</v>
      </c>
    </row>
    <row r="87" spans="1:38" x14ac:dyDescent="0.3">
      <c r="A87" s="52">
        <v>4403</v>
      </c>
      <c r="B87" s="52" t="s">
        <v>124</v>
      </c>
      <c r="C87" s="253">
        <v>0</v>
      </c>
      <c r="D87" s="253">
        <v>0</v>
      </c>
      <c r="E87" s="253">
        <v>3</v>
      </c>
      <c r="F87" s="253">
        <v>3</v>
      </c>
      <c r="G87" s="253">
        <v>3</v>
      </c>
      <c r="H87" s="253">
        <v>0</v>
      </c>
      <c r="I87" s="253">
        <v>0</v>
      </c>
      <c r="J87" s="253">
        <v>1</v>
      </c>
      <c r="K87" s="253">
        <v>1</v>
      </c>
      <c r="L87" s="253">
        <v>1</v>
      </c>
      <c r="M87" s="253">
        <v>2</v>
      </c>
      <c r="N87" s="253">
        <v>1</v>
      </c>
      <c r="O87" s="253">
        <v>2</v>
      </c>
      <c r="P87" s="253">
        <v>3</v>
      </c>
      <c r="Q87" s="253">
        <v>1</v>
      </c>
      <c r="R87" s="219">
        <f>IFERROR(VLOOKUP(A87,Prog!$A$15:$H$248,4,FALSE),0)</f>
        <v>18</v>
      </c>
      <c r="S87" s="219">
        <f>IFERROR(VLOOKUP(A87,Prog!$A$15:$H$248,5,FALSE),0)</f>
        <v>20</v>
      </c>
      <c r="T87" s="219">
        <f>IFERROR(VLOOKUP(A87,Prog!$A$15:$H$248,8,FALSE),0)</f>
        <v>19</v>
      </c>
      <c r="U87" s="219">
        <f t="shared" si="3"/>
        <v>21</v>
      </c>
      <c r="V87" s="219">
        <f t="shared" si="4"/>
        <v>284</v>
      </c>
      <c r="W87" s="222">
        <f t="shared" si="5"/>
        <v>7.3943661971830985E-2</v>
      </c>
      <c r="AH87" s="51" t="str">
        <f>VLOOKUP(A87,'[1]4'!$A$2:$F$215,3,FALSE)</f>
        <v>CAÑARIS</v>
      </c>
      <c r="AL87" s="14" t="str">
        <f>VLOOKUP(A87,'[1]4'!$A$2:$F$215,4,FALSE)</f>
        <v>LAMBAYEQUE</v>
      </c>
    </row>
    <row r="88" spans="1:38" x14ac:dyDescent="0.3">
      <c r="A88" s="52">
        <v>4404</v>
      </c>
      <c r="B88" s="52" t="s">
        <v>125</v>
      </c>
      <c r="C88" s="253">
        <v>0</v>
      </c>
      <c r="D88" s="253">
        <v>1</v>
      </c>
      <c r="E88" s="253">
        <v>23</v>
      </c>
      <c r="F88" s="253">
        <v>23</v>
      </c>
      <c r="G88" s="253">
        <v>23</v>
      </c>
      <c r="H88" s="253">
        <v>18</v>
      </c>
      <c r="I88" s="253">
        <v>18</v>
      </c>
      <c r="J88" s="253">
        <v>6</v>
      </c>
      <c r="K88" s="253">
        <v>6</v>
      </c>
      <c r="L88" s="253">
        <v>6</v>
      </c>
      <c r="M88" s="253">
        <v>5</v>
      </c>
      <c r="N88" s="253">
        <v>10</v>
      </c>
      <c r="O88" s="253">
        <v>7</v>
      </c>
      <c r="P88" s="253">
        <v>4</v>
      </c>
      <c r="Q88" s="253">
        <v>2</v>
      </c>
      <c r="R88" s="219">
        <f>IFERROR(VLOOKUP(A88,Prog!$A$15:$H$248,4,FALSE),0)</f>
        <v>38</v>
      </c>
      <c r="S88" s="219">
        <f>IFERROR(VLOOKUP(A88,Prog!$A$15:$H$248,5,FALSE),0)</f>
        <v>57</v>
      </c>
      <c r="T88" s="219">
        <f>IFERROR(VLOOKUP(A88,Prog!$A$15:$H$248,8,FALSE),0)</f>
        <v>60</v>
      </c>
      <c r="U88" s="219">
        <f t="shared" si="3"/>
        <v>152</v>
      </c>
      <c r="V88" s="219">
        <f t="shared" si="4"/>
        <v>728</v>
      </c>
      <c r="W88" s="222">
        <f t="shared" si="5"/>
        <v>0.2087912087912088</v>
      </c>
      <c r="AH88" s="51" t="str">
        <f>VLOOKUP(A88,'[1]4'!$A$2:$F$215,3,FALSE)</f>
        <v>MOTUPE</v>
      </c>
      <c r="AL88" s="14" t="str">
        <f>VLOOKUP(A88,'[1]4'!$A$2:$F$215,4,FALSE)</f>
        <v>LAMBAYEQUE</v>
      </c>
    </row>
    <row r="89" spans="1:38" x14ac:dyDescent="0.3">
      <c r="A89" s="52">
        <v>4405</v>
      </c>
      <c r="B89" s="52" t="s">
        <v>126</v>
      </c>
      <c r="C89" s="253">
        <v>0</v>
      </c>
      <c r="D89" s="253">
        <v>0</v>
      </c>
      <c r="E89" s="253">
        <v>9</v>
      </c>
      <c r="F89" s="253">
        <v>9</v>
      </c>
      <c r="G89" s="253">
        <v>9</v>
      </c>
      <c r="H89" s="253">
        <v>7</v>
      </c>
      <c r="I89" s="253">
        <v>7</v>
      </c>
      <c r="J89" s="253">
        <v>4</v>
      </c>
      <c r="K89" s="253">
        <v>4</v>
      </c>
      <c r="L89" s="253">
        <v>4</v>
      </c>
      <c r="M89" s="253">
        <v>5</v>
      </c>
      <c r="N89" s="253">
        <v>6</v>
      </c>
      <c r="O89" s="253">
        <v>8</v>
      </c>
      <c r="P89" s="253">
        <v>5</v>
      </c>
      <c r="Q89" s="253">
        <v>5</v>
      </c>
      <c r="R89" s="219">
        <f>IFERROR(VLOOKUP(A89,Prog!$A$15:$H$248,4,FALSE),0)</f>
        <v>27</v>
      </c>
      <c r="S89" s="219">
        <f>IFERROR(VLOOKUP(A89,Prog!$A$15:$H$248,5,FALSE),0)</f>
        <v>35</v>
      </c>
      <c r="T89" s="219">
        <f>IFERROR(VLOOKUP(A89,Prog!$A$15:$H$248,8,FALSE),0)</f>
        <v>35</v>
      </c>
      <c r="U89" s="219">
        <f t="shared" si="3"/>
        <v>82</v>
      </c>
      <c r="V89" s="219">
        <f t="shared" si="4"/>
        <v>469</v>
      </c>
      <c r="W89" s="222">
        <f t="shared" si="5"/>
        <v>0.17484008528784648</v>
      </c>
      <c r="AH89" s="51" t="str">
        <f>VLOOKUP(A89,'[1]4'!$A$2:$F$215,3,FALSE)</f>
        <v>MOTUPE</v>
      </c>
      <c r="AL89" s="14" t="str">
        <f>VLOOKUP(A89,'[1]4'!$A$2:$F$215,4,FALSE)</f>
        <v>LAMBAYEQUE</v>
      </c>
    </row>
    <row r="90" spans="1:38" x14ac:dyDescent="0.3">
      <c r="A90" s="52">
        <v>4406</v>
      </c>
      <c r="B90" s="52" t="s">
        <v>127</v>
      </c>
      <c r="C90" s="253">
        <v>0</v>
      </c>
      <c r="D90" s="253">
        <v>0</v>
      </c>
      <c r="E90" s="253">
        <v>1</v>
      </c>
      <c r="F90" s="253">
        <v>1</v>
      </c>
      <c r="G90" s="253">
        <v>2</v>
      </c>
      <c r="H90" s="253">
        <v>2</v>
      </c>
      <c r="I90" s="253">
        <v>2</v>
      </c>
      <c r="J90" s="253">
        <v>5</v>
      </c>
      <c r="K90" s="253">
        <v>7</v>
      </c>
      <c r="L90" s="253">
        <v>5</v>
      </c>
      <c r="M90" s="253">
        <v>6</v>
      </c>
      <c r="N90" s="253">
        <v>6</v>
      </c>
      <c r="O90" s="253">
        <v>8</v>
      </c>
      <c r="P90" s="253">
        <v>2</v>
      </c>
      <c r="Q90" s="253">
        <v>2</v>
      </c>
      <c r="R90" s="219">
        <f>IFERROR(VLOOKUP(A90,Prog!$A$15:$H$248,4,FALSE),0)</f>
        <v>14</v>
      </c>
      <c r="S90" s="219">
        <f>IFERROR(VLOOKUP(A90,Prog!$A$15:$H$248,5,FALSE),0)</f>
        <v>20</v>
      </c>
      <c r="T90" s="219">
        <f>IFERROR(VLOOKUP(A90,Prog!$A$15:$H$248,8,FALSE),0)</f>
        <v>20</v>
      </c>
      <c r="U90" s="219">
        <f t="shared" si="3"/>
        <v>49</v>
      </c>
      <c r="V90" s="219">
        <f t="shared" si="4"/>
        <v>258</v>
      </c>
      <c r="W90" s="222">
        <f t="shared" si="5"/>
        <v>0.18992248062015504</v>
      </c>
      <c r="AH90" s="51" t="str">
        <f>VLOOKUP(A90,'[1]4'!$A$2:$F$215,3,FALSE)</f>
        <v>MOTUPE</v>
      </c>
      <c r="AL90" s="14" t="str">
        <f>VLOOKUP(A90,'[1]4'!$A$2:$F$215,4,FALSE)</f>
        <v>LAMBAYEQUE</v>
      </c>
    </row>
    <row r="91" spans="1:38" x14ac:dyDescent="0.3">
      <c r="A91" s="52">
        <v>4407</v>
      </c>
      <c r="B91" s="52" t="s">
        <v>128</v>
      </c>
      <c r="C91" s="253">
        <v>120</v>
      </c>
      <c r="D91" s="253">
        <v>124</v>
      </c>
      <c r="E91" s="253">
        <v>132</v>
      </c>
      <c r="F91" s="253">
        <v>130</v>
      </c>
      <c r="G91" s="253">
        <v>141</v>
      </c>
      <c r="H91" s="253">
        <v>98</v>
      </c>
      <c r="I91" s="253">
        <v>99</v>
      </c>
      <c r="J91" s="253">
        <v>108</v>
      </c>
      <c r="K91" s="253">
        <v>121</v>
      </c>
      <c r="L91" s="253">
        <v>105</v>
      </c>
      <c r="M91" s="253">
        <v>103</v>
      </c>
      <c r="N91" s="253">
        <v>103</v>
      </c>
      <c r="O91" s="253">
        <v>93</v>
      </c>
      <c r="P91" s="253">
        <v>27</v>
      </c>
      <c r="Q91" s="253">
        <v>20</v>
      </c>
      <c r="R91" s="219">
        <f>IFERROR(VLOOKUP(A91,Prog!$A$15:$H$248,4,FALSE),0)</f>
        <v>451</v>
      </c>
      <c r="S91" s="219">
        <f>IFERROR(VLOOKUP(A91,Prog!$A$15:$H$248,5,FALSE),0)</f>
        <v>487</v>
      </c>
      <c r="T91" s="219">
        <f>IFERROR(VLOOKUP(A91,Prog!$A$15:$H$248,8,FALSE),0)</f>
        <v>497</v>
      </c>
      <c r="U91" s="219">
        <f t="shared" si="3"/>
        <v>1524</v>
      </c>
      <c r="V91" s="219">
        <f t="shared" si="4"/>
        <v>7073</v>
      </c>
      <c r="W91" s="222">
        <f t="shared" si="5"/>
        <v>0.21546726989961826</v>
      </c>
      <c r="AH91" s="51" t="str">
        <f>VLOOKUP(A91,'[1]4'!$A$2:$F$215,3,FALSE)</f>
        <v>OLMOS</v>
      </c>
      <c r="AL91" s="14" t="str">
        <f>VLOOKUP(A91,'[1]4'!$A$2:$F$215,4,FALSE)</f>
        <v>LAMBAYEQUE</v>
      </c>
    </row>
    <row r="92" spans="1:38" x14ac:dyDescent="0.3">
      <c r="A92" s="52">
        <v>4408</v>
      </c>
      <c r="B92" s="52" t="s">
        <v>129</v>
      </c>
      <c r="C92" s="253">
        <v>0</v>
      </c>
      <c r="D92" s="253">
        <v>0</v>
      </c>
      <c r="E92" s="253">
        <v>4</v>
      </c>
      <c r="F92" s="253">
        <v>4</v>
      </c>
      <c r="G92" s="253">
        <v>7</v>
      </c>
      <c r="H92" s="253">
        <v>12</v>
      </c>
      <c r="I92" s="253">
        <v>9</v>
      </c>
      <c r="J92" s="253">
        <v>3</v>
      </c>
      <c r="K92" s="253">
        <v>12</v>
      </c>
      <c r="L92" s="253">
        <v>10</v>
      </c>
      <c r="M92" s="253">
        <v>5</v>
      </c>
      <c r="N92" s="253">
        <v>5</v>
      </c>
      <c r="O92" s="253">
        <v>7</v>
      </c>
      <c r="P92" s="253">
        <v>9</v>
      </c>
      <c r="Q92" s="253">
        <v>3</v>
      </c>
      <c r="R92" s="219">
        <f>IFERROR(VLOOKUP(A92,Prog!$A$15:$H$248,4,FALSE),0)</f>
        <v>45</v>
      </c>
      <c r="S92" s="219">
        <f>IFERROR(VLOOKUP(A92,Prog!$A$15:$H$248,5,FALSE),0)</f>
        <v>50</v>
      </c>
      <c r="T92" s="219">
        <f>IFERROR(VLOOKUP(A92,Prog!$A$15:$H$248,8,FALSE),0)</f>
        <v>37</v>
      </c>
      <c r="U92" s="219">
        <f t="shared" si="3"/>
        <v>90</v>
      </c>
      <c r="V92" s="219">
        <f t="shared" si="4"/>
        <v>689</v>
      </c>
      <c r="W92" s="222">
        <f t="shared" si="5"/>
        <v>0.13062409288824384</v>
      </c>
      <c r="AH92" s="51" t="str">
        <f>VLOOKUP(A92,'[1]4'!$A$2:$F$215,3,FALSE)</f>
        <v>OLMOS</v>
      </c>
      <c r="AL92" s="14" t="str">
        <f>VLOOKUP(A92,'[1]4'!$A$2:$F$215,4,FALSE)</f>
        <v>LAMBAYEQUE</v>
      </c>
    </row>
    <row r="93" spans="1:38" x14ac:dyDescent="0.3">
      <c r="A93" s="52">
        <v>4409</v>
      </c>
      <c r="B93" s="52" t="s">
        <v>130</v>
      </c>
      <c r="C93" s="253">
        <v>0</v>
      </c>
      <c r="D93" s="253">
        <v>0</v>
      </c>
      <c r="E93" s="253">
        <v>16</v>
      </c>
      <c r="F93" s="253">
        <v>15</v>
      </c>
      <c r="G93" s="253">
        <v>16</v>
      </c>
      <c r="H93" s="253">
        <v>15</v>
      </c>
      <c r="I93" s="253">
        <v>15</v>
      </c>
      <c r="J93" s="253">
        <v>17</v>
      </c>
      <c r="K93" s="253">
        <v>20</v>
      </c>
      <c r="L93" s="253">
        <v>21</v>
      </c>
      <c r="M93" s="253">
        <v>12</v>
      </c>
      <c r="N93" s="253">
        <v>14</v>
      </c>
      <c r="O93" s="253">
        <v>13</v>
      </c>
      <c r="P93" s="253">
        <v>7</v>
      </c>
      <c r="Q93" s="253">
        <v>5</v>
      </c>
      <c r="R93" s="219">
        <f>IFERROR(VLOOKUP(A93,Prog!$A$15:$H$248,4,FALSE),0)</f>
        <v>80</v>
      </c>
      <c r="S93" s="219">
        <f>IFERROR(VLOOKUP(A93,Prog!$A$15:$H$248,5,FALSE),0)</f>
        <v>100</v>
      </c>
      <c r="T93" s="219">
        <f>IFERROR(VLOOKUP(A93,Prog!$A$15:$H$248,8,FALSE),0)</f>
        <v>80</v>
      </c>
      <c r="U93" s="219">
        <f t="shared" si="3"/>
        <v>186</v>
      </c>
      <c r="V93" s="219">
        <f t="shared" si="4"/>
        <v>1320</v>
      </c>
      <c r="W93" s="222">
        <f t="shared" si="5"/>
        <v>0.1409090909090909</v>
      </c>
      <c r="AH93" s="51" t="str">
        <f>VLOOKUP(A93,'[1]4'!$A$2:$F$215,3,FALSE)</f>
        <v>OLMOS</v>
      </c>
      <c r="AL93" s="14" t="str">
        <f>VLOOKUP(A93,'[1]4'!$A$2:$F$215,4,FALSE)</f>
        <v>LAMBAYEQUE</v>
      </c>
    </row>
    <row r="94" spans="1:38" x14ac:dyDescent="0.3">
      <c r="A94" s="52">
        <v>4410</v>
      </c>
      <c r="B94" s="52" t="s">
        <v>131</v>
      </c>
      <c r="C94" s="253">
        <v>0</v>
      </c>
      <c r="D94" s="253">
        <v>0</v>
      </c>
      <c r="E94" s="253">
        <v>3</v>
      </c>
      <c r="F94" s="253">
        <v>3</v>
      </c>
      <c r="G94" s="253">
        <v>3</v>
      </c>
      <c r="H94" s="253">
        <v>5</v>
      </c>
      <c r="I94" s="253">
        <v>5</v>
      </c>
      <c r="J94" s="253">
        <v>7</v>
      </c>
      <c r="K94" s="253">
        <v>7</v>
      </c>
      <c r="L94" s="253">
        <v>5</v>
      </c>
      <c r="M94" s="253">
        <v>4</v>
      </c>
      <c r="N94" s="253">
        <v>4</v>
      </c>
      <c r="O94" s="253">
        <v>5</v>
      </c>
      <c r="P94" s="253">
        <v>4</v>
      </c>
      <c r="Q94" s="253">
        <v>3</v>
      </c>
      <c r="R94" s="219">
        <f>IFERROR(VLOOKUP(A94,Prog!$A$15:$H$248,4,FALSE),0)</f>
        <v>36</v>
      </c>
      <c r="S94" s="219">
        <f>IFERROR(VLOOKUP(A94,Prog!$A$15:$H$248,5,FALSE),0)</f>
        <v>31</v>
      </c>
      <c r="T94" s="219">
        <f>IFERROR(VLOOKUP(A94,Prog!$A$15:$H$248,8,FALSE),0)</f>
        <v>28</v>
      </c>
      <c r="U94" s="219">
        <f t="shared" si="3"/>
        <v>58</v>
      </c>
      <c r="V94" s="219">
        <f t="shared" si="4"/>
        <v>494</v>
      </c>
      <c r="W94" s="222">
        <f t="shared" si="5"/>
        <v>0.11740890688259109</v>
      </c>
      <c r="AH94" s="51" t="str">
        <f>VLOOKUP(A94,'[1]4'!$A$2:$F$215,3,FALSE)</f>
        <v>OLMOS</v>
      </c>
      <c r="AL94" s="14" t="str">
        <f>VLOOKUP(A94,'[1]4'!$A$2:$F$215,4,FALSE)</f>
        <v>LAMBAYEQUE</v>
      </c>
    </row>
    <row r="95" spans="1:38" x14ac:dyDescent="0.3">
      <c r="A95" s="52">
        <v>4411</v>
      </c>
      <c r="B95" s="52" t="s">
        <v>132</v>
      </c>
      <c r="C95" s="253">
        <v>0</v>
      </c>
      <c r="D95" s="253">
        <v>0</v>
      </c>
      <c r="E95" s="253">
        <v>5</v>
      </c>
      <c r="F95" s="253">
        <v>5</v>
      </c>
      <c r="G95" s="253">
        <v>5</v>
      </c>
      <c r="H95" s="253">
        <v>2</v>
      </c>
      <c r="I95" s="253">
        <v>2</v>
      </c>
      <c r="J95" s="253">
        <v>2</v>
      </c>
      <c r="K95" s="253">
        <v>1</v>
      </c>
      <c r="L95" s="253">
        <v>1</v>
      </c>
      <c r="M95" s="253">
        <v>6</v>
      </c>
      <c r="N95" s="253">
        <v>6</v>
      </c>
      <c r="O95" s="253">
        <v>5</v>
      </c>
      <c r="P95" s="253">
        <v>2</v>
      </c>
      <c r="Q95" s="253">
        <v>2</v>
      </c>
      <c r="R95" s="219">
        <f>IFERROR(VLOOKUP(A95,Prog!$A$15:$H$248,4,FALSE),0)</f>
        <v>15</v>
      </c>
      <c r="S95" s="219">
        <f>IFERROR(VLOOKUP(A95,Prog!$A$15:$H$248,5,FALSE),0)</f>
        <v>21</v>
      </c>
      <c r="T95" s="219">
        <f>IFERROR(VLOOKUP(A95,Prog!$A$15:$H$248,8,FALSE),0)</f>
        <v>27</v>
      </c>
      <c r="U95" s="219">
        <f t="shared" si="3"/>
        <v>44</v>
      </c>
      <c r="V95" s="219">
        <f t="shared" si="4"/>
        <v>285</v>
      </c>
      <c r="W95" s="222">
        <f t="shared" si="5"/>
        <v>0.15438596491228071</v>
      </c>
      <c r="AH95" s="51" t="str">
        <f>VLOOKUP(A95,'[1]4'!$A$2:$F$215,3,FALSE)</f>
        <v>OLMOS</v>
      </c>
      <c r="AL95" s="14" t="str">
        <f>VLOOKUP(A95,'[1]4'!$A$2:$F$215,4,FALSE)</f>
        <v>LAMBAYEQUE</v>
      </c>
    </row>
    <row r="96" spans="1:38" x14ac:dyDescent="0.3">
      <c r="A96" s="52">
        <v>4412</v>
      </c>
      <c r="B96" s="52" t="s">
        <v>133</v>
      </c>
      <c r="C96" s="253">
        <v>0</v>
      </c>
      <c r="D96" s="253">
        <v>0</v>
      </c>
      <c r="E96" s="253">
        <v>2</v>
      </c>
      <c r="F96" s="253">
        <v>2</v>
      </c>
      <c r="G96" s="253">
        <v>2</v>
      </c>
      <c r="H96" s="253">
        <v>3</v>
      </c>
      <c r="I96" s="253">
        <v>3</v>
      </c>
      <c r="J96" s="253">
        <v>1</v>
      </c>
      <c r="K96" s="253">
        <v>2</v>
      </c>
      <c r="L96" s="253">
        <v>1</v>
      </c>
      <c r="M96" s="253">
        <v>0</v>
      </c>
      <c r="N96" s="253">
        <v>0</v>
      </c>
      <c r="O96" s="253">
        <v>0</v>
      </c>
      <c r="P96" s="253">
        <v>1</v>
      </c>
      <c r="Q96" s="253">
        <v>1</v>
      </c>
      <c r="R96" s="219">
        <f>IFERROR(VLOOKUP(A96,Prog!$A$15:$H$248,4,FALSE),0)</f>
        <v>6</v>
      </c>
      <c r="S96" s="219">
        <f>IFERROR(VLOOKUP(A96,Prog!$A$15:$H$248,5,FALSE),0)</f>
        <v>6</v>
      </c>
      <c r="T96" s="219">
        <f>IFERROR(VLOOKUP(A96,Prog!$A$15:$H$248,8,FALSE),0)</f>
        <v>6</v>
      </c>
      <c r="U96" s="219">
        <f t="shared" si="3"/>
        <v>18</v>
      </c>
      <c r="V96" s="219">
        <f t="shared" si="4"/>
        <v>90</v>
      </c>
      <c r="W96" s="222">
        <f t="shared" si="5"/>
        <v>0.2</v>
      </c>
      <c r="AH96" s="51" t="str">
        <f>VLOOKUP(A96,'[1]4'!$A$2:$F$215,3,FALSE)</f>
        <v>OLMOS</v>
      </c>
      <c r="AL96" s="14" t="str">
        <f>VLOOKUP(A96,'[1]4'!$A$2:$F$215,4,FALSE)</f>
        <v>LAMBAYEQUE</v>
      </c>
    </row>
    <row r="97" spans="1:38" x14ac:dyDescent="0.3">
      <c r="A97" s="52">
        <v>4413</v>
      </c>
      <c r="B97" s="52" t="s">
        <v>134</v>
      </c>
      <c r="C97" s="253">
        <v>0</v>
      </c>
      <c r="D97" s="253">
        <v>0</v>
      </c>
      <c r="E97" s="253">
        <v>1</v>
      </c>
      <c r="F97" s="253">
        <v>1</v>
      </c>
      <c r="G97" s="253">
        <v>1</v>
      </c>
      <c r="H97" s="253">
        <v>4</v>
      </c>
      <c r="I97" s="253">
        <v>4</v>
      </c>
      <c r="J97" s="253">
        <v>0</v>
      </c>
      <c r="K97" s="253">
        <v>0</v>
      </c>
      <c r="L97" s="253">
        <v>0</v>
      </c>
      <c r="M97" s="253">
        <v>1</v>
      </c>
      <c r="N97" s="253">
        <v>1</v>
      </c>
      <c r="O97" s="253">
        <v>1</v>
      </c>
      <c r="P97" s="253">
        <v>2</v>
      </c>
      <c r="Q97" s="253">
        <v>1</v>
      </c>
      <c r="R97" s="219">
        <f>IFERROR(VLOOKUP(A97,Prog!$A$15:$H$248,4,FALSE),0)</f>
        <v>3</v>
      </c>
      <c r="S97" s="219">
        <f>IFERROR(VLOOKUP(A97,Prog!$A$15:$H$248,5,FALSE),0)</f>
        <v>3</v>
      </c>
      <c r="T97" s="219">
        <f>IFERROR(VLOOKUP(A97,Prog!$A$15:$H$248,8,FALSE),0)</f>
        <v>6</v>
      </c>
      <c r="U97" s="219">
        <f t="shared" si="3"/>
        <v>17</v>
      </c>
      <c r="V97" s="219">
        <f t="shared" si="4"/>
        <v>51</v>
      </c>
      <c r="W97" s="222">
        <f t="shared" si="5"/>
        <v>0.33333333333333331</v>
      </c>
      <c r="AH97" s="51" t="str">
        <f>VLOOKUP(A97,'[1]4'!$A$2:$F$215,3,FALSE)</f>
        <v>OLMOS</v>
      </c>
      <c r="AL97" s="14" t="str">
        <f>VLOOKUP(A97,'[1]4'!$A$2:$F$215,4,FALSE)</f>
        <v>LAMBAYEQUE</v>
      </c>
    </row>
    <row r="98" spans="1:38" x14ac:dyDescent="0.3">
      <c r="A98" s="52">
        <v>4414</v>
      </c>
      <c r="B98" s="52" t="s">
        <v>135</v>
      </c>
      <c r="C98" s="253">
        <v>0</v>
      </c>
      <c r="D98" s="253">
        <v>0</v>
      </c>
      <c r="E98" s="253">
        <v>3</v>
      </c>
      <c r="F98" s="253">
        <v>3</v>
      </c>
      <c r="G98" s="253">
        <v>3</v>
      </c>
      <c r="H98" s="253">
        <v>2</v>
      </c>
      <c r="I98" s="253">
        <v>2</v>
      </c>
      <c r="J98" s="253">
        <v>2</v>
      </c>
      <c r="K98" s="253">
        <v>2</v>
      </c>
      <c r="L98" s="253">
        <v>2</v>
      </c>
      <c r="M98" s="253">
        <v>2</v>
      </c>
      <c r="N98" s="253">
        <v>2</v>
      </c>
      <c r="O98" s="253">
        <v>2</v>
      </c>
      <c r="P98" s="253">
        <v>1</v>
      </c>
      <c r="Q98" s="253">
        <v>1</v>
      </c>
      <c r="R98" s="219">
        <f>IFERROR(VLOOKUP(A98,Prog!$A$15:$H$248,4,FALSE),0)</f>
        <v>12</v>
      </c>
      <c r="S98" s="219">
        <f>IFERROR(VLOOKUP(A98,Prog!$A$15:$H$248,5,FALSE),0)</f>
        <v>12</v>
      </c>
      <c r="T98" s="219">
        <f>IFERROR(VLOOKUP(A98,Prog!$A$15:$H$248,8,FALSE),0)</f>
        <v>10</v>
      </c>
      <c r="U98" s="219">
        <f t="shared" si="3"/>
        <v>27</v>
      </c>
      <c r="V98" s="219">
        <f t="shared" si="4"/>
        <v>176</v>
      </c>
      <c r="W98" s="222">
        <f t="shared" si="5"/>
        <v>0.15340909090909091</v>
      </c>
      <c r="AH98" s="51" t="str">
        <f>VLOOKUP(A98,'[1]4'!$A$2:$F$215,3,FALSE)</f>
        <v>OLMOS</v>
      </c>
      <c r="AL98" s="14" t="str">
        <f>VLOOKUP(A98,'[1]4'!$A$2:$F$215,4,FALSE)</f>
        <v>LAMBAYEQUE</v>
      </c>
    </row>
    <row r="99" spans="1:38" x14ac:dyDescent="0.3">
      <c r="A99" s="52">
        <v>4415</v>
      </c>
      <c r="B99" s="52" t="s">
        <v>136</v>
      </c>
      <c r="C99" s="253">
        <v>1</v>
      </c>
      <c r="D99" s="253">
        <v>1</v>
      </c>
      <c r="E99" s="253">
        <v>5</v>
      </c>
      <c r="F99" s="253">
        <v>3</v>
      </c>
      <c r="G99" s="253">
        <v>4</v>
      </c>
      <c r="H99" s="253">
        <v>1</v>
      </c>
      <c r="I99" s="253">
        <v>1</v>
      </c>
      <c r="J99" s="253">
        <v>2</v>
      </c>
      <c r="K99" s="253">
        <v>9</v>
      </c>
      <c r="L99" s="253">
        <v>9</v>
      </c>
      <c r="M99" s="253">
        <v>0</v>
      </c>
      <c r="N99" s="253">
        <v>0</v>
      </c>
      <c r="O99" s="253">
        <v>0</v>
      </c>
      <c r="P99" s="253">
        <v>1</v>
      </c>
      <c r="Q99" s="253">
        <v>0</v>
      </c>
      <c r="R99" s="219">
        <f>IFERROR(VLOOKUP(A99,Prog!$A$15:$H$248,4,FALSE),0)</f>
        <v>24</v>
      </c>
      <c r="S99" s="219">
        <f>IFERROR(VLOOKUP(A99,Prog!$A$15:$H$248,5,FALSE),0)</f>
        <v>40</v>
      </c>
      <c r="T99" s="219">
        <f>IFERROR(VLOOKUP(A99,Prog!$A$15:$H$248,8,FALSE),0)</f>
        <v>38</v>
      </c>
      <c r="U99" s="219">
        <f t="shared" si="3"/>
        <v>37</v>
      </c>
      <c r="V99" s="219">
        <f t="shared" si="4"/>
        <v>484</v>
      </c>
      <c r="W99" s="222">
        <f t="shared" si="5"/>
        <v>7.6446280991735532E-2</v>
      </c>
      <c r="AH99" s="51" t="str">
        <f>VLOOKUP(A99,'[1]4'!$A$2:$F$215,3,FALSE)</f>
        <v>OLMOS</v>
      </c>
      <c r="AL99" s="14" t="str">
        <f>VLOOKUP(A99,'[1]4'!$A$2:$F$215,4,FALSE)</f>
        <v>LAMBAYEQUE</v>
      </c>
    </row>
    <row r="100" spans="1:38" x14ac:dyDescent="0.3">
      <c r="A100" s="52">
        <v>4416</v>
      </c>
      <c r="B100" s="52" t="s">
        <v>137</v>
      </c>
      <c r="C100" s="253">
        <v>0</v>
      </c>
      <c r="D100" s="253">
        <v>1</v>
      </c>
      <c r="E100" s="253">
        <v>3</v>
      </c>
      <c r="F100" s="253">
        <v>3</v>
      </c>
      <c r="G100" s="253">
        <v>3</v>
      </c>
      <c r="H100" s="253">
        <v>3</v>
      </c>
      <c r="I100" s="253">
        <v>3</v>
      </c>
      <c r="J100" s="253">
        <v>4</v>
      </c>
      <c r="K100" s="253">
        <v>3</v>
      </c>
      <c r="L100" s="253">
        <v>3</v>
      </c>
      <c r="M100" s="253">
        <v>0</v>
      </c>
      <c r="N100" s="253">
        <v>2</v>
      </c>
      <c r="O100" s="253">
        <v>2</v>
      </c>
      <c r="P100" s="253">
        <v>6</v>
      </c>
      <c r="Q100" s="253">
        <v>7</v>
      </c>
      <c r="R100" s="219">
        <f>IFERROR(VLOOKUP(A100,Prog!$A$15:$H$248,4,FALSE),0)</f>
        <v>10</v>
      </c>
      <c r="S100" s="219">
        <f>IFERROR(VLOOKUP(A100,Prog!$A$15:$H$248,5,FALSE),0)</f>
        <v>13</v>
      </c>
      <c r="T100" s="219">
        <f>IFERROR(VLOOKUP(A100,Prog!$A$15:$H$248,8,FALSE),0)</f>
        <v>12</v>
      </c>
      <c r="U100" s="219">
        <f t="shared" si="3"/>
        <v>43</v>
      </c>
      <c r="V100" s="219">
        <f t="shared" si="4"/>
        <v>172</v>
      </c>
      <c r="W100" s="222">
        <f t="shared" si="5"/>
        <v>0.25</v>
      </c>
      <c r="AH100" s="51" t="str">
        <f>VLOOKUP(A100,'[1]4'!$A$2:$F$215,3,FALSE)</f>
        <v>OLMOS</v>
      </c>
      <c r="AL100" s="14" t="str">
        <f>VLOOKUP(A100,'[1]4'!$A$2:$F$215,4,FALSE)</f>
        <v>LAMBAYEQUE</v>
      </c>
    </row>
    <row r="101" spans="1:38" x14ac:dyDescent="0.3">
      <c r="A101" s="52">
        <v>4417</v>
      </c>
      <c r="B101" s="52" t="s">
        <v>138</v>
      </c>
      <c r="C101" s="253">
        <v>0</v>
      </c>
      <c r="D101" s="253">
        <v>0</v>
      </c>
      <c r="E101" s="253">
        <v>6</v>
      </c>
      <c r="F101" s="253">
        <v>6</v>
      </c>
      <c r="G101" s="253">
        <v>6</v>
      </c>
      <c r="H101" s="253">
        <v>5</v>
      </c>
      <c r="I101" s="253">
        <v>5</v>
      </c>
      <c r="J101" s="253">
        <v>5</v>
      </c>
      <c r="K101" s="253">
        <v>3</v>
      </c>
      <c r="L101" s="253">
        <v>5</v>
      </c>
      <c r="M101" s="253">
        <v>8</v>
      </c>
      <c r="N101" s="253">
        <v>7</v>
      </c>
      <c r="O101" s="253">
        <v>4</v>
      </c>
      <c r="P101" s="253">
        <v>5</v>
      </c>
      <c r="Q101" s="253">
        <v>4</v>
      </c>
      <c r="R101" s="219">
        <f>IFERROR(VLOOKUP(A101,Prog!$A$15:$H$248,4,FALSE),0)</f>
        <v>15</v>
      </c>
      <c r="S101" s="219">
        <f>IFERROR(VLOOKUP(A101,Prog!$A$15:$H$248,5,FALSE),0)</f>
        <v>21</v>
      </c>
      <c r="T101" s="219">
        <f>IFERROR(VLOOKUP(A101,Prog!$A$15:$H$248,8,FALSE),0)</f>
        <v>31</v>
      </c>
      <c r="U101" s="219">
        <f t="shared" si="3"/>
        <v>69</v>
      </c>
      <c r="V101" s="219">
        <f t="shared" si="4"/>
        <v>293</v>
      </c>
      <c r="W101" s="222">
        <f t="shared" si="5"/>
        <v>0.23549488054607509</v>
      </c>
      <c r="AH101" s="51" t="str">
        <f>VLOOKUP(A101,'[1]4'!$A$2:$F$215,3,FALSE)</f>
        <v>SALAS</v>
      </c>
      <c r="AL101" s="14" t="str">
        <f>VLOOKUP(A101,'[1]4'!$A$2:$F$215,4,FALSE)</f>
        <v>LAMBAYEQUE</v>
      </c>
    </row>
    <row r="102" spans="1:38" x14ac:dyDescent="0.3">
      <c r="A102" s="52">
        <v>4418</v>
      </c>
      <c r="B102" s="52" t="s">
        <v>139</v>
      </c>
      <c r="C102" s="253">
        <v>0</v>
      </c>
      <c r="D102" s="253">
        <v>0</v>
      </c>
      <c r="E102" s="253">
        <v>2</v>
      </c>
      <c r="F102" s="253">
        <v>2</v>
      </c>
      <c r="G102" s="253">
        <v>2</v>
      </c>
      <c r="H102" s="253">
        <v>3</v>
      </c>
      <c r="I102" s="253">
        <v>3</v>
      </c>
      <c r="J102" s="253">
        <v>3</v>
      </c>
      <c r="K102" s="253">
        <v>3</v>
      </c>
      <c r="L102" s="253">
        <v>4</v>
      </c>
      <c r="M102" s="253">
        <v>3</v>
      </c>
      <c r="N102" s="253">
        <v>2</v>
      </c>
      <c r="O102" s="253">
        <v>2</v>
      </c>
      <c r="P102" s="253">
        <v>6</v>
      </c>
      <c r="Q102" s="253">
        <v>2</v>
      </c>
      <c r="R102" s="219">
        <f>IFERROR(VLOOKUP(A102,Prog!$A$15:$H$248,4,FALSE),0)</f>
        <v>9</v>
      </c>
      <c r="S102" s="219">
        <f>IFERROR(VLOOKUP(A102,Prog!$A$15:$H$248,5,FALSE),0)</f>
        <v>10</v>
      </c>
      <c r="T102" s="219">
        <f>IFERROR(VLOOKUP(A102,Prog!$A$15:$H$248,8,FALSE),0)</f>
        <v>20</v>
      </c>
      <c r="U102" s="219">
        <f t="shared" si="3"/>
        <v>37</v>
      </c>
      <c r="V102" s="219">
        <f t="shared" si="4"/>
        <v>163</v>
      </c>
      <c r="W102" s="222">
        <f t="shared" si="5"/>
        <v>0.22699386503067484</v>
      </c>
      <c r="AH102" s="51" t="str">
        <f>VLOOKUP(A102,'[1]4'!$A$2:$F$215,3,FALSE)</f>
        <v>SALAS</v>
      </c>
      <c r="AL102" s="14" t="str">
        <f>VLOOKUP(A102,'[1]4'!$A$2:$F$215,4,FALSE)</f>
        <v>LAMBAYEQUE</v>
      </c>
    </row>
    <row r="103" spans="1:38" x14ac:dyDescent="0.3">
      <c r="A103" s="52">
        <v>4419</v>
      </c>
      <c r="B103" s="52" t="s">
        <v>140</v>
      </c>
      <c r="C103" s="253">
        <v>1</v>
      </c>
      <c r="D103" s="253">
        <v>1</v>
      </c>
      <c r="E103" s="253">
        <v>2</v>
      </c>
      <c r="F103" s="253">
        <v>2</v>
      </c>
      <c r="G103" s="253">
        <v>2</v>
      </c>
      <c r="H103" s="253">
        <v>1</v>
      </c>
      <c r="I103" s="253">
        <v>1</v>
      </c>
      <c r="J103" s="253">
        <v>2</v>
      </c>
      <c r="K103" s="253">
        <v>1</v>
      </c>
      <c r="L103" s="253">
        <v>3</v>
      </c>
      <c r="M103" s="253">
        <v>2</v>
      </c>
      <c r="N103" s="253">
        <v>2</v>
      </c>
      <c r="O103" s="253">
        <v>1</v>
      </c>
      <c r="P103" s="253">
        <v>1</v>
      </c>
      <c r="Q103" s="253">
        <v>1</v>
      </c>
      <c r="R103" s="219">
        <f>IFERROR(VLOOKUP(A103,Prog!$A$15:$H$248,4,FALSE),0)</f>
        <v>7</v>
      </c>
      <c r="S103" s="219">
        <f>IFERROR(VLOOKUP(A103,Prog!$A$15:$H$248,5,FALSE),0)</f>
        <v>16</v>
      </c>
      <c r="T103" s="219">
        <f>IFERROR(VLOOKUP(A103,Prog!$A$15:$H$248,8,FALSE),0)</f>
        <v>17</v>
      </c>
      <c r="U103" s="219">
        <f t="shared" si="3"/>
        <v>23</v>
      </c>
      <c r="V103" s="219">
        <f t="shared" si="4"/>
        <v>179</v>
      </c>
      <c r="W103" s="222">
        <f t="shared" si="5"/>
        <v>0.12849162011173185</v>
      </c>
      <c r="AH103" s="51" t="str">
        <f>VLOOKUP(A103,'[1]4'!$A$2:$F$215,3,FALSE)</f>
        <v>SALAS</v>
      </c>
      <c r="AL103" s="14" t="str">
        <f>VLOOKUP(A103,'[1]4'!$A$2:$F$215,4,FALSE)</f>
        <v>LAMBAYEQUE</v>
      </c>
    </row>
    <row r="104" spans="1:38" x14ac:dyDescent="0.3">
      <c r="A104" s="52">
        <v>4420</v>
      </c>
      <c r="B104" s="52" t="s">
        <v>141</v>
      </c>
      <c r="C104" s="253">
        <v>98</v>
      </c>
      <c r="D104" s="253">
        <v>107</v>
      </c>
      <c r="E104" s="253">
        <v>76</v>
      </c>
      <c r="F104" s="253">
        <v>75</v>
      </c>
      <c r="G104" s="253">
        <v>76</v>
      </c>
      <c r="H104" s="253">
        <v>65</v>
      </c>
      <c r="I104" s="253">
        <v>65</v>
      </c>
      <c r="J104" s="253">
        <v>60</v>
      </c>
      <c r="K104" s="253">
        <v>70</v>
      </c>
      <c r="L104" s="253">
        <v>76</v>
      </c>
      <c r="M104" s="253">
        <v>62</v>
      </c>
      <c r="N104" s="253">
        <v>75</v>
      </c>
      <c r="O104" s="253">
        <v>68</v>
      </c>
      <c r="P104" s="253">
        <v>41</v>
      </c>
      <c r="Q104" s="253">
        <v>37</v>
      </c>
      <c r="R104" s="219">
        <f>IFERROR(VLOOKUP(A104,Prog!$A$15:$H$248,4,FALSE),0)</f>
        <v>318</v>
      </c>
      <c r="S104" s="219">
        <f>IFERROR(VLOOKUP(A104,Prog!$A$15:$H$248,5,FALSE),0)</f>
        <v>287</v>
      </c>
      <c r="T104" s="219">
        <f>IFERROR(VLOOKUP(A104,Prog!$A$15:$H$248,8,FALSE),0)</f>
        <v>370</v>
      </c>
      <c r="U104" s="219">
        <f t="shared" si="3"/>
        <v>1051</v>
      </c>
      <c r="V104" s="219">
        <f t="shared" si="4"/>
        <v>4688</v>
      </c>
      <c r="W104" s="222">
        <f t="shared" si="5"/>
        <v>0.22418941979522183</v>
      </c>
      <c r="AH104" s="51" t="str">
        <f>VLOOKUP(A104,'[1]4'!$A$2:$F$215,3,FALSE)</f>
        <v>MORROPE</v>
      </c>
      <c r="AL104" s="14" t="str">
        <f>VLOOKUP(A104,'[1]4'!$A$2:$F$215,4,FALSE)</f>
        <v>LAMBAYEQUE</v>
      </c>
    </row>
    <row r="105" spans="1:38" x14ac:dyDescent="0.3">
      <c r="A105" s="52">
        <v>4421</v>
      </c>
      <c r="B105" s="52" t="s">
        <v>142</v>
      </c>
      <c r="C105" s="253">
        <v>4</v>
      </c>
      <c r="D105" s="253">
        <v>6</v>
      </c>
      <c r="E105" s="253">
        <v>22</v>
      </c>
      <c r="F105" s="253">
        <v>22</v>
      </c>
      <c r="G105" s="253">
        <v>24</v>
      </c>
      <c r="H105" s="253">
        <v>26</v>
      </c>
      <c r="I105" s="253">
        <v>25</v>
      </c>
      <c r="J105" s="253">
        <v>16</v>
      </c>
      <c r="K105" s="253">
        <v>18</v>
      </c>
      <c r="L105" s="253">
        <v>18</v>
      </c>
      <c r="M105" s="253">
        <v>16</v>
      </c>
      <c r="N105" s="253">
        <v>23</v>
      </c>
      <c r="O105" s="253">
        <v>23</v>
      </c>
      <c r="P105" s="253">
        <v>22</v>
      </c>
      <c r="Q105" s="253">
        <v>18</v>
      </c>
      <c r="R105" s="219">
        <f>IFERROR(VLOOKUP(A105,Prog!$A$15:$H$248,4,FALSE),0)</f>
        <v>85</v>
      </c>
      <c r="S105" s="219">
        <f>IFERROR(VLOOKUP(A105,Prog!$A$15:$H$248,5,FALSE),0)</f>
        <v>95</v>
      </c>
      <c r="T105" s="219">
        <f>IFERROR(VLOOKUP(A105,Prog!$A$15:$H$248,8,FALSE),0)</f>
        <v>63</v>
      </c>
      <c r="U105" s="219">
        <f t="shared" si="3"/>
        <v>283</v>
      </c>
      <c r="V105" s="219">
        <f t="shared" si="4"/>
        <v>1291</v>
      </c>
      <c r="W105" s="222">
        <f t="shared" si="5"/>
        <v>0.21920991479473276</v>
      </c>
      <c r="AH105" s="51" t="str">
        <f>VLOOKUP(A105,'[1]4'!$A$2:$F$215,3,FALSE)</f>
        <v>MORROPE</v>
      </c>
      <c r="AL105" s="14" t="str">
        <f>VLOOKUP(A105,'[1]4'!$A$2:$F$215,4,FALSE)</f>
        <v>LAMBAYEQUE</v>
      </c>
    </row>
    <row r="106" spans="1:38" x14ac:dyDescent="0.3">
      <c r="A106" s="52">
        <v>4422</v>
      </c>
      <c r="B106" s="52" t="s">
        <v>143</v>
      </c>
      <c r="C106" s="253">
        <v>0</v>
      </c>
      <c r="D106" s="253">
        <v>0</v>
      </c>
      <c r="E106" s="253">
        <v>16</v>
      </c>
      <c r="F106" s="253">
        <v>15</v>
      </c>
      <c r="G106" s="253">
        <v>16</v>
      </c>
      <c r="H106" s="253">
        <v>9</v>
      </c>
      <c r="I106" s="253">
        <v>9</v>
      </c>
      <c r="J106" s="253">
        <v>11</v>
      </c>
      <c r="K106" s="253">
        <v>13</v>
      </c>
      <c r="L106" s="253">
        <v>11</v>
      </c>
      <c r="M106" s="253">
        <v>15</v>
      </c>
      <c r="N106" s="253">
        <v>18</v>
      </c>
      <c r="O106" s="253">
        <v>14</v>
      </c>
      <c r="P106" s="253">
        <v>20</v>
      </c>
      <c r="Q106" s="253">
        <v>14</v>
      </c>
      <c r="R106" s="219">
        <f>IFERROR(VLOOKUP(A106,Prog!$A$15:$H$248,4,FALSE),0)</f>
        <v>60</v>
      </c>
      <c r="S106" s="219">
        <f>IFERROR(VLOOKUP(A106,Prog!$A$15:$H$248,5,FALSE),0)</f>
        <v>65</v>
      </c>
      <c r="T106" s="219">
        <f>IFERROR(VLOOKUP(A106,Prog!$A$15:$H$248,8,FALSE),0)</f>
        <v>54</v>
      </c>
      <c r="U106" s="219">
        <f t="shared" si="3"/>
        <v>181</v>
      </c>
      <c r="V106" s="219">
        <f t="shared" si="4"/>
        <v>918</v>
      </c>
      <c r="W106" s="222">
        <f t="shared" si="5"/>
        <v>0.19716775599128541</v>
      </c>
      <c r="AH106" s="51" t="str">
        <f>VLOOKUP(A106,'[1]4'!$A$2:$F$215,3,FALSE)</f>
        <v>MORROPE</v>
      </c>
      <c r="AL106" s="14" t="str">
        <f>VLOOKUP(A106,'[1]4'!$A$2:$F$215,4,FALSE)</f>
        <v>LAMBAYEQUE</v>
      </c>
    </row>
    <row r="107" spans="1:38" x14ac:dyDescent="0.3">
      <c r="A107" s="52">
        <v>4423</v>
      </c>
      <c r="B107" s="52" t="s">
        <v>144</v>
      </c>
      <c r="C107" s="253">
        <v>0</v>
      </c>
      <c r="D107" s="253">
        <v>0</v>
      </c>
      <c r="E107" s="253">
        <v>19</v>
      </c>
      <c r="F107" s="253">
        <v>17</v>
      </c>
      <c r="G107" s="253">
        <v>17</v>
      </c>
      <c r="H107" s="253">
        <v>17</v>
      </c>
      <c r="I107" s="253">
        <v>18</v>
      </c>
      <c r="J107" s="253">
        <v>27</v>
      </c>
      <c r="K107" s="253">
        <v>26</v>
      </c>
      <c r="L107" s="253">
        <v>26</v>
      </c>
      <c r="M107" s="253">
        <v>22</v>
      </c>
      <c r="N107" s="253">
        <v>28</v>
      </c>
      <c r="O107" s="253">
        <v>23</v>
      </c>
      <c r="P107" s="253">
        <v>20</v>
      </c>
      <c r="Q107" s="253">
        <v>16</v>
      </c>
      <c r="R107" s="219">
        <f>IFERROR(VLOOKUP(A107,Prog!$A$15:$H$248,4,FALSE),0)</f>
        <v>90</v>
      </c>
      <c r="S107" s="219">
        <f>IFERROR(VLOOKUP(A107,Prog!$A$15:$H$248,5,FALSE),0)</f>
        <v>110</v>
      </c>
      <c r="T107" s="219">
        <f>IFERROR(VLOOKUP(A107,Prog!$A$15:$H$248,8,FALSE),0)</f>
        <v>80</v>
      </c>
      <c r="U107" s="219">
        <f t="shared" si="3"/>
        <v>276</v>
      </c>
      <c r="V107" s="219">
        <f t="shared" si="4"/>
        <v>1450</v>
      </c>
      <c r="W107" s="222">
        <f t="shared" si="5"/>
        <v>0.19034482758620688</v>
      </c>
      <c r="AH107" s="51" t="str">
        <f>VLOOKUP(A107,'[1]4'!$A$2:$F$215,3,FALSE)</f>
        <v>MORROPE</v>
      </c>
      <c r="AL107" s="14" t="str">
        <f>VLOOKUP(A107,'[1]4'!$A$2:$F$215,4,FALSE)</f>
        <v>LAMBAYEQUE</v>
      </c>
    </row>
    <row r="108" spans="1:38" x14ac:dyDescent="0.3">
      <c r="A108" s="52">
        <v>4424</v>
      </c>
      <c r="B108" s="52" t="s">
        <v>145</v>
      </c>
      <c r="C108" s="253">
        <v>0</v>
      </c>
      <c r="D108" s="253">
        <v>0</v>
      </c>
      <c r="E108" s="253">
        <v>6</v>
      </c>
      <c r="F108" s="253">
        <v>5</v>
      </c>
      <c r="G108" s="253">
        <v>8</v>
      </c>
      <c r="H108" s="253">
        <v>13</v>
      </c>
      <c r="I108" s="253">
        <v>15</v>
      </c>
      <c r="J108" s="253">
        <v>11</v>
      </c>
      <c r="K108" s="253">
        <v>11</v>
      </c>
      <c r="L108" s="253">
        <v>10</v>
      </c>
      <c r="M108" s="253">
        <v>11</v>
      </c>
      <c r="N108" s="253">
        <v>21</v>
      </c>
      <c r="O108" s="253">
        <v>17</v>
      </c>
      <c r="P108" s="253">
        <v>7</v>
      </c>
      <c r="Q108" s="253">
        <v>5</v>
      </c>
      <c r="R108" s="219">
        <f>IFERROR(VLOOKUP(A108,Prog!$A$15:$H$248,4,FALSE),0)</f>
        <v>75</v>
      </c>
      <c r="S108" s="219">
        <f>IFERROR(VLOOKUP(A108,Prog!$A$15:$H$248,5,FALSE),0)</f>
        <v>76</v>
      </c>
      <c r="T108" s="219">
        <f>IFERROR(VLOOKUP(A108,Prog!$A$15:$H$248,8,FALSE),0)</f>
        <v>61</v>
      </c>
      <c r="U108" s="219">
        <f t="shared" si="3"/>
        <v>140</v>
      </c>
      <c r="V108" s="219">
        <f t="shared" si="4"/>
        <v>1103</v>
      </c>
      <c r="W108" s="222">
        <f t="shared" si="5"/>
        <v>0.12692656391659113</v>
      </c>
      <c r="AH108" s="51" t="str">
        <f>VLOOKUP(A108,'[1]4'!$A$2:$F$215,3,FALSE)</f>
        <v>MORROPE</v>
      </c>
      <c r="AL108" s="14" t="str">
        <f>VLOOKUP(A108,'[1]4'!$A$2:$F$215,4,FALSE)</f>
        <v>LAMBAYEQUE</v>
      </c>
    </row>
    <row r="109" spans="1:38" x14ac:dyDescent="0.3">
      <c r="A109" s="52">
        <v>4425</v>
      </c>
      <c r="B109" s="52" t="s">
        <v>146</v>
      </c>
      <c r="C109" s="253">
        <v>0</v>
      </c>
      <c r="D109" s="253">
        <v>0</v>
      </c>
      <c r="E109" s="253">
        <v>11</v>
      </c>
      <c r="F109" s="253">
        <v>11</v>
      </c>
      <c r="G109" s="253">
        <v>10</v>
      </c>
      <c r="H109" s="253">
        <v>10</v>
      </c>
      <c r="I109" s="253">
        <v>9</v>
      </c>
      <c r="J109" s="253">
        <v>10</v>
      </c>
      <c r="K109" s="253">
        <v>12</v>
      </c>
      <c r="L109" s="253">
        <v>14</v>
      </c>
      <c r="M109" s="253">
        <v>6</v>
      </c>
      <c r="N109" s="253">
        <v>11</v>
      </c>
      <c r="O109" s="253">
        <v>7</v>
      </c>
      <c r="P109" s="253">
        <v>9</v>
      </c>
      <c r="Q109" s="253">
        <v>4</v>
      </c>
      <c r="R109" s="219">
        <f>IFERROR(VLOOKUP(A109,Prog!$A$15:$H$248,4,FALSE),0)</f>
        <v>49</v>
      </c>
      <c r="S109" s="219">
        <f>IFERROR(VLOOKUP(A109,Prog!$A$15:$H$248,5,FALSE),0)</f>
        <v>58</v>
      </c>
      <c r="T109" s="219">
        <f>IFERROR(VLOOKUP(A109,Prog!$A$15:$H$248,8,FALSE),0)</f>
        <v>60</v>
      </c>
      <c r="U109" s="219">
        <f t="shared" si="3"/>
        <v>124</v>
      </c>
      <c r="V109" s="219">
        <f t="shared" si="4"/>
        <v>811</v>
      </c>
      <c r="W109" s="222">
        <f t="shared" si="5"/>
        <v>0.15289765721331688</v>
      </c>
      <c r="AH109" s="51" t="str">
        <f>VLOOKUP(A109,'[1]4'!$A$2:$F$215,3,FALSE)</f>
        <v>MORROPE</v>
      </c>
      <c r="AL109" s="14" t="str">
        <f>VLOOKUP(A109,'[1]4'!$A$2:$F$215,4,FALSE)</f>
        <v>LAMBAYEQUE</v>
      </c>
    </row>
    <row r="110" spans="1:38" x14ac:dyDescent="0.3">
      <c r="A110" s="52">
        <v>4426</v>
      </c>
      <c r="B110" s="52" t="s">
        <v>147</v>
      </c>
      <c r="C110" s="253">
        <v>0</v>
      </c>
      <c r="D110" s="253">
        <v>2</v>
      </c>
      <c r="E110" s="253">
        <v>18</v>
      </c>
      <c r="F110" s="253">
        <v>17</v>
      </c>
      <c r="G110" s="253">
        <v>17</v>
      </c>
      <c r="H110" s="253">
        <v>13</v>
      </c>
      <c r="I110" s="253">
        <v>13</v>
      </c>
      <c r="J110" s="253">
        <v>16</v>
      </c>
      <c r="K110" s="253">
        <v>27</v>
      </c>
      <c r="L110" s="253">
        <v>22</v>
      </c>
      <c r="M110" s="253">
        <v>20</v>
      </c>
      <c r="N110" s="253">
        <v>23</v>
      </c>
      <c r="O110" s="253">
        <v>16</v>
      </c>
      <c r="P110" s="253">
        <v>19</v>
      </c>
      <c r="Q110" s="253">
        <v>18</v>
      </c>
      <c r="R110" s="219">
        <f>IFERROR(VLOOKUP(A110,Prog!$A$15:$H$248,4,FALSE),0)</f>
        <v>82</v>
      </c>
      <c r="S110" s="219">
        <f>IFERROR(VLOOKUP(A110,Prog!$A$15:$H$248,5,FALSE),0)</f>
        <v>86</v>
      </c>
      <c r="T110" s="219">
        <f>IFERROR(VLOOKUP(A110,Prog!$A$15:$H$248,8,FALSE),0)</f>
        <v>80</v>
      </c>
      <c r="U110" s="219">
        <f t="shared" si="3"/>
        <v>241</v>
      </c>
      <c r="V110" s="219">
        <f t="shared" si="4"/>
        <v>1250</v>
      </c>
      <c r="W110" s="222">
        <f t="shared" si="5"/>
        <v>0.1928</v>
      </c>
      <c r="AH110" s="51" t="str">
        <f>VLOOKUP(A110,'[1]4'!$A$2:$F$215,3,FALSE)</f>
        <v>MORROPE</v>
      </c>
      <c r="AL110" s="14" t="str">
        <f>VLOOKUP(A110,'[1]4'!$A$2:$F$215,4,FALSE)</f>
        <v>LAMBAYEQUE</v>
      </c>
    </row>
    <row r="111" spans="1:38" x14ac:dyDescent="0.3">
      <c r="A111" s="52">
        <v>4427</v>
      </c>
      <c r="B111" s="52" t="s">
        <v>148</v>
      </c>
      <c r="C111" s="253">
        <v>0</v>
      </c>
      <c r="D111" s="253">
        <v>0</v>
      </c>
      <c r="E111" s="253">
        <v>4</v>
      </c>
      <c r="F111" s="253">
        <v>4</v>
      </c>
      <c r="G111" s="253">
        <v>4</v>
      </c>
      <c r="H111" s="253">
        <v>7</v>
      </c>
      <c r="I111" s="253">
        <v>7</v>
      </c>
      <c r="J111" s="253">
        <v>3</v>
      </c>
      <c r="K111" s="253">
        <v>4</v>
      </c>
      <c r="L111" s="253">
        <v>3</v>
      </c>
      <c r="M111" s="253">
        <v>5</v>
      </c>
      <c r="N111" s="253">
        <v>5</v>
      </c>
      <c r="O111" s="253">
        <v>5</v>
      </c>
      <c r="P111" s="253">
        <v>2</v>
      </c>
      <c r="Q111" s="253">
        <v>2</v>
      </c>
      <c r="R111" s="219">
        <f>IFERROR(VLOOKUP(A111,Prog!$A$15:$H$248,4,FALSE),0)</f>
        <v>36</v>
      </c>
      <c r="S111" s="219">
        <f>IFERROR(VLOOKUP(A111,Prog!$A$15:$H$248,5,FALSE),0)</f>
        <v>40</v>
      </c>
      <c r="T111" s="219">
        <f>IFERROR(VLOOKUP(A111,Prog!$A$15:$H$248,8,FALSE),0)</f>
        <v>30</v>
      </c>
      <c r="U111" s="219">
        <f t="shared" si="3"/>
        <v>55</v>
      </c>
      <c r="V111" s="219">
        <f t="shared" si="4"/>
        <v>552</v>
      </c>
      <c r="W111" s="222">
        <f t="shared" si="5"/>
        <v>9.9637681159420288E-2</v>
      </c>
      <c r="AH111" s="51" t="str">
        <f>VLOOKUP(A111,'[1]4'!$A$2:$F$215,3,FALSE)</f>
        <v>MORROPE</v>
      </c>
      <c r="AL111" s="14" t="str">
        <f>VLOOKUP(A111,'[1]4'!$A$2:$F$215,4,FALSE)</f>
        <v>LAMBAYEQUE</v>
      </c>
    </row>
    <row r="112" spans="1:38" x14ac:dyDescent="0.3">
      <c r="A112" s="52">
        <v>4428</v>
      </c>
      <c r="B112" s="52" t="s">
        <v>149</v>
      </c>
      <c r="C112" s="253">
        <v>1</v>
      </c>
      <c r="D112" s="253">
        <v>1</v>
      </c>
      <c r="E112" s="253">
        <v>19</v>
      </c>
      <c r="F112" s="253">
        <v>19</v>
      </c>
      <c r="G112" s="253">
        <v>21</v>
      </c>
      <c r="H112" s="253">
        <v>16</v>
      </c>
      <c r="I112" s="253">
        <v>17</v>
      </c>
      <c r="J112" s="253">
        <v>15</v>
      </c>
      <c r="K112" s="253">
        <v>13</v>
      </c>
      <c r="L112" s="253">
        <v>13</v>
      </c>
      <c r="M112" s="253">
        <v>9</v>
      </c>
      <c r="N112" s="253">
        <v>9</v>
      </c>
      <c r="O112" s="253">
        <v>8</v>
      </c>
      <c r="P112" s="253">
        <v>10</v>
      </c>
      <c r="Q112" s="253">
        <v>6</v>
      </c>
      <c r="R112" s="219">
        <f>IFERROR(VLOOKUP(A112,Prog!$A$15:$H$248,4,FALSE),0)</f>
        <v>80</v>
      </c>
      <c r="S112" s="219">
        <f>IFERROR(VLOOKUP(A112,Prog!$A$15:$H$248,5,FALSE),0)</f>
        <v>94</v>
      </c>
      <c r="T112" s="219">
        <f>IFERROR(VLOOKUP(A112,Prog!$A$15:$H$248,8,FALSE),0)</f>
        <v>71</v>
      </c>
      <c r="U112" s="219">
        <f t="shared" si="3"/>
        <v>177</v>
      </c>
      <c r="V112" s="219">
        <f t="shared" si="4"/>
        <v>1266</v>
      </c>
      <c r="W112" s="222">
        <f t="shared" si="5"/>
        <v>0.13981042654028436</v>
      </c>
      <c r="AH112" s="51" t="str">
        <f>VLOOKUP(A112,'[1]4'!$A$2:$F$215,3,FALSE)</f>
        <v>MORROPE</v>
      </c>
      <c r="AL112" s="14" t="str">
        <f>VLOOKUP(A112,'[1]4'!$A$2:$F$215,4,FALSE)</f>
        <v>LAMBAYEQUE</v>
      </c>
    </row>
    <row r="113" spans="1:38" x14ac:dyDescent="0.3">
      <c r="A113" s="52">
        <v>4429</v>
      </c>
      <c r="B113" s="52" t="s">
        <v>150</v>
      </c>
      <c r="C113" s="253">
        <v>1</v>
      </c>
      <c r="D113" s="253">
        <v>4</v>
      </c>
      <c r="E113" s="253">
        <v>36</v>
      </c>
      <c r="F113" s="253">
        <v>34</v>
      </c>
      <c r="G113" s="253">
        <v>36</v>
      </c>
      <c r="H113" s="253">
        <v>37</v>
      </c>
      <c r="I113" s="253">
        <v>37</v>
      </c>
      <c r="J113" s="253">
        <v>49</v>
      </c>
      <c r="K113" s="253">
        <v>53</v>
      </c>
      <c r="L113" s="253">
        <v>44</v>
      </c>
      <c r="M113" s="253">
        <v>34</v>
      </c>
      <c r="N113" s="253">
        <v>42</v>
      </c>
      <c r="O113" s="253">
        <v>35</v>
      </c>
      <c r="P113" s="253">
        <v>27</v>
      </c>
      <c r="Q113" s="253">
        <v>27</v>
      </c>
      <c r="R113" s="219">
        <f>IFERROR(VLOOKUP(A113,Prog!$A$15:$H$248,4,FALSE),0)</f>
        <v>165</v>
      </c>
      <c r="S113" s="219">
        <f>IFERROR(VLOOKUP(A113,Prog!$A$15:$H$248,5,FALSE),0)</f>
        <v>170</v>
      </c>
      <c r="T113" s="219">
        <f>IFERROR(VLOOKUP(A113,Prog!$A$15:$H$248,8,FALSE),0)</f>
        <v>149</v>
      </c>
      <c r="U113" s="219">
        <f t="shared" si="3"/>
        <v>496</v>
      </c>
      <c r="V113" s="219">
        <f t="shared" si="4"/>
        <v>2473</v>
      </c>
      <c r="W113" s="222">
        <f t="shared" si="5"/>
        <v>0.20056611403154065</v>
      </c>
      <c r="AH113" s="51" t="str">
        <f>VLOOKUP(A113,'[1]4'!$A$2:$F$215,3,FALSE)</f>
        <v>MORROPE</v>
      </c>
      <c r="AL113" s="14" t="str">
        <f>VLOOKUP(A113,'[1]4'!$A$2:$F$215,4,FALSE)</f>
        <v>LAMBAYEQUE</v>
      </c>
    </row>
    <row r="114" spans="1:38" x14ac:dyDescent="0.3">
      <c r="A114" s="52">
        <v>4430</v>
      </c>
      <c r="B114" s="52" t="s">
        <v>151</v>
      </c>
      <c r="C114" s="253">
        <v>0</v>
      </c>
      <c r="D114" s="253">
        <v>0</v>
      </c>
      <c r="E114" s="253">
        <v>9</v>
      </c>
      <c r="F114" s="253">
        <v>9</v>
      </c>
      <c r="G114" s="253">
        <v>9</v>
      </c>
      <c r="H114" s="253">
        <v>10</v>
      </c>
      <c r="I114" s="253">
        <v>10</v>
      </c>
      <c r="J114" s="253">
        <v>13</v>
      </c>
      <c r="K114" s="253">
        <v>14</v>
      </c>
      <c r="L114" s="253">
        <v>14</v>
      </c>
      <c r="M114" s="253">
        <v>19</v>
      </c>
      <c r="N114" s="253">
        <v>19</v>
      </c>
      <c r="O114" s="253">
        <v>19</v>
      </c>
      <c r="P114" s="253">
        <v>9</v>
      </c>
      <c r="Q114" s="253">
        <v>9</v>
      </c>
      <c r="R114" s="219">
        <f>IFERROR(VLOOKUP(A114,Prog!$A$15:$H$248,4,FALSE),0)</f>
        <v>40</v>
      </c>
      <c r="S114" s="219">
        <f>IFERROR(VLOOKUP(A114,Prog!$A$15:$H$248,5,FALSE),0)</f>
        <v>48</v>
      </c>
      <c r="T114" s="219">
        <f>IFERROR(VLOOKUP(A114,Prog!$A$15:$H$248,8,FALSE),0)</f>
        <v>40</v>
      </c>
      <c r="U114" s="219">
        <f t="shared" si="3"/>
        <v>163</v>
      </c>
      <c r="V114" s="219">
        <f t="shared" si="4"/>
        <v>648</v>
      </c>
      <c r="W114" s="222">
        <f t="shared" si="5"/>
        <v>0.25154320987654322</v>
      </c>
      <c r="AH114" s="51" t="str">
        <f>VLOOKUP(A114,'[1]4'!$A$2:$F$215,3,FALSE)</f>
        <v>MORROPE</v>
      </c>
      <c r="AL114" s="14" t="str">
        <f>VLOOKUP(A114,'[1]4'!$A$2:$F$215,4,FALSE)</f>
        <v>LAMBAYEQUE</v>
      </c>
    </row>
    <row r="115" spans="1:38" x14ac:dyDescent="0.3">
      <c r="A115" s="52">
        <v>4431</v>
      </c>
      <c r="B115" s="52" t="s">
        <v>152</v>
      </c>
      <c r="C115" s="253">
        <v>0</v>
      </c>
      <c r="D115" s="253">
        <v>0</v>
      </c>
      <c r="E115" s="253">
        <v>1</v>
      </c>
      <c r="F115" s="253">
        <v>1</v>
      </c>
      <c r="G115" s="253">
        <v>1</v>
      </c>
      <c r="H115" s="253">
        <v>7</v>
      </c>
      <c r="I115" s="253">
        <v>7</v>
      </c>
      <c r="J115" s="253">
        <v>1</v>
      </c>
      <c r="K115" s="253">
        <v>4</v>
      </c>
      <c r="L115" s="253">
        <v>3</v>
      </c>
      <c r="M115" s="253">
        <v>4</v>
      </c>
      <c r="N115" s="253">
        <v>5</v>
      </c>
      <c r="O115" s="253">
        <v>4</v>
      </c>
      <c r="P115" s="253">
        <v>1</v>
      </c>
      <c r="Q115" s="253">
        <v>1</v>
      </c>
      <c r="R115" s="219">
        <f>IFERROR(VLOOKUP(A115,Prog!$A$15:$H$248,4,FALSE),0)</f>
        <v>20</v>
      </c>
      <c r="S115" s="219">
        <f>IFERROR(VLOOKUP(A115,Prog!$A$15:$H$248,5,FALSE),0)</f>
        <v>25</v>
      </c>
      <c r="T115" s="219">
        <f>IFERROR(VLOOKUP(A115,Prog!$A$15:$H$248,8,FALSE),0)</f>
        <v>20</v>
      </c>
      <c r="U115" s="219">
        <f t="shared" si="3"/>
        <v>40</v>
      </c>
      <c r="V115" s="219">
        <f t="shared" si="4"/>
        <v>330</v>
      </c>
      <c r="W115" s="222">
        <f t="shared" si="5"/>
        <v>0.12121212121212122</v>
      </c>
      <c r="AH115" s="51" t="str">
        <f>VLOOKUP(A115,'[1]4'!$A$2:$F$215,3,FALSE)</f>
        <v>MORROPE</v>
      </c>
      <c r="AL115" s="14" t="str">
        <f>VLOOKUP(A115,'[1]4'!$A$2:$F$215,4,FALSE)</f>
        <v>LAMBAYEQUE</v>
      </c>
    </row>
    <row r="116" spans="1:38" x14ac:dyDescent="0.3">
      <c r="A116" s="52">
        <v>4432</v>
      </c>
      <c r="B116" s="52" t="s">
        <v>153</v>
      </c>
      <c r="C116" s="253">
        <v>0</v>
      </c>
      <c r="D116" s="253">
        <v>0</v>
      </c>
      <c r="E116" s="253">
        <v>4</v>
      </c>
      <c r="F116" s="253">
        <v>4</v>
      </c>
      <c r="G116" s="253">
        <v>5</v>
      </c>
      <c r="H116" s="253">
        <v>8</v>
      </c>
      <c r="I116" s="253">
        <v>8</v>
      </c>
      <c r="J116" s="253">
        <v>8</v>
      </c>
      <c r="K116" s="253">
        <v>8</v>
      </c>
      <c r="L116" s="253">
        <v>8</v>
      </c>
      <c r="M116" s="253">
        <v>6</v>
      </c>
      <c r="N116" s="253">
        <v>6</v>
      </c>
      <c r="O116" s="253">
        <v>6</v>
      </c>
      <c r="P116" s="253">
        <v>7</v>
      </c>
      <c r="Q116" s="253">
        <v>4</v>
      </c>
      <c r="R116" s="219">
        <f>IFERROR(VLOOKUP(A116,Prog!$A$15:$H$248,4,FALSE),0)</f>
        <v>30</v>
      </c>
      <c r="S116" s="219">
        <f>IFERROR(VLOOKUP(A116,Prog!$A$15:$H$248,5,FALSE),0)</f>
        <v>30</v>
      </c>
      <c r="T116" s="219">
        <f>IFERROR(VLOOKUP(A116,Prog!$A$15:$H$248,8,FALSE),0)</f>
        <v>27</v>
      </c>
      <c r="U116" s="219">
        <f t="shared" si="3"/>
        <v>82</v>
      </c>
      <c r="V116" s="219">
        <f t="shared" si="4"/>
        <v>444</v>
      </c>
      <c r="W116" s="222">
        <f t="shared" si="5"/>
        <v>0.18468468468468469</v>
      </c>
      <c r="AH116" s="51" t="str">
        <f>VLOOKUP(A116,'[1]4'!$A$2:$F$215,3,FALSE)</f>
        <v>MORROPE</v>
      </c>
      <c r="AL116" s="14" t="str">
        <f>VLOOKUP(A116,'[1]4'!$A$2:$F$215,4,FALSE)</f>
        <v>LAMBAYEQUE</v>
      </c>
    </row>
    <row r="117" spans="1:38" x14ac:dyDescent="0.3">
      <c r="A117" s="52">
        <v>4433</v>
      </c>
      <c r="B117" s="52" t="s">
        <v>154</v>
      </c>
      <c r="C117" s="253">
        <v>0</v>
      </c>
      <c r="D117" s="253">
        <v>1</v>
      </c>
      <c r="E117" s="253">
        <v>7</v>
      </c>
      <c r="F117" s="253">
        <v>7</v>
      </c>
      <c r="G117" s="253">
        <v>7</v>
      </c>
      <c r="H117" s="253">
        <v>4</v>
      </c>
      <c r="I117" s="253">
        <v>4</v>
      </c>
      <c r="J117" s="253">
        <v>9</v>
      </c>
      <c r="K117" s="253">
        <v>8</v>
      </c>
      <c r="L117" s="253">
        <v>9</v>
      </c>
      <c r="M117" s="253">
        <v>2</v>
      </c>
      <c r="N117" s="253">
        <v>3</v>
      </c>
      <c r="O117" s="253">
        <v>1</v>
      </c>
      <c r="P117" s="253">
        <v>4</v>
      </c>
      <c r="Q117" s="253">
        <v>0</v>
      </c>
      <c r="R117" s="219">
        <f>IFERROR(VLOOKUP(A117,Prog!$A$15:$H$248,4,FALSE),0)</f>
        <v>25</v>
      </c>
      <c r="S117" s="219">
        <f>IFERROR(VLOOKUP(A117,Prog!$A$15:$H$248,5,FALSE),0)</f>
        <v>25</v>
      </c>
      <c r="T117" s="219">
        <f>IFERROR(VLOOKUP(A117,Prog!$A$15:$H$248,8,FALSE),0)</f>
        <v>18</v>
      </c>
      <c r="U117" s="219">
        <f t="shared" si="3"/>
        <v>66</v>
      </c>
      <c r="V117" s="219">
        <f t="shared" si="4"/>
        <v>361</v>
      </c>
      <c r="W117" s="222">
        <f t="shared" si="5"/>
        <v>0.18282548476454294</v>
      </c>
      <c r="AH117" s="51" t="str">
        <f>VLOOKUP(A117,'[1]4'!$A$2:$F$215,3,FALSE)</f>
        <v>MORROPE</v>
      </c>
      <c r="AL117" s="14" t="str">
        <f>VLOOKUP(A117,'[1]4'!$A$2:$F$215,4,FALSE)</f>
        <v>LAMBAYEQUE</v>
      </c>
    </row>
    <row r="118" spans="1:38" x14ac:dyDescent="0.3">
      <c r="A118" s="52">
        <v>4434</v>
      </c>
      <c r="B118" s="52" t="s">
        <v>155</v>
      </c>
      <c r="C118" s="253">
        <v>0</v>
      </c>
      <c r="D118" s="253">
        <v>0</v>
      </c>
      <c r="E118" s="253">
        <v>10</v>
      </c>
      <c r="F118" s="253">
        <v>9</v>
      </c>
      <c r="G118" s="253">
        <v>9</v>
      </c>
      <c r="H118" s="253">
        <v>15</v>
      </c>
      <c r="I118" s="253">
        <v>15</v>
      </c>
      <c r="J118" s="253">
        <v>16</v>
      </c>
      <c r="K118" s="253">
        <v>17</v>
      </c>
      <c r="L118" s="253">
        <v>18</v>
      </c>
      <c r="M118" s="253">
        <v>14</v>
      </c>
      <c r="N118" s="253">
        <v>14</v>
      </c>
      <c r="O118" s="253">
        <v>14</v>
      </c>
      <c r="P118" s="253">
        <v>8</v>
      </c>
      <c r="Q118" s="253">
        <v>8</v>
      </c>
      <c r="R118" s="219">
        <f>IFERROR(VLOOKUP(A118,Prog!$A$15:$H$248,4,FALSE),0)</f>
        <v>45</v>
      </c>
      <c r="S118" s="219">
        <f>IFERROR(VLOOKUP(A118,Prog!$A$15:$H$248,5,FALSE),0)</f>
        <v>51</v>
      </c>
      <c r="T118" s="219">
        <f>IFERROR(VLOOKUP(A118,Prog!$A$15:$H$248,8,FALSE),0)</f>
        <v>60</v>
      </c>
      <c r="U118" s="219">
        <f t="shared" si="3"/>
        <v>167</v>
      </c>
      <c r="V118" s="219">
        <f t="shared" si="4"/>
        <v>741</v>
      </c>
      <c r="W118" s="222">
        <f t="shared" si="5"/>
        <v>0.2253711201079622</v>
      </c>
      <c r="AH118" s="51" t="str">
        <f>VLOOKUP(A118,'[1]4'!$A$2:$F$215,3,FALSE)</f>
        <v>MORROPE</v>
      </c>
      <c r="AL118" s="14" t="str">
        <f>VLOOKUP(A118,'[1]4'!$A$2:$F$215,4,FALSE)</f>
        <v>LAMBAYEQUE</v>
      </c>
    </row>
    <row r="119" spans="1:38" x14ac:dyDescent="0.3">
      <c r="A119" s="52">
        <v>4435</v>
      </c>
      <c r="B119" s="52" t="s">
        <v>156</v>
      </c>
      <c r="C119" s="253">
        <v>0</v>
      </c>
      <c r="D119" s="253">
        <v>0</v>
      </c>
      <c r="E119" s="253">
        <v>10</v>
      </c>
      <c r="F119" s="253">
        <v>10</v>
      </c>
      <c r="G119" s="253">
        <v>10</v>
      </c>
      <c r="H119" s="253">
        <v>4</v>
      </c>
      <c r="I119" s="253">
        <v>4</v>
      </c>
      <c r="J119" s="253">
        <v>4</v>
      </c>
      <c r="K119" s="253">
        <v>5</v>
      </c>
      <c r="L119" s="253">
        <v>5</v>
      </c>
      <c r="M119" s="253">
        <v>5</v>
      </c>
      <c r="N119" s="253">
        <v>7</v>
      </c>
      <c r="O119" s="253">
        <v>7</v>
      </c>
      <c r="P119" s="253">
        <v>12</v>
      </c>
      <c r="Q119" s="253">
        <v>9</v>
      </c>
      <c r="R119" s="219">
        <f>IFERROR(VLOOKUP(A119,Prog!$A$15:$H$248,4,FALSE),0)</f>
        <v>30</v>
      </c>
      <c r="S119" s="219">
        <f>IFERROR(VLOOKUP(A119,Prog!$A$15:$H$248,5,FALSE),0)</f>
        <v>35</v>
      </c>
      <c r="T119" s="219">
        <f>IFERROR(VLOOKUP(A119,Prog!$A$15:$H$248,8,FALSE),0)</f>
        <v>24</v>
      </c>
      <c r="U119" s="219">
        <f t="shared" si="3"/>
        <v>92</v>
      </c>
      <c r="V119" s="219">
        <f t="shared" si="4"/>
        <v>468</v>
      </c>
      <c r="W119" s="222">
        <f t="shared" si="5"/>
        <v>0.19658119658119658</v>
      </c>
      <c r="AH119" s="51" t="str">
        <f>VLOOKUP(A119,'[1]4'!$A$2:$F$215,3,FALSE)</f>
        <v>MORROPE</v>
      </c>
      <c r="AL119" s="14" t="str">
        <f>VLOOKUP(A119,'[1]4'!$A$2:$F$215,4,FALSE)</f>
        <v>LAMBAYEQUE</v>
      </c>
    </row>
    <row r="120" spans="1:38" x14ac:dyDescent="0.3">
      <c r="A120" s="52">
        <v>4436</v>
      </c>
      <c r="B120" s="52" t="s">
        <v>157</v>
      </c>
      <c r="C120" s="253">
        <v>0</v>
      </c>
      <c r="D120" s="253">
        <v>0</v>
      </c>
      <c r="E120" s="253">
        <v>5</v>
      </c>
      <c r="F120" s="253">
        <v>5</v>
      </c>
      <c r="G120" s="253">
        <v>8</v>
      </c>
      <c r="H120" s="253">
        <v>4</v>
      </c>
      <c r="I120" s="253">
        <v>4</v>
      </c>
      <c r="J120" s="253">
        <v>4</v>
      </c>
      <c r="K120" s="253">
        <v>4</v>
      </c>
      <c r="L120" s="253">
        <v>8</v>
      </c>
      <c r="M120" s="253">
        <v>2</v>
      </c>
      <c r="N120" s="253">
        <v>3</v>
      </c>
      <c r="O120" s="253">
        <v>0</v>
      </c>
      <c r="P120" s="253">
        <v>8</v>
      </c>
      <c r="Q120" s="253">
        <v>4</v>
      </c>
      <c r="R120" s="219">
        <f>IFERROR(VLOOKUP(A120,Prog!$A$15:$H$248,4,FALSE),0)</f>
        <v>20</v>
      </c>
      <c r="S120" s="219">
        <f>IFERROR(VLOOKUP(A120,Prog!$A$15:$H$248,5,FALSE),0)</f>
        <v>25</v>
      </c>
      <c r="T120" s="219">
        <f>IFERROR(VLOOKUP(A120,Prog!$A$15:$H$248,8,FALSE),0)</f>
        <v>30</v>
      </c>
      <c r="U120" s="219">
        <f t="shared" si="3"/>
        <v>59</v>
      </c>
      <c r="V120" s="219">
        <f t="shared" si="4"/>
        <v>350</v>
      </c>
      <c r="W120" s="222">
        <f t="shared" si="5"/>
        <v>0.16857142857142857</v>
      </c>
      <c r="AH120" s="51" t="str">
        <f>VLOOKUP(A120,'[1]4'!$A$2:$F$215,3,FALSE)</f>
        <v>MORROPE</v>
      </c>
      <c r="AL120" s="14" t="str">
        <f>VLOOKUP(A120,'[1]4'!$A$2:$F$215,4,FALSE)</f>
        <v>LAMBAYEQUE</v>
      </c>
    </row>
    <row r="121" spans="1:38" x14ac:dyDescent="0.3">
      <c r="A121" s="52">
        <v>4437</v>
      </c>
      <c r="B121" s="52" t="s">
        <v>158</v>
      </c>
      <c r="C121" s="253">
        <v>0</v>
      </c>
      <c r="D121" s="253">
        <v>0</v>
      </c>
      <c r="E121" s="253">
        <v>1</v>
      </c>
      <c r="F121" s="253">
        <v>1</v>
      </c>
      <c r="G121" s="253">
        <v>1</v>
      </c>
      <c r="H121" s="253">
        <v>5</v>
      </c>
      <c r="I121" s="253">
        <v>7</v>
      </c>
      <c r="J121" s="253">
        <v>3</v>
      </c>
      <c r="K121" s="253">
        <v>4</v>
      </c>
      <c r="L121" s="253">
        <v>7</v>
      </c>
      <c r="M121" s="253">
        <v>1</v>
      </c>
      <c r="N121" s="253">
        <v>1</v>
      </c>
      <c r="O121" s="253">
        <v>1</v>
      </c>
      <c r="P121" s="253">
        <v>3</v>
      </c>
      <c r="Q121" s="253">
        <v>2</v>
      </c>
      <c r="R121" s="219">
        <f>IFERROR(VLOOKUP(A121,Prog!$A$15:$H$248,4,FALSE),0)</f>
        <v>92</v>
      </c>
      <c r="S121" s="219">
        <f>IFERROR(VLOOKUP(A121,Prog!$A$15:$H$248,5,FALSE),0)</f>
        <v>95</v>
      </c>
      <c r="T121" s="219">
        <f>IFERROR(VLOOKUP(A121,Prog!$A$15:$H$248,8,FALSE),0)</f>
        <v>80</v>
      </c>
      <c r="U121" s="219">
        <f t="shared" si="3"/>
        <v>37</v>
      </c>
      <c r="V121" s="219">
        <f t="shared" si="4"/>
        <v>1374</v>
      </c>
      <c r="W121" s="222">
        <f t="shared" si="5"/>
        <v>2.6928675400291122E-2</v>
      </c>
      <c r="AH121" s="51" t="str">
        <f>VLOOKUP(A121,'[1]4'!$A$2:$F$215,3,FALSE)</f>
        <v>MORROPE</v>
      </c>
      <c r="AL121" s="14" t="str">
        <f>VLOOKUP(A121,'[1]4'!$A$2:$F$215,4,FALSE)</f>
        <v>LAMBAYEQUE</v>
      </c>
    </row>
    <row r="122" spans="1:38" x14ac:dyDescent="0.3">
      <c r="A122" s="52">
        <v>4438</v>
      </c>
      <c r="B122" s="52" t="s">
        <v>159</v>
      </c>
      <c r="C122" s="253">
        <v>0</v>
      </c>
      <c r="D122" s="253">
        <v>0</v>
      </c>
      <c r="E122" s="253">
        <v>14</v>
      </c>
      <c r="F122" s="253">
        <v>14</v>
      </c>
      <c r="G122" s="253">
        <v>14</v>
      </c>
      <c r="H122" s="253">
        <v>8</v>
      </c>
      <c r="I122" s="253">
        <v>8</v>
      </c>
      <c r="J122" s="253">
        <v>12</v>
      </c>
      <c r="K122" s="253">
        <v>12</v>
      </c>
      <c r="L122" s="253">
        <v>11</v>
      </c>
      <c r="M122" s="253">
        <v>13</v>
      </c>
      <c r="N122" s="253">
        <v>13</v>
      </c>
      <c r="O122" s="253">
        <v>13</v>
      </c>
      <c r="P122" s="253">
        <v>20</v>
      </c>
      <c r="Q122" s="253">
        <v>20</v>
      </c>
      <c r="R122" s="219">
        <f>IFERROR(VLOOKUP(A122,Prog!$A$15:$H$248,4,FALSE),0)</f>
        <v>45</v>
      </c>
      <c r="S122" s="219">
        <f>IFERROR(VLOOKUP(A122,Prog!$A$15:$H$248,5,FALSE),0)</f>
        <v>49</v>
      </c>
      <c r="T122" s="219">
        <f>IFERROR(VLOOKUP(A122,Prog!$A$15:$H$248,8,FALSE),0)</f>
        <v>38</v>
      </c>
      <c r="U122" s="219">
        <f t="shared" si="3"/>
        <v>172</v>
      </c>
      <c r="V122" s="219">
        <f t="shared" si="4"/>
        <v>685</v>
      </c>
      <c r="W122" s="222">
        <f t="shared" si="5"/>
        <v>0.25109489051094891</v>
      </c>
      <c r="AH122" s="51" t="str">
        <f>VLOOKUP(A122,'[1]4'!$A$2:$F$215,3,FALSE)</f>
        <v>MORROPE</v>
      </c>
      <c r="AL122" s="14" t="str">
        <f>VLOOKUP(A122,'[1]4'!$A$2:$F$215,4,FALSE)</f>
        <v>LAMBAYEQUE</v>
      </c>
    </row>
    <row r="123" spans="1:38" x14ac:dyDescent="0.3">
      <c r="A123" s="52">
        <v>4439</v>
      </c>
      <c r="B123" s="52" t="s">
        <v>160</v>
      </c>
      <c r="C123" s="253">
        <v>0</v>
      </c>
      <c r="D123" s="253">
        <v>0</v>
      </c>
      <c r="E123" s="253">
        <v>15</v>
      </c>
      <c r="F123" s="253">
        <v>15</v>
      </c>
      <c r="G123" s="253">
        <v>15</v>
      </c>
      <c r="H123" s="253">
        <v>20</v>
      </c>
      <c r="I123" s="253">
        <v>20</v>
      </c>
      <c r="J123" s="253">
        <v>15</v>
      </c>
      <c r="K123" s="253">
        <v>15</v>
      </c>
      <c r="L123" s="253">
        <v>15</v>
      </c>
      <c r="M123" s="253">
        <v>13</v>
      </c>
      <c r="N123" s="253">
        <v>14</v>
      </c>
      <c r="O123" s="253">
        <v>15</v>
      </c>
      <c r="P123" s="253">
        <v>20</v>
      </c>
      <c r="Q123" s="253">
        <v>19</v>
      </c>
      <c r="R123" s="219">
        <f>IFERROR(VLOOKUP(A123,Prog!$A$15:$H$248,4,FALSE),0)</f>
        <v>71</v>
      </c>
      <c r="S123" s="219">
        <f>IFERROR(VLOOKUP(A123,Prog!$A$15:$H$248,5,FALSE),0)</f>
        <v>80</v>
      </c>
      <c r="T123" s="219">
        <f>IFERROR(VLOOKUP(A123,Prog!$A$15:$H$248,8,FALSE),0)</f>
        <v>107</v>
      </c>
      <c r="U123" s="219">
        <f t="shared" si="3"/>
        <v>211</v>
      </c>
      <c r="V123" s="219">
        <f t="shared" si="4"/>
        <v>1191</v>
      </c>
      <c r="W123" s="222">
        <f t="shared" si="5"/>
        <v>0.17716204869857263</v>
      </c>
      <c r="AH123" s="51" t="str">
        <f>VLOOKUP(A123,'[1]4'!$A$2:$F$215,3,FALSE)</f>
        <v>PICSI</v>
      </c>
      <c r="AL123" s="14" t="str">
        <f>VLOOKUP(A123,'[1]4'!$A$2:$F$215,4,FALSE)</f>
        <v>CHICLAYO</v>
      </c>
    </row>
    <row r="124" spans="1:38" x14ac:dyDescent="0.3">
      <c r="A124" s="52">
        <v>4440</v>
      </c>
      <c r="B124" s="52" t="s">
        <v>162</v>
      </c>
      <c r="C124" s="253">
        <v>62</v>
      </c>
      <c r="D124" s="253">
        <v>70</v>
      </c>
      <c r="E124" s="253">
        <v>32</v>
      </c>
      <c r="F124" s="253">
        <v>32</v>
      </c>
      <c r="G124" s="253">
        <v>32</v>
      </c>
      <c r="H124" s="253">
        <v>26</v>
      </c>
      <c r="I124" s="253">
        <v>26</v>
      </c>
      <c r="J124" s="253">
        <v>34</v>
      </c>
      <c r="K124" s="253">
        <v>32</v>
      </c>
      <c r="L124" s="253">
        <v>34</v>
      </c>
      <c r="M124" s="253">
        <v>19</v>
      </c>
      <c r="N124" s="253">
        <v>44</v>
      </c>
      <c r="O124" s="253">
        <v>41</v>
      </c>
      <c r="P124" s="253">
        <v>16</v>
      </c>
      <c r="Q124" s="253">
        <v>14</v>
      </c>
      <c r="R124" s="219">
        <f>IFERROR(VLOOKUP(A124,Prog!$A$15:$H$248,4,FALSE),0)</f>
        <v>300</v>
      </c>
      <c r="S124" s="219">
        <f>IFERROR(VLOOKUP(A124,Prog!$A$15:$H$248,5,FALSE),0)</f>
        <v>370</v>
      </c>
      <c r="T124" s="219">
        <f>IFERROR(VLOOKUP(A124,Prog!$A$15:$H$248,8,FALSE),0)</f>
        <v>400</v>
      </c>
      <c r="U124" s="219">
        <f t="shared" si="3"/>
        <v>514</v>
      </c>
      <c r="V124" s="219">
        <f t="shared" si="4"/>
        <v>5120</v>
      </c>
      <c r="W124" s="222">
        <f t="shared" si="5"/>
        <v>0.100390625</v>
      </c>
      <c r="AH124" s="51" t="str">
        <f>VLOOKUP(A124,'[1]4'!$A$2:$F$215,3,FALSE)</f>
        <v>FERREÑAFE</v>
      </c>
      <c r="AL124" s="14" t="str">
        <f>VLOOKUP(A124,'[1]4'!$A$2:$F$215,4,FALSE)</f>
        <v>FERREÑAFE</v>
      </c>
    </row>
    <row r="125" spans="1:38" x14ac:dyDescent="0.3">
      <c r="A125" s="52">
        <v>4441</v>
      </c>
      <c r="B125" s="52" t="s">
        <v>165</v>
      </c>
      <c r="C125" s="253">
        <v>8</v>
      </c>
      <c r="D125" s="253">
        <v>9</v>
      </c>
      <c r="E125" s="253">
        <v>37</v>
      </c>
      <c r="F125" s="253">
        <v>37</v>
      </c>
      <c r="G125" s="253">
        <v>39</v>
      </c>
      <c r="H125" s="253">
        <v>55</v>
      </c>
      <c r="I125" s="253">
        <v>54</v>
      </c>
      <c r="J125" s="253">
        <v>42</v>
      </c>
      <c r="K125" s="253">
        <v>41</v>
      </c>
      <c r="L125" s="253">
        <v>36</v>
      </c>
      <c r="M125" s="253">
        <v>38</v>
      </c>
      <c r="N125" s="253">
        <v>40</v>
      </c>
      <c r="O125" s="253">
        <v>37</v>
      </c>
      <c r="P125" s="253">
        <v>31</v>
      </c>
      <c r="Q125" s="253">
        <v>27</v>
      </c>
      <c r="R125" s="219">
        <f>IFERROR(VLOOKUP(A125,Prog!$A$15:$H$248,4,FALSE),0)</f>
        <v>161</v>
      </c>
      <c r="S125" s="219">
        <f>IFERROR(VLOOKUP(A125,Prog!$A$15:$H$248,5,FALSE),0)</f>
        <v>197</v>
      </c>
      <c r="T125" s="219">
        <f>IFERROR(VLOOKUP(A125,Prog!$A$15:$H$248,8,FALSE),0)</f>
        <v>169</v>
      </c>
      <c r="U125" s="219">
        <f t="shared" si="3"/>
        <v>531</v>
      </c>
      <c r="V125" s="219">
        <f t="shared" si="4"/>
        <v>2647</v>
      </c>
      <c r="W125" s="222">
        <f t="shared" si="5"/>
        <v>0.2006044578768417</v>
      </c>
      <c r="AH125" s="51" t="str">
        <f>VLOOKUP(A125,'[1]4'!$A$2:$F$215,3,FALSE)</f>
        <v>FERREÑAFE</v>
      </c>
      <c r="AL125" s="14" t="str">
        <f>VLOOKUP(A125,'[1]4'!$A$2:$F$215,4,FALSE)</f>
        <v>FERREÑAFE</v>
      </c>
    </row>
    <row r="126" spans="1:38" x14ac:dyDescent="0.3">
      <c r="A126" s="52">
        <v>4442</v>
      </c>
      <c r="B126" s="52" t="s">
        <v>166</v>
      </c>
      <c r="C126" s="253">
        <v>0</v>
      </c>
      <c r="D126" s="253">
        <v>0</v>
      </c>
      <c r="E126" s="253">
        <v>2</v>
      </c>
      <c r="F126" s="253">
        <v>2</v>
      </c>
      <c r="G126" s="253">
        <v>2</v>
      </c>
      <c r="H126" s="253">
        <v>1</v>
      </c>
      <c r="I126" s="253">
        <v>1</v>
      </c>
      <c r="J126" s="253">
        <v>1</v>
      </c>
      <c r="K126" s="253">
        <v>1</v>
      </c>
      <c r="L126" s="253">
        <v>1</v>
      </c>
      <c r="M126" s="253">
        <v>0</v>
      </c>
      <c r="N126" s="253">
        <v>0</v>
      </c>
      <c r="O126" s="253">
        <v>0</v>
      </c>
      <c r="P126" s="253">
        <v>1</v>
      </c>
      <c r="Q126" s="253">
        <v>0</v>
      </c>
      <c r="R126" s="219">
        <f>IFERROR(VLOOKUP(A126,Prog!$A$15:$H$248,4,FALSE),0)</f>
        <v>13</v>
      </c>
      <c r="S126" s="219">
        <f>IFERROR(VLOOKUP(A126,Prog!$A$15:$H$248,5,FALSE),0)</f>
        <v>13</v>
      </c>
      <c r="T126" s="219">
        <f>IFERROR(VLOOKUP(A126,Prog!$A$15:$H$248,8,FALSE),0)</f>
        <v>17</v>
      </c>
      <c r="U126" s="219">
        <f t="shared" si="3"/>
        <v>12</v>
      </c>
      <c r="V126" s="219">
        <f t="shared" si="4"/>
        <v>203</v>
      </c>
      <c r="W126" s="222">
        <f t="shared" si="5"/>
        <v>5.9113300492610835E-2</v>
      </c>
      <c r="AH126" s="51" t="str">
        <f>VLOOKUP(A126,'[1]4'!$A$2:$F$215,3,FALSE)</f>
        <v>INCAHUASI</v>
      </c>
      <c r="AL126" s="14" t="str">
        <f>VLOOKUP(A126,'[1]4'!$A$2:$F$215,4,FALSE)</f>
        <v>FERREÑAFE</v>
      </c>
    </row>
    <row r="127" spans="1:38" x14ac:dyDescent="0.3">
      <c r="A127" s="52">
        <v>4443</v>
      </c>
      <c r="B127" s="52" t="s">
        <v>168</v>
      </c>
      <c r="C127" s="253">
        <v>0</v>
      </c>
      <c r="D127" s="253">
        <v>1</v>
      </c>
      <c r="E127" s="253">
        <v>15</v>
      </c>
      <c r="F127" s="253">
        <v>14</v>
      </c>
      <c r="G127" s="253">
        <v>15</v>
      </c>
      <c r="H127" s="253">
        <v>14</v>
      </c>
      <c r="I127" s="253">
        <v>14</v>
      </c>
      <c r="J127" s="253">
        <v>19</v>
      </c>
      <c r="K127" s="253">
        <v>19</v>
      </c>
      <c r="L127" s="253">
        <v>19</v>
      </c>
      <c r="M127" s="253">
        <v>13</v>
      </c>
      <c r="N127" s="253">
        <v>14</v>
      </c>
      <c r="O127" s="253">
        <v>16</v>
      </c>
      <c r="P127" s="253">
        <v>28</v>
      </c>
      <c r="Q127" s="253">
        <v>27</v>
      </c>
      <c r="R127" s="219">
        <f>IFERROR(VLOOKUP(A127,Prog!$A$15:$H$248,4,FALSE),0)</f>
        <v>59</v>
      </c>
      <c r="S127" s="219">
        <f>IFERROR(VLOOKUP(A127,Prog!$A$15:$H$248,5,FALSE),0)</f>
        <v>73</v>
      </c>
      <c r="T127" s="219">
        <f>IFERROR(VLOOKUP(A127,Prog!$A$15:$H$248,8,FALSE),0)</f>
        <v>82</v>
      </c>
      <c r="U127" s="219">
        <f t="shared" si="3"/>
        <v>228</v>
      </c>
      <c r="V127" s="219">
        <f t="shared" si="4"/>
        <v>1015</v>
      </c>
      <c r="W127" s="222">
        <f t="shared" si="5"/>
        <v>0.22463054187192119</v>
      </c>
      <c r="AH127" s="51" t="str">
        <f>VLOOKUP(A127,'[1]4'!$A$2:$F$215,3,FALSE)</f>
        <v>MANUEL ANTONIO MESONES MURO</v>
      </c>
      <c r="AL127" s="14" t="str">
        <f>VLOOKUP(A127,'[1]4'!$A$2:$F$215,4,FALSE)</f>
        <v>FERREÑAFE</v>
      </c>
    </row>
    <row r="128" spans="1:38" x14ac:dyDescent="0.3">
      <c r="A128" s="52">
        <v>4444</v>
      </c>
      <c r="B128" s="52" t="s">
        <v>169</v>
      </c>
      <c r="C128" s="253">
        <v>0</v>
      </c>
      <c r="D128" s="253">
        <v>0</v>
      </c>
      <c r="E128" s="253">
        <v>7</v>
      </c>
      <c r="F128" s="253">
        <v>7</v>
      </c>
      <c r="G128" s="253">
        <v>7</v>
      </c>
      <c r="H128" s="253">
        <v>6</v>
      </c>
      <c r="I128" s="253">
        <v>6</v>
      </c>
      <c r="J128" s="253">
        <v>2</v>
      </c>
      <c r="K128" s="253">
        <v>4</v>
      </c>
      <c r="L128" s="253">
        <v>2</v>
      </c>
      <c r="M128" s="253">
        <v>2</v>
      </c>
      <c r="N128" s="253">
        <v>4</v>
      </c>
      <c r="O128" s="253">
        <v>3</v>
      </c>
      <c r="P128" s="253">
        <v>8</v>
      </c>
      <c r="Q128" s="253">
        <v>9</v>
      </c>
      <c r="R128" s="219">
        <f>IFERROR(VLOOKUP(A128,Prog!$A$15:$H$248,4,FALSE),0)</f>
        <v>39</v>
      </c>
      <c r="S128" s="219">
        <f>IFERROR(VLOOKUP(A128,Prog!$A$15:$H$248,5,FALSE),0)</f>
        <v>57</v>
      </c>
      <c r="T128" s="219">
        <f>IFERROR(VLOOKUP(A128,Prog!$A$15:$H$248,8,FALSE),0)</f>
        <v>49</v>
      </c>
      <c r="U128" s="219">
        <f t="shared" si="3"/>
        <v>67</v>
      </c>
      <c r="V128" s="219">
        <f t="shared" si="4"/>
        <v>713</v>
      </c>
      <c r="W128" s="222">
        <f t="shared" si="5"/>
        <v>9.3969144460028048E-2</v>
      </c>
      <c r="AH128" s="51" t="str">
        <f>VLOOKUP(A128,'[1]4'!$A$2:$F$215,3,FALSE)</f>
        <v>PITIPO</v>
      </c>
      <c r="AL128" s="14" t="str">
        <f>VLOOKUP(A128,'[1]4'!$A$2:$F$215,4,FALSE)</f>
        <v>FERREÑAFE</v>
      </c>
    </row>
    <row r="129" spans="1:38" x14ac:dyDescent="0.3">
      <c r="A129" s="52">
        <v>4445</v>
      </c>
      <c r="B129" s="52" t="s">
        <v>170</v>
      </c>
      <c r="C129" s="253">
        <v>0</v>
      </c>
      <c r="D129" s="253">
        <v>1</v>
      </c>
      <c r="E129" s="253">
        <v>2</v>
      </c>
      <c r="F129" s="253">
        <v>2</v>
      </c>
      <c r="G129" s="253">
        <v>2</v>
      </c>
      <c r="H129" s="253">
        <v>4</v>
      </c>
      <c r="I129" s="253">
        <v>4</v>
      </c>
      <c r="J129" s="253">
        <v>5</v>
      </c>
      <c r="K129" s="253">
        <v>6</v>
      </c>
      <c r="L129" s="253">
        <v>9</v>
      </c>
      <c r="M129" s="253">
        <v>10</v>
      </c>
      <c r="N129" s="253">
        <v>12</v>
      </c>
      <c r="O129" s="253">
        <v>12</v>
      </c>
      <c r="P129" s="253">
        <v>6</v>
      </c>
      <c r="Q129" s="253">
        <v>6</v>
      </c>
      <c r="R129" s="219">
        <f>IFERROR(VLOOKUP(A129,Prog!$A$15:$H$248,4,FALSE),0)</f>
        <v>32</v>
      </c>
      <c r="S129" s="219">
        <f>IFERROR(VLOOKUP(A129,Prog!$A$15:$H$248,5,FALSE),0)</f>
        <v>36</v>
      </c>
      <c r="T129" s="219">
        <f>IFERROR(VLOOKUP(A129,Prog!$A$15:$H$248,8,FALSE),0)</f>
        <v>32</v>
      </c>
      <c r="U129" s="219">
        <f t="shared" si="3"/>
        <v>81</v>
      </c>
      <c r="V129" s="219">
        <f t="shared" si="4"/>
        <v>504</v>
      </c>
      <c r="W129" s="222">
        <f t="shared" si="5"/>
        <v>0.16071428571428573</v>
      </c>
      <c r="AH129" s="51" t="str">
        <f>VLOOKUP(A129,'[1]4'!$A$2:$F$215,3,FALSE)</f>
        <v>PITIPO</v>
      </c>
      <c r="AL129" s="14" t="str">
        <f>VLOOKUP(A129,'[1]4'!$A$2:$F$215,4,FALSE)</f>
        <v>FERREÑAFE</v>
      </c>
    </row>
    <row r="130" spans="1:38" x14ac:dyDescent="0.3">
      <c r="A130" s="52">
        <v>4446</v>
      </c>
      <c r="B130" s="52" t="s">
        <v>171</v>
      </c>
      <c r="C130" s="253">
        <v>1</v>
      </c>
      <c r="D130" s="253">
        <v>1</v>
      </c>
      <c r="E130" s="253">
        <v>2</v>
      </c>
      <c r="F130" s="253">
        <v>2</v>
      </c>
      <c r="G130" s="253">
        <v>2</v>
      </c>
      <c r="H130" s="253">
        <v>1</v>
      </c>
      <c r="I130" s="253">
        <v>1</v>
      </c>
      <c r="J130" s="253">
        <v>0</v>
      </c>
      <c r="K130" s="253">
        <v>0</v>
      </c>
      <c r="L130" s="253">
        <v>0</v>
      </c>
      <c r="M130" s="253">
        <v>3</v>
      </c>
      <c r="N130" s="253">
        <v>3</v>
      </c>
      <c r="O130" s="253">
        <v>2</v>
      </c>
      <c r="P130" s="253">
        <v>2</v>
      </c>
      <c r="Q130" s="253">
        <v>1</v>
      </c>
      <c r="R130" s="219">
        <f>IFERROR(VLOOKUP(A130,Prog!$A$15:$H$248,4,FALSE),0)</f>
        <v>14</v>
      </c>
      <c r="S130" s="219">
        <f>IFERROR(VLOOKUP(A130,Prog!$A$15:$H$248,5,FALSE),0)</f>
        <v>15</v>
      </c>
      <c r="T130" s="219">
        <f>IFERROR(VLOOKUP(A130,Prog!$A$15:$H$248,8,FALSE),0)</f>
        <v>14</v>
      </c>
      <c r="U130" s="219">
        <f t="shared" si="3"/>
        <v>21</v>
      </c>
      <c r="V130" s="219">
        <f t="shared" si="4"/>
        <v>216</v>
      </c>
      <c r="W130" s="222">
        <f t="shared" si="5"/>
        <v>9.7222222222222224E-2</v>
      </c>
      <c r="AH130" s="51" t="str">
        <f>VLOOKUP(A130,'[1]4'!$A$2:$F$215,3,FALSE)</f>
        <v>PITIPO</v>
      </c>
      <c r="AL130" s="14" t="str">
        <f>VLOOKUP(A130,'[1]4'!$A$2:$F$215,4,FALSE)</f>
        <v>FERREÑAFE</v>
      </c>
    </row>
    <row r="131" spans="1:38" x14ac:dyDescent="0.3">
      <c r="A131" s="52">
        <v>4447</v>
      </c>
      <c r="B131" s="52" t="s">
        <v>172</v>
      </c>
      <c r="C131" s="253">
        <v>3</v>
      </c>
      <c r="D131" s="253">
        <v>3</v>
      </c>
      <c r="E131" s="253">
        <v>13</v>
      </c>
      <c r="F131" s="253">
        <v>13</v>
      </c>
      <c r="G131" s="253">
        <v>15</v>
      </c>
      <c r="H131" s="253">
        <v>16</v>
      </c>
      <c r="I131" s="253">
        <v>17</v>
      </c>
      <c r="J131" s="253">
        <v>12</v>
      </c>
      <c r="K131" s="253">
        <v>12</v>
      </c>
      <c r="L131" s="253">
        <v>15</v>
      </c>
      <c r="M131" s="253">
        <v>9</v>
      </c>
      <c r="N131" s="253">
        <v>15</v>
      </c>
      <c r="O131" s="253">
        <v>17</v>
      </c>
      <c r="P131" s="253">
        <v>17</v>
      </c>
      <c r="Q131" s="253">
        <v>13</v>
      </c>
      <c r="R131" s="219">
        <f>IFERROR(VLOOKUP(A131,Prog!$A$15:$H$248,4,FALSE),0)</f>
        <v>56</v>
      </c>
      <c r="S131" s="219">
        <f>IFERROR(VLOOKUP(A131,Prog!$A$15:$H$248,5,FALSE),0)</f>
        <v>67</v>
      </c>
      <c r="T131" s="219">
        <f>IFERROR(VLOOKUP(A131,Prog!$A$15:$H$248,8,FALSE),0)</f>
        <v>59</v>
      </c>
      <c r="U131" s="219">
        <f t="shared" ref="U131:U194" si="6">SUM(C131:Q131)</f>
        <v>190</v>
      </c>
      <c r="V131" s="219">
        <f t="shared" ref="V131:V194" si="7">R131*7+S131*6+T131*2</f>
        <v>912</v>
      </c>
      <c r="W131" s="222">
        <f t="shared" ref="W131:W194" si="8">IFERROR(U131/V131,0%)</f>
        <v>0.20833333333333334</v>
      </c>
      <c r="AH131" s="51" t="str">
        <f>VLOOKUP(A131,'[1]4'!$A$2:$F$215,3,FALSE)</f>
        <v>PITIPO</v>
      </c>
      <c r="AL131" s="14" t="str">
        <f>VLOOKUP(A131,'[1]4'!$A$2:$F$215,4,FALSE)</f>
        <v>FERREÑAFE</v>
      </c>
    </row>
    <row r="132" spans="1:38" x14ac:dyDescent="0.3">
      <c r="A132" s="52">
        <v>4448</v>
      </c>
      <c r="B132" s="52" t="s">
        <v>173</v>
      </c>
      <c r="C132" s="253">
        <v>2</v>
      </c>
      <c r="D132" s="253">
        <v>2</v>
      </c>
      <c r="E132" s="253">
        <v>3</v>
      </c>
      <c r="F132" s="253">
        <v>3</v>
      </c>
      <c r="G132" s="253">
        <v>3</v>
      </c>
      <c r="H132" s="253">
        <v>1</v>
      </c>
      <c r="I132" s="253">
        <v>1</v>
      </c>
      <c r="J132" s="253">
        <v>3</v>
      </c>
      <c r="K132" s="253">
        <v>5</v>
      </c>
      <c r="L132" s="253">
        <v>1</v>
      </c>
      <c r="M132" s="253">
        <v>1</v>
      </c>
      <c r="N132" s="253">
        <v>2</v>
      </c>
      <c r="O132" s="253">
        <v>2</v>
      </c>
      <c r="P132" s="253">
        <v>2</v>
      </c>
      <c r="Q132" s="253">
        <v>2</v>
      </c>
      <c r="R132" s="219">
        <f>IFERROR(VLOOKUP(A132,Prog!$A$15:$H$248,4,FALSE),0)</f>
        <v>17</v>
      </c>
      <c r="S132" s="219">
        <f>IFERROR(VLOOKUP(A132,Prog!$A$15:$H$248,5,FALSE),0)</f>
        <v>20</v>
      </c>
      <c r="T132" s="219">
        <f>IFERROR(VLOOKUP(A132,Prog!$A$15:$H$248,8,FALSE),0)</f>
        <v>18</v>
      </c>
      <c r="U132" s="219">
        <f t="shared" si="6"/>
        <v>33</v>
      </c>
      <c r="V132" s="219">
        <f t="shared" si="7"/>
        <v>275</v>
      </c>
      <c r="W132" s="222">
        <f t="shared" si="8"/>
        <v>0.12</v>
      </c>
      <c r="AH132" s="51" t="str">
        <f>VLOOKUP(A132,'[1]4'!$A$2:$F$215,3,FALSE)</f>
        <v>PITIPO</v>
      </c>
      <c r="AL132" s="14" t="str">
        <f>VLOOKUP(A132,'[1]4'!$A$2:$F$215,4,FALSE)</f>
        <v>FERREÑAFE</v>
      </c>
    </row>
    <row r="133" spans="1:38" x14ac:dyDescent="0.3">
      <c r="A133" s="52">
        <v>4449</v>
      </c>
      <c r="B133" s="52" t="s">
        <v>174</v>
      </c>
      <c r="C133" s="253">
        <v>0</v>
      </c>
      <c r="D133" s="253">
        <v>0</v>
      </c>
      <c r="E133" s="253">
        <v>6</v>
      </c>
      <c r="F133" s="253">
        <v>6</v>
      </c>
      <c r="G133" s="253">
        <v>6</v>
      </c>
      <c r="H133" s="253">
        <v>2</v>
      </c>
      <c r="I133" s="253">
        <v>2</v>
      </c>
      <c r="J133" s="253">
        <v>2</v>
      </c>
      <c r="K133" s="253">
        <v>2</v>
      </c>
      <c r="L133" s="253">
        <v>2</v>
      </c>
      <c r="M133" s="253">
        <v>3</v>
      </c>
      <c r="N133" s="253">
        <v>4</v>
      </c>
      <c r="O133" s="253">
        <v>4</v>
      </c>
      <c r="P133" s="253">
        <v>5</v>
      </c>
      <c r="Q133" s="253">
        <v>5</v>
      </c>
      <c r="R133" s="219">
        <f>IFERROR(VLOOKUP(A133,Prog!$A$15:$H$248,4,FALSE),0)</f>
        <v>15</v>
      </c>
      <c r="S133" s="219">
        <f>IFERROR(VLOOKUP(A133,Prog!$A$15:$H$248,5,FALSE),0)</f>
        <v>22</v>
      </c>
      <c r="T133" s="219">
        <f>IFERROR(VLOOKUP(A133,Prog!$A$15:$H$248,8,FALSE),0)</f>
        <v>20</v>
      </c>
      <c r="U133" s="219">
        <f t="shared" si="6"/>
        <v>49</v>
      </c>
      <c r="V133" s="219">
        <f t="shared" si="7"/>
        <v>277</v>
      </c>
      <c r="W133" s="222">
        <f t="shared" si="8"/>
        <v>0.17689530685920576</v>
      </c>
      <c r="AH133" s="51" t="str">
        <f>VLOOKUP(A133,'[1]4'!$A$2:$F$215,3,FALSE)</f>
        <v>PITIPO</v>
      </c>
      <c r="AL133" s="14" t="str">
        <f>VLOOKUP(A133,'[1]4'!$A$2:$F$215,4,FALSE)</f>
        <v>FERREÑAFE</v>
      </c>
    </row>
    <row r="134" spans="1:38" x14ac:dyDescent="0.3">
      <c r="A134" s="52">
        <v>4450</v>
      </c>
      <c r="B134" s="52" t="s">
        <v>175</v>
      </c>
      <c r="C134" s="253">
        <v>0</v>
      </c>
      <c r="D134" s="253">
        <v>1</v>
      </c>
      <c r="E134" s="253">
        <v>3</v>
      </c>
      <c r="F134" s="253">
        <v>3</v>
      </c>
      <c r="G134" s="253">
        <v>3</v>
      </c>
      <c r="H134" s="253">
        <v>3</v>
      </c>
      <c r="I134" s="253">
        <v>3</v>
      </c>
      <c r="J134" s="253">
        <v>4</v>
      </c>
      <c r="K134" s="253">
        <v>6</v>
      </c>
      <c r="L134" s="253">
        <v>5</v>
      </c>
      <c r="M134" s="253">
        <v>0</v>
      </c>
      <c r="N134" s="253">
        <v>2</v>
      </c>
      <c r="O134" s="253">
        <v>2</v>
      </c>
      <c r="P134" s="253">
        <v>3</v>
      </c>
      <c r="Q134" s="253">
        <v>2</v>
      </c>
      <c r="R134" s="219">
        <f>IFERROR(VLOOKUP(A134,Prog!$A$15:$H$248,4,FALSE),0)</f>
        <v>20</v>
      </c>
      <c r="S134" s="219">
        <f>IFERROR(VLOOKUP(A134,Prog!$A$15:$H$248,5,FALSE),0)</f>
        <v>28</v>
      </c>
      <c r="T134" s="219">
        <f>IFERROR(VLOOKUP(A134,Prog!$A$15:$H$248,8,FALSE),0)</f>
        <v>25</v>
      </c>
      <c r="U134" s="219">
        <f t="shared" si="6"/>
        <v>40</v>
      </c>
      <c r="V134" s="219">
        <f t="shared" si="7"/>
        <v>358</v>
      </c>
      <c r="W134" s="222">
        <f t="shared" si="8"/>
        <v>0.11173184357541899</v>
      </c>
      <c r="AH134" s="51" t="str">
        <f>VLOOKUP(A134,'[1]4'!$A$2:$F$215,3,FALSE)</f>
        <v>PITIPO</v>
      </c>
      <c r="AL134" s="14" t="str">
        <f>VLOOKUP(A134,'[1]4'!$A$2:$F$215,4,FALSE)</f>
        <v>FERREÑAFE</v>
      </c>
    </row>
    <row r="135" spans="1:38" x14ac:dyDescent="0.3">
      <c r="A135" s="52">
        <v>4451</v>
      </c>
      <c r="B135" s="52" t="s">
        <v>176</v>
      </c>
      <c r="C135" s="253">
        <v>7</v>
      </c>
      <c r="D135" s="253">
        <v>10</v>
      </c>
      <c r="E135" s="253">
        <v>22</v>
      </c>
      <c r="F135" s="253">
        <v>23</v>
      </c>
      <c r="G135" s="253">
        <v>23</v>
      </c>
      <c r="H135" s="253">
        <v>31</v>
      </c>
      <c r="I135" s="253">
        <v>31</v>
      </c>
      <c r="J135" s="253">
        <v>35</v>
      </c>
      <c r="K135" s="253">
        <v>42</v>
      </c>
      <c r="L135" s="253">
        <v>24</v>
      </c>
      <c r="M135" s="253">
        <v>19</v>
      </c>
      <c r="N135" s="253">
        <v>28</v>
      </c>
      <c r="O135" s="253">
        <v>19</v>
      </c>
      <c r="P135" s="253">
        <v>18</v>
      </c>
      <c r="Q135" s="253">
        <v>20</v>
      </c>
      <c r="R135" s="219">
        <f>IFERROR(VLOOKUP(A135,Prog!$A$15:$H$248,4,FALSE),0)</f>
        <v>110</v>
      </c>
      <c r="S135" s="219">
        <f>IFERROR(VLOOKUP(A135,Prog!$A$15:$H$248,5,FALSE),0)</f>
        <v>130</v>
      </c>
      <c r="T135" s="219">
        <f>IFERROR(VLOOKUP(A135,Prog!$A$15:$H$248,8,FALSE),0)</f>
        <v>125</v>
      </c>
      <c r="U135" s="219">
        <f t="shared" si="6"/>
        <v>352</v>
      </c>
      <c r="V135" s="219">
        <f t="shared" si="7"/>
        <v>1800</v>
      </c>
      <c r="W135" s="222">
        <f t="shared" si="8"/>
        <v>0.19555555555555557</v>
      </c>
      <c r="AH135" s="51" t="str">
        <f>VLOOKUP(A135,'[1]4'!$A$2:$F$215,3,FALSE)</f>
        <v>PITIPO</v>
      </c>
      <c r="AL135" s="14" t="str">
        <f>VLOOKUP(A135,'[1]4'!$A$2:$F$215,4,FALSE)</f>
        <v>FERREÑAFE</v>
      </c>
    </row>
    <row r="136" spans="1:38" x14ac:dyDescent="0.3">
      <c r="A136" s="52">
        <v>4452</v>
      </c>
      <c r="B136" s="52" t="s">
        <v>177</v>
      </c>
      <c r="C136" s="253">
        <v>29</v>
      </c>
      <c r="D136" s="253">
        <v>34</v>
      </c>
      <c r="E136" s="253">
        <v>79</v>
      </c>
      <c r="F136" s="253">
        <v>76</v>
      </c>
      <c r="G136" s="253">
        <v>79</v>
      </c>
      <c r="H136" s="253">
        <v>70</v>
      </c>
      <c r="I136" s="253">
        <v>70</v>
      </c>
      <c r="J136" s="253">
        <v>73</v>
      </c>
      <c r="K136" s="253">
        <v>74</v>
      </c>
      <c r="L136" s="253">
        <v>63</v>
      </c>
      <c r="M136" s="253">
        <v>40</v>
      </c>
      <c r="N136" s="253">
        <v>36</v>
      </c>
      <c r="O136" s="253">
        <v>57</v>
      </c>
      <c r="P136" s="253">
        <v>83</v>
      </c>
      <c r="Q136" s="253">
        <v>25</v>
      </c>
      <c r="R136" s="219">
        <f>IFERROR(VLOOKUP(A136,Prog!$A$15:$H$248,4,FALSE),0)</f>
        <v>210</v>
      </c>
      <c r="S136" s="219">
        <f>IFERROR(VLOOKUP(A136,Prog!$A$15:$H$248,5,FALSE),0)</f>
        <v>217</v>
      </c>
      <c r="T136" s="219">
        <f>IFERROR(VLOOKUP(A136,Prog!$A$15:$H$248,8,FALSE),0)</f>
        <v>240</v>
      </c>
      <c r="U136" s="219">
        <f t="shared" si="6"/>
        <v>888</v>
      </c>
      <c r="V136" s="219">
        <f t="shared" si="7"/>
        <v>3252</v>
      </c>
      <c r="W136" s="222">
        <f t="shared" si="8"/>
        <v>0.27306273062730629</v>
      </c>
      <c r="AH136" s="51" t="str">
        <f>VLOOKUP(A136,'[1]4'!$A$2:$F$215,3,FALSE)</f>
        <v>PUEBLO NUEVO</v>
      </c>
      <c r="AL136" s="14" t="str">
        <f>VLOOKUP(A136,'[1]4'!$A$2:$F$215,4,FALSE)</f>
        <v>FERREÑAFE</v>
      </c>
    </row>
    <row r="137" spans="1:38" x14ac:dyDescent="0.3">
      <c r="A137" s="52">
        <v>4453</v>
      </c>
      <c r="B137" s="52" t="s">
        <v>178</v>
      </c>
      <c r="C137" s="253">
        <v>0</v>
      </c>
      <c r="D137" s="253">
        <v>0</v>
      </c>
      <c r="E137" s="253">
        <v>0</v>
      </c>
      <c r="F137" s="253">
        <v>0</v>
      </c>
      <c r="G137" s="253">
        <v>1</v>
      </c>
      <c r="H137" s="253">
        <v>0</v>
      </c>
      <c r="I137" s="253">
        <v>0</v>
      </c>
      <c r="J137" s="253">
        <v>0</v>
      </c>
      <c r="K137" s="253">
        <v>0</v>
      </c>
      <c r="L137" s="253">
        <v>0</v>
      </c>
      <c r="M137" s="253">
        <v>1</v>
      </c>
      <c r="N137" s="253">
        <v>3</v>
      </c>
      <c r="O137" s="253">
        <v>2</v>
      </c>
      <c r="P137" s="253">
        <v>0</v>
      </c>
      <c r="Q137" s="253">
        <v>0</v>
      </c>
      <c r="R137" s="219">
        <f>IFERROR(VLOOKUP(A137,Prog!$A$15:$H$248,4,FALSE),0)</f>
        <v>37</v>
      </c>
      <c r="S137" s="219">
        <f>IFERROR(VLOOKUP(A137,Prog!$A$15:$H$248,5,FALSE),0)</f>
        <v>42</v>
      </c>
      <c r="T137" s="219">
        <f>IFERROR(VLOOKUP(A137,Prog!$A$15:$H$248,8,FALSE),0)</f>
        <v>48</v>
      </c>
      <c r="U137" s="219">
        <f t="shared" si="6"/>
        <v>7</v>
      </c>
      <c r="V137" s="219">
        <f t="shared" si="7"/>
        <v>607</v>
      </c>
      <c r="W137" s="222">
        <f t="shared" si="8"/>
        <v>1.1532125205930808E-2</v>
      </c>
      <c r="AH137" s="51" t="str">
        <f>VLOOKUP(A137,'[1]4'!$A$2:$F$215,3,FALSE)</f>
        <v>PUEBLO NUEVO</v>
      </c>
      <c r="AL137" s="14" t="str">
        <f>VLOOKUP(A137,'[1]4'!$A$2:$F$215,4,FALSE)</f>
        <v>FERREÑAFE</v>
      </c>
    </row>
    <row r="138" spans="1:38" x14ac:dyDescent="0.3">
      <c r="A138" s="52">
        <v>4454</v>
      </c>
      <c r="B138" s="52" t="s">
        <v>179</v>
      </c>
      <c r="C138" s="253">
        <v>2</v>
      </c>
      <c r="D138" s="253">
        <v>2</v>
      </c>
      <c r="E138" s="253">
        <v>3</v>
      </c>
      <c r="F138" s="253">
        <v>3</v>
      </c>
      <c r="G138" s="253">
        <v>3</v>
      </c>
      <c r="H138" s="253">
        <v>2</v>
      </c>
      <c r="I138" s="253">
        <v>3</v>
      </c>
      <c r="J138" s="253">
        <v>4</v>
      </c>
      <c r="K138" s="253">
        <v>3</v>
      </c>
      <c r="L138" s="253">
        <v>5</v>
      </c>
      <c r="M138" s="253">
        <v>0</v>
      </c>
      <c r="N138" s="253">
        <v>1</v>
      </c>
      <c r="O138" s="253">
        <v>1</v>
      </c>
      <c r="P138" s="253">
        <v>3</v>
      </c>
      <c r="Q138" s="253">
        <v>2</v>
      </c>
      <c r="R138" s="219">
        <f>IFERROR(VLOOKUP(A138,Prog!$A$15:$H$248,4,FALSE),0)</f>
        <v>26</v>
      </c>
      <c r="S138" s="219">
        <f>IFERROR(VLOOKUP(A138,Prog!$A$15:$H$248,5,FALSE),0)</f>
        <v>26</v>
      </c>
      <c r="T138" s="219">
        <f>IFERROR(VLOOKUP(A138,Prog!$A$15:$H$248,8,FALSE),0)</f>
        <v>33</v>
      </c>
      <c r="U138" s="219">
        <f t="shared" si="6"/>
        <v>37</v>
      </c>
      <c r="V138" s="219">
        <f t="shared" si="7"/>
        <v>404</v>
      </c>
      <c r="W138" s="222">
        <f t="shared" si="8"/>
        <v>9.1584158415841582E-2</v>
      </c>
      <c r="AH138" s="51" t="str">
        <f>VLOOKUP(A138,'[1]4'!$A$2:$F$215,3,FALSE)</f>
        <v>INCAHUASI</v>
      </c>
      <c r="AL138" s="14" t="str">
        <f>VLOOKUP(A138,'[1]4'!$A$2:$F$215,4,FALSE)</f>
        <v>FERREÑAFE</v>
      </c>
    </row>
    <row r="139" spans="1:38" x14ac:dyDescent="0.3">
      <c r="A139" s="52">
        <v>4455</v>
      </c>
      <c r="B139" s="52" t="s">
        <v>167</v>
      </c>
      <c r="C139" s="253">
        <v>5</v>
      </c>
      <c r="D139" s="253">
        <v>11</v>
      </c>
      <c r="E139" s="253">
        <v>14</v>
      </c>
      <c r="F139" s="253">
        <v>13</v>
      </c>
      <c r="G139" s="253">
        <v>14</v>
      </c>
      <c r="H139" s="253">
        <v>12</v>
      </c>
      <c r="I139" s="253">
        <v>10</v>
      </c>
      <c r="J139" s="253">
        <v>15</v>
      </c>
      <c r="K139" s="253">
        <v>22</v>
      </c>
      <c r="L139" s="253">
        <v>18</v>
      </c>
      <c r="M139" s="253">
        <v>11</v>
      </c>
      <c r="N139" s="253">
        <v>20</v>
      </c>
      <c r="O139" s="253">
        <v>4</v>
      </c>
      <c r="P139" s="253">
        <v>17</v>
      </c>
      <c r="Q139" s="253">
        <v>4</v>
      </c>
      <c r="R139" s="219">
        <f>IFERROR(VLOOKUP(A139,Prog!$A$15:$H$248,4,FALSE),0)</f>
        <v>87</v>
      </c>
      <c r="S139" s="219">
        <f>IFERROR(VLOOKUP(A139,Prog!$A$15:$H$248,5,FALSE),0)</f>
        <v>97</v>
      </c>
      <c r="T139" s="219">
        <f>IFERROR(VLOOKUP(A139,Prog!$A$15:$H$248,8,FALSE),0)</f>
        <v>113</v>
      </c>
      <c r="U139" s="219">
        <f t="shared" si="6"/>
        <v>190</v>
      </c>
      <c r="V139" s="219">
        <f t="shared" si="7"/>
        <v>1417</v>
      </c>
      <c r="W139" s="222">
        <f t="shared" si="8"/>
        <v>0.13408609738884969</v>
      </c>
      <c r="AH139" s="51" t="str">
        <f>VLOOKUP(A139,'[1]4'!$A$2:$F$215,3,FALSE)</f>
        <v>INCAHUASI</v>
      </c>
      <c r="AL139" s="14" t="str">
        <f>VLOOKUP(A139,'[1]4'!$A$2:$F$215,4,FALSE)</f>
        <v>FERREÑAFE</v>
      </c>
    </row>
    <row r="140" spans="1:38" x14ac:dyDescent="0.3">
      <c r="A140" s="52">
        <v>4456</v>
      </c>
      <c r="B140" s="52" t="s">
        <v>180</v>
      </c>
      <c r="C140" s="253">
        <v>0</v>
      </c>
      <c r="D140" s="253">
        <v>0</v>
      </c>
      <c r="E140" s="253">
        <v>0</v>
      </c>
      <c r="F140" s="253">
        <v>0</v>
      </c>
      <c r="G140" s="253">
        <v>0</v>
      </c>
      <c r="H140" s="253">
        <v>0</v>
      </c>
      <c r="I140" s="253">
        <v>0</v>
      </c>
      <c r="J140" s="253">
        <v>0</v>
      </c>
      <c r="K140" s="253">
        <v>0</v>
      </c>
      <c r="L140" s="253">
        <v>0</v>
      </c>
      <c r="M140" s="253">
        <v>2</v>
      </c>
      <c r="N140" s="253">
        <v>2</v>
      </c>
      <c r="O140" s="253">
        <v>2</v>
      </c>
      <c r="P140" s="253">
        <v>1</v>
      </c>
      <c r="Q140" s="253">
        <v>1</v>
      </c>
      <c r="R140" s="219">
        <f>IFERROR(VLOOKUP(A140,Prog!$A$15:$H$248,4,FALSE),0)</f>
        <v>13</v>
      </c>
      <c r="S140" s="219">
        <f>IFERROR(VLOOKUP(A140,Prog!$A$15:$H$248,5,FALSE),0)</f>
        <v>13</v>
      </c>
      <c r="T140" s="219">
        <f>IFERROR(VLOOKUP(A140,Prog!$A$15:$H$248,8,FALSE),0)</f>
        <v>16</v>
      </c>
      <c r="U140" s="219">
        <f t="shared" si="6"/>
        <v>8</v>
      </c>
      <c r="V140" s="219">
        <f t="shared" si="7"/>
        <v>201</v>
      </c>
      <c r="W140" s="222">
        <f t="shared" si="8"/>
        <v>3.9800995024875621E-2</v>
      </c>
      <c r="AH140" s="51" t="str">
        <f>VLOOKUP(A140,'[1]4'!$A$2:$F$215,3,FALSE)</f>
        <v>INCAHUASI</v>
      </c>
      <c r="AL140" s="14" t="str">
        <f>VLOOKUP(A140,'[1]4'!$A$2:$F$215,4,FALSE)</f>
        <v>FERREÑAFE</v>
      </c>
    </row>
    <row r="141" spans="1:38" x14ac:dyDescent="0.3">
      <c r="A141" s="52">
        <v>4457</v>
      </c>
      <c r="B141" s="52" t="s">
        <v>181</v>
      </c>
      <c r="C141" s="253">
        <v>4</v>
      </c>
      <c r="D141" s="253">
        <v>2</v>
      </c>
      <c r="E141" s="253">
        <v>8</v>
      </c>
      <c r="F141" s="253">
        <v>5</v>
      </c>
      <c r="G141" s="253">
        <v>4</v>
      </c>
      <c r="H141" s="253">
        <v>5</v>
      </c>
      <c r="I141" s="253">
        <v>5</v>
      </c>
      <c r="J141" s="253">
        <v>13</v>
      </c>
      <c r="K141" s="253">
        <v>12</v>
      </c>
      <c r="L141" s="253">
        <v>3</v>
      </c>
      <c r="M141" s="253">
        <v>6</v>
      </c>
      <c r="N141" s="253">
        <v>8</v>
      </c>
      <c r="O141" s="253">
        <v>7</v>
      </c>
      <c r="P141" s="253">
        <v>8</v>
      </c>
      <c r="Q141" s="253">
        <v>6</v>
      </c>
      <c r="R141" s="219">
        <f>IFERROR(VLOOKUP(A141,Prog!$A$15:$H$248,4,FALSE),0)</f>
        <v>39</v>
      </c>
      <c r="S141" s="219">
        <f>IFERROR(VLOOKUP(A141,Prog!$A$15:$H$248,5,FALSE),0)</f>
        <v>39</v>
      </c>
      <c r="T141" s="219">
        <f>IFERROR(VLOOKUP(A141,Prog!$A$15:$H$248,8,FALSE),0)</f>
        <v>50</v>
      </c>
      <c r="U141" s="219">
        <f t="shared" si="6"/>
        <v>96</v>
      </c>
      <c r="V141" s="219">
        <f t="shared" si="7"/>
        <v>607</v>
      </c>
      <c r="W141" s="222">
        <f t="shared" si="8"/>
        <v>0.15815485996705106</v>
      </c>
      <c r="AH141" s="51" t="str">
        <f>VLOOKUP(A141,'[1]4'!$A$2:$F$215,3,FALSE)</f>
        <v>INCAHUASI</v>
      </c>
      <c r="AL141" s="14" t="str">
        <f>VLOOKUP(A141,'[1]4'!$A$2:$F$215,4,FALSE)</f>
        <v>FERREÑAFE</v>
      </c>
    </row>
    <row r="142" spans="1:38" x14ac:dyDescent="0.3">
      <c r="A142" s="52">
        <v>4458</v>
      </c>
      <c r="B142" s="52" t="s">
        <v>182</v>
      </c>
      <c r="C142" s="253">
        <v>1</v>
      </c>
      <c r="D142" s="253">
        <v>1</v>
      </c>
      <c r="E142" s="253">
        <v>1</v>
      </c>
      <c r="F142" s="253">
        <v>1</v>
      </c>
      <c r="G142" s="253">
        <v>1</v>
      </c>
      <c r="H142" s="253">
        <v>2</v>
      </c>
      <c r="I142" s="253">
        <v>1</v>
      </c>
      <c r="J142" s="253">
        <v>3</v>
      </c>
      <c r="K142" s="253">
        <v>3</v>
      </c>
      <c r="L142" s="253">
        <v>3</v>
      </c>
      <c r="M142" s="253">
        <v>1</v>
      </c>
      <c r="N142" s="253">
        <v>1</v>
      </c>
      <c r="O142" s="253">
        <v>1</v>
      </c>
      <c r="P142" s="253">
        <v>5</v>
      </c>
      <c r="Q142" s="253">
        <v>5</v>
      </c>
      <c r="R142" s="219">
        <f>IFERROR(VLOOKUP(A142,Prog!$A$15:$H$248,4,FALSE),0)</f>
        <v>25</v>
      </c>
      <c r="S142" s="219">
        <f>IFERROR(VLOOKUP(A142,Prog!$A$15:$H$248,5,FALSE),0)</f>
        <v>25</v>
      </c>
      <c r="T142" s="219">
        <f>IFERROR(VLOOKUP(A142,Prog!$A$15:$H$248,8,FALSE),0)</f>
        <v>32</v>
      </c>
      <c r="U142" s="219">
        <f t="shared" si="6"/>
        <v>30</v>
      </c>
      <c r="V142" s="219">
        <f t="shared" si="7"/>
        <v>389</v>
      </c>
      <c r="W142" s="222">
        <f t="shared" si="8"/>
        <v>7.7120822622107968E-2</v>
      </c>
      <c r="AH142" s="51" t="str">
        <f>VLOOKUP(A142,'[1]4'!$A$2:$F$215,3,FALSE)</f>
        <v>INCAHUASI</v>
      </c>
      <c r="AL142" s="14" t="str">
        <f>VLOOKUP(A142,'[1]4'!$A$2:$F$215,4,FALSE)</f>
        <v>FERREÑAFE</v>
      </c>
    </row>
    <row r="143" spans="1:38" x14ac:dyDescent="0.3">
      <c r="A143" s="52">
        <v>4459</v>
      </c>
      <c r="B143" s="52" t="s">
        <v>183</v>
      </c>
      <c r="C143" s="253">
        <v>0</v>
      </c>
      <c r="D143" s="253">
        <v>0</v>
      </c>
      <c r="E143" s="253">
        <v>2</v>
      </c>
      <c r="F143" s="253">
        <v>2</v>
      </c>
      <c r="G143" s="253">
        <v>2</v>
      </c>
      <c r="H143" s="253">
        <v>1</v>
      </c>
      <c r="I143" s="253">
        <v>1</v>
      </c>
      <c r="J143" s="253">
        <v>1</v>
      </c>
      <c r="K143" s="253">
        <v>1</v>
      </c>
      <c r="L143" s="253">
        <v>1</v>
      </c>
      <c r="M143" s="253">
        <v>0</v>
      </c>
      <c r="N143" s="253">
        <v>0</v>
      </c>
      <c r="O143" s="253">
        <v>0</v>
      </c>
      <c r="P143" s="253">
        <v>3</v>
      </c>
      <c r="Q143" s="253">
        <v>3</v>
      </c>
      <c r="R143" s="219">
        <f>IFERROR(VLOOKUP(A143,Prog!$A$15:$H$248,4,FALSE),0)</f>
        <v>11</v>
      </c>
      <c r="S143" s="219">
        <f>IFERROR(VLOOKUP(A143,Prog!$A$15:$H$248,5,FALSE),0)</f>
        <v>11</v>
      </c>
      <c r="T143" s="219">
        <f>IFERROR(VLOOKUP(A143,Prog!$A$15:$H$248,8,FALSE),0)</f>
        <v>15</v>
      </c>
      <c r="U143" s="219">
        <f t="shared" si="6"/>
        <v>17</v>
      </c>
      <c r="V143" s="219">
        <f t="shared" si="7"/>
        <v>173</v>
      </c>
      <c r="W143" s="222">
        <f t="shared" si="8"/>
        <v>9.8265895953757232E-2</v>
      </c>
      <c r="AH143" s="51" t="str">
        <f>VLOOKUP(A143,'[1]4'!$A$2:$F$215,3,FALSE)</f>
        <v>INCAHUASI</v>
      </c>
      <c r="AL143" s="14" t="str">
        <f>VLOOKUP(A143,'[1]4'!$A$2:$F$215,4,FALSE)</f>
        <v>FERREÑAFE</v>
      </c>
    </row>
    <row r="144" spans="1:38" x14ac:dyDescent="0.3">
      <c r="A144" s="52">
        <v>4460</v>
      </c>
      <c r="B144" s="52" t="s">
        <v>184</v>
      </c>
      <c r="C144" s="253">
        <v>0</v>
      </c>
      <c r="D144" s="253">
        <v>0</v>
      </c>
      <c r="E144" s="253">
        <v>0</v>
      </c>
      <c r="F144" s="253">
        <v>0</v>
      </c>
      <c r="G144" s="253">
        <v>0</v>
      </c>
      <c r="H144" s="253">
        <v>0</v>
      </c>
      <c r="I144" s="253">
        <v>0</v>
      </c>
      <c r="J144" s="253">
        <v>1</v>
      </c>
      <c r="K144" s="253">
        <v>0</v>
      </c>
      <c r="L144" s="253">
        <v>1</v>
      </c>
      <c r="M144" s="253">
        <v>0</v>
      </c>
      <c r="N144" s="253">
        <v>0</v>
      </c>
      <c r="O144" s="253">
        <v>0</v>
      </c>
      <c r="P144" s="253">
        <v>0</v>
      </c>
      <c r="Q144" s="253">
        <v>0</v>
      </c>
      <c r="R144" s="219">
        <f>IFERROR(VLOOKUP(A144,Prog!$A$15:$H$248,4,FALSE),0)</f>
        <v>15</v>
      </c>
      <c r="S144" s="219">
        <f>IFERROR(VLOOKUP(A144,Prog!$A$15:$H$248,5,FALSE),0)</f>
        <v>15</v>
      </c>
      <c r="T144" s="219">
        <f>IFERROR(VLOOKUP(A144,Prog!$A$15:$H$248,8,FALSE),0)</f>
        <v>19</v>
      </c>
      <c r="U144" s="219">
        <f t="shared" si="6"/>
        <v>2</v>
      </c>
      <c r="V144" s="219">
        <f t="shared" si="7"/>
        <v>233</v>
      </c>
      <c r="W144" s="222">
        <f t="shared" si="8"/>
        <v>8.5836909871244635E-3</v>
      </c>
      <c r="AH144" s="51" t="str">
        <f>VLOOKUP(A144,'[1]4'!$A$2:$F$215,3,FALSE)</f>
        <v>INCAHUASI</v>
      </c>
      <c r="AL144" s="14" t="str">
        <f>VLOOKUP(A144,'[1]4'!$A$2:$F$215,4,FALSE)</f>
        <v>FERREÑAFE</v>
      </c>
    </row>
    <row r="145" spans="1:38" x14ac:dyDescent="0.3">
      <c r="A145" s="52">
        <v>4461</v>
      </c>
      <c r="B145" s="52" t="s">
        <v>185</v>
      </c>
      <c r="C145" s="253">
        <v>0</v>
      </c>
      <c r="D145" s="253">
        <v>0</v>
      </c>
      <c r="E145" s="253">
        <v>3</v>
      </c>
      <c r="F145" s="253">
        <v>2</v>
      </c>
      <c r="G145" s="253">
        <v>3</v>
      </c>
      <c r="H145" s="253">
        <v>1</v>
      </c>
      <c r="I145" s="253">
        <v>1</v>
      </c>
      <c r="J145" s="253">
        <v>3</v>
      </c>
      <c r="K145" s="253">
        <v>1</v>
      </c>
      <c r="L145" s="253">
        <v>3</v>
      </c>
      <c r="M145" s="253">
        <v>1</v>
      </c>
      <c r="N145" s="253">
        <v>4</v>
      </c>
      <c r="O145" s="253">
        <v>4</v>
      </c>
      <c r="P145" s="253">
        <v>3</v>
      </c>
      <c r="Q145" s="253">
        <v>2</v>
      </c>
      <c r="R145" s="219">
        <f>IFERROR(VLOOKUP(A145,Prog!$A$15:$H$248,4,FALSE),0)</f>
        <v>15</v>
      </c>
      <c r="S145" s="219">
        <f>IFERROR(VLOOKUP(A145,Prog!$A$15:$H$248,5,FALSE),0)</f>
        <v>15</v>
      </c>
      <c r="T145" s="219">
        <f>IFERROR(VLOOKUP(A145,Prog!$A$15:$H$248,8,FALSE),0)</f>
        <v>20</v>
      </c>
      <c r="U145" s="219">
        <f t="shared" si="6"/>
        <v>31</v>
      </c>
      <c r="V145" s="219">
        <f t="shared" si="7"/>
        <v>235</v>
      </c>
      <c r="W145" s="222">
        <f t="shared" si="8"/>
        <v>0.13191489361702127</v>
      </c>
      <c r="AH145" s="51" t="str">
        <f>VLOOKUP(A145,'[1]4'!$A$2:$F$215,3,FALSE)</f>
        <v>INCAHUASI</v>
      </c>
      <c r="AL145" s="14" t="str">
        <f>VLOOKUP(A145,'[1]4'!$A$2:$F$215,4,FALSE)</f>
        <v>FERREÑAFE</v>
      </c>
    </row>
    <row r="146" spans="1:38" x14ac:dyDescent="0.3">
      <c r="A146" s="52">
        <v>4462</v>
      </c>
      <c r="B146" s="52" t="s">
        <v>186</v>
      </c>
      <c r="C146" s="253">
        <v>2</v>
      </c>
      <c r="D146" s="253">
        <v>3</v>
      </c>
      <c r="E146" s="253">
        <v>4</v>
      </c>
      <c r="F146" s="253">
        <v>4</v>
      </c>
      <c r="G146" s="253">
        <v>4</v>
      </c>
      <c r="H146" s="253">
        <v>5</v>
      </c>
      <c r="I146" s="253">
        <v>5</v>
      </c>
      <c r="J146" s="253">
        <v>1</v>
      </c>
      <c r="K146" s="253">
        <v>1</v>
      </c>
      <c r="L146" s="253">
        <v>2</v>
      </c>
      <c r="M146" s="253">
        <v>1</v>
      </c>
      <c r="N146" s="253">
        <v>1</v>
      </c>
      <c r="O146" s="253">
        <v>2</v>
      </c>
      <c r="P146" s="253">
        <v>1</v>
      </c>
      <c r="Q146" s="253">
        <v>2</v>
      </c>
      <c r="R146" s="219">
        <f>IFERROR(VLOOKUP(A146,Prog!$A$15:$H$248,4,FALSE),0)</f>
        <v>14</v>
      </c>
      <c r="S146" s="219">
        <f>IFERROR(VLOOKUP(A146,Prog!$A$15:$H$248,5,FALSE),0)</f>
        <v>14</v>
      </c>
      <c r="T146" s="219">
        <f>IFERROR(VLOOKUP(A146,Prog!$A$15:$H$248,8,FALSE),0)</f>
        <v>19</v>
      </c>
      <c r="U146" s="219">
        <f t="shared" si="6"/>
        <v>38</v>
      </c>
      <c r="V146" s="219">
        <f t="shared" si="7"/>
        <v>220</v>
      </c>
      <c r="W146" s="222">
        <f t="shared" si="8"/>
        <v>0.17272727272727273</v>
      </c>
      <c r="AH146" s="51" t="str">
        <f>VLOOKUP(A146,'[1]4'!$A$2:$F$215,3,FALSE)</f>
        <v>INCAHUASI</v>
      </c>
      <c r="AL146" s="14" t="str">
        <f>VLOOKUP(A146,'[1]4'!$A$2:$F$215,4,FALSE)</f>
        <v>FERREÑAFE</v>
      </c>
    </row>
    <row r="147" spans="1:38" x14ac:dyDescent="0.3">
      <c r="A147" s="52">
        <v>4463</v>
      </c>
      <c r="B147" s="52" t="s">
        <v>187</v>
      </c>
      <c r="C147" s="253">
        <v>0</v>
      </c>
      <c r="D147" s="253">
        <v>0</v>
      </c>
      <c r="E147" s="253">
        <v>1</v>
      </c>
      <c r="F147" s="253">
        <v>1</v>
      </c>
      <c r="G147" s="253">
        <v>1</v>
      </c>
      <c r="H147" s="253">
        <v>2</v>
      </c>
      <c r="I147" s="253">
        <v>2</v>
      </c>
      <c r="J147" s="253">
        <v>0</v>
      </c>
      <c r="K147" s="253">
        <v>2</v>
      </c>
      <c r="L147" s="253">
        <v>1</v>
      </c>
      <c r="M147" s="253">
        <v>3</v>
      </c>
      <c r="N147" s="253">
        <v>4</v>
      </c>
      <c r="O147" s="253">
        <v>1</v>
      </c>
      <c r="P147" s="253">
        <v>4</v>
      </c>
      <c r="Q147" s="253">
        <v>4</v>
      </c>
      <c r="R147" s="219">
        <f>IFERROR(VLOOKUP(A147,Prog!$A$15:$H$248,4,FALSE),0)</f>
        <v>18</v>
      </c>
      <c r="S147" s="219">
        <f>IFERROR(VLOOKUP(A147,Prog!$A$15:$H$248,5,FALSE),0)</f>
        <v>18</v>
      </c>
      <c r="T147" s="219">
        <f>IFERROR(VLOOKUP(A147,Prog!$A$15:$H$248,8,FALSE),0)</f>
        <v>23</v>
      </c>
      <c r="U147" s="219">
        <f t="shared" si="6"/>
        <v>26</v>
      </c>
      <c r="V147" s="219">
        <f t="shared" si="7"/>
        <v>280</v>
      </c>
      <c r="W147" s="222">
        <f t="shared" si="8"/>
        <v>9.285714285714286E-2</v>
      </c>
      <c r="AH147" s="51" t="str">
        <f>VLOOKUP(A147,'[1]4'!$A$2:$F$215,3,FALSE)</f>
        <v>INCAHUASI</v>
      </c>
      <c r="AL147" s="14" t="str">
        <f>VLOOKUP(A147,'[1]4'!$A$2:$F$215,4,FALSE)</f>
        <v>FERREÑAFE</v>
      </c>
    </row>
    <row r="148" spans="1:38" x14ac:dyDescent="0.3">
      <c r="A148" s="52">
        <v>4464</v>
      </c>
      <c r="B148" s="52" t="s">
        <v>188</v>
      </c>
      <c r="C148" s="253">
        <v>2</v>
      </c>
      <c r="D148" s="253">
        <v>2</v>
      </c>
      <c r="E148" s="253">
        <v>5</v>
      </c>
      <c r="F148" s="253">
        <v>4</v>
      </c>
      <c r="G148" s="253">
        <v>5</v>
      </c>
      <c r="H148" s="253">
        <v>6</v>
      </c>
      <c r="I148" s="253">
        <v>6</v>
      </c>
      <c r="J148" s="253">
        <v>0</v>
      </c>
      <c r="K148" s="253">
        <v>0</v>
      </c>
      <c r="L148" s="253">
        <v>0</v>
      </c>
      <c r="M148" s="253">
        <v>1</v>
      </c>
      <c r="N148" s="253">
        <v>3</v>
      </c>
      <c r="O148" s="253">
        <v>1</v>
      </c>
      <c r="P148" s="253">
        <v>4</v>
      </c>
      <c r="Q148" s="253">
        <v>3</v>
      </c>
      <c r="R148" s="219">
        <f>IFERROR(VLOOKUP(A148,Prog!$A$15:$H$248,4,FALSE),0)</f>
        <v>13</v>
      </c>
      <c r="S148" s="219">
        <f>IFERROR(VLOOKUP(A148,Prog!$A$15:$H$248,5,FALSE),0)</f>
        <v>13</v>
      </c>
      <c r="T148" s="219">
        <f>IFERROR(VLOOKUP(A148,Prog!$A$15:$H$248,8,FALSE),0)</f>
        <v>17</v>
      </c>
      <c r="U148" s="219">
        <f t="shared" si="6"/>
        <v>42</v>
      </c>
      <c r="V148" s="219">
        <f t="shared" si="7"/>
        <v>203</v>
      </c>
      <c r="W148" s="222">
        <f t="shared" si="8"/>
        <v>0.20689655172413793</v>
      </c>
      <c r="AH148" s="51" t="str">
        <f>VLOOKUP(A148,'[1]4'!$A$2:$F$215,3,FALSE)</f>
        <v>INCAHUASI</v>
      </c>
      <c r="AL148" s="14" t="str">
        <f>VLOOKUP(A148,'[1]4'!$A$2:$F$215,4,FALSE)</f>
        <v>FERREÑAFE</v>
      </c>
    </row>
    <row r="149" spans="1:38" x14ac:dyDescent="0.3">
      <c r="A149">
        <v>4465</v>
      </c>
      <c r="B149" t="s">
        <v>189</v>
      </c>
      <c r="C149" s="253">
        <v>0</v>
      </c>
      <c r="D149" s="253">
        <v>0</v>
      </c>
      <c r="E149" s="253">
        <v>0</v>
      </c>
      <c r="F149" s="253">
        <v>0</v>
      </c>
      <c r="G149" s="253">
        <v>0</v>
      </c>
      <c r="H149" s="253">
        <v>1</v>
      </c>
      <c r="I149" s="253">
        <v>1</v>
      </c>
      <c r="J149" s="253">
        <v>0</v>
      </c>
      <c r="K149" s="253">
        <v>1</v>
      </c>
      <c r="L149" s="253">
        <v>1</v>
      </c>
      <c r="M149" s="253">
        <v>0</v>
      </c>
      <c r="N149" s="253">
        <v>0</v>
      </c>
      <c r="O149" s="253">
        <v>0</v>
      </c>
      <c r="P149" s="253">
        <v>1</v>
      </c>
      <c r="Q149" s="253">
        <v>1</v>
      </c>
      <c r="R149" s="219">
        <f>IFERROR(VLOOKUP(A149,Prog!$A$15:$H$248,4,FALSE),0)</f>
        <v>17</v>
      </c>
      <c r="S149" s="219">
        <f>IFERROR(VLOOKUP(A149,Prog!$A$15:$H$248,5,FALSE),0)</f>
        <v>17</v>
      </c>
      <c r="T149" s="219">
        <f>IFERROR(VLOOKUP(A149,Prog!$A$15:$H$248,8,FALSE),0)</f>
        <v>22</v>
      </c>
      <c r="U149" s="219">
        <f t="shared" si="6"/>
        <v>6</v>
      </c>
      <c r="V149" s="219">
        <f t="shared" si="7"/>
        <v>265</v>
      </c>
      <c r="W149" s="222">
        <f t="shared" si="8"/>
        <v>2.2641509433962263E-2</v>
      </c>
      <c r="AH149" s="51" t="str">
        <f>VLOOKUP(A149,'[1]4'!$A$2:$F$215,3,FALSE)</f>
        <v>INCAHUASI</v>
      </c>
      <c r="AL149" s="14" t="str">
        <f>VLOOKUP(A149,'[1]4'!$A$2:$F$215,4,FALSE)</f>
        <v>FERREÑAFE</v>
      </c>
    </row>
    <row r="150" spans="1:38" x14ac:dyDescent="0.3">
      <c r="A150" s="52">
        <v>6681</v>
      </c>
      <c r="B150" s="52" t="s">
        <v>190</v>
      </c>
      <c r="C150" s="253">
        <v>0</v>
      </c>
      <c r="D150" s="253">
        <v>0</v>
      </c>
      <c r="E150" s="253">
        <v>9</v>
      </c>
      <c r="F150" s="253">
        <v>8</v>
      </c>
      <c r="G150" s="253">
        <v>10</v>
      </c>
      <c r="H150" s="253">
        <v>6</v>
      </c>
      <c r="I150" s="253">
        <v>8</v>
      </c>
      <c r="J150" s="253">
        <v>1</v>
      </c>
      <c r="K150" s="253">
        <v>2</v>
      </c>
      <c r="L150" s="253">
        <v>3</v>
      </c>
      <c r="M150" s="253">
        <v>1</v>
      </c>
      <c r="N150" s="253">
        <v>1</v>
      </c>
      <c r="O150" s="253">
        <v>1</v>
      </c>
      <c r="P150" s="253">
        <v>4</v>
      </c>
      <c r="Q150" s="253">
        <v>3</v>
      </c>
      <c r="R150" s="219">
        <f>IFERROR(VLOOKUP(A150,Prog!$A$15:$H$248,4,FALSE),0)</f>
        <v>15</v>
      </c>
      <c r="S150" s="219">
        <f>IFERROR(VLOOKUP(A150,Prog!$A$15:$H$248,5,FALSE),0)</f>
        <v>20</v>
      </c>
      <c r="T150" s="219">
        <f>IFERROR(VLOOKUP(A150,Prog!$A$15:$H$248,8,FALSE),0)</f>
        <v>25</v>
      </c>
      <c r="U150" s="219">
        <f t="shared" si="6"/>
        <v>57</v>
      </c>
      <c r="V150" s="219">
        <f t="shared" si="7"/>
        <v>275</v>
      </c>
      <c r="W150" s="222">
        <f t="shared" si="8"/>
        <v>0.20727272727272728</v>
      </c>
      <c r="AH150" s="51" t="str">
        <f>VLOOKUP(A150,'[1]4'!$A$2:$F$215,3,FALSE)</f>
        <v>SALAS</v>
      </c>
      <c r="AL150" s="14" t="str">
        <f>VLOOKUP(A150,'[1]4'!$A$2:$F$215,4,FALSE)</f>
        <v>LAMBAYEQUE</v>
      </c>
    </row>
    <row r="151" spans="1:38" x14ac:dyDescent="0.3">
      <c r="A151" s="52">
        <v>6682</v>
      </c>
      <c r="B151" s="52" t="s">
        <v>191</v>
      </c>
      <c r="C151" s="253">
        <v>0</v>
      </c>
      <c r="D151" s="253">
        <v>0</v>
      </c>
      <c r="E151" s="253">
        <v>3</v>
      </c>
      <c r="F151" s="253">
        <v>3</v>
      </c>
      <c r="G151" s="253">
        <v>3</v>
      </c>
      <c r="H151" s="253">
        <v>4</v>
      </c>
      <c r="I151" s="253">
        <v>4</v>
      </c>
      <c r="J151" s="253">
        <v>3</v>
      </c>
      <c r="K151" s="253">
        <v>4</v>
      </c>
      <c r="L151" s="253">
        <v>3</v>
      </c>
      <c r="M151" s="253">
        <v>6</v>
      </c>
      <c r="N151" s="253">
        <v>7</v>
      </c>
      <c r="O151" s="253">
        <v>7</v>
      </c>
      <c r="P151" s="253">
        <v>5</v>
      </c>
      <c r="Q151" s="253">
        <v>4</v>
      </c>
      <c r="R151" s="219">
        <f>IFERROR(VLOOKUP(A151,Prog!$A$15:$H$248,4,FALSE),0)</f>
        <v>16</v>
      </c>
      <c r="S151" s="219">
        <f>IFERROR(VLOOKUP(A151,Prog!$A$15:$H$248,5,FALSE),0)</f>
        <v>23</v>
      </c>
      <c r="T151" s="219">
        <f>IFERROR(VLOOKUP(A151,Prog!$A$15:$H$248,8,FALSE),0)</f>
        <v>20</v>
      </c>
      <c r="U151" s="219">
        <f t="shared" si="6"/>
        <v>56</v>
      </c>
      <c r="V151" s="219">
        <f t="shared" si="7"/>
        <v>290</v>
      </c>
      <c r="W151" s="222">
        <f t="shared" si="8"/>
        <v>0.19310344827586207</v>
      </c>
      <c r="AH151" s="51" t="str">
        <f>VLOOKUP(A151,'[1]4'!$A$2:$F$215,3,FALSE)</f>
        <v>SALAS</v>
      </c>
      <c r="AL151" s="14" t="str">
        <f>VLOOKUP(A151,'[1]4'!$A$2:$F$215,4,FALSE)</f>
        <v>LAMBAYEQUE</v>
      </c>
    </row>
    <row r="152" spans="1:38" x14ac:dyDescent="0.3">
      <c r="A152" s="52">
        <v>6683</v>
      </c>
      <c r="B152" s="52" t="s">
        <v>192</v>
      </c>
      <c r="C152" s="253">
        <v>2</v>
      </c>
      <c r="D152" s="253">
        <v>1</v>
      </c>
      <c r="E152" s="253">
        <v>18</v>
      </c>
      <c r="F152" s="253">
        <v>17</v>
      </c>
      <c r="G152" s="253">
        <v>18</v>
      </c>
      <c r="H152" s="253">
        <v>16</v>
      </c>
      <c r="I152" s="253">
        <v>15</v>
      </c>
      <c r="J152" s="253">
        <v>13</v>
      </c>
      <c r="K152" s="253">
        <v>9</v>
      </c>
      <c r="L152" s="253">
        <v>11</v>
      </c>
      <c r="M152" s="253">
        <v>13</v>
      </c>
      <c r="N152" s="253">
        <v>10</v>
      </c>
      <c r="O152" s="253">
        <v>8</v>
      </c>
      <c r="P152" s="253">
        <v>11</v>
      </c>
      <c r="Q152" s="253">
        <v>5</v>
      </c>
      <c r="R152" s="219">
        <f>IFERROR(VLOOKUP(A152,Prog!$A$15:$H$248,4,FALSE),0)</f>
        <v>90</v>
      </c>
      <c r="S152" s="219">
        <f>IFERROR(VLOOKUP(A152,Prog!$A$15:$H$248,5,FALSE),0)</f>
        <v>120</v>
      </c>
      <c r="T152" s="219">
        <f>IFERROR(VLOOKUP(A152,Prog!$A$15:$H$248,8,FALSE),0)</f>
        <v>85</v>
      </c>
      <c r="U152" s="219">
        <f t="shared" si="6"/>
        <v>167</v>
      </c>
      <c r="V152" s="219">
        <f t="shared" si="7"/>
        <v>1520</v>
      </c>
      <c r="W152" s="222">
        <f t="shared" si="8"/>
        <v>0.10986842105263157</v>
      </c>
      <c r="AH152" s="51" t="str">
        <f>VLOOKUP(A152,'[1]4'!$A$2:$F$215,3,FALSE)</f>
        <v>OLMOS</v>
      </c>
      <c r="AL152" s="14" t="str">
        <f>VLOOKUP(A152,'[1]4'!$A$2:$F$215,4,FALSE)</f>
        <v>LAMBAYEQUE</v>
      </c>
    </row>
    <row r="153" spans="1:38" x14ac:dyDescent="0.3">
      <c r="A153" s="52">
        <v>6722</v>
      </c>
      <c r="B153" s="52" t="s">
        <v>193</v>
      </c>
      <c r="C153" s="253">
        <v>4</v>
      </c>
      <c r="D153" s="253">
        <v>8</v>
      </c>
      <c r="E153" s="253">
        <v>33</v>
      </c>
      <c r="F153" s="253">
        <v>33</v>
      </c>
      <c r="G153" s="253">
        <v>33</v>
      </c>
      <c r="H153" s="253">
        <v>34</v>
      </c>
      <c r="I153" s="253">
        <v>34</v>
      </c>
      <c r="J153" s="253">
        <v>41</v>
      </c>
      <c r="K153" s="253">
        <v>40</v>
      </c>
      <c r="L153" s="253">
        <v>33</v>
      </c>
      <c r="M153" s="253">
        <v>32</v>
      </c>
      <c r="N153" s="253">
        <v>31</v>
      </c>
      <c r="O153" s="253">
        <v>36</v>
      </c>
      <c r="P153" s="253">
        <v>17</v>
      </c>
      <c r="Q153" s="253">
        <v>13</v>
      </c>
      <c r="R153" s="219">
        <f>IFERROR(VLOOKUP(A153,Prog!$A$15:$H$248,4,FALSE),0)</f>
        <v>184</v>
      </c>
      <c r="S153" s="219">
        <f>IFERROR(VLOOKUP(A153,Prog!$A$15:$H$248,5,FALSE),0)</f>
        <v>205</v>
      </c>
      <c r="T153" s="219">
        <f>IFERROR(VLOOKUP(A153,Prog!$A$15:$H$248,8,FALSE),0)</f>
        <v>200</v>
      </c>
      <c r="U153" s="219">
        <f t="shared" si="6"/>
        <v>422</v>
      </c>
      <c r="V153" s="219">
        <f t="shared" si="7"/>
        <v>2918</v>
      </c>
      <c r="W153" s="222">
        <f t="shared" si="8"/>
        <v>0.14461960246744346</v>
      </c>
      <c r="AH153" s="51" t="str">
        <f>VLOOKUP(A153,'[1]4'!$A$2:$F$215,3,FALSE)</f>
        <v>CAYALTI</v>
      </c>
      <c r="AL153" s="14" t="str">
        <f>VLOOKUP(A153,'[1]4'!$A$2:$F$215,4,FALSE)</f>
        <v>CHICLAYO</v>
      </c>
    </row>
    <row r="154" spans="1:38" x14ac:dyDescent="0.3">
      <c r="A154" s="52">
        <v>6723</v>
      </c>
      <c r="B154" s="52" t="s">
        <v>194</v>
      </c>
      <c r="C154" s="253">
        <v>0</v>
      </c>
      <c r="D154" s="253">
        <v>0</v>
      </c>
      <c r="E154" s="253">
        <v>0</v>
      </c>
      <c r="F154" s="253">
        <v>0</v>
      </c>
      <c r="G154" s="253">
        <v>0</v>
      </c>
      <c r="H154" s="253">
        <v>0</v>
      </c>
      <c r="I154" s="253">
        <v>0</v>
      </c>
      <c r="J154" s="253">
        <v>0</v>
      </c>
      <c r="K154" s="253">
        <v>0</v>
      </c>
      <c r="L154" s="253">
        <v>0</v>
      </c>
      <c r="M154" s="253">
        <v>0</v>
      </c>
      <c r="N154" s="253">
        <v>0</v>
      </c>
      <c r="O154" s="253">
        <v>0</v>
      </c>
      <c r="P154" s="253">
        <v>8</v>
      </c>
      <c r="Q154" s="253">
        <v>1</v>
      </c>
      <c r="R154" s="219">
        <f>IFERROR(VLOOKUP(A154,Prog!$A$15:$H$248,4,FALSE),0)</f>
        <v>0</v>
      </c>
      <c r="S154" s="219">
        <f>IFERROR(VLOOKUP(A154,Prog!$A$15:$H$248,5,FALSE),0)</f>
        <v>0</v>
      </c>
      <c r="T154" s="219">
        <f>IFERROR(VLOOKUP(A154,Prog!$A$15:$H$248,8,FALSE),0)</f>
        <v>0</v>
      </c>
      <c r="U154" s="219">
        <f t="shared" si="6"/>
        <v>9</v>
      </c>
      <c r="V154" s="219">
        <f t="shared" si="7"/>
        <v>0</v>
      </c>
      <c r="W154" s="222">
        <f t="shared" si="8"/>
        <v>0</v>
      </c>
      <c r="AH154" s="51" t="str">
        <f>VLOOKUP(A154,'[1]4'!$A$2:$F$215,3,FALSE)</f>
        <v>TUMAN</v>
      </c>
      <c r="AL154" s="14" t="str">
        <f>VLOOKUP(A154,'[1]4'!$A$2:$F$215,4,FALSE)</f>
        <v>CHICLAYO</v>
      </c>
    </row>
    <row r="155" spans="1:38" x14ac:dyDescent="0.3">
      <c r="A155" s="52">
        <v>6953</v>
      </c>
      <c r="B155" s="52" t="s">
        <v>195</v>
      </c>
      <c r="C155" s="253">
        <v>0</v>
      </c>
      <c r="D155" s="253">
        <v>0</v>
      </c>
      <c r="E155" s="253">
        <v>6</v>
      </c>
      <c r="F155" s="253">
        <v>5</v>
      </c>
      <c r="G155" s="253">
        <v>6</v>
      </c>
      <c r="H155" s="253">
        <v>5</v>
      </c>
      <c r="I155" s="253">
        <v>5</v>
      </c>
      <c r="J155" s="253">
        <v>0</v>
      </c>
      <c r="K155" s="253">
        <v>2</v>
      </c>
      <c r="L155" s="253">
        <v>0</v>
      </c>
      <c r="M155" s="253">
        <v>1</v>
      </c>
      <c r="N155" s="253">
        <v>3</v>
      </c>
      <c r="O155" s="253">
        <v>2</v>
      </c>
      <c r="P155" s="253">
        <v>0</v>
      </c>
      <c r="Q155" s="253">
        <v>0</v>
      </c>
      <c r="R155" s="219">
        <f>IFERROR(VLOOKUP(A155,Prog!$A$15:$H$248,4,FALSE),0)</f>
        <v>18</v>
      </c>
      <c r="S155" s="219">
        <f>IFERROR(VLOOKUP(A155,Prog!$A$15:$H$248,5,FALSE),0)</f>
        <v>25</v>
      </c>
      <c r="T155" s="219">
        <f>IFERROR(VLOOKUP(A155,Prog!$A$15:$H$248,8,FALSE),0)</f>
        <v>25</v>
      </c>
      <c r="U155" s="219">
        <f t="shared" si="6"/>
        <v>35</v>
      </c>
      <c r="V155" s="219">
        <f t="shared" si="7"/>
        <v>326</v>
      </c>
      <c r="W155" s="222">
        <f t="shared" si="8"/>
        <v>0.10736196319018405</v>
      </c>
      <c r="AH155" s="51" t="str">
        <f>VLOOKUP(A155,'[1]4'!$A$2:$F$215,3,FALSE)</f>
        <v>MOTUPE</v>
      </c>
      <c r="AL155" s="14" t="str">
        <f>VLOOKUP(A155,'[1]4'!$A$2:$F$215,4,FALSE)</f>
        <v>LAMBAYEQUE</v>
      </c>
    </row>
    <row r="156" spans="1:38" x14ac:dyDescent="0.3">
      <c r="A156" s="52">
        <v>6954</v>
      </c>
      <c r="B156" s="52" t="s">
        <v>196</v>
      </c>
      <c r="C156" s="253">
        <v>0</v>
      </c>
      <c r="D156" s="253">
        <v>1</v>
      </c>
      <c r="E156" s="253">
        <v>7</v>
      </c>
      <c r="F156" s="253">
        <v>6</v>
      </c>
      <c r="G156" s="253">
        <v>7</v>
      </c>
      <c r="H156" s="253">
        <v>11</v>
      </c>
      <c r="I156" s="253">
        <v>11</v>
      </c>
      <c r="J156" s="253">
        <v>5</v>
      </c>
      <c r="K156" s="253">
        <v>5</v>
      </c>
      <c r="L156" s="253">
        <v>5</v>
      </c>
      <c r="M156" s="253">
        <v>1</v>
      </c>
      <c r="N156" s="253">
        <v>2</v>
      </c>
      <c r="O156" s="253">
        <v>2</v>
      </c>
      <c r="P156" s="253">
        <v>7</v>
      </c>
      <c r="Q156" s="253">
        <v>4</v>
      </c>
      <c r="R156" s="219">
        <f>IFERROR(VLOOKUP(A156,Prog!$A$15:$H$248,4,FALSE),0)</f>
        <v>22</v>
      </c>
      <c r="S156" s="219">
        <f>IFERROR(VLOOKUP(A156,Prog!$A$15:$H$248,5,FALSE),0)</f>
        <v>37</v>
      </c>
      <c r="T156" s="219">
        <f>IFERROR(VLOOKUP(A156,Prog!$A$15:$H$248,8,FALSE),0)</f>
        <v>50</v>
      </c>
      <c r="U156" s="219">
        <f t="shared" si="6"/>
        <v>74</v>
      </c>
      <c r="V156" s="219">
        <f t="shared" si="7"/>
        <v>476</v>
      </c>
      <c r="W156" s="222">
        <f t="shared" si="8"/>
        <v>0.15546218487394958</v>
      </c>
      <c r="AH156" s="51" t="str">
        <f>VLOOKUP(A156,'[1]4'!$A$2:$F$215,3,FALSE)</f>
        <v>PICSI</v>
      </c>
      <c r="AL156" s="14" t="str">
        <f>VLOOKUP(A156,'[1]4'!$A$2:$F$215,4,FALSE)</f>
        <v>CHICLAYO</v>
      </c>
    </row>
    <row r="157" spans="1:38" x14ac:dyDescent="0.3">
      <c r="A157" s="52">
        <v>6997</v>
      </c>
      <c r="B157" s="52" t="s">
        <v>197</v>
      </c>
      <c r="C157" s="253">
        <v>1</v>
      </c>
      <c r="D157" s="253">
        <v>2</v>
      </c>
      <c r="E157" s="253">
        <v>17</v>
      </c>
      <c r="F157" s="253">
        <v>17</v>
      </c>
      <c r="G157" s="253">
        <v>17</v>
      </c>
      <c r="H157" s="253">
        <v>17</v>
      </c>
      <c r="I157" s="253">
        <v>17</v>
      </c>
      <c r="J157" s="253">
        <v>10</v>
      </c>
      <c r="K157" s="253">
        <v>12</v>
      </c>
      <c r="L157" s="253">
        <v>16</v>
      </c>
      <c r="M157" s="253">
        <v>5</v>
      </c>
      <c r="N157" s="253">
        <v>5</v>
      </c>
      <c r="O157" s="253">
        <v>6</v>
      </c>
      <c r="P157" s="253">
        <v>12</v>
      </c>
      <c r="Q157" s="253">
        <v>12</v>
      </c>
      <c r="R157" s="219">
        <f>IFERROR(VLOOKUP(A157,Prog!$A$15:$H$248,4,FALSE),0)</f>
        <v>75</v>
      </c>
      <c r="S157" s="219">
        <f>IFERROR(VLOOKUP(A157,Prog!$A$15:$H$248,5,FALSE),0)</f>
        <v>116</v>
      </c>
      <c r="T157" s="219">
        <f>IFERROR(VLOOKUP(A157,Prog!$A$15:$H$248,8,FALSE),0)</f>
        <v>113</v>
      </c>
      <c r="U157" s="219">
        <f t="shared" si="6"/>
        <v>166</v>
      </c>
      <c r="V157" s="219">
        <f t="shared" si="7"/>
        <v>1447</v>
      </c>
      <c r="W157" s="222">
        <f t="shared" si="8"/>
        <v>0.11472011057360056</v>
      </c>
      <c r="AH157" s="51" t="str">
        <f>VLOOKUP(A157,'[1]4'!$A$2:$F$215,3,FALSE)</f>
        <v>PUCALA</v>
      </c>
      <c r="AL157" s="14" t="str">
        <f>VLOOKUP(A157,'[1]4'!$A$2:$F$215,4,FALSE)</f>
        <v>CHICLAYO</v>
      </c>
    </row>
    <row r="158" spans="1:38" x14ac:dyDescent="0.3">
      <c r="A158" s="52">
        <v>7020</v>
      </c>
      <c r="B158" s="52" t="s">
        <v>198</v>
      </c>
      <c r="C158" s="253">
        <v>1</v>
      </c>
      <c r="D158" s="253">
        <v>1</v>
      </c>
      <c r="E158" s="253">
        <v>5</v>
      </c>
      <c r="F158" s="253">
        <v>4</v>
      </c>
      <c r="G158" s="253">
        <v>5</v>
      </c>
      <c r="H158" s="253">
        <v>4</v>
      </c>
      <c r="I158" s="253">
        <v>4</v>
      </c>
      <c r="J158" s="253">
        <v>3</v>
      </c>
      <c r="K158" s="253">
        <v>3</v>
      </c>
      <c r="L158" s="253">
        <v>3</v>
      </c>
      <c r="M158" s="253">
        <v>5</v>
      </c>
      <c r="N158" s="253">
        <v>6</v>
      </c>
      <c r="O158" s="253">
        <v>5</v>
      </c>
      <c r="P158" s="253">
        <v>5</v>
      </c>
      <c r="Q158" s="253">
        <v>4</v>
      </c>
      <c r="R158" s="219">
        <f>IFERROR(VLOOKUP(A158,Prog!$A$15:$H$248,4,FALSE),0)</f>
        <v>19</v>
      </c>
      <c r="S158" s="219">
        <f>IFERROR(VLOOKUP(A158,Prog!$A$15:$H$248,5,FALSE),0)</f>
        <v>25</v>
      </c>
      <c r="T158" s="219">
        <f>IFERROR(VLOOKUP(A158,Prog!$A$15:$H$248,8,FALSE),0)</f>
        <v>30</v>
      </c>
      <c r="U158" s="219">
        <f t="shared" si="6"/>
        <v>58</v>
      </c>
      <c r="V158" s="219">
        <f t="shared" si="7"/>
        <v>343</v>
      </c>
      <c r="W158" s="222">
        <f t="shared" si="8"/>
        <v>0.16909620991253643</v>
      </c>
      <c r="AH158" s="51" t="str">
        <f>VLOOKUP(A158,'[1]4'!$A$2:$F$215,3,FALSE)</f>
        <v>CAÑARIS</v>
      </c>
      <c r="AL158" s="14" t="str">
        <f>VLOOKUP(A158,'[1]4'!$A$2:$F$215,4,FALSE)</f>
        <v>LAMBAYEQUE</v>
      </c>
    </row>
    <row r="159" spans="1:38" x14ac:dyDescent="0.3">
      <c r="A159" s="52">
        <v>7021</v>
      </c>
      <c r="B159" s="52" t="s">
        <v>199</v>
      </c>
      <c r="C159" s="253">
        <v>3</v>
      </c>
      <c r="D159" s="253">
        <v>4</v>
      </c>
      <c r="E159" s="253">
        <v>1</v>
      </c>
      <c r="F159" s="253">
        <v>1</v>
      </c>
      <c r="G159" s="253">
        <v>2</v>
      </c>
      <c r="H159" s="253">
        <v>2</v>
      </c>
      <c r="I159" s="253">
        <v>2</v>
      </c>
      <c r="J159" s="253">
        <v>3</v>
      </c>
      <c r="K159" s="253">
        <v>6</v>
      </c>
      <c r="L159" s="253">
        <v>8</v>
      </c>
      <c r="M159" s="253">
        <v>2</v>
      </c>
      <c r="N159" s="253">
        <v>3</v>
      </c>
      <c r="O159" s="253">
        <v>2</v>
      </c>
      <c r="P159" s="253">
        <v>4</v>
      </c>
      <c r="Q159" s="253">
        <v>1</v>
      </c>
      <c r="R159" s="219">
        <f>IFERROR(VLOOKUP(A159,Prog!$A$15:$H$248,4,FALSE),0)</f>
        <v>18</v>
      </c>
      <c r="S159" s="219">
        <f>IFERROR(VLOOKUP(A159,Prog!$A$15:$H$248,5,FALSE),0)</f>
        <v>18</v>
      </c>
      <c r="T159" s="219">
        <f>IFERROR(VLOOKUP(A159,Prog!$A$15:$H$248,8,FALSE),0)</f>
        <v>40</v>
      </c>
      <c r="U159" s="219">
        <f t="shared" si="6"/>
        <v>44</v>
      </c>
      <c r="V159" s="219">
        <f t="shared" si="7"/>
        <v>314</v>
      </c>
      <c r="W159" s="222">
        <f t="shared" si="8"/>
        <v>0.14012738853503184</v>
      </c>
      <c r="AH159" s="51" t="str">
        <f>VLOOKUP(A159,'[1]4'!$A$2:$F$215,3,FALSE)</f>
        <v>CAÑARIS</v>
      </c>
      <c r="AL159" s="14" t="str">
        <f>VLOOKUP(A159,'[1]4'!$A$2:$F$215,4,FALSE)</f>
        <v>LAMBAYEQUE</v>
      </c>
    </row>
    <row r="160" spans="1:38" x14ac:dyDescent="0.3">
      <c r="A160" s="52">
        <v>7022</v>
      </c>
      <c r="B160" s="52" t="s">
        <v>200</v>
      </c>
      <c r="C160" s="253">
        <v>0</v>
      </c>
      <c r="D160" s="253">
        <v>1</v>
      </c>
      <c r="E160" s="253">
        <v>9</v>
      </c>
      <c r="F160" s="253">
        <v>6</v>
      </c>
      <c r="G160" s="253">
        <v>7</v>
      </c>
      <c r="H160" s="253">
        <v>5</v>
      </c>
      <c r="I160" s="253">
        <v>5</v>
      </c>
      <c r="J160" s="253">
        <v>9</v>
      </c>
      <c r="K160" s="253">
        <v>9</v>
      </c>
      <c r="L160" s="253">
        <v>9</v>
      </c>
      <c r="M160" s="253">
        <v>2</v>
      </c>
      <c r="N160" s="253">
        <v>3</v>
      </c>
      <c r="O160" s="253">
        <v>2</v>
      </c>
      <c r="P160" s="253">
        <v>3</v>
      </c>
      <c r="Q160" s="253">
        <v>3</v>
      </c>
      <c r="R160" s="219">
        <f>IFERROR(VLOOKUP(A160,Prog!$A$15:$H$248,4,FALSE),0)</f>
        <v>35</v>
      </c>
      <c r="S160" s="219">
        <f>IFERROR(VLOOKUP(A160,Prog!$A$15:$H$248,5,FALSE),0)</f>
        <v>39</v>
      </c>
      <c r="T160" s="219">
        <f>IFERROR(VLOOKUP(A160,Prog!$A$15:$H$248,8,FALSE),0)</f>
        <v>34</v>
      </c>
      <c r="U160" s="219">
        <f t="shared" si="6"/>
        <v>73</v>
      </c>
      <c r="V160" s="219">
        <f t="shared" si="7"/>
        <v>547</v>
      </c>
      <c r="W160" s="222">
        <f t="shared" si="8"/>
        <v>0.13345521023765997</v>
      </c>
      <c r="AH160" s="51" t="str">
        <f>VLOOKUP(A160,'[1]4'!$A$2:$F$215,3,FALSE)</f>
        <v>PITIPO</v>
      </c>
      <c r="AL160" s="14" t="str">
        <f>VLOOKUP(A160,'[1]4'!$A$2:$F$215,4,FALSE)</f>
        <v>FERREÑAFE</v>
      </c>
    </row>
    <row r="161" spans="1:38" x14ac:dyDescent="0.3">
      <c r="A161" s="52">
        <v>7023</v>
      </c>
      <c r="B161" s="52" t="s">
        <v>201</v>
      </c>
      <c r="C161" s="253">
        <v>0</v>
      </c>
      <c r="D161" s="253">
        <v>3</v>
      </c>
      <c r="E161" s="253">
        <v>0</v>
      </c>
      <c r="F161" s="253">
        <v>0</v>
      </c>
      <c r="G161" s="253">
        <v>0</v>
      </c>
      <c r="H161" s="253">
        <v>2</v>
      </c>
      <c r="I161" s="253">
        <v>2</v>
      </c>
      <c r="J161" s="253">
        <v>1</v>
      </c>
      <c r="K161" s="253">
        <v>1</v>
      </c>
      <c r="L161" s="253">
        <v>1</v>
      </c>
      <c r="M161" s="253">
        <v>1</v>
      </c>
      <c r="N161" s="253">
        <v>2</v>
      </c>
      <c r="O161" s="253">
        <v>1</v>
      </c>
      <c r="P161" s="253">
        <v>12</v>
      </c>
      <c r="Q161" s="253">
        <v>2</v>
      </c>
      <c r="R161" s="219">
        <f>IFERROR(VLOOKUP(A161,Prog!$A$15:$H$248,4,FALSE),0)</f>
        <v>15</v>
      </c>
      <c r="S161" s="219">
        <f>IFERROR(VLOOKUP(A161,Prog!$A$15:$H$248,5,FALSE),0)</f>
        <v>19</v>
      </c>
      <c r="T161" s="219">
        <f>IFERROR(VLOOKUP(A161,Prog!$A$15:$H$248,8,FALSE),0)</f>
        <v>40</v>
      </c>
      <c r="U161" s="219">
        <f t="shared" si="6"/>
        <v>28</v>
      </c>
      <c r="V161" s="219">
        <f t="shared" si="7"/>
        <v>299</v>
      </c>
      <c r="W161" s="222">
        <f t="shared" si="8"/>
        <v>9.3645484949832769E-2</v>
      </c>
      <c r="AH161" s="51" t="str">
        <f>VLOOKUP(A161,'[1]4'!$A$2:$F$215,3,FALSE)</f>
        <v>CHONGOYAPE</v>
      </c>
      <c r="AL161" s="14" t="str">
        <f>VLOOKUP(A161,'[1]4'!$A$2:$F$215,4,FALSE)</f>
        <v>CHICLAYO</v>
      </c>
    </row>
    <row r="162" spans="1:38" x14ac:dyDescent="0.3">
      <c r="A162" s="52">
        <v>7107</v>
      </c>
      <c r="B162" s="52" t="s">
        <v>58</v>
      </c>
      <c r="C162" s="253">
        <v>1</v>
      </c>
      <c r="D162" s="253">
        <v>7</v>
      </c>
      <c r="E162" s="253">
        <v>71</v>
      </c>
      <c r="F162" s="253">
        <v>68</v>
      </c>
      <c r="G162" s="253">
        <v>73</v>
      </c>
      <c r="H162" s="253">
        <v>65</v>
      </c>
      <c r="I162" s="253">
        <v>66</v>
      </c>
      <c r="J162" s="253">
        <v>59</v>
      </c>
      <c r="K162" s="253">
        <v>60</v>
      </c>
      <c r="L162" s="253">
        <v>46</v>
      </c>
      <c r="M162" s="253">
        <v>31</v>
      </c>
      <c r="N162" s="253">
        <v>54</v>
      </c>
      <c r="O162" s="253">
        <v>56</v>
      </c>
      <c r="P162" s="253">
        <v>41</v>
      </c>
      <c r="Q162" s="253">
        <v>36</v>
      </c>
      <c r="R162" s="219">
        <f>IFERROR(VLOOKUP(A162,Prog!$A$15:$H$248,4,FALSE),0)</f>
        <v>250</v>
      </c>
      <c r="S162" s="219">
        <f>IFERROR(VLOOKUP(A162,Prog!$A$15:$H$248,5,FALSE),0)</f>
        <v>299</v>
      </c>
      <c r="T162" s="219">
        <f>IFERROR(VLOOKUP(A162,Prog!$A$15:$H$248,8,FALSE),0)</f>
        <v>424</v>
      </c>
      <c r="U162" s="219">
        <f t="shared" si="6"/>
        <v>734</v>
      </c>
      <c r="V162" s="219">
        <f t="shared" si="7"/>
        <v>4392</v>
      </c>
      <c r="W162" s="222">
        <f t="shared" si="8"/>
        <v>0.16712204007285975</v>
      </c>
      <c r="AH162" s="51" t="str">
        <f>VLOOKUP(A162,'[1]4'!$A$2:$F$215,3,FALSE)</f>
        <v>POMALCA</v>
      </c>
      <c r="AL162" s="14" t="str">
        <f>VLOOKUP(A162,'[1]4'!$A$2:$F$215,4,FALSE)</f>
        <v>CHICLAYO</v>
      </c>
    </row>
    <row r="163" spans="1:38" x14ac:dyDescent="0.3">
      <c r="A163" s="52">
        <v>7183</v>
      </c>
      <c r="B163" s="52" t="s">
        <v>202</v>
      </c>
      <c r="C163" s="253">
        <v>1</v>
      </c>
      <c r="D163" s="253">
        <v>5</v>
      </c>
      <c r="E163" s="253">
        <v>75</v>
      </c>
      <c r="F163" s="253">
        <v>73</v>
      </c>
      <c r="G163" s="253">
        <v>76</v>
      </c>
      <c r="H163" s="253">
        <v>92</v>
      </c>
      <c r="I163" s="253">
        <v>94</v>
      </c>
      <c r="J163" s="253">
        <v>71</v>
      </c>
      <c r="K163" s="253">
        <v>72</v>
      </c>
      <c r="L163" s="253">
        <v>73</v>
      </c>
      <c r="M163" s="253">
        <v>55</v>
      </c>
      <c r="N163" s="253">
        <v>61</v>
      </c>
      <c r="O163" s="253">
        <v>56</v>
      </c>
      <c r="P163" s="253">
        <v>43</v>
      </c>
      <c r="Q163" s="253">
        <v>44</v>
      </c>
      <c r="R163" s="219">
        <f>IFERROR(VLOOKUP(A163,Prog!$A$15:$H$248,4,FALSE),0)</f>
        <v>380</v>
      </c>
      <c r="S163" s="219">
        <f>IFERROR(VLOOKUP(A163,Prog!$A$15:$H$248,5,FALSE),0)</f>
        <v>410</v>
      </c>
      <c r="T163" s="219">
        <f>IFERROR(VLOOKUP(A163,Prog!$A$15:$H$248,8,FALSE),0)</f>
        <v>530</v>
      </c>
      <c r="U163" s="219">
        <f t="shared" si="6"/>
        <v>891</v>
      </c>
      <c r="V163" s="219">
        <f t="shared" si="7"/>
        <v>6180</v>
      </c>
      <c r="W163" s="222">
        <f t="shared" si="8"/>
        <v>0.14417475728155341</v>
      </c>
      <c r="AH163" s="51" t="str">
        <f>VLOOKUP(A163,'[1]4'!$A$2:$F$215,3,FALSE)</f>
        <v>JOSE LEONARDO ORTIZ</v>
      </c>
      <c r="AL163" s="14" t="str">
        <f>VLOOKUP(A163,'[1]4'!$A$2:$F$215,4,FALSE)</f>
        <v>CHICLAYO</v>
      </c>
    </row>
    <row r="164" spans="1:38" x14ac:dyDescent="0.3">
      <c r="A164" s="52">
        <v>7222</v>
      </c>
      <c r="B164" s="52" t="s">
        <v>203</v>
      </c>
      <c r="C164" s="253">
        <v>1</v>
      </c>
      <c r="D164" s="253">
        <v>1</v>
      </c>
      <c r="E164" s="253">
        <v>4</v>
      </c>
      <c r="F164" s="253">
        <v>4</v>
      </c>
      <c r="G164" s="253">
        <v>4</v>
      </c>
      <c r="H164" s="253">
        <v>5</v>
      </c>
      <c r="I164" s="253">
        <v>5</v>
      </c>
      <c r="J164" s="253">
        <v>5</v>
      </c>
      <c r="K164" s="253">
        <v>5</v>
      </c>
      <c r="L164" s="253">
        <v>5</v>
      </c>
      <c r="M164" s="253">
        <v>5</v>
      </c>
      <c r="N164" s="253">
        <v>5</v>
      </c>
      <c r="O164" s="253">
        <v>5</v>
      </c>
      <c r="P164" s="253">
        <v>6</v>
      </c>
      <c r="Q164" s="253">
        <v>7</v>
      </c>
      <c r="R164" s="219">
        <f>IFERROR(VLOOKUP(A164,Prog!$A$15:$H$248,4,FALSE),0)</f>
        <v>25</v>
      </c>
      <c r="S164" s="219">
        <f>IFERROR(VLOOKUP(A164,Prog!$A$15:$H$248,5,FALSE),0)</f>
        <v>30</v>
      </c>
      <c r="T164" s="219">
        <f>IFERROR(VLOOKUP(A164,Prog!$A$15:$H$248,8,FALSE),0)</f>
        <v>18</v>
      </c>
      <c r="U164" s="219">
        <f t="shared" si="6"/>
        <v>67</v>
      </c>
      <c r="V164" s="219">
        <f t="shared" si="7"/>
        <v>391</v>
      </c>
      <c r="W164" s="222">
        <f t="shared" si="8"/>
        <v>0.17135549872122763</v>
      </c>
      <c r="AH164" s="51" t="str">
        <f>VLOOKUP(A164,'[1]4'!$A$2:$F$215,3,FALSE)</f>
        <v>MORROPE</v>
      </c>
      <c r="AL164" s="14" t="str">
        <f>VLOOKUP(A164,'[1]4'!$A$2:$F$215,4,FALSE)</f>
        <v>LAMBAYEQUE</v>
      </c>
    </row>
    <row r="165" spans="1:38" x14ac:dyDescent="0.3">
      <c r="A165" s="52">
        <v>7223</v>
      </c>
      <c r="B165" s="52" t="s">
        <v>204</v>
      </c>
      <c r="C165" s="253">
        <v>0</v>
      </c>
      <c r="D165" s="253">
        <v>0</v>
      </c>
      <c r="E165" s="253">
        <v>6</v>
      </c>
      <c r="F165" s="253">
        <v>6</v>
      </c>
      <c r="G165" s="253">
        <v>6</v>
      </c>
      <c r="H165" s="253">
        <v>2</v>
      </c>
      <c r="I165" s="253">
        <v>2</v>
      </c>
      <c r="J165" s="253">
        <v>7</v>
      </c>
      <c r="K165" s="253">
        <v>7</v>
      </c>
      <c r="L165" s="253">
        <v>7</v>
      </c>
      <c r="M165" s="253">
        <v>3</v>
      </c>
      <c r="N165" s="253">
        <v>6</v>
      </c>
      <c r="O165" s="253">
        <v>4</v>
      </c>
      <c r="P165" s="253">
        <v>8</v>
      </c>
      <c r="Q165" s="253">
        <v>5</v>
      </c>
      <c r="R165" s="219">
        <f>IFERROR(VLOOKUP(A165,Prog!$A$15:$H$248,4,FALSE),0)</f>
        <v>21</v>
      </c>
      <c r="S165" s="219">
        <f>IFERROR(VLOOKUP(A165,Prog!$A$15:$H$248,5,FALSE),0)</f>
        <v>25</v>
      </c>
      <c r="T165" s="219">
        <f>IFERROR(VLOOKUP(A165,Prog!$A$15:$H$248,8,FALSE),0)</f>
        <v>15</v>
      </c>
      <c r="U165" s="219">
        <f t="shared" si="6"/>
        <v>69</v>
      </c>
      <c r="V165" s="219">
        <f t="shared" si="7"/>
        <v>327</v>
      </c>
      <c r="W165" s="222">
        <f t="shared" si="8"/>
        <v>0.21100917431192662</v>
      </c>
      <c r="AH165" s="51" t="str">
        <f>VLOOKUP(A165,'[1]4'!$A$2:$F$215,3,FALSE)</f>
        <v>MORROPE</v>
      </c>
      <c r="AL165" s="14" t="str">
        <f>VLOOKUP(A165,'[1]4'!$A$2:$F$215,4,FALSE)</f>
        <v>LAMBAYEQUE</v>
      </c>
    </row>
    <row r="166" spans="1:38" x14ac:dyDescent="0.3">
      <c r="A166" s="52">
        <v>7306</v>
      </c>
      <c r="B166" s="52" t="s">
        <v>205</v>
      </c>
      <c r="C166" s="253">
        <v>5</v>
      </c>
      <c r="D166" s="253">
        <v>4</v>
      </c>
      <c r="E166" s="253">
        <v>22</v>
      </c>
      <c r="F166" s="253">
        <v>22</v>
      </c>
      <c r="G166" s="253">
        <v>22</v>
      </c>
      <c r="H166" s="253">
        <v>24</v>
      </c>
      <c r="I166" s="253">
        <v>24</v>
      </c>
      <c r="J166" s="253">
        <v>25</v>
      </c>
      <c r="K166" s="253">
        <v>32</v>
      </c>
      <c r="L166" s="253">
        <v>28</v>
      </c>
      <c r="M166" s="253">
        <v>24</v>
      </c>
      <c r="N166" s="253">
        <v>27</v>
      </c>
      <c r="O166" s="253">
        <v>27</v>
      </c>
      <c r="P166" s="253">
        <v>46</v>
      </c>
      <c r="Q166" s="253">
        <v>29</v>
      </c>
      <c r="R166" s="219">
        <f>IFERROR(VLOOKUP(A166,Prog!$A$15:$H$248,4,FALSE),0)</f>
        <v>164</v>
      </c>
      <c r="S166" s="219">
        <f>IFERROR(VLOOKUP(A166,Prog!$A$15:$H$248,5,FALSE),0)</f>
        <v>171</v>
      </c>
      <c r="T166" s="219">
        <f>IFERROR(VLOOKUP(A166,Prog!$A$15:$H$248,8,FALSE),0)</f>
        <v>186</v>
      </c>
      <c r="U166" s="219">
        <f t="shared" si="6"/>
        <v>361</v>
      </c>
      <c r="V166" s="219">
        <f t="shared" si="7"/>
        <v>2546</v>
      </c>
      <c r="W166" s="222">
        <f t="shared" si="8"/>
        <v>0.1417910447761194</v>
      </c>
      <c r="AH166" s="51" t="str">
        <f>VLOOKUP(A166,'[1]4'!$A$2:$F$215,3,FALSE)</f>
        <v>PIMENTEL</v>
      </c>
      <c r="AL166" s="14" t="str">
        <f>VLOOKUP(A166,'[1]4'!$A$2:$F$215,4,FALSE)</f>
        <v>CHICLAYO</v>
      </c>
    </row>
    <row r="167" spans="1:38" x14ac:dyDescent="0.3">
      <c r="A167" s="52">
        <v>7315</v>
      </c>
      <c r="B167" s="52" t="s">
        <v>206</v>
      </c>
      <c r="C167" s="253">
        <v>0</v>
      </c>
      <c r="D167" s="253">
        <v>0</v>
      </c>
      <c r="E167" s="253">
        <v>8</v>
      </c>
      <c r="F167" s="253">
        <v>8</v>
      </c>
      <c r="G167" s="253">
        <v>8</v>
      </c>
      <c r="H167" s="253">
        <v>5</v>
      </c>
      <c r="I167" s="253">
        <v>5</v>
      </c>
      <c r="J167" s="253">
        <v>2</v>
      </c>
      <c r="K167" s="253">
        <v>3</v>
      </c>
      <c r="L167" s="253">
        <v>7</v>
      </c>
      <c r="M167" s="253">
        <v>3</v>
      </c>
      <c r="N167" s="253">
        <v>1</v>
      </c>
      <c r="O167" s="253">
        <v>2</v>
      </c>
      <c r="P167" s="253">
        <v>5</v>
      </c>
      <c r="Q167" s="253">
        <v>3</v>
      </c>
      <c r="R167" s="219">
        <f>IFERROR(VLOOKUP(A167,Prog!$A$15:$H$248,4,FALSE),0)</f>
        <v>16</v>
      </c>
      <c r="S167" s="219">
        <f>IFERROR(VLOOKUP(A167,Prog!$A$15:$H$248,5,FALSE),0)</f>
        <v>20</v>
      </c>
      <c r="T167" s="219">
        <f>IFERROR(VLOOKUP(A167,Prog!$A$15:$H$248,8,FALSE),0)</f>
        <v>14</v>
      </c>
      <c r="U167" s="219">
        <f t="shared" si="6"/>
        <v>60</v>
      </c>
      <c r="V167" s="219">
        <f t="shared" si="7"/>
        <v>260</v>
      </c>
      <c r="W167" s="222">
        <f t="shared" si="8"/>
        <v>0.23076923076923078</v>
      </c>
      <c r="AH167" s="51" t="str">
        <f>VLOOKUP(A167,'[1]4'!$A$2:$F$215,3,FALSE)</f>
        <v>OLMOS</v>
      </c>
      <c r="AL167" s="14" t="str">
        <f>VLOOKUP(A167,'[1]4'!$A$2:$F$215,4,FALSE)</f>
        <v>LAMBAYEQUE</v>
      </c>
    </row>
    <row r="168" spans="1:38" x14ac:dyDescent="0.3">
      <c r="A168" s="52">
        <v>7316</v>
      </c>
      <c r="B168" s="52" t="s">
        <v>207</v>
      </c>
      <c r="C168" s="253">
        <v>1</v>
      </c>
      <c r="D168" s="253">
        <v>1</v>
      </c>
      <c r="E168" s="253">
        <v>8</v>
      </c>
      <c r="F168" s="253">
        <v>8</v>
      </c>
      <c r="G168" s="253">
        <v>7</v>
      </c>
      <c r="H168" s="253">
        <v>10</v>
      </c>
      <c r="I168" s="253">
        <v>10</v>
      </c>
      <c r="J168" s="253">
        <v>9</v>
      </c>
      <c r="K168" s="253">
        <v>10</v>
      </c>
      <c r="L168" s="253">
        <v>11</v>
      </c>
      <c r="M168" s="253">
        <v>7</v>
      </c>
      <c r="N168" s="253">
        <v>8</v>
      </c>
      <c r="O168" s="253">
        <v>7</v>
      </c>
      <c r="P168" s="253">
        <v>1</v>
      </c>
      <c r="Q168" s="253">
        <v>1</v>
      </c>
      <c r="R168" s="219">
        <f>IFERROR(VLOOKUP(A168,Prog!$A$15:$H$248,4,FALSE),0)</f>
        <v>38</v>
      </c>
      <c r="S168" s="219">
        <f>IFERROR(VLOOKUP(A168,Prog!$A$15:$H$248,5,FALSE),0)</f>
        <v>60</v>
      </c>
      <c r="T168" s="219">
        <f>IFERROR(VLOOKUP(A168,Prog!$A$15:$H$248,8,FALSE),0)</f>
        <v>40</v>
      </c>
      <c r="U168" s="219">
        <f t="shared" si="6"/>
        <v>99</v>
      </c>
      <c r="V168" s="219">
        <f t="shared" si="7"/>
        <v>706</v>
      </c>
      <c r="W168" s="222">
        <f t="shared" si="8"/>
        <v>0.14022662889518414</v>
      </c>
      <c r="AH168" s="51" t="str">
        <f>VLOOKUP(A168,'[1]4'!$A$2:$F$215,3,FALSE)</f>
        <v>OLMOS</v>
      </c>
      <c r="AL168" s="14" t="str">
        <f>VLOOKUP(A168,'[1]4'!$A$2:$F$215,4,FALSE)</f>
        <v>LAMBAYEQUE</v>
      </c>
    </row>
    <row r="169" spans="1:38" x14ac:dyDescent="0.3">
      <c r="A169" s="52">
        <v>7317</v>
      </c>
      <c r="B169" s="52" t="s">
        <v>208</v>
      </c>
      <c r="C169" s="253">
        <v>0</v>
      </c>
      <c r="D169" s="253">
        <v>0</v>
      </c>
      <c r="E169" s="253">
        <v>5</v>
      </c>
      <c r="F169" s="253">
        <v>4</v>
      </c>
      <c r="G169" s="253">
        <v>4</v>
      </c>
      <c r="H169" s="253">
        <v>8</v>
      </c>
      <c r="I169" s="253">
        <v>8</v>
      </c>
      <c r="J169" s="253">
        <v>6</v>
      </c>
      <c r="K169" s="253">
        <v>6</v>
      </c>
      <c r="L169" s="253">
        <v>4</v>
      </c>
      <c r="M169" s="253">
        <v>7</v>
      </c>
      <c r="N169" s="253">
        <v>8</v>
      </c>
      <c r="O169" s="253">
        <v>8</v>
      </c>
      <c r="P169" s="253">
        <v>4</v>
      </c>
      <c r="Q169" s="253">
        <v>2</v>
      </c>
      <c r="R169" s="219">
        <f>IFERROR(VLOOKUP(A169,Prog!$A$15:$H$248,4,FALSE),0)</f>
        <v>28</v>
      </c>
      <c r="S169" s="219">
        <f>IFERROR(VLOOKUP(A169,Prog!$A$15:$H$248,5,FALSE),0)</f>
        <v>31</v>
      </c>
      <c r="T169" s="219">
        <f>IFERROR(VLOOKUP(A169,Prog!$A$15:$H$248,8,FALSE),0)</f>
        <v>27</v>
      </c>
      <c r="U169" s="219">
        <f t="shared" si="6"/>
        <v>74</v>
      </c>
      <c r="V169" s="219">
        <f t="shared" si="7"/>
        <v>436</v>
      </c>
      <c r="W169" s="222">
        <f t="shared" si="8"/>
        <v>0.16972477064220184</v>
      </c>
      <c r="AH169" s="51" t="str">
        <f>VLOOKUP(A169,'[1]4'!$A$2:$F$215,3,FALSE)</f>
        <v>PITIPO</v>
      </c>
      <c r="AL169" s="14" t="str">
        <f>VLOOKUP(A169,'[1]4'!$A$2:$F$215,4,FALSE)</f>
        <v>FERREÑAFE</v>
      </c>
    </row>
    <row r="170" spans="1:38" x14ac:dyDescent="0.3">
      <c r="A170" s="52">
        <v>7318</v>
      </c>
      <c r="B170" s="52" t="s">
        <v>209</v>
      </c>
      <c r="C170" s="253">
        <v>1</v>
      </c>
      <c r="D170" s="253">
        <v>1</v>
      </c>
      <c r="E170" s="253">
        <v>5</v>
      </c>
      <c r="F170" s="253">
        <v>5</v>
      </c>
      <c r="G170" s="253">
        <v>2</v>
      </c>
      <c r="H170" s="253">
        <v>1</v>
      </c>
      <c r="I170" s="253">
        <v>1</v>
      </c>
      <c r="J170" s="253">
        <v>2</v>
      </c>
      <c r="K170" s="253">
        <v>4</v>
      </c>
      <c r="L170" s="253">
        <v>3</v>
      </c>
      <c r="M170" s="253">
        <v>1</v>
      </c>
      <c r="N170" s="253">
        <v>3</v>
      </c>
      <c r="O170" s="253">
        <v>2</v>
      </c>
      <c r="P170" s="253">
        <v>3</v>
      </c>
      <c r="Q170" s="253">
        <v>1</v>
      </c>
      <c r="R170" s="219">
        <f>IFERROR(VLOOKUP(A170,Prog!$A$15:$H$248,4,FALSE),0)</f>
        <v>17</v>
      </c>
      <c r="S170" s="219">
        <f>IFERROR(VLOOKUP(A170,Prog!$A$15:$H$248,5,FALSE),0)</f>
        <v>25</v>
      </c>
      <c r="T170" s="219">
        <f>IFERROR(VLOOKUP(A170,Prog!$A$15:$H$248,8,FALSE),0)</f>
        <v>25</v>
      </c>
      <c r="U170" s="219">
        <f t="shared" si="6"/>
        <v>35</v>
      </c>
      <c r="V170" s="219">
        <f t="shared" si="7"/>
        <v>319</v>
      </c>
      <c r="W170" s="222">
        <f t="shared" si="8"/>
        <v>0.109717868338558</v>
      </c>
      <c r="AH170" s="51" t="str">
        <f>VLOOKUP(A170,'[1]4'!$A$2:$F$215,3,FALSE)</f>
        <v>CAÑARIS</v>
      </c>
      <c r="AL170" s="14" t="str">
        <f>VLOOKUP(A170,'[1]4'!$A$2:$F$215,4,FALSE)</f>
        <v>LAMBAYEQUE</v>
      </c>
    </row>
    <row r="171" spans="1:38" x14ac:dyDescent="0.3">
      <c r="A171" s="52">
        <v>7410</v>
      </c>
      <c r="B171" s="52" t="s">
        <v>210</v>
      </c>
      <c r="C171" s="253">
        <v>5</v>
      </c>
      <c r="D171" s="253">
        <v>7</v>
      </c>
      <c r="E171" s="253">
        <v>53</v>
      </c>
      <c r="F171" s="253">
        <v>53</v>
      </c>
      <c r="G171" s="253">
        <v>54</v>
      </c>
      <c r="H171" s="253">
        <v>35</v>
      </c>
      <c r="I171" s="253">
        <v>35</v>
      </c>
      <c r="J171" s="253">
        <v>45</v>
      </c>
      <c r="K171" s="253">
        <v>48</v>
      </c>
      <c r="L171" s="253">
        <v>49</v>
      </c>
      <c r="M171" s="253">
        <v>17</v>
      </c>
      <c r="N171" s="253">
        <v>23</v>
      </c>
      <c r="O171" s="253">
        <v>22</v>
      </c>
      <c r="P171" s="253">
        <v>22</v>
      </c>
      <c r="Q171" s="253">
        <v>21</v>
      </c>
      <c r="R171" s="219">
        <f>IFERROR(VLOOKUP(A171,Prog!$A$15:$H$248,4,FALSE),0)</f>
        <v>150</v>
      </c>
      <c r="S171" s="219">
        <f>IFERROR(VLOOKUP(A171,Prog!$A$15:$H$248,5,FALSE),0)</f>
        <v>170</v>
      </c>
      <c r="T171" s="219">
        <f>IFERROR(VLOOKUP(A171,Prog!$A$15:$H$248,8,FALSE),0)</f>
        <v>240</v>
      </c>
      <c r="U171" s="219">
        <f t="shared" si="6"/>
        <v>489</v>
      </c>
      <c r="V171" s="219">
        <f t="shared" si="7"/>
        <v>2550</v>
      </c>
      <c r="W171" s="222">
        <f t="shared" si="8"/>
        <v>0.19176470588235295</v>
      </c>
      <c r="AH171" s="51" t="str">
        <f>VLOOKUP(A171,'[1]4'!$A$2:$F$215,3,FALSE)</f>
        <v>LA VICTORIA</v>
      </c>
      <c r="AL171" s="14" t="str">
        <f>VLOOKUP(A171,'[1]4'!$A$2:$F$215,4,FALSE)</f>
        <v>CHICLAYO</v>
      </c>
    </row>
    <row r="172" spans="1:38" x14ac:dyDescent="0.3">
      <c r="A172" s="52">
        <v>9468</v>
      </c>
      <c r="B172" s="52" t="s">
        <v>211</v>
      </c>
      <c r="C172" s="253">
        <v>3</v>
      </c>
      <c r="D172" s="253">
        <v>3</v>
      </c>
      <c r="E172" s="253">
        <v>1</v>
      </c>
      <c r="F172" s="253">
        <v>1</v>
      </c>
      <c r="G172" s="253">
        <v>1</v>
      </c>
      <c r="H172" s="253">
        <v>2</v>
      </c>
      <c r="I172" s="253">
        <v>2</v>
      </c>
      <c r="J172" s="253">
        <v>4</v>
      </c>
      <c r="K172" s="253">
        <v>4</v>
      </c>
      <c r="L172" s="253">
        <v>4</v>
      </c>
      <c r="M172" s="253">
        <v>3</v>
      </c>
      <c r="N172" s="253">
        <v>4</v>
      </c>
      <c r="O172" s="253">
        <v>4</v>
      </c>
      <c r="P172" s="253">
        <v>1</v>
      </c>
      <c r="Q172" s="253">
        <v>1</v>
      </c>
      <c r="R172" s="219">
        <f>IFERROR(VLOOKUP(A172,Prog!$A$15:$H$248,4,FALSE),0)</f>
        <v>12</v>
      </c>
      <c r="S172" s="219">
        <f>IFERROR(VLOOKUP(A172,Prog!$A$15:$H$248,5,FALSE),0)</f>
        <v>14</v>
      </c>
      <c r="T172" s="219">
        <f>IFERROR(VLOOKUP(A172,Prog!$A$15:$H$248,8,FALSE),0)</f>
        <v>15</v>
      </c>
      <c r="U172" s="219">
        <f t="shared" si="6"/>
        <v>38</v>
      </c>
      <c r="V172" s="219">
        <f t="shared" si="7"/>
        <v>198</v>
      </c>
      <c r="W172" s="222">
        <f t="shared" si="8"/>
        <v>0.19191919191919191</v>
      </c>
      <c r="AH172" s="51" t="str">
        <f>VLOOKUP(A172,'[1]4'!$A$2:$F$215,3,FALSE)</f>
        <v>SALAS</v>
      </c>
      <c r="AL172" s="14" t="str">
        <f>VLOOKUP(A172,'[1]4'!$A$2:$F$215,4,FALSE)</f>
        <v>LAMBAYEQUE</v>
      </c>
    </row>
    <row r="173" spans="1:38" x14ac:dyDescent="0.3">
      <c r="A173" s="52">
        <v>10095</v>
      </c>
      <c r="B173" s="52" t="s">
        <v>213</v>
      </c>
      <c r="C173" s="253">
        <v>0</v>
      </c>
      <c r="D173" s="253">
        <v>0</v>
      </c>
      <c r="E173" s="253">
        <v>5</v>
      </c>
      <c r="F173" s="253">
        <v>5</v>
      </c>
      <c r="G173" s="253">
        <v>5</v>
      </c>
      <c r="H173" s="253">
        <v>2</v>
      </c>
      <c r="I173" s="253">
        <v>2</v>
      </c>
      <c r="J173" s="253">
        <v>3</v>
      </c>
      <c r="K173" s="253">
        <v>3</v>
      </c>
      <c r="L173" s="253">
        <v>3</v>
      </c>
      <c r="M173" s="253">
        <v>2</v>
      </c>
      <c r="N173" s="253">
        <v>2</v>
      </c>
      <c r="O173" s="253">
        <v>2</v>
      </c>
      <c r="P173" s="253">
        <v>0</v>
      </c>
      <c r="Q173" s="253">
        <v>0</v>
      </c>
      <c r="R173" s="219">
        <f>IFERROR(VLOOKUP(A173,Prog!$A$15:$H$248,4,FALSE),0)</f>
        <v>26</v>
      </c>
      <c r="S173" s="219">
        <f>IFERROR(VLOOKUP(A173,Prog!$A$15:$H$248,5,FALSE),0)</f>
        <v>28</v>
      </c>
      <c r="T173" s="219">
        <f>IFERROR(VLOOKUP(A173,Prog!$A$15:$H$248,8,FALSE),0)</f>
        <v>31</v>
      </c>
      <c r="U173" s="219">
        <f t="shared" si="6"/>
        <v>34</v>
      </c>
      <c r="V173" s="219">
        <f t="shared" si="7"/>
        <v>412</v>
      </c>
      <c r="W173" s="222">
        <f t="shared" si="8"/>
        <v>8.2524271844660199E-2</v>
      </c>
      <c r="AH173" s="51" t="str">
        <f>VLOOKUP(A173,'[1]4'!$A$2:$F$215,3,FALSE)</f>
        <v>OLMOS</v>
      </c>
      <c r="AL173" s="14" t="str">
        <f>VLOOKUP(A173,'[1]4'!$A$2:$F$215,4,FALSE)</f>
        <v>LAMBAYEQUE</v>
      </c>
    </row>
    <row r="174" spans="1:38" x14ac:dyDescent="0.3">
      <c r="A174" s="52">
        <v>10096</v>
      </c>
      <c r="B174" s="52" t="s">
        <v>212</v>
      </c>
      <c r="C174" s="253">
        <v>0</v>
      </c>
      <c r="D174" s="253">
        <v>1</v>
      </c>
      <c r="E174" s="253">
        <v>3</v>
      </c>
      <c r="F174" s="253">
        <v>3</v>
      </c>
      <c r="G174" s="253">
        <v>2</v>
      </c>
      <c r="H174" s="253">
        <v>3</v>
      </c>
      <c r="I174" s="253">
        <v>3</v>
      </c>
      <c r="J174" s="253">
        <v>2</v>
      </c>
      <c r="K174" s="253">
        <v>1</v>
      </c>
      <c r="L174" s="253">
        <v>2</v>
      </c>
      <c r="M174" s="253">
        <v>1</v>
      </c>
      <c r="N174" s="253">
        <v>4</v>
      </c>
      <c r="O174" s="253">
        <v>3</v>
      </c>
      <c r="P174" s="253">
        <v>5</v>
      </c>
      <c r="Q174" s="253">
        <v>0</v>
      </c>
      <c r="R174" s="219">
        <f>IFERROR(VLOOKUP(A174,Prog!$A$15:$H$248,4,FALSE),0)</f>
        <v>21</v>
      </c>
      <c r="S174" s="219">
        <f>IFERROR(VLOOKUP(A174,Prog!$A$15:$H$248,5,FALSE),0)</f>
        <v>30</v>
      </c>
      <c r="T174" s="219">
        <f>IFERROR(VLOOKUP(A174,Prog!$A$15:$H$248,8,FALSE),0)</f>
        <v>15</v>
      </c>
      <c r="U174" s="219">
        <f t="shared" si="6"/>
        <v>33</v>
      </c>
      <c r="V174" s="219">
        <f t="shared" si="7"/>
        <v>357</v>
      </c>
      <c r="W174" s="222">
        <f t="shared" si="8"/>
        <v>9.2436974789915971E-2</v>
      </c>
      <c r="AH174" s="51" t="str">
        <f>VLOOKUP(A174,'[1]4'!$A$2:$F$215,3,FALSE)</f>
        <v>OLMOS</v>
      </c>
      <c r="AL174" s="14" t="str">
        <f>VLOOKUP(A174,'[1]4'!$A$2:$F$215,4,FALSE)</f>
        <v>LAMBAYEQUE</v>
      </c>
    </row>
    <row r="175" spans="1:38" x14ac:dyDescent="0.3">
      <c r="A175" s="52">
        <v>11452</v>
      </c>
      <c r="B175" s="52" t="s">
        <v>215</v>
      </c>
      <c r="C175" s="253">
        <v>0</v>
      </c>
      <c r="D175" s="253">
        <v>0</v>
      </c>
      <c r="E175" s="253">
        <v>6</v>
      </c>
      <c r="F175" s="253">
        <v>6</v>
      </c>
      <c r="G175" s="253">
        <v>4</v>
      </c>
      <c r="H175" s="253">
        <v>3</v>
      </c>
      <c r="I175" s="253">
        <v>3</v>
      </c>
      <c r="J175" s="253">
        <v>0</v>
      </c>
      <c r="K175" s="253">
        <v>1</v>
      </c>
      <c r="L175" s="253">
        <v>1</v>
      </c>
      <c r="M175" s="253">
        <v>1</v>
      </c>
      <c r="N175" s="253">
        <v>0</v>
      </c>
      <c r="O175" s="253">
        <v>1</v>
      </c>
      <c r="P175" s="253">
        <v>5</v>
      </c>
      <c r="Q175" s="253">
        <v>4</v>
      </c>
      <c r="R175" s="219">
        <f>IFERROR(VLOOKUP(A175,Prog!$A$15:$H$248,4,FALSE),0)</f>
        <v>8</v>
      </c>
      <c r="S175" s="219">
        <f>IFERROR(VLOOKUP(A175,Prog!$A$15:$H$248,5,FALSE),0)</f>
        <v>10</v>
      </c>
      <c r="T175" s="219">
        <f>IFERROR(VLOOKUP(A175,Prog!$A$15:$H$248,8,FALSE),0)</f>
        <v>12</v>
      </c>
      <c r="U175" s="219">
        <f t="shared" si="6"/>
        <v>35</v>
      </c>
      <c r="V175" s="219">
        <f t="shared" si="7"/>
        <v>140</v>
      </c>
      <c r="W175" s="222">
        <f t="shared" si="8"/>
        <v>0.25</v>
      </c>
      <c r="AH175" s="51" t="str">
        <f>VLOOKUP(A175,'[1]4'!$A$2:$F$215,3,FALSE)</f>
        <v>SALAS</v>
      </c>
      <c r="AL175" s="14" t="str">
        <f>VLOOKUP(A175,'[1]4'!$A$2:$F$215,4,FALSE)</f>
        <v>LAMBAYEQUE</v>
      </c>
    </row>
    <row r="176" spans="1:38" x14ac:dyDescent="0.3">
      <c r="A176" s="52">
        <v>11470</v>
      </c>
      <c r="B176" s="52" t="s">
        <v>216</v>
      </c>
      <c r="C176" s="253">
        <v>460</v>
      </c>
      <c r="D176" s="253">
        <v>466</v>
      </c>
      <c r="E176" s="253">
        <v>44</v>
      </c>
      <c r="F176" s="253">
        <v>46</v>
      </c>
      <c r="G176" s="253">
        <v>43</v>
      </c>
      <c r="H176" s="253">
        <v>10</v>
      </c>
      <c r="I176" s="253">
        <v>6</v>
      </c>
      <c r="J176" s="253">
        <v>9</v>
      </c>
      <c r="K176" s="253">
        <v>7</v>
      </c>
      <c r="L176" s="253">
        <v>8</v>
      </c>
      <c r="M176" s="253">
        <v>1</v>
      </c>
      <c r="N176" s="253">
        <v>1</v>
      </c>
      <c r="O176" s="253">
        <v>1</v>
      </c>
      <c r="P176" s="253">
        <v>1</v>
      </c>
      <c r="Q176" s="253">
        <v>1</v>
      </c>
      <c r="R176" s="219">
        <f>IFERROR(VLOOKUP(A176,Prog!$A$15:$H$248,4,FALSE),0)</f>
        <v>0</v>
      </c>
      <c r="S176" s="219">
        <f>IFERROR(VLOOKUP(A176,Prog!$A$15:$H$248,5,FALSE),0)</f>
        <v>0</v>
      </c>
      <c r="T176" s="219">
        <f>IFERROR(VLOOKUP(A176,Prog!$A$15:$H$248,8,FALSE),0)</f>
        <v>0</v>
      </c>
      <c r="U176" s="219">
        <f t="shared" si="6"/>
        <v>1104</v>
      </c>
      <c r="V176" s="219">
        <f t="shared" si="7"/>
        <v>0</v>
      </c>
      <c r="W176" s="222">
        <f t="shared" si="8"/>
        <v>0</v>
      </c>
      <c r="AH176" s="51" t="str">
        <f>VLOOKUP(A176,'[1]4'!$A$2:$F$215,3,FALSE)</f>
        <v>CHICLAYO</v>
      </c>
      <c r="AL176" s="14" t="str">
        <f>VLOOKUP(A176,'[1]4'!$A$2:$F$215,4,FALSE)</f>
        <v>CHICLAYO</v>
      </c>
    </row>
    <row r="177" spans="1:38" x14ac:dyDescent="0.3">
      <c r="A177" s="52">
        <v>11688</v>
      </c>
      <c r="B177" s="52" t="s">
        <v>214</v>
      </c>
      <c r="C177" s="253">
        <v>0</v>
      </c>
      <c r="D177" s="253">
        <v>0</v>
      </c>
      <c r="E177" s="253">
        <v>1</v>
      </c>
      <c r="F177" s="253">
        <v>1</v>
      </c>
      <c r="G177" s="253">
        <v>1</v>
      </c>
      <c r="H177" s="253">
        <v>3</v>
      </c>
      <c r="I177" s="253">
        <v>3</v>
      </c>
      <c r="J177" s="253">
        <v>1</v>
      </c>
      <c r="K177" s="253">
        <v>1</v>
      </c>
      <c r="L177" s="253">
        <v>2</v>
      </c>
      <c r="M177" s="253">
        <v>2</v>
      </c>
      <c r="N177" s="253">
        <v>3</v>
      </c>
      <c r="O177" s="253">
        <v>2</v>
      </c>
      <c r="P177" s="253">
        <v>1</v>
      </c>
      <c r="Q177" s="253">
        <v>1</v>
      </c>
      <c r="R177" s="219">
        <f>IFERROR(VLOOKUP(A177,Prog!$A$15:$H$248,4,FALSE),0)</f>
        <v>32</v>
      </c>
      <c r="S177" s="219">
        <f>IFERROR(VLOOKUP(A177,Prog!$A$15:$H$248,5,FALSE),0)</f>
        <v>30</v>
      </c>
      <c r="T177" s="219">
        <f>IFERROR(VLOOKUP(A177,Prog!$A$15:$H$248,8,FALSE),0)</f>
        <v>19</v>
      </c>
      <c r="U177" s="219">
        <f t="shared" si="6"/>
        <v>22</v>
      </c>
      <c r="V177" s="219">
        <f t="shared" si="7"/>
        <v>442</v>
      </c>
      <c r="W177" s="222">
        <f t="shared" si="8"/>
        <v>4.9773755656108594E-2</v>
      </c>
      <c r="AH177" s="51" t="str">
        <f>VLOOKUP(A177,'[1]4'!$A$2:$F$215,3,FALSE)</f>
        <v>OLMOS</v>
      </c>
      <c r="AL177" s="14" t="str">
        <f>VLOOKUP(A177,'[1]4'!$A$2:$F$215,4,FALSE)</f>
        <v>LAMBAYEQUE</v>
      </c>
    </row>
    <row r="178" spans="1:38" x14ac:dyDescent="0.3">
      <c r="A178" s="52">
        <v>17605</v>
      </c>
      <c r="B178" s="52" t="s">
        <v>217</v>
      </c>
      <c r="C178" s="253">
        <v>1</v>
      </c>
      <c r="D178" s="253">
        <v>1</v>
      </c>
      <c r="E178" s="253">
        <v>11</v>
      </c>
      <c r="F178" s="253">
        <v>11</v>
      </c>
      <c r="G178" s="253">
        <v>11</v>
      </c>
      <c r="H178" s="253">
        <v>6</v>
      </c>
      <c r="I178" s="253">
        <v>6</v>
      </c>
      <c r="J178" s="253">
        <v>11</v>
      </c>
      <c r="K178" s="253">
        <v>9</v>
      </c>
      <c r="L178" s="253">
        <v>10</v>
      </c>
      <c r="M178" s="253">
        <v>3</v>
      </c>
      <c r="N178" s="253">
        <v>11</v>
      </c>
      <c r="O178" s="253">
        <v>9</v>
      </c>
      <c r="P178" s="253">
        <v>7</v>
      </c>
      <c r="Q178" s="253">
        <v>5</v>
      </c>
      <c r="R178" s="219">
        <f>IFERROR(VLOOKUP(A178,Prog!$A$15:$H$248,4,FALSE),0)</f>
        <v>35</v>
      </c>
      <c r="S178" s="219">
        <f>IFERROR(VLOOKUP(A178,Prog!$A$15:$H$248,5,FALSE),0)</f>
        <v>50</v>
      </c>
      <c r="T178" s="219">
        <f>IFERROR(VLOOKUP(A178,Prog!$A$15:$H$248,8,FALSE),0)</f>
        <v>39</v>
      </c>
      <c r="U178" s="219">
        <f t="shared" si="6"/>
        <v>112</v>
      </c>
      <c r="V178" s="219">
        <f t="shared" si="7"/>
        <v>623</v>
      </c>
      <c r="W178" s="222">
        <f t="shared" si="8"/>
        <v>0.1797752808988764</v>
      </c>
      <c r="AH178" s="51" t="str">
        <f>VLOOKUP(A178,'[1]4'!$A$2:$F$215,3,FALSE)</f>
        <v>OLMOS</v>
      </c>
      <c r="AL178" s="14" t="str">
        <f>VLOOKUP(A178,'[1]4'!$A$2:$F$215,4,FALSE)</f>
        <v>LAMBAYEQUE</v>
      </c>
    </row>
    <row r="179" spans="1:38" x14ac:dyDescent="0.3">
      <c r="A179" s="52">
        <v>17874</v>
      </c>
      <c r="B179" s="52" t="s">
        <v>218</v>
      </c>
      <c r="C179" s="253">
        <v>0</v>
      </c>
      <c r="D179" s="253">
        <v>0</v>
      </c>
      <c r="E179" s="253">
        <v>9</v>
      </c>
      <c r="F179" s="253">
        <v>9</v>
      </c>
      <c r="G179" s="253">
        <v>8</v>
      </c>
      <c r="H179" s="253">
        <v>15</v>
      </c>
      <c r="I179" s="253">
        <v>15</v>
      </c>
      <c r="J179" s="253">
        <v>15</v>
      </c>
      <c r="K179" s="253">
        <v>15</v>
      </c>
      <c r="L179" s="253">
        <v>15</v>
      </c>
      <c r="M179" s="253">
        <v>9</v>
      </c>
      <c r="N179" s="253">
        <v>10</v>
      </c>
      <c r="O179" s="253">
        <v>11</v>
      </c>
      <c r="P179" s="253">
        <v>10</v>
      </c>
      <c r="Q179" s="253">
        <v>8</v>
      </c>
      <c r="R179" s="219">
        <f>IFERROR(VLOOKUP(A179,Prog!$A$15:$H$248,4,FALSE),0)</f>
        <v>50</v>
      </c>
      <c r="S179" s="219">
        <f>IFERROR(VLOOKUP(A179,Prog!$A$15:$H$248,5,FALSE),0)</f>
        <v>45</v>
      </c>
      <c r="T179" s="219">
        <f>IFERROR(VLOOKUP(A179,Prog!$A$15:$H$248,8,FALSE),0)</f>
        <v>50</v>
      </c>
      <c r="U179" s="219">
        <f t="shared" si="6"/>
        <v>149</v>
      </c>
      <c r="V179" s="219">
        <f t="shared" si="7"/>
        <v>720</v>
      </c>
      <c r="W179" s="222">
        <f t="shared" si="8"/>
        <v>0.20694444444444443</v>
      </c>
      <c r="AH179" s="51" t="str">
        <f>VLOOKUP(A179,'[1]4'!$A$2:$F$215,3,FALSE)</f>
        <v>SAÑA</v>
      </c>
      <c r="AL179" s="14" t="str">
        <f>VLOOKUP(A179,'[1]4'!$A$2:$F$215,4,FALSE)</f>
        <v>CHICLAYO</v>
      </c>
    </row>
    <row r="180" spans="1:38" x14ac:dyDescent="0.3">
      <c r="A180" s="52">
        <v>17875</v>
      </c>
      <c r="B180" s="52" t="s">
        <v>219</v>
      </c>
      <c r="C180" s="253">
        <v>0</v>
      </c>
      <c r="D180" s="253">
        <v>1</v>
      </c>
      <c r="E180" s="253">
        <v>0</v>
      </c>
      <c r="F180" s="253">
        <v>0</v>
      </c>
      <c r="G180" s="253">
        <v>0</v>
      </c>
      <c r="H180" s="253">
        <v>2</v>
      </c>
      <c r="I180" s="253">
        <v>2</v>
      </c>
      <c r="J180" s="253">
        <v>2</v>
      </c>
      <c r="K180" s="253">
        <v>2</v>
      </c>
      <c r="L180" s="253">
        <v>2</v>
      </c>
      <c r="M180" s="253">
        <v>1</v>
      </c>
      <c r="N180" s="253">
        <v>1</v>
      </c>
      <c r="O180" s="253">
        <v>1</v>
      </c>
      <c r="P180" s="253">
        <v>1</v>
      </c>
      <c r="Q180" s="253">
        <v>3</v>
      </c>
      <c r="R180" s="219">
        <f>IFERROR(VLOOKUP(A180,Prog!$A$15:$H$248,4,FALSE),0)</f>
        <v>5</v>
      </c>
      <c r="S180" s="219">
        <f>IFERROR(VLOOKUP(A180,Prog!$A$15:$H$248,5,FALSE),0)</f>
        <v>6</v>
      </c>
      <c r="T180" s="219">
        <f>IFERROR(VLOOKUP(A180,Prog!$A$15:$H$248,8,FALSE),0)</f>
        <v>5</v>
      </c>
      <c r="U180" s="219">
        <f t="shared" si="6"/>
        <v>18</v>
      </c>
      <c r="V180" s="219">
        <f t="shared" si="7"/>
        <v>81</v>
      </c>
      <c r="W180" s="222">
        <f t="shared" si="8"/>
        <v>0.22222222222222221</v>
      </c>
      <c r="AH180" s="51" t="str">
        <f>VLOOKUP(A180,'[1]4'!$A$2:$F$215,3,FALSE)</f>
        <v>OYOTUN</v>
      </c>
      <c r="AL180" s="14" t="str">
        <f>VLOOKUP(A180,'[1]4'!$A$2:$F$215,4,FALSE)</f>
        <v>CHICLAYO</v>
      </c>
    </row>
    <row r="181" spans="1:38" x14ac:dyDescent="0.3">
      <c r="A181" s="52">
        <v>18872</v>
      </c>
      <c r="B181" s="52" t="s">
        <v>221</v>
      </c>
      <c r="C181" s="253">
        <v>0</v>
      </c>
      <c r="D181" s="253">
        <v>0</v>
      </c>
      <c r="E181" s="253">
        <v>4</v>
      </c>
      <c r="F181" s="253">
        <v>4</v>
      </c>
      <c r="G181" s="253">
        <v>4</v>
      </c>
      <c r="H181" s="253">
        <v>3</v>
      </c>
      <c r="I181" s="253">
        <v>3</v>
      </c>
      <c r="J181" s="253">
        <v>0</v>
      </c>
      <c r="K181" s="253">
        <v>0</v>
      </c>
      <c r="L181" s="253">
        <v>0</v>
      </c>
      <c r="M181" s="253">
        <v>2</v>
      </c>
      <c r="N181" s="253">
        <v>3</v>
      </c>
      <c r="O181" s="253">
        <v>3</v>
      </c>
      <c r="P181" s="253">
        <v>1</v>
      </c>
      <c r="Q181" s="253">
        <v>0</v>
      </c>
      <c r="R181" s="219">
        <f>IFERROR(VLOOKUP(A181,Prog!$A$15:$H$248,4,FALSE),0)</f>
        <v>16</v>
      </c>
      <c r="S181" s="219">
        <f>IFERROR(VLOOKUP(A181,Prog!$A$15:$H$248,5,FALSE),0)</f>
        <v>16</v>
      </c>
      <c r="T181" s="219">
        <f>IFERROR(VLOOKUP(A181,Prog!$A$15:$H$248,8,FALSE),0)</f>
        <v>20</v>
      </c>
      <c r="U181" s="219">
        <f t="shared" si="6"/>
        <v>27</v>
      </c>
      <c r="V181" s="219">
        <f t="shared" si="7"/>
        <v>248</v>
      </c>
      <c r="W181" s="222">
        <f t="shared" si="8"/>
        <v>0.10887096774193548</v>
      </c>
      <c r="AH181" s="51" t="str">
        <f>VLOOKUP(A181,'[1]4'!$A$2:$F$215,3,FALSE)</f>
        <v>OLMOS</v>
      </c>
      <c r="AL181" s="14" t="str">
        <f>VLOOKUP(A181,'[1]4'!$A$2:$F$215,4,FALSE)</f>
        <v>LAMBAYEQUE</v>
      </c>
    </row>
    <row r="182" spans="1:38" x14ac:dyDescent="0.3">
      <c r="A182" s="52">
        <v>18916</v>
      </c>
      <c r="B182" s="52" t="s">
        <v>220</v>
      </c>
      <c r="C182" s="253">
        <v>0</v>
      </c>
      <c r="D182" s="253">
        <v>0</v>
      </c>
      <c r="E182" s="253">
        <v>5</v>
      </c>
      <c r="F182" s="253">
        <v>5</v>
      </c>
      <c r="G182" s="253">
        <v>5</v>
      </c>
      <c r="H182" s="253">
        <v>6</v>
      </c>
      <c r="I182" s="253">
        <v>6</v>
      </c>
      <c r="J182" s="253">
        <v>5</v>
      </c>
      <c r="K182" s="253">
        <v>6</v>
      </c>
      <c r="L182" s="253">
        <v>5</v>
      </c>
      <c r="M182" s="253">
        <v>3</v>
      </c>
      <c r="N182" s="253">
        <v>7</v>
      </c>
      <c r="O182" s="253">
        <v>4</v>
      </c>
      <c r="P182" s="253">
        <v>4</v>
      </c>
      <c r="Q182" s="253">
        <v>4</v>
      </c>
      <c r="R182" s="219">
        <f>IFERROR(VLOOKUP(A182,Prog!$A$15:$H$248,4,FALSE),0)</f>
        <v>23</v>
      </c>
      <c r="S182" s="219">
        <f>IFERROR(VLOOKUP(A182,Prog!$A$15:$H$248,5,FALSE),0)</f>
        <v>30</v>
      </c>
      <c r="T182" s="219">
        <f>IFERROR(VLOOKUP(A182,Prog!$A$15:$H$248,8,FALSE),0)</f>
        <v>40</v>
      </c>
      <c r="U182" s="219">
        <f t="shared" si="6"/>
        <v>65</v>
      </c>
      <c r="V182" s="219">
        <f t="shared" si="7"/>
        <v>421</v>
      </c>
      <c r="W182" s="222">
        <f t="shared" si="8"/>
        <v>0.15439429928741091</v>
      </c>
      <c r="AH182" s="51" t="str">
        <f>VLOOKUP(A182,'[1]4'!$A$2:$F$215,3,FALSE)</f>
        <v>OLMOS</v>
      </c>
      <c r="AL182" s="14" t="str">
        <f>VLOOKUP(A182,'[1]4'!$A$2:$F$215,4,FALSE)</f>
        <v>LAMBAYEQUE</v>
      </c>
    </row>
    <row r="183" spans="1:38" x14ac:dyDescent="0.3">
      <c r="A183" s="52">
        <v>26094</v>
      </c>
      <c r="B183" s="52" t="s">
        <v>222</v>
      </c>
      <c r="C183" s="253">
        <v>0</v>
      </c>
      <c r="D183" s="253">
        <v>0</v>
      </c>
      <c r="E183" s="253">
        <v>20</v>
      </c>
      <c r="F183" s="253">
        <v>20</v>
      </c>
      <c r="G183" s="253">
        <v>20</v>
      </c>
      <c r="H183" s="253">
        <v>29</v>
      </c>
      <c r="I183" s="253">
        <v>29</v>
      </c>
      <c r="J183" s="253">
        <v>29</v>
      </c>
      <c r="K183" s="253">
        <v>31</v>
      </c>
      <c r="L183" s="253">
        <v>30</v>
      </c>
      <c r="M183" s="253">
        <v>33</v>
      </c>
      <c r="N183" s="253">
        <v>30</v>
      </c>
      <c r="O183" s="253">
        <v>34</v>
      </c>
      <c r="P183" s="253">
        <v>17</v>
      </c>
      <c r="Q183" s="253">
        <v>14</v>
      </c>
      <c r="R183" s="219">
        <f>IFERROR(VLOOKUP(A183,Prog!$A$15:$H$248,4,FALSE),0)</f>
        <v>107</v>
      </c>
      <c r="S183" s="219">
        <f>IFERROR(VLOOKUP(A183,Prog!$A$15:$H$248,5,FALSE),0)</f>
        <v>100</v>
      </c>
      <c r="T183" s="219">
        <f>IFERROR(VLOOKUP(A183,Prog!$A$15:$H$248,8,FALSE),0)</f>
        <v>85</v>
      </c>
      <c r="U183" s="219">
        <f t="shared" si="6"/>
        <v>336</v>
      </c>
      <c r="V183" s="219">
        <f t="shared" si="7"/>
        <v>1519</v>
      </c>
      <c r="W183" s="222">
        <f t="shared" si="8"/>
        <v>0.22119815668202766</v>
      </c>
      <c r="AH183" s="51" t="str">
        <f>VLOOKUP(A183,'[1]4'!$A$2:$F$215,3,FALSE)</f>
        <v>LAMBAYEQUE</v>
      </c>
      <c r="AL183" s="14" t="str">
        <f>VLOOKUP(A183,'[1]4'!$A$2:$F$215,4,FALSE)</f>
        <v>LAMBAYEQUE</v>
      </c>
    </row>
    <row r="184" spans="1:38" x14ac:dyDescent="0.3">
      <c r="A184" s="52">
        <v>26269</v>
      </c>
      <c r="B184" s="52" t="s">
        <v>223</v>
      </c>
      <c r="C184" s="253">
        <v>0</v>
      </c>
      <c r="D184" s="253">
        <v>1</v>
      </c>
      <c r="E184" s="253">
        <v>3</v>
      </c>
      <c r="F184" s="253">
        <v>3</v>
      </c>
      <c r="G184" s="253">
        <v>3</v>
      </c>
      <c r="H184" s="253">
        <v>4</v>
      </c>
      <c r="I184" s="253">
        <v>4</v>
      </c>
      <c r="J184" s="253">
        <v>6</v>
      </c>
      <c r="K184" s="253">
        <v>8</v>
      </c>
      <c r="L184" s="253">
        <v>9</v>
      </c>
      <c r="M184" s="253">
        <v>3</v>
      </c>
      <c r="N184" s="253">
        <v>3</v>
      </c>
      <c r="O184" s="253">
        <v>3</v>
      </c>
      <c r="P184" s="253">
        <v>2</v>
      </c>
      <c r="Q184" s="253">
        <v>2</v>
      </c>
      <c r="R184" s="219">
        <f>IFERROR(VLOOKUP(A184,Prog!$A$15:$H$248,4,FALSE),0)</f>
        <v>15</v>
      </c>
      <c r="S184" s="219">
        <f>IFERROR(VLOOKUP(A184,Prog!$A$15:$H$248,5,FALSE),0)</f>
        <v>14</v>
      </c>
      <c r="T184" s="219">
        <f>IFERROR(VLOOKUP(A184,Prog!$A$15:$H$248,8,FALSE),0)</f>
        <v>12</v>
      </c>
      <c r="U184" s="219">
        <f t="shared" si="6"/>
        <v>54</v>
      </c>
      <c r="V184" s="219">
        <f t="shared" si="7"/>
        <v>213</v>
      </c>
      <c r="W184" s="222">
        <f t="shared" si="8"/>
        <v>0.25352112676056338</v>
      </c>
      <c r="AH184" s="51" t="str">
        <f>VLOOKUP(A184,'[1]4'!$A$2:$F$215,3,FALSE)</f>
        <v>CHONGOYAPE</v>
      </c>
      <c r="AL184" s="14" t="str">
        <f>VLOOKUP(A184,'[1]4'!$A$2:$F$215,4,FALSE)</f>
        <v>CHICLAYO</v>
      </c>
    </row>
    <row r="185" spans="1:38" x14ac:dyDescent="0.3">
      <c r="A185" s="52">
        <v>8832</v>
      </c>
      <c r="B185" s="52" t="s">
        <v>462</v>
      </c>
      <c r="C185" s="253">
        <v>0</v>
      </c>
      <c r="D185" s="253">
        <v>0</v>
      </c>
      <c r="E185" s="253">
        <v>4</v>
      </c>
      <c r="F185" s="253">
        <v>4</v>
      </c>
      <c r="G185" s="253">
        <v>4</v>
      </c>
      <c r="H185" s="253">
        <v>2</v>
      </c>
      <c r="I185" s="253">
        <v>2</v>
      </c>
      <c r="J185" s="253">
        <v>3</v>
      </c>
      <c r="K185" s="253">
        <v>3</v>
      </c>
      <c r="L185" s="253">
        <v>0</v>
      </c>
      <c r="M185" s="253">
        <v>1</v>
      </c>
      <c r="N185" s="253">
        <v>2</v>
      </c>
      <c r="O185" s="253">
        <v>0</v>
      </c>
      <c r="P185" s="253">
        <v>5</v>
      </c>
      <c r="Q185" s="253">
        <v>5</v>
      </c>
      <c r="R185" s="219">
        <f>IFERROR(VLOOKUP(A185,Prog!$A$15:$H$248,4,FALSE),0)</f>
        <v>0</v>
      </c>
      <c r="S185" s="219">
        <f>IFERROR(VLOOKUP(A185,Prog!$A$15:$H$248,5,FALSE),0)</f>
        <v>0</v>
      </c>
      <c r="T185" s="219">
        <f>IFERROR(VLOOKUP(A185,Prog!$A$15:$H$248,8,FALSE),0)</f>
        <v>0</v>
      </c>
      <c r="U185" s="219">
        <f t="shared" si="6"/>
        <v>35</v>
      </c>
      <c r="V185" s="219">
        <f t="shared" si="7"/>
        <v>0</v>
      </c>
      <c r="W185" s="222">
        <f t="shared" si="8"/>
        <v>0</v>
      </c>
      <c r="AH185" s="51" t="str">
        <f>VLOOKUP(A185,'[1]4'!$A$2:$F$215,3,FALSE)</f>
        <v>LAGUNAS</v>
      </c>
      <c r="AL185" s="14" t="str">
        <f>VLOOKUP(A185,'[1]4'!$A$2:$F$215,4,FALSE)</f>
        <v>ESSALUD</v>
      </c>
    </row>
    <row r="186" spans="1:38" x14ac:dyDescent="0.3">
      <c r="A186" s="52">
        <v>8835</v>
      </c>
      <c r="B186" s="52" t="s">
        <v>463</v>
      </c>
      <c r="C186" s="253">
        <v>0</v>
      </c>
      <c r="D186" s="253">
        <v>5</v>
      </c>
      <c r="E186" s="253">
        <v>192</v>
      </c>
      <c r="F186" s="253">
        <v>191</v>
      </c>
      <c r="G186" s="253">
        <v>191</v>
      </c>
      <c r="H186" s="253">
        <v>208</v>
      </c>
      <c r="I186" s="253">
        <v>208</v>
      </c>
      <c r="J186" s="253">
        <v>185</v>
      </c>
      <c r="K186" s="253">
        <v>183</v>
      </c>
      <c r="L186" s="253">
        <v>2</v>
      </c>
      <c r="M186" s="253">
        <v>146</v>
      </c>
      <c r="N186" s="253">
        <v>154</v>
      </c>
      <c r="O186" s="253">
        <v>167</v>
      </c>
      <c r="P186" s="253">
        <v>128</v>
      </c>
      <c r="Q186" s="253">
        <v>94</v>
      </c>
      <c r="R186" s="219">
        <f>IFERROR(VLOOKUP(A186,Prog!$A$15:$H$248,4,FALSE),0)</f>
        <v>0</v>
      </c>
      <c r="S186" s="219">
        <f>IFERROR(VLOOKUP(A186,Prog!$A$15:$H$248,5,FALSE),0)</f>
        <v>0</v>
      </c>
      <c r="T186" s="219">
        <f>IFERROR(VLOOKUP(A186,Prog!$A$15:$H$248,8,FALSE),0)</f>
        <v>0</v>
      </c>
      <c r="U186" s="219">
        <f t="shared" si="6"/>
        <v>2054</v>
      </c>
      <c r="V186" s="219">
        <f t="shared" si="7"/>
        <v>0</v>
      </c>
      <c r="W186" s="222">
        <f t="shared" si="8"/>
        <v>0</v>
      </c>
      <c r="AH186" s="51" t="str">
        <f>VLOOKUP(A186,'[1]4'!$A$2:$F$215,3,FALSE)</f>
        <v>CHICLAYO</v>
      </c>
      <c r="AL186" s="14" t="str">
        <f>VLOOKUP(A186,'[1]4'!$A$2:$F$215,4,FALSE)</f>
        <v>ESSALUD</v>
      </c>
    </row>
    <row r="187" spans="1:38" x14ac:dyDescent="0.3">
      <c r="A187" s="52">
        <v>8833</v>
      </c>
      <c r="B187" s="52" t="s">
        <v>464</v>
      </c>
      <c r="C187" s="253">
        <v>0</v>
      </c>
      <c r="D187" s="253">
        <v>0</v>
      </c>
      <c r="E187" s="253">
        <v>85</v>
      </c>
      <c r="F187" s="253">
        <v>86</v>
      </c>
      <c r="G187" s="253">
        <v>86</v>
      </c>
      <c r="H187" s="253">
        <v>91</v>
      </c>
      <c r="I187" s="253">
        <v>91</v>
      </c>
      <c r="J187" s="253">
        <v>84</v>
      </c>
      <c r="K187" s="253">
        <v>83</v>
      </c>
      <c r="L187" s="253">
        <v>0</v>
      </c>
      <c r="M187" s="253">
        <v>55</v>
      </c>
      <c r="N187" s="253">
        <v>43</v>
      </c>
      <c r="O187" s="253">
        <v>45</v>
      </c>
      <c r="P187" s="253">
        <v>77</v>
      </c>
      <c r="Q187" s="253">
        <v>71</v>
      </c>
      <c r="R187" s="219">
        <f>IFERROR(VLOOKUP(A187,Prog!$A$15:$H$248,4,FALSE),0)</f>
        <v>0</v>
      </c>
      <c r="S187" s="219">
        <f>IFERROR(VLOOKUP(A187,Prog!$A$15:$H$248,5,FALSE),0)</f>
        <v>0</v>
      </c>
      <c r="T187" s="219">
        <f>IFERROR(VLOOKUP(A187,Prog!$A$15:$H$248,8,FALSE),0)</f>
        <v>0</v>
      </c>
      <c r="U187" s="219">
        <f t="shared" si="6"/>
        <v>897</v>
      </c>
      <c r="V187" s="219">
        <f t="shared" si="7"/>
        <v>0</v>
      </c>
      <c r="W187" s="222">
        <f t="shared" si="8"/>
        <v>0</v>
      </c>
      <c r="AH187" s="51" t="str">
        <f>VLOOKUP(A187,'[1]4'!$A$2:$F$215,3,FALSE)</f>
        <v>LA VICTORIA</v>
      </c>
      <c r="AL187" s="14" t="str">
        <f>VLOOKUP(A187,'[1]4'!$A$2:$F$215,4,FALSE)</f>
        <v>ESSALUD</v>
      </c>
    </row>
    <row r="188" spans="1:38" x14ac:dyDescent="0.3">
      <c r="A188" s="52">
        <v>8839</v>
      </c>
      <c r="B188" s="52" t="s">
        <v>465</v>
      </c>
      <c r="C188" s="253">
        <v>0</v>
      </c>
      <c r="D188" s="253">
        <v>0</v>
      </c>
      <c r="E188" s="253">
        <v>21</v>
      </c>
      <c r="F188" s="253">
        <v>19</v>
      </c>
      <c r="G188" s="253">
        <v>20</v>
      </c>
      <c r="H188" s="253">
        <v>36</v>
      </c>
      <c r="I188" s="253">
        <v>37</v>
      </c>
      <c r="J188" s="253">
        <v>17</v>
      </c>
      <c r="K188" s="253">
        <v>17</v>
      </c>
      <c r="L188" s="253">
        <v>0</v>
      </c>
      <c r="M188" s="253">
        <v>18</v>
      </c>
      <c r="N188" s="253">
        <v>22</v>
      </c>
      <c r="O188" s="253">
        <v>20</v>
      </c>
      <c r="P188" s="253">
        <v>21</v>
      </c>
      <c r="Q188" s="253">
        <v>16</v>
      </c>
      <c r="R188" s="219">
        <f>IFERROR(VLOOKUP(A188,Prog!$A$15:$H$248,4,FALSE),0)</f>
        <v>0</v>
      </c>
      <c r="S188" s="219">
        <f>IFERROR(VLOOKUP(A188,Prog!$A$15:$H$248,5,FALSE),0)</f>
        <v>0</v>
      </c>
      <c r="T188" s="219">
        <f>IFERROR(VLOOKUP(A188,Prog!$A$15:$H$248,8,FALSE),0)</f>
        <v>0</v>
      </c>
      <c r="U188" s="219">
        <f t="shared" si="6"/>
        <v>264</v>
      </c>
      <c r="V188" s="219">
        <f t="shared" si="7"/>
        <v>0</v>
      </c>
      <c r="W188" s="222">
        <f t="shared" si="8"/>
        <v>0</v>
      </c>
      <c r="AH188" s="51" t="str">
        <f>VLOOKUP(A188,'[1]4'!$A$2:$F$215,3,FALSE)</f>
        <v>MOTUPE</v>
      </c>
      <c r="AL188" s="14" t="str">
        <f>VLOOKUP(A188,'[1]4'!$A$2:$F$215,4,FALSE)</f>
        <v>ESSALUD</v>
      </c>
    </row>
    <row r="189" spans="1:38" x14ac:dyDescent="0.3">
      <c r="A189" s="52">
        <v>8838</v>
      </c>
      <c r="B189" s="52" t="s">
        <v>466</v>
      </c>
      <c r="C189" s="253">
        <v>0</v>
      </c>
      <c r="D189" s="253">
        <v>1</v>
      </c>
      <c r="E189" s="253">
        <v>30</v>
      </c>
      <c r="F189" s="253">
        <v>30</v>
      </c>
      <c r="G189" s="253">
        <v>31</v>
      </c>
      <c r="H189" s="253">
        <v>35</v>
      </c>
      <c r="I189" s="253">
        <v>35</v>
      </c>
      <c r="J189" s="253">
        <v>31</v>
      </c>
      <c r="K189" s="253">
        <v>29</v>
      </c>
      <c r="L189" s="253">
        <v>0</v>
      </c>
      <c r="M189" s="253">
        <v>47</v>
      </c>
      <c r="N189" s="253">
        <v>44</v>
      </c>
      <c r="O189" s="253">
        <v>48</v>
      </c>
      <c r="P189" s="253">
        <v>62</v>
      </c>
      <c r="Q189" s="253">
        <v>57</v>
      </c>
      <c r="R189" s="219">
        <f>IFERROR(VLOOKUP(A189,Prog!$A$15:$H$248,4,FALSE),0)</f>
        <v>0</v>
      </c>
      <c r="S189" s="219">
        <f>IFERROR(VLOOKUP(A189,Prog!$A$15:$H$248,5,FALSE),0)</f>
        <v>0</v>
      </c>
      <c r="T189" s="219">
        <f>IFERROR(VLOOKUP(A189,Prog!$A$15:$H$248,8,FALSE),0)</f>
        <v>0</v>
      </c>
      <c r="U189" s="219">
        <f t="shared" si="6"/>
        <v>480</v>
      </c>
      <c r="V189" s="219">
        <f t="shared" si="7"/>
        <v>0</v>
      </c>
      <c r="W189" s="222">
        <f t="shared" si="8"/>
        <v>0</v>
      </c>
      <c r="AH189" s="51" t="str">
        <f>VLOOKUP(A189,'[1]4'!$A$2:$F$215,3,FALSE)</f>
        <v>ETEN</v>
      </c>
      <c r="AL189" s="14" t="str">
        <f>VLOOKUP(A189,'[1]4'!$A$2:$F$215,4,FALSE)</f>
        <v>ESSALUD</v>
      </c>
    </row>
    <row r="190" spans="1:38" x14ac:dyDescent="0.3">
      <c r="A190" s="52">
        <v>8892</v>
      </c>
      <c r="B190" s="52" t="s">
        <v>467</v>
      </c>
      <c r="C190" s="253">
        <v>0</v>
      </c>
      <c r="D190" s="253">
        <v>0</v>
      </c>
      <c r="E190" s="253">
        <v>5</v>
      </c>
      <c r="F190" s="253">
        <v>5</v>
      </c>
      <c r="G190" s="253">
        <v>5</v>
      </c>
      <c r="H190" s="253">
        <v>8</v>
      </c>
      <c r="I190" s="253">
        <v>8</v>
      </c>
      <c r="J190" s="253">
        <v>5</v>
      </c>
      <c r="K190" s="253">
        <v>5</v>
      </c>
      <c r="L190" s="253">
        <v>0</v>
      </c>
      <c r="M190" s="253">
        <v>4</v>
      </c>
      <c r="N190" s="253">
        <v>4</v>
      </c>
      <c r="O190" s="253">
        <v>4</v>
      </c>
      <c r="P190" s="253">
        <v>3</v>
      </c>
      <c r="Q190" s="253">
        <v>3</v>
      </c>
      <c r="R190" s="219">
        <f>IFERROR(VLOOKUP(A190,Prog!$A$15:$H$248,4,FALSE),0)</f>
        <v>0</v>
      </c>
      <c r="S190" s="219">
        <f>IFERROR(VLOOKUP(A190,Prog!$A$15:$H$248,5,FALSE),0)</f>
        <v>0</v>
      </c>
      <c r="T190" s="219">
        <f>IFERROR(VLOOKUP(A190,Prog!$A$15:$H$248,8,FALSE),0)</f>
        <v>0</v>
      </c>
      <c r="U190" s="219">
        <f t="shared" si="6"/>
        <v>59</v>
      </c>
      <c r="V190" s="219">
        <f t="shared" si="7"/>
        <v>0</v>
      </c>
      <c r="W190" s="222">
        <f t="shared" si="8"/>
        <v>0</v>
      </c>
      <c r="AH190" s="51" t="str">
        <f>VLOOKUP(A190,'[1]4'!$A$2:$F$215,3,FALSE)</f>
        <v>OYOTUN</v>
      </c>
      <c r="AL190" s="14" t="str">
        <f>VLOOKUP(A190,'[1]4'!$A$2:$F$215,4,FALSE)</f>
        <v>ESSALUD</v>
      </c>
    </row>
    <row r="191" spans="1:38" x14ac:dyDescent="0.3">
      <c r="A191" s="52">
        <v>8891</v>
      </c>
      <c r="B191" s="52" t="s">
        <v>468</v>
      </c>
      <c r="C191" s="253">
        <v>0</v>
      </c>
      <c r="D191" s="253">
        <v>1</v>
      </c>
      <c r="E191" s="253">
        <v>22</v>
      </c>
      <c r="F191" s="253">
        <v>22</v>
      </c>
      <c r="G191" s="253">
        <v>22</v>
      </c>
      <c r="H191" s="253">
        <v>21</v>
      </c>
      <c r="I191" s="253">
        <v>21</v>
      </c>
      <c r="J191" s="253">
        <v>21</v>
      </c>
      <c r="K191" s="253">
        <v>21</v>
      </c>
      <c r="L191" s="253">
        <v>1</v>
      </c>
      <c r="M191" s="253">
        <v>26</v>
      </c>
      <c r="N191" s="253">
        <v>24</v>
      </c>
      <c r="O191" s="253">
        <v>24</v>
      </c>
      <c r="P191" s="253">
        <v>28</v>
      </c>
      <c r="Q191" s="253">
        <v>27</v>
      </c>
      <c r="R191" s="219">
        <f>IFERROR(VLOOKUP(A191,Prog!$A$15:$H$248,4,FALSE),0)</f>
        <v>0</v>
      </c>
      <c r="S191" s="219">
        <f>IFERROR(VLOOKUP(A191,Prog!$A$15:$H$248,5,FALSE),0)</f>
        <v>0</v>
      </c>
      <c r="T191" s="219">
        <f>IFERROR(VLOOKUP(A191,Prog!$A$15:$H$248,8,FALSE),0)</f>
        <v>0</v>
      </c>
      <c r="U191" s="219">
        <f t="shared" si="6"/>
        <v>281</v>
      </c>
      <c r="V191" s="219">
        <f t="shared" si="7"/>
        <v>0</v>
      </c>
      <c r="W191" s="222">
        <f t="shared" si="8"/>
        <v>0</v>
      </c>
      <c r="AH191" s="51" t="str">
        <f>VLOOKUP(A191,'[1]4'!$A$2:$F$215,3,FALSE)</f>
        <v>JAYANCA</v>
      </c>
      <c r="AL191" s="14" t="str">
        <f>VLOOKUP(A191,'[1]4'!$A$2:$F$215,4,FALSE)</f>
        <v>ESSALUD</v>
      </c>
    </row>
    <row r="192" spans="1:38" x14ac:dyDescent="0.3">
      <c r="A192" s="52">
        <v>8831</v>
      </c>
      <c r="B192" s="52" t="s">
        <v>469</v>
      </c>
      <c r="C192" s="253">
        <v>0</v>
      </c>
      <c r="D192" s="253">
        <v>0</v>
      </c>
      <c r="E192" s="253">
        <v>128</v>
      </c>
      <c r="F192" s="253">
        <v>126</v>
      </c>
      <c r="G192" s="253">
        <v>127</v>
      </c>
      <c r="H192" s="253">
        <v>128</v>
      </c>
      <c r="I192" s="253">
        <v>129</v>
      </c>
      <c r="J192" s="253">
        <v>107</v>
      </c>
      <c r="K192" s="253">
        <v>105</v>
      </c>
      <c r="L192" s="253">
        <v>0</v>
      </c>
      <c r="M192" s="253">
        <v>86</v>
      </c>
      <c r="N192" s="253">
        <v>95</v>
      </c>
      <c r="O192" s="253">
        <v>94</v>
      </c>
      <c r="P192" s="253">
        <v>88</v>
      </c>
      <c r="Q192" s="253">
        <v>74</v>
      </c>
      <c r="R192" s="219">
        <f>IFERROR(VLOOKUP(A192,Prog!$A$15:$H$248,4,FALSE),0)</f>
        <v>0</v>
      </c>
      <c r="S192" s="219">
        <f>IFERROR(VLOOKUP(A192,Prog!$A$15:$H$248,5,FALSE),0)</f>
        <v>0</v>
      </c>
      <c r="T192" s="219">
        <f>IFERROR(VLOOKUP(A192,Prog!$A$15:$H$248,8,FALSE),0)</f>
        <v>0</v>
      </c>
      <c r="U192" s="219">
        <f t="shared" si="6"/>
        <v>1287</v>
      </c>
      <c r="V192" s="219">
        <f t="shared" si="7"/>
        <v>0</v>
      </c>
      <c r="W192" s="222">
        <f t="shared" si="8"/>
        <v>0</v>
      </c>
      <c r="AH192" s="51" t="str">
        <f>VLOOKUP(A192,'[1]4'!$A$2:$F$215,3,FALSE)</f>
        <v>JOSE LEONARDO ORTIZ</v>
      </c>
      <c r="AL192" s="14" t="str">
        <f>VLOOKUP(A192,'[1]4'!$A$2:$F$215,4,FALSE)</f>
        <v>ESSALUD</v>
      </c>
    </row>
    <row r="193" spans="1:38" x14ac:dyDescent="0.3">
      <c r="A193" s="52">
        <v>8349</v>
      </c>
      <c r="B193" s="52" t="s">
        <v>470</v>
      </c>
      <c r="C193" s="253">
        <v>0</v>
      </c>
      <c r="D193" s="253">
        <v>0</v>
      </c>
      <c r="E193" s="253">
        <v>6</v>
      </c>
      <c r="F193" s="253">
        <v>6</v>
      </c>
      <c r="G193" s="253">
        <v>6</v>
      </c>
      <c r="H193" s="253">
        <v>7</v>
      </c>
      <c r="I193" s="253">
        <v>7</v>
      </c>
      <c r="J193" s="253">
        <v>3</v>
      </c>
      <c r="K193" s="253">
        <v>2</v>
      </c>
      <c r="L193" s="253">
        <v>0</v>
      </c>
      <c r="M193" s="253">
        <v>8</v>
      </c>
      <c r="N193" s="253">
        <v>9</v>
      </c>
      <c r="O193" s="253">
        <v>9</v>
      </c>
      <c r="P193" s="253">
        <v>7</v>
      </c>
      <c r="Q193" s="253">
        <v>5</v>
      </c>
      <c r="R193" s="219">
        <f>IFERROR(VLOOKUP(A193,Prog!$A$15:$H$248,4,FALSE),0)</f>
        <v>0</v>
      </c>
      <c r="S193" s="219">
        <f>IFERROR(VLOOKUP(A193,Prog!$A$15:$H$248,5,FALSE),0)</f>
        <v>0</v>
      </c>
      <c r="T193" s="219">
        <f>IFERROR(VLOOKUP(A193,Prog!$A$15:$H$248,8,FALSE),0)</f>
        <v>0</v>
      </c>
      <c r="U193" s="219">
        <f t="shared" si="6"/>
        <v>75</v>
      </c>
      <c r="V193" s="219">
        <f t="shared" si="7"/>
        <v>0</v>
      </c>
      <c r="W193" s="222">
        <f t="shared" si="8"/>
        <v>0</v>
      </c>
      <c r="AH193" s="51" t="str">
        <f>VLOOKUP(A193,'[1]4'!$A$2:$F$215,3,FALSE)</f>
        <v>CHONGOYAPE</v>
      </c>
      <c r="AL193" s="14" t="str">
        <f>VLOOKUP(A193,'[1]4'!$A$2:$F$215,4,FALSE)</f>
        <v>ESSALUD</v>
      </c>
    </row>
    <row r="194" spans="1:38" x14ac:dyDescent="0.3">
      <c r="A194" s="52">
        <v>8608</v>
      </c>
      <c r="B194" s="52" t="s">
        <v>471</v>
      </c>
      <c r="C194" s="253">
        <v>0</v>
      </c>
      <c r="D194" s="253">
        <v>0</v>
      </c>
      <c r="E194" s="253">
        <v>8</v>
      </c>
      <c r="F194" s="253">
        <v>8</v>
      </c>
      <c r="G194" s="253">
        <v>8</v>
      </c>
      <c r="H194" s="253">
        <v>11</v>
      </c>
      <c r="I194" s="253">
        <v>11</v>
      </c>
      <c r="J194" s="253">
        <v>10</v>
      </c>
      <c r="K194" s="253">
        <v>9</v>
      </c>
      <c r="L194" s="253">
        <v>0</v>
      </c>
      <c r="M194" s="253">
        <v>10</v>
      </c>
      <c r="N194" s="253">
        <v>11</v>
      </c>
      <c r="O194" s="253">
        <v>11</v>
      </c>
      <c r="P194" s="253">
        <v>7</v>
      </c>
      <c r="Q194" s="253">
        <v>6</v>
      </c>
      <c r="R194" s="219">
        <f>IFERROR(VLOOKUP(A194,Prog!$A$15:$H$248,4,FALSE),0)</f>
        <v>0</v>
      </c>
      <c r="S194" s="219">
        <f>IFERROR(VLOOKUP(A194,Prog!$A$15:$H$248,5,FALSE),0)</f>
        <v>0</v>
      </c>
      <c r="T194" s="219">
        <f>IFERROR(VLOOKUP(A194,Prog!$A$15:$H$248,8,FALSE),0)</f>
        <v>0</v>
      </c>
      <c r="U194" s="219">
        <f t="shared" si="6"/>
        <v>110</v>
      </c>
      <c r="V194" s="219">
        <f t="shared" si="7"/>
        <v>0</v>
      </c>
      <c r="W194" s="222">
        <f t="shared" si="8"/>
        <v>0</v>
      </c>
      <c r="AH194" s="51" t="str">
        <f>VLOOKUP(A194,'[1]4'!$A$2:$F$215,3,FALSE)</f>
        <v>TUCUME</v>
      </c>
      <c r="AL194" s="14" t="str">
        <f>VLOOKUP(A194,'[1]4'!$A$2:$F$215,4,FALSE)</f>
        <v>ESSALUD</v>
      </c>
    </row>
    <row r="195" spans="1:38" x14ac:dyDescent="0.3">
      <c r="A195" s="52">
        <v>8836</v>
      </c>
      <c r="B195" s="52" t="s">
        <v>472</v>
      </c>
      <c r="C195" s="253">
        <v>0</v>
      </c>
      <c r="D195" s="253">
        <v>0</v>
      </c>
      <c r="E195" s="253">
        <v>146</v>
      </c>
      <c r="F195" s="253">
        <v>144</v>
      </c>
      <c r="G195" s="253">
        <v>143</v>
      </c>
      <c r="H195" s="253">
        <v>138</v>
      </c>
      <c r="I195" s="253">
        <v>137</v>
      </c>
      <c r="J195" s="253">
        <v>133</v>
      </c>
      <c r="K195" s="253">
        <v>132</v>
      </c>
      <c r="L195" s="253">
        <v>0</v>
      </c>
      <c r="M195" s="253">
        <v>108</v>
      </c>
      <c r="N195" s="253">
        <v>102</v>
      </c>
      <c r="O195" s="253">
        <v>101</v>
      </c>
      <c r="P195" s="253">
        <v>90</v>
      </c>
      <c r="Q195" s="253">
        <v>80</v>
      </c>
      <c r="R195" s="219">
        <f>IFERROR(VLOOKUP(A195,Prog!$A$15:$H$248,4,FALSE),0)</f>
        <v>0</v>
      </c>
      <c r="S195" s="219">
        <f>IFERROR(VLOOKUP(A195,Prog!$A$15:$H$248,5,FALSE),0)</f>
        <v>0</v>
      </c>
      <c r="T195" s="219">
        <f>IFERROR(VLOOKUP(A195,Prog!$A$15:$H$248,8,FALSE),0)</f>
        <v>0</v>
      </c>
      <c r="U195" s="219">
        <f t="shared" ref="U195:U208" si="9">SUM(C195:Q195)</f>
        <v>1454</v>
      </c>
      <c r="V195" s="219">
        <f t="shared" ref="V195:V208" si="10">R195*7+S195*6+T195*2</f>
        <v>0</v>
      </c>
      <c r="W195" s="222">
        <f t="shared" ref="W195:W208" si="11">IFERROR(U195/V195,0%)</f>
        <v>0</v>
      </c>
      <c r="AH195" s="51" t="str">
        <f>VLOOKUP(A195,'[1]4'!$A$2:$F$215,3,FALSE)</f>
        <v>CHICLAYO</v>
      </c>
      <c r="AL195" s="14" t="str">
        <f>VLOOKUP(A195,'[1]4'!$A$2:$F$215,4,FALSE)</f>
        <v>ESSALUD</v>
      </c>
    </row>
    <row r="196" spans="1:38" x14ac:dyDescent="0.3">
      <c r="A196" s="52">
        <v>12241</v>
      </c>
      <c r="B196" s="52" t="s">
        <v>473</v>
      </c>
      <c r="C196" s="253">
        <v>0</v>
      </c>
      <c r="D196" s="253">
        <v>0</v>
      </c>
      <c r="E196" s="253">
        <v>68</v>
      </c>
      <c r="F196" s="253">
        <v>68</v>
      </c>
      <c r="G196" s="253">
        <v>67</v>
      </c>
      <c r="H196" s="253">
        <v>80</v>
      </c>
      <c r="I196" s="253">
        <v>79</v>
      </c>
      <c r="J196" s="253">
        <v>77</v>
      </c>
      <c r="K196" s="253">
        <v>80</v>
      </c>
      <c r="L196" s="253">
        <v>2</v>
      </c>
      <c r="M196" s="253">
        <v>67</v>
      </c>
      <c r="N196" s="253">
        <v>80</v>
      </c>
      <c r="O196" s="253">
        <v>80</v>
      </c>
      <c r="P196" s="253">
        <v>66</v>
      </c>
      <c r="Q196" s="253">
        <v>56</v>
      </c>
      <c r="R196" s="219">
        <f>IFERROR(VLOOKUP(A196,Prog!$A$15:$H$248,4,FALSE),0)</f>
        <v>0</v>
      </c>
      <c r="S196" s="219">
        <f>IFERROR(VLOOKUP(A196,Prog!$A$15:$H$248,5,FALSE),0)</f>
        <v>0</v>
      </c>
      <c r="T196" s="219">
        <f>IFERROR(VLOOKUP(A196,Prog!$A$15:$H$248,8,FALSE),0)</f>
        <v>0</v>
      </c>
      <c r="U196" s="219">
        <f t="shared" si="9"/>
        <v>870</v>
      </c>
      <c r="V196" s="219">
        <f t="shared" si="10"/>
        <v>0</v>
      </c>
      <c r="W196" s="222">
        <f t="shared" si="11"/>
        <v>0</v>
      </c>
      <c r="AH196" s="51" t="str">
        <f>VLOOKUP(A196,'[1]4'!$A$2:$F$215,3,FALSE)</f>
        <v>LAMBAYEQUE</v>
      </c>
      <c r="AL196" s="14" t="str">
        <f>VLOOKUP(A196,'[1]4'!$A$2:$F$215,4,FALSE)</f>
        <v>ESSALUD</v>
      </c>
    </row>
    <row r="197" spans="1:38" x14ac:dyDescent="0.3">
      <c r="A197" s="52">
        <v>8901</v>
      </c>
      <c r="B197" s="52" t="s">
        <v>474</v>
      </c>
      <c r="C197" s="253">
        <v>1</v>
      </c>
      <c r="D197" s="253">
        <v>1</v>
      </c>
      <c r="E197" s="253">
        <v>43</v>
      </c>
      <c r="F197" s="253">
        <v>43</v>
      </c>
      <c r="G197" s="253">
        <v>44</v>
      </c>
      <c r="H197" s="253">
        <v>44</v>
      </c>
      <c r="I197" s="253">
        <v>42</v>
      </c>
      <c r="J197" s="253">
        <v>46</v>
      </c>
      <c r="K197" s="253">
        <v>45</v>
      </c>
      <c r="L197" s="253">
        <v>0</v>
      </c>
      <c r="M197" s="253">
        <v>46</v>
      </c>
      <c r="N197" s="253">
        <v>50</v>
      </c>
      <c r="O197" s="253">
        <v>51</v>
      </c>
      <c r="P197" s="253">
        <v>52</v>
      </c>
      <c r="Q197" s="253">
        <v>41</v>
      </c>
      <c r="R197" s="219">
        <f>IFERROR(VLOOKUP(A197,Prog!$A$15:$H$248,4,FALSE),0)</f>
        <v>0</v>
      </c>
      <c r="S197" s="219">
        <f>IFERROR(VLOOKUP(A197,Prog!$A$15:$H$248,5,FALSE),0)</f>
        <v>0</v>
      </c>
      <c r="T197" s="219">
        <f>IFERROR(VLOOKUP(A197,Prog!$A$15:$H$248,8,FALSE),0)</f>
        <v>0</v>
      </c>
      <c r="U197" s="219">
        <f t="shared" si="9"/>
        <v>549</v>
      </c>
      <c r="V197" s="219">
        <f t="shared" si="10"/>
        <v>0</v>
      </c>
      <c r="W197" s="222">
        <f t="shared" si="11"/>
        <v>0</v>
      </c>
      <c r="AH197" s="51" t="str">
        <f>VLOOKUP(A197,'[1]4'!$A$2:$F$215,3,FALSE)</f>
        <v>FERREÑAFE</v>
      </c>
      <c r="AL197" s="14" t="str">
        <f>VLOOKUP(A197,'[1]4'!$A$2:$F$215,4,FALSE)</f>
        <v>ESSALUD</v>
      </c>
    </row>
    <row r="198" spans="1:38" x14ac:dyDescent="0.3">
      <c r="A198" s="52">
        <v>8577</v>
      </c>
      <c r="B198" s="52" t="s">
        <v>274</v>
      </c>
      <c r="C198" s="253">
        <v>345</v>
      </c>
      <c r="D198" s="253">
        <v>411</v>
      </c>
      <c r="E198" s="253">
        <v>13</v>
      </c>
      <c r="F198" s="253">
        <v>10</v>
      </c>
      <c r="G198" s="253">
        <v>6</v>
      </c>
      <c r="H198" s="253">
        <v>3</v>
      </c>
      <c r="I198" s="253">
        <v>3</v>
      </c>
      <c r="J198" s="253">
        <v>11</v>
      </c>
      <c r="K198" s="253">
        <v>8</v>
      </c>
      <c r="L198" s="253">
        <v>0</v>
      </c>
      <c r="M198" s="253">
        <v>4</v>
      </c>
      <c r="N198" s="253">
        <v>4</v>
      </c>
      <c r="O198" s="253">
        <v>4</v>
      </c>
      <c r="P198" s="253">
        <v>19</v>
      </c>
      <c r="Q198" s="253">
        <v>16</v>
      </c>
      <c r="R198" s="219">
        <f>IFERROR(VLOOKUP(A198,Prog!$A$15:$H$248,4,FALSE),0)</f>
        <v>0</v>
      </c>
      <c r="S198" s="219">
        <f>IFERROR(VLOOKUP(A198,Prog!$A$15:$H$248,5,FALSE),0)</f>
        <v>0</v>
      </c>
      <c r="T198" s="219">
        <f>IFERROR(VLOOKUP(A198,Prog!$A$15:$H$248,8,FALSE),0)</f>
        <v>0</v>
      </c>
      <c r="U198" s="219">
        <f t="shared" si="9"/>
        <v>857</v>
      </c>
      <c r="V198" s="219">
        <f t="shared" si="10"/>
        <v>0</v>
      </c>
      <c r="W198" s="222">
        <f t="shared" si="11"/>
        <v>0</v>
      </c>
      <c r="AH198" s="51" t="str">
        <f>VLOOKUP(A198,'[1]4'!$A$2:$F$215,3,FALSE)</f>
        <v>CHICLAYO</v>
      </c>
      <c r="AL198" s="14" t="str">
        <f>VLOOKUP(A198,'[1]4'!$A$2:$F$215,4,FALSE)</f>
        <v>ESSALUD</v>
      </c>
    </row>
    <row r="199" spans="1:38" x14ac:dyDescent="0.3">
      <c r="A199" s="52">
        <v>8830</v>
      </c>
      <c r="B199" s="52" t="s">
        <v>475</v>
      </c>
      <c r="C199" s="253">
        <v>0</v>
      </c>
      <c r="D199" s="253">
        <v>0</v>
      </c>
      <c r="E199" s="253">
        <v>23</v>
      </c>
      <c r="F199" s="253">
        <v>22</v>
      </c>
      <c r="G199" s="253">
        <v>20</v>
      </c>
      <c r="H199" s="253">
        <v>17</v>
      </c>
      <c r="I199" s="253">
        <v>18</v>
      </c>
      <c r="J199" s="253">
        <v>13</v>
      </c>
      <c r="K199" s="253">
        <v>16</v>
      </c>
      <c r="L199" s="253">
        <v>0</v>
      </c>
      <c r="M199" s="253">
        <v>1</v>
      </c>
      <c r="N199" s="253">
        <v>8</v>
      </c>
      <c r="O199" s="253">
        <v>7</v>
      </c>
      <c r="P199" s="253">
        <v>5</v>
      </c>
      <c r="Q199" s="253">
        <v>0</v>
      </c>
      <c r="R199" s="219">
        <f>IFERROR(VLOOKUP(A199,Prog!$A$15:$H$248,4,FALSE),0)</f>
        <v>0</v>
      </c>
      <c r="S199" s="219">
        <f>IFERROR(VLOOKUP(A199,Prog!$A$15:$H$248,5,FALSE),0)</f>
        <v>0</v>
      </c>
      <c r="T199" s="219">
        <f>IFERROR(VLOOKUP(A199,Prog!$A$15:$H$248,8,FALSE),0)</f>
        <v>0</v>
      </c>
      <c r="U199" s="219">
        <f t="shared" si="9"/>
        <v>150</v>
      </c>
      <c r="V199" s="219">
        <f t="shared" si="10"/>
        <v>0</v>
      </c>
      <c r="W199" s="222">
        <f t="shared" si="11"/>
        <v>0</v>
      </c>
      <c r="AH199" s="51" t="str">
        <f>VLOOKUP(A199,'[1]4'!$A$2:$F$215,3,FALSE)</f>
        <v>OLMOS</v>
      </c>
      <c r="AL199" s="14" t="str">
        <f>VLOOKUP(A199,'[1]4'!$A$2:$F$215,4,FALSE)</f>
        <v>ESSALUD</v>
      </c>
    </row>
    <row r="200" spans="1:38" x14ac:dyDescent="0.3">
      <c r="A200" s="52">
        <v>11020</v>
      </c>
      <c r="B200" s="52" t="s">
        <v>275</v>
      </c>
      <c r="C200" s="253">
        <v>466</v>
      </c>
      <c r="D200" s="253">
        <v>475</v>
      </c>
      <c r="E200" s="253">
        <v>0</v>
      </c>
      <c r="F200" s="253">
        <v>0</v>
      </c>
      <c r="G200" s="253">
        <v>0</v>
      </c>
      <c r="H200" s="253">
        <v>0</v>
      </c>
      <c r="I200" s="253">
        <v>0</v>
      </c>
      <c r="J200" s="253">
        <v>0</v>
      </c>
      <c r="K200" s="253">
        <v>0</v>
      </c>
      <c r="L200" s="253">
        <v>0</v>
      </c>
      <c r="M200" s="253">
        <v>0</v>
      </c>
      <c r="N200" s="253">
        <v>0</v>
      </c>
      <c r="O200" s="253">
        <v>0</v>
      </c>
      <c r="P200" s="253">
        <v>0</v>
      </c>
      <c r="Q200" s="253">
        <v>0</v>
      </c>
      <c r="R200" s="219">
        <f>IFERROR(VLOOKUP(A200,Prog!$A$15:$H$248,4,FALSE),0)</f>
        <v>0</v>
      </c>
      <c r="S200" s="219">
        <f>IFERROR(VLOOKUP(A200,Prog!$A$15:$H$248,5,FALSE),0)</f>
        <v>0</v>
      </c>
      <c r="T200" s="219">
        <f>IFERROR(VLOOKUP(A200,Prog!$A$15:$H$248,8,FALSE),0)</f>
        <v>0</v>
      </c>
      <c r="U200" s="219">
        <f t="shared" si="9"/>
        <v>941</v>
      </c>
      <c r="V200" s="219">
        <f t="shared" si="10"/>
        <v>0</v>
      </c>
      <c r="W200" s="222">
        <f t="shared" si="11"/>
        <v>0</v>
      </c>
      <c r="AH200" s="51" t="str">
        <f>VLOOKUP(A200,'[1]4'!$A$2:$F$215,3,FALSE)</f>
        <v>PIMENTEL</v>
      </c>
      <c r="AL200" s="14" t="str">
        <f>VLOOKUP(A200,'[1]4'!$A$2:$F$215,4,FALSE)</f>
        <v>ESSALUD</v>
      </c>
    </row>
    <row r="201" spans="1:38" x14ac:dyDescent="0.3">
      <c r="A201" s="52">
        <v>11841</v>
      </c>
      <c r="B201" s="52" t="s">
        <v>476</v>
      </c>
      <c r="C201" s="253">
        <v>0</v>
      </c>
      <c r="D201" s="253">
        <v>0</v>
      </c>
      <c r="E201" s="253">
        <v>21</v>
      </c>
      <c r="F201" s="253">
        <v>21</v>
      </c>
      <c r="G201" s="253">
        <v>20</v>
      </c>
      <c r="H201" s="253">
        <v>33</v>
      </c>
      <c r="I201" s="253">
        <v>33</v>
      </c>
      <c r="J201" s="253">
        <v>14</v>
      </c>
      <c r="K201" s="253">
        <v>16</v>
      </c>
      <c r="L201" s="253">
        <v>0</v>
      </c>
      <c r="M201" s="253">
        <v>27</v>
      </c>
      <c r="N201" s="253">
        <v>24</v>
      </c>
      <c r="O201" s="253">
        <v>25</v>
      </c>
      <c r="P201" s="253">
        <v>10</v>
      </c>
      <c r="Q201" s="253">
        <v>10</v>
      </c>
      <c r="R201" s="219">
        <f>IFERROR(VLOOKUP(A201,Prog!$A$15:$H$248,4,FALSE),0)</f>
        <v>0</v>
      </c>
      <c r="S201" s="219">
        <f>IFERROR(VLOOKUP(A201,Prog!$A$15:$H$248,5,FALSE),0)</f>
        <v>0</v>
      </c>
      <c r="T201" s="219">
        <f>IFERROR(VLOOKUP(A201,Prog!$A$15:$H$248,8,FALSE),0)</f>
        <v>0</v>
      </c>
      <c r="U201" s="219">
        <f t="shared" si="9"/>
        <v>254</v>
      </c>
      <c r="V201" s="219">
        <f t="shared" si="10"/>
        <v>0</v>
      </c>
      <c r="W201" s="222">
        <f t="shared" si="11"/>
        <v>0</v>
      </c>
      <c r="AH201" s="51" t="str">
        <f>VLOOKUP(A201,'[1]4'!$A$2:$F$215,3,FALSE)</f>
        <v>CAYALTI</v>
      </c>
      <c r="AL201" s="14" t="str">
        <f>VLOOKUP(A201,'[1]4'!$A$2:$F$215,4,FALSE)</f>
        <v>ESSALUD</v>
      </c>
    </row>
    <row r="202" spans="1:38" x14ac:dyDescent="0.3">
      <c r="A202" s="52">
        <v>16699</v>
      </c>
      <c r="B202" s="52" t="s">
        <v>477</v>
      </c>
      <c r="C202" s="253">
        <v>0</v>
      </c>
      <c r="D202" s="253">
        <v>0</v>
      </c>
      <c r="E202" s="253">
        <v>17</v>
      </c>
      <c r="F202" s="253">
        <v>17</v>
      </c>
      <c r="G202" s="253">
        <v>17</v>
      </c>
      <c r="H202" s="253">
        <v>19</v>
      </c>
      <c r="I202" s="253">
        <v>19</v>
      </c>
      <c r="J202" s="253">
        <v>8</v>
      </c>
      <c r="K202" s="253">
        <v>6</v>
      </c>
      <c r="L202" s="253">
        <v>0</v>
      </c>
      <c r="M202" s="253">
        <v>10</v>
      </c>
      <c r="N202" s="253">
        <v>8</v>
      </c>
      <c r="O202" s="253">
        <v>8</v>
      </c>
      <c r="P202" s="253">
        <v>19</v>
      </c>
      <c r="Q202" s="253">
        <v>19</v>
      </c>
      <c r="R202" s="219">
        <f>IFERROR(VLOOKUP(A202,Prog!$A$15:$H$248,4,FALSE),0)</f>
        <v>0</v>
      </c>
      <c r="S202" s="219">
        <f>IFERROR(VLOOKUP(A202,Prog!$A$15:$H$248,5,FALSE),0)</f>
        <v>0</v>
      </c>
      <c r="T202" s="219">
        <f>IFERROR(VLOOKUP(A202,Prog!$A$15:$H$248,8,FALSE),0)</f>
        <v>0</v>
      </c>
      <c r="U202" s="219">
        <f t="shared" si="9"/>
        <v>167</v>
      </c>
      <c r="V202" s="219">
        <f t="shared" si="10"/>
        <v>0</v>
      </c>
      <c r="W202" s="222">
        <f t="shared" si="11"/>
        <v>0</v>
      </c>
      <c r="AH202" s="51" t="str">
        <f>VLOOKUP(A202,'[1]4'!$A$2:$F$215,3,FALSE)</f>
        <v>PATAPO</v>
      </c>
      <c r="AL202" s="14" t="str">
        <f>VLOOKUP(A202,'[1]4'!$A$2:$F$215,4,FALSE)</f>
        <v>ESSALUD</v>
      </c>
    </row>
    <row r="203" spans="1:38" x14ac:dyDescent="0.3">
      <c r="A203" s="52">
        <v>31449</v>
      </c>
      <c r="B203" s="52" t="s">
        <v>194</v>
      </c>
      <c r="C203" s="253">
        <v>0</v>
      </c>
      <c r="D203" s="253">
        <v>2</v>
      </c>
      <c r="E203" s="253">
        <v>55</v>
      </c>
      <c r="F203" s="253">
        <v>58</v>
      </c>
      <c r="G203" s="253">
        <v>63</v>
      </c>
      <c r="H203" s="253">
        <v>62</v>
      </c>
      <c r="I203" s="253">
        <v>60</v>
      </c>
      <c r="J203" s="253">
        <v>71</v>
      </c>
      <c r="K203" s="253">
        <v>77</v>
      </c>
      <c r="L203" s="253">
        <v>76</v>
      </c>
      <c r="M203" s="253">
        <v>40</v>
      </c>
      <c r="N203" s="253">
        <v>38</v>
      </c>
      <c r="O203" s="253">
        <v>59</v>
      </c>
      <c r="P203" s="253">
        <v>43</v>
      </c>
      <c r="Q203" s="253">
        <v>21</v>
      </c>
      <c r="R203" s="219">
        <f>IFERROR(VLOOKUP(A203,Prog!$A$15:$H$248,4,FALSE),0)</f>
        <v>345</v>
      </c>
      <c r="S203" s="219">
        <f>IFERROR(VLOOKUP(A203,Prog!$A$15:$H$248,5,FALSE),0)</f>
        <v>358</v>
      </c>
      <c r="T203" s="219">
        <f>IFERROR(VLOOKUP(A203,Prog!$A$15:$H$248,8,FALSE),0)</f>
        <v>432</v>
      </c>
      <c r="U203" s="219">
        <f t="shared" si="9"/>
        <v>725</v>
      </c>
      <c r="V203" s="219">
        <f t="shared" si="10"/>
        <v>5427</v>
      </c>
      <c r="W203" s="222">
        <f t="shared" si="11"/>
        <v>0.1335913027455316</v>
      </c>
      <c r="AH203" s="51" t="str">
        <f>VLOOKUP(A203,'[1]4'!$A$2:$F$215,3,FALSE)</f>
        <v>TUMAN</v>
      </c>
      <c r="AL203" s="14" t="str">
        <f>VLOOKUP(A203,'[1]4'!$A$2:$F$215,4,FALSE)</f>
        <v>CHICLAYO</v>
      </c>
    </row>
    <row r="204" spans="1:38" x14ac:dyDescent="0.3">
      <c r="A204" s="52">
        <v>11833</v>
      </c>
      <c r="B204" s="52" t="s">
        <v>461</v>
      </c>
      <c r="C204" s="253">
        <v>11</v>
      </c>
      <c r="D204" s="253">
        <v>14</v>
      </c>
      <c r="E204" s="253">
        <v>17</v>
      </c>
      <c r="F204" s="253">
        <v>17</v>
      </c>
      <c r="G204" s="253">
        <v>17</v>
      </c>
      <c r="H204" s="253">
        <v>27</v>
      </c>
      <c r="I204" s="253">
        <v>27</v>
      </c>
      <c r="J204" s="253">
        <v>20</v>
      </c>
      <c r="K204" s="253">
        <v>19</v>
      </c>
      <c r="L204" s="253">
        <v>20</v>
      </c>
      <c r="M204" s="253">
        <v>20</v>
      </c>
      <c r="N204" s="253">
        <v>23</v>
      </c>
      <c r="O204" s="253">
        <v>23</v>
      </c>
      <c r="P204" s="253">
        <v>33</v>
      </c>
      <c r="Q204" s="253">
        <v>28</v>
      </c>
      <c r="R204" s="219">
        <f>IFERROR(VLOOKUP(A204,Prog!$A$15:$H$248,4,FALSE),0)</f>
        <v>0</v>
      </c>
      <c r="S204" s="219">
        <f>IFERROR(VLOOKUP(A204,Prog!$A$15:$H$248,5,FALSE),0)</f>
        <v>0</v>
      </c>
      <c r="T204" s="219">
        <f>IFERROR(VLOOKUP(A204,Prog!$A$15:$H$248,8,FALSE),0)</f>
        <v>0</v>
      </c>
      <c r="U204" s="219">
        <f t="shared" si="9"/>
        <v>316</v>
      </c>
      <c r="V204" s="219">
        <f t="shared" si="10"/>
        <v>0</v>
      </c>
      <c r="W204" s="222">
        <f t="shared" si="11"/>
        <v>0</v>
      </c>
      <c r="AH204" s="51" t="str">
        <f>VLOOKUP(A204,'[1]4'!$A$2:$F$215,3,FALSE)</f>
        <v>CHICLAYO</v>
      </c>
      <c r="AL204" s="14" t="str">
        <f>VLOOKUP(A204,'[1]4'!$A$2:$F$215,4,FALSE)</f>
        <v>SIN RED</v>
      </c>
    </row>
    <row r="205" spans="1:38" x14ac:dyDescent="0.3">
      <c r="A205" s="52">
        <v>32743</v>
      </c>
      <c r="B205" s="52" t="s">
        <v>54</v>
      </c>
      <c r="C205" s="253">
        <v>43</v>
      </c>
      <c r="D205" s="253">
        <v>44</v>
      </c>
      <c r="E205" s="253">
        <v>46</v>
      </c>
      <c r="F205" s="253">
        <v>45</v>
      </c>
      <c r="G205" s="253">
        <v>46</v>
      </c>
      <c r="H205" s="253">
        <v>50</v>
      </c>
      <c r="I205" s="253">
        <v>52</v>
      </c>
      <c r="J205" s="253">
        <v>57</v>
      </c>
      <c r="K205" s="253">
        <v>52</v>
      </c>
      <c r="L205" s="253">
        <v>54</v>
      </c>
      <c r="M205" s="253">
        <v>58</v>
      </c>
      <c r="N205" s="253">
        <v>45</v>
      </c>
      <c r="O205" s="253">
        <v>50</v>
      </c>
      <c r="P205" s="253">
        <v>32</v>
      </c>
      <c r="Q205" s="253">
        <v>25</v>
      </c>
      <c r="R205" s="219">
        <f>IFERROR(VLOOKUP(A205,Prog!$A$15:$H$248,4,FALSE),0)</f>
        <v>195</v>
      </c>
      <c r="S205" s="219">
        <f>IFERROR(VLOOKUP(A205,Prog!$A$15:$H$248,5,FALSE),0)</f>
        <v>230</v>
      </c>
      <c r="T205" s="219">
        <f>IFERROR(VLOOKUP(A205,Prog!$A$15:$H$248,8,FALSE),0)</f>
        <v>290</v>
      </c>
      <c r="U205" s="219">
        <f t="shared" si="9"/>
        <v>699</v>
      </c>
      <c r="V205" s="219">
        <f t="shared" si="10"/>
        <v>3325</v>
      </c>
      <c r="W205" s="222">
        <f t="shared" si="11"/>
        <v>0.21022556390977443</v>
      </c>
      <c r="AH205" s="51" t="str">
        <f>VLOOKUP(A205,'[1]4'!$A$2:$F$215,3,FALSE)</f>
        <v>PATAPO</v>
      </c>
      <c r="AL205" s="14" t="str">
        <f>VLOOKUP(A205,'[1]4'!$A$2:$F$215,4,FALSE)</f>
        <v>CHICLAYO</v>
      </c>
    </row>
    <row r="206" spans="1:38" x14ac:dyDescent="0.3">
      <c r="A206" s="52">
        <v>31139</v>
      </c>
      <c r="B206" s="52" t="s">
        <v>414</v>
      </c>
      <c r="C206" s="253">
        <v>5</v>
      </c>
      <c r="D206" s="253">
        <v>3</v>
      </c>
      <c r="E206" s="253">
        <v>2</v>
      </c>
      <c r="F206" s="253">
        <v>3</v>
      </c>
      <c r="G206" s="253">
        <v>2</v>
      </c>
      <c r="H206" s="253">
        <v>3</v>
      </c>
      <c r="I206" s="253">
        <v>3</v>
      </c>
      <c r="J206" s="253">
        <v>6</v>
      </c>
      <c r="K206" s="253">
        <v>6</v>
      </c>
      <c r="L206" s="253">
        <v>8</v>
      </c>
      <c r="M206" s="253">
        <v>1</v>
      </c>
      <c r="N206" s="253">
        <v>4</v>
      </c>
      <c r="O206" s="253">
        <v>5</v>
      </c>
      <c r="P206" s="253">
        <v>4</v>
      </c>
      <c r="Q206" s="253">
        <v>2</v>
      </c>
      <c r="R206" s="219">
        <f>IFERROR(VLOOKUP(A206,Prog!$A$15:$H$248,4,FALSE),0)</f>
        <v>14</v>
      </c>
      <c r="S206" s="219">
        <f>IFERROR(VLOOKUP(A206,Prog!$A$15:$H$248,5,FALSE),0)</f>
        <v>14</v>
      </c>
      <c r="T206" s="219">
        <f>IFERROR(VLOOKUP(A206,Prog!$A$15:$H$248,8,FALSE),0)</f>
        <v>18</v>
      </c>
      <c r="U206" s="219">
        <f t="shared" si="9"/>
        <v>57</v>
      </c>
      <c r="V206" s="219">
        <f t="shared" si="10"/>
        <v>218</v>
      </c>
      <c r="W206" s="222">
        <f t="shared" si="11"/>
        <v>0.26146788990825687</v>
      </c>
      <c r="AH206" s="51" t="str">
        <f>VLOOKUP(A206,'[1]4'!$A$2:$F$215,3,FALSE)</f>
        <v>INCAHUASI</v>
      </c>
      <c r="AL206" s="14" t="str">
        <f>VLOOKUP(A206,'[1]4'!$A$2:$F$215,4,FALSE)</f>
        <v>FERREÑAFE</v>
      </c>
    </row>
    <row r="207" spans="1:38" x14ac:dyDescent="0.3">
      <c r="A207" s="52" t="s">
        <v>234</v>
      </c>
      <c r="B207" s="52"/>
      <c r="C207" s="253">
        <v>4406</v>
      </c>
      <c r="D207" s="253">
        <v>4831</v>
      </c>
      <c r="E207" s="253">
        <v>4642</v>
      </c>
      <c r="F207" s="253">
        <v>4564</v>
      </c>
      <c r="G207" s="253">
        <v>4642</v>
      </c>
      <c r="H207" s="253">
        <v>4759</v>
      </c>
      <c r="I207" s="253">
        <v>4757</v>
      </c>
      <c r="J207" s="253">
        <v>4414</v>
      </c>
      <c r="K207" s="253">
        <v>4558</v>
      </c>
      <c r="L207" s="253">
        <v>3740</v>
      </c>
      <c r="M207" s="253">
        <v>3434</v>
      </c>
      <c r="N207" s="253">
        <v>4016</v>
      </c>
      <c r="O207" s="253">
        <v>3965</v>
      </c>
      <c r="P207" s="253">
        <v>3348</v>
      </c>
      <c r="Q207" s="253">
        <v>2649</v>
      </c>
      <c r="R207" s="219">
        <f>IFERROR(VLOOKUP(A207,Prog!$A$15:$H$248,4,FALSE),0)</f>
        <v>0</v>
      </c>
      <c r="S207" s="219">
        <f>IFERROR(VLOOKUP(A207,Prog!$A$15:$H$248,5,FALSE),0)</f>
        <v>0</v>
      </c>
      <c r="T207" s="219">
        <f>IFERROR(VLOOKUP(A207,Prog!$A$15:$H$248,8,FALSE),0)</f>
        <v>0</v>
      </c>
      <c r="U207" s="219">
        <f t="shared" si="9"/>
        <v>62725</v>
      </c>
      <c r="V207" s="219">
        <f t="shared" si="10"/>
        <v>0</v>
      </c>
      <c r="W207" s="222">
        <f t="shared" si="11"/>
        <v>0</v>
      </c>
      <c r="AH207" s="51" t="e">
        <f>VLOOKUP(A207,'[1]4'!$A$2:$F$215,3,FALSE)</f>
        <v>#N/A</v>
      </c>
      <c r="AL207" s="14" t="e">
        <f>VLOOKUP(A207,'[1]4'!$A$2:$F$215,4,FALSE)</f>
        <v>#N/A</v>
      </c>
    </row>
    <row r="208" spans="1:38" x14ac:dyDescent="0.3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 s="219">
        <f>IFERROR(VLOOKUP(A208,Prog!$A$15:$H$248,4,FALSE),0)</f>
        <v>0</v>
      </c>
      <c r="S208" s="219">
        <f>IFERROR(VLOOKUP(A208,Prog!$A$15:$H$248,5,FALSE),0)</f>
        <v>0</v>
      </c>
      <c r="T208" s="219">
        <f>IFERROR(VLOOKUP(A208,Prog!$A$15:$H$248,8,FALSE),0)</f>
        <v>0</v>
      </c>
      <c r="U208" s="219">
        <f t="shared" si="9"/>
        <v>0</v>
      </c>
      <c r="V208" s="219">
        <f t="shared" si="10"/>
        <v>0</v>
      </c>
      <c r="W208" s="222">
        <f t="shared" si="11"/>
        <v>0</v>
      </c>
      <c r="AH208" s="51" t="e">
        <f>VLOOKUP(A208,'[1]4'!$A$2:$F$215,3,FALSE)</f>
        <v>#N/A</v>
      </c>
      <c r="AL208" s="14" t="e">
        <f>VLOOKUP(A208,'[1]4'!$A$2:$F$215,4,FALSE)</f>
        <v>#N/A</v>
      </c>
    </row>
    <row r="209" spans="3:38" ht="15" thickBot="1" x14ac:dyDescent="0.3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 s="219">
        <f>IFERROR(VLOOKUP(A209,Prog!$A$15:$H$248,4,FALSE),0)</f>
        <v>0</v>
      </c>
      <c r="S209" s="219">
        <f>IFERROR(VLOOKUP(A209,Prog!$A$15:$H$248,5,FALSE),0)</f>
        <v>0</v>
      </c>
      <c r="T209" s="219">
        <f>IFERROR(VLOOKUP(A209,Prog!$A$15:$H$248,8,FALSE),0)</f>
        <v>0</v>
      </c>
      <c r="U209" s="219">
        <f t="shared" ref="U209" si="12">SUM(C209:Q209)</f>
        <v>0</v>
      </c>
      <c r="V209" s="219">
        <f t="shared" ref="V209" si="13">R209*7+S209*6+T209*2</f>
        <v>0</v>
      </c>
      <c r="W209" s="222">
        <f t="shared" ref="W209:W210" si="14">IFERROR(U209/V209,0%)</f>
        <v>0</v>
      </c>
      <c r="AH209" s="51" t="e">
        <f>VLOOKUP(A209,'[1]4'!$A$2:$F$215,3,FALSE)</f>
        <v>#N/A</v>
      </c>
      <c r="AL209" s="14" t="e">
        <f>VLOOKUP(A209,'[1]4'!$A$2:$F$215,4,FALSE)</f>
        <v>#N/A</v>
      </c>
    </row>
    <row r="210" spans="3:38" ht="15" thickTop="1" x14ac:dyDescent="0.3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 s="231">
        <f>SUM(R2:R209)</f>
        <v>17356</v>
      </c>
      <c r="S210" s="231">
        <f t="shared" ref="S210:V210" si="15">SUM(S2:S209)</f>
        <v>19428</v>
      </c>
      <c r="T210" s="231">
        <f t="shared" si="15"/>
        <v>22918</v>
      </c>
      <c r="U210" s="231">
        <f t="shared" si="15"/>
        <v>125450</v>
      </c>
      <c r="V210" s="231">
        <f t="shared" si="15"/>
        <v>283896</v>
      </c>
      <c r="W210" s="222">
        <f t="shared" si="14"/>
        <v>0.44188716994955901</v>
      </c>
    </row>
    <row r="211" spans="3:38" x14ac:dyDescent="0.3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</row>
    <row r="212" spans="3:38" x14ac:dyDescent="0.3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</row>
    <row r="213" spans="3:38" x14ac:dyDescent="0.3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</row>
    <row r="214" spans="3:38" x14ac:dyDescent="0.3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</row>
    <row r="215" spans="3:38" x14ac:dyDescent="0.3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</row>
    <row r="216" spans="3:38" x14ac:dyDescent="0.3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</row>
    <row r="217" spans="3:38" x14ac:dyDescent="0.3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</row>
    <row r="218" spans="3:38" x14ac:dyDescent="0.3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</row>
    <row r="219" spans="3:38" x14ac:dyDescent="0.3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</row>
    <row r="220" spans="3:38" x14ac:dyDescent="0.3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</row>
    <row r="221" spans="3:38" x14ac:dyDescent="0.3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</row>
    <row r="222" spans="3:38" x14ac:dyDescent="0.3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</row>
    <row r="223" spans="3:38" x14ac:dyDescent="0.3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</row>
    <row r="224" spans="3:38" x14ac:dyDescent="0.3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</row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</sheetData>
  <autoFilter ref="AH1:AL207" xr:uid="{DF6C45A1-3E07-473C-82D3-04BB78313FE3}"/>
  <pageMargins left="0.7" right="0.7" top="0.75" bottom="0.75" header="0.3" footer="0.3"/>
  <pageSetup paperSize="9" orientation="portrait" horizontalDpi="4294967295" verticalDpi="4294967295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C3E35-221E-4885-9DED-EF197AA04A4A}">
  <sheetPr codeName="Hoja2"/>
  <dimension ref="A1:AO2441"/>
  <sheetViews>
    <sheetView workbookViewId="0">
      <pane ySplit="1" topLeftCell="A760" activePane="bottomLeft" state="frozen"/>
      <selection activeCell="A170" sqref="A1:XFD1048576"/>
      <selection pane="bottomLeft" activeCell="A170" sqref="A1:XFD1048576"/>
    </sheetView>
  </sheetViews>
  <sheetFormatPr baseColWidth="10" defaultRowHeight="14.4" x14ac:dyDescent="0.3"/>
  <cols>
    <col min="1" max="1" width="11.5546875" style="14"/>
    <col min="2" max="2" width="11.88671875" bestFit="1" customWidth="1"/>
    <col min="3" max="3" width="15" bestFit="1" customWidth="1"/>
    <col min="4" max="4" width="57.88671875" bestFit="1" customWidth="1"/>
    <col min="5" max="5" width="8" bestFit="1" customWidth="1"/>
    <col min="6" max="6" width="15.109375" bestFit="1" customWidth="1"/>
    <col min="7" max="7" width="13.77734375" bestFit="1" customWidth="1"/>
    <col min="8" max="8" width="13.6640625" bestFit="1" customWidth="1"/>
    <col min="9" max="9" width="17.77734375" bestFit="1" customWidth="1"/>
    <col min="10" max="10" width="15.5546875" bestFit="1" customWidth="1"/>
    <col min="11" max="11" width="13.77734375" bestFit="1" customWidth="1"/>
    <col min="12" max="12" width="16.6640625" bestFit="1" customWidth="1"/>
    <col min="13" max="13" width="17.77734375" bestFit="1" customWidth="1"/>
    <col min="14" max="14" width="15.5546875" bestFit="1" customWidth="1"/>
    <col min="15" max="15" width="13.77734375" bestFit="1" customWidth="1"/>
    <col min="16" max="16" width="16.6640625" bestFit="1" customWidth="1"/>
    <col min="17" max="17" width="14.5546875" bestFit="1" customWidth="1"/>
    <col min="18" max="18" width="16.6640625" bestFit="1" customWidth="1"/>
    <col min="19" max="20" width="20.5546875" bestFit="1" customWidth="1"/>
    <col min="21" max="21" width="17.77734375" bestFit="1" customWidth="1"/>
    <col min="22" max="22" width="14.109375" bestFit="1" customWidth="1"/>
    <col min="23" max="23" width="20.21875" bestFit="1" customWidth="1"/>
    <col min="24" max="24" width="21.6640625" bestFit="1" customWidth="1"/>
    <col min="25" max="25" width="16.109375" bestFit="1" customWidth="1"/>
    <col min="26" max="26" width="14.109375" bestFit="1" customWidth="1"/>
    <col min="27" max="27" width="16.77734375" bestFit="1" customWidth="1"/>
    <col min="28" max="28" width="17.109375" bestFit="1" customWidth="1"/>
    <col min="29" max="29" width="16.77734375" bestFit="1" customWidth="1"/>
    <col min="30" max="30" width="17.109375" bestFit="1" customWidth="1"/>
    <col min="31" max="31" width="20.77734375" bestFit="1" customWidth="1"/>
    <col min="32" max="32" width="19" bestFit="1" customWidth="1"/>
    <col min="33" max="34" width="13.33203125" bestFit="1" customWidth="1"/>
    <col min="35" max="35" width="15.88671875" bestFit="1" customWidth="1"/>
    <col min="36" max="36" width="18.6640625" bestFit="1" customWidth="1"/>
  </cols>
  <sheetData>
    <row r="1" spans="1:41" x14ac:dyDescent="0.3">
      <c r="A1" t="s">
        <v>417</v>
      </c>
      <c r="B1" t="s">
        <v>1</v>
      </c>
      <c r="C1" t="s">
        <v>3</v>
      </c>
      <c r="D1" t="s">
        <v>4</v>
      </c>
      <c r="E1" t="s">
        <v>416</v>
      </c>
      <c r="F1" t="s">
        <v>235</v>
      </c>
      <c r="G1" t="s">
        <v>236</v>
      </c>
      <c r="H1" t="s">
        <v>237</v>
      </c>
      <c r="I1" t="s">
        <v>238</v>
      </c>
      <c r="J1" t="s">
        <v>239</v>
      </c>
      <c r="K1" t="s">
        <v>240</v>
      </c>
      <c r="L1" t="s">
        <v>241</v>
      </c>
      <c r="M1" t="s">
        <v>242</v>
      </c>
      <c r="N1" t="s">
        <v>243</v>
      </c>
      <c r="O1" t="s">
        <v>244</v>
      </c>
      <c r="P1" t="s">
        <v>245</v>
      </c>
      <c r="Q1" t="s">
        <v>246</v>
      </c>
      <c r="R1" t="s">
        <v>247</v>
      </c>
      <c r="S1" t="s">
        <v>248</v>
      </c>
      <c r="T1" t="s">
        <v>249</v>
      </c>
      <c r="U1" t="s">
        <v>250</v>
      </c>
      <c r="V1" t="s">
        <v>251</v>
      </c>
      <c r="W1" t="s">
        <v>252</v>
      </c>
      <c r="X1" t="s">
        <v>253</v>
      </c>
      <c r="Y1" t="s">
        <v>254</v>
      </c>
      <c r="Z1" t="s">
        <v>255</v>
      </c>
      <c r="AA1" t="s">
        <v>256</v>
      </c>
      <c r="AB1" t="s">
        <v>257</v>
      </c>
      <c r="AC1" t="s">
        <v>258</v>
      </c>
      <c r="AD1" t="s">
        <v>259</v>
      </c>
      <c r="AE1" t="s">
        <v>296</v>
      </c>
      <c r="AF1" t="s">
        <v>297</v>
      </c>
      <c r="AG1" t="s">
        <v>298</v>
      </c>
      <c r="AH1" t="s">
        <v>300</v>
      </c>
      <c r="AI1" t="s">
        <v>713</v>
      </c>
      <c r="AJ1" t="s">
        <v>714</v>
      </c>
      <c r="AK1" s="51" t="s">
        <v>307</v>
      </c>
    </row>
    <row r="2" spans="1:41" x14ac:dyDescent="0.3">
      <c r="A2" s="14" t="s">
        <v>723</v>
      </c>
      <c r="B2">
        <v>1</v>
      </c>
      <c r="C2">
        <v>4317</v>
      </c>
      <c r="D2" t="s">
        <v>32</v>
      </c>
      <c r="E2">
        <v>271</v>
      </c>
      <c r="F2">
        <v>7</v>
      </c>
      <c r="H2">
        <v>277</v>
      </c>
      <c r="I2">
        <v>9</v>
      </c>
      <c r="J2">
        <v>12</v>
      </c>
      <c r="K2">
        <v>12</v>
      </c>
      <c r="L2">
        <v>9</v>
      </c>
      <c r="M2">
        <v>12</v>
      </c>
      <c r="N2">
        <v>13</v>
      </c>
      <c r="O2">
        <v>12</v>
      </c>
      <c r="P2">
        <v>12</v>
      </c>
      <c r="Q2">
        <v>8</v>
      </c>
      <c r="R2">
        <v>8</v>
      </c>
      <c r="S2">
        <v>0</v>
      </c>
      <c r="T2">
        <v>0</v>
      </c>
      <c r="U2">
        <v>1</v>
      </c>
      <c r="V2">
        <v>4</v>
      </c>
      <c r="W2">
        <v>2</v>
      </c>
      <c r="X2">
        <v>0</v>
      </c>
      <c r="Y2">
        <v>5</v>
      </c>
      <c r="Z2">
        <v>3</v>
      </c>
      <c r="AA2">
        <v>3</v>
      </c>
      <c r="AB2">
        <v>5</v>
      </c>
      <c r="AC2">
        <v>5</v>
      </c>
      <c r="AD2">
        <v>4</v>
      </c>
      <c r="AE2">
        <v>5</v>
      </c>
      <c r="AF2">
        <v>0</v>
      </c>
      <c r="AG2">
        <v>4</v>
      </c>
      <c r="AH2">
        <v>0</v>
      </c>
      <c r="AI2">
        <v>28</v>
      </c>
      <c r="AJ2">
        <v>1</v>
      </c>
      <c r="AK2" s="51" t="s">
        <v>33</v>
      </c>
      <c r="AO2" s="14" t="s">
        <v>33</v>
      </c>
    </row>
    <row r="3" spans="1:41" x14ac:dyDescent="0.3">
      <c r="A3" s="14" t="s">
        <v>724</v>
      </c>
      <c r="B3">
        <v>1</v>
      </c>
      <c r="C3">
        <v>4318</v>
      </c>
      <c r="D3" t="s">
        <v>35</v>
      </c>
      <c r="E3">
        <v>36</v>
      </c>
      <c r="F3">
        <v>1</v>
      </c>
      <c r="H3">
        <v>46</v>
      </c>
      <c r="I3">
        <v>29</v>
      </c>
      <c r="J3">
        <v>29</v>
      </c>
      <c r="K3">
        <v>29</v>
      </c>
      <c r="L3">
        <v>30</v>
      </c>
      <c r="M3">
        <v>39</v>
      </c>
      <c r="N3">
        <v>39</v>
      </c>
      <c r="O3">
        <v>39</v>
      </c>
      <c r="P3">
        <v>39</v>
      </c>
      <c r="Q3">
        <v>36</v>
      </c>
      <c r="R3">
        <v>36</v>
      </c>
      <c r="S3">
        <v>0</v>
      </c>
      <c r="T3">
        <v>0</v>
      </c>
      <c r="U3">
        <v>24</v>
      </c>
      <c r="V3">
        <v>24</v>
      </c>
      <c r="W3">
        <v>25</v>
      </c>
      <c r="X3">
        <v>0</v>
      </c>
      <c r="Y3">
        <v>48</v>
      </c>
      <c r="Z3">
        <v>13</v>
      </c>
      <c r="AA3">
        <v>25</v>
      </c>
      <c r="AB3">
        <v>25</v>
      </c>
      <c r="AC3">
        <v>17</v>
      </c>
      <c r="AD3">
        <v>9</v>
      </c>
      <c r="AE3">
        <v>22</v>
      </c>
      <c r="AF3">
        <v>0</v>
      </c>
      <c r="AG3">
        <v>16</v>
      </c>
      <c r="AH3">
        <v>0</v>
      </c>
      <c r="AI3">
        <v>8</v>
      </c>
      <c r="AJ3">
        <v>27</v>
      </c>
      <c r="AK3" s="51" t="s">
        <v>33</v>
      </c>
      <c r="AO3" s="14" t="s">
        <v>33</v>
      </c>
    </row>
    <row r="4" spans="1:41" x14ac:dyDescent="0.3">
      <c r="A4" s="14" t="s">
        <v>725</v>
      </c>
      <c r="B4">
        <v>1</v>
      </c>
      <c r="C4">
        <v>4319</v>
      </c>
      <c r="D4" t="s">
        <v>36</v>
      </c>
      <c r="E4">
        <v>2</v>
      </c>
      <c r="F4">
        <v>0</v>
      </c>
      <c r="H4">
        <v>11</v>
      </c>
      <c r="I4">
        <v>22</v>
      </c>
      <c r="J4">
        <v>22</v>
      </c>
      <c r="K4">
        <v>22</v>
      </c>
      <c r="L4">
        <v>22</v>
      </c>
      <c r="M4">
        <v>25</v>
      </c>
      <c r="N4">
        <v>23</v>
      </c>
      <c r="O4">
        <v>23</v>
      </c>
      <c r="P4">
        <v>25</v>
      </c>
      <c r="Q4">
        <v>19</v>
      </c>
      <c r="R4">
        <v>21</v>
      </c>
      <c r="S4">
        <v>0</v>
      </c>
      <c r="T4">
        <v>0</v>
      </c>
      <c r="U4">
        <v>19</v>
      </c>
      <c r="V4">
        <v>20</v>
      </c>
      <c r="W4">
        <v>19</v>
      </c>
      <c r="X4">
        <v>0</v>
      </c>
      <c r="Y4">
        <v>30</v>
      </c>
      <c r="Z4">
        <v>14</v>
      </c>
      <c r="AA4">
        <v>22</v>
      </c>
      <c r="AB4">
        <v>21</v>
      </c>
      <c r="AC4">
        <v>21</v>
      </c>
      <c r="AD4">
        <v>18</v>
      </c>
      <c r="AE4">
        <v>0</v>
      </c>
      <c r="AF4">
        <v>0</v>
      </c>
      <c r="AG4">
        <v>12</v>
      </c>
      <c r="AH4">
        <v>0</v>
      </c>
      <c r="AI4">
        <v>1</v>
      </c>
      <c r="AJ4">
        <v>14</v>
      </c>
      <c r="AK4" s="51" t="s">
        <v>33</v>
      </c>
      <c r="AO4" s="14" t="s">
        <v>33</v>
      </c>
    </row>
    <row r="5" spans="1:41" x14ac:dyDescent="0.3">
      <c r="A5" s="14" t="s">
        <v>726</v>
      </c>
      <c r="B5">
        <v>1</v>
      </c>
      <c r="C5">
        <v>4320</v>
      </c>
      <c r="D5" t="s">
        <v>37</v>
      </c>
      <c r="E5">
        <v>1</v>
      </c>
      <c r="F5">
        <v>0</v>
      </c>
      <c r="H5">
        <v>2</v>
      </c>
      <c r="I5">
        <v>16</v>
      </c>
      <c r="J5">
        <v>16</v>
      </c>
      <c r="K5">
        <v>16</v>
      </c>
      <c r="L5">
        <v>16</v>
      </c>
      <c r="M5">
        <v>16</v>
      </c>
      <c r="N5">
        <v>16</v>
      </c>
      <c r="O5">
        <v>16</v>
      </c>
      <c r="P5">
        <v>16</v>
      </c>
      <c r="Q5">
        <v>18</v>
      </c>
      <c r="R5">
        <v>18</v>
      </c>
      <c r="S5">
        <v>0</v>
      </c>
      <c r="T5">
        <v>0</v>
      </c>
      <c r="U5">
        <v>20</v>
      </c>
      <c r="V5">
        <v>18</v>
      </c>
      <c r="W5">
        <v>21</v>
      </c>
      <c r="X5">
        <v>0</v>
      </c>
      <c r="Y5">
        <v>20</v>
      </c>
      <c r="Z5">
        <v>12</v>
      </c>
      <c r="AA5">
        <v>13</v>
      </c>
      <c r="AB5">
        <v>12</v>
      </c>
      <c r="AC5">
        <v>26</v>
      </c>
      <c r="AD5">
        <v>20</v>
      </c>
      <c r="AE5">
        <v>11</v>
      </c>
      <c r="AF5">
        <v>0</v>
      </c>
      <c r="AG5">
        <v>12</v>
      </c>
      <c r="AH5">
        <v>0</v>
      </c>
      <c r="AI5">
        <v>4</v>
      </c>
      <c r="AJ5">
        <v>21</v>
      </c>
      <c r="AK5" s="51" t="s">
        <v>33</v>
      </c>
      <c r="AO5" s="14" t="s">
        <v>33</v>
      </c>
    </row>
    <row r="6" spans="1:41" x14ac:dyDescent="0.3">
      <c r="A6" s="14" t="s">
        <v>727</v>
      </c>
      <c r="B6">
        <v>1</v>
      </c>
      <c r="C6">
        <v>4321</v>
      </c>
      <c r="D6" t="s">
        <v>666</v>
      </c>
      <c r="E6">
        <v>0</v>
      </c>
      <c r="F6">
        <v>0</v>
      </c>
      <c r="H6">
        <v>1</v>
      </c>
      <c r="I6">
        <v>12</v>
      </c>
      <c r="J6">
        <v>12</v>
      </c>
      <c r="K6">
        <v>12</v>
      </c>
      <c r="L6">
        <v>11</v>
      </c>
      <c r="M6">
        <v>16</v>
      </c>
      <c r="N6">
        <v>16</v>
      </c>
      <c r="O6">
        <v>16</v>
      </c>
      <c r="P6">
        <v>15</v>
      </c>
      <c r="Q6">
        <v>19</v>
      </c>
      <c r="R6">
        <v>18</v>
      </c>
      <c r="S6">
        <v>0</v>
      </c>
      <c r="T6">
        <v>0</v>
      </c>
      <c r="U6">
        <v>12</v>
      </c>
      <c r="V6">
        <v>12</v>
      </c>
      <c r="W6">
        <v>13</v>
      </c>
      <c r="X6">
        <v>0</v>
      </c>
      <c r="Y6">
        <v>19</v>
      </c>
      <c r="Z6">
        <v>9</v>
      </c>
      <c r="AA6">
        <v>13</v>
      </c>
      <c r="AB6">
        <v>14</v>
      </c>
      <c r="AC6">
        <v>7</v>
      </c>
      <c r="AD6">
        <v>6</v>
      </c>
      <c r="AE6">
        <v>4</v>
      </c>
      <c r="AF6">
        <v>0</v>
      </c>
      <c r="AG6">
        <v>7</v>
      </c>
      <c r="AH6">
        <v>0</v>
      </c>
      <c r="AI6">
        <v>1</v>
      </c>
      <c r="AJ6">
        <v>9</v>
      </c>
      <c r="AK6" s="51" t="s">
        <v>33</v>
      </c>
      <c r="AO6" s="14" t="s">
        <v>33</v>
      </c>
    </row>
    <row r="7" spans="1:41" x14ac:dyDescent="0.3">
      <c r="A7" s="14" t="s">
        <v>728</v>
      </c>
      <c r="B7">
        <v>1</v>
      </c>
      <c r="C7">
        <v>4322</v>
      </c>
      <c r="D7" t="s">
        <v>38</v>
      </c>
      <c r="E7">
        <v>1</v>
      </c>
      <c r="F7">
        <v>1</v>
      </c>
      <c r="H7">
        <v>3</v>
      </c>
      <c r="I7">
        <v>18</v>
      </c>
      <c r="J7">
        <v>18</v>
      </c>
      <c r="K7">
        <v>18</v>
      </c>
      <c r="L7">
        <v>18</v>
      </c>
      <c r="M7">
        <v>19</v>
      </c>
      <c r="N7">
        <v>19</v>
      </c>
      <c r="O7">
        <v>19</v>
      </c>
      <c r="P7">
        <v>19</v>
      </c>
      <c r="Q7">
        <v>12</v>
      </c>
      <c r="R7">
        <v>12</v>
      </c>
      <c r="S7">
        <v>0</v>
      </c>
      <c r="T7">
        <v>0</v>
      </c>
      <c r="U7">
        <v>15</v>
      </c>
      <c r="V7">
        <v>15</v>
      </c>
      <c r="W7">
        <v>16</v>
      </c>
      <c r="X7">
        <v>0</v>
      </c>
      <c r="Y7">
        <v>21</v>
      </c>
      <c r="Z7">
        <v>9</v>
      </c>
      <c r="AA7">
        <v>11</v>
      </c>
      <c r="AB7">
        <v>11</v>
      </c>
      <c r="AC7">
        <v>8</v>
      </c>
      <c r="AD7">
        <v>7</v>
      </c>
      <c r="AE7">
        <v>11</v>
      </c>
      <c r="AF7">
        <v>0</v>
      </c>
      <c r="AG7">
        <v>7</v>
      </c>
      <c r="AH7">
        <v>0</v>
      </c>
      <c r="AI7">
        <v>3</v>
      </c>
      <c r="AJ7">
        <v>10</v>
      </c>
      <c r="AK7" s="51" t="s">
        <v>33</v>
      </c>
      <c r="AO7" s="14" t="s">
        <v>33</v>
      </c>
    </row>
    <row r="8" spans="1:41" x14ac:dyDescent="0.3">
      <c r="A8" s="14" t="s">
        <v>729</v>
      </c>
      <c r="B8">
        <v>1</v>
      </c>
      <c r="C8">
        <v>4323</v>
      </c>
      <c r="D8" t="s">
        <v>39</v>
      </c>
      <c r="E8">
        <v>0</v>
      </c>
      <c r="F8">
        <v>0</v>
      </c>
      <c r="H8">
        <v>0</v>
      </c>
      <c r="I8">
        <v>10</v>
      </c>
      <c r="J8">
        <v>10</v>
      </c>
      <c r="K8">
        <v>10</v>
      </c>
      <c r="L8">
        <v>10</v>
      </c>
      <c r="M8">
        <v>29</v>
      </c>
      <c r="N8">
        <v>28</v>
      </c>
      <c r="O8">
        <v>29</v>
      </c>
      <c r="P8">
        <v>27</v>
      </c>
      <c r="Q8">
        <v>17</v>
      </c>
      <c r="R8">
        <v>17</v>
      </c>
      <c r="S8">
        <v>0</v>
      </c>
      <c r="T8">
        <v>0</v>
      </c>
      <c r="U8">
        <v>16</v>
      </c>
      <c r="V8">
        <v>12</v>
      </c>
      <c r="W8">
        <v>20</v>
      </c>
      <c r="X8">
        <v>0</v>
      </c>
      <c r="Y8">
        <v>21</v>
      </c>
      <c r="Z8">
        <v>10</v>
      </c>
      <c r="AA8">
        <v>11</v>
      </c>
      <c r="AB8">
        <v>10</v>
      </c>
      <c r="AC8">
        <v>16</v>
      </c>
      <c r="AD8">
        <v>14</v>
      </c>
      <c r="AE8">
        <v>8</v>
      </c>
      <c r="AF8">
        <v>0</v>
      </c>
      <c r="AG8">
        <v>16</v>
      </c>
      <c r="AH8">
        <v>0</v>
      </c>
      <c r="AI8">
        <v>0</v>
      </c>
      <c r="AJ8">
        <v>16</v>
      </c>
      <c r="AK8" s="51" t="s">
        <v>33</v>
      </c>
      <c r="AO8" s="14" t="s">
        <v>33</v>
      </c>
    </row>
    <row r="9" spans="1:41" x14ac:dyDescent="0.3">
      <c r="A9" s="14" t="s">
        <v>730</v>
      </c>
      <c r="B9">
        <v>1</v>
      </c>
      <c r="C9">
        <v>4324</v>
      </c>
      <c r="D9" t="s">
        <v>40</v>
      </c>
      <c r="E9">
        <v>6</v>
      </c>
      <c r="F9">
        <v>0</v>
      </c>
      <c r="H9">
        <v>7</v>
      </c>
      <c r="I9">
        <v>26</v>
      </c>
      <c r="J9">
        <v>26</v>
      </c>
      <c r="K9">
        <v>26</v>
      </c>
      <c r="L9">
        <v>26</v>
      </c>
      <c r="M9">
        <v>37</v>
      </c>
      <c r="N9">
        <v>37</v>
      </c>
      <c r="O9">
        <v>36</v>
      </c>
      <c r="P9">
        <v>37</v>
      </c>
      <c r="Q9">
        <v>23</v>
      </c>
      <c r="R9">
        <v>22</v>
      </c>
      <c r="S9">
        <v>0</v>
      </c>
      <c r="T9">
        <v>0</v>
      </c>
      <c r="U9">
        <v>28</v>
      </c>
      <c r="V9">
        <v>28</v>
      </c>
      <c r="W9">
        <v>28</v>
      </c>
      <c r="X9">
        <v>0</v>
      </c>
      <c r="Y9">
        <v>32</v>
      </c>
      <c r="Z9">
        <v>20</v>
      </c>
      <c r="AA9">
        <v>18</v>
      </c>
      <c r="AB9">
        <v>17</v>
      </c>
      <c r="AC9">
        <v>21</v>
      </c>
      <c r="AD9">
        <v>19</v>
      </c>
      <c r="AE9">
        <v>5</v>
      </c>
      <c r="AF9">
        <v>0</v>
      </c>
      <c r="AG9">
        <v>10</v>
      </c>
      <c r="AH9">
        <v>0</v>
      </c>
      <c r="AI9">
        <v>0</v>
      </c>
      <c r="AJ9">
        <v>17</v>
      </c>
      <c r="AK9" s="51" t="s">
        <v>33</v>
      </c>
      <c r="AO9" s="14" t="s">
        <v>33</v>
      </c>
    </row>
    <row r="10" spans="1:41" x14ac:dyDescent="0.3">
      <c r="A10" s="14" t="s">
        <v>731</v>
      </c>
      <c r="B10">
        <v>1</v>
      </c>
      <c r="C10">
        <v>4325</v>
      </c>
      <c r="D10" t="s">
        <v>41</v>
      </c>
      <c r="E10">
        <v>1</v>
      </c>
      <c r="F10">
        <v>0</v>
      </c>
      <c r="H10">
        <v>3</v>
      </c>
      <c r="I10">
        <v>8</v>
      </c>
      <c r="J10">
        <v>8</v>
      </c>
      <c r="K10">
        <v>8</v>
      </c>
      <c r="L10">
        <v>8</v>
      </c>
      <c r="M10">
        <v>15</v>
      </c>
      <c r="N10">
        <v>14</v>
      </c>
      <c r="O10">
        <v>16</v>
      </c>
      <c r="P10">
        <v>15</v>
      </c>
      <c r="Q10">
        <v>14</v>
      </c>
      <c r="R10">
        <v>12</v>
      </c>
      <c r="S10">
        <v>0</v>
      </c>
      <c r="T10">
        <v>0</v>
      </c>
      <c r="U10">
        <v>13</v>
      </c>
      <c r="V10">
        <v>12</v>
      </c>
      <c r="W10">
        <v>13</v>
      </c>
      <c r="X10">
        <v>0</v>
      </c>
      <c r="Y10">
        <v>15</v>
      </c>
      <c r="Z10">
        <v>5</v>
      </c>
      <c r="AA10">
        <v>5</v>
      </c>
      <c r="AB10">
        <v>5</v>
      </c>
      <c r="AC10">
        <v>2</v>
      </c>
      <c r="AD10">
        <v>2</v>
      </c>
      <c r="AE10">
        <v>6</v>
      </c>
      <c r="AF10">
        <v>19</v>
      </c>
      <c r="AG10">
        <v>1</v>
      </c>
      <c r="AH10">
        <v>0</v>
      </c>
      <c r="AI10">
        <v>0</v>
      </c>
      <c r="AJ10">
        <v>10</v>
      </c>
      <c r="AK10" s="51" t="s">
        <v>42</v>
      </c>
      <c r="AO10" s="14" t="s">
        <v>33</v>
      </c>
    </row>
    <row r="11" spans="1:41" x14ac:dyDescent="0.3">
      <c r="A11" s="14" t="s">
        <v>732</v>
      </c>
      <c r="B11">
        <v>1</v>
      </c>
      <c r="C11">
        <v>4326</v>
      </c>
      <c r="D11" t="s">
        <v>43</v>
      </c>
      <c r="E11">
        <v>0</v>
      </c>
      <c r="F11">
        <v>0</v>
      </c>
      <c r="H11">
        <v>0</v>
      </c>
      <c r="I11">
        <v>3</v>
      </c>
      <c r="J11">
        <v>3</v>
      </c>
      <c r="K11">
        <v>3</v>
      </c>
      <c r="L11">
        <v>3</v>
      </c>
      <c r="M11">
        <v>2</v>
      </c>
      <c r="N11">
        <v>3</v>
      </c>
      <c r="O11">
        <v>2</v>
      </c>
      <c r="P11">
        <v>2</v>
      </c>
      <c r="Q11">
        <v>7</v>
      </c>
      <c r="R11">
        <v>7</v>
      </c>
      <c r="S11">
        <v>0</v>
      </c>
      <c r="T11">
        <v>0</v>
      </c>
      <c r="U11">
        <v>1</v>
      </c>
      <c r="V11">
        <v>1</v>
      </c>
      <c r="W11">
        <v>2</v>
      </c>
      <c r="X11">
        <v>0</v>
      </c>
      <c r="Y11">
        <v>6</v>
      </c>
      <c r="Z11">
        <v>1</v>
      </c>
      <c r="AA11">
        <v>2</v>
      </c>
      <c r="AB11">
        <v>2</v>
      </c>
      <c r="AC11">
        <v>2</v>
      </c>
      <c r="AD11">
        <v>2</v>
      </c>
      <c r="AE11">
        <v>10</v>
      </c>
      <c r="AF11">
        <v>0</v>
      </c>
      <c r="AG11">
        <v>5</v>
      </c>
      <c r="AH11">
        <v>0</v>
      </c>
      <c r="AI11">
        <v>1</v>
      </c>
      <c r="AJ11">
        <v>1</v>
      </c>
      <c r="AK11" s="51" t="s">
        <v>42</v>
      </c>
      <c r="AO11" s="14" t="s">
        <v>33</v>
      </c>
    </row>
    <row r="12" spans="1:41" x14ac:dyDescent="0.3">
      <c r="A12" s="14" t="s">
        <v>733</v>
      </c>
      <c r="B12">
        <v>1</v>
      </c>
      <c r="C12">
        <v>4327</v>
      </c>
      <c r="D12" t="s">
        <v>44</v>
      </c>
      <c r="E12">
        <v>0</v>
      </c>
      <c r="F12">
        <v>1</v>
      </c>
      <c r="H12">
        <v>1</v>
      </c>
      <c r="I12">
        <v>11</v>
      </c>
      <c r="J12">
        <v>12</v>
      </c>
      <c r="K12">
        <v>12</v>
      </c>
      <c r="L12">
        <v>11</v>
      </c>
      <c r="M12">
        <v>17</v>
      </c>
      <c r="N12">
        <v>17</v>
      </c>
      <c r="O12">
        <v>17</v>
      </c>
      <c r="P12">
        <v>17</v>
      </c>
      <c r="Q12">
        <v>25</v>
      </c>
      <c r="R12">
        <v>25</v>
      </c>
      <c r="S12">
        <v>0</v>
      </c>
      <c r="T12">
        <v>0</v>
      </c>
      <c r="U12">
        <v>15</v>
      </c>
      <c r="V12">
        <v>16</v>
      </c>
      <c r="W12">
        <v>16</v>
      </c>
      <c r="X12">
        <v>0</v>
      </c>
      <c r="Y12">
        <v>31</v>
      </c>
      <c r="Z12">
        <v>6</v>
      </c>
      <c r="AA12">
        <v>19</v>
      </c>
      <c r="AB12">
        <v>19</v>
      </c>
      <c r="AC12">
        <v>18</v>
      </c>
      <c r="AD12">
        <v>19</v>
      </c>
      <c r="AE12">
        <v>0</v>
      </c>
      <c r="AF12">
        <v>0</v>
      </c>
      <c r="AG12">
        <v>24</v>
      </c>
      <c r="AH12">
        <v>0</v>
      </c>
      <c r="AI12">
        <v>3</v>
      </c>
      <c r="AJ12">
        <v>14</v>
      </c>
      <c r="AK12" s="51" t="s">
        <v>45</v>
      </c>
      <c r="AO12" s="14" t="s">
        <v>33</v>
      </c>
    </row>
    <row r="13" spans="1:41" x14ac:dyDescent="0.3">
      <c r="A13" s="14" t="s">
        <v>734</v>
      </c>
      <c r="B13">
        <v>1</v>
      </c>
      <c r="C13">
        <v>4328</v>
      </c>
      <c r="D13" t="s">
        <v>46</v>
      </c>
      <c r="E13">
        <v>1</v>
      </c>
      <c r="F13">
        <v>0</v>
      </c>
      <c r="H13">
        <v>1</v>
      </c>
      <c r="I13">
        <v>6</v>
      </c>
      <c r="J13">
        <v>6</v>
      </c>
      <c r="K13">
        <v>6</v>
      </c>
      <c r="L13">
        <v>6</v>
      </c>
      <c r="M13">
        <v>12</v>
      </c>
      <c r="N13">
        <v>12</v>
      </c>
      <c r="O13">
        <v>12</v>
      </c>
      <c r="P13">
        <v>12</v>
      </c>
      <c r="Q13">
        <v>12</v>
      </c>
      <c r="R13">
        <v>12</v>
      </c>
      <c r="S13">
        <v>0</v>
      </c>
      <c r="T13">
        <v>0</v>
      </c>
      <c r="U13">
        <v>6</v>
      </c>
      <c r="V13">
        <v>5</v>
      </c>
      <c r="W13">
        <v>11</v>
      </c>
      <c r="X13">
        <v>0</v>
      </c>
      <c r="Y13">
        <v>8</v>
      </c>
      <c r="Z13">
        <v>4</v>
      </c>
      <c r="AA13">
        <v>7</v>
      </c>
      <c r="AB13">
        <v>3</v>
      </c>
      <c r="AC13">
        <v>9</v>
      </c>
      <c r="AD13">
        <v>5</v>
      </c>
      <c r="AE13">
        <v>0</v>
      </c>
      <c r="AF13">
        <v>0</v>
      </c>
      <c r="AG13">
        <v>7</v>
      </c>
      <c r="AH13">
        <v>0</v>
      </c>
      <c r="AI13">
        <v>0</v>
      </c>
      <c r="AJ13">
        <v>3</v>
      </c>
      <c r="AK13" s="51" t="s">
        <v>45</v>
      </c>
      <c r="AO13" s="14" t="s">
        <v>33</v>
      </c>
    </row>
    <row r="14" spans="1:41" x14ac:dyDescent="0.3">
      <c r="A14" s="14" t="s">
        <v>735</v>
      </c>
      <c r="B14">
        <v>1</v>
      </c>
      <c r="C14">
        <v>4329</v>
      </c>
      <c r="D14" t="s">
        <v>47</v>
      </c>
      <c r="E14">
        <v>13</v>
      </c>
      <c r="F14">
        <v>1</v>
      </c>
      <c r="H14">
        <v>16</v>
      </c>
      <c r="I14">
        <v>18</v>
      </c>
      <c r="J14">
        <v>18</v>
      </c>
      <c r="K14">
        <v>18</v>
      </c>
      <c r="L14">
        <v>18</v>
      </c>
      <c r="M14">
        <v>19</v>
      </c>
      <c r="N14">
        <v>19</v>
      </c>
      <c r="O14">
        <v>19</v>
      </c>
      <c r="P14">
        <v>19</v>
      </c>
      <c r="Q14">
        <v>25</v>
      </c>
      <c r="R14">
        <v>25</v>
      </c>
      <c r="S14">
        <v>0</v>
      </c>
      <c r="T14">
        <v>0</v>
      </c>
      <c r="U14">
        <v>28</v>
      </c>
      <c r="V14">
        <v>24</v>
      </c>
      <c r="W14">
        <v>25</v>
      </c>
      <c r="X14">
        <v>0</v>
      </c>
      <c r="Y14">
        <v>23</v>
      </c>
      <c r="Z14">
        <v>17</v>
      </c>
      <c r="AA14">
        <v>17</v>
      </c>
      <c r="AB14">
        <v>17</v>
      </c>
      <c r="AC14">
        <v>4</v>
      </c>
      <c r="AD14">
        <v>3</v>
      </c>
      <c r="AE14">
        <v>1</v>
      </c>
      <c r="AF14">
        <v>0</v>
      </c>
      <c r="AG14">
        <v>6</v>
      </c>
      <c r="AH14">
        <v>0</v>
      </c>
      <c r="AI14">
        <v>6</v>
      </c>
      <c r="AJ14">
        <v>21</v>
      </c>
      <c r="AK14" s="51" t="s">
        <v>45</v>
      </c>
      <c r="AO14" s="14" t="s">
        <v>33</v>
      </c>
    </row>
    <row r="15" spans="1:41" x14ac:dyDescent="0.3">
      <c r="A15" s="14" t="s">
        <v>736</v>
      </c>
      <c r="B15">
        <v>1</v>
      </c>
      <c r="C15">
        <v>4330</v>
      </c>
      <c r="D15" t="s">
        <v>48</v>
      </c>
      <c r="E15">
        <v>0</v>
      </c>
      <c r="F15">
        <v>0</v>
      </c>
      <c r="H15">
        <v>0</v>
      </c>
      <c r="I15">
        <v>4</v>
      </c>
      <c r="J15">
        <v>4</v>
      </c>
      <c r="K15">
        <v>4</v>
      </c>
      <c r="L15">
        <v>4</v>
      </c>
      <c r="M15">
        <v>5</v>
      </c>
      <c r="N15">
        <v>6</v>
      </c>
      <c r="O15">
        <v>5</v>
      </c>
      <c r="P15">
        <v>4</v>
      </c>
      <c r="Q15">
        <v>7</v>
      </c>
      <c r="R15">
        <v>7</v>
      </c>
      <c r="S15">
        <v>0</v>
      </c>
      <c r="T15">
        <v>0</v>
      </c>
      <c r="U15">
        <v>2</v>
      </c>
      <c r="V15">
        <v>3</v>
      </c>
      <c r="W15">
        <v>3</v>
      </c>
      <c r="X15">
        <v>0</v>
      </c>
      <c r="Y15">
        <v>10</v>
      </c>
      <c r="Z15">
        <v>2</v>
      </c>
      <c r="AA15">
        <v>8</v>
      </c>
      <c r="AB15">
        <v>8</v>
      </c>
      <c r="AC15">
        <v>3</v>
      </c>
      <c r="AD15">
        <v>2</v>
      </c>
      <c r="AE15">
        <v>1</v>
      </c>
      <c r="AF15">
        <v>0</v>
      </c>
      <c r="AG15">
        <v>3</v>
      </c>
      <c r="AH15">
        <v>0</v>
      </c>
      <c r="AI15">
        <v>0</v>
      </c>
      <c r="AJ15">
        <v>3</v>
      </c>
      <c r="AK15" s="51" t="s">
        <v>45</v>
      </c>
      <c r="AO15" s="14" t="s">
        <v>33</v>
      </c>
    </row>
    <row r="16" spans="1:41" x14ac:dyDescent="0.3">
      <c r="A16" s="14" t="s">
        <v>737</v>
      </c>
      <c r="B16">
        <v>1</v>
      </c>
      <c r="C16">
        <v>4331</v>
      </c>
      <c r="D16" t="s">
        <v>49</v>
      </c>
      <c r="E16">
        <v>21</v>
      </c>
      <c r="F16">
        <v>2</v>
      </c>
      <c r="H16">
        <v>24</v>
      </c>
      <c r="I16">
        <v>25</v>
      </c>
      <c r="J16">
        <v>25</v>
      </c>
      <c r="K16">
        <v>25</v>
      </c>
      <c r="L16">
        <v>25</v>
      </c>
      <c r="M16">
        <v>41</v>
      </c>
      <c r="N16">
        <v>41</v>
      </c>
      <c r="O16">
        <v>41</v>
      </c>
      <c r="P16">
        <v>42</v>
      </c>
      <c r="Q16">
        <v>40</v>
      </c>
      <c r="R16">
        <v>41</v>
      </c>
      <c r="S16">
        <v>0</v>
      </c>
      <c r="T16">
        <v>0</v>
      </c>
      <c r="U16">
        <v>30</v>
      </c>
      <c r="V16">
        <v>28</v>
      </c>
      <c r="W16">
        <v>33</v>
      </c>
      <c r="X16">
        <v>0</v>
      </c>
      <c r="Y16">
        <v>36</v>
      </c>
      <c r="Z16">
        <v>14</v>
      </c>
      <c r="AA16">
        <v>27</v>
      </c>
      <c r="AB16">
        <v>26</v>
      </c>
      <c r="AC16">
        <v>8</v>
      </c>
      <c r="AD16">
        <v>8</v>
      </c>
      <c r="AE16">
        <v>3</v>
      </c>
      <c r="AF16">
        <v>0</v>
      </c>
      <c r="AG16">
        <v>13</v>
      </c>
      <c r="AH16">
        <v>0</v>
      </c>
      <c r="AI16">
        <v>6</v>
      </c>
      <c r="AJ16">
        <v>41</v>
      </c>
      <c r="AK16" s="51" t="s">
        <v>49</v>
      </c>
      <c r="AO16" s="14" t="s">
        <v>33</v>
      </c>
    </row>
    <row r="17" spans="1:41" x14ac:dyDescent="0.3">
      <c r="A17" s="14" t="s">
        <v>738</v>
      </c>
      <c r="B17">
        <v>1</v>
      </c>
      <c r="C17">
        <v>4332</v>
      </c>
      <c r="D17" t="s">
        <v>50</v>
      </c>
      <c r="E17">
        <v>21</v>
      </c>
      <c r="F17">
        <v>0</v>
      </c>
      <c r="H17">
        <v>22</v>
      </c>
      <c r="I17">
        <v>21</v>
      </c>
      <c r="J17">
        <v>21</v>
      </c>
      <c r="K17">
        <v>21</v>
      </c>
      <c r="L17">
        <v>21</v>
      </c>
      <c r="M17">
        <v>38</v>
      </c>
      <c r="N17">
        <v>38</v>
      </c>
      <c r="O17">
        <v>38</v>
      </c>
      <c r="P17">
        <v>38</v>
      </c>
      <c r="Q17">
        <v>32</v>
      </c>
      <c r="R17">
        <v>32</v>
      </c>
      <c r="S17">
        <v>0</v>
      </c>
      <c r="T17">
        <v>0</v>
      </c>
      <c r="U17">
        <v>30</v>
      </c>
      <c r="V17">
        <v>29</v>
      </c>
      <c r="W17">
        <v>36</v>
      </c>
      <c r="X17">
        <v>0</v>
      </c>
      <c r="Y17">
        <v>34</v>
      </c>
      <c r="Z17">
        <v>22</v>
      </c>
      <c r="AA17">
        <v>26</v>
      </c>
      <c r="AB17">
        <v>30</v>
      </c>
      <c r="AC17">
        <v>9</v>
      </c>
      <c r="AD17">
        <v>10</v>
      </c>
      <c r="AE17">
        <v>1</v>
      </c>
      <c r="AF17">
        <v>0</v>
      </c>
      <c r="AG17">
        <v>2</v>
      </c>
      <c r="AH17">
        <v>0</v>
      </c>
      <c r="AI17">
        <v>0</v>
      </c>
      <c r="AJ17">
        <v>19</v>
      </c>
      <c r="AK17" s="51" t="s">
        <v>49</v>
      </c>
      <c r="AO17" s="14" t="s">
        <v>33</v>
      </c>
    </row>
    <row r="18" spans="1:41" x14ac:dyDescent="0.3">
      <c r="A18" s="14" t="s">
        <v>739</v>
      </c>
      <c r="B18">
        <v>1</v>
      </c>
      <c r="C18">
        <v>4333</v>
      </c>
      <c r="D18" t="s">
        <v>51</v>
      </c>
      <c r="E18">
        <v>4</v>
      </c>
      <c r="F18">
        <v>0</v>
      </c>
      <c r="H18">
        <v>4</v>
      </c>
      <c r="I18">
        <v>22</v>
      </c>
      <c r="J18">
        <v>22</v>
      </c>
      <c r="K18">
        <v>22</v>
      </c>
      <c r="L18">
        <v>22</v>
      </c>
      <c r="M18">
        <v>28</v>
      </c>
      <c r="N18">
        <v>28</v>
      </c>
      <c r="O18">
        <v>28</v>
      </c>
      <c r="P18">
        <v>28</v>
      </c>
      <c r="Q18">
        <v>28</v>
      </c>
      <c r="R18">
        <v>28</v>
      </c>
      <c r="S18">
        <v>0</v>
      </c>
      <c r="T18">
        <v>0</v>
      </c>
      <c r="U18">
        <v>17</v>
      </c>
      <c r="V18">
        <v>16</v>
      </c>
      <c r="W18">
        <v>19</v>
      </c>
      <c r="X18">
        <v>0</v>
      </c>
      <c r="Y18">
        <v>39</v>
      </c>
      <c r="Z18">
        <v>8</v>
      </c>
      <c r="AA18">
        <v>18</v>
      </c>
      <c r="AB18">
        <v>20</v>
      </c>
      <c r="AC18">
        <v>12</v>
      </c>
      <c r="AD18">
        <v>9</v>
      </c>
      <c r="AE18">
        <v>0</v>
      </c>
      <c r="AF18">
        <v>0</v>
      </c>
      <c r="AG18">
        <v>9</v>
      </c>
      <c r="AH18">
        <v>0</v>
      </c>
      <c r="AI18">
        <v>0</v>
      </c>
      <c r="AJ18">
        <v>22</v>
      </c>
      <c r="AK18" s="51" t="s">
        <v>49</v>
      </c>
      <c r="AO18" s="14" t="s">
        <v>33</v>
      </c>
    </row>
    <row r="19" spans="1:41" x14ac:dyDescent="0.3">
      <c r="A19" s="14" t="s">
        <v>740</v>
      </c>
      <c r="B19">
        <v>1</v>
      </c>
      <c r="C19">
        <v>4334</v>
      </c>
      <c r="D19" t="s">
        <v>52</v>
      </c>
      <c r="E19">
        <v>0</v>
      </c>
      <c r="F19">
        <v>0</v>
      </c>
      <c r="H19">
        <v>0</v>
      </c>
      <c r="I19">
        <v>6</v>
      </c>
      <c r="J19">
        <v>6</v>
      </c>
      <c r="K19">
        <v>6</v>
      </c>
      <c r="L19">
        <v>6</v>
      </c>
      <c r="M19">
        <v>9</v>
      </c>
      <c r="N19">
        <v>8</v>
      </c>
      <c r="O19">
        <v>9</v>
      </c>
      <c r="P19">
        <v>9</v>
      </c>
      <c r="Q19">
        <v>6</v>
      </c>
      <c r="R19">
        <v>6</v>
      </c>
      <c r="S19">
        <v>0</v>
      </c>
      <c r="T19">
        <v>0</v>
      </c>
      <c r="U19">
        <v>6</v>
      </c>
      <c r="V19">
        <v>6</v>
      </c>
      <c r="W19">
        <v>6</v>
      </c>
      <c r="X19">
        <v>0</v>
      </c>
      <c r="Y19">
        <v>9</v>
      </c>
      <c r="Z19">
        <v>6</v>
      </c>
      <c r="AA19">
        <v>9</v>
      </c>
      <c r="AB19">
        <v>3</v>
      </c>
      <c r="AC19">
        <v>2</v>
      </c>
      <c r="AD19">
        <v>2</v>
      </c>
      <c r="AE19">
        <v>0</v>
      </c>
      <c r="AF19">
        <v>0</v>
      </c>
      <c r="AG19">
        <v>2</v>
      </c>
      <c r="AH19">
        <v>0</v>
      </c>
      <c r="AI19">
        <v>0</v>
      </c>
      <c r="AJ19">
        <v>2</v>
      </c>
      <c r="AK19" s="51" t="s">
        <v>49</v>
      </c>
      <c r="AO19" s="14" t="s">
        <v>33</v>
      </c>
    </row>
    <row r="20" spans="1:41" x14ac:dyDescent="0.3">
      <c r="A20" s="14" t="s">
        <v>741</v>
      </c>
      <c r="B20">
        <v>1</v>
      </c>
      <c r="C20">
        <v>4335</v>
      </c>
      <c r="D20" t="s">
        <v>53</v>
      </c>
      <c r="E20">
        <v>0</v>
      </c>
      <c r="F20">
        <v>0</v>
      </c>
      <c r="H20">
        <v>1</v>
      </c>
      <c r="I20">
        <v>10</v>
      </c>
      <c r="J20">
        <v>10</v>
      </c>
      <c r="K20">
        <v>10</v>
      </c>
      <c r="L20">
        <v>10</v>
      </c>
      <c r="M20">
        <v>9</v>
      </c>
      <c r="N20">
        <v>9</v>
      </c>
      <c r="O20">
        <v>9</v>
      </c>
      <c r="P20">
        <v>9</v>
      </c>
      <c r="Q20">
        <v>11</v>
      </c>
      <c r="R20">
        <v>11</v>
      </c>
      <c r="S20">
        <v>0</v>
      </c>
      <c r="T20">
        <v>0</v>
      </c>
      <c r="U20">
        <v>12</v>
      </c>
      <c r="V20">
        <v>10</v>
      </c>
      <c r="W20">
        <v>13</v>
      </c>
      <c r="X20">
        <v>0</v>
      </c>
      <c r="Y20">
        <v>15</v>
      </c>
      <c r="Z20">
        <v>7</v>
      </c>
      <c r="AA20">
        <v>10</v>
      </c>
      <c r="AB20">
        <v>9</v>
      </c>
      <c r="AC20">
        <v>6</v>
      </c>
      <c r="AD20">
        <v>5</v>
      </c>
      <c r="AE20">
        <v>0</v>
      </c>
      <c r="AF20">
        <v>0</v>
      </c>
      <c r="AG20">
        <v>2</v>
      </c>
      <c r="AH20">
        <v>0</v>
      </c>
      <c r="AI20">
        <v>6</v>
      </c>
      <c r="AJ20">
        <v>11</v>
      </c>
      <c r="AK20" s="51" t="s">
        <v>49</v>
      </c>
      <c r="AO20" s="14" t="s">
        <v>33</v>
      </c>
    </row>
    <row r="21" spans="1:41" x14ac:dyDescent="0.3">
      <c r="A21" s="14" t="s">
        <v>742</v>
      </c>
      <c r="B21">
        <v>1</v>
      </c>
      <c r="C21">
        <v>4337</v>
      </c>
      <c r="D21" t="s">
        <v>55</v>
      </c>
      <c r="E21">
        <v>0</v>
      </c>
      <c r="F21">
        <v>0</v>
      </c>
      <c r="H21">
        <v>0</v>
      </c>
      <c r="I21">
        <v>2</v>
      </c>
      <c r="J21">
        <v>2</v>
      </c>
      <c r="K21">
        <v>2</v>
      </c>
      <c r="L21">
        <v>2</v>
      </c>
      <c r="M21">
        <v>2</v>
      </c>
      <c r="N21">
        <v>2</v>
      </c>
      <c r="O21">
        <v>2</v>
      </c>
      <c r="P21">
        <v>2</v>
      </c>
      <c r="Q21">
        <v>4</v>
      </c>
      <c r="R21">
        <v>4</v>
      </c>
      <c r="S21">
        <v>0</v>
      </c>
      <c r="T21">
        <v>0</v>
      </c>
      <c r="U21">
        <v>2</v>
      </c>
      <c r="V21">
        <v>2</v>
      </c>
      <c r="W21">
        <v>2</v>
      </c>
      <c r="X21">
        <v>0</v>
      </c>
      <c r="Y21">
        <v>2</v>
      </c>
      <c r="Z21">
        <v>1</v>
      </c>
      <c r="AA21">
        <v>4</v>
      </c>
      <c r="AB21">
        <v>3</v>
      </c>
      <c r="AC21">
        <v>2</v>
      </c>
      <c r="AD21">
        <v>2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 s="51" t="s">
        <v>365</v>
      </c>
      <c r="AO21" s="14" t="s">
        <v>33</v>
      </c>
    </row>
    <row r="22" spans="1:41" x14ac:dyDescent="0.3">
      <c r="A22" s="14" t="s">
        <v>743</v>
      </c>
      <c r="B22">
        <v>1</v>
      </c>
      <c r="C22">
        <v>4338</v>
      </c>
      <c r="D22" t="s">
        <v>56</v>
      </c>
      <c r="E22">
        <v>16</v>
      </c>
      <c r="F22">
        <v>0</v>
      </c>
      <c r="H22">
        <v>16</v>
      </c>
      <c r="I22">
        <v>22</v>
      </c>
      <c r="J22">
        <v>22</v>
      </c>
      <c r="K22">
        <v>22</v>
      </c>
      <c r="L22">
        <v>22</v>
      </c>
      <c r="M22">
        <v>21</v>
      </c>
      <c r="N22">
        <v>20</v>
      </c>
      <c r="O22">
        <v>21</v>
      </c>
      <c r="P22">
        <v>21</v>
      </c>
      <c r="Q22">
        <v>24</v>
      </c>
      <c r="R22">
        <v>24</v>
      </c>
      <c r="S22">
        <v>0</v>
      </c>
      <c r="T22">
        <v>0</v>
      </c>
      <c r="U22">
        <v>28</v>
      </c>
      <c r="V22">
        <v>28</v>
      </c>
      <c r="W22">
        <v>32</v>
      </c>
      <c r="X22">
        <v>0</v>
      </c>
      <c r="Y22">
        <v>25</v>
      </c>
      <c r="Z22">
        <v>15</v>
      </c>
      <c r="AA22">
        <v>18</v>
      </c>
      <c r="AB22">
        <v>21</v>
      </c>
      <c r="AC22">
        <v>17</v>
      </c>
      <c r="AD22">
        <v>16</v>
      </c>
      <c r="AE22">
        <v>2</v>
      </c>
      <c r="AF22">
        <v>6</v>
      </c>
      <c r="AG22">
        <v>24</v>
      </c>
      <c r="AH22">
        <v>0</v>
      </c>
      <c r="AI22">
        <v>9</v>
      </c>
      <c r="AJ22">
        <v>15</v>
      </c>
      <c r="AK22" s="51" t="s">
        <v>56</v>
      </c>
      <c r="AO22" s="14" t="s">
        <v>33</v>
      </c>
    </row>
    <row r="23" spans="1:41" x14ac:dyDescent="0.3">
      <c r="A23" s="14" t="s">
        <v>744</v>
      </c>
      <c r="B23">
        <v>1</v>
      </c>
      <c r="C23">
        <v>4339</v>
      </c>
      <c r="D23" t="s">
        <v>57</v>
      </c>
      <c r="E23">
        <v>0</v>
      </c>
      <c r="F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</v>
      </c>
      <c r="N23">
        <v>1</v>
      </c>
      <c r="O23">
        <v>1</v>
      </c>
      <c r="P23">
        <v>1</v>
      </c>
      <c r="Q23">
        <v>0</v>
      </c>
      <c r="R23">
        <v>0</v>
      </c>
      <c r="S23">
        <v>0</v>
      </c>
      <c r="T23">
        <v>0</v>
      </c>
      <c r="U23">
        <v>1</v>
      </c>
      <c r="V23">
        <v>1</v>
      </c>
      <c r="W23">
        <v>1</v>
      </c>
      <c r="X23">
        <v>0</v>
      </c>
      <c r="Y23">
        <v>1</v>
      </c>
      <c r="Z23">
        <v>1</v>
      </c>
      <c r="AA23">
        <v>1</v>
      </c>
      <c r="AB23">
        <v>1</v>
      </c>
      <c r="AC23">
        <v>1</v>
      </c>
      <c r="AD23">
        <v>1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 s="51" t="s">
        <v>58</v>
      </c>
      <c r="AO23" s="14" t="s">
        <v>33</v>
      </c>
    </row>
    <row r="24" spans="1:41" x14ac:dyDescent="0.3">
      <c r="A24" s="14" t="s">
        <v>745</v>
      </c>
      <c r="B24">
        <v>1</v>
      </c>
      <c r="C24">
        <v>4340</v>
      </c>
      <c r="D24" t="s">
        <v>59</v>
      </c>
      <c r="E24">
        <v>0</v>
      </c>
      <c r="F24">
        <v>0</v>
      </c>
      <c r="H24">
        <v>0</v>
      </c>
      <c r="I24">
        <v>3</v>
      </c>
      <c r="J24">
        <v>3</v>
      </c>
      <c r="K24">
        <v>3</v>
      </c>
      <c r="L24">
        <v>3</v>
      </c>
      <c r="M24">
        <v>5</v>
      </c>
      <c r="N24">
        <v>4</v>
      </c>
      <c r="O24">
        <v>4</v>
      </c>
      <c r="P24">
        <v>4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4</v>
      </c>
      <c r="X24">
        <v>0</v>
      </c>
      <c r="Y24">
        <v>1</v>
      </c>
      <c r="Z24">
        <v>1</v>
      </c>
      <c r="AA24">
        <v>1</v>
      </c>
      <c r="AB24">
        <v>1</v>
      </c>
      <c r="AC24">
        <v>1</v>
      </c>
      <c r="AD24">
        <v>0</v>
      </c>
      <c r="AE24">
        <v>0</v>
      </c>
      <c r="AF24">
        <v>5</v>
      </c>
      <c r="AG24">
        <v>1</v>
      </c>
      <c r="AH24">
        <v>0</v>
      </c>
      <c r="AI24">
        <v>1</v>
      </c>
      <c r="AJ24">
        <v>1</v>
      </c>
      <c r="AK24" s="51" t="s">
        <v>58</v>
      </c>
      <c r="AO24" s="14" t="s">
        <v>33</v>
      </c>
    </row>
    <row r="25" spans="1:41" x14ac:dyDescent="0.3">
      <c r="A25" s="14" t="s">
        <v>746</v>
      </c>
      <c r="B25">
        <v>1</v>
      </c>
      <c r="C25">
        <v>4341</v>
      </c>
      <c r="D25" t="s">
        <v>60</v>
      </c>
      <c r="E25">
        <v>0</v>
      </c>
      <c r="F25">
        <v>0</v>
      </c>
      <c r="H25">
        <v>0</v>
      </c>
      <c r="I25">
        <v>1</v>
      </c>
      <c r="J25">
        <v>1</v>
      </c>
      <c r="K25">
        <v>1</v>
      </c>
      <c r="L25">
        <v>1</v>
      </c>
      <c r="M25">
        <v>2</v>
      </c>
      <c r="N25">
        <v>2</v>
      </c>
      <c r="O25">
        <v>2</v>
      </c>
      <c r="P25">
        <v>2</v>
      </c>
      <c r="Q25">
        <v>3</v>
      </c>
      <c r="R25">
        <v>3</v>
      </c>
      <c r="S25">
        <v>0</v>
      </c>
      <c r="T25">
        <v>0</v>
      </c>
      <c r="U25">
        <v>5</v>
      </c>
      <c r="V25">
        <v>6</v>
      </c>
      <c r="W25">
        <v>6</v>
      </c>
      <c r="X25">
        <v>0</v>
      </c>
      <c r="Y25">
        <v>0</v>
      </c>
      <c r="Z25">
        <v>2</v>
      </c>
      <c r="AA25">
        <v>2</v>
      </c>
      <c r="AB25">
        <v>2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1</v>
      </c>
      <c r="AJ25">
        <v>0</v>
      </c>
      <c r="AK25" s="51" t="s">
        <v>367</v>
      </c>
      <c r="AO25" s="14" t="s">
        <v>33</v>
      </c>
    </row>
    <row r="26" spans="1:41" x14ac:dyDescent="0.3">
      <c r="A26" s="14" t="s">
        <v>747</v>
      </c>
      <c r="B26">
        <v>1</v>
      </c>
      <c r="C26">
        <v>4342</v>
      </c>
      <c r="D26" t="s">
        <v>62</v>
      </c>
      <c r="E26">
        <v>10</v>
      </c>
      <c r="F26">
        <v>0</v>
      </c>
      <c r="H26">
        <v>11</v>
      </c>
      <c r="I26">
        <v>7</v>
      </c>
      <c r="J26">
        <v>7</v>
      </c>
      <c r="K26">
        <v>7</v>
      </c>
      <c r="L26">
        <v>7</v>
      </c>
      <c r="M26">
        <v>15</v>
      </c>
      <c r="N26">
        <v>15</v>
      </c>
      <c r="O26">
        <v>14</v>
      </c>
      <c r="P26">
        <v>15</v>
      </c>
      <c r="Q26">
        <v>10</v>
      </c>
      <c r="R26">
        <v>11</v>
      </c>
      <c r="S26">
        <v>0</v>
      </c>
      <c r="T26">
        <v>0</v>
      </c>
      <c r="U26">
        <v>7</v>
      </c>
      <c r="V26">
        <v>8</v>
      </c>
      <c r="W26">
        <v>8</v>
      </c>
      <c r="X26">
        <v>0</v>
      </c>
      <c r="Y26">
        <v>13</v>
      </c>
      <c r="Z26">
        <v>7</v>
      </c>
      <c r="AA26">
        <v>7</v>
      </c>
      <c r="AB26">
        <v>9</v>
      </c>
      <c r="AC26">
        <v>8</v>
      </c>
      <c r="AD26">
        <v>7</v>
      </c>
      <c r="AE26">
        <v>1</v>
      </c>
      <c r="AF26">
        <v>45</v>
      </c>
      <c r="AG26">
        <v>2</v>
      </c>
      <c r="AH26">
        <v>0</v>
      </c>
      <c r="AI26">
        <v>0</v>
      </c>
      <c r="AJ26">
        <v>9</v>
      </c>
      <c r="AK26" s="51" t="s">
        <v>62</v>
      </c>
      <c r="AO26" s="14" t="s">
        <v>33</v>
      </c>
    </row>
    <row r="27" spans="1:41" x14ac:dyDescent="0.3">
      <c r="A27" s="14" t="s">
        <v>748</v>
      </c>
      <c r="B27">
        <v>1</v>
      </c>
      <c r="C27">
        <v>4343</v>
      </c>
      <c r="D27" t="s">
        <v>64</v>
      </c>
      <c r="E27">
        <v>0</v>
      </c>
      <c r="F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</v>
      </c>
      <c r="N27">
        <v>2</v>
      </c>
      <c r="O27">
        <v>2</v>
      </c>
      <c r="P27">
        <v>2</v>
      </c>
      <c r="Q27">
        <v>1</v>
      </c>
      <c r="R27">
        <v>1</v>
      </c>
      <c r="S27">
        <v>0</v>
      </c>
      <c r="T27">
        <v>0</v>
      </c>
      <c r="U27">
        <v>1</v>
      </c>
      <c r="V27">
        <v>1</v>
      </c>
      <c r="W27">
        <v>1</v>
      </c>
      <c r="X27">
        <v>0</v>
      </c>
      <c r="Y27">
        <v>1</v>
      </c>
      <c r="Z27">
        <v>2</v>
      </c>
      <c r="AA27">
        <v>2</v>
      </c>
      <c r="AB27">
        <v>1</v>
      </c>
      <c r="AC27">
        <v>1</v>
      </c>
      <c r="AD27">
        <v>1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3</v>
      </c>
      <c r="AK27" s="51" t="s">
        <v>62</v>
      </c>
      <c r="AO27" s="14" t="s">
        <v>33</v>
      </c>
    </row>
    <row r="28" spans="1:41" x14ac:dyDescent="0.3">
      <c r="A28" s="14" t="s">
        <v>749</v>
      </c>
      <c r="B28">
        <v>1</v>
      </c>
      <c r="C28">
        <v>4344</v>
      </c>
      <c r="D28" t="s">
        <v>65</v>
      </c>
      <c r="E28">
        <v>0</v>
      </c>
      <c r="F28">
        <v>0</v>
      </c>
      <c r="H28">
        <v>0</v>
      </c>
      <c r="I28">
        <v>1</v>
      </c>
      <c r="J28">
        <v>1</v>
      </c>
      <c r="K28">
        <v>1</v>
      </c>
      <c r="L28">
        <v>1</v>
      </c>
      <c r="M28">
        <v>2</v>
      </c>
      <c r="N28">
        <v>2</v>
      </c>
      <c r="O28">
        <v>2</v>
      </c>
      <c r="P28">
        <v>2</v>
      </c>
      <c r="Q28">
        <v>0</v>
      </c>
      <c r="R28">
        <v>0</v>
      </c>
      <c r="S28">
        <v>0</v>
      </c>
      <c r="T28">
        <v>0</v>
      </c>
      <c r="U28">
        <v>1</v>
      </c>
      <c r="V28">
        <v>2</v>
      </c>
      <c r="W28">
        <v>2</v>
      </c>
      <c r="X28">
        <v>0</v>
      </c>
      <c r="Y28">
        <v>1</v>
      </c>
      <c r="Z28">
        <v>2</v>
      </c>
      <c r="AA28">
        <v>2</v>
      </c>
      <c r="AB28">
        <v>2</v>
      </c>
      <c r="AC28">
        <v>1</v>
      </c>
      <c r="AD28">
        <v>1</v>
      </c>
      <c r="AE28">
        <v>1</v>
      </c>
      <c r="AF28">
        <v>5</v>
      </c>
      <c r="AG28">
        <v>0</v>
      </c>
      <c r="AH28">
        <v>0</v>
      </c>
      <c r="AI28">
        <v>0</v>
      </c>
      <c r="AJ28">
        <v>0</v>
      </c>
      <c r="AK28" s="51" t="s">
        <v>62</v>
      </c>
      <c r="AO28" s="14" t="s">
        <v>33</v>
      </c>
    </row>
    <row r="29" spans="1:41" x14ac:dyDescent="0.3">
      <c r="A29" s="14" t="s">
        <v>750</v>
      </c>
      <c r="B29">
        <v>1</v>
      </c>
      <c r="C29">
        <v>4345</v>
      </c>
      <c r="D29" t="s">
        <v>66</v>
      </c>
      <c r="E29">
        <v>3</v>
      </c>
      <c r="F29">
        <v>0</v>
      </c>
      <c r="H29">
        <v>2</v>
      </c>
      <c r="I29">
        <v>15</v>
      </c>
      <c r="J29">
        <v>15</v>
      </c>
      <c r="K29">
        <v>15</v>
      </c>
      <c r="L29">
        <v>15</v>
      </c>
      <c r="M29">
        <v>20</v>
      </c>
      <c r="N29">
        <v>18</v>
      </c>
      <c r="O29">
        <v>19</v>
      </c>
      <c r="P29">
        <v>20</v>
      </c>
      <c r="Q29">
        <v>25</v>
      </c>
      <c r="R29">
        <v>25</v>
      </c>
      <c r="S29">
        <v>0</v>
      </c>
      <c r="T29">
        <v>0</v>
      </c>
      <c r="U29">
        <v>21</v>
      </c>
      <c r="V29">
        <v>19</v>
      </c>
      <c r="W29">
        <v>21</v>
      </c>
      <c r="X29">
        <v>0</v>
      </c>
      <c r="Y29">
        <v>25</v>
      </c>
      <c r="Z29">
        <v>19</v>
      </c>
      <c r="AA29">
        <v>17</v>
      </c>
      <c r="AB29">
        <v>17</v>
      </c>
      <c r="AC29">
        <v>11</v>
      </c>
      <c r="AD29">
        <v>8</v>
      </c>
      <c r="AE29">
        <v>2</v>
      </c>
      <c r="AF29">
        <v>1</v>
      </c>
      <c r="AG29">
        <v>4</v>
      </c>
      <c r="AH29">
        <v>0</v>
      </c>
      <c r="AI29">
        <v>0</v>
      </c>
      <c r="AJ29">
        <v>8</v>
      </c>
      <c r="AK29" s="51" t="s">
        <v>66</v>
      </c>
      <c r="AO29" s="14" t="s">
        <v>33</v>
      </c>
    </row>
    <row r="30" spans="1:41" x14ac:dyDescent="0.3">
      <c r="A30" s="14" t="s">
        <v>751</v>
      </c>
      <c r="B30">
        <v>1</v>
      </c>
      <c r="C30">
        <v>4346</v>
      </c>
      <c r="D30" t="s">
        <v>67</v>
      </c>
      <c r="E30">
        <v>0</v>
      </c>
      <c r="F30">
        <v>0</v>
      </c>
      <c r="H30">
        <v>1</v>
      </c>
      <c r="I30">
        <v>2</v>
      </c>
      <c r="J30">
        <v>2</v>
      </c>
      <c r="K30">
        <v>2</v>
      </c>
      <c r="L30">
        <v>2</v>
      </c>
      <c r="M30">
        <v>5</v>
      </c>
      <c r="N30">
        <v>5</v>
      </c>
      <c r="O30">
        <v>5</v>
      </c>
      <c r="P30">
        <v>5</v>
      </c>
      <c r="Q30">
        <v>5</v>
      </c>
      <c r="R30">
        <v>5</v>
      </c>
      <c r="S30">
        <v>0</v>
      </c>
      <c r="T30">
        <v>0</v>
      </c>
      <c r="U30">
        <v>3</v>
      </c>
      <c r="V30">
        <v>1</v>
      </c>
      <c r="W30">
        <v>3</v>
      </c>
      <c r="X30">
        <v>0</v>
      </c>
      <c r="Y30">
        <v>3</v>
      </c>
      <c r="Z30">
        <v>1</v>
      </c>
      <c r="AA30">
        <v>2</v>
      </c>
      <c r="AB30">
        <v>2</v>
      </c>
      <c r="AC30">
        <v>1</v>
      </c>
      <c r="AD30">
        <v>2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 s="51" t="s">
        <v>66</v>
      </c>
      <c r="AO30" s="14" t="s">
        <v>33</v>
      </c>
    </row>
    <row r="31" spans="1:41" x14ac:dyDescent="0.3">
      <c r="A31" s="14" t="s">
        <v>752</v>
      </c>
      <c r="B31">
        <v>1</v>
      </c>
      <c r="C31">
        <v>4347</v>
      </c>
      <c r="D31" t="s">
        <v>68</v>
      </c>
      <c r="E31">
        <v>0</v>
      </c>
      <c r="F31">
        <v>0</v>
      </c>
      <c r="H31">
        <v>1</v>
      </c>
      <c r="I31">
        <v>3</v>
      </c>
      <c r="J31">
        <v>3</v>
      </c>
      <c r="K31">
        <v>3</v>
      </c>
      <c r="L31">
        <v>3</v>
      </c>
      <c r="M31">
        <v>2</v>
      </c>
      <c r="N31">
        <v>2</v>
      </c>
      <c r="O31">
        <v>2</v>
      </c>
      <c r="P31">
        <v>2</v>
      </c>
      <c r="Q31">
        <v>1</v>
      </c>
      <c r="R31">
        <v>1</v>
      </c>
      <c r="S31">
        <v>0</v>
      </c>
      <c r="T31">
        <v>0</v>
      </c>
      <c r="U31">
        <v>3</v>
      </c>
      <c r="V31">
        <v>3</v>
      </c>
      <c r="W31">
        <v>3</v>
      </c>
      <c r="X31">
        <v>0</v>
      </c>
      <c r="Y31">
        <v>4</v>
      </c>
      <c r="Z31">
        <v>4</v>
      </c>
      <c r="AA31">
        <v>4</v>
      </c>
      <c r="AB31">
        <v>3</v>
      </c>
      <c r="AC31">
        <v>5</v>
      </c>
      <c r="AD31">
        <v>3</v>
      </c>
      <c r="AE31">
        <v>1</v>
      </c>
      <c r="AF31">
        <v>0</v>
      </c>
      <c r="AG31">
        <v>1</v>
      </c>
      <c r="AH31">
        <v>0</v>
      </c>
      <c r="AI31">
        <v>0</v>
      </c>
      <c r="AJ31">
        <v>0</v>
      </c>
      <c r="AK31" s="51" t="s">
        <v>66</v>
      </c>
      <c r="AO31" s="14" t="s">
        <v>33</v>
      </c>
    </row>
    <row r="32" spans="1:41" x14ac:dyDescent="0.3">
      <c r="A32" s="14" t="s">
        <v>753</v>
      </c>
      <c r="B32">
        <v>1</v>
      </c>
      <c r="C32">
        <v>4348</v>
      </c>
      <c r="D32" t="s">
        <v>69</v>
      </c>
      <c r="E32">
        <v>0</v>
      </c>
      <c r="F32">
        <v>0</v>
      </c>
      <c r="H32">
        <v>0</v>
      </c>
      <c r="I32">
        <v>4</v>
      </c>
      <c r="J32">
        <v>4</v>
      </c>
      <c r="K32">
        <v>4</v>
      </c>
      <c r="L32">
        <v>4</v>
      </c>
      <c r="M32">
        <v>4</v>
      </c>
      <c r="N32">
        <v>4</v>
      </c>
      <c r="O32">
        <v>4</v>
      </c>
      <c r="P32">
        <v>4</v>
      </c>
      <c r="Q32">
        <v>5</v>
      </c>
      <c r="R32">
        <v>5</v>
      </c>
      <c r="S32">
        <v>0</v>
      </c>
      <c r="T32">
        <v>0</v>
      </c>
      <c r="U32">
        <v>7</v>
      </c>
      <c r="V32">
        <v>7</v>
      </c>
      <c r="W32">
        <v>7</v>
      </c>
      <c r="X32">
        <v>0</v>
      </c>
      <c r="Y32">
        <v>2</v>
      </c>
      <c r="Z32">
        <v>2</v>
      </c>
      <c r="AA32">
        <v>5</v>
      </c>
      <c r="AB32">
        <v>2</v>
      </c>
      <c r="AC32">
        <v>5</v>
      </c>
      <c r="AD32">
        <v>2</v>
      </c>
      <c r="AE32">
        <v>0</v>
      </c>
      <c r="AF32">
        <v>19</v>
      </c>
      <c r="AG32">
        <v>0</v>
      </c>
      <c r="AH32">
        <v>0</v>
      </c>
      <c r="AI32">
        <v>0</v>
      </c>
      <c r="AJ32">
        <v>1</v>
      </c>
      <c r="AK32" s="51" t="s">
        <v>66</v>
      </c>
      <c r="AO32" s="14" t="s">
        <v>33</v>
      </c>
    </row>
    <row r="33" spans="1:41" x14ac:dyDescent="0.3">
      <c r="A33" s="14" t="s">
        <v>754</v>
      </c>
      <c r="B33">
        <v>1</v>
      </c>
      <c r="C33">
        <v>4349</v>
      </c>
      <c r="D33" t="s">
        <v>70</v>
      </c>
      <c r="E33">
        <v>30</v>
      </c>
      <c r="F33">
        <v>1</v>
      </c>
      <c r="H33">
        <v>34</v>
      </c>
      <c r="I33">
        <v>31</v>
      </c>
      <c r="J33">
        <v>32</v>
      </c>
      <c r="K33">
        <v>31</v>
      </c>
      <c r="L33">
        <v>31</v>
      </c>
      <c r="M33">
        <v>21</v>
      </c>
      <c r="N33">
        <v>23</v>
      </c>
      <c r="O33">
        <v>22</v>
      </c>
      <c r="P33">
        <v>22</v>
      </c>
      <c r="Q33">
        <v>27</v>
      </c>
      <c r="R33">
        <v>26</v>
      </c>
      <c r="S33">
        <v>0</v>
      </c>
      <c r="T33">
        <v>0</v>
      </c>
      <c r="U33">
        <v>26</v>
      </c>
      <c r="V33">
        <v>27</v>
      </c>
      <c r="W33">
        <v>23</v>
      </c>
      <c r="X33">
        <v>0</v>
      </c>
      <c r="Y33">
        <v>30</v>
      </c>
      <c r="Z33">
        <v>11</v>
      </c>
      <c r="AA33">
        <v>21</v>
      </c>
      <c r="AB33">
        <v>28</v>
      </c>
      <c r="AC33">
        <v>7</v>
      </c>
      <c r="AD33">
        <v>4</v>
      </c>
      <c r="AE33">
        <v>4</v>
      </c>
      <c r="AF33">
        <v>0</v>
      </c>
      <c r="AG33">
        <v>6</v>
      </c>
      <c r="AH33">
        <v>0</v>
      </c>
      <c r="AI33">
        <v>8</v>
      </c>
      <c r="AJ33">
        <v>19</v>
      </c>
      <c r="AK33" s="51" t="s">
        <v>70</v>
      </c>
      <c r="AO33" s="14" t="s">
        <v>33</v>
      </c>
    </row>
    <row r="34" spans="1:41" x14ac:dyDescent="0.3">
      <c r="A34" s="14" t="s">
        <v>755</v>
      </c>
      <c r="B34">
        <v>1</v>
      </c>
      <c r="C34">
        <v>4350</v>
      </c>
      <c r="D34" t="s">
        <v>72</v>
      </c>
      <c r="E34">
        <v>0</v>
      </c>
      <c r="F34">
        <v>0</v>
      </c>
      <c r="H34">
        <v>4</v>
      </c>
      <c r="I34">
        <v>4</v>
      </c>
      <c r="J34">
        <v>4</v>
      </c>
      <c r="K34">
        <v>4</v>
      </c>
      <c r="L34">
        <v>4</v>
      </c>
      <c r="M34">
        <v>5</v>
      </c>
      <c r="N34">
        <v>5</v>
      </c>
      <c r="O34">
        <v>7</v>
      </c>
      <c r="P34">
        <v>4</v>
      </c>
      <c r="Q34">
        <v>8</v>
      </c>
      <c r="R34">
        <v>6</v>
      </c>
      <c r="S34">
        <v>0</v>
      </c>
      <c r="T34">
        <v>0</v>
      </c>
      <c r="U34">
        <v>3</v>
      </c>
      <c r="V34">
        <v>4</v>
      </c>
      <c r="W34">
        <v>5</v>
      </c>
      <c r="X34">
        <v>0</v>
      </c>
      <c r="Y34">
        <v>7</v>
      </c>
      <c r="Z34">
        <v>3</v>
      </c>
      <c r="AA34">
        <v>3</v>
      </c>
      <c r="AB34">
        <v>3</v>
      </c>
      <c r="AC34">
        <v>9</v>
      </c>
      <c r="AD34">
        <v>5</v>
      </c>
      <c r="AE34">
        <v>2</v>
      </c>
      <c r="AF34">
        <v>0</v>
      </c>
      <c r="AG34">
        <v>3</v>
      </c>
      <c r="AH34">
        <v>0</v>
      </c>
      <c r="AI34">
        <v>1</v>
      </c>
      <c r="AJ34">
        <v>2</v>
      </c>
      <c r="AK34" s="51" t="s">
        <v>70</v>
      </c>
      <c r="AO34" s="14" t="s">
        <v>33</v>
      </c>
    </row>
    <row r="35" spans="1:41" x14ac:dyDescent="0.3">
      <c r="A35" s="14" t="s">
        <v>756</v>
      </c>
      <c r="B35">
        <v>1</v>
      </c>
      <c r="C35">
        <v>4351</v>
      </c>
      <c r="D35" t="s">
        <v>73</v>
      </c>
      <c r="E35">
        <v>0</v>
      </c>
      <c r="F35">
        <v>0</v>
      </c>
      <c r="H35">
        <v>0</v>
      </c>
      <c r="I35">
        <v>2</v>
      </c>
      <c r="J35">
        <v>2</v>
      </c>
      <c r="K35">
        <v>2</v>
      </c>
      <c r="L35">
        <v>2</v>
      </c>
      <c r="M35">
        <v>1</v>
      </c>
      <c r="N35">
        <v>1</v>
      </c>
      <c r="O35">
        <v>1</v>
      </c>
      <c r="P35">
        <v>1</v>
      </c>
      <c r="Q35">
        <v>6</v>
      </c>
      <c r="R35">
        <v>6</v>
      </c>
      <c r="S35">
        <v>0</v>
      </c>
      <c r="T35">
        <v>0</v>
      </c>
      <c r="U35">
        <v>1</v>
      </c>
      <c r="V35">
        <v>1</v>
      </c>
      <c r="W35">
        <v>1</v>
      </c>
      <c r="X35">
        <v>0</v>
      </c>
      <c r="Y35">
        <v>1</v>
      </c>
      <c r="Z35">
        <v>1</v>
      </c>
      <c r="AA35">
        <v>2</v>
      </c>
      <c r="AB35">
        <v>2</v>
      </c>
      <c r="AC35">
        <v>5</v>
      </c>
      <c r="AD35">
        <v>3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2</v>
      </c>
      <c r="AK35" s="51" t="s">
        <v>70</v>
      </c>
      <c r="AO35" s="14" t="s">
        <v>33</v>
      </c>
    </row>
    <row r="36" spans="1:41" x14ac:dyDescent="0.3">
      <c r="A36" s="14" t="s">
        <v>757</v>
      </c>
      <c r="B36">
        <v>1</v>
      </c>
      <c r="C36">
        <v>4352</v>
      </c>
      <c r="D36" t="s">
        <v>74</v>
      </c>
      <c r="E36">
        <v>0</v>
      </c>
      <c r="F36">
        <v>0</v>
      </c>
      <c r="H36">
        <v>0</v>
      </c>
      <c r="I36">
        <v>1</v>
      </c>
      <c r="J36">
        <v>1</v>
      </c>
      <c r="K36">
        <v>1</v>
      </c>
      <c r="L36">
        <v>1</v>
      </c>
      <c r="M36">
        <v>3</v>
      </c>
      <c r="N36">
        <v>3</v>
      </c>
      <c r="O36">
        <v>3</v>
      </c>
      <c r="P36">
        <v>3</v>
      </c>
      <c r="Q36">
        <v>0</v>
      </c>
      <c r="R36">
        <v>0</v>
      </c>
      <c r="S36">
        <v>0</v>
      </c>
      <c r="T36">
        <v>0</v>
      </c>
      <c r="U36">
        <v>2</v>
      </c>
      <c r="V36">
        <v>2</v>
      </c>
      <c r="W36">
        <v>2</v>
      </c>
      <c r="X36">
        <v>0</v>
      </c>
      <c r="Y36">
        <v>1</v>
      </c>
      <c r="Z36">
        <v>0</v>
      </c>
      <c r="AA36">
        <v>2</v>
      </c>
      <c r="AB36">
        <v>2</v>
      </c>
      <c r="AC36">
        <v>2</v>
      </c>
      <c r="AD36">
        <v>2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1</v>
      </c>
      <c r="AK36" s="51" t="s">
        <v>70</v>
      </c>
      <c r="AO36" s="14" t="s">
        <v>33</v>
      </c>
    </row>
    <row r="37" spans="1:41" x14ac:dyDescent="0.3">
      <c r="A37" s="14" t="s">
        <v>758</v>
      </c>
      <c r="B37">
        <v>1</v>
      </c>
      <c r="C37">
        <v>4353</v>
      </c>
      <c r="D37" t="s">
        <v>75</v>
      </c>
      <c r="E37">
        <v>0</v>
      </c>
      <c r="F37">
        <v>0</v>
      </c>
      <c r="H37">
        <v>0</v>
      </c>
      <c r="I37">
        <v>7</v>
      </c>
      <c r="J37">
        <v>7</v>
      </c>
      <c r="K37">
        <v>7</v>
      </c>
      <c r="L37">
        <v>7</v>
      </c>
      <c r="M37">
        <v>16</v>
      </c>
      <c r="N37">
        <v>17</v>
      </c>
      <c r="O37">
        <v>17</v>
      </c>
      <c r="P37">
        <v>17</v>
      </c>
      <c r="Q37">
        <v>20</v>
      </c>
      <c r="R37">
        <v>20</v>
      </c>
      <c r="S37">
        <v>0</v>
      </c>
      <c r="T37">
        <v>0</v>
      </c>
      <c r="U37">
        <v>13</v>
      </c>
      <c r="V37">
        <v>13</v>
      </c>
      <c r="W37">
        <v>14</v>
      </c>
      <c r="X37">
        <v>0</v>
      </c>
      <c r="Y37">
        <v>11</v>
      </c>
      <c r="Z37">
        <v>3</v>
      </c>
      <c r="AA37">
        <v>19</v>
      </c>
      <c r="AB37">
        <v>19</v>
      </c>
      <c r="AC37">
        <v>7</v>
      </c>
      <c r="AD37">
        <v>5</v>
      </c>
      <c r="AE37">
        <v>0</v>
      </c>
      <c r="AF37">
        <v>23</v>
      </c>
      <c r="AG37">
        <v>3</v>
      </c>
      <c r="AH37">
        <v>0</v>
      </c>
      <c r="AI37">
        <v>0</v>
      </c>
      <c r="AJ37">
        <v>5</v>
      </c>
      <c r="AK37" s="51" t="s">
        <v>361</v>
      </c>
      <c r="AO37" s="14" t="s">
        <v>33</v>
      </c>
    </row>
    <row r="38" spans="1:41" x14ac:dyDescent="0.3">
      <c r="A38" s="14" t="s">
        <v>759</v>
      </c>
      <c r="B38">
        <v>1</v>
      </c>
      <c r="C38">
        <v>4354</v>
      </c>
      <c r="D38" t="s">
        <v>76</v>
      </c>
      <c r="E38">
        <v>0</v>
      </c>
      <c r="F38">
        <v>0</v>
      </c>
      <c r="H38">
        <v>0</v>
      </c>
      <c r="I38">
        <v>1</v>
      </c>
      <c r="J38">
        <v>1</v>
      </c>
      <c r="K38">
        <v>1</v>
      </c>
      <c r="L38">
        <v>1</v>
      </c>
      <c r="M38">
        <v>0</v>
      </c>
      <c r="N38">
        <v>0</v>
      </c>
      <c r="O38">
        <v>0</v>
      </c>
      <c r="P38">
        <v>0</v>
      </c>
      <c r="Q38">
        <v>1</v>
      </c>
      <c r="R38">
        <v>1</v>
      </c>
      <c r="S38">
        <v>0</v>
      </c>
      <c r="T38">
        <v>0</v>
      </c>
      <c r="U38">
        <v>2</v>
      </c>
      <c r="V38">
        <v>2</v>
      </c>
      <c r="W38">
        <v>2</v>
      </c>
      <c r="X38">
        <v>0</v>
      </c>
      <c r="Y38">
        <v>4</v>
      </c>
      <c r="Z38">
        <v>0</v>
      </c>
      <c r="AA38">
        <v>0</v>
      </c>
      <c r="AB38">
        <v>0</v>
      </c>
      <c r="AC38">
        <v>1</v>
      </c>
      <c r="AD38">
        <v>1</v>
      </c>
      <c r="AE38">
        <v>1</v>
      </c>
      <c r="AF38">
        <v>7</v>
      </c>
      <c r="AG38">
        <v>10</v>
      </c>
      <c r="AH38">
        <v>0</v>
      </c>
      <c r="AI38">
        <v>0</v>
      </c>
      <c r="AJ38">
        <v>1</v>
      </c>
      <c r="AK38" s="51" t="s">
        <v>362</v>
      </c>
      <c r="AO38" s="14" t="s">
        <v>33</v>
      </c>
    </row>
    <row r="39" spans="1:41" x14ac:dyDescent="0.3">
      <c r="A39" s="14" t="s">
        <v>760</v>
      </c>
      <c r="B39">
        <v>1</v>
      </c>
      <c r="C39">
        <v>4355</v>
      </c>
      <c r="D39" t="s">
        <v>77</v>
      </c>
      <c r="E39">
        <v>0</v>
      </c>
      <c r="F39">
        <v>1</v>
      </c>
      <c r="H39">
        <v>3</v>
      </c>
      <c r="I39">
        <v>10</v>
      </c>
      <c r="J39">
        <v>10</v>
      </c>
      <c r="K39">
        <v>10</v>
      </c>
      <c r="L39">
        <v>10</v>
      </c>
      <c r="M39">
        <v>19</v>
      </c>
      <c r="N39">
        <v>19</v>
      </c>
      <c r="O39">
        <v>19</v>
      </c>
      <c r="P39">
        <v>19</v>
      </c>
      <c r="Q39">
        <v>15</v>
      </c>
      <c r="R39">
        <v>15</v>
      </c>
      <c r="S39">
        <v>1</v>
      </c>
      <c r="T39">
        <v>0</v>
      </c>
      <c r="U39">
        <v>7</v>
      </c>
      <c r="V39">
        <v>10</v>
      </c>
      <c r="W39">
        <v>11</v>
      </c>
      <c r="X39">
        <v>0</v>
      </c>
      <c r="Y39">
        <v>21</v>
      </c>
      <c r="Z39">
        <v>10</v>
      </c>
      <c r="AA39">
        <v>11</v>
      </c>
      <c r="AB39">
        <v>8</v>
      </c>
      <c r="AC39">
        <v>3</v>
      </c>
      <c r="AD39">
        <v>2</v>
      </c>
      <c r="AE39">
        <v>0</v>
      </c>
      <c r="AF39">
        <v>0</v>
      </c>
      <c r="AG39">
        <v>4</v>
      </c>
      <c r="AH39">
        <v>0</v>
      </c>
      <c r="AI39">
        <v>3</v>
      </c>
      <c r="AJ39">
        <v>5</v>
      </c>
      <c r="AK39" s="51" t="s">
        <v>77</v>
      </c>
      <c r="AO39" s="14" t="s">
        <v>33</v>
      </c>
    </row>
    <row r="40" spans="1:41" x14ac:dyDescent="0.3">
      <c r="A40" s="14" t="s">
        <v>761</v>
      </c>
      <c r="B40">
        <v>1</v>
      </c>
      <c r="C40">
        <v>4356</v>
      </c>
      <c r="D40" t="s">
        <v>78</v>
      </c>
      <c r="E40">
        <v>0</v>
      </c>
      <c r="F40">
        <v>0</v>
      </c>
      <c r="H40">
        <v>0</v>
      </c>
      <c r="I40">
        <v>3</v>
      </c>
      <c r="J40">
        <v>3</v>
      </c>
      <c r="K40">
        <v>3</v>
      </c>
      <c r="L40">
        <v>3</v>
      </c>
      <c r="M40">
        <v>4</v>
      </c>
      <c r="N40">
        <v>4</v>
      </c>
      <c r="O40">
        <v>4</v>
      </c>
      <c r="P40">
        <v>4</v>
      </c>
      <c r="Q40">
        <v>5</v>
      </c>
      <c r="R40">
        <v>5</v>
      </c>
      <c r="S40">
        <v>0</v>
      </c>
      <c r="T40">
        <v>0</v>
      </c>
      <c r="U40">
        <v>5</v>
      </c>
      <c r="V40">
        <v>5</v>
      </c>
      <c r="W40">
        <v>5</v>
      </c>
      <c r="X40">
        <v>0</v>
      </c>
      <c r="Y40">
        <v>5</v>
      </c>
      <c r="Z40">
        <v>1</v>
      </c>
      <c r="AA40">
        <v>7</v>
      </c>
      <c r="AB40">
        <v>6</v>
      </c>
      <c r="AC40">
        <v>3</v>
      </c>
      <c r="AD40">
        <v>3</v>
      </c>
      <c r="AE40">
        <v>0</v>
      </c>
      <c r="AF40">
        <v>1</v>
      </c>
      <c r="AG40">
        <v>3</v>
      </c>
      <c r="AH40">
        <v>0</v>
      </c>
      <c r="AI40">
        <v>1</v>
      </c>
      <c r="AJ40">
        <v>4</v>
      </c>
      <c r="AK40" s="51" t="s">
        <v>367</v>
      </c>
      <c r="AO40" s="14" t="s">
        <v>33</v>
      </c>
    </row>
    <row r="41" spans="1:41" x14ac:dyDescent="0.3">
      <c r="A41" s="14" t="s">
        <v>762</v>
      </c>
      <c r="B41">
        <v>1</v>
      </c>
      <c r="C41">
        <v>4357</v>
      </c>
      <c r="D41" t="s">
        <v>79</v>
      </c>
      <c r="E41">
        <v>0</v>
      </c>
      <c r="F41">
        <v>0</v>
      </c>
      <c r="H41">
        <v>0</v>
      </c>
      <c r="I41">
        <v>1</v>
      </c>
      <c r="J41">
        <v>1</v>
      </c>
      <c r="K41">
        <v>1</v>
      </c>
      <c r="L41">
        <v>1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2</v>
      </c>
      <c r="V41">
        <v>2</v>
      </c>
      <c r="W41">
        <v>2</v>
      </c>
      <c r="X41">
        <v>0</v>
      </c>
      <c r="Y41">
        <v>1</v>
      </c>
      <c r="Z41">
        <v>0</v>
      </c>
      <c r="AA41">
        <v>1</v>
      </c>
      <c r="AB41">
        <v>1</v>
      </c>
      <c r="AC41">
        <v>0</v>
      </c>
      <c r="AD41">
        <v>0</v>
      </c>
      <c r="AE41">
        <v>0</v>
      </c>
      <c r="AF41">
        <v>0</v>
      </c>
      <c r="AG41">
        <v>1</v>
      </c>
      <c r="AH41">
        <v>0</v>
      </c>
      <c r="AI41">
        <v>0</v>
      </c>
      <c r="AJ41">
        <v>0</v>
      </c>
      <c r="AK41" s="51" t="s">
        <v>367</v>
      </c>
      <c r="AO41" s="14" t="s">
        <v>33</v>
      </c>
    </row>
    <row r="42" spans="1:41" x14ac:dyDescent="0.3">
      <c r="A42" s="14" t="s">
        <v>763</v>
      </c>
      <c r="B42">
        <v>1</v>
      </c>
      <c r="C42">
        <v>4358</v>
      </c>
      <c r="D42" t="s">
        <v>224</v>
      </c>
      <c r="E42">
        <v>0</v>
      </c>
      <c r="F42">
        <v>0</v>
      </c>
      <c r="H42">
        <v>0</v>
      </c>
      <c r="I42">
        <v>1</v>
      </c>
      <c r="J42">
        <v>1</v>
      </c>
      <c r="K42">
        <v>1</v>
      </c>
      <c r="L42">
        <v>1</v>
      </c>
      <c r="M42">
        <v>1</v>
      </c>
      <c r="N42">
        <v>1</v>
      </c>
      <c r="O42">
        <v>1</v>
      </c>
      <c r="P42">
        <v>1</v>
      </c>
      <c r="Q42">
        <v>2</v>
      </c>
      <c r="R42">
        <v>2</v>
      </c>
      <c r="S42">
        <v>0</v>
      </c>
      <c r="T42">
        <v>0</v>
      </c>
      <c r="U42">
        <v>0</v>
      </c>
      <c r="V42">
        <v>0</v>
      </c>
      <c r="W42">
        <v>2</v>
      </c>
      <c r="X42">
        <v>0</v>
      </c>
      <c r="Y42">
        <v>2</v>
      </c>
      <c r="Z42">
        <v>0</v>
      </c>
      <c r="AA42">
        <v>0</v>
      </c>
      <c r="AB42">
        <v>0</v>
      </c>
      <c r="AC42">
        <v>2</v>
      </c>
      <c r="AD42">
        <v>1</v>
      </c>
      <c r="AE42">
        <v>1</v>
      </c>
      <c r="AF42">
        <v>0</v>
      </c>
      <c r="AG42">
        <v>2</v>
      </c>
      <c r="AH42">
        <v>0</v>
      </c>
      <c r="AI42">
        <v>0</v>
      </c>
      <c r="AJ42">
        <v>1</v>
      </c>
      <c r="AK42" s="51" t="s">
        <v>193</v>
      </c>
      <c r="AO42" s="14" t="s">
        <v>33</v>
      </c>
    </row>
    <row r="43" spans="1:41" x14ac:dyDescent="0.3">
      <c r="A43" s="14" t="s">
        <v>764</v>
      </c>
      <c r="B43">
        <v>1</v>
      </c>
      <c r="C43">
        <v>4359</v>
      </c>
      <c r="D43" t="s">
        <v>80</v>
      </c>
      <c r="E43">
        <v>0</v>
      </c>
      <c r="F43">
        <v>0</v>
      </c>
      <c r="H43">
        <v>0</v>
      </c>
      <c r="I43">
        <v>5</v>
      </c>
      <c r="J43">
        <v>5</v>
      </c>
      <c r="K43">
        <v>5</v>
      </c>
      <c r="L43">
        <v>5</v>
      </c>
      <c r="M43">
        <v>7</v>
      </c>
      <c r="N43">
        <v>7</v>
      </c>
      <c r="O43">
        <v>7</v>
      </c>
      <c r="P43">
        <v>7</v>
      </c>
      <c r="Q43">
        <v>8</v>
      </c>
      <c r="R43">
        <v>8</v>
      </c>
      <c r="S43">
        <v>0</v>
      </c>
      <c r="T43">
        <v>0</v>
      </c>
      <c r="U43">
        <v>3</v>
      </c>
      <c r="V43">
        <v>3</v>
      </c>
      <c r="W43">
        <v>3</v>
      </c>
      <c r="X43">
        <v>0</v>
      </c>
      <c r="Y43">
        <v>4</v>
      </c>
      <c r="Z43">
        <v>2</v>
      </c>
      <c r="AA43">
        <v>2</v>
      </c>
      <c r="AB43">
        <v>2</v>
      </c>
      <c r="AC43">
        <v>6</v>
      </c>
      <c r="AD43">
        <v>6</v>
      </c>
      <c r="AE43">
        <v>0</v>
      </c>
      <c r="AF43">
        <v>0</v>
      </c>
      <c r="AG43">
        <v>5</v>
      </c>
      <c r="AH43">
        <v>0</v>
      </c>
      <c r="AI43">
        <v>1</v>
      </c>
      <c r="AJ43">
        <v>7</v>
      </c>
      <c r="AK43" s="51" t="s">
        <v>82</v>
      </c>
      <c r="AO43" s="14" t="s">
        <v>33</v>
      </c>
    </row>
    <row r="44" spans="1:41" x14ac:dyDescent="0.3">
      <c r="A44" s="14" t="s">
        <v>765</v>
      </c>
      <c r="B44">
        <v>1</v>
      </c>
      <c r="C44">
        <v>4360</v>
      </c>
      <c r="D44" t="s">
        <v>81</v>
      </c>
      <c r="E44">
        <v>0</v>
      </c>
      <c r="F44">
        <v>0</v>
      </c>
      <c r="H44">
        <v>1</v>
      </c>
      <c r="I44">
        <v>3</v>
      </c>
      <c r="J44">
        <v>3</v>
      </c>
      <c r="K44">
        <v>3</v>
      </c>
      <c r="L44">
        <v>3</v>
      </c>
      <c r="M44">
        <v>4</v>
      </c>
      <c r="N44">
        <v>4</v>
      </c>
      <c r="O44">
        <v>4</v>
      </c>
      <c r="P44">
        <v>4</v>
      </c>
      <c r="Q44">
        <v>1</v>
      </c>
      <c r="R44">
        <v>1</v>
      </c>
      <c r="S44">
        <v>0</v>
      </c>
      <c r="T44">
        <v>0</v>
      </c>
      <c r="U44">
        <v>3</v>
      </c>
      <c r="V44">
        <v>2</v>
      </c>
      <c r="W44">
        <v>2</v>
      </c>
      <c r="X44">
        <v>0</v>
      </c>
      <c r="Y44">
        <v>6</v>
      </c>
      <c r="Z44">
        <v>2</v>
      </c>
      <c r="AA44">
        <v>1</v>
      </c>
      <c r="AB44">
        <v>2</v>
      </c>
      <c r="AC44">
        <v>2</v>
      </c>
      <c r="AD44">
        <v>0</v>
      </c>
      <c r="AE44">
        <v>0</v>
      </c>
      <c r="AF44">
        <v>0</v>
      </c>
      <c r="AG44">
        <v>1</v>
      </c>
      <c r="AH44">
        <v>0</v>
      </c>
      <c r="AI44">
        <v>2</v>
      </c>
      <c r="AJ44">
        <v>2</v>
      </c>
      <c r="AK44" s="51" t="s">
        <v>82</v>
      </c>
      <c r="AO44" s="14" t="s">
        <v>33</v>
      </c>
    </row>
    <row r="45" spans="1:41" x14ac:dyDescent="0.3">
      <c r="A45" s="14" t="s">
        <v>766</v>
      </c>
      <c r="B45">
        <v>1</v>
      </c>
      <c r="C45">
        <v>4361</v>
      </c>
      <c r="D45" t="s">
        <v>82</v>
      </c>
      <c r="E45">
        <v>0</v>
      </c>
      <c r="F45">
        <v>0</v>
      </c>
      <c r="H45">
        <v>0</v>
      </c>
      <c r="I45">
        <v>1</v>
      </c>
      <c r="J45">
        <v>1</v>
      </c>
      <c r="K45">
        <v>1</v>
      </c>
      <c r="L45">
        <v>1</v>
      </c>
      <c r="M45">
        <v>1</v>
      </c>
      <c r="N45">
        <v>1</v>
      </c>
      <c r="O45">
        <v>1</v>
      </c>
      <c r="P45">
        <v>1</v>
      </c>
      <c r="Q45">
        <v>1</v>
      </c>
      <c r="R45">
        <v>1</v>
      </c>
      <c r="S45">
        <v>0</v>
      </c>
      <c r="T45">
        <v>0</v>
      </c>
      <c r="U45">
        <v>1</v>
      </c>
      <c r="V45">
        <v>1</v>
      </c>
      <c r="W45">
        <v>1</v>
      </c>
      <c r="X45">
        <v>0</v>
      </c>
      <c r="Y45">
        <v>0</v>
      </c>
      <c r="Z45">
        <v>1</v>
      </c>
      <c r="AA45">
        <v>1</v>
      </c>
      <c r="AB45">
        <v>1</v>
      </c>
      <c r="AC45">
        <v>1</v>
      </c>
      <c r="AD45">
        <v>1</v>
      </c>
      <c r="AE45">
        <v>0</v>
      </c>
      <c r="AF45">
        <v>3</v>
      </c>
      <c r="AG45">
        <v>0</v>
      </c>
      <c r="AH45">
        <v>0</v>
      </c>
      <c r="AI45">
        <v>0</v>
      </c>
      <c r="AJ45">
        <v>2</v>
      </c>
      <c r="AK45" s="51" t="s">
        <v>82</v>
      </c>
      <c r="AO45" s="14" t="s">
        <v>33</v>
      </c>
    </row>
    <row r="46" spans="1:41" x14ac:dyDescent="0.3">
      <c r="A46" s="14" t="s">
        <v>727</v>
      </c>
      <c r="B46">
        <v>1</v>
      </c>
      <c r="C46">
        <v>4362</v>
      </c>
      <c r="D46" t="s">
        <v>666</v>
      </c>
      <c r="E46">
        <v>0</v>
      </c>
      <c r="F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</v>
      </c>
      <c r="N46">
        <v>2</v>
      </c>
      <c r="O46">
        <v>2</v>
      </c>
      <c r="P46">
        <v>2</v>
      </c>
      <c r="Q46">
        <v>1</v>
      </c>
      <c r="R46">
        <v>1</v>
      </c>
      <c r="S46">
        <v>0</v>
      </c>
      <c r="T46">
        <v>0</v>
      </c>
      <c r="U46">
        <v>1</v>
      </c>
      <c r="V46">
        <v>1</v>
      </c>
      <c r="W46">
        <v>1</v>
      </c>
      <c r="X46">
        <v>0</v>
      </c>
      <c r="Y46">
        <v>3</v>
      </c>
      <c r="Z46">
        <v>1</v>
      </c>
      <c r="AA46">
        <v>0</v>
      </c>
      <c r="AB46">
        <v>1</v>
      </c>
      <c r="AC46">
        <v>0</v>
      </c>
      <c r="AD46">
        <v>0</v>
      </c>
      <c r="AE46">
        <v>3</v>
      </c>
      <c r="AF46">
        <v>3</v>
      </c>
      <c r="AG46">
        <v>1</v>
      </c>
      <c r="AH46">
        <v>0</v>
      </c>
      <c r="AI46">
        <v>0</v>
      </c>
      <c r="AJ46">
        <v>4</v>
      </c>
      <c r="AK46" s="51" t="s">
        <v>82</v>
      </c>
      <c r="AO46" s="14" t="s">
        <v>33</v>
      </c>
    </row>
    <row r="47" spans="1:41" x14ac:dyDescent="0.3">
      <c r="A47" s="14" t="s">
        <v>767</v>
      </c>
      <c r="B47">
        <v>1</v>
      </c>
      <c r="C47">
        <v>4363</v>
      </c>
      <c r="D47" t="s">
        <v>83</v>
      </c>
      <c r="E47">
        <v>0</v>
      </c>
      <c r="F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1</v>
      </c>
      <c r="R47">
        <v>1</v>
      </c>
      <c r="S47">
        <v>0</v>
      </c>
      <c r="T47">
        <v>0</v>
      </c>
      <c r="U47">
        <v>1</v>
      </c>
      <c r="V47">
        <v>1</v>
      </c>
      <c r="W47">
        <v>1</v>
      </c>
      <c r="X47">
        <v>0</v>
      </c>
      <c r="Y47">
        <v>0</v>
      </c>
      <c r="Z47">
        <v>0</v>
      </c>
      <c r="AA47">
        <v>0</v>
      </c>
      <c r="AB47">
        <v>1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 s="51" t="s">
        <v>82</v>
      </c>
      <c r="AO47" s="14" t="s">
        <v>33</v>
      </c>
    </row>
    <row r="48" spans="1:41" x14ac:dyDescent="0.3">
      <c r="A48" s="14" t="s">
        <v>768</v>
      </c>
      <c r="B48">
        <v>1</v>
      </c>
      <c r="C48">
        <v>4364</v>
      </c>
      <c r="D48" t="s">
        <v>84</v>
      </c>
      <c r="E48">
        <v>0</v>
      </c>
      <c r="F48">
        <v>0</v>
      </c>
      <c r="H48">
        <v>0</v>
      </c>
      <c r="I48">
        <v>4</v>
      </c>
      <c r="J48">
        <v>4</v>
      </c>
      <c r="K48">
        <v>4</v>
      </c>
      <c r="L48">
        <v>4</v>
      </c>
      <c r="M48">
        <v>3</v>
      </c>
      <c r="N48">
        <v>3</v>
      </c>
      <c r="O48">
        <v>3</v>
      </c>
      <c r="P48">
        <v>3</v>
      </c>
      <c r="Q48">
        <v>2</v>
      </c>
      <c r="R48">
        <v>2</v>
      </c>
      <c r="S48">
        <v>0</v>
      </c>
      <c r="T48">
        <v>0</v>
      </c>
      <c r="U48">
        <v>1</v>
      </c>
      <c r="V48">
        <v>1</v>
      </c>
      <c r="W48">
        <v>1</v>
      </c>
      <c r="X48">
        <v>0</v>
      </c>
      <c r="Y48">
        <v>3</v>
      </c>
      <c r="Z48">
        <v>1</v>
      </c>
      <c r="AA48">
        <v>0</v>
      </c>
      <c r="AB48">
        <v>1</v>
      </c>
      <c r="AC48">
        <v>1</v>
      </c>
      <c r="AD48">
        <v>1</v>
      </c>
      <c r="AE48">
        <v>1</v>
      </c>
      <c r="AF48">
        <v>0</v>
      </c>
      <c r="AG48">
        <v>1</v>
      </c>
      <c r="AH48">
        <v>0</v>
      </c>
      <c r="AI48">
        <v>0</v>
      </c>
      <c r="AJ48">
        <v>0</v>
      </c>
      <c r="AK48" s="51" t="s">
        <v>84</v>
      </c>
      <c r="AO48" s="14" t="s">
        <v>33</v>
      </c>
    </row>
    <row r="49" spans="1:41" x14ac:dyDescent="0.3">
      <c r="A49" s="14" t="s">
        <v>769</v>
      </c>
      <c r="B49">
        <v>1</v>
      </c>
      <c r="C49">
        <v>4365</v>
      </c>
      <c r="D49" t="s">
        <v>225</v>
      </c>
      <c r="E49">
        <v>0</v>
      </c>
      <c r="F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2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</v>
      </c>
      <c r="AK49" s="51" t="s">
        <v>84</v>
      </c>
      <c r="AO49" s="14" t="s">
        <v>33</v>
      </c>
    </row>
    <row r="50" spans="1:41" x14ac:dyDescent="0.3">
      <c r="A50" s="14" t="s">
        <v>770</v>
      </c>
      <c r="B50">
        <v>1</v>
      </c>
      <c r="C50">
        <v>4366</v>
      </c>
      <c r="D50" t="s">
        <v>85</v>
      </c>
      <c r="E50">
        <v>3</v>
      </c>
      <c r="F50">
        <v>0</v>
      </c>
      <c r="H50">
        <v>3</v>
      </c>
      <c r="I50">
        <v>4</v>
      </c>
      <c r="J50">
        <v>5</v>
      </c>
      <c r="K50">
        <v>4</v>
      </c>
      <c r="L50">
        <v>4</v>
      </c>
      <c r="M50">
        <v>4</v>
      </c>
      <c r="N50">
        <v>4</v>
      </c>
      <c r="O50">
        <v>5</v>
      </c>
      <c r="P50">
        <v>5</v>
      </c>
      <c r="Q50">
        <v>5</v>
      </c>
      <c r="R50">
        <v>5</v>
      </c>
      <c r="S50">
        <v>0</v>
      </c>
      <c r="T50">
        <v>0</v>
      </c>
      <c r="U50">
        <v>10</v>
      </c>
      <c r="V50">
        <v>10</v>
      </c>
      <c r="W50">
        <v>9</v>
      </c>
      <c r="X50">
        <v>0</v>
      </c>
      <c r="Y50">
        <v>4</v>
      </c>
      <c r="Z50">
        <v>9</v>
      </c>
      <c r="AA50">
        <v>8</v>
      </c>
      <c r="AB50">
        <v>8</v>
      </c>
      <c r="AC50">
        <v>5</v>
      </c>
      <c r="AD50">
        <v>4</v>
      </c>
      <c r="AE50">
        <v>6</v>
      </c>
      <c r="AF50">
        <v>50</v>
      </c>
      <c r="AG50">
        <v>4</v>
      </c>
      <c r="AH50">
        <v>0</v>
      </c>
      <c r="AI50">
        <v>1</v>
      </c>
      <c r="AJ50">
        <v>3</v>
      </c>
      <c r="AK50" s="51" t="s">
        <v>85</v>
      </c>
      <c r="AO50" s="14" t="s">
        <v>33</v>
      </c>
    </row>
    <row r="51" spans="1:41" x14ac:dyDescent="0.3">
      <c r="A51" s="14" t="s">
        <v>771</v>
      </c>
      <c r="B51">
        <v>1</v>
      </c>
      <c r="C51">
        <v>4367</v>
      </c>
      <c r="D51" t="s">
        <v>86</v>
      </c>
      <c r="E51">
        <v>0</v>
      </c>
      <c r="F51">
        <v>0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0</v>
      </c>
      <c r="R51">
        <v>0</v>
      </c>
      <c r="S51">
        <v>0</v>
      </c>
      <c r="T51">
        <v>0</v>
      </c>
      <c r="U51">
        <v>1</v>
      </c>
      <c r="V51">
        <v>1</v>
      </c>
      <c r="W51">
        <v>0</v>
      </c>
      <c r="X51">
        <v>0</v>
      </c>
      <c r="Y51">
        <v>0</v>
      </c>
      <c r="Z51">
        <v>0</v>
      </c>
      <c r="AA51">
        <v>1</v>
      </c>
      <c r="AB51">
        <v>1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 s="51" t="s">
        <v>85</v>
      </c>
      <c r="AO51" s="14" t="s">
        <v>33</v>
      </c>
    </row>
    <row r="52" spans="1:41" x14ac:dyDescent="0.3">
      <c r="A52" s="14" t="s">
        <v>772</v>
      </c>
      <c r="B52">
        <v>1</v>
      </c>
      <c r="C52">
        <v>4368</v>
      </c>
      <c r="D52" t="s">
        <v>87</v>
      </c>
      <c r="E52">
        <v>0</v>
      </c>
      <c r="F52">
        <v>0</v>
      </c>
      <c r="H52">
        <v>0</v>
      </c>
      <c r="I52">
        <v>1</v>
      </c>
      <c r="J52">
        <v>1</v>
      </c>
      <c r="K52">
        <v>1</v>
      </c>
      <c r="L52">
        <v>1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1</v>
      </c>
      <c r="X52">
        <v>0</v>
      </c>
      <c r="Y52">
        <v>1</v>
      </c>
      <c r="Z52">
        <v>0</v>
      </c>
      <c r="AA52">
        <v>1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 s="51" t="s">
        <v>85</v>
      </c>
      <c r="AO52" s="14" t="s">
        <v>33</v>
      </c>
    </row>
    <row r="53" spans="1:41" x14ac:dyDescent="0.3">
      <c r="A53" s="14" t="s">
        <v>773</v>
      </c>
      <c r="B53">
        <v>1</v>
      </c>
      <c r="C53">
        <v>4369</v>
      </c>
      <c r="D53" t="s">
        <v>88</v>
      </c>
      <c r="E53">
        <v>0</v>
      </c>
      <c r="F53">
        <v>0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2</v>
      </c>
      <c r="AA53">
        <v>2</v>
      </c>
      <c r="AB53">
        <v>2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 s="51" t="s">
        <v>367</v>
      </c>
      <c r="AO53" s="14" t="s">
        <v>33</v>
      </c>
    </row>
    <row r="54" spans="1:41" x14ac:dyDescent="0.3">
      <c r="A54" s="14" t="s">
        <v>774</v>
      </c>
      <c r="B54">
        <v>1</v>
      </c>
      <c r="C54">
        <v>4370</v>
      </c>
      <c r="D54" t="s">
        <v>89</v>
      </c>
      <c r="E54">
        <v>258</v>
      </c>
      <c r="F54">
        <v>0</v>
      </c>
      <c r="H54">
        <v>265</v>
      </c>
      <c r="I54">
        <v>3</v>
      </c>
      <c r="J54">
        <v>3</v>
      </c>
      <c r="K54">
        <v>2</v>
      </c>
      <c r="L54">
        <v>3</v>
      </c>
      <c r="M54">
        <v>9</v>
      </c>
      <c r="N54">
        <v>8</v>
      </c>
      <c r="O54">
        <v>8</v>
      </c>
      <c r="P54">
        <v>8</v>
      </c>
      <c r="Q54">
        <v>2</v>
      </c>
      <c r="R54">
        <v>1</v>
      </c>
      <c r="S54">
        <v>0</v>
      </c>
      <c r="T54">
        <v>0</v>
      </c>
      <c r="U54">
        <v>2</v>
      </c>
      <c r="V54">
        <v>2</v>
      </c>
      <c r="W54">
        <v>3</v>
      </c>
      <c r="X54">
        <v>0</v>
      </c>
      <c r="Y54">
        <v>1</v>
      </c>
      <c r="Z54">
        <v>1</v>
      </c>
      <c r="AA54">
        <v>2</v>
      </c>
      <c r="AB54">
        <v>1</v>
      </c>
      <c r="AC54">
        <v>2</v>
      </c>
      <c r="AD54">
        <v>0</v>
      </c>
      <c r="AE54">
        <v>0</v>
      </c>
      <c r="AF54">
        <v>0</v>
      </c>
      <c r="AG54">
        <v>1</v>
      </c>
      <c r="AH54">
        <v>0</v>
      </c>
      <c r="AI54">
        <v>0</v>
      </c>
      <c r="AJ54">
        <v>2</v>
      </c>
      <c r="AK54" s="51" t="s">
        <v>92</v>
      </c>
      <c r="AO54" s="14" t="s">
        <v>92</v>
      </c>
    </row>
    <row r="55" spans="1:41" x14ac:dyDescent="0.3">
      <c r="A55" s="14" t="s">
        <v>775</v>
      </c>
      <c r="B55">
        <v>1</v>
      </c>
      <c r="C55">
        <v>4371</v>
      </c>
      <c r="D55" t="s">
        <v>91</v>
      </c>
      <c r="E55">
        <v>23</v>
      </c>
      <c r="F55">
        <v>1</v>
      </c>
      <c r="H55">
        <v>25</v>
      </c>
      <c r="I55">
        <v>17</v>
      </c>
      <c r="J55">
        <v>18</v>
      </c>
      <c r="K55">
        <v>15</v>
      </c>
      <c r="L55">
        <v>17</v>
      </c>
      <c r="M55">
        <v>23</v>
      </c>
      <c r="N55">
        <v>22</v>
      </c>
      <c r="O55">
        <v>23</v>
      </c>
      <c r="P55">
        <v>23</v>
      </c>
      <c r="Q55">
        <v>18</v>
      </c>
      <c r="R55">
        <v>19</v>
      </c>
      <c r="S55">
        <v>0</v>
      </c>
      <c r="T55">
        <v>0</v>
      </c>
      <c r="U55">
        <v>20</v>
      </c>
      <c r="V55">
        <v>22</v>
      </c>
      <c r="W55">
        <v>20</v>
      </c>
      <c r="X55">
        <v>0</v>
      </c>
      <c r="Y55">
        <v>20</v>
      </c>
      <c r="Z55">
        <v>10</v>
      </c>
      <c r="AA55">
        <v>15</v>
      </c>
      <c r="AB55">
        <v>18</v>
      </c>
      <c r="AC55">
        <v>3</v>
      </c>
      <c r="AD55">
        <v>3</v>
      </c>
      <c r="AE55">
        <v>0</v>
      </c>
      <c r="AF55">
        <v>1</v>
      </c>
      <c r="AG55">
        <v>2</v>
      </c>
      <c r="AH55">
        <v>0</v>
      </c>
      <c r="AI55">
        <v>7</v>
      </c>
      <c r="AJ55">
        <v>21</v>
      </c>
      <c r="AK55" s="51" t="s">
        <v>91</v>
      </c>
      <c r="AO55" s="14" t="s">
        <v>92</v>
      </c>
    </row>
    <row r="56" spans="1:41" x14ac:dyDescent="0.3">
      <c r="A56" s="14" t="s">
        <v>776</v>
      </c>
      <c r="B56">
        <v>1</v>
      </c>
      <c r="C56">
        <v>4372</v>
      </c>
      <c r="D56" t="s">
        <v>93</v>
      </c>
      <c r="E56">
        <v>1</v>
      </c>
      <c r="F56">
        <v>0</v>
      </c>
      <c r="H56">
        <v>0</v>
      </c>
      <c r="I56">
        <v>20</v>
      </c>
      <c r="J56">
        <v>20</v>
      </c>
      <c r="K56">
        <v>20</v>
      </c>
      <c r="L56">
        <v>20</v>
      </c>
      <c r="M56">
        <v>32</v>
      </c>
      <c r="N56">
        <v>29</v>
      </c>
      <c r="O56">
        <v>33</v>
      </c>
      <c r="P56">
        <v>32</v>
      </c>
      <c r="Q56">
        <v>30</v>
      </c>
      <c r="R56">
        <v>29</v>
      </c>
      <c r="S56">
        <v>0</v>
      </c>
      <c r="T56">
        <v>0</v>
      </c>
      <c r="U56">
        <v>28</v>
      </c>
      <c r="V56">
        <v>22</v>
      </c>
      <c r="W56">
        <v>42</v>
      </c>
      <c r="X56">
        <v>0</v>
      </c>
      <c r="Y56">
        <v>19</v>
      </c>
      <c r="Z56">
        <v>4</v>
      </c>
      <c r="AA56">
        <v>24</v>
      </c>
      <c r="AB56">
        <v>18</v>
      </c>
      <c r="AC56">
        <v>21</v>
      </c>
      <c r="AD56">
        <v>19</v>
      </c>
      <c r="AE56">
        <v>0</v>
      </c>
      <c r="AF56">
        <v>0</v>
      </c>
      <c r="AG56">
        <v>2</v>
      </c>
      <c r="AH56">
        <v>0</v>
      </c>
      <c r="AI56">
        <v>0</v>
      </c>
      <c r="AJ56">
        <v>1</v>
      </c>
      <c r="AK56" s="51" t="s">
        <v>92</v>
      </c>
      <c r="AO56" s="14" t="s">
        <v>92</v>
      </c>
    </row>
    <row r="57" spans="1:41" x14ac:dyDescent="0.3">
      <c r="A57" s="14" t="s">
        <v>777</v>
      </c>
      <c r="B57">
        <v>1</v>
      </c>
      <c r="C57">
        <v>4373</v>
      </c>
      <c r="D57" t="s">
        <v>94</v>
      </c>
      <c r="E57">
        <v>14</v>
      </c>
      <c r="F57">
        <v>0</v>
      </c>
      <c r="H57">
        <v>19</v>
      </c>
      <c r="I57">
        <v>29</v>
      </c>
      <c r="J57">
        <v>29</v>
      </c>
      <c r="K57">
        <v>29</v>
      </c>
      <c r="L57">
        <v>29</v>
      </c>
      <c r="M57">
        <v>32</v>
      </c>
      <c r="N57">
        <v>32</v>
      </c>
      <c r="O57">
        <v>31</v>
      </c>
      <c r="P57">
        <v>32</v>
      </c>
      <c r="Q57">
        <v>60</v>
      </c>
      <c r="R57">
        <v>59</v>
      </c>
      <c r="S57">
        <v>1</v>
      </c>
      <c r="T57">
        <v>0</v>
      </c>
      <c r="U57">
        <v>26</v>
      </c>
      <c r="V57">
        <v>25</v>
      </c>
      <c r="W57">
        <v>29</v>
      </c>
      <c r="X57">
        <v>0</v>
      </c>
      <c r="Y57">
        <v>50</v>
      </c>
      <c r="Z57">
        <v>15</v>
      </c>
      <c r="AA57">
        <v>32</v>
      </c>
      <c r="AB57">
        <v>34</v>
      </c>
      <c r="AC57">
        <v>23</v>
      </c>
      <c r="AD57">
        <v>21</v>
      </c>
      <c r="AE57">
        <v>3</v>
      </c>
      <c r="AF57">
        <v>8</v>
      </c>
      <c r="AG57">
        <v>0</v>
      </c>
      <c r="AH57">
        <v>0</v>
      </c>
      <c r="AI57">
        <v>13</v>
      </c>
      <c r="AJ57">
        <v>38</v>
      </c>
      <c r="AK57" s="51" t="s">
        <v>92</v>
      </c>
      <c r="AO57" s="14" t="s">
        <v>92</v>
      </c>
    </row>
    <row r="58" spans="1:41" x14ac:dyDescent="0.3">
      <c r="A58" s="14" t="s">
        <v>778</v>
      </c>
      <c r="B58">
        <v>1</v>
      </c>
      <c r="C58">
        <v>4374</v>
      </c>
      <c r="D58" t="s">
        <v>95</v>
      </c>
      <c r="E58">
        <v>0</v>
      </c>
      <c r="F58">
        <v>0</v>
      </c>
      <c r="H58">
        <v>0</v>
      </c>
      <c r="I58">
        <v>1</v>
      </c>
      <c r="J58">
        <v>1</v>
      </c>
      <c r="K58">
        <v>1</v>
      </c>
      <c r="L58">
        <v>1</v>
      </c>
      <c r="M58">
        <v>2</v>
      </c>
      <c r="N58">
        <v>2</v>
      </c>
      <c r="O58">
        <v>3</v>
      </c>
      <c r="P58">
        <v>2</v>
      </c>
      <c r="Q58">
        <v>1</v>
      </c>
      <c r="R58">
        <v>1</v>
      </c>
      <c r="S58">
        <v>0</v>
      </c>
      <c r="T58">
        <v>0</v>
      </c>
      <c r="U58">
        <v>2</v>
      </c>
      <c r="V58">
        <v>2</v>
      </c>
      <c r="W58">
        <v>3</v>
      </c>
      <c r="X58">
        <v>0</v>
      </c>
      <c r="Y58">
        <v>2</v>
      </c>
      <c r="Z58">
        <v>0</v>
      </c>
      <c r="AA58">
        <v>0</v>
      </c>
      <c r="AB58">
        <v>0</v>
      </c>
      <c r="AC58">
        <v>2</v>
      </c>
      <c r="AD58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1</v>
      </c>
      <c r="AK58" s="51" t="s">
        <v>92</v>
      </c>
      <c r="AO58" s="14" t="s">
        <v>92</v>
      </c>
    </row>
    <row r="59" spans="1:41" x14ac:dyDescent="0.3">
      <c r="A59" s="14" t="s">
        <v>779</v>
      </c>
      <c r="B59">
        <v>1</v>
      </c>
      <c r="C59">
        <v>4375</v>
      </c>
      <c r="D59" t="s">
        <v>96</v>
      </c>
      <c r="E59">
        <v>0</v>
      </c>
      <c r="F59">
        <v>0</v>
      </c>
      <c r="H59">
        <v>0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8</v>
      </c>
      <c r="R59">
        <v>8</v>
      </c>
      <c r="S59">
        <v>0</v>
      </c>
      <c r="T59">
        <v>0</v>
      </c>
      <c r="U59">
        <v>5</v>
      </c>
      <c r="V59">
        <v>5</v>
      </c>
      <c r="W59">
        <v>3</v>
      </c>
      <c r="X59">
        <v>0</v>
      </c>
      <c r="Y59">
        <v>6</v>
      </c>
      <c r="Z59">
        <v>5</v>
      </c>
      <c r="AA59">
        <v>5</v>
      </c>
      <c r="AB59">
        <v>5</v>
      </c>
      <c r="AC59">
        <v>5</v>
      </c>
      <c r="AD59">
        <v>5</v>
      </c>
      <c r="AE59">
        <v>0</v>
      </c>
      <c r="AF59">
        <v>0</v>
      </c>
      <c r="AG59">
        <v>0</v>
      </c>
      <c r="AH59">
        <v>0</v>
      </c>
      <c r="AI59">
        <v>2</v>
      </c>
      <c r="AJ59">
        <v>2</v>
      </c>
      <c r="AK59" s="51" t="s">
        <v>92</v>
      </c>
      <c r="AO59" s="14" t="s">
        <v>92</v>
      </c>
    </row>
    <row r="60" spans="1:41" x14ac:dyDescent="0.3">
      <c r="A60" s="14" t="s">
        <v>780</v>
      </c>
      <c r="B60">
        <v>1</v>
      </c>
      <c r="C60">
        <v>4376</v>
      </c>
      <c r="D60" t="s">
        <v>97</v>
      </c>
      <c r="E60">
        <v>10</v>
      </c>
      <c r="F60">
        <v>1</v>
      </c>
      <c r="H60">
        <v>11</v>
      </c>
      <c r="I60">
        <v>9</v>
      </c>
      <c r="J60">
        <v>10</v>
      </c>
      <c r="K60">
        <v>10</v>
      </c>
      <c r="L60">
        <v>10</v>
      </c>
      <c r="M60">
        <v>11</v>
      </c>
      <c r="N60">
        <v>11</v>
      </c>
      <c r="O60">
        <v>11</v>
      </c>
      <c r="P60">
        <v>12</v>
      </c>
      <c r="Q60">
        <v>8</v>
      </c>
      <c r="R60">
        <v>8</v>
      </c>
      <c r="S60">
        <v>0</v>
      </c>
      <c r="T60">
        <v>0</v>
      </c>
      <c r="U60">
        <v>6</v>
      </c>
      <c r="V60">
        <v>9</v>
      </c>
      <c r="W60">
        <v>9</v>
      </c>
      <c r="X60">
        <v>0</v>
      </c>
      <c r="Y60">
        <v>13</v>
      </c>
      <c r="Z60">
        <v>11</v>
      </c>
      <c r="AA60">
        <v>6</v>
      </c>
      <c r="AB60">
        <v>7</v>
      </c>
      <c r="AC60">
        <v>8</v>
      </c>
      <c r="AD60">
        <v>6</v>
      </c>
      <c r="AE60">
        <v>5</v>
      </c>
      <c r="AF60">
        <v>45</v>
      </c>
      <c r="AG60">
        <v>4</v>
      </c>
      <c r="AH60">
        <v>0</v>
      </c>
      <c r="AI60">
        <v>0</v>
      </c>
      <c r="AJ60">
        <v>7</v>
      </c>
      <c r="AK60" s="51" t="s">
        <v>97</v>
      </c>
      <c r="AO60" s="14" t="s">
        <v>92</v>
      </c>
    </row>
    <row r="61" spans="1:41" x14ac:dyDescent="0.3">
      <c r="A61" s="14" t="s">
        <v>781</v>
      </c>
      <c r="B61">
        <v>1</v>
      </c>
      <c r="C61">
        <v>4377</v>
      </c>
      <c r="D61" t="s">
        <v>98</v>
      </c>
      <c r="E61">
        <v>0</v>
      </c>
      <c r="F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4</v>
      </c>
      <c r="N61">
        <v>4</v>
      </c>
      <c r="O61">
        <v>4</v>
      </c>
      <c r="P61">
        <v>4</v>
      </c>
      <c r="Q61">
        <v>4</v>
      </c>
      <c r="R61">
        <v>4</v>
      </c>
      <c r="S61">
        <v>0</v>
      </c>
      <c r="T61">
        <v>0</v>
      </c>
      <c r="U61">
        <v>3</v>
      </c>
      <c r="V61">
        <v>3</v>
      </c>
      <c r="W61">
        <v>3</v>
      </c>
      <c r="X61">
        <v>0</v>
      </c>
      <c r="Y61">
        <v>5</v>
      </c>
      <c r="Z61">
        <v>2</v>
      </c>
      <c r="AA61">
        <v>2</v>
      </c>
      <c r="AB61">
        <v>1</v>
      </c>
      <c r="AC61">
        <v>4</v>
      </c>
      <c r="AD61">
        <v>3</v>
      </c>
      <c r="AE61">
        <v>0</v>
      </c>
      <c r="AF61">
        <v>0</v>
      </c>
      <c r="AG61">
        <v>3</v>
      </c>
      <c r="AH61">
        <v>0</v>
      </c>
      <c r="AI61">
        <v>0</v>
      </c>
      <c r="AJ61">
        <v>0</v>
      </c>
      <c r="AK61" s="51" t="s">
        <v>97</v>
      </c>
      <c r="AO61" s="14" t="s">
        <v>92</v>
      </c>
    </row>
    <row r="62" spans="1:41" x14ac:dyDescent="0.3">
      <c r="A62" s="14" t="s">
        <v>782</v>
      </c>
      <c r="B62">
        <v>1</v>
      </c>
      <c r="C62">
        <v>4378</v>
      </c>
      <c r="D62" t="s">
        <v>99</v>
      </c>
      <c r="E62">
        <v>0</v>
      </c>
      <c r="F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</v>
      </c>
      <c r="N62">
        <v>2</v>
      </c>
      <c r="O62">
        <v>2</v>
      </c>
      <c r="P62">
        <v>2</v>
      </c>
      <c r="Q62">
        <v>2</v>
      </c>
      <c r="R62">
        <v>2</v>
      </c>
      <c r="S62">
        <v>0</v>
      </c>
      <c r="T62">
        <v>0</v>
      </c>
      <c r="U62">
        <v>2</v>
      </c>
      <c r="V62">
        <v>2</v>
      </c>
      <c r="W62">
        <v>2</v>
      </c>
      <c r="X62">
        <v>0</v>
      </c>
      <c r="Y62">
        <v>1</v>
      </c>
      <c r="Z62">
        <v>3</v>
      </c>
      <c r="AA62">
        <v>3</v>
      </c>
      <c r="AB62">
        <v>3</v>
      </c>
      <c r="AC62">
        <v>1</v>
      </c>
      <c r="AD62">
        <v>1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 s="51" t="s">
        <v>97</v>
      </c>
      <c r="AO62" s="14" t="s">
        <v>92</v>
      </c>
    </row>
    <row r="63" spans="1:41" x14ac:dyDescent="0.3">
      <c r="A63" s="14" t="s">
        <v>783</v>
      </c>
      <c r="B63">
        <v>1</v>
      </c>
      <c r="C63">
        <v>4379</v>
      </c>
      <c r="D63" t="s">
        <v>100</v>
      </c>
      <c r="E63">
        <v>0</v>
      </c>
      <c r="F63">
        <v>0</v>
      </c>
      <c r="H63">
        <v>0</v>
      </c>
      <c r="I63">
        <v>2</v>
      </c>
      <c r="J63">
        <v>2</v>
      </c>
      <c r="K63">
        <v>2</v>
      </c>
      <c r="L63">
        <v>2</v>
      </c>
      <c r="M63">
        <v>3</v>
      </c>
      <c r="N63">
        <v>3</v>
      </c>
      <c r="O63">
        <v>3</v>
      </c>
      <c r="P63">
        <v>3</v>
      </c>
      <c r="Q63">
        <v>4</v>
      </c>
      <c r="R63">
        <v>4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3</v>
      </c>
      <c r="Z63">
        <v>3</v>
      </c>
      <c r="AA63">
        <v>4</v>
      </c>
      <c r="AB63">
        <v>4</v>
      </c>
      <c r="AC63">
        <v>0</v>
      </c>
      <c r="AD63">
        <v>0</v>
      </c>
      <c r="AE63">
        <v>0</v>
      </c>
      <c r="AF63">
        <v>7</v>
      </c>
      <c r="AG63">
        <v>0</v>
      </c>
      <c r="AH63">
        <v>0</v>
      </c>
      <c r="AI63">
        <v>0</v>
      </c>
      <c r="AJ63">
        <v>1</v>
      </c>
      <c r="AK63" s="51" t="s">
        <v>91</v>
      </c>
      <c r="AO63" s="14" t="s">
        <v>92</v>
      </c>
    </row>
    <row r="64" spans="1:41" x14ac:dyDescent="0.3">
      <c r="A64" s="14" t="s">
        <v>784</v>
      </c>
      <c r="B64">
        <v>1</v>
      </c>
      <c r="C64">
        <v>4380</v>
      </c>
      <c r="D64" t="s">
        <v>101</v>
      </c>
      <c r="E64">
        <v>0</v>
      </c>
      <c r="F64">
        <v>0</v>
      </c>
      <c r="H64">
        <v>1</v>
      </c>
      <c r="I64">
        <v>12</v>
      </c>
      <c r="J64">
        <v>12</v>
      </c>
      <c r="K64">
        <v>12</v>
      </c>
      <c r="L64">
        <v>12</v>
      </c>
      <c r="M64">
        <v>13</v>
      </c>
      <c r="N64">
        <v>14</v>
      </c>
      <c r="O64">
        <v>11</v>
      </c>
      <c r="P64">
        <v>14</v>
      </c>
      <c r="Q64">
        <v>12</v>
      </c>
      <c r="R64">
        <v>12</v>
      </c>
      <c r="S64">
        <v>1</v>
      </c>
      <c r="T64">
        <v>0</v>
      </c>
      <c r="U64">
        <v>19</v>
      </c>
      <c r="V64">
        <v>18</v>
      </c>
      <c r="W64">
        <v>19</v>
      </c>
      <c r="X64">
        <v>0</v>
      </c>
      <c r="Y64">
        <v>24</v>
      </c>
      <c r="Z64">
        <v>21</v>
      </c>
      <c r="AA64">
        <v>21</v>
      </c>
      <c r="AB64">
        <v>19</v>
      </c>
      <c r="AC64">
        <v>8</v>
      </c>
      <c r="AD64">
        <v>8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5</v>
      </c>
      <c r="AK64" s="51" t="s">
        <v>101</v>
      </c>
      <c r="AO64" s="14" t="s">
        <v>92</v>
      </c>
    </row>
    <row r="65" spans="1:41" x14ac:dyDescent="0.3">
      <c r="A65" s="14" t="s">
        <v>785</v>
      </c>
      <c r="B65">
        <v>1</v>
      </c>
      <c r="C65">
        <v>4381</v>
      </c>
      <c r="D65" t="s">
        <v>102</v>
      </c>
      <c r="E65">
        <v>0</v>
      </c>
      <c r="F65">
        <v>0</v>
      </c>
      <c r="H65">
        <v>0</v>
      </c>
      <c r="I65">
        <v>2</v>
      </c>
      <c r="J65">
        <v>2</v>
      </c>
      <c r="K65">
        <v>2</v>
      </c>
      <c r="L65">
        <v>2</v>
      </c>
      <c r="M65">
        <v>5</v>
      </c>
      <c r="N65">
        <v>6</v>
      </c>
      <c r="O65">
        <v>5</v>
      </c>
      <c r="P65">
        <v>5</v>
      </c>
      <c r="Q65">
        <v>3</v>
      </c>
      <c r="R65">
        <v>3</v>
      </c>
      <c r="S65">
        <v>0</v>
      </c>
      <c r="T65">
        <v>0</v>
      </c>
      <c r="U65">
        <v>2</v>
      </c>
      <c r="V65">
        <v>2</v>
      </c>
      <c r="W65">
        <v>2</v>
      </c>
      <c r="X65">
        <v>0</v>
      </c>
      <c r="Y65">
        <v>3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</v>
      </c>
      <c r="AH65">
        <v>0</v>
      </c>
      <c r="AI65">
        <v>0</v>
      </c>
      <c r="AJ65">
        <v>0</v>
      </c>
      <c r="AK65" s="51" t="s">
        <v>101</v>
      </c>
      <c r="AO65" s="14" t="s">
        <v>92</v>
      </c>
    </row>
    <row r="66" spans="1:41" x14ac:dyDescent="0.3">
      <c r="A66" s="14" t="s">
        <v>786</v>
      </c>
      <c r="B66">
        <v>1</v>
      </c>
      <c r="C66">
        <v>4382</v>
      </c>
      <c r="D66" t="s">
        <v>103</v>
      </c>
      <c r="E66">
        <v>0</v>
      </c>
      <c r="F66">
        <v>0</v>
      </c>
      <c r="H66">
        <v>0</v>
      </c>
      <c r="I66">
        <v>2</v>
      </c>
      <c r="J66">
        <v>2</v>
      </c>
      <c r="K66">
        <v>2</v>
      </c>
      <c r="L66">
        <v>2</v>
      </c>
      <c r="M66">
        <v>3</v>
      </c>
      <c r="N66">
        <v>3</v>
      </c>
      <c r="O66">
        <v>3</v>
      </c>
      <c r="P66">
        <v>3</v>
      </c>
      <c r="Q66">
        <v>4</v>
      </c>
      <c r="R66">
        <v>4</v>
      </c>
      <c r="S66">
        <v>0</v>
      </c>
      <c r="T66">
        <v>0</v>
      </c>
      <c r="U66">
        <v>2</v>
      </c>
      <c r="V66">
        <v>2</v>
      </c>
      <c r="W66">
        <v>2</v>
      </c>
      <c r="X66">
        <v>0</v>
      </c>
      <c r="Y66">
        <v>0</v>
      </c>
      <c r="Z66">
        <v>2</v>
      </c>
      <c r="AA66">
        <v>2</v>
      </c>
      <c r="AB66">
        <v>2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 s="51" t="s">
        <v>101</v>
      </c>
      <c r="AO66" s="14" t="s">
        <v>92</v>
      </c>
    </row>
    <row r="67" spans="1:41" x14ac:dyDescent="0.3">
      <c r="A67" s="14" t="s">
        <v>787</v>
      </c>
      <c r="B67">
        <v>1</v>
      </c>
      <c r="C67">
        <v>4383</v>
      </c>
      <c r="D67" t="s">
        <v>104</v>
      </c>
      <c r="E67">
        <v>0</v>
      </c>
      <c r="F67">
        <v>0</v>
      </c>
      <c r="H67">
        <v>0</v>
      </c>
      <c r="I67">
        <v>2</v>
      </c>
      <c r="J67">
        <v>2</v>
      </c>
      <c r="K67">
        <v>2</v>
      </c>
      <c r="L67">
        <v>2</v>
      </c>
      <c r="M67">
        <v>2</v>
      </c>
      <c r="N67">
        <v>1</v>
      </c>
      <c r="O67">
        <v>2</v>
      </c>
      <c r="P67">
        <v>2</v>
      </c>
      <c r="Q67">
        <v>3</v>
      </c>
      <c r="R67">
        <v>3</v>
      </c>
      <c r="S67">
        <v>0</v>
      </c>
      <c r="T67">
        <v>0</v>
      </c>
      <c r="U67">
        <v>2</v>
      </c>
      <c r="V67">
        <v>1</v>
      </c>
      <c r="W67">
        <v>2</v>
      </c>
      <c r="X67">
        <v>0</v>
      </c>
      <c r="Y67">
        <v>3</v>
      </c>
      <c r="Z67">
        <v>1</v>
      </c>
      <c r="AA67">
        <v>1</v>
      </c>
      <c r="AB67">
        <v>1</v>
      </c>
      <c r="AC67">
        <v>3</v>
      </c>
      <c r="AD67">
        <v>3</v>
      </c>
      <c r="AE67">
        <v>0</v>
      </c>
      <c r="AF67">
        <v>3</v>
      </c>
      <c r="AG67">
        <v>1</v>
      </c>
      <c r="AH67">
        <v>0</v>
      </c>
      <c r="AI67">
        <v>0</v>
      </c>
      <c r="AJ67">
        <v>1</v>
      </c>
      <c r="AK67" s="51" t="s">
        <v>101</v>
      </c>
      <c r="AO67" s="14" t="s">
        <v>92</v>
      </c>
    </row>
    <row r="68" spans="1:41" x14ac:dyDescent="0.3">
      <c r="A68" s="14" t="s">
        <v>788</v>
      </c>
      <c r="B68">
        <v>1</v>
      </c>
      <c r="C68">
        <v>4384</v>
      </c>
      <c r="D68" t="s">
        <v>105</v>
      </c>
      <c r="E68">
        <v>1</v>
      </c>
      <c r="F68">
        <v>0</v>
      </c>
      <c r="H68">
        <v>1</v>
      </c>
      <c r="I68">
        <v>8</v>
      </c>
      <c r="J68">
        <v>8</v>
      </c>
      <c r="K68">
        <v>8</v>
      </c>
      <c r="L68">
        <v>8</v>
      </c>
      <c r="M68">
        <v>13</v>
      </c>
      <c r="N68">
        <v>13</v>
      </c>
      <c r="O68">
        <v>12</v>
      </c>
      <c r="P68">
        <v>12</v>
      </c>
      <c r="Q68">
        <v>5</v>
      </c>
      <c r="R68">
        <v>5</v>
      </c>
      <c r="S68">
        <v>0</v>
      </c>
      <c r="T68">
        <v>0</v>
      </c>
      <c r="U68">
        <v>11</v>
      </c>
      <c r="V68">
        <v>10</v>
      </c>
      <c r="W68">
        <v>10</v>
      </c>
      <c r="X68">
        <v>0</v>
      </c>
      <c r="Y68">
        <v>7</v>
      </c>
      <c r="Z68">
        <v>5</v>
      </c>
      <c r="AA68">
        <v>11</v>
      </c>
      <c r="AB68">
        <v>11</v>
      </c>
      <c r="AC68">
        <v>3</v>
      </c>
      <c r="AD68">
        <v>3</v>
      </c>
      <c r="AE68">
        <v>2</v>
      </c>
      <c r="AF68">
        <v>6</v>
      </c>
      <c r="AG68">
        <v>0</v>
      </c>
      <c r="AH68">
        <v>0</v>
      </c>
      <c r="AI68">
        <v>0</v>
      </c>
      <c r="AJ68">
        <v>4</v>
      </c>
      <c r="AK68" s="51" t="s">
        <v>105</v>
      </c>
      <c r="AO68" s="14" t="s">
        <v>92</v>
      </c>
    </row>
    <row r="69" spans="1:41" x14ac:dyDescent="0.3">
      <c r="A69" s="14" t="s">
        <v>789</v>
      </c>
      <c r="B69">
        <v>1</v>
      </c>
      <c r="C69">
        <v>4385</v>
      </c>
      <c r="D69" t="s">
        <v>106</v>
      </c>
      <c r="E69">
        <v>0</v>
      </c>
      <c r="F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</v>
      </c>
      <c r="N69">
        <v>1</v>
      </c>
      <c r="O69">
        <v>1</v>
      </c>
      <c r="P69">
        <v>1</v>
      </c>
      <c r="Q69">
        <v>0</v>
      </c>
      <c r="R69">
        <v>0</v>
      </c>
      <c r="S69">
        <v>0</v>
      </c>
      <c r="T69">
        <v>0</v>
      </c>
      <c r="U69">
        <v>2</v>
      </c>
      <c r="V69">
        <v>2</v>
      </c>
      <c r="W69">
        <v>2</v>
      </c>
      <c r="X69">
        <v>0</v>
      </c>
      <c r="Y69">
        <v>6</v>
      </c>
      <c r="Z69">
        <v>2</v>
      </c>
      <c r="AA69">
        <v>2</v>
      </c>
      <c r="AB69">
        <v>2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1</v>
      </c>
      <c r="AK69" s="51" t="s">
        <v>105</v>
      </c>
      <c r="AO69" s="14" t="s">
        <v>92</v>
      </c>
    </row>
    <row r="70" spans="1:41" x14ac:dyDescent="0.3">
      <c r="A70" s="14" t="s">
        <v>790</v>
      </c>
      <c r="B70">
        <v>1</v>
      </c>
      <c r="C70">
        <v>4386</v>
      </c>
      <c r="D70" t="s">
        <v>107</v>
      </c>
      <c r="E70">
        <v>3</v>
      </c>
      <c r="F70">
        <v>0</v>
      </c>
      <c r="H70">
        <v>5</v>
      </c>
      <c r="I70">
        <v>7</v>
      </c>
      <c r="J70">
        <v>7</v>
      </c>
      <c r="K70">
        <v>7</v>
      </c>
      <c r="L70">
        <v>7</v>
      </c>
      <c r="M70">
        <v>9</v>
      </c>
      <c r="N70">
        <v>8</v>
      </c>
      <c r="O70">
        <v>9</v>
      </c>
      <c r="P70">
        <v>9</v>
      </c>
      <c r="Q70">
        <v>10</v>
      </c>
      <c r="R70">
        <v>11</v>
      </c>
      <c r="S70">
        <v>0</v>
      </c>
      <c r="T70">
        <v>0</v>
      </c>
      <c r="U70">
        <v>8</v>
      </c>
      <c r="V70">
        <v>8</v>
      </c>
      <c r="W70">
        <v>7</v>
      </c>
      <c r="X70">
        <v>0</v>
      </c>
      <c r="Y70">
        <v>6</v>
      </c>
      <c r="Z70">
        <v>3</v>
      </c>
      <c r="AA70">
        <v>1</v>
      </c>
      <c r="AB70">
        <v>2</v>
      </c>
      <c r="AC70">
        <v>9</v>
      </c>
      <c r="AD70">
        <v>8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3</v>
      </c>
      <c r="AK70" s="51" t="s">
        <v>107</v>
      </c>
      <c r="AO70" s="14" t="s">
        <v>92</v>
      </c>
    </row>
    <row r="71" spans="1:41" x14ac:dyDescent="0.3">
      <c r="A71" s="14" t="s">
        <v>791</v>
      </c>
      <c r="B71">
        <v>1</v>
      </c>
      <c r="C71">
        <v>4387</v>
      </c>
      <c r="D71" t="s">
        <v>108</v>
      </c>
      <c r="E71">
        <v>2</v>
      </c>
      <c r="F71">
        <v>1</v>
      </c>
      <c r="H71">
        <v>3</v>
      </c>
      <c r="I71">
        <v>3</v>
      </c>
      <c r="J71">
        <v>3</v>
      </c>
      <c r="K71">
        <v>3</v>
      </c>
      <c r="L71">
        <v>3</v>
      </c>
      <c r="M71">
        <v>2</v>
      </c>
      <c r="N71">
        <v>2</v>
      </c>
      <c r="O71">
        <v>2</v>
      </c>
      <c r="P71">
        <v>2</v>
      </c>
      <c r="Q71">
        <v>1</v>
      </c>
      <c r="R71">
        <v>1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2</v>
      </c>
      <c r="Z71">
        <v>0</v>
      </c>
      <c r="AA71">
        <v>0</v>
      </c>
      <c r="AB71">
        <v>1</v>
      </c>
      <c r="AC71">
        <v>1</v>
      </c>
      <c r="AD71">
        <v>1</v>
      </c>
      <c r="AE71">
        <v>0</v>
      </c>
      <c r="AF71">
        <v>0</v>
      </c>
      <c r="AG71">
        <v>2</v>
      </c>
      <c r="AH71">
        <v>0</v>
      </c>
      <c r="AI71">
        <v>0</v>
      </c>
      <c r="AJ71">
        <v>0</v>
      </c>
      <c r="AK71" s="51" t="s">
        <v>107</v>
      </c>
      <c r="AO71" s="14" t="s">
        <v>92</v>
      </c>
    </row>
    <row r="72" spans="1:41" x14ac:dyDescent="0.3">
      <c r="A72" s="14" t="s">
        <v>792</v>
      </c>
      <c r="B72">
        <v>1</v>
      </c>
      <c r="C72">
        <v>4388</v>
      </c>
      <c r="D72" t="s">
        <v>109</v>
      </c>
      <c r="E72">
        <v>0</v>
      </c>
      <c r="F72">
        <v>0</v>
      </c>
      <c r="H72">
        <v>0</v>
      </c>
      <c r="I72">
        <v>1</v>
      </c>
      <c r="J72">
        <v>1</v>
      </c>
      <c r="K72">
        <v>1</v>
      </c>
      <c r="L72">
        <v>1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</v>
      </c>
      <c r="AK72" s="51" t="s">
        <v>107</v>
      </c>
      <c r="AO72" s="14" t="s">
        <v>92</v>
      </c>
    </row>
    <row r="73" spans="1:41" x14ac:dyDescent="0.3">
      <c r="A73" s="14" t="s">
        <v>793</v>
      </c>
      <c r="B73">
        <v>1</v>
      </c>
      <c r="C73">
        <v>4389</v>
      </c>
      <c r="D73" t="s">
        <v>110</v>
      </c>
      <c r="E73">
        <v>0</v>
      </c>
      <c r="F73">
        <v>0</v>
      </c>
      <c r="H73">
        <v>1</v>
      </c>
      <c r="I73">
        <v>6</v>
      </c>
      <c r="J73">
        <v>6</v>
      </c>
      <c r="K73">
        <v>6</v>
      </c>
      <c r="L73">
        <v>6</v>
      </c>
      <c r="M73">
        <v>13</v>
      </c>
      <c r="N73">
        <v>14</v>
      </c>
      <c r="O73">
        <v>13</v>
      </c>
      <c r="P73">
        <v>13</v>
      </c>
      <c r="Q73">
        <v>14</v>
      </c>
      <c r="R73">
        <v>15</v>
      </c>
      <c r="S73">
        <v>0</v>
      </c>
      <c r="T73">
        <v>0</v>
      </c>
      <c r="U73">
        <v>10</v>
      </c>
      <c r="V73">
        <v>10</v>
      </c>
      <c r="W73">
        <v>10</v>
      </c>
      <c r="X73">
        <v>0</v>
      </c>
      <c r="Y73">
        <v>9</v>
      </c>
      <c r="Z73">
        <v>16</v>
      </c>
      <c r="AA73">
        <v>16</v>
      </c>
      <c r="AB73">
        <v>16</v>
      </c>
      <c r="AC73">
        <v>12</v>
      </c>
      <c r="AD73">
        <v>9</v>
      </c>
      <c r="AE73">
        <v>6</v>
      </c>
      <c r="AF73">
        <v>34</v>
      </c>
      <c r="AG73">
        <v>2</v>
      </c>
      <c r="AH73">
        <v>0</v>
      </c>
      <c r="AI73">
        <v>7</v>
      </c>
      <c r="AJ73">
        <v>7</v>
      </c>
      <c r="AK73" s="51" t="s">
        <v>110</v>
      </c>
      <c r="AO73" s="14" t="s">
        <v>92</v>
      </c>
    </row>
    <row r="74" spans="1:41" x14ac:dyDescent="0.3">
      <c r="A74" s="14" t="s">
        <v>794</v>
      </c>
      <c r="B74">
        <v>1</v>
      </c>
      <c r="C74">
        <v>4390</v>
      </c>
      <c r="D74" t="s">
        <v>111</v>
      </c>
      <c r="E74">
        <v>0</v>
      </c>
      <c r="F74">
        <v>0</v>
      </c>
      <c r="H74">
        <v>0</v>
      </c>
      <c r="I74">
        <v>2</v>
      </c>
      <c r="J74">
        <v>2</v>
      </c>
      <c r="K74">
        <v>2</v>
      </c>
      <c r="L74">
        <v>2</v>
      </c>
      <c r="M74">
        <v>0</v>
      </c>
      <c r="N74">
        <v>0</v>
      </c>
      <c r="O74">
        <v>0</v>
      </c>
      <c r="P74">
        <v>0</v>
      </c>
      <c r="Q74">
        <v>2</v>
      </c>
      <c r="R74">
        <v>2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3</v>
      </c>
      <c r="Z74">
        <v>3</v>
      </c>
      <c r="AA74">
        <v>3</v>
      </c>
      <c r="AB74">
        <v>3</v>
      </c>
      <c r="AC74">
        <v>2</v>
      </c>
      <c r="AD74">
        <v>2</v>
      </c>
      <c r="AE74">
        <v>0</v>
      </c>
      <c r="AF74">
        <v>1</v>
      </c>
      <c r="AG74">
        <v>0</v>
      </c>
      <c r="AH74">
        <v>0</v>
      </c>
      <c r="AI74">
        <v>0</v>
      </c>
      <c r="AJ74">
        <v>2</v>
      </c>
      <c r="AK74" s="51" t="s">
        <v>110</v>
      </c>
      <c r="AO74" s="14" t="s">
        <v>92</v>
      </c>
    </row>
    <row r="75" spans="1:41" x14ac:dyDescent="0.3">
      <c r="A75" s="14" t="s">
        <v>795</v>
      </c>
      <c r="B75">
        <v>1</v>
      </c>
      <c r="C75">
        <v>4391</v>
      </c>
      <c r="D75" t="s">
        <v>112</v>
      </c>
      <c r="E75">
        <v>0</v>
      </c>
      <c r="F75">
        <v>0</v>
      </c>
      <c r="H75">
        <v>0</v>
      </c>
      <c r="I75">
        <v>3</v>
      </c>
      <c r="J75">
        <v>3</v>
      </c>
      <c r="K75">
        <v>2</v>
      </c>
      <c r="L75">
        <v>3</v>
      </c>
      <c r="M75">
        <v>5</v>
      </c>
      <c r="N75">
        <v>5</v>
      </c>
      <c r="O75">
        <v>5</v>
      </c>
      <c r="P75">
        <v>5</v>
      </c>
      <c r="Q75">
        <v>4</v>
      </c>
      <c r="R75">
        <v>5</v>
      </c>
      <c r="S75">
        <v>0</v>
      </c>
      <c r="T75">
        <v>0</v>
      </c>
      <c r="U75">
        <v>5</v>
      </c>
      <c r="V75">
        <v>5</v>
      </c>
      <c r="W75">
        <v>5</v>
      </c>
      <c r="X75">
        <v>0</v>
      </c>
      <c r="Y75">
        <v>5</v>
      </c>
      <c r="Z75">
        <v>4</v>
      </c>
      <c r="AA75">
        <v>3</v>
      </c>
      <c r="AB75">
        <v>4</v>
      </c>
      <c r="AC75">
        <v>5</v>
      </c>
      <c r="AD75">
        <v>4</v>
      </c>
      <c r="AE75">
        <v>0</v>
      </c>
      <c r="AF75">
        <v>3</v>
      </c>
      <c r="AG75">
        <v>0</v>
      </c>
      <c r="AH75">
        <v>0</v>
      </c>
      <c r="AI75">
        <v>1</v>
      </c>
      <c r="AJ75">
        <v>4</v>
      </c>
      <c r="AK75" s="51" t="s">
        <v>110</v>
      </c>
      <c r="AO75" s="14" t="s">
        <v>92</v>
      </c>
    </row>
    <row r="76" spans="1:41" x14ac:dyDescent="0.3">
      <c r="A76" s="14" t="s">
        <v>796</v>
      </c>
      <c r="B76">
        <v>1</v>
      </c>
      <c r="C76">
        <v>4392</v>
      </c>
      <c r="D76" t="s">
        <v>113</v>
      </c>
      <c r="E76">
        <v>0</v>
      </c>
      <c r="F76">
        <v>0</v>
      </c>
      <c r="H76">
        <v>0</v>
      </c>
      <c r="I76">
        <v>4</v>
      </c>
      <c r="J76">
        <v>4</v>
      </c>
      <c r="K76">
        <v>4</v>
      </c>
      <c r="L76">
        <v>4</v>
      </c>
      <c r="M76">
        <v>5</v>
      </c>
      <c r="N76">
        <v>5</v>
      </c>
      <c r="O76">
        <v>5</v>
      </c>
      <c r="P76">
        <v>5</v>
      </c>
      <c r="Q76">
        <v>5</v>
      </c>
      <c r="R76">
        <v>5</v>
      </c>
      <c r="S76">
        <v>0</v>
      </c>
      <c r="T76">
        <v>0</v>
      </c>
      <c r="U76">
        <v>2</v>
      </c>
      <c r="V76">
        <v>3</v>
      </c>
      <c r="W76">
        <v>2</v>
      </c>
      <c r="X76">
        <v>0</v>
      </c>
      <c r="Y76">
        <v>2</v>
      </c>
      <c r="Z76">
        <v>3</v>
      </c>
      <c r="AA76">
        <v>8</v>
      </c>
      <c r="AB76">
        <v>7</v>
      </c>
      <c r="AC76">
        <v>4</v>
      </c>
      <c r="AD76">
        <v>3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 s="51" t="s">
        <v>110</v>
      </c>
      <c r="AO76" s="14" t="s">
        <v>92</v>
      </c>
    </row>
    <row r="77" spans="1:41" x14ac:dyDescent="0.3">
      <c r="A77" s="14" t="s">
        <v>797</v>
      </c>
      <c r="B77">
        <v>1</v>
      </c>
      <c r="C77">
        <v>4393</v>
      </c>
      <c r="D77" t="s">
        <v>114</v>
      </c>
      <c r="E77">
        <v>0</v>
      </c>
      <c r="F77">
        <v>0</v>
      </c>
      <c r="H77">
        <v>0</v>
      </c>
      <c r="I77">
        <v>1</v>
      </c>
      <c r="J77">
        <v>1</v>
      </c>
      <c r="K77">
        <v>1</v>
      </c>
      <c r="L77">
        <v>1</v>
      </c>
      <c r="M77">
        <v>6</v>
      </c>
      <c r="N77">
        <v>6</v>
      </c>
      <c r="O77">
        <v>5</v>
      </c>
      <c r="P77">
        <v>6</v>
      </c>
      <c r="Q77">
        <v>2</v>
      </c>
      <c r="R77">
        <v>2</v>
      </c>
      <c r="S77">
        <v>0</v>
      </c>
      <c r="T77">
        <v>0</v>
      </c>
      <c r="U77">
        <v>3</v>
      </c>
      <c r="V77">
        <v>3</v>
      </c>
      <c r="W77">
        <v>3</v>
      </c>
      <c r="X77">
        <v>0</v>
      </c>
      <c r="Y77">
        <v>2</v>
      </c>
      <c r="Z77">
        <v>1</v>
      </c>
      <c r="AA77">
        <v>1</v>
      </c>
      <c r="AB77">
        <v>1</v>
      </c>
      <c r="AC77">
        <v>2</v>
      </c>
      <c r="AD77">
        <v>2</v>
      </c>
      <c r="AE77">
        <v>2</v>
      </c>
      <c r="AF77">
        <v>0</v>
      </c>
      <c r="AG77">
        <v>0</v>
      </c>
      <c r="AH77">
        <v>0</v>
      </c>
      <c r="AI77">
        <v>0</v>
      </c>
      <c r="AJ77">
        <v>1</v>
      </c>
      <c r="AK77" s="51" t="s">
        <v>110</v>
      </c>
      <c r="AO77" s="14" t="s">
        <v>92</v>
      </c>
    </row>
    <row r="78" spans="1:41" x14ac:dyDescent="0.3">
      <c r="A78" s="14" t="s">
        <v>798</v>
      </c>
      <c r="B78">
        <v>1</v>
      </c>
      <c r="C78">
        <v>4394</v>
      </c>
      <c r="D78" t="s">
        <v>115</v>
      </c>
      <c r="E78">
        <v>0</v>
      </c>
      <c r="F78">
        <v>0</v>
      </c>
      <c r="H78">
        <v>0</v>
      </c>
      <c r="I78">
        <v>3</v>
      </c>
      <c r="J78">
        <v>3</v>
      </c>
      <c r="K78">
        <v>3</v>
      </c>
      <c r="L78">
        <v>3</v>
      </c>
      <c r="M78">
        <v>2</v>
      </c>
      <c r="N78">
        <v>2</v>
      </c>
      <c r="O78">
        <v>2</v>
      </c>
      <c r="P78">
        <v>2</v>
      </c>
      <c r="Q78">
        <v>3</v>
      </c>
      <c r="R78">
        <v>3</v>
      </c>
      <c r="S78">
        <v>0</v>
      </c>
      <c r="T78">
        <v>0</v>
      </c>
      <c r="U78">
        <v>1</v>
      </c>
      <c r="V78">
        <v>1</v>
      </c>
      <c r="W78">
        <v>1</v>
      </c>
      <c r="X78">
        <v>0</v>
      </c>
      <c r="Y78">
        <v>2</v>
      </c>
      <c r="Z78">
        <v>1</v>
      </c>
      <c r="AA78">
        <v>3</v>
      </c>
      <c r="AB78">
        <v>3</v>
      </c>
      <c r="AC78">
        <v>2</v>
      </c>
      <c r="AD78">
        <v>2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 s="51" t="s">
        <v>110</v>
      </c>
      <c r="AO78" s="14" t="s">
        <v>92</v>
      </c>
    </row>
    <row r="79" spans="1:41" x14ac:dyDescent="0.3">
      <c r="A79" s="14" t="s">
        <v>799</v>
      </c>
      <c r="B79">
        <v>1</v>
      </c>
      <c r="C79">
        <v>4395</v>
      </c>
      <c r="D79" t="s">
        <v>116</v>
      </c>
      <c r="E79">
        <v>22</v>
      </c>
      <c r="F79">
        <v>0</v>
      </c>
      <c r="H79">
        <v>23</v>
      </c>
      <c r="I79">
        <v>18</v>
      </c>
      <c r="J79">
        <v>19</v>
      </c>
      <c r="K79">
        <v>18</v>
      </c>
      <c r="L79">
        <v>18</v>
      </c>
      <c r="M79">
        <v>36</v>
      </c>
      <c r="N79">
        <v>31</v>
      </c>
      <c r="O79">
        <v>36</v>
      </c>
      <c r="P79">
        <v>34</v>
      </c>
      <c r="Q79">
        <v>25</v>
      </c>
      <c r="R79">
        <v>26</v>
      </c>
      <c r="S79">
        <v>0</v>
      </c>
      <c r="T79">
        <v>0</v>
      </c>
      <c r="U79">
        <v>21</v>
      </c>
      <c r="V79">
        <v>15</v>
      </c>
      <c r="W79">
        <v>17</v>
      </c>
      <c r="X79">
        <v>0</v>
      </c>
      <c r="Y79">
        <v>42</v>
      </c>
      <c r="Z79">
        <v>8</v>
      </c>
      <c r="AA79">
        <v>22</v>
      </c>
      <c r="AB79">
        <v>19</v>
      </c>
      <c r="AC79">
        <v>10</v>
      </c>
      <c r="AD79">
        <v>9</v>
      </c>
      <c r="AE79">
        <v>4</v>
      </c>
      <c r="AF79">
        <v>1</v>
      </c>
      <c r="AG79">
        <v>2</v>
      </c>
      <c r="AH79">
        <v>0</v>
      </c>
      <c r="AI79">
        <v>0</v>
      </c>
      <c r="AJ79">
        <v>5</v>
      </c>
      <c r="AK79" s="51" t="s">
        <v>116</v>
      </c>
      <c r="AO79" s="14" t="s">
        <v>92</v>
      </c>
    </row>
    <row r="80" spans="1:41" x14ac:dyDescent="0.3">
      <c r="A80" s="14" t="s">
        <v>800</v>
      </c>
      <c r="B80">
        <v>1</v>
      </c>
      <c r="C80">
        <v>4396</v>
      </c>
      <c r="D80" t="s">
        <v>117</v>
      </c>
      <c r="E80">
        <v>0</v>
      </c>
      <c r="F80">
        <v>0</v>
      </c>
      <c r="H80">
        <v>0</v>
      </c>
      <c r="I80">
        <v>2</v>
      </c>
      <c r="J80">
        <v>2</v>
      </c>
      <c r="K80">
        <v>2</v>
      </c>
      <c r="L80">
        <v>2</v>
      </c>
      <c r="M80">
        <v>0</v>
      </c>
      <c r="N80">
        <v>0</v>
      </c>
      <c r="O80">
        <v>0</v>
      </c>
      <c r="P80">
        <v>0</v>
      </c>
      <c r="Q80">
        <v>2</v>
      </c>
      <c r="R80">
        <v>2</v>
      </c>
      <c r="S80">
        <v>0</v>
      </c>
      <c r="T80">
        <v>0</v>
      </c>
      <c r="U80">
        <v>6</v>
      </c>
      <c r="V80">
        <v>6</v>
      </c>
      <c r="W80">
        <v>2</v>
      </c>
      <c r="X80">
        <v>0</v>
      </c>
      <c r="Y80">
        <v>3</v>
      </c>
      <c r="Z80">
        <v>2</v>
      </c>
      <c r="AA80">
        <v>2</v>
      </c>
      <c r="AB80">
        <v>2</v>
      </c>
      <c r="AC80">
        <v>4</v>
      </c>
      <c r="AD80">
        <v>2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 s="51" t="s">
        <v>117</v>
      </c>
      <c r="AO80" s="14" t="s">
        <v>92</v>
      </c>
    </row>
    <row r="81" spans="1:41" x14ac:dyDescent="0.3">
      <c r="A81" s="14" t="s">
        <v>801</v>
      </c>
      <c r="B81">
        <v>1</v>
      </c>
      <c r="C81">
        <v>4397</v>
      </c>
      <c r="D81" t="s">
        <v>118</v>
      </c>
      <c r="E81">
        <v>7</v>
      </c>
      <c r="F81">
        <v>0</v>
      </c>
      <c r="H81">
        <v>7</v>
      </c>
      <c r="I81">
        <v>3</v>
      </c>
      <c r="J81">
        <v>5</v>
      </c>
      <c r="K81">
        <v>5</v>
      </c>
      <c r="L81">
        <v>4</v>
      </c>
      <c r="M81">
        <v>5</v>
      </c>
      <c r="N81">
        <v>5</v>
      </c>
      <c r="O81">
        <v>5</v>
      </c>
      <c r="P81">
        <v>8</v>
      </c>
      <c r="Q81">
        <v>2</v>
      </c>
      <c r="R81">
        <v>6</v>
      </c>
      <c r="S81">
        <v>0</v>
      </c>
      <c r="T81">
        <v>0</v>
      </c>
      <c r="U81">
        <v>4</v>
      </c>
      <c r="V81">
        <v>3</v>
      </c>
      <c r="W81">
        <v>4</v>
      </c>
      <c r="X81">
        <v>0</v>
      </c>
      <c r="Y81">
        <v>7</v>
      </c>
      <c r="Z81">
        <v>3</v>
      </c>
      <c r="AA81">
        <v>4</v>
      </c>
      <c r="AB81">
        <v>2</v>
      </c>
      <c r="AC81">
        <v>5</v>
      </c>
      <c r="AD81">
        <v>5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2</v>
      </c>
      <c r="AK81" s="51" t="s">
        <v>360</v>
      </c>
      <c r="AO81" s="14" t="s">
        <v>92</v>
      </c>
    </row>
    <row r="82" spans="1:41" x14ac:dyDescent="0.3">
      <c r="A82" s="14" t="s">
        <v>802</v>
      </c>
      <c r="B82">
        <v>1</v>
      </c>
      <c r="C82">
        <v>4398</v>
      </c>
      <c r="D82" t="s">
        <v>119</v>
      </c>
      <c r="E82">
        <v>1</v>
      </c>
      <c r="F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</v>
      </c>
      <c r="N82">
        <v>1</v>
      </c>
      <c r="O82">
        <v>0</v>
      </c>
      <c r="P82">
        <v>0</v>
      </c>
      <c r="Q82">
        <v>0</v>
      </c>
      <c r="R82">
        <v>2</v>
      </c>
      <c r="S82">
        <v>0</v>
      </c>
      <c r="T82">
        <v>0</v>
      </c>
      <c r="U82">
        <v>2</v>
      </c>
      <c r="V82">
        <v>1</v>
      </c>
      <c r="W82">
        <v>1</v>
      </c>
      <c r="X82">
        <v>0</v>
      </c>
      <c r="Y82">
        <v>4</v>
      </c>
      <c r="Z82">
        <v>2</v>
      </c>
      <c r="AA82">
        <v>2</v>
      </c>
      <c r="AB82">
        <v>2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 s="51" t="s">
        <v>360</v>
      </c>
      <c r="AO82" s="14" t="s">
        <v>92</v>
      </c>
    </row>
    <row r="83" spans="1:41" x14ac:dyDescent="0.3">
      <c r="A83" s="14" t="s">
        <v>803</v>
      </c>
      <c r="B83">
        <v>1</v>
      </c>
      <c r="C83">
        <v>4399</v>
      </c>
      <c r="D83" t="s">
        <v>120</v>
      </c>
      <c r="E83">
        <v>0</v>
      </c>
      <c r="F83">
        <v>0</v>
      </c>
      <c r="H83">
        <v>0</v>
      </c>
      <c r="I83">
        <v>2</v>
      </c>
      <c r="J83">
        <v>2</v>
      </c>
      <c r="K83">
        <v>2</v>
      </c>
      <c r="L83">
        <v>2</v>
      </c>
      <c r="M83">
        <v>1</v>
      </c>
      <c r="N83">
        <v>1</v>
      </c>
      <c r="O83">
        <v>1</v>
      </c>
      <c r="P83">
        <v>1</v>
      </c>
      <c r="Q83">
        <v>0</v>
      </c>
      <c r="R83">
        <v>0</v>
      </c>
      <c r="S83">
        <v>0</v>
      </c>
      <c r="T83">
        <v>0</v>
      </c>
      <c r="U83">
        <v>2</v>
      </c>
      <c r="V83">
        <v>3</v>
      </c>
      <c r="W83">
        <v>2</v>
      </c>
      <c r="X83">
        <v>0</v>
      </c>
      <c r="Y83">
        <v>0</v>
      </c>
      <c r="Z83">
        <v>2</v>
      </c>
      <c r="AA83">
        <v>2</v>
      </c>
      <c r="AB83">
        <v>1</v>
      </c>
      <c r="AC83">
        <v>1</v>
      </c>
      <c r="AD83">
        <v>2</v>
      </c>
      <c r="AE83">
        <v>1</v>
      </c>
      <c r="AF83">
        <v>2</v>
      </c>
      <c r="AG83">
        <v>0</v>
      </c>
      <c r="AH83">
        <v>0</v>
      </c>
      <c r="AI83">
        <v>0</v>
      </c>
      <c r="AJ83">
        <v>3</v>
      </c>
      <c r="AK83" s="51" t="s">
        <v>360</v>
      </c>
      <c r="AO83" s="14" t="s">
        <v>92</v>
      </c>
    </row>
    <row r="84" spans="1:41" x14ac:dyDescent="0.3">
      <c r="A84" s="14" t="s">
        <v>804</v>
      </c>
      <c r="B84">
        <v>1</v>
      </c>
      <c r="C84">
        <v>4400</v>
      </c>
      <c r="D84" t="s">
        <v>121</v>
      </c>
      <c r="E84">
        <v>0</v>
      </c>
      <c r="F84">
        <v>0</v>
      </c>
      <c r="H84">
        <v>0</v>
      </c>
      <c r="I84">
        <v>3</v>
      </c>
      <c r="J84">
        <v>3</v>
      </c>
      <c r="K84">
        <v>3</v>
      </c>
      <c r="L84">
        <v>3</v>
      </c>
      <c r="M84">
        <v>3</v>
      </c>
      <c r="N84">
        <v>2</v>
      </c>
      <c r="O84">
        <v>2</v>
      </c>
      <c r="P84">
        <v>3</v>
      </c>
      <c r="Q84">
        <v>3</v>
      </c>
      <c r="R84">
        <v>2</v>
      </c>
      <c r="S84">
        <v>0</v>
      </c>
      <c r="T84">
        <v>0</v>
      </c>
      <c r="U84">
        <v>3</v>
      </c>
      <c r="V84">
        <v>4</v>
      </c>
      <c r="W84">
        <v>3</v>
      </c>
      <c r="X84">
        <v>0</v>
      </c>
      <c r="Y84">
        <v>3</v>
      </c>
      <c r="Z84">
        <v>2</v>
      </c>
      <c r="AA84">
        <v>1</v>
      </c>
      <c r="AB84">
        <v>0</v>
      </c>
      <c r="AC84">
        <v>2</v>
      </c>
      <c r="AD84">
        <v>2</v>
      </c>
      <c r="AE84">
        <v>5</v>
      </c>
      <c r="AF84">
        <v>0</v>
      </c>
      <c r="AG84">
        <v>1</v>
      </c>
      <c r="AH84">
        <v>0</v>
      </c>
      <c r="AI84">
        <v>0</v>
      </c>
      <c r="AJ84">
        <v>0</v>
      </c>
      <c r="AK84" s="51" t="s">
        <v>360</v>
      </c>
      <c r="AO84" s="14" t="s">
        <v>92</v>
      </c>
    </row>
    <row r="85" spans="1:41" x14ac:dyDescent="0.3">
      <c r="A85" s="14" t="s">
        <v>805</v>
      </c>
      <c r="B85">
        <v>1</v>
      </c>
      <c r="C85">
        <v>4401</v>
      </c>
      <c r="D85" t="s">
        <v>122</v>
      </c>
      <c r="E85">
        <v>0</v>
      </c>
      <c r="F85">
        <v>0</v>
      </c>
      <c r="H85">
        <v>1</v>
      </c>
      <c r="I85">
        <v>0</v>
      </c>
      <c r="J85">
        <v>0</v>
      </c>
      <c r="K85">
        <v>0</v>
      </c>
      <c r="L85">
        <v>0</v>
      </c>
      <c r="M85">
        <v>1</v>
      </c>
      <c r="N85">
        <v>1</v>
      </c>
      <c r="O85">
        <v>1</v>
      </c>
      <c r="P85">
        <v>0</v>
      </c>
      <c r="Q85">
        <v>3</v>
      </c>
      <c r="R85">
        <v>3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  <c r="AA85">
        <v>0</v>
      </c>
      <c r="AB85">
        <v>0</v>
      </c>
      <c r="AC85">
        <v>1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 s="51" t="s">
        <v>360</v>
      </c>
      <c r="AO85" s="14" t="s">
        <v>92</v>
      </c>
    </row>
    <row r="86" spans="1:41" x14ac:dyDescent="0.3">
      <c r="A86" s="14" t="s">
        <v>806</v>
      </c>
      <c r="B86">
        <v>1</v>
      </c>
      <c r="C86">
        <v>4402</v>
      </c>
      <c r="D86" t="s">
        <v>123</v>
      </c>
      <c r="E86">
        <v>2</v>
      </c>
      <c r="F86">
        <v>0</v>
      </c>
      <c r="H86">
        <v>2</v>
      </c>
      <c r="I86">
        <v>1</v>
      </c>
      <c r="J86">
        <v>1</v>
      </c>
      <c r="K86">
        <v>1</v>
      </c>
      <c r="L86">
        <v>1</v>
      </c>
      <c r="M86">
        <v>0</v>
      </c>
      <c r="N86">
        <v>0</v>
      </c>
      <c r="O86">
        <v>0</v>
      </c>
      <c r="P86">
        <v>0</v>
      </c>
      <c r="Q86">
        <v>1</v>
      </c>
      <c r="R86">
        <v>1</v>
      </c>
      <c r="S86">
        <v>0</v>
      </c>
      <c r="T86">
        <v>0</v>
      </c>
      <c r="U86">
        <v>1</v>
      </c>
      <c r="V86">
        <v>1</v>
      </c>
      <c r="W86">
        <v>1</v>
      </c>
      <c r="X86">
        <v>0</v>
      </c>
      <c r="Y86">
        <v>0</v>
      </c>
      <c r="Z86">
        <v>2</v>
      </c>
      <c r="AA86">
        <v>2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 s="51" t="s">
        <v>360</v>
      </c>
      <c r="AO86" s="14" t="s">
        <v>92</v>
      </c>
    </row>
    <row r="87" spans="1:41" x14ac:dyDescent="0.3">
      <c r="A87" s="14" t="s">
        <v>807</v>
      </c>
      <c r="B87">
        <v>1</v>
      </c>
      <c r="C87">
        <v>4403</v>
      </c>
      <c r="D87" t="s">
        <v>124</v>
      </c>
      <c r="E87">
        <v>0</v>
      </c>
      <c r="F87">
        <v>0</v>
      </c>
      <c r="H87">
        <v>0</v>
      </c>
      <c r="I87">
        <v>2</v>
      </c>
      <c r="J87">
        <v>2</v>
      </c>
      <c r="K87">
        <v>2</v>
      </c>
      <c r="L87">
        <v>2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3</v>
      </c>
      <c r="Z87">
        <v>0</v>
      </c>
      <c r="AA87">
        <v>0</v>
      </c>
      <c r="AB87">
        <v>0</v>
      </c>
      <c r="AC87">
        <v>1</v>
      </c>
      <c r="AD87">
        <v>1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1</v>
      </c>
      <c r="AK87" s="51" t="s">
        <v>360</v>
      </c>
      <c r="AO87" s="14" t="s">
        <v>92</v>
      </c>
    </row>
    <row r="88" spans="1:41" x14ac:dyDescent="0.3">
      <c r="A88" s="14" t="s">
        <v>808</v>
      </c>
      <c r="B88">
        <v>1</v>
      </c>
      <c r="C88">
        <v>4404</v>
      </c>
      <c r="D88" t="s">
        <v>125</v>
      </c>
      <c r="E88">
        <v>0</v>
      </c>
      <c r="F88">
        <v>0</v>
      </c>
      <c r="H88">
        <v>0</v>
      </c>
      <c r="I88">
        <v>4</v>
      </c>
      <c r="J88">
        <v>4</v>
      </c>
      <c r="K88">
        <v>4</v>
      </c>
      <c r="L88">
        <v>4</v>
      </c>
      <c r="M88">
        <v>11</v>
      </c>
      <c r="N88">
        <v>11</v>
      </c>
      <c r="O88">
        <v>11</v>
      </c>
      <c r="P88">
        <v>11</v>
      </c>
      <c r="Q88">
        <v>4</v>
      </c>
      <c r="R88">
        <v>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8</v>
      </c>
      <c r="Z88">
        <v>0</v>
      </c>
      <c r="AA88">
        <v>3</v>
      </c>
      <c r="AB88">
        <v>3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 s="51" t="s">
        <v>116</v>
      </c>
      <c r="AO88" s="14" t="s">
        <v>92</v>
      </c>
    </row>
    <row r="89" spans="1:41" x14ac:dyDescent="0.3">
      <c r="A89" s="14" t="s">
        <v>809</v>
      </c>
      <c r="B89">
        <v>1</v>
      </c>
      <c r="C89">
        <v>4405</v>
      </c>
      <c r="D89" t="s">
        <v>126</v>
      </c>
      <c r="E89">
        <v>0</v>
      </c>
      <c r="F89">
        <v>0</v>
      </c>
      <c r="H89">
        <v>0</v>
      </c>
      <c r="I89">
        <v>1</v>
      </c>
      <c r="J89">
        <v>1</v>
      </c>
      <c r="K89">
        <v>1</v>
      </c>
      <c r="L89">
        <v>1</v>
      </c>
      <c r="M89">
        <v>4</v>
      </c>
      <c r="N89">
        <v>4</v>
      </c>
      <c r="O89">
        <v>4</v>
      </c>
      <c r="P89">
        <v>4</v>
      </c>
      <c r="Q89">
        <v>1</v>
      </c>
      <c r="R89">
        <v>0</v>
      </c>
      <c r="S89">
        <v>0</v>
      </c>
      <c r="T89">
        <v>0</v>
      </c>
      <c r="U89">
        <v>1</v>
      </c>
      <c r="V89">
        <v>1</v>
      </c>
      <c r="W89">
        <v>1</v>
      </c>
      <c r="X89">
        <v>0</v>
      </c>
      <c r="Y89">
        <v>5</v>
      </c>
      <c r="Z89">
        <v>3</v>
      </c>
      <c r="AA89">
        <v>5</v>
      </c>
      <c r="AB89">
        <v>2</v>
      </c>
      <c r="AC89">
        <v>2</v>
      </c>
      <c r="AD89">
        <v>2</v>
      </c>
      <c r="AE89">
        <v>3</v>
      </c>
      <c r="AF89">
        <v>0</v>
      </c>
      <c r="AG89">
        <v>0</v>
      </c>
      <c r="AH89">
        <v>0</v>
      </c>
      <c r="AI89">
        <v>0</v>
      </c>
      <c r="AJ89">
        <v>2</v>
      </c>
      <c r="AK89" s="51" t="s">
        <v>116</v>
      </c>
      <c r="AO89" s="14" t="s">
        <v>92</v>
      </c>
    </row>
    <row r="90" spans="1:41" x14ac:dyDescent="0.3">
      <c r="A90" s="14" t="s">
        <v>810</v>
      </c>
      <c r="B90">
        <v>1</v>
      </c>
      <c r="C90">
        <v>4406</v>
      </c>
      <c r="D90" t="s">
        <v>127</v>
      </c>
      <c r="E90">
        <v>0</v>
      </c>
      <c r="F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</v>
      </c>
      <c r="N90">
        <v>1</v>
      </c>
      <c r="O90">
        <v>2</v>
      </c>
      <c r="P90">
        <v>1</v>
      </c>
      <c r="Q90">
        <v>0</v>
      </c>
      <c r="R90">
        <v>1</v>
      </c>
      <c r="S90">
        <v>0</v>
      </c>
      <c r="T90">
        <v>0</v>
      </c>
      <c r="U90">
        <v>3</v>
      </c>
      <c r="V90">
        <v>4</v>
      </c>
      <c r="W90">
        <v>3</v>
      </c>
      <c r="X90">
        <v>0</v>
      </c>
      <c r="Y90">
        <v>1</v>
      </c>
      <c r="Z90">
        <v>0</v>
      </c>
      <c r="AA90">
        <v>1</v>
      </c>
      <c r="AB90">
        <v>1</v>
      </c>
      <c r="AC90">
        <v>0</v>
      </c>
      <c r="AD90">
        <v>0</v>
      </c>
      <c r="AE90">
        <v>0</v>
      </c>
      <c r="AF90">
        <v>0</v>
      </c>
      <c r="AG90">
        <v>1</v>
      </c>
      <c r="AH90">
        <v>0</v>
      </c>
      <c r="AI90">
        <v>0</v>
      </c>
      <c r="AJ90">
        <v>0</v>
      </c>
      <c r="AK90" s="51" t="s">
        <v>116</v>
      </c>
      <c r="AO90" s="14" t="s">
        <v>92</v>
      </c>
    </row>
    <row r="91" spans="1:41" x14ac:dyDescent="0.3">
      <c r="A91" s="14" t="s">
        <v>811</v>
      </c>
      <c r="B91">
        <v>1</v>
      </c>
      <c r="C91">
        <v>4407</v>
      </c>
      <c r="D91" t="s">
        <v>128</v>
      </c>
      <c r="E91">
        <v>32</v>
      </c>
      <c r="F91">
        <v>1</v>
      </c>
      <c r="H91">
        <v>34</v>
      </c>
      <c r="I91">
        <v>30</v>
      </c>
      <c r="J91">
        <v>31</v>
      </c>
      <c r="K91">
        <v>31</v>
      </c>
      <c r="L91">
        <v>30</v>
      </c>
      <c r="M91">
        <v>55</v>
      </c>
      <c r="N91">
        <v>55</v>
      </c>
      <c r="O91">
        <v>56</v>
      </c>
      <c r="P91">
        <v>54</v>
      </c>
      <c r="Q91">
        <v>31</v>
      </c>
      <c r="R91">
        <v>32</v>
      </c>
      <c r="S91">
        <v>0</v>
      </c>
      <c r="T91">
        <v>0</v>
      </c>
      <c r="U91">
        <v>29</v>
      </c>
      <c r="V91">
        <v>30</v>
      </c>
      <c r="W91">
        <v>32</v>
      </c>
      <c r="X91">
        <v>0</v>
      </c>
      <c r="Y91">
        <v>32</v>
      </c>
      <c r="Z91">
        <v>30</v>
      </c>
      <c r="AA91">
        <v>35</v>
      </c>
      <c r="AB91">
        <v>34</v>
      </c>
      <c r="AC91">
        <v>7</v>
      </c>
      <c r="AD91">
        <v>4</v>
      </c>
      <c r="AE91">
        <v>0</v>
      </c>
      <c r="AF91">
        <v>9</v>
      </c>
      <c r="AG91">
        <v>4</v>
      </c>
      <c r="AH91">
        <v>0</v>
      </c>
      <c r="AI91">
        <v>2</v>
      </c>
      <c r="AJ91">
        <v>5</v>
      </c>
      <c r="AK91" s="51" t="s">
        <v>128</v>
      </c>
      <c r="AO91" s="14" t="s">
        <v>92</v>
      </c>
    </row>
    <row r="92" spans="1:41" x14ac:dyDescent="0.3">
      <c r="A92" s="14" t="s">
        <v>812</v>
      </c>
      <c r="B92">
        <v>1</v>
      </c>
      <c r="C92">
        <v>4408</v>
      </c>
      <c r="D92" t="s">
        <v>129</v>
      </c>
      <c r="E92">
        <v>0</v>
      </c>
      <c r="F92">
        <v>0</v>
      </c>
      <c r="H92">
        <v>0</v>
      </c>
      <c r="I92">
        <v>1</v>
      </c>
      <c r="J92">
        <v>1</v>
      </c>
      <c r="K92">
        <v>1</v>
      </c>
      <c r="L92">
        <v>1</v>
      </c>
      <c r="M92">
        <v>3</v>
      </c>
      <c r="N92">
        <v>4</v>
      </c>
      <c r="O92">
        <v>6</v>
      </c>
      <c r="P92">
        <v>4</v>
      </c>
      <c r="Q92">
        <v>6</v>
      </c>
      <c r="R92">
        <v>5</v>
      </c>
      <c r="S92">
        <v>3</v>
      </c>
      <c r="T92">
        <v>0</v>
      </c>
      <c r="U92">
        <v>1</v>
      </c>
      <c r="V92">
        <v>1</v>
      </c>
      <c r="W92">
        <v>4</v>
      </c>
      <c r="X92">
        <v>0</v>
      </c>
      <c r="Y92">
        <v>7</v>
      </c>
      <c r="Z92">
        <v>2</v>
      </c>
      <c r="AA92">
        <v>3</v>
      </c>
      <c r="AB92">
        <v>3</v>
      </c>
      <c r="AC92">
        <v>2</v>
      </c>
      <c r="AD92">
        <v>1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 s="51" t="s">
        <v>128</v>
      </c>
      <c r="AO92" s="14" t="s">
        <v>92</v>
      </c>
    </row>
    <row r="93" spans="1:41" x14ac:dyDescent="0.3">
      <c r="A93" s="14" t="s">
        <v>813</v>
      </c>
      <c r="B93">
        <v>1</v>
      </c>
      <c r="C93">
        <v>4409</v>
      </c>
      <c r="D93" t="s">
        <v>130</v>
      </c>
      <c r="E93">
        <v>0</v>
      </c>
      <c r="F93">
        <v>0</v>
      </c>
      <c r="H93">
        <v>0</v>
      </c>
      <c r="I93">
        <v>3</v>
      </c>
      <c r="J93">
        <v>3</v>
      </c>
      <c r="K93">
        <v>3</v>
      </c>
      <c r="L93">
        <v>3</v>
      </c>
      <c r="M93">
        <v>5</v>
      </c>
      <c r="N93">
        <v>5</v>
      </c>
      <c r="O93">
        <v>5</v>
      </c>
      <c r="P93">
        <v>5</v>
      </c>
      <c r="Q93">
        <v>3</v>
      </c>
      <c r="R93">
        <v>3</v>
      </c>
      <c r="S93">
        <v>0</v>
      </c>
      <c r="T93">
        <v>0</v>
      </c>
      <c r="U93">
        <v>4</v>
      </c>
      <c r="V93">
        <v>5</v>
      </c>
      <c r="W93">
        <v>5</v>
      </c>
      <c r="X93">
        <v>0</v>
      </c>
      <c r="Y93">
        <v>5</v>
      </c>
      <c r="Z93">
        <v>3</v>
      </c>
      <c r="AA93">
        <v>2</v>
      </c>
      <c r="AB93">
        <v>2</v>
      </c>
      <c r="AC93">
        <v>4</v>
      </c>
      <c r="AD93">
        <v>2</v>
      </c>
      <c r="AE93">
        <v>0</v>
      </c>
      <c r="AF93">
        <v>21</v>
      </c>
      <c r="AG93">
        <v>0</v>
      </c>
      <c r="AH93">
        <v>0</v>
      </c>
      <c r="AI93">
        <v>1</v>
      </c>
      <c r="AJ93">
        <v>8</v>
      </c>
      <c r="AK93" s="51" t="s">
        <v>128</v>
      </c>
      <c r="AO93" s="14" t="s">
        <v>92</v>
      </c>
    </row>
    <row r="94" spans="1:41" x14ac:dyDescent="0.3">
      <c r="A94" s="14" t="s">
        <v>814</v>
      </c>
      <c r="B94">
        <v>1</v>
      </c>
      <c r="C94">
        <v>4410</v>
      </c>
      <c r="D94" t="s">
        <v>131</v>
      </c>
      <c r="E94">
        <v>0</v>
      </c>
      <c r="F94">
        <v>0</v>
      </c>
      <c r="H94">
        <v>0</v>
      </c>
      <c r="I94">
        <v>1</v>
      </c>
      <c r="J94">
        <v>1</v>
      </c>
      <c r="K94">
        <v>1</v>
      </c>
      <c r="L94">
        <v>1</v>
      </c>
      <c r="M94">
        <v>1</v>
      </c>
      <c r="N94">
        <v>1</v>
      </c>
      <c r="O94">
        <v>1</v>
      </c>
      <c r="P94">
        <v>1</v>
      </c>
      <c r="Q94">
        <v>2</v>
      </c>
      <c r="R94">
        <v>2</v>
      </c>
      <c r="S94">
        <v>0</v>
      </c>
      <c r="T94">
        <v>0</v>
      </c>
      <c r="U94">
        <v>1</v>
      </c>
      <c r="V94">
        <v>1</v>
      </c>
      <c r="W94">
        <v>0</v>
      </c>
      <c r="X94">
        <v>0</v>
      </c>
      <c r="Y94">
        <v>1</v>
      </c>
      <c r="Z94">
        <v>2</v>
      </c>
      <c r="AA94">
        <v>2</v>
      </c>
      <c r="AB94">
        <v>2</v>
      </c>
      <c r="AC94">
        <v>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 s="51" t="s">
        <v>128</v>
      </c>
      <c r="AO94" s="14" t="s">
        <v>92</v>
      </c>
    </row>
    <row r="95" spans="1:41" x14ac:dyDescent="0.3">
      <c r="A95" s="14" t="s">
        <v>815</v>
      </c>
      <c r="B95">
        <v>1</v>
      </c>
      <c r="C95">
        <v>4411</v>
      </c>
      <c r="D95" t="s">
        <v>132</v>
      </c>
      <c r="E95">
        <v>0</v>
      </c>
      <c r="F95">
        <v>0</v>
      </c>
      <c r="H95">
        <v>0</v>
      </c>
      <c r="I95">
        <v>1</v>
      </c>
      <c r="J95">
        <v>1</v>
      </c>
      <c r="K95">
        <v>1</v>
      </c>
      <c r="L95">
        <v>1</v>
      </c>
      <c r="M95">
        <v>2</v>
      </c>
      <c r="N95">
        <v>2</v>
      </c>
      <c r="O95">
        <v>2</v>
      </c>
      <c r="P95">
        <v>2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0</v>
      </c>
      <c r="Y95">
        <v>1</v>
      </c>
      <c r="Z95">
        <v>1</v>
      </c>
      <c r="AA95">
        <v>1</v>
      </c>
      <c r="AB95">
        <v>1</v>
      </c>
      <c r="AC95">
        <v>1</v>
      </c>
      <c r="AD95">
        <v>0</v>
      </c>
      <c r="AE95">
        <v>0</v>
      </c>
      <c r="AF95">
        <v>0</v>
      </c>
      <c r="AG95">
        <v>1</v>
      </c>
      <c r="AH95">
        <v>0</v>
      </c>
      <c r="AI95">
        <v>0</v>
      </c>
      <c r="AJ95">
        <v>0</v>
      </c>
      <c r="AK95" s="51" t="s">
        <v>128</v>
      </c>
      <c r="AO95" s="14" t="s">
        <v>92</v>
      </c>
    </row>
    <row r="96" spans="1:41" x14ac:dyDescent="0.3">
      <c r="A96" s="14" t="s">
        <v>816</v>
      </c>
      <c r="B96">
        <v>1</v>
      </c>
      <c r="C96">
        <v>4412</v>
      </c>
      <c r="D96" t="s">
        <v>133</v>
      </c>
      <c r="E96">
        <v>0</v>
      </c>
      <c r="F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</v>
      </c>
      <c r="N96">
        <v>2</v>
      </c>
      <c r="O96">
        <v>2</v>
      </c>
      <c r="P96">
        <v>2</v>
      </c>
      <c r="Q96">
        <v>1</v>
      </c>
      <c r="R96">
        <v>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 s="51" t="s">
        <v>128</v>
      </c>
      <c r="AO96" s="14" t="s">
        <v>92</v>
      </c>
    </row>
    <row r="97" spans="1:41" x14ac:dyDescent="0.3">
      <c r="A97" s="14" t="s">
        <v>817</v>
      </c>
      <c r="B97">
        <v>1</v>
      </c>
      <c r="C97">
        <v>4413</v>
      </c>
      <c r="D97" t="s">
        <v>134</v>
      </c>
      <c r="E97">
        <v>0</v>
      </c>
      <c r="F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</v>
      </c>
      <c r="N97">
        <v>1</v>
      </c>
      <c r="O97">
        <v>1</v>
      </c>
      <c r="P97">
        <v>1</v>
      </c>
      <c r="Q97">
        <v>3</v>
      </c>
      <c r="R97">
        <v>3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 s="51" t="s">
        <v>128</v>
      </c>
      <c r="AO97" s="14" t="s">
        <v>92</v>
      </c>
    </row>
    <row r="98" spans="1:41" x14ac:dyDescent="0.3">
      <c r="A98" s="14" t="s">
        <v>818</v>
      </c>
      <c r="B98">
        <v>1</v>
      </c>
      <c r="C98">
        <v>4414</v>
      </c>
      <c r="D98" t="s">
        <v>135</v>
      </c>
      <c r="E98">
        <v>0</v>
      </c>
      <c r="F98">
        <v>0</v>
      </c>
      <c r="H98">
        <v>0</v>
      </c>
      <c r="I98">
        <v>2</v>
      </c>
      <c r="J98">
        <v>2</v>
      </c>
      <c r="K98">
        <v>2</v>
      </c>
      <c r="L98">
        <v>2</v>
      </c>
      <c r="M98">
        <v>0</v>
      </c>
      <c r="N98">
        <v>0</v>
      </c>
      <c r="O98">
        <v>0</v>
      </c>
      <c r="P98">
        <v>0</v>
      </c>
      <c r="Q98">
        <v>2</v>
      </c>
      <c r="R98">
        <v>2</v>
      </c>
      <c r="S98">
        <v>0</v>
      </c>
      <c r="T98">
        <v>0</v>
      </c>
      <c r="U98">
        <v>1</v>
      </c>
      <c r="V98">
        <v>1</v>
      </c>
      <c r="W98">
        <v>1</v>
      </c>
      <c r="X98">
        <v>0</v>
      </c>
      <c r="Y98">
        <v>0</v>
      </c>
      <c r="Z98">
        <v>0</v>
      </c>
      <c r="AA98">
        <v>1</v>
      </c>
      <c r="AB98">
        <v>1</v>
      </c>
      <c r="AC98">
        <v>1</v>
      </c>
      <c r="AD98">
        <v>1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 s="51" t="s">
        <v>128</v>
      </c>
      <c r="AO98" s="14" t="s">
        <v>92</v>
      </c>
    </row>
    <row r="99" spans="1:41" x14ac:dyDescent="0.3">
      <c r="A99" s="14" t="s">
        <v>819</v>
      </c>
      <c r="B99">
        <v>1</v>
      </c>
      <c r="C99">
        <v>4415</v>
      </c>
      <c r="D99" t="s">
        <v>136</v>
      </c>
      <c r="E99">
        <v>0</v>
      </c>
      <c r="F99">
        <v>1</v>
      </c>
      <c r="H99">
        <v>0</v>
      </c>
      <c r="I99">
        <v>1</v>
      </c>
      <c r="J99">
        <v>1</v>
      </c>
      <c r="K99">
        <v>1</v>
      </c>
      <c r="L99">
        <v>1</v>
      </c>
      <c r="M99">
        <v>2</v>
      </c>
      <c r="N99">
        <v>0</v>
      </c>
      <c r="O99">
        <v>1</v>
      </c>
      <c r="P99">
        <v>1</v>
      </c>
      <c r="Q99">
        <v>1</v>
      </c>
      <c r="R99">
        <v>1</v>
      </c>
      <c r="S99">
        <v>0</v>
      </c>
      <c r="T99">
        <v>0</v>
      </c>
      <c r="U99">
        <v>1</v>
      </c>
      <c r="V99">
        <v>1</v>
      </c>
      <c r="W99">
        <v>3</v>
      </c>
      <c r="X99">
        <v>0</v>
      </c>
      <c r="Y99">
        <v>2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</v>
      </c>
      <c r="AF99">
        <v>0</v>
      </c>
      <c r="AG99">
        <v>1</v>
      </c>
      <c r="AH99">
        <v>0</v>
      </c>
      <c r="AI99">
        <v>0</v>
      </c>
      <c r="AJ99">
        <v>2</v>
      </c>
      <c r="AK99" s="51" t="s">
        <v>128</v>
      </c>
      <c r="AO99" s="14" t="s">
        <v>92</v>
      </c>
    </row>
    <row r="100" spans="1:41" x14ac:dyDescent="0.3">
      <c r="A100" s="14" t="s">
        <v>820</v>
      </c>
      <c r="B100">
        <v>1</v>
      </c>
      <c r="C100">
        <v>4416</v>
      </c>
      <c r="D100" t="s">
        <v>137</v>
      </c>
      <c r="E100">
        <v>0</v>
      </c>
      <c r="F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2</v>
      </c>
      <c r="N100">
        <v>2</v>
      </c>
      <c r="O100">
        <v>2</v>
      </c>
      <c r="P100">
        <v>2</v>
      </c>
      <c r="Q100">
        <v>0</v>
      </c>
      <c r="R100">
        <v>0</v>
      </c>
      <c r="S100">
        <v>0</v>
      </c>
      <c r="T100">
        <v>0</v>
      </c>
      <c r="U100">
        <v>2</v>
      </c>
      <c r="V100">
        <v>1</v>
      </c>
      <c r="W100">
        <v>1</v>
      </c>
      <c r="X100">
        <v>0</v>
      </c>
      <c r="Y100">
        <v>2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2</v>
      </c>
      <c r="AK100" s="51" t="s">
        <v>128</v>
      </c>
      <c r="AO100" s="14" t="s">
        <v>92</v>
      </c>
    </row>
    <row r="101" spans="1:41" x14ac:dyDescent="0.3">
      <c r="A101" s="14" t="s">
        <v>821</v>
      </c>
      <c r="B101">
        <v>1</v>
      </c>
      <c r="C101">
        <v>4417</v>
      </c>
      <c r="D101" t="s">
        <v>138</v>
      </c>
      <c r="E101">
        <v>0</v>
      </c>
      <c r="F101">
        <v>0</v>
      </c>
      <c r="H101">
        <v>0</v>
      </c>
      <c r="I101">
        <v>1</v>
      </c>
      <c r="J101">
        <v>1</v>
      </c>
      <c r="K101">
        <v>1</v>
      </c>
      <c r="L101">
        <v>1</v>
      </c>
      <c r="M101">
        <v>3</v>
      </c>
      <c r="N101">
        <v>3</v>
      </c>
      <c r="O101">
        <v>1</v>
      </c>
      <c r="P101">
        <v>2</v>
      </c>
      <c r="Q101">
        <v>1</v>
      </c>
      <c r="R101">
        <v>1</v>
      </c>
      <c r="S101">
        <v>0</v>
      </c>
      <c r="T101">
        <v>0</v>
      </c>
      <c r="U101">
        <v>2</v>
      </c>
      <c r="V101">
        <v>2</v>
      </c>
      <c r="W101">
        <v>1</v>
      </c>
      <c r="X101">
        <v>0</v>
      </c>
      <c r="Y101">
        <v>1</v>
      </c>
      <c r="Z101">
        <v>1</v>
      </c>
      <c r="AA101">
        <v>2</v>
      </c>
      <c r="AB101">
        <v>2</v>
      </c>
      <c r="AC101">
        <v>2</v>
      </c>
      <c r="AD101">
        <v>2</v>
      </c>
      <c r="AE101">
        <v>7</v>
      </c>
      <c r="AF101">
        <v>1</v>
      </c>
      <c r="AG101">
        <v>0</v>
      </c>
      <c r="AH101">
        <v>0</v>
      </c>
      <c r="AI101">
        <v>0</v>
      </c>
      <c r="AJ101">
        <v>0</v>
      </c>
      <c r="AK101" s="51" t="s">
        <v>107</v>
      </c>
      <c r="AO101" s="14" t="s">
        <v>92</v>
      </c>
    </row>
    <row r="102" spans="1:41" x14ac:dyDescent="0.3">
      <c r="A102" s="14" t="s">
        <v>822</v>
      </c>
      <c r="B102">
        <v>1</v>
      </c>
      <c r="C102">
        <v>4418</v>
      </c>
      <c r="D102" t="s">
        <v>139</v>
      </c>
      <c r="E102">
        <v>0</v>
      </c>
      <c r="F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2</v>
      </c>
      <c r="N102">
        <v>2</v>
      </c>
      <c r="O102">
        <v>2</v>
      </c>
      <c r="P102">
        <v>2</v>
      </c>
      <c r="Q102">
        <v>1</v>
      </c>
      <c r="R102">
        <v>1</v>
      </c>
      <c r="S102">
        <v>0</v>
      </c>
      <c r="T102">
        <v>0</v>
      </c>
      <c r="U102">
        <v>0</v>
      </c>
      <c r="V102">
        <v>0</v>
      </c>
      <c r="W102">
        <v>1</v>
      </c>
      <c r="X102">
        <v>0</v>
      </c>
      <c r="Y102">
        <v>0</v>
      </c>
      <c r="Z102">
        <v>1</v>
      </c>
      <c r="AA102">
        <v>1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 s="51" t="s">
        <v>107</v>
      </c>
      <c r="AO102" s="14" t="s">
        <v>92</v>
      </c>
    </row>
    <row r="103" spans="1:41" x14ac:dyDescent="0.3">
      <c r="A103" s="14" t="s">
        <v>823</v>
      </c>
      <c r="B103">
        <v>1</v>
      </c>
      <c r="C103">
        <v>4419</v>
      </c>
      <c r="D103" t="s">
        <v>140</v>
      </c>
      <c r="E103">
        <v>0</v>
      </c>
      <c r="F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1</v>
      </c>
      <c r="N103">
        <v>1</v>
      </c>
      <c r="O103">
        <v>1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1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</v>
      </c>
      <c r="AD103">
        <v>1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 s="51" t="s">
        <v>107</v>
      </c>
      <c r="AO103" s="14" t="s">
        <v>92</v>
      </c>
    </row>
    <row r="104" spans="1:41" x14ac:dyDescent="0.3">
      <c r="A104" s="14" t="s">
        <v>824</v>
      </c>
      <c r="B104">
        <v>1</v>
      </c>
      <c r="C104">
        <v>4420</v>
      </c>
      <c r="D104" t="s">
        <v>141</v>
      </c>
      <c r="E104">
        <v>27</v>
      </c>
      <c r="F104">
        <v>2</v>
      </c>
      <c r="H104">
        <v>30</v>
      </c>
      <c r="I104">
        <v>20</v>
      </c>
      <c r="J104">
        <v>20</v>
      </c>
      <c r="K104">
        <v>19</v>
      </c>
      <c r="L104">
        <v>20</v>
      </c>
      <c r="M104">
        <v>22</v>
      </c>
      <c r="N104">
        <v>21</v>
      </c>
      <c r="O104">
        <v>21</v>
      </c>
      <c r="P104">
        <v>23</v>
      </c>
      <c r="Q104">
        <v>19</v>
      </c>
      <c r="R104">
        <v>19</v>
      </c>
      <c r="S104">
        <v>0</v>
      </c>
      <c r="T104">
        <v>0</v>
      </c>
      <c r="U104">
        <v>26</v>
      </c>
      <c r="V104">
        <v>27</v>
      </c>
      <c r="W104">
        <v>31</v>
      </c>
      <c r="X104">
        <v>0</v>
      </c>
      <c r="Y104">
        <v>37</v>
      </c>
      <c r="Z104">
        <v>22</v>
      </c>
      <c r="AA104">
        <v>31</v>
      </c>
      <c r="AB104">
        <v>23</v>
      </c>
      <c r="AC104">
        <v>15</v>
      </c>
      <c r="AD104">
        <v>11</v>
      </c>
      <c r="AE104">
        <v>1</v>
      </c>
      <c r="AF104">
        <v>0</v>
      </c>
      <c r="AG104">
        <v>2</v>
      </c>
      <c r="AH104">
        <v>0</v>
      </c>
      <c r="AI104">
        <v>0</v>
      </c>
      <c r="AJ104">
        <v>15</v>
      </c>
      <c r="AK104" s="51" t="s">
        <v>141</v>
      </c>
      <c r="AO104" s="14" t="s">
        <v>92</v>
      </c>
    </row>
    <row r="105" spans="1:41" x14ac:dyDescent="0.3">
      <c r="A105" s="14" t="s">
        <v>825</v>
      </c>
      <c r="B105">
        <v>1</v>
      </c>
      <c r="C105">
        <v>4421</v>
      </c>
      <c r="D105" t="s">
        <v>142</v>
      </c>
      <c r="E105">
        <v>0</v>
      </c>
      <c r="F105">
        <v>0</v>
      </c>
      <c r="H105">
        <v>3</v>
      </c>
      <c r="I105">
        <v>8</v>
      </c>
      <c r="J105">
        <v>8</v>
      </c>
      <c r="K105">
        <v>8</v>
      </c>
      <c r="L105">
        <v>8</v>
      </c>
      <c r="M105">
        <v>4</v>
      </c>
      <c r="N105">
        <v>4</v>
      </c>
      <c r="O105">
        <v>6</v>
      </c>
      <c r="P105">
        <v>5</v>
      </c>
      <c r="Q105">
        <v>2</v>
      </c>
      <c r="R105">
        <v>4</v>
      </c>
      <c r="S105">
        <v>0</v>
      </c>
      <c r="T105">
        <v>0</v>
      </c>
      <c r="U105">
        <v>4</v>
      </c>
      <c r="V105">
        <v>8</v>
      </c>
      <c r="W105">
        <v>5</v>
      </c>
      <c r="X105">
        <v>0</v>
      </c>
      <c r="Y105">
        <v>3</v>
      </c>
      <c r="Z105">
        <v>5</v>
      </c>
      <c r="AA105">
        <v>9</v>
      </c>
      <c r="AB105">
        <v>10</v>
      </c>
      <c r="AC105">
        <v>5</v>
      </c>
      <c r="AD105">
        <v>5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6</v>
      </c>
      <c r="AK105" s="51" t="s">
        <v>141</v>
      </c>
      <c r="AO105" s="14" t="s">
        <v>92</v>
      </c>
    </row>
    <row r="106" spans="1:41" x14ac:dyDescent="0.3">
      <c r="A106" s="14" t="s">
        <v>826</v>
      </c>
      <c r="B106">
        <v>1</v>
      </c>
      <c r="C106">
        <v>4422</v>
      </c>
      <c r="D106" t="s">
        <v>143</v>
      </c>
      <c r="E106">
        <v>0</v>
      </c>
      <c r="F106">
        <v>0</v>
      </c>
      <c r="H106">
        <v>0</v>
      </c>
      <c r="I106">
        <v>5</v>
      </c>
      <c r="J106">
        <v>5</v>
      </c>
      <c r="K106">
        <v>5</v>
      </c>
      <c r="L106">
        <v>5</v>
      </c>
      <c r="M106">
        <v>4</v>
      </c>
      <c r="N106">
        <v>4</v>
      </c>
      <c r="O106">
        <v>4</v>
      </c>
      <c r="P106">
        <v>4</v>
      </c>
      <c r="Q106">
        <v>0</v>
      </c>
      <c r="R106">
        <v>0</v>
      </c>
      <c r="S106">
        <v>0</v>
      </c>
      <c r="T106">
        <v>0</v>
      </c>
      <c r="U106">
        <v>2</v>
      </c>
      <c r="V106">
        <v>2</v>
      </c>
      <c r="W106">
        <v>1</v>
      </c>
      <c r="X106">
        <v>0</v>
      </c>
      <c r="Y106">
        <v>6</v>
      </c>
      <c r="Z106">
        <v>5</v>
      </c>
      <c r="AA106">
        <v>5</v>
      </c>
      <c r="AB106">
        <v>4</v>
      </c>
      <c r="AC106">
        <v>2</v>
      </c>
      <c r="AD106">
        <v>1</v>
      </c>
      <c r="AE106">
        <v>0</v>
      </c>
      <c r="AF106">
        <v>4</v>
      </c>
      <c r="AG106">
        <v>0</v>
      </c>
      <c r="AH106">
        <v>0</v>
      </c>
      <c r="AI106">
        <v>0</v>
      </c>
      <c r="AJ106">
        <v>3</v>
      </c>
      <c r="AK106" s="51" t="s">
        <v>141</v>
      </c>
      <c r="AO106" s="14" t="s">
        <v>92</v>
      </c>
    </row>
    <row r="107" spans="1:41" x14ac:dyDescent="0.3">
      <c r="A107" s="14" t="s">
        <v>827</v>
      </c>
      <c r="B107">
        <v>1</v>
      </c>
      <c r="C107">
        <v>4423</v>
      </c>
      <c r="D107" t="s">
        <v>144</v>
      </c>
      <c r="E107">
        <v>0</v>
      </c>
      <c r="F107">
        <v>0</v>
      </c>
      <c r="H107">
        <v>0</v>
      </c>
      <c r="I107">
        <v>2</v>
      </c>
      <c r="J107">
        <v>2</v>
      </c>
      <c r="K107">
        <v>2</v>
      </c>
      <c r="L107">
        <v>2</v>
      </c>
      <c r="M107">
        <v>5</v>
      </c>
      <c r="N107">
        <v>3</v>
      </c>
      <c r="O107">
        <v>3</v>
      </c>
      <c r="P107">
        <v>3</v>
      </c>
      <c r="Q107">
        <v>6</v>
      </c>
      <c r="R107">
        <v>6</v>
      </c>
      <c r="S107">
        <v>0</v>
      </c>
      <c r="T107">
        <v>0</v>
      </c>
      <c r="U107">
        <v>11</v>
      </c>
      <c r="V107">
        <v>10</v>
      </c>
      <c r="W107">
        <v>9</v>
      </c>
      <c r="X107">
        <v>0</v>
      </c>
      <c r="Y107">
        <v>7</v>
      </c>
      <c r="Z107">
        <v>5</v>
      </c>
      <c r="AA107">
        <v>8</v>
      </c>
      <c r="AB107">
        <v>7</v>
      </c>
      <c r="AC107">
        <v>4</v>
      </c>
      <c r="AD107">
        <v>2</v>
      </c>
      <c r="AE107">
        <v>1</v>
      </c>
      <c r="AF107">
        <v>0</v>
      </c>
      <c r="AG107">
        <v>0</v>
      </c>
      <c r="AH107">
        <v>0</v>
      </c>
      <c r="AI107">
        <v>0</v>
      </c>
      <c r="AJ107">
        <v>6</v>
      </c>
      <c r="AK107" s="51" t="s">
        <v>141</v>
      </c>
      <c r="AO107" s="14" t="s">
        <v>92</v>
      </c>
    </row>
    <row r="108" spans="1:41" x14ac:dyDescent="0.3">
      <c r="A108" s="14" t="s">
        <v>828</v>
      </c>
      <c r="B108">
        <v>1</v>
      </c>
      <c r="C108">
        <v>4424</v>
      </c>
      <c r="D108" t="s">
        <v>145</v>
      </c>
      <c r="E108">
        <v>0</v>
      </c>
      <c r="F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2</v>
      </c>
      <c r="N108">
        <v>2</v>
      </c>
      <c r="O108">
        <v>2</v>
      </c>
      <c r="P108">
        <v>2</v>
      </c>
      <c r="Q108">
        <v>5</v>
      </c>
      <c r="R108">
        <v>5</v>
      </c>
      <c r="S108">
        <v>0</v>
      </c>
      <c r="T108">
        <v>0</v>
      </c>
      <c r="U108">
        <v>3</v>
      </c>
      <c r="V108">
        <v>2</v>
      </c>
      <c r="W108">
        <v>3</v>
      </c>
      <c r="X108">
        <v>0</v>
      </c>
      <c r="Y108">
        <v>1</v>
      </c>
      <c r="Z108">
        <v>0</v>
      </c>
      <c r="AA108">
        <v>3</v>
      </c>
      <c r="AB108">
        <v>3</v>
      </c>
      <c r="AC108">
        <v>1</v>
      </c>
      <c r="AD108">
        <v>1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</v>
      </c>
      <c r="AK108" s="51" t="s">
        <v>141</v>
      </c>
      <c r="AO108" s="14" t="s">
        <v>92</v>
      </c>
    </row>
    <row r="109" spans="1:41" x14ac:dyDescent="0.3">
      <c r="A109" s="14" t="s">
        <v>829</v>
      </c>
      <c r="B109">
        <v>1</v>
      </c>
      <c r="C109">
        <v>4425</v>
      </c>
      <c r="D109" t="s">
        <v>146</v>
      </c>
      <c r="E109">
        <v>0</v>
      </c>
      <c r="F109">
        <v>0</v>
      </c>
      <c r="H109">
        <v>0</v>
      </c>
      <c r="I109">
        <v>5</v>
      </c>
      <c r="J109">
        <v>4</v>
      </c>
      <c r="K109">
        <v>5</v>
      </c>
      <c r="L109">
        <v>5</v>
      </c>
      <c r="M109">
        <v>3</v>
      </c>
      <c r="N109">
        <v>3</v>
      </c>
      <c r="O109">
        <v>3</v>
      </c>
      <c r="P109">
        <v>3</v>
      </c>
      <c r="Q109">
        <v>4</v>
      </c>
      <c r="R109">
        <v>3</v>
      </c>
      <c r="S109">
        <v>1</v>
      </c>
      <c r="T109">
        <v>0</v>
      </c>
      <c r="U109">
        <v>2</v>
      </c>
      <c r="V109">
        <v>2</v>
      </c>
      <c r="W109">
        <v>2</v>
      </c>
      <c r="X109">
        <v>0</v>
      </c>
      <c r="Y109">
        <v>2</v>
      </c>
      <c r="Z109">
        <v>2</v>
      </c>
      <c r="AA109">
        <v>3</v>
      </c>
      <c r="AB109">
        <v>3</v>
      </c>
      <c r="AC109">
        <v>2</v>
      </c>
      <c r="AD109">
        <v>2</v>
      </c>
      <c r="AE109">
        <v>1</v>
      </c>
      <c r="AF109">
        <v>0</v>
      </c>
      <c r="AG109">
        <v>0</v>
      </c>
      <c r="AH109">
        <v>0</v>
      </c>
      <c r="AI109">
        <v>0</v>
      </c>
      <c r="AJ109">
        <v>0</v>
      </c>
      <c r="AK109" s="51" t="s">
        <v>141</v>
      </c>
      <c r="AO109" s="14" t="s">
        <v>92</v>
      </c>
    </row>
    <row r="110" spans="1:41" x14ac:dyDescent="0.3">
      <c r="A110" s="14" t="s">
        <v>830</v>
      </c>
      <c r="B110">
        <v>1</v>
      </c>
      <c r="C110">
        <v>4426</v>
      </c>
      <c r="D110" t="s">
        <v>147</v>
      </c>
      <c r="E110">
        <v>0</v>
      </c>
      <c r="F110">
        <v>0</v>
      </c>
      <c r="H110">
        <v>0</v>
      </c>
      <c r="I110">
        <v>8</v>
      </c>
      <c r="J110">
        <v>8</v>
      </c>
      <c r="K110">
        <v>8</v>
      </c>
      <c r="L110">
        <v>8</v>
      </c>
      <c r="M110">
        <v>6</v>
      </c>
      <c r="N110">
        <v>5</v>
      </c>
      <c r="O110">
        <v>4</v>
      </c>
      <c r="P110">
        <v>5</v>
      </c>
      <c r="Q110">
        <v>7</v>
      </c>
      <c r="R110">
        <v>7</v>
      </c>
      <c r="S110">
        <v>0</v>
      </c>
      <c r="T110">
        <v>0</v>
      </c>
      <c r="U110">
        <v>2</v>
      </c>
      <c r="V110">
        <v>4</v>
      </c>
      <c r="W110">
        <v>3</v>
      </c>
      <c r="X110">
        <v>0</v>
      </c>
      <c r="Y110">
        <v>7</v>
      </c>
      <c r="Z110">
        <v>3</v>
      </c>
      <c r="AA110">
        <v>4</v>
      </c>
      <c r="AB110">
        <v>2</v>
      </c>
      <c r="AC110">
        <v>3</v>
      </c>
      <c r="AD110">
        <v>3</v>
      </c>
      <c r="AE110">
        <v>0</v>
      </c>
      <c r="AF110">
        <v>0</v>
      </c>
      <c r="AG110">
        <v>0</v>
      </c>
      <c r="AH110">
        <v>0</v>
      </c>
      <c r="AI110">
        <v>2</v>
      </c>
      <c r="AJ110">
        <v>5</v>
      </c>
      <c r="AK110" s="51" t="s">
        <v>141</v>
      </c>
      <c r="AO110" s="14" t="s">
        <v>92</v>
      </c>
    </row>
    <row r="111" spans="1:41" x14ac:dyDescent="0.3">
      <c r="A111" s="14" t="s">
        <v>831</v>
      </c>
      <c r="B111">
        <v>1</v>
      </c>
      <c r="C111">
        <v>4427</v>
      </c>
      <c r="D111" t="s">
        <v>148</v>
      </c>
      <c r="E111">
        <v>0</v>
      </c>
      <c r="F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2</v>
      </c>
      <c r="N111">
        <v>2</v>
      </c>
      <c r="O111">
        <v>2</v>
      </c>
      <c r="P111">
        <v>2</v>
      </c>
      <c r="Q111">
        <v>3</v>
      </c>
      <c r="R111">
        <v>3</v>
      </c>
      <c r="S111">
        <v>0</v>
      </c>
      <c r="T111">
        <v>0</v>
      </c>
      <c r="U111">
        <v>2</v>
      </c>
      <c r="V111">
        <v>2</v>
      </c>
      <c r="W111">
        <v>2</v>
      </c>
      <c r="X111">
        <v>0</v>
      </c>
      <c r="Y111">
        <v>1</v>
      </c>
      <c r="Z111">
        <v>1</v>
      </c>
      <c r="AA111">
        <v>1</v>
      </c>
      <c r="AB111">
        <v>1</v>
      </c>
      <c r="AC111">
        <v>1</v>
      </c>
      <c r="AD111">
        <v>1</v>
      </c>
      <c r="AE111">
        <v>0</v>
      </c>
      <c r="AF111">
        <v>0</v>
      </c>
      <c r="AG111">
        <v>0</v>
      </c>
      <c r="AH111">
        <v>0</v>
      </c>
      <c r="AI111">
        <v>1</v>
      </c>
      <c r="AJ111">
        <v>1</v>
      </c>
      <c r="AK111" s="51" t="s">
        <v>141</v>
      </c>
      <c r="AO111" s="14" t="s">
        <v>92</v>
      </c>
    </row>
    <row r="112" spans="1:41" x14ac:dyDescent="0.3">
      <c r="A112" s="14" t="s">
        <v>832</v>
      </c>
      <c r="B112">
        <v>1</v>
      </c>
      <c r="C112">
        <v>4428</v>
      </c>
      <c r="D112" t="s">
        <v>149</v>
      </c>
      <c r="E112">
        <v>0</v>
      </c>
      <c r="F112">
        <v>0</v>
      </c>
      <c r="H112">
        <v>0</v>
      </c>
      <c r="I112">
        <v>4</v>
      </c>
      <c r="J112">
        <v>4</v>
      </c>
      <c r="K112">
        <v>4</v>
      </c>
      <c r="L112">
        <v>4</v>
      </c>
      <c r="M112">
        <v>6</v>
      </c>
      <c r="N112">
        <v>6</v>
      </c>
      <c r="O112">
        <v>6</v>
      </c>
      <c r="P112">
        <v>6</v>
      </c>
      <c r="Q112">
        <v>5</v>
      </c>
      <c r="R112">
        <v>5</v>
      </c>
      <c r="S112">
        <v>0</v>
      </c>
      <c r="T112">
        <v>0</v>
      </c>
      <c r="U112">
        <v>6</v>
      </c>
      <c r="V112">
        <v>5</v>
      </c>
      <c r="W112">
        <v>5</v>
      </c>
      <c r="X112">
        <v>0</v>
      </c>
      <c r="Y112">
        <v>6</v>
      </c>
      <c r="Z112">
        <v>2</v>
      </c>
      <c r="AA112">
        <v>2</v>
      </c>
      <c r="AB112">
        <v>2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2</v>
      </c>
      <c r="AK112" s="51" t="s">
        <v>141</v>
      </c>
      <c r="AO112" s="14" t="s">
        <v>92</v>
      </c>
    </row>
    <row r="113" spans="1:41" x14ac:dyDescent="0.3">
      <c r="A113" s="14" t="s">
        <v>833</v>
      </c>
      <c r="B113">
        <v>1</v>
      </c>
      <c r="C113">
        <v>4429</v>
      </c>
      <c r="D113" t="s">
        <v>150</v>
      </c>
      <c r="E113">
        <v>0</v>
      </c>
      <c r="F113">
        <v>0</v>
      </c>
      <c r="H113">
        <v>2</v>
      </c>
      <c r="I113">
        <v>9</v>
      </c>
      <c r="J113">
        <v>9</v>
      </c>
      <c r="K113">
        <v>9</v>
      </c>
      <c r="L113">
        <v>9</v>
      </c>
      <c r="M113">
        <v>10</v>
      </c>
      <c r="N113">
        <v>10</v>
      </c>
      <c r="O113">
        <v>10</v>
      </c>
      <c r="P113">
        <v>10</v>
      </c>
      <c r="Q113">
        <v>15</v>
      </c>
      <c r="R113">
        <v>16</v>
      </c>
      <c r="S113">
        <v>0</v>
      </c>
      <c r="T113">
        <v>0</v>
      </c>
      <c r="U113">
        <v>18</v>
      </c>
      <c r="V113">
        <v>18</v>
      </c>
      <c r="W113">
        <v>22</v>
      </c>
      <c r="X113">
        <v>0</v>
      </c>
      <c r="Y113">
        <v>22</v>
      </c>
      <c r="Z113">
        <v>9</v>
      </c>
      <c r="AA113">
        <v>15</v>
      </c>
      <c r="AB113">
        <v>9</v>
      </c>
      <c r="AC113">
        <v>7</v>
      </c>
      <c r="AD113">
        <v>7</v>
      </c>
      <c r="AE113">
        <v>0</v>
      </c>
      <c r="AF113">
        <v>0</v>
      </c>
      <c r="AG113">
        <v>9</v>
      </c>
      <c r="AH113">
        <v>0</v>
      </c>
      <c r="AI113">
        <v>5</v>
      </c>
      <c r="AJ113">
        <v>10</v>
      </c>
      <c r="AK113" s="51" t="s">
        <v>141</v>
      </c>
      <c r="AO113" s="14" t="s">
        <v>92</v>
      </c>
    </row>
    <row r="114" spans="1:41" x14ac:dyDescent="0.3">
      <c r="A114" s="14" t="s">
        <v>834</v>
      </c>
      <c r="B114">
        <v>1</v>
      </c>
      <c r="C114">
        <v>4430</v>
      </c>
      <c r="D114" t="s">
        <v>151</v>
      </c>
      <c r="E114">
        <v>0</v>
      </c>
      <c r="F114">
        <v>0</v>
      </c>
      <c r="H114">
        <v>0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3</v>
      </c>
      <c r="R114">
        <v>3</v>
      </c>
      <c r="S114">
        <v>0</v>
      </c>
      <c r="T114">
        <v>0</v>
      </c>
      <c r="U114">
        <v>4</v>
      </c>
      <c r="V114">
        <v>4</v>
      </c>
      <c r="W114">
        <v>4</v>
      </c>
      <c r="X114">
        <v>0</v>
      </c>
      <c r="Y114">
        <v>1</v>
      </c>
      <c r="Z114">
        <v>2</v>
      </c>
      <c r="AA114">
        <v>2</v>
      </c>
      <c r="AB114">
        <v>2</v>
      </c>
      <c r="AC114">
        <v>5</v>
      </c>
      <c r="AD114">
        <v>5</v>
      </c>
      <c r="AE114">
        <v>0</v>
      </c>
      <c r="AF114">
        <v>0</v>
      </c>
      <c r="AG114">
        <v>1</v>
      </c>
      <c r="AH114">
        <v>0</v>
      </c>
      <c r="AI114">
        <v>0</v>
      </c>
      <c r="AJ114">
        <v>2</v>
      </c>
      <c r="AK114" s="51" t="s">
        <v>141</v>
      </c>
      <c r="AO114" s="14" t="s">
        <v>92</v>
      </c>
    </row>
    <row r="115" spans="1:41" x14ac:dyDescent="0.3">
      <c r="A115" s="14" t="s">
        <v>835</v>
      </c>
      <c r="B115">
        <v>1</v>
      </c>
      <c r="C115">
        <v>4431</v>
      </c>
      <c r="D115" t="s">
        <v>152</v>
      </c>
      <c r="E115">
        <v>0</v>
      </c>
      <c r="F115">
        <v>0</v>
      </c>
      <c r="H115">
        <v>0</v>
      </c>
      <c r="I115">
        <v>1</v>
      </c>
      <c r="J115">
        <v>1</v>
      </c>
      <c r="K115">
        <v>1</v>
      </c>
      <c r="L115">
        <v>1</v>
      </c>
      <c r="M115">
        <v>0</v>
      </c>
      <c r="N115">
        <v>0</v>
      </c>
      <c r="O115">
        <v>0</v>
      </c>
      <c r="P115">
        <v>0</v>
      </c>
      <c r="Q115">
        <v>4</v>
      </c>
      <c r="R115">
        <v>4</v>
      </c>
      <c r="S115">
        <v>0</v>
      </c>
      <c r="T115">
        <v>0</v>
      </c>
      <c r="U115">
        <v>1</v>
      </c>
      <c r="V115">
        <v>2</v>
      </c>
      <c r="W115">
        <v>2</v>
      </c>
      <c r="X115">
        <v>0</v>
      </c>
      <c r="Y115">
        <v>1</v>
      </c>
      <c r="Z115">
        <v>2</v>
      </c>
      <c r="AA115">
        <v>2</v>
      </c>
      <c r="AB115">
        <v>2</v>
      </c>
      <c r="AC115">
        <v>1</v>
      </c>
      <c r="AD115">
        <v>1</v>
      </c>
      <c r="AE115">
        <v>4</v>
      </c>
      <c r="AF115">
        <v>0</v>
      </c>
      <c r="AG115">
        <v>0</v>
      </c>
      <c r="AH115">
        <v>0</v>
      </c>
      <c r="AI115">
        <v>0</v>
      </c>
      <c r="AJ115">
        <v>0</v>
      </c>
      <c r="AK115" s="51" t="s">
        <v>141</v>
      </c>
      <c r="AO115" s="14" t="s">
        <v>92</v>
      </c>
    </row>
    <row r="116" spans="1:41" x14ac:dyDescent="0.3">
      <c r="A116" s="14" t="s">
        <v>836</v>
      </c>
      <c r="B116">
        <v>1</v>
      </c>
      <c r="C116">
        <v>4432</v>
      </c>
      <c r="D116" t="s">
        <v>153</v>
      </c>
      <c r="E116">
        <v>0</v>
      </c>
      <c r="F116">
        <v>0</v>
      </c>
      <c r="H116">
        <v>0</v>
      </c>
      <c r="I116">
        <v>1</v>
      </c>
      <c r="J116">
        <v>1</v>
      </c>
      <c r="K116">
        <v>1</v>
      </c>
      <c r="L116">
        <v>1</v>
      </c>
      <c r="M116">
        <v>3</v>
      </c>
      <c r="N116">
        <v>3</v>
      </c>
      <c r="O116">
        <v>3</v>
      </c>
      <c r="P116">
        <v>3</v>
      </c>
      <c r="Q116">
        <v>2</v>
      </c>
      <c r="R116">
        <v>2</v>
      </c>
      <c r="S116">
        <v>0</v>
      </c>
      <c r="T116">
        <v>0</v>
      </c>
      <c r="U116">
        <v>3</v>
      </c>
      <c r="V116">
        <v>3</v>
      </c>
      <c r="W116">
        <v>3</v>
      </c>
      <c r="X116">
        <v>0</v>
      </c>
      <c r="Y116">
        <v>3</v>
      </c>
      <c r="Z116">
        <v>3</v>
      </c>
      <c r="AA116">
        <v>3</v>
      </c>
      <c r="AB116">
        <v>2</v>
      </c>
      <c r="AC116">
        <v>2</v>
      </c>
      <c r="AD116">
        <v>1</v>
      </c>
      <c r="AE116">
        <v>1</v>
      </c>
      <c r="AF116">
        <v>0</v>
      </c>
      <c r="AG116">
        <v>0</v>
      </c>
      <c r="AH116">
        <v>0</v>
      </c>
      <c r="AI116">
        <v>0</v>
      </c>
      <c r="AJ116">
        <v>1</v>
      </c>
      <c r="AK116" s="51" t="s">
        <v>141</v>
      </c>
      <c r="AO116" s="14" t="s">
        <v>92</v>
      </c>
    </row>
    <row r="117" spans="1:41" x14ac:dyDescent="0.3">
      <c r="A117" s="14" t="s">
        <v>837</v>
      </c>
      <c r="B117">
        <v>1</v>
      </c>
      <c r="C117">
        <v>4433</v>
      </c>
      <c r="D117" t="s">
        <v>154</v>
      </c>
      <c r="E117">
        <v>0</v>
      </c>
      <c r="F117">
        <v>0</v>
      </c>
      <c r="H117">
        <v>0</v>
      </c>
      <c r="I117">
        <v>3</v>
      </c>
      <c r="J117">
        <v>3</v>
      </c>
      <c r="K117">
        <v>3</v>
      </c>
      <c r="L117">
        <v>3</v>
      </c>
      <c r="M117">
        <v>2</v>
      </c>
      <c r="N117">
        <v>2</v>
      </c>
      <c r="O117">
        <v>2</v>
      </c>
      <c r="P117">
        <v>2</v>
      </c>
      <c r="Q117">
        <v>2</v>
      </c>
      <c r="R117">
        <v>2</v>
      </c>
      <c r="S117">
        <v>0</v>
      </c>
      <c r="T117">
        <v>0</v>
      </c>
      <c r="U117">
        <v>2</v>
      </c>
      <c r="V117">
        <v>2</v>
      </c>
      <c r="W117">
        <v>2</v>
      </c>
      <c r="X117">
        <v>0</v>
      </c>
      <c r="Y117">
        <v>3</v>
      </c>
      <c r="Z117">
        <v>1</v>
      </c>
      <c r="AA117">
        <v>2</v>
      </c>
      <c r="AB117">
        <v>0</v>
      </c>
      <c r="AC117">
        <v>1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2</v>
      </c>
      <c r="AJ117">
        <v>2</v>
      </c>
      <c r="AK117" s="51" t="s">
        <v>141</v>
      </c>
      <c r="AO117" s="14" t="s">
        <v>92</v>
      </c>
    </row>
    <row r="118" spans="1:41" x14ac:dyDescent="0.3">
      <c r="A118" s="14" t="s">
        <v>838</v>
      </c>
      <c r="B118">
        <v>1</v>
      </c>
      <c r="C118">
        <v>4434</v>
      </c>
      <c r="D118" t="s">
        <v>155</v>
      </c>
      <c r="E118">
        <v>0</v>
      </c>
      <c r="F118">
        <v>0</v>
      </c>
      <c r="H118">
        <v>0</v>
      </c>
      <c r="I118">
        <v>4</v>
      </c>
      <c r="J118">
        <v>4</v>
      </c>
      <c r="K118">
        <v>4</v>
      </c>
      <c r="L118">
        <v>4</v>
      </c>
      <c r="M118">
        <v>1</v>
      </c>
      <c r="N118">
        <v>1</v>
      </c>
      <c r="O118">
        <v>1</v>
      </c>
      <c r="P118">
        <v>1</v>
      </c>
      <c r="Q118">
        <v>6</v>
      </c>
      <c r="R118">
        <v>6</v>
      </c>
      <c r="S118">
        <v>0</v>
      </c>
      <c r="T118">
        <v>0</v>
      </c>
      <c r="U118">
        <v>2</v>
      </c>
      <c r="V118">
        <v>2</v>
      </c>
      <c r="W118">
        <v>3</v>
      </c>
      <c r="X118">
        <v>0</v>
      </c>
      <c r="Y118">
        <v>5</v>
      </c>
      <c r="Z118">
        <v>4</v>
      </c>
      <c r="AA118">
        <v>3</v>
      </c>
      <c r="AB118">
        <v>3</v>
      </c>
      <c r="AC118">
        <v>3</v>
      </c>
      <c r="AD118">
        <v>3</v>
      </c>
      <c r="AE118">
        <v>0</v>
      </c>
      <c r="AF118">
        <v>0</v>
      </c>
      <c r="AG118">
        <v>2</v>
      </c>
      <c r="AH118">
        <v>0</v>
      </c>
      <c r="AI118">
        <v>0</v>
      </c>
      <c r="AJ118">
        <v>1</v>
      </c>
      <c r="AK118" s="51" t="s">
        <v>141</v>
      </c>
      <c r="AO118" s="14" t="s">
        <v>92</v>
      </c>
    </row>
    <row r="119" spans="1:41" x14ac:dyDescent="0.3">
      <c r="A119" s="14" t="s">
        <v>839</v>
      </c>
      <c r="B119">
        <v>1</v>
      </c>
      <c r="C119">
        <v>4435</v>
      </c>
      <c r="D119" t="s">
        <v>156</v>
      </c>
      <c r="E119">
        <v>0</v>
      </c>
      <c r="F119">
        <v>0</v>
      </c>
      <c r="H119">
        <v>0</v>
      </c>
      <c r="I119">
        <v>5</v>
      </c>
      <c r="J119">
        <v>5</v>
      </c>
      <c r="K119">
        <v>5</v>
      </c>
      <c r="L119">
        <v>5</v>
      </c>
      <c r="M119">
        <v>3</v>
      </c>
      <c r="N119">
        <v>3</v>
      </c>
      <c r="O119">
        <v>3</v>
      </c>
      <c r="P119">
        <v>3</v>
      </c>
      <c r="Q119">
        <v>0</v>
      </c>
      <c r="R119">
        <v>0</v>
      </c>
      <c r="S119">
        <v>0</v>
      </c>
      <c r="T119">
        <v>0</v>
      </c>
      <c r="U119">
        <v>1</v>
      </c>
      <c r="V119">
        <v>1</v>
      </c>
      <c r="W119">
        <v>1</v>
      </c>
      <c r="X119">
        <v>0</v>
      </c>
      <c r="Y119">
        <v>3</v>
      </c>
      <c r="Z119">
        <v>1</v>
      </c>
      <c r="AA119">
        <v>1</v>
      </c>
      <c r="AB119">
        <v>1</v>
      </c>
      <c r="AC119">
        <v>3</v>
      </c>
      <c r="AD119">
        <v>3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1</v>
      </c>
      <c r="AK119" s="51" t="s">
        <v>141</v>
      </c>
      <c r="AO119" s="14" t="s">
        <v>92</v>
      </c>
    </row>
    <row r="120" spans="1:41" x14ac:dyDescent="0.3">
      <c r="A120" s="14" t="s">
        <v>840</v>
      </c>
      <c r="B120">
        <v>1</v>
      </c>
      <c r="C120">
        <v>4436</v>
      </c>
      <c r="D120" t="s">
        <v>157</v>
      </c>
      <c r="E120">
        <v>0</v>
      </c>
      <c r="F120">
        <v>0</v>
      </c>
      <c r="H120">
        <v>0</v>
      </c>
      <c r="I120">
        <v>2</v>
      </c>
      <c r="J120">
        <v>2</v>
      </c>
      <c r="K120">
        <v>2</v>
      </c>
      <c r="L120">
        <v>2</v>
      </c>
      <c r="M120">
        <v>0</v>
      </c>
      <c r="N120">
        <v>0</v>
      </c>
      <c r="O120">
        <v>2</v>
      </c>
      <c r="P120">
        <v>2</v>
      </c>
      <c r="Q120">
        <v>0</v>
      </c>
      <c r="R120">
        <v>0</v>
      </c>
      <c r="S120">
        <v>0</v>
      </c>
      <c r="T120">
        <v>0</v>
      </c>
      <c r="U120">
        <v>2</v>
      </c>
      <c r="V120">
        <v>0</v>
      </c>
      <c r="W120">
        <v>2</v>
      </c>
      <c r="X120">
        <v>0</v>
      </c>
      <c r="Y120">
        <v>1</v>
      </c>
      <c r="Z120">
        <v>0</v>
      </c>
      <c r="AA120">
        <v>1</v>
      </c>
      <c r="AB120">
        <v>0</v>
      </c>
      <c r="AC120">
        <v>1</v>
      </c>
      <c r="AD120">
        <v>1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 s="51" t="s">
        <v>141</v>
      </c>
      <c r="AO120" s="14" t="s">
        <v>92</v>
      </c>
    </row>
    <row r="121" spans="1:41" x14ac:dyDescent="0.3">
      <c r="A121" s="14" t="s">
        <v>841</v>
      </c>
      <c r="B121">
        <v>1</v>
      </c>
      <c r="C121">
        <v>4437</v>
      </c>
      <c r="D121" t="s">
        <v>158</v>
      </c>
      <c r="E121">
        <v>0</v>
      </c>
      <c r="F121">
        <v>0</v>
      </c>
      <c r="H121">
        <v>0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5</v>
      </c>
      <c r="R121">
        <v>7</v>
      </c>
      <c r="S121">
        <v>0</v>
      </c>
      <c r="T121">
        <v>0</v>
      </c>
      <c r="U121">
        <v>3</v>
      </c>
      <c r="V121">
        <v>4</v>
      </c>
      <c r="W121">
        <v>7</v>
      </c>
      <c r="X121">
        <v>0</v>
      </c>
      <c r="Y121">
        <v>0</v>
      </c>
      <c r="Z121">
        <v>1</v>
      </c>
      <c r="AA121">
        <v>1</v>
      </c>
      <c r="AB121">
        <v>1</v>
      </c>
      <c r="AC121">
        <v>3</v>
      </c>
      <c r="AD121">
        <v>2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2</v>
      </c>
      <c r="AK121" s="51" t="s">
        <v>141</v>
      </c>
      <c r="AO121" s="14" t="s">
        <v>92</v>
      </c>
    </row>
    <row r="122" spans="1:41" x14ac:dyDescent="0.3">
      <c r="A122" s="14" t="s">
        <v>842</v>
      </c>
      <c r="B122">
        <v>1</v>
      </c>
      <c r="C122">
        <v>4438</v>
      </c>
      <c r="D122" t="s">
        <v>159</v>
      </c>
      <c r="E122">
        <v>0</v>
      </c>
      <c r="F122">
        <v>0</v>
      </c>
      <c r="H122">
        <v>0</v>
      </c>
      <c r="I122">
        <v>3</v>
      </c>
      <c r="J122">
        <v>3</v>
      </c>
      <c r="K122">
        <v>3</v>
      </c>
      <c r="L122">
        <v>3</v>
      </c>
      <c r="M122">
        <v>2</v>
      </c>
      <c r="N122">
        <v>2</v>
      </c>
      <c r="O122">
        <v>2</v>
      </c>
      <c r="P122">
        <v>2</v>
      </c>
      <c r="Q122">
        <v>1</v>
      </c>
      <c r="R122">
        <v>1</v>
      </c>
      <c r="S122">
        <v>0</v>
      </c>
      <c r="T122">
        <v>0</v>
      </c>
      <c r="U122">
        <v>1</v>
      </c>
      <c r="V122">
        <v>1</v>
      </c>
      <c r="W122">
        <v>1</v>
      </c>
      <c r="X122">
        <v>0</v>
      </c>
      <c r="Y122">
        <v>6</v>
      </c>
      <c r="Z122">
        <v>5</v>
      </c>
      <c r="AA122">
        <v>5</v>
      </c>
      <c r="AB122">
        <v>5</v>
      </c>
      <c r="AC122">
        <v>6</v>
      </c>
      <c r="AD122">
        <v>6</v>
      </c>
      <c r="AE122">
        <v>0</v>
      </c>
      <c r="AF122">
        <v>0</v>
      </c>
      <c r="AG122">
        <v>0</v>
      </c>
      <c r="AH122">
        <v>0</v>
      </c>
      <c r="AI122">
        <v>1</v>
      </c>
      <c r="AJ122">
        <v>4</v>
      </c>
      <c r="AK122" s="51" t="s">
        <v>141</v>
      </c>
      <c r="AO122" s="14" t="s">
        <v>92</v>
      </c>
    </row>
    <row r="123" spans="1:41" x14ac:dyDescent="0.3">
      <c r="A123" s="14" t="s">
        <v>843</v>
      </c>
      <c r="B123">
        <v>1</v>
      </c>
      <c r="C123">
        <v>4439</v>
      </c>
      <c r="D123" t="s">
        <v>160</v>
      </c>
      <c r="E123">
        <v>0</v>
      </c>
      <c r="F123">
        <v>0</v>
      </c>
      <c r="H123">
        <v>0</v>
      </c>
      <c r="I123">
        <v>4</v>
      </c>
      <c r="J123">
        <v>4</v>
      </c>
      <c r="K123">
        <v>4</v>
      </c>
      <c r="L123">
        <v>4</v>
      </c>
      <c r="M123">
        <v>3</v>
      </c>
      <c r="N123">
        <v>3</v>
      </c>
      <c r="O123">
        <v>3</v>
      </c>
      <c r="P123">
        <v>3</v>
      </c>
      <c r="Q123">
        <v>5</v>
      </c>
      <c r="R123">
        <v>5</v>
      </c>
      <c r="S123">
        <v>0</v>
      </c>
      <c r="T123">
        <v>0</v>
      </c>
      <c r="U123">
        <v>5</v>
      </c>
      <c r="V123">
        <v>5</v>
      </c>
      <c r="W123">
        <v>5</v>
      </c>
      <c r="X123">
        <v>0</v>
      </c>
      <c r="Y123">
        <v>6</v>
      </c>
      <c r="Z123">
        <v>5</v>
      </c>
      <c r="AA123">
        <v>5</v>
      </c>
      <c r="AB123">
        <v>6</v>
      </c>
      <c r="AC123">
        <v>8</v>
      </c>
      <c r="AD123">
        <v>8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9</v>
      </c>
      <c r="AK123" s="51" t="s">
        <v>161</v>
      </c>
      <c r="AO123" s="14" t="s">
        <v>33</v>
      </c>
    </row>
    <row r="124" spans="1:41" x14ac:dyDescent="0.3">
      <c r="A124" s="14" t="s">
        <v>844</v>
      </c>
      <c r="B124">
        <v>1</v>
      </c>
      <c r="C124">
        <v>4440</v>
      </c>
      <c r="D124" t="s">
        <v>162</v>
      </c>
      <c r="E124">
        <v>26</v>
      </c>
      <c r="F124">
        <v>0</v>
      </c>
      <c r="H124">
        <v>30</v>
      </c>
      <c r="I124">
        <v>14</v>
      </c>
      <c r="J124">
        <v>14</v>
      </c>
      <c r="K124">
        <v>14</v>
      </c>
      <c r="L124">
        <v>14</v>
      </c>
      <c r="M124">
        <v>14</v>
      </c>
      <c r="N124">
        <v>15</v>
      </c>
      <c r="O124">
        <v>14</v>
      </c>
      <c r="P124">
        <v>15</v>
      </c>
      <c r="Q124">
        <v>7</v>
      </c>
      <c r="R124">
        <v>7</v>
      </c>
      <c r="S124">
        <v>0</v>
      </c>
      <c r="T124">
        <v>0</v>
      </c>
      <c r="U124">
        <v>12</v>
      </c>
      <c r="V124">
        <v>10</v>
      </c>
      <c r="W124">
        <v>14</v>
      </c>
      <c r="X124">
        <v>0</v>
      </c>
      <c r="Y124">
        <v>13</v>
      </c>
      <c r="Z124">
        <v>10</v>
      </c>
      <c r="AA124">
        <v>18</v>
      </c>
      <c r="AB124">
        <v>16</v>
      </c>
      <c r="AC124">
        <v>8</v>
      </c>
      <c r="AD124">
        <v>7</v>
      </c>
      <c r="AE124">
        <v>1</v>
      </c>
      <c r="AF124">
        <v>69</v>
      </c>
      <c r="AG124">
        <v>12</v>
      </c>
      <c r="AH124">
        <v>0</v>
      </c>
      <c r="AI124">
        <v>1</v>
      </c>
      <c r="AJ124">
        <v>12</v>
      </c>
      <c r="AK124" s="51" t="s">
        <v>164</v>
      </c>
      <c r="AO124" s="14" t="s">
        <v>164</v>
      </c>
    </row>
    <row r="125" spans="1:41" x14ac:dyDescent="0.3">
      <c r="A125" s="14" t="s">
        <v>845</v>
      </c>
      <c r="B125">
        <v>1</v>
      </c>
      <c r="C125">
        <v>4441</v>
      </c>
      <c r="D125" t="s">
        <v>165</v>
      </c>
      <c r="E125">
        <v>1</v>
      </c>
      <c r="F125">
        <v>0</v>
      </c>
      <c r="H125">
        <v>2</v>
      </c>
      <c r="I125">
        <v>10</v>
      </c>
      <c r="J125">
        <v>10</v>
      </c>
      <c r="K125">
        <v>10</v>
      </c>
      <c r="L125">
        <v>10</v>
      </c>
      <c r="M125">
        <v>15</v>
      </c>
      <c r="N125">
        <v>14</v>
      </c>
      <c r="O125">
        <v>17</v>
      </c>
      <c r="P125">
        <v>16</v>
      </c>
      <c r="Q125">
        <v>16</v>
      </c>
      <c r="R125">
        <v>15</v>
      </c>
      <c r="S125">
        <v>0</v>
      </c>
      <c r="T125">
        <v>0</v>
      </c>
      <c r="U125">
        <v>11</v>
      </c>
      <c r="V125">
        <v>10</v>
      </c>
      <c r="W125">
        <v>15</v>
      </c>
      <c r="X125">
        <v>0</v>
      </c>
      <c r="Y125">
        <v>16</v>
      </c>
      <c r="Z125">
        <v>16</v>
      </c>
      <c r="AA125">
        <v>13</v>
      </c>
      <c r="AB125">
        <v>14</v>
      </c>
      <c r="AC125">
        <v>10</v>
      </c>
      <c r="AD125">
        <v>9</v>
      </c>
      <c r="AE125">
        <v>3</v>
      </c>
      <c r="AF125">
        <v>12</v>
      </c>
      <c r="AG125">
        <v>5</v>
      </c>
      <c r="AH125">
        <v>0</v>
      </c>
      <c r="AI125">
        <v>0</v>
      </c>
      <c r="AJ125">
        <v>13</v>
      </c>
      <c r="AK125" s="51" t="s">
        <v>164</v>
      </c>
      <c r="AO125" s="14" t="s">
        <v>164</v>
      </c>
    </row>
    <row r="126" spans="1:41" x14ac:dyDescent="0.3">
      <c r="A126" s="14" t="s">
        <v>846</v>
      </c>
      <c r="B126">
        <v>1</v>
      </c>
      <c r="C126">
        <v>4442</v>
      </c>
      <c r="D126" t="s">
        <v>166</v>
      </c>
      <c r="E126">
        <v>0</v>
      </c>
      <c r="F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1</v>
      </c>
      <c r="R126">
        <v>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2</v>
      </c>
      <c r="AF126">
        <v>10</v>
      </c>
      <c r="AG126">
        <v>0</v>
      </c>
      <c r="AH126">
        <v>0</v>
      </c>
      <c r="AI126">
        <v>0</v>
      </c>
      <c r="AJ126">
        <v>1</v>
      </c>
      <c r="AK126" s="51" t="s">
        <v>363</v>
      </c>
      <c r="AO126" s="14" t="s">
        <v>164</v>
      </c>
    </row>
    <row r="127" spans="1:41" x14ac:dyDescent="0.3">
      <c r="A127" s="14" t="s">
        <v>847</v>
      </c>
      <c r="B127">
        <v>1</v>
      </c>
      <c r="C127">
        <v>4443</v>
      </c>
      <c r="D127" t="s">
        <v>168</v>
      </c>
      <c r="E127">
        <v>0</v>
      </c>
      <c r="F127">
        <v>0</v>
      </c>
      <c r="H127">
        <v>0</v>
      </c>
      <c r="I127">
        <v>5</v>
      </c>
      <c r="J127">
        <v>5</v>
      </c>
      <c r="K127">
        <v>5</v>
      </c>
      <c r="L127">
        <v>5</v>
      </c>
      <c r="M127">
        <v>6</v>
      </c>
      <c r="N127">
        <v>6</v>
      </c>
      <c r="O127">
        <v>6</v>
      </c>
      <c r="P127">
        <v>6</v>
      </c>
      <c r="Q127">
        <v>3</v>
      </c>
      <c r="R127">
        <v>3</v>
      </c>
      <c r="S127">
        <v>0</v>
      </c>
      <c r="T127">
        <v>0</v>
      </c>
      <c r="U127">
        <v>3</v>
      </c>
      <c r="V127">
        <v>4</v>
      </c>
      <c r="W127">
        <v>4</v>
      </c>
      <c r="X127">
        <v>0</v>
      </c>
      <c r="Y127">
        <v>4</v>
      </c>
      <c r="Z127">
        <v>2</v>
      </c>
      <c r="AA127">
        <v>3</v>
      </c>
      <c r="AB127">
        <v>3</v>
      </c>
      <c r="AC127">
        <v>5</v>
      </c>
      <c r="AD127">
        <v>5</v>
      </c>
      <c r="AE127">
        <v>1</v>
      </c>
      <c r="AF127">
        <v>1</v>
      </c>
      <c r="AG127">
        <v>3</v>
      </c>
      <c r="AH127">
        <v>0</v>
      </c>
      <c r="AI127">
        <v>0</v>
      </c>
      <c r="AJ127">
        <v>3</v>
      </c>
      <c r="AK127" s="51" t="s">
        <v>364</v>
      </c>
      <c r="AO127" s="14" t="s">
        <v>164</v>
      </c>
    </row>
    <row r="128" spans="1:41" x14ac:dyDescent="0.3">
      <c r="A128" s="14" t="s">
        <v>848</v>
      </c>
      <c r="B128">
        <v>1</v>
      </c>
      <c r="C128">
        <v>4444</v>
      </c>
      <c r="D128" t="s">
        <v>169</v>
      </c>
      <c r="E128">
        <v>0</v>
      </c>
      <c r="F128">
        <v>0</v>
      </c>
      <c r="H128">
        <v>0</v>
      </c>
      <c r="I128">
        <v>3</v>
      </c>
      <c r="J128">
        <v>3</v>
      </c>
      <c r="K128">
        <v>3</v>
      </c>
      <c r="L128">
        <v>3</v>
      </c>
      <c r="M128">
        <v>4</v>
      </c>
      <c r="N128">
        <v>4</v>
      </c>
      <c r="O128">
        <v>4</v>
      </c>
      <c r="P128">
        <v>4</v>
      </c>
      <c r="Q128">
        <v>3</v>
      </c>
      <c r="R128">
        <v>3</v>
      </c>
      <c r="S128">
        <v>0</v>
      </c>
      <c r="T128">
        <v>0</v>
      </c>
      <c r="U128">
        <v>2</v>
      </c>
      <c r="V128">
        <v>1</v>
      </c>
      <c r="W128">
        <v>1</v>
      </c>
      <c r="X128">
        <v>0</v>
      </c>
      <c r="Y128">
        <v>4</v>
      </c>
      <c r="Z128">
        <v>1</v>
      </c>
      <c r="AA128">
        <v>1</v>
      </c>
      <c r="AB128">
        <v>1</v>
      </c>
      <c r="AC128">
        <v>5</v>
      </c>
      <c r="AD128">
        <v>6</v>
      </c>
      <c r="AE128">
        <v>0</v>
      </c>
      <c r="AF128">
        <v>13</v>
      </c>
      <c r="AG128">
        <v>1</v>
      </c>
      <c r="AH128">
        <v>0</v>
      </c>
      <c r="AI128">
        <v>0</v>
      </c>
      <c r="AJ128">
        <v>4</v>
      </c>
      <c r="AK128" s="51" t="s">
        <v>169</v>
      </c>
      <c r="AO128" s="14" t="s">
        <v>164</v>
      </c>
    </row>
    <row r="129" spans="1:41" x14ac:dyDescent="0.3">
      <c r="A129" s="14" t="s">
        <v>849</v>
      </c>
      <c r="B129">
        <v>1</v>
      </c>
      <c r="C129">
        <v>4445</v>
      </c>
      <c r="D129" t="s">
        <v>170</v>
      </c>
      <c r="E129">
        <v>0</v>
      </c>
      <c r="F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1</v>
      </c>
      <c r="Q129">
        <v>3</v>
      </c>
      <c r="R129">
        <v>3</v>
      </c>
      <c r="S129">
        <v>0</v>
      </c>
      <c r="T129">
        <v>0</v>
      </c>
      <c r="U129">
        <v>0</v>
      </c>
      <c r="V129">
        <v>0</v>
      </c>
      <c r="W129">
        <v>6</v>
      </c>
      <c r="X129">
        <v>0</v>
      </c>
      <c r="Y129">
        <v>6</v>
      </c>
      <c r="Z129">
        <v>5</v>
      </c>
      <c r="AA129">
        <v>5</v>
      </c>
      <c r="AB129">
        <v>5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 s="51" t="s">
        <v>169</v>
      </c>
      <c r="AO129" s="14" t="s">
        <v>164</v>
      </c>
    </row>
    <row r="130" spans="1:41" x14ac:dyDescent="0.3">
      <c r="A130" s="14" t="s">
        <v>850</v>
      </c>
      <c r="B130">
        <v>1</v>
      </c>
      <c r="C130">
        <v>4446</v>
      </c>
      <c r="D130" t="s">
        <v>171</v>
      </c>
      <c r="E130">
        <v>0</v>
      </c>
      <c r="F130">
        <v>0</v>
      </c>
      <c r="H130">
        <v>0</v>
      </c>
      <c r="I130">
        <v>1</v>
      </c>
      <c r="J130">
        <v>1</v>
      </c>
      <c r="K130">
        <v>1</v>
      </c>
      <c r="L130">
        <v>1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v>0</v>
      </c>
      <c r="AA130">
        <v>0</v>
      </c>
      <c r="AB130">
        <v>0</v>
      </c>
      <c r="AC130">
        <v>2</v>
      </c>
      <c r="AD130">
        <v>1</v>
      </c>
      <c r="AE130">
        <v>1</v>
      </c>
      <c r="AF130">
        <v>5</v>
      </c>
      <c r="AG130">
        <v>0</v>
      </c>
      <c r="AH130">
        <v>0</v>
      </c>
      <c r="AI130">
        <v>0</v>
      </c>
      <c r="AJ130">
        <v>1</v>
      </c>
      <c r="AK130" s="51" t="s">
        <v>169</v>
      </c>
      <c r="AO130" s="14" t="s">
        <v>164</v>
      </c>
    </row>
    <row r="131" spans="1:41" x14ac:dyDescent="0.3">
      <c r="A131" s="14" t="s">
        <v>851</v>
      </c>
      <c r="B131">
        <v>1</v>
      </c>
      <c r="C131">
        <v>4447</v>
      </c>
      <c r="D131" t="s">
        <v>172</v>
      </c>
      <c r="E131">
        <v>1</v>
      </c>
      <c r="F131">
        <v>0</v>
      </c>
      <c r="H131">
        <v>1</v>
      </c>
      <c r="I131">
        <v>4</v>
      </c>
      <c r="J131">
        <v>4</v>
      </c>
      <c r="K131">
        <v>4</v>
      </c>
      <c r="L131">
        <v>4</v>
      </c>
      <c r="M131">
        <v>3</v>
      </c>
      <c r="N131">
        <v>6</v>
      </c>
      <c r="O131">
        <v>8</v>
      </c>
      <c r="P131">
        <v>6</v>
      </c>
      <c r="Q131">
        <v>3</v>
      </c>
      <c r="R131">
        <v>4</v>
      </c>
      <c r="S131">
        <v>0</v>
      </c>
      <c r="T131">
        <v>0</v>
      </c>
      <c r="U131">
        <v>3</v>
      </c>
      <c r="V131">
        <v>3</v>
      </c>
      <c r="W131">
        <v>4</v>
      </c>
      <c r="X131">
        <v>0</v>
      </c>
      <c r="Y131">
        <v>9</v>
      </c>
      <c r="Z131">
        <v>3</v>
      </c>
      <c r="AA131">
        <v>4</v>
      </c>
      <c r="AB131">
        <v>3</v>
      </c>
      <c r="AC131">
        <v>6</v>
      </c>
      <c r="AD131">
        <v>5</v>
      </c>
      <c r="AE131">
        <v>1</v>
      </c>
      <c r="AF131">
        <v>2</v>
      </c>
      <c r="AG131">
        <v>0</v>
      </c>
      <c r="AH131">
        <v>0</v>
      </c>
      <c r="AI131">
        <v>0</v>
      </c>
      <c r="AJ131">
        <v>1</v>
      </c>
      <c r="AK131" s="51" t="s">
        <v>169</v>
      </c>
      <c r="AO131" s="14" t="s">
        <v>164</v>
      </c>
    </row>
    <row r="132" spans="1:41" x14ac:dyDescent="0.3">
      <c r="A132" s="14" t="s">
        <v>852</v>
      </c>
      <c r="B132">
        <v>1</v>
      </c>
      <c r="C132">
        <v>4448</v>
      </c>
      <c r="D132" t="s">
        <v>173</v>
      </c>
      <c r="E132">
        <v>1</v>
      </c>
      <c r="F132">
        <v>0</v>
      </c>
      <c r="H132">
        <v>1</v>
      </c>
      <c r="I132">
        <v>2</v>
      </c>
      <c r="J132">
        <v>2</v>
      </c>
      <c r="K132">
        <v>2</v>
      </c>
      <c r="L132">
        <v>2</v>
      </c>
      <c r="M132">
        <v>1</v>
      </c>
      <c r="N132">
        <v>1</v>
      </c>
      <c r="O132">
        <v>1</v>
      </c>
      <c r="P132">
        <v>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2</v>
      </c>
      <c r="Z132">
        <v>0</v>
      </c>
      <c r="AA132">
        <v>0</v>
      </c>
      <c r="AB132">
        <v>0</v>
      </c>
      <c r="AC132">
        <v>1</v>
      </c>
      <c r="AD132">
        <v>1</v>
      </c>
      <c r="AE132">
        <v>0</v>
      </c>
      <c r="AF132">
        <v>6</v>
      </c>
      <c r="AG132">
        <v>0</v>
      </c>
      <c r="AH132">
        <v>0</v>
      </c>
      <c r="AI132">
        <v>0</v>
      </c>
      <c r="AJ132">
        <v>0</v>
      </c>
      <c r="AK132" s="51" t="s">
        <v>169</v>
      </c>
      <c r="AO132" s="14" t="s">
        <v>164</v>
      </c>
    </row>
    <row r="133" spans="1:41" x14ac:dyDescent="0.3">
      <c r="A133" s="14" t="s">
        <v>853</v>
      </c>
      <c r="B133">
        <v>1</v>
      </c>
      <c r="C133">
        <v>4449</v>
      </c>
      <c r="D133" t="s">
        <v>174</v>
      </c>
      <c r="E133">
        <v>0</v>
      </c>
      <c r="F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3</v>
      </c>
      <c r="N133">
        <v>3</v>
      </c>
      <c r="O133">
        <v>3</v>
      </c>
      <c r="P133">
        <v>3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1</v>
      </c>
      <c r="AB133">
        <v>1</v>
      </c>
      <c r="AC133">
        <v>0</v>
      </c>
      <c r="AD133">
        <v>0</v>
      </c>
      <c r="AE133">
        <v>1</v>
      </c>
      <c r="AF133">
        <v>2</v>
      </c>
      <c r="AG133">
        <v>0</v>
      </c>
      <c r="AH133">
        <v>0</v>
      </c>
      <c r="AI133">
        <v>0</v>
      </c>
      <c r="AJ133">
        <v>2</v>
      </c>
      <c r="AK133" s="51" t="s">
        <v>169</v>
      </c>
      <c r="AO133" s="14" t="s">
        <v>164</v>
      </c>
    </row>
    <row r="134" spans="1:41" x14ac:dyDescent="0.3">
      <c r="A134" s="14" t="s">
        <v>854</v>
      </c>
      <c r="B134">
        <v>1</v>
      </c>
      <c r="C134">
        <v>4450</v>
      </c>
      <c r="D134" t="s">
        <v>175</v>
      </c>
      <c r="E134">
        <v>0</v>
      </c>
      <c r="F134">
        <v>0</v>
      </c>
      <c r="H134">
        <v>1</v>
      </c>
      <c r="I134">
        <v>0</v>
      </c>
      <c r="J134">
        <v>0</v>
      </c>
      <c r="K134">
        <v>0</v>
      </c>
      <c r="L134">
        <v>0</v>
      </c>
      <c r="M134">
        <v>1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0</v>
      </c>
      <c r="T134">
        <v>0</v>
      </c>
      <c r="U134">
        <v>2</v>
      </c>
      <c r="V134">
        <v>2</v>
      </c>
      <c r="W134">
        <v>3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1</v>
      </c>
      <c r="AD134">
        <v>1</v>
      </c>
      <c r="AE134">
        <v>0</v>
      </c>
      <c r="AF134">
        <v>6</v>
      </c>
      <c r="AG134">
        <v>1</v>
      </c>
      <c r="AH134">
        <v>0</v>
      </c>
      <c r="AI134">
        <v>0</v>
      </c>
      <c r="AJ134">
        <v>0</v>
      </c>
      <c r="AK134" s="51" t="s">
        <v>169</v>
      </c>
      <c r="AO134" s="14" t="s">
        <v>164</v>
      </c>
    </row>
    <row r="135" spans="1:41" x14ac:dyDescent="0.3">
      <c r="A135" s="14" t="s">
        <v>855</v>
      </c>
      <c r="B135">
        <v>1</v>
      </c>
      <c r="C135">
        <v>4451</v>
      </c>
      <c r="D135" t="s">
        <v>176</v>
      </c>
      <c r="E135">
        <v>3</v>
      </c>
      <c r="F135">
        <v>0</v>
      </c>
      <c r="H135">
        <v>4</v>
      </c>
      <c r="I135">
        <v>8</v>
      </c>
      <c r="J135">
        <v>8</v>
      </c>
      <c r="K135">
        <v>8</v>
      </c>
      <c r="L135">
        <v>8</v>
      </c>
      <c r="M135">
        <v>7</v>
      </c>
      <c r="N135">
        <v>7</v>
      </c>
      <c r="O135">
        <v>6</v>
      </c>
      <c r="P135">
        <v>8</v>
      </c>
      <c r="Q135">
        <v>8</v>
      </c>
      <c r="R135">
        <v>8</v>
      </c>
      <c r="S135">
        <v>0</v>
      </c>
      <c r="T135">
        <v>0</v>
      </c>
      <c r="U135">
        <v>7</v>
      </c>
      <c r="V135">
        <v>6</v>
      </c>
      <c r="W135">
        <v>8</v>
      </c>
      <c r="X135">
        <v>0</v>
      </c>
      <c r="Y135">
        <v>2</v>
      </c>
      <c r="Z135">
        <v>3</v>
      </c>
      <c r="AA135">
        <v>9</v>
      </c>
      <c r="AB135">
        <v>6</v>
      </c>
      <c r="AC135">
        <v>3</v>
      </c>
      <c r="AD135">
        <v>6</v>
      </c>
      <c r="AE135">
        <v>1</v>
      </c>
      <c r="AF135">
        <v>9</v>
      </c>
      <c r="AG135">
        <v>2</v>
      </c>
      <c r="AH135">
        <v>0</v>
      </c>
      <c r="AI135">
        <v>0</v>
      </c>
      <c r="AJ135">
        <v>1</v>
      </c>
      <c r="AK135" s="51" t="s">
        <v>169</v>
      </c>
      <c r="AO135" s="14" t="s">
        <v>164</v>
      </c>
    </row>
    <row r="136" spans="1:41" x14ac:dyDescent="0.3">
      <c r="A136" s="14" t="s">
        <v>856</v>
      </c>
      <c r="B136">
        <v>1</v>
      </c>
      <c r="C136">
        <v>4452</v>
      </c>
      <c r="D136" t="s">
        <v>177</v>
      </c>
      <c r="E136">
        <v>0</v>
      </c>
      <c r="F136">
        <v>0</v>
      </c>
      <c r="H136">
        <v>1</v>
      </c>
      <c r="I136">
        <v>16</v>
      </c>
      <c r="J136">
        <v>16</v>
      </c>
      <c r="K136">
        <v>16</v>
      </c>
      <c r="L136">
        <v>16</v>
      </c>
      <c r="M136">
        <v>21</v>
      </c>
      <c r="N136">
        <v>20</v>
      </c>
      <c r="O136">
        <v>21</v>
      </c>
      <c r="P136">
        <v>22</v>
      </c>
      <c r="Q136">
        <v>14</v>
      </c>
      <c r="R136">
        <v>11</v>
      </c>
      <c r="S136">
        <v>0</v>
      </c>
      <c r="T136">
        <v>0</v>
      </c>
      <c r="U136">
        <v>16</v>
      </c>
      <c r="V136">
        <v>15</v>
      </c>
      <c r="W136">
        <v>14</v>
      </c>
      <c r="X136">
        <v>0</v>
      </c>
      <c r="Y136">
        <v>13</v>
      </c>
      <c r="Z136">
        <v>12</v>
      </c>
      <c r="AA136">
        <v>14</v>
      </c>
      <c r="AB136">
        <v>18</v>
      </c>
      <c r="AC136">
        <v>12</v>
      </c>
      <c r="AD136">
        <v>4</v>
      </c>
      <c r="AE136">
        <v>4</v>
      </c>
      <c r="AF136">
        <v>30</v>
      </c>
      <c r="AG136">
        <v>2</v>
      </c>
      <c r="AH136">
        <v>0</v>
      </c>
      <c r="AI136">
        <v>0</v>
      </c>
      <c r="AJ136">
        <v>8</v>
      </c>
      <c r="AK136" s="51" t="s">
        <v>366</v>
      </c>
      <c r="AO136" s="14" t="s">
        <v>164</v>
      </c>
    </row>
    <row r="137" spans="1:41" x14ac:dyDescent="0.3">
      <c r="A137" s="14" t="s">
        <v>857</v>
      </c>
      <c r="B137">
        <v>1</v>
      </c>
      <c r="C137">
        <v>4453</v>
      </c>
      <c r="D137" t="s">
        <v>178</v>
      </c>
      <c r="E137">
        <v>0</v>
      </c>
      <c r="F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2</v>
      </c>
      <c r="AB137">
        <v>2</v>
      </c>
      <c r="AC137">
        <v>0</v>
      </c>
      <c r="AD137">
        <v>0</v>
      </c>
      <c r="AE137">
        <v>1</v>
      </c>
      <c r="AF137">
        <v>3</v>
      </c>
      <c r="AG137">
        <v>0</v>
      </c>
      <c r="AH137">
        <v>0</v>
      </c>
      <c r="AI137">
        <v>0</v>
      </c>
      <c r="AJ137">
        <v>2</v>
      </c>
      <c r="AK137" s="51" t="s">
        <v>366</v>
      </c>
      <c r="AO137" s="14" t="s">
        <v>164</v>
      </c>
    </row>
    <row r="138" spans="1:41" x14ac:dyDescent="0.3">
      <c r="A138" s="14" t="s">
        <v>858</v>
      </c>
      <c r="B138">
        <v>1</v>
      </c>
      <c r="C138">
        <v>4454</v>
      </c>
      <c r="D138" t="s">
        <v>179</v>
      </c>
      <c r="E138">
        <v>2</v>
      </c>
      <c r="F138">
        <v>0</v>
      </c>
      <c r="H138">
        <v>2</v>
      </c>
      <c r="I138">
        <v>0</v>
      </c>
      <c r="J138">
        <v>0</v>
      </c>
      <c r="K138">
        <v>0</v>
      </c>
      <c r="L138">
        <v>0</v>
      </c>
      <c r="M138">
        <v>1</v>
      </c>
      <c r="N138">
        <v>1</v>
      </c>
      <c r="O138">
        <v>1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3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1</v>
      </c>
      <c r="AF138">
        <v>1</v>
      </c>
      <c r="AG138">
        <v>6</v>
      </c>
      <c r="AH138">
        <v>0</v>
      </c>
      <c r="AI138">
        <v>0</v>
      </c>
      <c r="AJ138">
        <v>1</v>
      </c>
      <c r="AK138" s="51" t="s">
        <v>363</v>
      </c>
      <c r="AO138" s="14" t="s">
        <v>164</v>
      </c>
    </row>
    <row r="139" spans="1:41" x14ac:dyDescent="0.3">
      <c r="A139" s="14" t="s">
        <v>859</v>
      </c>
      <c r="B139">
        <v>1</v>
      </c>
      <c r="C139">
        <v>4455</v>
      </c>
      <c r="D139" t="s">
        <v>167</v>
      </c>
      <c r="E139">
        <v>3</v>
      </c>
      <c r="F139">
        <v>0</v>
      </c>
      <c r="H139">
        <v>6</v>
      </c>
      <c r="I139">
        <v>4</v>
      </c>
      <c r="J139">
        <v>4</v>
      </c>
      <c r="K139">
        <v>4</v>
      </c>
      <c r="L139">
        <v>4</v>
      </c>
      <c r="M139">
        <v>7</v>
      </c>
      <c r="N139">
        <v>6</v>
      </c>
      <c r="O139">
        <v>5</v>
      </c>
      <c r="P139">
        <v>5</v>
      </c>
      <c r="Q139">
        <v>4</v>
      </c>
      <c r="R139">
        <v>4</v>
      </c>
      <c r="S139">
        <v>1</v>
      </c>
      <c r="T139">
        <v>0</v>
      </c>
      <c r="U139">
        <v>7</v>
      </c>
      <c r="V139">
        <v>9</v>
      </c>
      <c r="W139">
        <v>8</v>
      </c>
      <c r="X139">
        <v>0</v>
      </c>
      <c r="Y139">
        <v>11</v>
      </c>
      <c r="Z139">
        <v>7</v>
      </c>
      <c r="AA139">
        <v>9</v>
      </c>
      <c r="AB139">
        <v>2</v>
      </c>
      <c r="AC139">
        <v>6</v>
      </c>
      <c r="AD139">
        <v>1</v>
      </c>
      <c r="AE139">
        <v>1</v>
      </c>
      <c r="AF139">
        <v>30</v>
      </c>
      <c r="AG139">
        <v>0</v>
      </c>
      <c r="AH139">
        <v>0</v>
      </c>
      <c r="AI139">
        <v>0</v>
      </c>
      <c r="AJ139">
        <v>5</v>
      </c>
      <c r="AK139" s="51" t="s">
        <v>363</v>
      </c>
      <c r="AO139" s="14" t="s">
        <v>164</v>
      </c>
    </row>
    <row r="140" spans="1:41" x14ac:dyDescent="0.3">
      <c r="A140" s="14" t="s">
        <v>860</v>
      </c>
      <c r="B140">
        <v>1</v>
      </c>
      <c r="C140">
        <v>4456</v>
      </c>
      <c r="D140" t="s">
        <v>180</v>
      </c>
      <c r="E140">
        <v>0</v>
      </c>
      <c r="F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1</v>
      </c>
      <c r="AA140">
        <v>0</v>
      </c>
      <c r="AB140">
        <v>1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 s="51" t="s">
        <v>363</v>
      </c>
      <c r="AO140" s="14" t="s">
        <v>164</v>
      </c>
    </row>
    <row r="141" spans="1:41" x14ac:dyDescent="0.3">
      <c r="A141" s="14" t="s">
        <v>861</v>
      </c>
      <c r="B141">
        <v>1</v>
      </c>
      <c r="C141">
        <v>4457</v>
      </c>
      <c r="D141" t="s">
        <v>181</v>
      </c>
      <c r="E141">
        <v>1</v>
      </c>
      <c r="F141">
        <v>0</v>
      </c>
      <c r="H141">
        <v>0</v>
      </c>
      <c r="I141">
        <v>1</v>
      </c>
      <c r="J141">
        <v>1</v>
      </c>
      <c r="K141">
        <v>0</v>
      </c>
      <c r="L141">
        <v>1</v>
      </c>
      <c r="M141">
        <v>4</v>
      </c>
      <c r="N141">
        <v>2</v>
      </c>
      <c r="O141">
        <v>0</v>
      </c>
      <c r="P141">
        <v>3</v>
      </c>
      <c r="Q141">
        <v>1</v>
      </c>
      <c r="R141">
        <v>1</v>
      </c>
      <c r="S141">
        <v>0</v>
      </c>
      <c r="T141">
        <v>0</v>
      </c>
      <c r="U141">
        <v>4</v>
      </c>
      <c r="V141">
        <v>4</v>
      </c>
      <c r="W141">
        <v>2</v>
      </c>
      <c r="X141">
        <v>0</v>
      </c>
      <c r="Y141">
        <v>4</v>
      </c>
      <c r="Z141">
        <v>3</v>
      </c>
      <c r="AA141">
        <v>3</v>
      </c>
      <c r="AB141">
        <v>0</v>
      </c>
      <c r="AC141">
        <v>2</v>
      </c>
      <c r="AD141">
        <v>1</v>
      </c>
      <c r="AE141">
        <v>0</v>
      </c>
      <c r="AF141">
        <v>12</v>
      </c>
      <c r="AG141">
        <v>0</v>
      </c>
      <c r="AH141">
        <v>0</v>
      </c>
      <c r="AI141">
        <v>0</v>
      </c>
      <c r="AJ141">
        <v>1</v>
      </c>
      <c r="AK141" s="51" t="s">
        <v>363</v>
      </c>
      <c r="AO141" s="14" t="s">
        <v>164</v>
      </c>
    </row>
    <row r="142" spans="1:41" x14ac:dyDescent="0.3">
      <c r="A142" s="14" t="s">
        <v>862</v>
      </c>
      <c r="B142">
        <v>1</v>
      </c>
      <c r="C142">
        <v>4458</v>
      </c>
      <c r="D142" t="s">
        <v>182</v>
      </c>
      <c r="E142">
        <v>1</v>
      </c>
      <c r="F142">
        <v>0</v>
      </c>
      <c r="H142">
        <v>1</v>
      </c>
      <c r="I142">
        <v>1</v>
      </c>
      <c r="J142">
        <v>1</v>
      </c>
      <c r="K142">
        <v>1</v>
      </c>
      <c r="L142">
        <v>1</v>
      </c>
      <c r="M142">
        <v>0</v>
      </c>
      <c r="N142">
        <v>0</v>
      </c>
      <c r="O142">
        <v>0</v>
      </c>
      <c r="P142">
        <v>0</v>
      </c>
      <c r="Q142">
        <v>2</v>
      </c>
      <c r="R142">
        <v>1</v>
      </c>
      <c r="S142">
        <v>0</v>
      </c>
      <c r="T142">
        <v>0</v>
      </c>
      <c r="U142">
        <v>3</v>
      </c>
      <c r="V142">
        <v>3</v>
      </c>
      <c r="W142">
        <v>3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</v>
      </c>
      <c r="AD142">
        <v>1</v>
      </c>
      <c r="AE142">
        <v>2</v>
      </c>
      <c r="AF142">
        <v>2</v>
      </c>
      <c r="AG142">
        <v>4</v>
      </c>
      <c r="AH142">
        <v>0</v>
      </c>
      <c r="AI142">
        <v>0</v>
      </c>
      <c r="AJ142">
        <v>0</v>
      </c>
      <c r="AK142" s="51" t="s">
        <v>363</v>
      </c>
      <c r="AO142" s="14" t="s">
        <v>164</v>
      </c>
    </row>
    <row r="143" spans="1:41" x14ac:dyDescent="0.3">
      <c r="A143" s="14" t="s">
        <v>863</v>
      </c>
      <c r="B143">
        <v>1</v>
      </c>
      <c r="C143">
        <v>4459</v>
      </c>
      <c r="D143" t="s">
        <v>183</v>
      </c>
      <c r="E143">
        <v>0</v>
      </c>
      <c r="F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</v>
      </c>
      <c r="V143">
        <v>1</v>
      </c>
      <c r="W143">
        <v>1</v>
      </c>
      <c r="X143">
        <v>0</v>
      </c>
      <c r="Y143">
        <v>2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4</v>
      </c>
      <c r="AG143">
        <v>0</v>
      </c>
      <c r="AH143">
        <v>0</v>
      </c>
      <c r="AI143">
        <v>0</v>
      </c>
      <c r="AJ143">
        <v>0</v>
      </c>
      <c r="AK143" s="51" t="s">
        <v>363</v>
      </c>
      <c r="AO143" s="14" t="s">
        <v>164</v>
      </c>
    </row>
    <row r="144" spans="1:41" x14ac:dyDescent="0.3">
      <c r="A144" s="14" t="s">
        <v>864</v>
      </c>
      <c r="B144">
        <v>1</v>
      </c>
      <c r="C144">
        <v>4460</v>
      </c>
      <c r="D144" t="s">
        <v>184</v>
      </c>
      <c r="E144">
        <v>0</v>
      </c>
      <c r="F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1</v>
      </c>
      <c r="X144">
        <v>0</v>
      </c>
      <c r="Y144">
        <v>2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 s="51" t="s">
        <v>363</v>
      </c>
      <c r="AO144" s="14" t="s">
        <v>164</v>
      </c>
    </row>
    <row r="145" spans="1:41" x14ac:dyDescent="0.3">
      <c r="A145" s="14" t="s">
        <v>865</v>
      </c>
      <c r="B145">
        <v>1</v>
      </c>
      <c r="C145">
        <v>4461</v>
      </c>
      <c r="D145" t="s">
        <v>185</v>
      </c>
      <c r="E145">
        <v>0</v>
      </c>
      <c r="F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2</v>
      </c>
      <c r="N145">
        <v>1</v>
      </c>
      <c r="O145">
        <v>2</v>
      </c>
      <c r="P145">
        <v>2</v>
      </c>
      <c r="Q145">
        <v>1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0</v>
      </c>
      <c r="Y145">
        <v>3</v>
      </c>
      <c r="Z145">
        <v>0</v>
      </c>
      <c r="AA145">
        <v>2</v>
      </c>
      <c r="AB145">
        <v>2</v>
      </c>
      <c r="AC145">
        <v>3</v>
      </c>
      <c r="AD145">
        <v>2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 s="51" t="s">
        <v>363</v>
      </c>
      <c r="AO145" s="14" t="s">
        <v>164</v>
      </c>
    </row>
    <row r="146" spans="1:41" x14ac:dyDescent="0.3">
      <c r="A146" s="14" t="s">
        <v>866</v>
      </c>
      <c r="B146">
        <v>1</v>
      </c>
      <c r="C146">
        <v>4462</v>
      </c>
      <c r="D146" t="s">
        <v>186</v>
      </c>
      <c r="E146">
        <v>0</v>
      </c>
      <c r="F146">
        <v>0</v>
      </c>
      <c r="H146">
        <v>0</v>
      </c>
      <c r="I146">
        <v>1</v>
      </c>
      <c r="J146">
        <v>1</v>
      </c>
      <c r="K146">
        <v>1</v>
      </c>
      <c r="L146">
        <v>1</v>
      </c>
      <c r="M146">
        <v>2</v>
      </c>
      <c r="N146">
        <v>2</v>
      </c>
      <c r="O146">
        <v>2</v>
      </c>
      <c r="P146">
        <v>2</v>
      </c>
      <c r="Q146">
        <v>1</v>
      </c>
      <c r="R146">
        <v>1</v>
      </c>
      <c r="S146">
        <v>0</v>
      </c>
      <c r="T146">
        <v>0</v>
      </c>
      <c r="U146">
        <v>1</v>
      </c>
      <c r="V146">
        <v>1</v>
      </c>
      <c r="W146">
        <v>2</v>
      </c>
      <c r="X146">
        <v>0</v>
      </c>
      <c r="Y146">
        <v>1</v>
      </c>
      <c r="Z146">
        <v>0</v>
      </c>
      <c r="AA146">
        <v>0</v>
      </c>
      <c r="AB146">
        <v>1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 s="51" t="s">
        <v>363</v>
      </c>
      <c r="AO146" s="14" t="s">
        <v>164</v>
      </c>
    </row>
    <row r="147" spans="1:41" x14ac:dyDescent="0.3">
      <c r="A147" s="14" t="s">
        <v>867</v>
      </c>
      <c r="B147">
        <v>1</v>
      </c>
      <c r="C147">
        <v>4463</v>
      </c>
      <c r="D147" t="s">
        <v>187</v>
      </c>
      <c r="E147">
        <v>0</v>
      </c>
      <c r="F147">
        <v>0</v>
      </c>
      <c r="H147">
        <v>0</v>
      </c>
      <c r="I147">
        <v>1</v>
      </c>
      <c r="J147">
        <v>1</v>
      </c>
      <c r="K147">
        <v>1</v>
      </c>
      <c r="L147">
        <v>1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1</v>
      </c>
      <c r="AA147">
        <v>1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1</v>
      </c>
      <c r="AK147" s="51" t="s">
        <v>363</v>
      </c>
      <c r="AO147" s="14" t="s">
        <v>164</v>
      </c>
    </row>
    <row r="148" spans="1:41" x14ac:dyDescent="0.3">
      <c r="A148" s="14" t="s">
        <v>868</v>
      </c>
      <c r="B148">
        <v>1</v>
      </c>
      <c r="C148">
        <v>4464</v>
      </c>
      <c r="D148" t="s">
        <v>188</v>
      </c>
      <c r="E148">
        <v>0</v>
      </c>
      <c r="F148">
        <v>0</v>
      </c>
      <c r="H148">
        <v>0</v>
      </c>
      <c r="I148">
        <v>1</v>
      </c>
      <c r="J148">
        <v>1</v>
      </c>
      <c r="K148">
        <v>1</v>
      </c>
      <c r="L148">
        <v>1</v>
      </c>
      <c r="M148">
        <v>2</v>
      </c>
      <c r="N148">
        <v>1</v>
      </c>
      <c r="O148">
        <v>2</v>
      </c>
      <c r="P148">
        <v>2</v>
      </c>
      <c r="Q148">
        <v>2</v>
      </c>
      <c r="R148">
        <v>2</v>
      </c>
      <c r="S148">
        <v>2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1</v>
      </c>
      <c r="AA148">
        <v>3</v>
      </c>
      <c r="AB148">
        <v>1</v>
      </c>
      <c r="AC148">
        <v>0</v>
      </c>
      <c r="AD148">
        <v>0</v>
      </c>
      <c r="AE148">
        <v>0</v>
      </c>
      <c r="AF148">
        <v>0</v>
      </c>
      <c r="AG148">
        <v>3</v>
      </c>
      <c r="AH148">
        <v>0</v>
      </c>
      <c r="AI148">
        <v>0</v>
      </c>
      <c r="AJ148">
        <v>2</v>
      </c>
      <c r="AK148" s="51" t="s">
        <v>363</v>
      </c>
      <c r="AO148" s="14" t="s">
        <v>164</v>
      </c>
    </row>
    <row r="149" spans="1:41" x14ac:dyDescent="0.3">
      <c r="A149" s="14" t="s">
        <v>869</v>
      </c>
      <c r="B149">
        <v>1</v>
      </c>
      <c r="C149">
        <v>6681</v>
      </c>
      <c r="D149" t="s">
        <v>190</v>
      </c>
      <c r="E149">
        <v>0</v>
      </c>
      <c r="F149">
        <v>0</v>
      </c>
      <c r="H149">
        <v>0</v>
      </c>
      <c r="I149">
        <v>3</v>
      </c>
      <c r="J149">
        <v>3</v>
      </c>
      <c r="K149">
        <v>3</v>
      </c>
      <c r="L149">
        <v>3</v>
      </c>
      <c r="M149">
        <v>1</v>
      </c>
      <c r="N149">
        <v>2</v>
      </c>
      <c r="O149">
        <v>2</v>
      </c>
      <c r="P149">
        <v>2</v>
      </c>
      <c r="Q149">
        <v>0</v>
      </c>
      <c r="R149">
        <v>0</v>
      </c>
      <c r="S149">
        <v>0</v>
      </c>
      <c r="T149">
        <v>0</v>
      </c>
      <c r="U149">
        <v>1</v>
      </c>
      <c r="V149">
        <v>2</v>
      </c>
      <c r="W149">
        <v>1</v>
      </c>
      <c r="X149">
        <v>0</v>
      </c>
      <c r="Y149">
        <v>1</v>
      </c>
      <c r="Z149">
        <v>0</v>
      </c>
      <c r="AA149">
        <v>0</v>
      </c>
      <c r="AB149">
        <v>1</v>
      </c>
      <c r="AC149">
        <v>1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2</v>
      </c>
      <c r="AK149" s="51" t="s">
        <v>107</v>
      </c>
      <c r="AO149" s="14" t="s">
        <v>92</v>
      </c>
    </row>
    <row r="150" spans="1:41" x14ac:dyDescent="0.3">
      <c r="A150" s="14" t="s">
        <v>870</v>
      </c>
      <c r="B150">
        <v>1</v>
      </c>
      <c r="C150">
        <v>6682</v>
      </c>
      <c r="D150" t="s">
        <v>191</v>
      </c>
      <c r="E150">
        <v>0</v>
      </c>
      <c r="F150">
        <v>0</v>
      </c>
      <c r="H150">
        <v>0</v>
      </c>
      <c r="I150">
        <v>1</v>
      </c>
      <c r="J150">
        <v>1</v>
      </c>
      <c r="K150">
        <v>1</v>
      </c>
      <c r="L150">
        <v>1</v>
      </c>
      <c r="M150">
        <v>1</v>
      </c>
      <c r="N150">
        <v>1</v>
      </c>
      <c r="O150">
        <v>1</v>
      </c>
      <c r="P150">
        <v>1</v>
      </c>
      <c r="Q150">
        <v>3</v>
      </c>
      <c r="R150">
        <v>3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2</v>
      </c>
      <c r="Z150">
        <v>2</v>
      </c>
      <c r="AA150">
        <v>2</v>
      </c>
      <c r="AB150">
        <v>2</v>
      </c>
      <c r="AC150">
        <v>2</v>
      </c>
      <c r="AD150">
        <v>2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 s="51" t="s">
        <v>107</v>
      </c>
      <c r="AO150" s="14" t="s">
        <v>92</v>
      </c>
    </row>
    <row r="151" spans="1:41" x14ac:dyDescent="0.3">
      <c r="A151" s="14" t="s">
        <v>871</v>
      </c>
      <c r="B151">
        <v>1</v>
      </c>
      <c r="C151">
        <v>6683</v>
      </c>
      <c r="D151" t="s">
        <v>192</v>
      </c>
      <c r="E151">
        <v>1</v>
      </c>
      <c r="F151">
        <v>0</v>
      </c>
      <c r="H151">
        <v>0</v>
      </c>
      <c r="I151">
        <v>3</v>
      </c>
      <c r="J151">
        <v>3</v>
      </c>
      <c r="K151">
        <v>3</v>
      </c>
      <c r="L151">
        <v>3</v>
      </c>
      <c r="M151">
        <v>4</v>
      </c>
      <c r="N151">
        <v>7</v>
      </c>
      <c r="O151">
        <v>4</v>
      </c>
      <c r="P151">
        <v>4</v>
      </c>
      <c r="Q151">
        <v>3</v>
      </c>
      <c r="R151">
        <v>4</v>
      </c>
      <c r="S151">
        <v>0</v>
      </c>
      <c r="T151">
        <v>0</v>
      </c>
      <c r="U151">
        <v>6</v>
      </c>
      <c r="V151">
        <v>3</v>
      </c>
      <c r="W151">
        <v>3</v>
      </c>
      <c r="X151">
        <v>0</v>
      </c>
      <c r="Y151">
        <v>7</v>
      </c>
      <c r="Z151">
        <v>1</v>
      </c>
      <c r="AA151">
        <v>3</v>
      </c>
      <c r="AB151">
        <v>2</v>
      </c>
      <c r="AC151">
        <v>5</v>
      </c>
      <c r="AD151">
        <v>1</v>
      </c>
      <c r="AE151">
        <v>1</v>
      </c>
      <c r="AF151">
        <v>0</v>
      </c>
      <c r="AG151">
        <v>0</v>
      </c>
      <c r="AH151">
        <v>0</v>
      </c>
      <c r="AI151">
        <v>1</v>
      </c>
      <c r="AJ151">
        <v>1</v>
      </c>
      <c r="AK151" s="51" t="s">
        <v>128</v>
      </c>
      <c r="AO151" s="14" t="s">
        <v>92</v>
      </c>
    </row>
    <row r="152" spans="1:41" x14ac:dyDescent="0.3">
      <c r="A152" s="14" t="s">
        <v>872</v>
      </c>
      <c r="B152">
        <v>1</v>
      </c>
      <c r="C152">
        <v>6722</v>
      </c>
      <c r="D152" t="s">
        <v>193</v>
      </c>
      <c r="E152">
        <v>1</v>
      </c>
      <c r="F152">
        <v>0</v>
      </c>
      <c r="H152">
        <v>1</v>
      </c>
      <c r="I152">
        <v>6</v>
      </c>
      <c r="J152">
        <v>6</v>
      </c>
      <c r="K152">
        <v>6</v>
      </c>
      <c r="L152">
        <v>6</v>
      </c>
      <c r="M152">
        <v>13</v>
      </c>
      <c r="N152">
        <v>15</v>
      </c>
      <c r="O152">
        <v>13</v>
      </c>
      <c r="P152">
        <v>13</v>
      </c>
      <c r="Q152">
        <v>9</v>
      </c>
      <c r="R152">
        <v>9</v>
      </c>
      <c r="S152">
        <v>0</v>
      </c>
      <c r="T152">
        <v>0</v>
      </c>
      <c r="U152">
        <v>11</v>
      </c>
      <c r="V152">
        <v>10</v>
      </c>
      <c r="W152">
        <v>11</v>
      </c>
      <c r="X152">
        <v>0</v>
      </c>
      <c r="Y152">
        <v>16</v>
      </c>
      <c r="Z152">
        <v>15</v>
      </c>
      <c r="AA152">
        <v>17</v>
      </c>
      <c r="AB152">
        <v>18</v>
      </c>
      <c r="AC152">
        <v>4</v>
      </c>
      <c r="AD152">
        <v>3</v>
      </c>
      <c r="AE152">
        <v>3</v>
      </c>
      <c r="AF152">
        <v>20</v>
      </c>
      <c r="AG152">
        <v>12</v>
      </c>
      <c r="AH152">
        <v>0</v>
      </c>
      <c r="AI152">
        <v>1</v>
      </c>
      <c r="AJ152">
        <v>5</v>
      </c>
      <c r="AK152" s="51" t="s">
        <v>193</v>
      </c>
      <c r="AO152" s="14" t="s">
        <v>33</v>
      </c>
    </row>
    <row r="153" spans="1:41" x14ac:dyDescent="0.3">
      <c r="A153" s="14" t="s">
        <v>873</v>
      </c>
      <c r="B153">
        <v>1</v>
      </c>
      <c r="C153">
        <v>6723</v>
      </c>
      <c r="D153" t="s">
        <v>194</v>
      </c>
      <c r="E153">
        <v>0</v>
      </c>
      <c r="F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2</v>
      </c>
      <c r="AK153" s="51" t="s">
        <v>194</v>
      </c>
      <c r="AO153" s="14" t="s">
        <v>33</v>
      </c>
    </row>
    <row r="154" spans="1:41" x14ac:dyDescent="0.3">
      <c r="A154" s="14" t="s">
        <v>874</v>
      </c>
      <c r="B154">
        <v>1</v>
      </c>
      <c r="C154">
        <v>6953</v>
      </c>
      <c r="D154" t="s">
        <v>195</v>
      </c>
      <c r="E154">
        <v>0</v>
      </c>
      <c r="F154">
        <v>0</v>
      </c>
      <c r="H154">
        <v>0</v>
      </c>
      <c r="I154">
        <v>1</v>
      </c>
      <c r="J154">
        <v>1</v>
      </c>
      <c r="K154">
        <v>1</v>
      </c>
      <c r="L154">
        <v>1</v>
      </c>
      <c r="M154">
        <v>2</v>
      </c>
      <c r="N154">
        <v>1</v>
      </c>
      <c r="O154">
        <v>2</v>
      </c>
      <c r="P154">
        <v>2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2</v>
      </c>
      <c r="W154">
        <v>0</v>
      </c>
      <c r="X154">
        <v>0</v>
      </c>
      <c r="Y154">
        <v>0</v>
      </c>
      <c r="Z154">
        <v>1</v>
      </c>
      <c r="AA154">
        <v>3</v>
      </c>
      <c r="AB154">
        <v>2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 s="51" t="s">
        <v>116</v>
      </c>
      <c r="AO154" s="14" t="s">
        <v>92</v>
      </c>
    </row>
    <row r="155" spans="1:41" x14ac:dyDescent="0.3">
      <c r="A155" s="14" t="s">
        <v>875</v>
      </c>
      <c r="B155">
        <v>1</v>
      </c>
      <c r="C155">
        <v>6954</v>
      </c>
      <c r="D155" t="s">
        <v>196</v>
      </c>
      <c r="E155">
        <v>0</v>
      </c>
      <c r="F155">
        <v>0</v>
      </c>
      <c r="H155">
        <v>1</v>
      </c>
      <c r="I155">
        <v>2</v>
      </c>
      <c r="J155">
        <v>2</v>
      </c>
      <c r="K155">
        <v>2</v>
      </c>
      <c r="L155">
        <v>2</v>
      </c>
      <c r="M155">
        <v>2</v>
      </c>
      <c r="N155">
        <v>2</v>
      </c>
      <c r="O155">
        <v>2</v>
      </c>
      <c r="P155">
        <v>2</v>
      </c>
      <c r="Q155">
        <v>1</v>
      </c>
      <c r="R155">
        <v>1</v>
      </c>
      <c r="S155">
        <v>0</v>
      </c>
      <c r="T155">
        <v>0</v>
      </c>
      <c r="U155">
        <v>3</v>
      </c>
      <c r="V155">
        <v>3</v>
      </c>
      <c r="W155">
        <v>3</v>
      </c>
      <c r="X155">
        <v>0</v>
      </c>
      <c r="Y155">
        <v>5</v>
      </c>
      <c r="Z155">
        <v>1</v>
      </c>
      <c r="AA155">
        <v>2</v>
      </c>
      <c r="AB155">
        <v>2</v>
      </c>
      <c r="AC155">
        <v>3</v>
      </c>
      <c r="AD155">
        <v>1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 s="51" t="s">
        <v>161</v>
      </c>
      <c r="AO155" s="14" t="s">
        <v>33</v>
      </c>
    </row>
    <row r="156" spans="1:41" x14ac:dyDescent="0.3">
      <c r="A156" s="14" t="s">
        <v>876</v>
      </c>
      <c r="B156">
        <v>1</v>
      </c>
      <c r="C156">
        <v>6997</v>
      </c>
      <c r="D156" t="s">
        <v>197</v>
      </c>
      <c r="E156">
        <v>0</v>
      </c>
      <c r="F156">
        <v>0</v>
      </c>
      <c r="H156">
        <v>0</v>
      </c>
      <c r="I156">
        <v>6</v>
      </c>
      <c r="J156">
        <v>6</v>
      </c>
      <c r="K156">
        <v>6</v>
      </c>
      <c r="L156">
        <v>6</v>
      </c>
      <c r="M156">
        <v>2</v>
      </c>
      <c r="N156">
        <v>2</v>
      </c>
      <c r="O156">
        <v>2</v>
      </c>
      <c r="P156">
        <v>2</v>
      </c>
      <c r="Q156">
        <v>8</v>
      </c>
      <c r="R156">
        <v>8</v>
      </c>
      <c r="S156">
        <v>0</v>
      </c>
      <c r="T156">
        <v>0</v>
      </c>
      <c r="U156">
        <v>1</v>
      </c>
      <c r="V156">
        <v>1</v>
      </c>
      <c r="W156">
        <v>7</v>
      </c>
      <c r="X156">
        <v>0</v>
      </c>
      <c r="Y156">
        <v>2</v>
      </c>
      <c r="Z156">
        <v>2</v>
      </c>
      <c r="AA156">
        <v>1</v>
      </c>
      <c r="AB156">
        <v>2</v>
      </c>
      <c r="AC156">
        <v>3</v>
      </c>
      <c r="AD156">
        <v>3</v>
      </c>
      <c r="AE156">
        <v>3</v>
      </c>
      <c r="AF156">
        <v>40</v>
      </c>
      <c r="AG156">
        <v>5</v>
      </c>
      <c r="AH156">
        <v>0</v>
      </c>
      <c r="AI156">
        <v>0</v>
      </c>
      <c r="AJ156">
        <v>1</v>
      </c>
      <c r="AK156" s="51" t="s">
        <v>197</v>
      </c>
      <c r="AO156" s="14" t="s">
        <v>33</v>
      </c>
    </row>
    <row r="157" spans="1:41" x14ac:dyDescent="0.3">
      <c r="A157" s="14" t="s">
        <v>877</v>
      </c>
      <c r="B157">
        <v>1</v>
      </c>
      <c r="C157">
        <v>7020</v>
      </c>
      <c r="D157" t="s">
        <v>198</v>
      </c>
      <c r="E157">
        <v>0</v>
      </c>
      <c r="F157">
        <v>0</v>
      </c>
      <c r="H157">
        <v>0</v>
      </c>
      <c r="I157">
        <v>1</v>
      </c>
      <c r="J157">
        <v>1</v>
      </c>
      <c r="K157">
        <v>1</v>
      </c>
      <c r="L157">
        <v>1</v>
      </c>
      <c r="M157">
        <v>2</v>
      </c>
      <c r="N157">
        <v>2</v>
      </c>
      <c r="O157">
        <v>2</v>
      </c>
      <c r="P157">
        <v>2</v>
      </c>
      <c r="Q157">
        <v>0</v>
      </c>
      <c r="R157">
        <v>0</v>
      </c>
      <c r="S157">
        <v>0</v>
      </c>
      <c r="T157">
        <v>0</v>
      </c>
      <c r="U157">
        <v>2</v>
      </c>
      <c r="V157">
        <v>2</v>
      </c>
      <c r="W157">
        <v>2</v>
      </c>
      <c r="X157">
        <v>0</v>
      </c>
      <c r="Y157">
        <v>1</v>
      </c>
      <c r="Z157">
        <v>1</v>
      </c>
      <c r="AA157">
        <v>2</v>
      </c>
      <c r="AB157">
        <v>2</v>
      </c>
      <c r="AC157">
        <v>2</v>
      </c>
      <c r="AD157">
        <v>2</v>
      </c>
      <c r="AE157">
        <v>0</v>
      </c>
      <c r="AF157">
        <v>0</v>
      </c>
      <c r="AG157">
        <v>2</v>
      </c>
      <c r="AH157">
        <v>0</v>
      </c>
      <c r="AI157">
        <v>0</v>
      </c>
      <c r="AJ157">
        <v>0</v>
      </c>
      <c r="AK157" s="51" t="s">
        <v>360</v>
      </c>
      <c r="AO157" s="14" t="s">
        <v>92</v>
      </c>
    </row>
    <row r="158" spans="1:41" x14ac:dyDescent="0.3">
      <c r="A158" s="14" t="s">
        <v>878</v>
      </c>
      <c r="B158">
        <v>1</v>
      </c>
      <c r="C158">
        <v>7021</v>
      </c>
      <c r="D158" t="s">
        <v>199</v>
      </c>
      <c r="E158">
        <v>2</v>
      </c>
      <c r="F158">
        <v>1</v>
      </c>
      <c r="H158">
        <v>3</v>
      </c>
      <c r="I158">
        <v>3</v>
      </c>
      <c r="J158">
        <v>3</v>
      </c>
      <c r="K158">
        <v>3</v>
      </c>
      <c r="L158">
        <v>3</v>
      </c>
      <c r="M158">
        <v>0</v>
      </c>
      <c r="N158">
        <v>0</v>
      </c>
      <c r="O158">
        <v>0</v>
      </c>
      <c r="P158">
        <v>0</v>
      </c>
      <c r="Q158">
        <v>1</v>
      </c>
      <c r="R158">
        <v>1</v>
      </c>
      <c r="S158">
        <v>0</v>
      </c>
      <c r="T158">
        <v>0</v>
      </c>
      <c r="U158">
        <v>1</v>
      </c>
      <c r="V158">
        <v>3</v>
      </c>
      <c r="W158">
        <v>4</v>
      </c>
      <c r="X158">
        <v>0</v>
      </c>
      <c r="Y158">
        <v>2</v>
      </c>
      <c r="Z158">
        <v>1</v>
      </c>
      <c r="AA158">
        <v>2</v>
      </c>
      <c r="AB158">
        <v>1</v>
      </c>
      <c r="AC158">
        <v>1</v>
      </c>
      <c r="AD158">
        <v>0</v>
      </c>
      <c r="AE158">
        <v>0</v>
      </c>
      <c r="AF158">
        <v>0</v>
      </c>
      <c r="AG158">
        <v>2</v>
      </c>
      <c r="AH158">
        <v>0</v>
      </c>
      <c r="AI158">
        <v>0</v>
      </c>
      <c r="AJ158">
        <v>0</v>
      </c>
      <c r="AK158" s="51" t="s">
        <v>360</v>
      </c>
      <c r="AO158" s="14" t="s">
        <v>92</v>
      </c>
    </row>
    <row r="159" spans="1:41" x14ac:dyDescent="0.3">
      <c r="A159" s="14" t="s">
        <v>879</v>
      </c>
      <c r="B159">
        <v>1</v>
      </c>
      <c r="C159">
        <v>7022</v>
      </c>
      <c r="D159" t="s">
        <v>200</v>
      </c>
      <c r="E159">
        <v>0</v>
      </c>
      <c r="F159">
        <v>0</v>
      </c>
      <c r="H159">
        <v>1</v>
      </c>
      <c r="I159">
        <v>3</v>
      </c>
      <c r="J159">
        <v>3</v>
      </c>
      <c r="K159">
        <v>3</v>
      </c>
      <c r="L159">
        <v>3</v>
      </c>
      <c r="M159">
        <v>2</v>
      </c>
      <c r="N159">
        <v>0</v>
      </c>
      <c r="O159">
        <v>0</v>
      </c>
      <c r="P159">
        <v>2</v>
      </c>
      <c r="Q159">
        <v>0</v>
      </c>
      <c r="R159">
        <v>0</v>
      </c>
      <c r="S159">
        <v>0</v>
      </c>
      <c r="T159">
        <v>0</v>
      </c>
      <c r="U159">
        <v>1</v>
      </c>
      <c r="V159">
        <v>1</v>
      </c>
      <c r="W159">
        <v>1</v>
      </c>
      <c r="X159">
        <v>0</v>
      </c>
      <c r="Y159">
        <v>2</v>
      </c>
      <c r="Z159">
        <v>1</v>
      </c>
      <c r="AA159">
        <v>1</v>
      </c>
      <c r="AB159">
        <v>0</v>
      </c>
      <c r="AC159">
        <v>1</v>
      </c>
      <c r="AD159">
        <v>1</v>
      </c>
      <c r="AE159">
        <v>1</v>
      </c>
      <c r="AF159">
        <v>3</v>
      </c>
      <c r="AG159">
        <v>1</v>
      </c>
      <c r="AH159">
        <v>0</v>
      </c>
      <c r="AI159">
        <v>0</v>
      </c>
      <c r="AJ159">
        <v>0</v>
      </c>
      <c r="AK159" s="51" t="s">
        <v>169</v>
      </c>
      <c r="AO159" s="14" t="s">
        <v>164</v>
      </c>
    </row>
    <row r="160" spans="1:41" x14ac:dyDescent="0.3">
      <c r="A160" s="14" t="s">
        <v>880</v>
      </c>
      <c r="B160">
        <v>1</v>
      </c>
      <c r="C160">
        <v>7023</v>
      </c>
      <c r="D160" t="s">
        <v>201</v>
      </c>
      <c r="E160">
        <v>0</v>
      </c>
      <c r="F160">
        <v>0</v>
      </c>
      <c r="H160">
        <v>1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3</v>
      </c>
      <c r="Z160">
        <v>1</v>
      </c>
      <c r="AA160">
        <v>2</v>
      </c>
      <c r="AB160">
        <v>1</v>
      </c>
      <c r="AC160">
        <v>0</v>
      </c>
      <c r="AD160">
        <v>0</v>
      </c>
      <c r="AE160">
        <v>1</v>
      </c>
      <c r="AF160">
        <v>0</v>
      </c>
      <c r="AG160">
        <v>1</v>
      </c>
      <c r="AH160">
        <v>0</v>
      </c>
      <c r="AI160">
        <v>0</v>
      </c>
      <c r="AJ160">
        <v>2</v>
      </c>
      <c r="AK160" s="51" t="s">
        <v>42</v>
      </c>
      <c r="AO160" s="14" t="s">
        <v>33</v>
      </c>
    </row>
    <row r="161" spans="1:41" x14ac:dyDescent="0.3">
      <c r="A161" s="14" t="s">
        <v>881</v>
      </c>
      <c r="B161">
        <v>1</v>
      </c>
      <c r="C161">
        <v>7107</v>
      </c>
      <c r="D161" t="s">
        <v>58</v>
      </c>
      <c r="E161">
        <v>0</v>
      </c>
      <c r="F161">
        <v>0</v>
      </c>
      <c r="H161">
        <v>2</v>
      </c>
      <c r="I161">
        <v>18</v>
      </c>
      <c r="J161">
        <v>16</v>
      </c>
      <c r="K161">
        <v>18</v>
      </c>
      <c r="L161">
        <v>18</v>
      </c>
      <c r="M161">
        <v>24</v>
      </c>
      <c r="N161">
        <v>20</v>
      </c>
      <c r="O161">
        <v>24</v>
      </c>
      <c r="P161">
        <v>26</v>
      </c>
      <c r="Q161">
        <v>18</v>
      </c>
      <c r="R161">
        <v>17</v>
      </c>
      <c r="S161">
        <v>0</v>
      </c>
      <c r="T161">
        <v>0</v>
      </c>
      <c r="U161">
        <v>20</v>
      </c>
      <c r="V161">
        <v>19</v>
      </c>
      <c r="W161">
        <v>20</v>
      </c>
      <c r="X161">
        <v>0</v>
      </c>
      <c r="Y161">
        <v>31</v>
      </c>
      <c r="Z161">
        <v>6</v>
      </c>
      <c r="AA161">
        <v>19</v>
      </c>
      <c r="AB161">
        <v>21</v>
      </c>
      <c r="AC161">
        <v>11</v>
      </c>
      <c r="AD161">
        <v>10</v>
      </c>
      <c r="AE161">
        <v>4</v>
      </c>
      <c r="AF161">
        <v>19</v>
      </c>
      <c r="AG161">
        <v>13</v>
      </c>
      <c r="AH161">
        <v>0</v>
      </c>
      <c r="AI161">
        <v>4</v>
      </c>
      <c r="AJ161">
        <v>14</v>
      </c>
      <c r="AK161" s="51" t="s">
        <v>58</v>
      </c>
      <c r="AO161" s="14" t="s">
        <v>33</v>
      </c>
    </row>
    <row r="162" spans="1:41" x14ac:dyDescent="0.3">
      <c r="A162" s="14" t="s">
        <v>882</v>
      </c>
      <c r="B162">
        <v>1</v>
      </c>
      <c r="C162">
        <v>7183</v>
      </c>
      <c r="D162" t="s">
        <v>202</v>
      </c>
      <c r="E162">
        <v>1</v>
      </c>
      <c r="F162">
        <v>0</v>
      </c>
      <c r="H162">
        <v>1</v>
      </c>
      <c r="I162">
        <v>18</v>
      </c>
      <c r="J162">
        <v>18</v>
      </c>
      <c r="K162">
        <v>18</v>
      </c>
      <c r="L162">
        <v>18</v>
      </c>
      <c r="M162">
        <v>36</v>
      </c>
      <c r="N162">
        <v>35</v>
      </c>
      <c r="O162">
        <v>35</v>
      </c>
      <c r="P162">
        <v>35</v>
      </c>
      <c r="Q162">
        <v>26</v>
      </c>
      <c r="R162">
        <v>26</v>
      </c>
      <c r="S162">
        <v>0</v>
      </c>
      <c r="T162">
        <v>0</v>
      </c>
      <c r="U162">
        <v>22</v>
      </c>
      <c r="V162">
        <v>24</v>
      </c>
      <c r="W162">
        <v>22</v>
      </c>
      <c r="X162">
        <v>0</v>
      </c>
      <c r="Y162">
        <v>25</v>
      </c>
      <c r="Z162">
        <v>21</v>
      </c>
      <c r="AA162">
        <v>25</v>
      </c>
      <c r="AB162">
        <v>23</v>
      </c>
      <c r="AC162">
        <v>10</v>
      </c>
      <c r="AD162">
        <v>10</v>
      </c>
      <c r="AE162">
        <v>0</v>
      </c>
      <c r="AF162">
        <v>0</v>
      </c>
      <c r="AG162">
        <v>6</v>
      </c>
      <c r="AH162">
        <v>0</v>
      </c>
      <c r="AI162">
        <v>1</v>
      </c>
      <c r="AJ162">
        <v>31</v>
      </c>
      <c r="AK162" s="51" t="s">
        <v>49</v>
      </c>
      <c r="AO162" s="14" t="s">
        <v>33</v>
      </c>
    </row>
    <row r="163" spans="1:41" x14ac:dyDescent="0.3">
      <c r="A163" s="14" t="s">
        <v>883</v>
      </c>
      <c r="B163">
        <v>1</v>
      </c>
      <c r="C163">
        <v>7222</v>
      </c>
      <c r="D163" t="s">
        <v>203</v>
      </c>
      <c r="E163">
        <v>1</v>
      </c>
      <c r="F163">
        <v>0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2</v>
      </c>
      <c r="N163">
        <v>2</v>
      </c>
      <c r="O163">
        <v>2</v>
      </c>
      <c r="P163">
        <v>2</v>
      </c>
      <c r="Q163">
        <v>2</v>
      </c>
      <c r="R163">
        <v>2</v>
      </c>
      <c r="S163">
        <v>0</v>
      </c>
      <c r="T163">
        <v>0</v>
      </c>
      <c r="U163">
        <v>1</v>
      </c>
      <c r="V163">
        <v>1</v>
      </c>
      <c r="W163">
        <v>1</v>
      </c>
      <c r="X163">
        <v>0</v>
      </c>
      <c r="Y163">
        <v>1</v>
      </c>
      <c r="Z163">
        <v>1</v>
      </c>
      <c r="AA163">
        <v>1</v>
      </c>
      <c r="AB163">
        <v>1</v>
      </c>
      <c r="AC163">
        <v>3</v>
      </c>
      <c r="AD163">
        <v>3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1</v>
      </c>
      <c r="AK163" s="51" t="s">
        <v>141</v>
      </c>
      <c r="AO163" s="14" t="s">
        <v>92</v>
      </c>
    </row>
    <row r="164" spans="1:41" x14ac:dyDescent="0.3">
      <c r="A164" s="14" t="s">
        <v>884</v>
      </c>
      <c r="B164">
        <v>1</v>
      </c>
      <c r="C164">
        <v>7223</v>
      </c>
      <c r="D164" t="s">
        <v>204</v>
      </c>
      <c r="E164">
        <v>0</v>
      </c>
      <c r="F164">
        <v>0</v>
      </c>
      <c r="H164">
        <v>0</v>
      </c>
      <c r="I164">
        <v>2</v>
      </c>
      <c r="J164">
        <v>2</v>
      </c>
      <c r="K164">
        <v>2</v>
      </c>
      <c r="L164">
        <v>2</v>
      </c>
      <c r="M164">
        <v>1</v>
      </c>
      <c r="N164">
        <v>1</v>
      </c>
      <c r="O164">
        <v>1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3</v>
      </c>
      <c r="V164">
        <v>3</v>
      </c>
      <c r="W164">
        <v>3</v>
      </c>
      <c r="X164">
        <v>0</v>
      </c>
      <c r="Y164">
        <v>2</v>
      </c>
      <c r="Z164">
        <v>2</v>
      </c>
      <c r="AA164">
        <v>4</v>
      </c>
      <c r="AB164">
        <v>2</v>
      </c>
      <c r="AC164">
        <v>1</v>
      </c>
      <c r="AD164">
        <v>1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 s="51" t="s">
        <v>141</v>
      </c>
      <c r="AO164" s="14" t="s">
        <v>92</v>
      </c>
    </row>
    <row r="165" spans="1:41" x14ac:dyDescent="0.3">
      <c r="A165" s="14" t="s">
        <v>885</v>
      </c>
      <c r="B165">
        <v>1</v>
      </c>
      <c r="C165">
        <v>7306</v>
      </c>
      <c r="D165" t="s">
        <v>205</v>
      </c>
      <c r="E165">
        <v>2</v>
      </c>
      <c r="F165">
        <v>1</v>
      </c>
      <c r="H165">
        <v>2</v>
      </c>
      <c r="I165">
        <v>4</v>
      </c>
      <c r="J165">
        <v>4</v>
      </c>
      <c r="K165">
        <v>4</v>
      </c>
      <c r="L165">
        <v>4</v>
      </c>
      <c r="M165">
        <v>5</v>
      </c>
      <c r="N165">
        <v>5</v>
      </c>
      <c r="O165">
        <v>5</v>
      </c>
      <c r="P165">
        <v>5</v>
      </c>
      <c r="Q165">
        <v>5</v>
      </c>
      <c r="R165">
        <v>5</v>
      </c>
      <c r="S165">
        <v>0</v>
      </c>
      <c r="T165">
        <v>0</v>
      </c>
      <c r="U165">
        <v>9</v>
      </c>
      <c r="V165">
        <v>13</v>
      </c>
      <c r="W165">
        <v>11</v>
      </c>
      <c r="X165">
        <v>0</v>
      </c>
      <c r="Y165">
        <v>7</v>
      </c>
      <c r="Z165">
        <v>1</v>
      </c>
      <c r="AA165">
        <v>2</v>
      </c>
      <c r="AB165">
        <v>2</v>
      </c>
      <c r="AC165">
        <v>4</v>
      </c>
      <c r="AD165">
        <v>3</v>
      </c>
      <c r="AE165">
        <v>0</v>
      </c>
      <c r="AF165">
        <v>0</v>
      </c>
      <c r="AG165">
        <v>1</v>
      </c>
      <c r="AH165">
        <v>0</v>
      </c>
      <c r="AI165">
        <v>1</v>
      </c>
      <c r="AJ165">
        <v>8</v>
      </c>
      <c r="AK165" s="51" t="s">
        <v>56</v>
      </c>
      <c r="AO165" s="14" t="s">
        <v>33</v>
      </c>
    </row>
    <row r="166" spans="1:41" x14ac:dyDescent="0.3">
      <c r="A166" s="14" t="s">
        <v>886</v>
      </c>
      <c r="B166">
        <v>1</v>
      </c>
      <c r="C166">
        <v>7315</v>
      </c>
      <c r="D166" t="s">
        <v>206</v>
      </c>
      <c r="E166">
        <v>0</v>
      </c>
      <c r="F166">
        <v>0</v>
      </c>
      <c r="H166">
        <v>0</v>
      </c>
      <c r="I166">
        <v>2</v>
      </c>
      <c r="J166">
        <v>2</v>
      </c>
      <c r="K166">
        <v>2</v>
      </c>
      <c r="L166">
        <v>2</v>
      </c>
      <c r="M166">
        <v>3</v>
      </c>
      <c r="N166">
        <v>3</v>
      </c>
      <c r="O166">
        <v>3</v>
      </c>
      <c r="P166">
        <v>3</v>
      </c>
      <c r="Q166">
        <v>1</v>
      </c>
      <c r="R166">
        <v>1</v>
      </c>
      <c r="S166">
        <v>0</v>
      </c>
      <c r="T166">
        <v>0</v>
      </c>
      <c r="U166">
        <v>0</v>
      </c>
      <c r="V166">
        <v>1</v>
      </c>
      <c r="W166">
        <v>5</v>
      </c>
      <c r="X166">
        <v>0</v>
      </c>
      <c r="Y166">
        <v>5</v>
      </c>
      <c r="Z166">
        <v>0</v>
      </c>
      <c r="AA166">
        <v>1</v>
      </c>
      <c r="AB166">
        <v>1</v>
      </c>
      <c r="AC166">
        <v>3</v>
      </c>
      <c r="AD166">
        <v>2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 s="51" t="s">
        <v>128</v>
      </c>
      <c r="AO166" s="14" t="s">
        <v>92</v>
      </c>
    </row>
    <row r="167" spans="1:41" x14ac:dyDescent="0.3">
      <c r="A167" s="14" t="s">
        <v>887</v>
      </c>
      <c r="B167">
        <v>1</v>
      </c>
      <c r="C167">
        <v>7316</v>
      </c>
      <c r="D167" t="s">
        <v>207</v>
      </c>
      <c r="E167">
        <v>0</v>
      </c>
      <c r="F167">
        <v>0</v>
      </c>
      <c r="H167">
        <v>0</v>
      </c>
      <c r="I167">
        <v>2</v>
      </c>
      <c r="J167">
        <v>2</v>
      </c>
      <c r="K167">
        <v>2</v>
      </c>
      <c r="L167">
        <v>2</v>
      </c>
      <c r="M167">
        <v>2</v>
      </c>
      <c r="N167">
        <v>2</v>
      </c>
      <c r="O167">
        <v>2</v>
      </c>
      <c r="P167">
        <v>2</v>
      </c>
      <c r="Q167">
        <v>4</v>
      </c>
      <c r="R167">
        <v>4</v>
      </c>
      <c r="S167">
        <v>0</v>
      </c>
      <c r="T167">
        <v>0</v>
      </c>
      <c r="U167">
        <v>3</v>
      </c>
      <c r="V167">
        <v>5</v>
      </c>
      <c r="W167">
        <v>5</v>
      </c>
      <c r="X167">
        <v>0</v>
      </c>
      <c r="Y167">
        <v>2</v>
      </c>
      <c r="Z167">
        <v>4</v>
      </c>
      <c r="AA167">
        <v>5</v>
      </c>
      <c r="AB167">
        <v>5</v>
      </c>
      <c r="AC167">
        <v>1</v>
      </c>
      <c r="AD167">
        <v>1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2</v>
      </c>
      <c r="AK167" s="51" t="s">
        <v>128</v>
      </c>
      <c r="AO167" s="14" t="s">
        <v>92</v>
      </c>
    </row>
    <row r="168" spans="1:41" x14ac:dyDescent="0.3">
      <c r="A168" s="14" t="s">
        <v>888</v>
      </c>
      <c r="B168">
        <v>1</v>
      </c>
      <c r="C168">
        <v>7317</v>
      </c>
      <c r="D168" t="s">
        <v>208</v>
      </c>
      <c r="E168">
        <v>0</v>
      </c>
      <c r="F168">
        <v>0</v>
      </c>
      <c r="H168">
        <v>0</v>
      </c>
      <c r="I168">
        <v>3</v>
      </c>
      <c r="J168">
        <v>3</v>
      </c>
      <c r="K168">
        <v>3</v>
      </c>
      <c r="L168">
        <v>3</v>
      </c>
      <c r="M168">
        <v>2</v>
      </c>
      <c r="N168">
        <v>2</v>
      </c>
      <c r="O168">
        <v>2</v>
      </c>
      <c r="P168">
        <v>3</v>
      </c>
      <c r="Q168">
        <v>1</v>
      </c>
      <c r="R168">
        <v>1</v>
      </c>
      <c r="S168">
        <v>0</v>
      </c>
      <c r="T168">
        <v>0</v>
      </c>
      <c r="U168">
        <v>1</v>
      </c>
      <c r="V168">
        <v>1</v>
      </c>
      <c r="W168">
        <v>1</v>
      </c>
      <c r="X168">
        <v>0</v>
      </c>
      <c r="Y168">
        <v>5</v>
      </c>
      <c r="Z168">
        <v>2</v>
      </c>
      <c r="AA168">
        <v>2</v>
      </c>
      <c r="AB168">
        <v>3</v>
      </c>
      <c r="AC168">
        <v>2</v>
      </c>
      <c r="AD168">
        <v>2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 s="51" t="s">
        <v>169</v>
      </c>
      <c r="AO168" s="14" t="s">
        <v>164</v>
      </c>
    </row>
    <row r="169" spans="1:41" x14ac:dyDescent="0.3">
      <c r="A169" s="14" t="s">
        <v>889</v>
      </c>
      <c r="B169">
        <v>1</v>
      </c>
      <c r="C169">
        <v>7318</v>
      </c>
      <c r="D169" t="s">
        <v>209</v>
      </c>
      <c r="E169">
        <v>0</v>
      </c>
      <c r="F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0</v>
      </c>
      <c r="T169">
        <v>0</v>
      </c>
      <c r="U169">
        <v>1</v>
      </c>
      <c r="V169">
        <v>1</v>
      </c>
      <c r="W169">
        <v>2</v>
      </c>
      <c r="X169">
        <v>0</v>
      </c>
      <c r="Y169">
        <v>1</v>
      </c>
      <c r="Z169">
        <v>1</v>
      </c>
      <c r="AA169">
        <v>2</v>
      </c>
      <c r="AB169">
        <v>2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 s="51" t="s">
        <v>360</v>
      </c>
      <c r="AO169" s="14" t="s">
        <v>92</v>
      </c>
    </row>
    <row r="170" spans="1:41" x14ac:dyDescent="0.3">
      <c r="A170" s="14" t="s">
        <v>890</v>
      </c>
      <c r="B170">
        <v>1</v>
      </c>
      <c r="C170">
        <v>7410</v>
      </c>
      <c r="D170" t="s">
        <v>210</v>
      </c>
      <c r="E170">
        <v>2</v>
      </c>
      <c r="F170">
        <v>0</v>
      </c>
      <c r="H170">
        <v>2</v>
      </c>
      <c r="I170">
        <v>11</v>
      </c>
      <c r="J170">
        <v>11</v>
      </c>
      <c r="K170">
        <v>11</v>
      </c>
      <c r="L170">
        <v>11</v>
      </c>
      <c r="M170">
        <v>17</v>
      </c>
      <c r="N170">
        <v>17</v>
      </c>
      <c r="O170">
        <v>17</v>
      </c>
      <c r="P170">
        <v>18</v>
      </c>
      <c r="Q170">
        <v>7</v>
      </c>
      <c r="R170">
        <v>7</v>
      </c>
      <c r="S170">
        <v>0</v>
      </c>
      <c r="T170">
        <v>0</v>
      </c>
      <c r="U170">
        <v>9</v>
      </c>
      <c r="V170">
        <v>11</v>
      </c>
      <c r="W170">
        <v>8</v>
      </c>
      <c r="X170">
        <v>0</v>
      </c>
      <c r="Y170">
        <v>9</v>
      </c>
      <c r="Z170">
        <v>4</v>
      </c>
      <c r="AA170">
        <v>6</v>
      </c>
      <c r="AB170">
        <v>6</v>
      </c>
      <c r="AC170">
        <v>6</v>
      </c>
      <c r="AD170">
        <v>6</v>
      </c>
      <c r="AE170">
        <v>0</v>
      </c>
      <c r="AF170">
        <v>0</v>
      </c>
      <c r="AG170">
        <v>6</v>
      </c>
      <c r="AH170">
        <v>0</v>
      </c>
      <c r="AI170">
        <v>2</v>
      </c>
      <c r="AJ170">
        <v>10</v>
      </c>
      <c r="AK170" s="51" t="s">
        <v>45</v>
      </c>
      <c r="AO170" s="14" t="s">
        <v>33</v>
      </c>
    </row>
    <row r="171" spans="1:41" x14ac:dyDescent="0.3">
      <c r="A171" s="14" t="s">
        <v>891</v>
      </c>
      <c r="B171">
        <v>1</v>
      </c>
      <c r="C171">
        <v>9468</v>
      </c>
      <c r="D171" t="s">
        <v>211</v>
      </c>
      <c r="E171">
        <v>3</v>
      </c>
      <c r="F171">
        <v>0</v>
      </c>
      <c r="H171">
        <v>3</v>
      </c>
      <c r="I171">
        <v>1</v>
      </c>
      <c r="J171">
        <v>1</v>
      </c>
      <c r="K171">
        <v>1</v>
      </c>
      <c r="L171">
        <v>1</v>
      </c>
      <c r="M171">
        <v>0</v>
      </c>
      <c r="N171">
        <v>0</v>
      </c>
      <c r="O171">
        <v>0</v>
      </c>
      <c r="P171">
        <v>0</v>
      </c>
      <c r="Q171">
        <v>1</v>
      </c>
      <c r="R171">
        <v>1</v>
      </c>
      <c r="S171">
        <v>0</v>
      </c>
      <c r="T171">
        <v>0</v>
      </c>
      <c r="U171">
        <v>2</v>
      </c>
      <c r="V171">
        <v>2</v>
      </c>
      <c r="W171">
        <v>2</v>
      </c>
      <c r="X171">
        <v>0</v>
      </c>
      <c r="Y171">
        <v>1</v>
      </c>
      <c r="Z171">
        <v>2</v>
      </c>
      <c r="AA171">
        <v>3</v>
      </c>
      <c r="AB171">
        <v>3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2</v>
      </c>
      <c r="AK171" s="51" t="s">
        <v>107</v>
      </c>
      <c r="AO171" s="14" t="s">
        <v>92</v>
      </c>
    </row>
    <row r="172" spans="1:41" x14ac:dyDescent="0.3">
      <c r="A172" s="14" t="s">
        <v>892</v>
      </c>
      <c r="B172">
        <v>1</v>
      </c>
      <c r="C172">
        <v>10095</v>
      </c>
      <c r="D172" t="s">
        <v>213</v>
      </c>
      <c r="E172">
        <v>0</v>
      </c>
      <c r="F172">
        <v>0</v>
      </c>
      <c r="H172">
        <v>0</v>
      </c>
      <c r="I172">
        <v>1</v>
      </c>
      <c r="J172">
        <v>1</v>
      </c>
      <c r="K172">
        <v>1</v>
      </c>
      <c r="L172">
        <v>1</v>
      </c>
      <c r="M172">
        <v>2</v>
      </c>
      <c r="N172">
        <v>2</v>
      </c>
      <c r="O172">
        <v>2</v>
      </c>
      <c r="P172">
        <v>2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3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 s="51" t="s">
        <v>128</v>
      </c>
      <c r="AO172" s="14" t="s">
        <v>92</v>
      </c>
    </row>
    <row r="173" spans="1:41" x14ac:dyDescent="0.3">
      <c r="A173" s="14" t="s">
        <v>893</v>
      </c>
      <c r="B173">
        <v>1</v>
      </c>
      <c r="C173">
        <v>10096</v>
      </c>
      <c r="D173" t="s">
        <v>212</v>
      </c>
      <c r="E173">
        <v>0</v>
      </c>
      <c r="F173">
        <v>0</v>
      </c>
      <c r="H173">
        <v>0</v>
      </c>
      <c r="I173">
        <v>1</v>
      </c>
      <c r="J173">
        <v>1</v>
      </c>
      <c r="K173">
        <v>1</v>
      </c>
      <c r="L173">
        <v>1</v>
      </c>
      <c r="M173">
        <v>1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0</v>
      </c>
      <c r="AA173">
        <v>1</v>
      </c>
      <c r="AB173">
        <v>1</v>
      </c>
      <c r="AC173">
        <v>1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 s="51" t="s">
        <v>128</v>
      </c>
      <c r="AO173" s="14" t="s">
        <v>92</v>
      </c>
    </row>
    <row r="174" spans="1:41" x14ac:dyDescent="0.3">
      <c r="A174" s="14" t="s">
        <v>894</v>
      </c>
      <c r="B174">
        <v>1</v>
      </c>
      <c r="C174">
        <v>11452</v>
      </c>
      <c r="D174" t="s">
        <v>215</v>
      </c>
      <c r="E174">
        <v>0</v>
      </c>
      <c r="F174">
        <v>0</v>
      </c>
      <c r="H174">
        <v>0</v>
      </c>
      <c r="I174">
        <v>2</v>
      </c>
      <c r="J174">
        <v>2</v>
      </c>
      <c r="K174">
        <v>2</v>
      </c>
      <c r="L174">
        <v>2</v>
      </c>
      <c r="M174">
        <v>3</v>
      </c>
      <c r="N174">
        <v>3</v>
      </c>
      <c r="O174">
        <v>2</v>
      </c>
      <c r="P174">
        <v>3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1</v>
      </c>
      <c r="W174">
        <v>1</v>
      </c>
      <c r="X174">
        <v>0</v>
      </c>
      <c r="Y174">
        <v>1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 s="51" t="s">
        <v>107</v>
      </c>
      <c r="AO174" s="14" t="s">
        <v>92</v>
      </c>
    </row>
    <row r="175" spans="1:41" x14ac:dyDescent="0.3">
      <c r="A175" s="14" t="s">
        <v>895</v>
      </c>
      <c r="B175">
        <v>1</v>
      </c>
      <c r="C175">
        <v>11470</v>
      </c>
      <c r="D175" t="s">
        <v>216</v>
      </c>
      <c r="E175">
        <v>117</v>
      </c>
      <c r="F175">
        <v>5</v>
      </c>
      <c r="H175">
        <v>118</v>
      </c>
      <c r="I175">
        <v>14</v>
      </c>
      <c r="J175">
        <v>13</v>
      </c>
      <c r="K175">
        <v>13</v>
      </c>
      <c r="L175">
        <v>11</v>
      </c>
      <c r="M175">
        <v>12</v>
      </c>
      <c r="N175">
        <v>14</v>
      </c>
      <c r="O175">
        <v>10</v>
      </c>
      <c r="P175">
        <v>4</v>
      </c>
      <c r="Q175">
        <v>0</v>
      </c>
      <c r="R175">
        <v>2</v>
      </c>
      <c r="S175">
        <v>0</v>
      </c>
      <c r="T175">
        <v>0</v>
      </c>
      <c r="U175">
        <v>2</v>
      </c>
      <c r="V175">
        <v>1</v>
      </c>
      <c r="W175">
        <v>6</v>
      </c>
      <c r="X175">
        <v>0</v>
      </c>
      <c r="Y175">
        <v>2</v>
      </c>
      <c r="Z175">
        <v>0</v>
      </c>
      <c r="AA175">
        <v>0</v>
      </c>
      <c r="AB175">
        <v>0</v>
      </c>
      <c r="AC175">
        <v>1</v>
      </c>
      <c r="AD175">
        <v>1</v>
      </c>
      <c r="AE175">
        <v>0</v>
      </c>
      <c r="AF175">
        <v>0</v>
      </c>
      <c r="AG175">
        <v>0</v>
      </c>
      <c r="AH175">
        <v>0</v>
      </c>
      <c r="AI175">
        <v>2</v>
      </c>
      <c r="AJ175">
        <v>16</v>
      </c>
      <c r="AK175" s="51" t="s">
        <v>33</v>
      </c>
      <c r="AO175" s="14" t="s">
        <v>33</v>
      </c>
    </row>
    <row r="176" spans="1:41" x14ac:dyDescent="0.3">
      <c r="A176" s="14" t="s">
        <v>896</v>
      </c>
      <c r="B176">
        <v>1</v>
      </c>
      <c r="C176">
        <v>11688</v>
      </c>
      <c r="D176" t="s">
        <v>214</v>
      </c>
      <c r="E176">
        <v>0</v>
      </c>
      <c r="F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1</v>
      </c>
      <c r="R176">
        <v>2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6</v>
      </c>
      <c r="Z176">
        <v>1</v>
      </c>
      <c r="AA176">
        <v>2</v>
      </c>
      <c r="AB176">
        <v>1</v>
      </c>
      <c r="AC176">
        <v>0</v>
      </c>
      <c r="AD176">
        <v>0</v>
      </c>
      <c r="AE176">
        <v>0</v>
      </c>
      <c r="AF176">
        <v>0</v>
      </c>
      <c r="AG176">
        <v>1</v>
      </c>
      <c r="AH176">
        <v>0</v>
      </c>
      <c r="AI176">
        <v>0</v>
      </c>
      <c r="AJ176">
        <v>0</v>
      </c>
      <c r="AK176" s="51" t="s">
        <v>128</v>
      </c>
      <c r="AO176" s="14" t="s">
        <v>92</v>
      </c>
    </row>
    <row r="177" spans="1:41" x14ac:dyDescent="0.3">
      <c r="A177" s="14" t="s">
        <v>897</v>
      </c>
      <c r="B177">
        <v>1</v>
      </c>
      <c r="C177">
        <v>17605</v>
      </c>
      <c r="D177" t="s">
        <v>217</v>
      </c>
      <c r="E177">
        <v>0</v>
      </c>
      <c r="F177">
        <v>0</v>
      </c>
      <c r="H177">
        <v>0</v>
      </c>
      <c r="I177">
        <v>5</v>
      </c>
      <c r="J177">
        <v>5</v>
      </c>
      <c r="K177">
        <v>5</v>
      </c>
      <c r="L177">
        <v>5</v>
      </c>
      <c r="M177">
        <v>7</v>
      </c>
      <c r="N177">
        <v>7</v>
      </c>
      <c r="O177">
        <v>7</v>
      </c>
      <c r="P177">
        <v>7</v>
      </c>
      <c r="Q177">
        <v>4</v>
      </c>
      <c r="R177">
        <v>4</v>
      </c>
      <c r="S177">
        <v>0</v>
      </c>
      <c r="T177">
        <v>0</v>
      </c>
      <c r="U177">
        <v>6</v>
      </c>
      <c r="V177">
        <v>5</v>
      </c>
      <c r="W177">
        <v>5</v>
      </c>
      <c r="X177">
        <v>0</v>
      </c>
      <c r="Y177">
        <v>4</v>
      </c>
      <c r="Z177">
        <v>1</v>
      </c>
      <c r="AA177">
        <v>4</v>
      </c>
      <c r="AB177">
        <v>3</v>
      </c>
      <c r="AC177">
        <v>4</v>
      </c>
      <c r="AD177">
        <v>3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 s="51" t="s">
        <v>128</v>
      </c>
      <c r="AO177" s="14" t="s">
        <v>92</v>
      </c>
    </row>
    <row r="178" spans="1:41" x14ac:dyDescent="0.3">
      <c r="A178" s="14" t="s">
        <v>898</v>
      </c>
      <c r="B178">
        <v>1</v>
      </c>
      <c r="C178">
        <v>17874</v>
      </c>
      <c r="D178" t="s">
        <v>218</v>
      </c>
      <c r="E178">
        <v>0</v>
      </c>
      <c r="F178">
        <v>0</v>
      </c>
      <c r="H178">
        <v>0</v>
      </c>
      <c r="I178">
        <v>2</v>
      </c>
      <c r="J178">
        <v>2</v>
      </c>
      <c r="K178">
        <v>2</v>
      </c>
      <c r="L178">
        <v>2</v>
      </c>
      <c r="M178">
        <v>5</v>
      </c>
      <c r="N178">
        <v>5</v>
      </c>
      <c r="O178">
        <v>4</v>
      </c>
      <c r="P178">
        <v>5</v>
      </c>
      <c r="Q178">
        <v>5</v>
      </c>
      <c r="R178">
        <v>5</v>
      </c>
      <c r="S178">
        <v>0</v>
      </c>
      <c r="T178">
        <v>0</v>
      </c>
      <c r="U178">
        <v>1</v>
      </c>
      <c r="V178">
        <v>1</v>
      </c>
      <c r="W178">
        <v>1</v>
      </c>
      <c r="X178">
        <v>0</v>
      </c>
      <c r="Y178">
        <v>8</v>
      </c>
      <c r="Z178">
        <v>1</v>
      </c>
      <c r="AA178">
        <v>1</v>
      </c>
      <c r="AB178">
        <v>2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3</v>
      </c>
      <c r="AK178" s="51" t="s">
        <v>367</v>
      </c>
      <c r="AO178" s="14" t="s">
        <v>33</v>
      </c>
    </row>
    <row r="179" spans="1:41" x14ac:dyDescent="0.3">
      <c r="A179" s="14" t="s">
        <v>899</v>
      </c>
      <c r="B179">
        <v>1</v>
      </c>
      <c r="C179">
        <v>17875</v>
      </c>
      <c r="D179" t="s">
        <v>219</v>
      </c>
      <c r="E179">
        <v>0</v>
      </c>
      <c r="F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2</v>
      </c>
      <c r="R179">
        <v>2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1</v>
      </c>
      <c r="AA179">
        <v>0</v>
      </c>
      <c r="AB179">
        <v>1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0</v>
      </c>
      <c r="AJ179">
        <v>1</v>
      </c>
      <c r="AK179" s="51" t="s">
        <v>85</v>
      </c>
      <c r="AO179" s="14" t="s">
        <v>33</v>
      </c>
    </row>
    <row r="180" spans="1:41" x14ac:dyDescent="0.3">
      <c r="A180" s="14" t="s">
        <v>900</v>
      </c>
      <c r="B180">
        <v>1</v>
      </c>
      <c r="C180">
        <v>18872</v>
      </c>
      <c r="D180" t="s">
        <v>221</v>
      </c>
      <c r="E180">
        <v>0</v>
      </c>
      <c r="F180">
        <v>0</v>
      </c>
      <c r="H180">
        <v>0</v>
      </c>
      <c r="I180">
        <v>2</v>
      </c>
      <c r="J180">
        <v>2</v>
      </c>
      <c r="K180">
        <v>2</v>
      </c>
      <c r="L180">
        <v>2</v>
      </c>
      <c r="M180">
        <v>2</v>
      </c>
      <c r="N180">
        <v>2</v>
      </c>
      <c r="O180">
        <v>2</v>
      </c>
      <c r="P180">
        <v>2</v>
      </c>
      <c r="Q180">
        <v>2</v>
      </c>
      <c r="R180">
        <v>2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1</v>
      </c>
      <c r="AA180">
        <v>2</v>
      </c>
      <c r="AB180">
        <v>2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 s="51" t="s">
        <v>128</v>
      </c>
      <c r="AO180" s="14" t="s">
        <v>92</v>
      </c>
    </row>
    <row r="181" spans="1:41" x14ac:dyDescent="0.3">
      <c r="A181" s="14" t="s">
        <v>901</v>
      </c>
      <c r="B181">
        <v>1</v>
      </c>
      <c r="C181">
        <v>18916</v>
      </c>
      <c r="D181" t="s">
        <v>220</v>
      </c>
      <c r="E181">
        <v>0</v>
      </c>
      <c r="F181">
        <v>0</v>
      </c>
      <c r="H181">
        <v>0</v>
      </c>
      <c r="I181">
        <v>3</v>
      </c>
      <c r="J181">
        <v>3</v>
      </c>
      <c r="K181">
        <v>3</v>
      </c>
      <c r="L181">
        <v>3</v>
      </c>
      <c r="M181">
        <v>2</v>
      </c>
      <c r="N181">
        <v>2</v>
      </c>
      <c r="O181">
        <v>2</v>
      </c>
      <c r="P181">
        <v>2</v>
      </c>
      <c r="Q181">
        <v>1</v>
      </c>
      <c r="R181">
        <v>1</v>
      </c>
      <c r="S181">
        <v>0</v>
      </c>
      <c r="T181">
        <v>0</v>
      </c>
      <c r="U181">
        <v>2</v>
      </c>
      <c r="V181">
        <v>2</v>
      </c>
      <c r="W181">
        <v>2</v>
      </c>
      <c r="X181">
        <v>0</v>
      </c>
      <c r="Y181">
        <v>0</v>
      </c>
      <c r="Z181">
        <v>1</v>
      </c>
      <c r="AA181">
        <v>3</v>
      </c>
      <c r="AB181">
        <v>1</v>
      </c>
      <c r="AC181">
        <v>2</v>
      </c>
      <c r="AD181">
        <v>1</v>
      </c>
      <c r="AE181">
        <v>2</v>
      </c>
      <c r="AF181">
        <v>0</v>
      </c>
      <c r="AG181">
        <v>7</v>
      </c>
      <c r="AH181">
        <v>0</v>
      </c>
      <c r="AI181">
        <v>3</v>
      </c>
      <c r="AJ181">
        <v>3</v>
      </c>
      <c r="AK181" s="51" t="s">
        <v>128</v>
      </c>
      <c r="AO181" s="14" t="s">
        <v>92</v>
      </c>
    </row>
    <row r="182" spans="1:41" x14ac:dyDescent="0.3">
      <c r="A182" s="14" t="s">
        <v>902</v>
      </c>
      <c r="B182">
        <v>1</v>
      </c>
      <c r="C182">
        <v>26094</v>
      </c>
      <c r="D182" t="s">
        <v>222</v>
      </c>
      <c r="E182">
        <v>0</v>
      </c>
      <c r="F182">
        <v>0</v>
      </c>
      <c r="H182">
        <v>0</v>
      </c>
      <c r="I182">
        <v>2</v>
      </c>
      <c r="J182">
        <v>2</v>
      </c>
      <c r="K182">
        <v>2</v>
      </c>
      <c r="L182">
        <v>2</v>
      </c>
      <c r="M182">
        <v>10</v>
      </c>
      <c r="N182">
        <v>10</v>
      </c>
      <c r="O182">
        <v>10</v>
      </c>
      <c r="P182">
        <v>11</v>
      </c>
      <c r="Q182">
        <v>11</v>
      </c>
      <c r="R182">
        <v>11</v>
      </c>
      <c r="S182">
        <v>0</v>
      </c>
      <c r="T182">
        <v>0</v>
      </c>
      <c r="U182">
        <v>9</v>
      </c>
      <c r="V182">
        <v>9</v>
      </c>
      <c r="W182">
        <v>9</v>
      </c>
      <c r="X182">
        <v>0</v>
      </c>
      <c r="Y182">
        <v>15</v>
      </c>
      <c r="Z182">
        <v>10</v>
      </c>
      <c r="AA182">
        <v>8</v>
      </c>
      <c r="AB182">
        <v>9</v>
      </c>
      <c r="AC182">
        <v>6</v>
      </c>
      <c r="AD182">
        <v>6</v>
      </c>
      <c r="AE182">
        <v>1</v>
      </c>
      <c r="AF182">
        <v>0</v>
      </c>
      <c r="AG182">
        <v>4</v>
      </c>
      <c r="AH182">
        <v>0</v>
      </c>
      <c r="AI182">
        <v>0</v>
      </c>
      <c r="AJ182">
        <v>8</v>
      </c>
      <c r="AK182" s="51" t="s">
        <v>92</v>
      </c>
      <c r="AO182" s="14" t="s">
        <v>92</v>
      </c>
    </row>
    <row r="183" spans="1:41" x14ac:dyDescent="0.3">
      <c r="A183" s="14" t="s">
        <v>903</v>
      </c>
      <c r="B183">
        <v>1</v>
      </c>
      <c r="C183">
        <v>26269</v>
      </c>
      <c r="D183" t="s">
        <v>223</v>
      </c>
      <c r="E183">
        <v>0</v>
      </c>
      <c r="F183">
        <v>0</v>
      </c>
      <c r="H183">
        <v>0</v>
      </c>
      <c r="I183">
        <v>1</v>
      </c>
      <c r="J183">
        <v>1</v>
      </c>
      <c r="K183">
        <v>1</v>
      </c>
      <c r="L183">
        <v>1</v>
      </c>
      <c r="M183">
        <v>0</v>
      </c>
      <c r="N183">
        <v>0</v>
      </c>
      <c r="O183">
        <v>0</v>
      </c>
      <c r="P183">
        <v>0</v>
      </c>
      <c r="Q183">
        <v>2</v>
      </c>
      <c r="R183">
        <v>2</v>
      </c>
      <c r="S183">
        <v>0</v>
      </c>
      <c r="T183">
        <v>0</v>
      </c>
      <c r="U183">
        <v>2</v>
      </c>
      <c r="V183">
        <v>2</v>
      </c>
      <c r="W183">
        <v>2</v>
      </c>
      <c r="X183">
        <v>0</v>
      </c>
      <c r="Y183">
        <v>1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 s="51" t="s">
        <v>42</v>
      </c>
      <c r="AO183" s="14" t="s">
        <v>33</v>
      </c>
    </row>
    <row r="184" spans="1:41" x14ac:dyDescent="0.3">
      <c r="A184" s="14" t="s">
        <v>904</v>
      </c>
      <c r="B184">
        <v>1</v>
      </c>
      <c r="C184">
        <v>8832</v>
      </c>
      <c r="D184" t="s">
        <v>462</v>
      </c>
      <c r="E184">
        <v>0</v>
      </c>
      <c r="F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2</v>
      </c>
      <c r="N184">
        <v>2</v>
      </c>
      <c r="O184">
        <v>2</v>
      </c>
      <c r="P184">
        <v>2</v>
      </c>
      <c r="Q184">
        <v>0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5</v>
      </c>
      <c r="AG184">
        <v>2</v>
      </c>
      <c r="AH184">
        <v>0</v>
      </c>
      <c r="AI184">
        <v>0</v>
      </c>
      <c r="AJ184">
        <v>3</v>
      </c>
      <c r="AK184" s="51" t="s">
        <v>82</v>
      </c>
      <c r="AO184" s="14" t="s">
        <v>454</v>
      </c>
    </row>
    <row r="185" spans="1:41" x14ac:dyDescent="0.3">
      <c r="A185" s="14" t="s">
        <v>905</v>
      </c>
      <c r="B185">
        <v>1</v>
      </c>
      <c r="C185">
        <v>8835</v>
      </c>
      <c r="D185" t="s">
        <v>463</v>
      </c>
      <c r="E185">
        <v>0</v>
      </c>
      <c r="F185">
        <v>0</v>
      </c>
      <c r="H185">
        <v>2</v>
      </c>
      <c r="I185">
        <v>61</v>
      </c>
      <c r="J185">
        <v>60</v>
      </c>
      <c r="K185">
        <v>59</v>
      </c>
      <c r="L185">
        <v>60</v>
      </c>
      <c r="M185">
        <v>80</v>
      </c>
      <c r="N185">
        <v>79</v>
      </c>
      <c r="O185">
        <v>79</v>
      </c>
      <c r="P185">
        <v>78</v>
      </c>
      <c r="Q185">
        <v>77</v>
      </c>
      <c r="R185">
        <v>79</v>
      </c>
      <c r="S185">
        <v>0</v>
      </c>
      <c r="T185">
        <v>0</v>
      </c>
      <c r="U185">
        <v>64</v>
      </c>
      <c r="V185">
        <v>63</v>
      </c>
      <c r="W185">
        <v>0</v>
      </c>
      <c r="X185">
        <v>0</v>
      </c>
      <c r="Y185">
        <v>0</v>
      </c>
      <c r="Z185">
        <v>57</v>
      </c>
      <c r="AA185">
        <v>58</v>
      </c>
      <c r="AB185">
        <v>57</v>
      </c>
      <c r="AC185">
        <v>52</v>
      </c>
      <c r="AD185">
        <v>43</v>
      </c>
      <c r="AE185">
        <v>5</v>
      </c>
      <c r="AF185">
        <v>0</v>
      </c>
      <c r="AG185">
        <v>72</v>
      </c>
      <c r="AH185">
        <v>0</v>
      </c>
      <c r="AI185">
        <v>0</v>
      </c>
      <c r="AJ185">
        <v>58</v>
      </c>
      <c r="AK185" s="51" t="s">
        <v>33</v>
      </c>
      <c r="AO185" s="14" t="s">
        <v>454</v>
      </c>
    </row>
    <row r="186" spans="1:41" x14ac:dyDescent="0.3">
      <c r="A186" s="14" t="s">
        <v>906</v>
      </c>
      <c r="B186">
        <v>1</v>
      </c>
      <c r="C186">
        <v>8833</v>
      </c>
      <c r="D186" t="s">
        <v>464</v>
      </c>
      <c r="E186">
        <v>0</v>
      </c>
      <c r="F186">
        <v>0</v>
      </c>
      <c r="H186">
        <v>0</v>
      </c>
      <c r="I186">
        <v>25</v>
      </c>
      <c r="J186">
        <v>25</v>
      </c>
      <c r="K186">
        <v>25</v>
      </c>
      <c r="L186">
        <v>25</v>
      </c>
      <c r="M186">
        <v>31</v>
      </c>
      <c r="N186">
        <v>32</v>
      </c>
      <c r="O186">
        <v>32</v>
      </c>
      <c r="P186">
        <v>31</v>
      </c>
      <c r="Q186">
        <v>31</v>
      </c>
      <c r="R186">
        <v>31</v>
      </c>
      <c r="S186">
        <v>0</v>
      </c>
      <c r="T186">
        <v>0</v>
      </c>
      <c r="U186">
        <v>30</v>
      </c>
      <c r="V186">
        <v>28</v>
      </c>
      <c r="W186">
        <v>0</v>
      </c>
      <c r="X186">
        <v>0</v>
      </c>
      <c r="Y186">
        <v>0</v>
      </c>
      <c r="Z186">
        <v>25</v>
      </c>
      <c r="AA186">
        <v>24</v>
      </c>
      <c r="AB186">
        <v>24</v>
      </c>
      <c r="AC186">
        <v>27</v>
      </c>
      <c r="AD186">
        <v>24</v>
      </c>
      <c r="AE186">
        <v>43</v>
      </c>
      <c r="AF186">
        <v>0</v>
      </c>
      <c r="AG186">
        <v>27</v>
      </c>
      <c r="AH186">
        <v>0</v>
      </c>
      <c r="AI186">
        <v>0</v>
      </c>
      <c r="AJ186">
        <v>26</v>
      </c>
      <c r="AK186" s="51" t="s">
        <v>45</v>
      </c>
      <c r="AO186" s="14" t="s">
        <v>454</v>
      </c>
    </row>
    <row r="187" spans="1:41" x14ac:dyDescent="0.3">
      <c r="A187" s="14" t="s">
        <v>907</v>
      </c>
      <c r="B187">
        <v>1</v>
      </c>
      <c r="C187">
        <v>8839</v>
      </c>
      <c r="D187" t="s">
        <v>465</v>
      </c>
      <c r="E187">
        <v>0</v>
      </c>
      <c r="F187">
        <v>0</v>
      </c>
      <c r="H187">
        <v>0</v>
      </c>
      <c r="I187">
        <v>3</v>
      </c>
      <c r="J187">
        <v>3</v>
      </c>
      <c r="K187">
        <v>3</v>
      </c>
      <c r="L187">
        <v>3</v>
      </c>
      <c r="M187">
        <v>3</v>
      </c>
      <c r="N187">
        <v>2</v>
      </c>
      <c r="O187">
        <v>2</v>
      </c>
      <c r="P187">
        <v>3</v>
      </c>
      <c r="Q187">
        <v>16</v>
      </c>
      <c r="R187">
        <v>16</v>
      </c>
      <c r="S187">
        <v>0</v>
      </c>
      <c r="T187">
        <v>0</v>
      </c>
      <c r="U187">
        <v>4</v>
      </c>
      <c r="V187">
        <v>6</v>
      </c>
      <c r="W187">
        <v>0</v>
      </c>
      <c r="X187">
        <v>0</v>
      </c>
      <c r="Y187">
        <v>0</v>
      </c>
      <c r="Z187">
        <v>9</v>
      </c>
      <c r="AA187">
        <v>10</v>
      </c>
      <c r="AB187">
        <v>9</v>
      </c>
      <c r="AC187">
        <v>9</v>
      </c>
      <c r="AD187">
        <v>8</v>
      </c>
      <c r="AE187">
        <v>2</v>
      </c>
      <c r="AF187">
        <v>8</v>
      </c>
      <c r="AG187">
        <v>0</v>
      </c>
      <c r="AH187">
        <v>0</v>
      </c>
      <c r="AI187">
        <v>0</v>
      </c>
      <c r="AJ187">
        <v>6</v>
      </c>
      <c r="AK187" s="51" t="s">
        <v>116</v>
      </c>
      <c r="AO187" s="14" t="s">
        <v>454</v>
      </c>
    </row>
    <row r="188" spans="1:41" x14ac:dyDescent="0.3">
      <c r="A188" s="14" t="s">
        <v>908</v>
      </c>
      <c r="B188">
        <v>1</v>
      </c>
      <c r="C188">
        <v>8838</v>
      </c>
      <c r="D188" t="s">
        <v>466</v>
      </c>
      <c r="E188">
        <v>0</v>
      </c>
      <c r="F188">
        <v>0</v>
      </c>
      <c r="H188">
        <v>0</v>
      </c>
      <c r="I188">
        <v>16</v>
      </c>
      <c r="J188">
        <v>16</v>
      </c>
      <c r="K188">
        <v>16</v>
      </c>
      <c r="L188">
        <v>16</v>
      </c>
      <c r="M188">
        <v>8</v>
      </c>
      <c r="N188">
        <v>8</v>
      </c>
      <c r="O188">
        <v>8</v>
      </c>
      <c r="P188">
        <v>8</v>
      </c>
      <c r="Q188">
        <v>11</v>
      </c>
      <c r="R188">
        <v>11</v>
      </c>
      <c r="S188">
        <v>0</v>
      </c>
      <c r="T188">
        <v>0</v>
      </c>
      <c r="U188">
        <v>7</v>
      </c>
      <c r="V188">
        <v>7</v>
      </c>
      <c r="W188">
        <v>0</v>
      </c>
      <c r="X188">
        <v>0</v>
      </c>
      <c r="Y188">
        <v>0</v>
      </c>
      <c r="Z188">
        <v>14</v>
      </c>
      <c r="AA188">
        <v>12</v>
      </c>
      <c r="AB188">
        <v>13</v>
      </c>
      <c r="AC188">
        <v>14</v>
      </c>
      <c r="AD188">
        <v>14</v>
      </c>
      <c r="AE188">
        <v>3</v>
      </c>
      <c r="AF188">
        <v>0</v>
      </c>
      <c r="AG188">
        <v>26</v>
      </c>
      <c r="AH188">
        <v>0</v>
      </c>
      <c r="AI188">
        <v>0</v>
      </c>
      <c r="AJ188">
        <v>9</v>
      </c>
      <c r="AK188" s="51" t="s">
        <v>361</v>
      </c>
      <c r="AO188" s="14" t="s">
        <v>454</v>
      </c>
    </row>
    <row r="189" spans="1:41" x14ac:dyDescent="0.3">
      <c r="A189" s="14" t="s">
        <v>909</v>
      </c>
      <c r="B189">
        <v>1</v>
      </c>
      <c r="C189">
        <v>8892</v>
      </c>
      <c r="D189" t="s">
        <v>467</v>
      </c>
      <c r="E189">
        <v>0</v>
      </c>
      <c r="F189">
        <v>0</v>
      </c>
      <c r="H189">
        <v>0</v>
      </c>
      <c r="I189">
        <v>1</v>
      </c>
      <c r="J189">
        <v>1</v>
      </c>
      <c r="K189">
        <v>1</v>
      </c>
      <c r="L189">
        <v>1</v>
      </c>
      <c r="M189">
        <v>4</v>
      </c>
      <c r="N189">
        <v>4</v>
      </c>
      <c r="O189">
        <v>4</v>
      </c>
      <c r="P189">
        <v>4</v>
      </c>
      <c r="Q189">
        <v>4</v>
      </c>
      <c r="R189">
        <v>4</v>
      </c>
      <c r="S189">
        <v>0</v>
      </c>
      <c r="T189">
        <v>0</v>
      </c>
      <c r="U189">
        <v>4</v>
      </c>
      <c r="V189">
        <v>4</v>
      </c>
      <c r="W189">
        <v>0</v>
      </c>
      <c r="X189">
        <v>0</v>
      </c>
      <c r="Y189">
        <v>0</v>
      </c>
      <c r="Z189">
        <v>1</v>
      </c>
      <c r="AA189">
        <v>1</v>
      </c>
      <c r="AB189">
        <v>1</v>
      </c>
      <c r="AC189">
        <v>0</v>
      </c>
      <c r="AD189">
        <v>0</v>
      </c>
      <c r="AE189">
        <v>1</v>
      </c>
      <c r="AF189">
        <v>1</v>
      </c>
      <c r="AG189">
        <v>2</v>
      </c>
      <c r="AH189">
        <v>0</v>
      </c>
      <c r="AI189">
        <v>0</v>
      </c>
      <c r="AJ189">
        <v>0</v>
      </c>
      <c r="AK189" s="51" t="s">
        <v>85</v>
      </c>
      <c r="AO189" s="14" t="s">
        <v>454</v>
      </c>
    </row>
    <row r="190" spans="1:41" x14ac:dyDescent="0.3">
      <c r="A190" s="14" t="s">
        <v>910</v>
      </c>
      <c r="B190">
        <v>1</v>
      </c>
      <c r="C190">
        <v>8891</v>
      </c>
      <c r="D190" t="s">
        <v>468</v>
      </c>
      <c r="E190">
        <v>0</v>
      </c>
      <c r="F190">
        <v>0</v>
      </c>
      <c r="H190">
        <v>0</v>
      </c>
      <c r="I190">
        <v>6</v>
      </c>
      <c r="J190">
        <v>6</v>
      </c>
      <c r="K190">
        <v>6</v>
      </c>
      <c r="L190">
        <v>7</v>
      </c>
      <c r="M190">
        <v>10</v>
      </c>
      <c r="N190">
        <v>10</v>
      </c>
      <c r="O190">
        <v>10</v>
      </c>
      <c r="P190">
        <v>10</v>
      </c>
      <c r="Q190">
        <v>7</v>
      </c>
      <c r="R190">
        <v>7</v>
      </c>
      <c r="S190">
        <v>0</v>
      </c>
      <c r="T190">
        <v>0</v>
      </c>
      <c r="U190">
        <v>7</v>
      </c>
      <c r="V190">
        <v>7</v>
      </c>
      <c r="W190">
        <v>1</v>
      </c>
      <c r="X190">
        <v>0</v>
      </c>
      <c r="Y190">
        <v>0</v>
      </c>
      <c r="Z190">
        <v>8</v>
      </c>
      <c r="AA190">
        <v>7</v>
      </c>
      <c r="AB190">
        <v>8</v>
      </c>
      <c r="AC190">
        <v>8</v>
      </c>
      <c r="AD190">
        <v>8</v>
      </c>
      <c r="AE190">
        <v>0</v>
      </c>
      <c r="AF190">
        <v>0</v>
      </c>
      <c r="AG190">
        <v>4</v>
      </c>
      <c r="AH190">
        <v>0</v>
      </c>
      <c r="AI190">
        <v>0</v>
      </c>
      <c r="AJ190">
        <v>7</v>
      </c>
      <c r="AK190" s="51" t="s">
        <v>91</v>
      </c>
      <c r="AO190" s="14" t="s">
        <v>454</v>
      </c>
    </row>
    <row r="191" spans="1:41" x14ac:dyDescent="0.3">
      <c r="A191" s="14" t="s">
        <v>911</v>
      </c>
      <c r="B191">
        <v>1</v>
      </c>
      <c r="C191">
        <v>8831</v>
      </c>
      <c r="D191" t="s">
        <v>469</v>
      </c>
      <c r="E191">
        <v>0</v>
      </c>
      <c r="F191">
        <v>0</v>
      </c>
      <c r="H191">
        <v>0</v>
      </c>
      <c r="I191">
        <v>43</v>
      </c>
      <c r="J191">
        <v>43</v>
      </c>
      <c r="K191">
        <v>41</v>
      </c>
      <c r="L191">
        <v>43</v>
      </c>
      <c r="M191">
        <v>51</v>
      </c>
      <c r="N191">
        <v>50</v>
      </c>
      <c r="O191">
        <v>41</v>
      </c>
      <c r="P191">
        <v>51</v>
      </c>
      <c r="Q191">
        <v>48</v>
      </c>
      <c r="R191">
        <v>52</v>
      </c>
      <c r="S191">
        <v>0</v>
      </c>
      <c r="T191">
        <v>0</v>
      </c>
      <c r="U191">
        <v>34</v>
      </c>
      <c r="V191">
        <v>33</v>
      </c>
      <c r="W191">
        <v>0</v>
      </c>
      <c r="X191">
        <v>0</v>
      </c>
      <c r="Y191">
        <v>0</v>
      </c>
      <c r="Z191">
        <v>45</v>
      </c>
      <c r="AA191">
        <v>48</v>
      </c>
      <c r="AB191">
        <v>43</v>
      </c>
      <c r="AC191">
        <v>33</v>
      </c>
      <c r="AD191">
        <v>30</v>
      </c>
      <c r="AE191">
        <v>2</v>
      </c>
      <c r="AF191">
        <v>19</v>
      </c>
      <c r="AG191">
        <v>27</v>
      </c>
      <c r="AH191">
        <v>0</v>
      </c>
      <c r="AI191">
        <v>0</v>
      </c>
      <c r="AJ191">
        <v>38</v>
      </c>
      <c r="AK191" s="51" t="s">
        <v>49</v>
      </c>
      <c r="AO191" s="14" t="s">
        <v>454</v>
      </c>
    </row>
    <row r="192" spans="1:41" x14ac:dyDescent="0.3">
      <c r="A192" s="14" t="s">
        <v>912</v>
      </c>
      <c r="B192">
        <v>1</v>
      </c>
      <c r="C192">
        <v>8349</v>
      </c>
      <c r="D192" t="s">
        <v>470</v>
      </c>
      <c r="E192">
        <v>0</v>
      </c>
      <c r="F192">
        <v>0</v>
      </c>
      <c r="H192">
        <v>0</v>
      </c>
      <c r="I192">
        <v>6</v>
      </c>
      <c r="J192">
        <v>6</v>
      </c>
      <c r="K192">
        <v>6</v>
      </c>
      <c r="L192">
        <v>6</v>
      </c>
      <c r="M192">
        <v>1</v>
      </c>
      <c r="N192">
        <v>1</v>
      </c>
      <c r="O192">
        <v>1</v>
      </c>
      <c r="P192">
        <v>1</v>
      </c>
      <c r="Q192">
        <v>2</v>
      </c>
      <c r="R192">
        <v>2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0</v>
      </c>
      <c r="Y192">
        <v>0</v>
      </c>
      <c r="Z192">
        <v>3</v>
      </c>
      <c r="AA192">
        <v>3</v>
      </c>
      <c r="AB192">
        <v>3</v>
      </c>
      <c r="AC192">
        <v>2</v>
      </c>
      <c r="AD192">
        <v>1</v>
      </c>
      <c r="AE192">
        <v>0</v>
      </c>
      <c r="AF192">
        <v>0</v>
      </c>
      <c r="AG192">
        <v>2</v>
      </c>
      <c r="AH192">
        <v>0</v>
      </c>
      <c r="AI192">
        <v>0</v>
      </c>
      <c r="AJ192">
        <v>0</v>
      </c>
      <c r="AK192" s="51" t="s">
        <v>42</v>
      </c>
      <c r="AO192" s="14" t="s">
        <v>454</v>
      </c>
    </row>
    <row r="193" spans="1:41" x14ac:dyDescent="0.3">
      <c r="A193" s="14" t="s">
        <v>913</v>
      </c>
      <c r="B193">
        <v>1</v>
      </c>
      <c r="C193">
        <v>8608</v>
      </c>
      <c r="D193" t="s">
        <v>471</v>
      </c>
      <c r="E193">
        <v>0</v>
      </c>
      <c r="F193">
        <v>0</v>
      </c>
      <c r="H193">
        <v>0</v>
      </c>
      <c r="I193">
        <v>4</v>
      </c>
      <c r="J193">
        <v>4</v>
      </c>
      <c r="K193">
        <v>4</v>
      </c>
      <c r="L193">
        <v>4</v>
      </c>
      <c r="M193">
        <v>4</v>
      </c>
      <c r="N193">
        <v>4</v>
      </c>
      <c r="O193">
        <v>4</v>
      </c>
      <c r="P193">
        <v>4</v>
      </c>
      <c r="Q193">
        <v>2</v>
      </c>
      <c r="R193">
        <v>2</v>
      </c>
      <c r="S193">
        <v>0</v>
      </c>
      <c r="T193">
        <v>0</v>
      </c>
      <c r="U193">
        <v>5</v>
      </c>
      <c r="V193">
        <v>4</v>
      </c>
      <c r="W193">
        <v>0</v>
      </c>
      <c r="X193">
        <v>0</v>
      </c>
      <c r="Y193">
        <v>0</v>
      </c>
      <c r="Z193">
        <v>4</v>
      </c>
      <c r="AA193">
        <v>6</v>
      </c>
      <c r="AB193">
        <v>6</v>
      </c>
      <c r="AC193">
        <v>4</v>
      </c>
      <c r="AD193">
        <v>4</v>
      </c>
      <c r="AE193">
        <v>1</v>
      </c>
      <c r="AF193">
        <v>0</v>
      </c>
      <c r="AG193">
        <v>7</v>
      </c>
      <c r="AH193">
        <v>0</v>
      </c>
      <c r="AI193">
        <v>0</v>
      </c>
      <c r="AJ193">
        <v>2</v>
      </c>
      <c r="AK193" s="51" t="s">
        <v>110</v>
      </c>
      <c r="AO193" s="14" t="s">
        <v>454</v>
      </c>
    </row>
    <row r="194" spans="1:41" x14ac:dyDescent="0.3">
      <c r="A194" s="14" t="s">
        <v>914</v>
      </c>
      <c r="B194">
        <v>1</v>
      </c>
      <c r="C194">
        <v>8836</v>
      </c>
      <c r="D194" t="s">
        <v>472</v>
      </c>
      <c r="E194">
        <v>0</v>
      </c>
      <c r="F194">
        <v>0</v>
      </c>
      <c r="H194">
        <v>0</v>
      </c>
      <c r="I194">
        <v>47</v>
      </c>
      <c r="J194">
        <v>46</v>
      </c>
      <c r="K194">
        <v>47</v>
      </c>
      <c r="L194">
        <v>47</v>
      </c>
      <c r="M194">
        <v>49</v>
      </c>
      <c r="N194">
        <v>49</v>
      </c>
      <c r="O194">
        <v>48</v>
      </c>
      <c r="P194">
        <v>49</v>
      </c>
      <c r="Q194">
        <v>41</v>
      </c>
      <c r="R194">
        <v>40</v>
      </c>
      <c r="S194">
        <v>0</v>
      </c>
      <c r="T194">
        <v>0</v>
      </c>
      <c r="U194">
        <v>49</v>
      </c>
      <c r="V194">
        <v>49</v>
      </c>
      <c r="W194">
        <v>0</v>
      </c>
      <c r="X194">
        <v>0</v>
      </c>
      <c r="Y194">
        <v>0</v>
      </c>
      <c r="Z194">
        <v>35</v>
      </c>
      <c r="AA194">
        <v>44</v>
      </c>
      <c r="AB194">
        <v>45</v>
      </c>
      <c r="AC194">
        <v>30</v>
      </c>
      <c r="AD194">
        <v>29</v>
      </c>
      <c r="AE194">
        <v>54</v>
      </c>
      <c r="AF194">
        <v>7</v>
      </c>
      <c r="AG194">
        <v>50</v>
      </c>
      <c r="AH194">
        <v>0</v>
      </c>
      <c r="AI194">
        <v>0</v>
      </c>
      <c r="AJ194">
        <v>25</v>
      </c>
      <c r="AK194" s="51" t="s">
        <v>33</v>
      </c>
      <c r="AO194" s="14" t="s">
        <v>454</v>
      </c>
    </row>
    <row r="195" spans="1:41" x14ac:dyDescent="0.3">
      <c r="A195" s="14" t="s">
        <v>915</v>
      </c>
      <c r="B195">
        <v>1</v>
      </c>
      <c r="C195">
        <v>12241</v>
      </c>
      <c r="D195" t="s">
        <v>473</v>
      </c>
      <c r="E195">
        <v>0</v>
      </c>
      <c r="F195">
        <v>0</v>
      </c>
      <c r="H195">
        <v>0</v>
      </c>
      <c r="I195">
        <v>21</v>
      </c>
      <c r="J195">
        <v>20</v>
      </c>
      <c r="K195">
        <v>21</v>
      </c>
      <c r="L195">
        <v>21</v>
      </c>
      <c r="M195">
        <v>26</v>
      </c>
      <c r="N195">
        <v>26</v>
      </c>
      <c r="O195">
        <v>26</v>
      </c>
      <c r="P195">
        <v>26</v>
      </c>
      <c r="Q195">
        <v>32</v>
      </c>
      <c r="R195">
        <v>31</v>
      </c>
      <c r="S195">
        <v>0</v>
      </c>
      <c r="T195">
        <v>0</v>
      </c>
      <c r="U195">
        <v>22</v>
      </c>
      <c r="V195">
        <v>22</v>
      </c>
      <c r="W195">
        <v>1</v>
      </c>
      <c r="X195">
        <v>0</v>
      </c>
      <c r="Y195">
        <v>0</v>
      </c>
      <c r="Z195">
        <v>28</v>
      </c>
      <c r="AA195">
        <v>28</v>
      </c>
      <c r="AB195">
        <v>27</v>
      </c>
      <c r="AC195">
        <v>27</v>
      </c>
      <c r="AD195">
        <v>26</v>
      </c>
      <c r="AE195">
        <v>0</v>
      </c>
      <c r="AF195">
        <v>0</v>
      </c>
      <c r="AG195">
        <v>19</v>
      </c>
      <c r="AH195">
        <v>0</v>
      </c>
      <c r="AI195">
        <v>0</v>
      </c>
      <c r="AJ195">
        <v>19</v>
      </c>
      <c r="AK195" s="51" t="s">
        <v>92</v>
      </c>
      <c r="AO195" s="14" t="s">
        <v>454</v>
      </c>
    </row>
    <row r="196" spans="1:41" x14ac:dyDescent="0.3">
      <c r="A196" s="14" t="s">
        <v>916</v>
      </c>
      <c r="B196">
        <v>1</v>
      </c>
      <c r="C196">
        <v>8901</v>
      </c>
      <c r="D196" t="s">
        <v>474</v>
      </c>
      <c r="E196">
        <v>0</v>
      </c>
      <c r="F196">
        <v>0</v>
      </c>
      <c r="H196">
        <v>0</v>
      </c>
      <c r="I196">
        <v>15</v>
      </c>
      <c r="J196">
        <v>14</v>
      </c>
      <c r="K196">
        <v>15</v>
      </c>
      <c r="L196">
        <v>15</v>
      </c>
      <c r="M196">
        <v>19</v>
      </c>
      <c r="N196">
        <v>17</v>
      </c>
      <c r="O196">
        <v>19</v>
      </c>
      <c r="P196">
        <v>19</v>
      </c>
      <c r="Q196">
        <v>20</v>
      </c>
      <c r="R196">
        <v>19</v>
      </c>
      <c r="S196">
        <v>0</v>
      </c>
      <c r="T196">
        <v>0</v>
      </c>
      <c r="U196">
        <v>15</v>
      </c>
      <c r="V196">
        <v>12</v>
      </c>
      <c r="W196">
        <v>0</v>
      </c>
      <c r="X196">
        <v>0</v>
      </c>
      <c r="Y196">
        <v>0</v>
      </c>
      <c r="Z196">
        <v>19</v>
      </c>
      <c r="AA196">
        <v>20</v>
      </c>
      <c r="AB196">
        <v>22</v>
      </c>
      <c r="AC196">
        <v>23</v>
      </c>
      <c r="AD196">
        <v>16</v>
      </c>
      <c r="AE196">
        <v>4</v>
      </c>
      <c r="AF196">
        <v>8</v>
      </c>
      <c r="AG196">
        <v>39</v>
      </c>
      <c r="AH196">
        <v>0</v>
      </c>
      <c r="AI196">
        <v>0</v>
      </c>
      <c r="AJ196">
        <v>11</v>
      </c>
      <c r="AK196" s="51" t="s">
        <v>164</v>
      </c>
      <c r="AO196" s="14" t="s">
        <v>454</v>
      </c>
    </row>
    <row r="197" spans="1:41" x14ac:dyDescent="0.3">
      <c r="A197" s="14" t="s">
        <v>917</v>
      </c>
      <c r="B197">
        <v>1</v>
      </c>
      <c r="C197">
        <v>8577</v>
      </c>
      <c r="D197" t="s">
        <v>274</v>
      </c>
      <c r="E197">
        <v>105</v>
      </c>
      <c r="F197">
        <v>5</v>
      </c>
      <c r="H197">
        <v>127</v>
      </c>
      <c r="I197">
        <v>8</v>
      </c>
      <c r="J197">
        <v>6</v>
      </c>
      <c r="K197">
        <v>6</v>
      </c>
      <c r="L197">
        <v>4</v>
      </c>
      <c r="M197">
        <v>4</v>
      </c>
      <c r="N197">
        <v>4</v>
      </c>
      <c r="O197">
        <v>2</v>
      </c>
      <c r="P197">
        <v>2</v>
      </c>
      <c r="Q197">
        <v>1</v>
      </c>
      <c r="R197">
        <v>1</v>
      </c>
      <c r="S197">
        <v>0</v>
      </c>
      <c r="T197">
        <v>0</v>
      </c>
      <c r="U197">
        <v>3</v>
      </c>
      <c r="V197">
        <v>5</v>
      </c>
      <c r="W197">
        <v>0</v>
      </c>
      <c r="X197">
        <v>0</v>
      </c>
      <c r="Y197">
        <v>0</v>
      </c>
      <c r="Z197">
        <v>3</v>
      </c>
      <c r="AA197">
        <v>3</v>
      </c>
      <c r="AB197">
        <v>1</v>
      </c>
      <c r="AC197">
        <v>3</v>
      </c>
      <c r="AD197">
        <v>3</v>
      </c>
      <c r="AE197">
        <v>3</v>
      </c>
      <c r="AF197">
        <v>0</v>
      </c>
      <c r="AG197">
        <v>2</v>
      </c>
      <c r="AH197">
        <v>0</v>
      </c>
      <c r="AI197">
        <v>0</v>
      </c>
      <c r="AJ197">
        <v>18</v>
      </c>
      <c r="AK197" s="51" t="s">
        <v>33</v>
      </c>
      <c r="AO197" s="14" t="s">
        <v>454</v>
      </c>
    </row>
    <row r="198" spans="1:41" x14ac:dyDescent="0.3">
      <c r="A198" s="14" t="s">
        <v>918</v>
      </c>
      <c r="B198">
        <v>1</v>
      </c>
      <c r="C198">
        <v>8830</v>
      </c>
      <c r="D198" t="s">
        <v>475</v>
      </c>
      <c r="E198">
        <v>0</v>
      </c>
      <c r="F198">
        <v>0</v>
      </c>
      <c r="H198">
        <v>0</v>
      </c>
      <c r="I198">
        <v>4</v>
      </c>
      <c r="J198">
        <v>4</v>
      </c>
      <c r="K198">
        <v>4</v>
      </c>
      <c r="L198">
        <v>4</v>
      </c>
      <c r="M198">
        <v>11</v>
      </c>
      <c r="N198">
        <v>11</v>
      </c>
      <c r="O198">
        <v>11</v>
      </c>
      <c r="P198">
        <v>11</v>
      </c>
      <c r="Q198">
        <v>5</v>
      </c>
      <c r="R198">
        <v>5</v>
      </c>
      <c r="S198">
        <v>0</v>
      </c>
      <c r="T198">
        <v>0</v>
      </c>
      <c r="U198">
        <v>7</v>
      </c>
      <c r="V198">
        <v>8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1</v>
      </c>
      <c r="AD198">
        <v>0</v>
      </c>
      <c r="AE198">
        <v>1</v>
      </c>
      <c r="AF198">
        <v>4</v>
      </c>
      <c r="AG198">
        <v>3</v>
      </c>
      <c r="AH198">
        <v>0</v>
      </c>
      <c r="AI198">
        <v>0</v>
      </c>
      <c r="AJ198">
        <v>10</v>
      </c>
      <c r="AK198" s="51" t="s">
        <v>128</v>
      </c>
      <c r="AO198" s="14" t="s">
        <v>454</v>
      </c>
    </row>
    <row r="199" spans="1:41" x14ac:dyDescent="0.3">
      <c r="A199" s="14" t="s">
        <v>919</v>
      </c>
      <c r="B199">
        <v>1</v>
      </c>
      <c r="C199">
        <v>11020</v>
      </c>
      <c r="D199" t="s">
        <v>275</v>
      </c>
      <c r="E199">
        <v>150</v>
      </c>
      <c r="F199">
        <v>0</v>
      </c>
      <c r="H199">
        <v>154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3</v>
      </c>
      <c r="AK199" s="51" t="s">
        <v>56</v>
      </c>
      <c r="AO199" s="14" t="s">
        <v>454</v>
      </c>
    </row>
    <row r="200" spans="1:41" x14ac:dyDescent="0.3">
      <c r="A200" s="14" t="s">
        <v>920</v>
      </c>
      <c r="B200">
        <v>1</v>
      </c>
      <c r="C200">
        <v>11841</v>
      </c>
      <c r="D200" t="s">
        <v>476</v>
      </c>
      <c r="E200">
        <v>0</v>
      </c>
      <c r="F200">
        <v>0</v>
      </c>
      <c r="H200">
        <v>0</v>
      </c>
      <c r="I200">
        <v>6</v>
      </c>
      <c r="J200">
        <v>6</v>
      </c>
      <c r="K200">
        <v>6</v>
      </c>
      <c r="L200">
        <v>6</v>
      </c>
      <c r="M200">
        <v>9</v>
      </c>
      <c r="N200">
        <v>9</v>
      </c>
      <c r="O200">
        <v>9</v>
      </c>
      <c r="P200">
        <v>9</v>
      </c>
      <c r="Q200">
        <v>14</v>
      </c>
      <c r="R200">
        <v>14</v>
      </c>
      <c r="S200">
        <v>0</v>
      </c>
      <c r="T200">
        <v>0</v>
      </c>
      <c r="U200">
        <v>6</v>
      </c>
      <c r="V200">
        <v>7</v>
      </c>
      <c r="W200">
        <v>0</v>
      </c>
      <c r="X200">
        <v>0</v>
      </c>
      <c r="Y200">
        <v>0</v>
      </c>
      <c r="Z200">
        <v>7</v>
      </c>
      <c r="AA200">
        <v>9</v>
      </c>
      <c r="AB200">
        <v>9</v>
      </c>
      <c r="AC200">
        <v>5</v>
      </c>
      <c r="AD200">
        <v>5</v>
      </c>
      <c r="AE200">
        <v>1</v>
      </c>
      <c r="AF200">
        <v>0</v>
      </c>
      <c r="AG200">
        <v>3</v>
      </c>
      <c r="AH200">
        <v>0</v>
      </c>
      <c r="AI200">
        <v>0</v>
      </c>
      <c r="AJ200">
        <v>4</v>
      </c>
      <c r="AK200" s="51" t="s">
        <v>193</v>
      </c>
      <c r="AO200" s="14" t="s">
        <v>454</v>
      </c>
    </row>
    <row r="201" spans="1:41" x14ac:dyDescent="0.3">
      <c r="A201" s="14" t="s">
        <v>921</v>
      </c>
      <c r="B201">
        <v>1</v>
      </c>
      <c r="C201">
        <v>16699</v>
      </c>
      <c r="D201" t="s">
        <v>477</v>
      </c>
      <c r="E201">
        <v>0</v>
      </c>
      <c r="F201">
        <v>0</v>
      </c>
      <c r="H201">
        <v>0</v>
      </c>
      <c r="I201">
        <v>6</v>
      </c>
      <c r="J201">
        <v>6</v>
      </c>
      <c r="K201">
        <v>6</v>
      </c>
      <c r="L201">
        <v>6</v>
      </c>
      <c r="M201">
        <v>5</v>
      </c>
      <c r="N201">
        <v>5</v>
      </c>
      <c r="O201">
        <v>5</v>
      </c>
      <c r="P201">
        <v>5</v>
      </c>
      <c r="Q201">
        <v>10</v>
      </c>
      <c r="R201">
        <v>10</v>
      </c>
      <c r="S201">
        <v>0</v>
      </c>
      <c r="T201">
        <v>0</v>
      </c>
      <c r="U201">
        <v>4</v>
      </c>
      <c r="V201">
        <v>4</v>
      </c>
      <c r="W201">
        <v>0</v>
      </c>
      <c r="X201">
        <v>0</v>
      </c>
      <c r="Y201">
        <v>0</v>
      </c>
      <c r="Z201">
        <v>3</v>
      </c>
      <c r="AA201">
        <v>4</v>
      </c>
      <c r="AB201">
        <v>3</v>
      </c>
      <c r="AC201">
        <v>6</v>
      </c>
      <c r="AD201">
        <v>6</v>
      </c>
      <c r="AE201">
        <v>2</v>
      </c>
      <c r="AF201">
        <v>2</v>
      </c>
      <c r="AG201">
        <v>14</v>
      </c>
      <c r="AH201">
        <v>0</v>
      </c>
      <c r="AI201">
        <v>0</v>
      </c>
      <c r="AJ201">
        <v>3</v>
      </c>
      <c r="AK201" s="51" t="s">
        <v>365</v>
      </c>
      <c r="AO201" s="14" t="s">
        <v>454</v>
      </c>
    </row>
    <row r="202" spans="1:41" x14ac:dyDescent="0.3">
      <c r="A202" s="14" t="s">
        <v>873</v>
      </c>
      <c r="B202">
        <v>1</v>
      </c>
      <c r="C202">
        <v>31449</v>
      </c>
      <c r="D202" t="s">
        <v>194</v>
      </c>
      <c r="E202">
        <v>0</v>
      </c>
      <c r="F202">
        <v>0</v>
      </c>
      <c r="H202">
        <v>1</v>
      </c>
      <c r="I202">
        <v>19</v>
      </c>
      <c r="J202">
        <v>20</v>
      </c>
      <c r="K202">
        <v>20</v>
      </c>
      <c r="L202">
        <v>19</v>
      </c>
      <c r="M202">
        <v>23</v>
      </c>
      <c r="N202">
        <v>23</v>
      </c>
      <c r="O202">
        <v>27</v>
      </c>
      <c r="P202">
        <v>24</v>
      </c>
      <c r="Q202">
        <v>18</v>
      </c>
      <c r="R202">
        <v>17</v>
      </c>
      <c r="S202">
        <v>0</v>
      </c>
      <c r="T202">
        <v>0</v>
      </c>
      <c r="U202">
        <v>17</v>
      </c>
      <c r="V202">
        <v>17</v>
      </c>
      <c r="W202">
        <v>20</v>
      </c>
      <c r="X202">
        <v>0</v>
      </c>
      <c r="Y202">
        <v>33</v>
      </c>
      <c r="Z202">
        <v>13</v>
      </c>
      <c r="AA202">
        <v>12</v>
      </c>
      <c r="AB202">
        <v>20</v>
      </c>
      <c r="AC202">
        <v>6</v>
      </c>
      <c r="AD202">
        <v>4</v>
      </c>
      <c r="AE202">
        <v>10</v>
      </c>
      <c r="AF202">
        <v>12</v>
      </c>
      <c r="AG202">
        <v>11</v>
      </c>
      <c r="AH202">
        <v>0</v>
      </c>
      <c r="AI202">
        <v>0</v>
      </c>
      <c r="AJ202">
        <v>7</v>
      </c>
      <c r="AK202" s="51" t="s">
        <v>194</v>
      </c>
      <c r="AO202" s="14" t="s">
        <v>33</v>
      </c>
    </row>
    <row r="203" spans="1:41" x14ac:dyDescent="0.3">
      <c r="A203" s="14" t="s">
        <v>922</v>
      </c>
      <c r="B203">
        <v>1</v>
      </c>
      <c r="C203">
        <v>11833</v>
      </c>
      <c r="D203" t="s">
        <v>461</v>
      </c>
      <c r="E203">
        <v>7</v>
      </c>
      <c r="F203">
        <v>0</v>
      </c>
      <c r="H203">
        <v>3</v>
      </c>
      <c r="I203">
        <v>7</v>
      </c>
      <c r="J203">
        <v>7</v>
      </c>
      <c r="K203">
        <v>7</v>
      </c>
      <c r="L203">
        <v>7</v>
      </c>
      <c r="M203">
        <v>7</v>
      </c>
      <c r="N203">
        <v>7</v>
      </c>
      <c r="O203">
        <v>7</v>
      </c>
      <c r="P203">
        <v>7</v>
      </c>
      <c r="Q203">
        <v>6</v>
      </c>
      <c r="R203">
        <v>6</v>
      </c>
      <c r="S203">
        <v>0</v>
      </c>
      <c r="T203">
        <v>0</v>
      </c>
      <c r="U203">
        <v>6</v>
      </c>
      <c r="V203">
        <v>5</v>
      </c>
      <c r="W203">
        <v>6</v>
      </c>
      <c r="X203">
        <v>0</v>
      </c>
      <c r="Y203">
        <v>16</v>
      </c>
      <c r="Z203">
        <v>4</v>
      </c>
      <c r="AA203">
        <v>9</v>
      </c>
      <c r="AB203">
        <v>8</v>
      </c>
      <c r="AC203">
        <v>11</v>
      </c>
      <c r="AD203">
        <v>10</v>
      </c>
      <c r="AE203">
        <v>19</v>
      </c>
      <c r="AF203">
        <v>50</v>
      </c>
      <c r="AG203">
        <v>15</v>
      </c>
      <c r="AH203">
        <v>0</v>
      </c>
      <c r="AI203">
        <v>0</v>
      </c>
      <c r="AJ203">
        <v>8</v>
      </c>
      <c r="AK203" s="51" t="s">
        <v>33</v>
      </c>
      <c r="AO203" s="14" t="s">
        <v>393</v>
      </c>
    </row>
    <row r="204" spans="1:41" x14ac:dyDescent="0.3">
      <c r="A204" s="14" t="s">
        <v>923</v>
      </c>
      <c r="B204">
        <v>1</v>
      </c>
      <c r="C204">
        <v>32743</v>
      </c>
      <c r="D204" t="s">
        <v>54</v>
      </c>
      <c r="E204">
        <v>14</v>
      </c>
      <c r="F204">
        <v>0</v>
      </c>
      <c r="H204">
        <v>14</v>
      </c>
      <c r="I204">
        <v>11</v>
      </c>
      <c r="J204">
        <v>11</v>
      </c>
      <c r="K204">
        <v>11</v>
      </c>
      <c r="L204">
        <v>11</v>
      </c>
      <c r="M204">
        <v>17</v>
      </c>
      <c r="N204">
        <v>16</v>
      </c>
      <c r="O204">
        <v>17</v>
      </c>
      <c r="P204">
        <v>16</v>
      </c>
      <c r="Q204">
        <v>21</v>
      </c>
      <c r="R204">
        <v>20</v>
      </c>
      <c r="S204">
        <v>5</v>
      </c>
      <c r="T204">
        <v>0</v>
      </c>
      <c r="U204">
        <v>15</v>
      </c>
      <c r="V204">
        <v>13</v>
      </c>
      <c r="W204">
        <v>14</v>
      </c>
      <c r="X204">
        <v>0</v>
      </c>
      <c r="Y204">
        <v>21</v>
      </c>
      <c r="Z204">
        <v>21</v>
      </c>
      <c r="AA204">
        <v>14</v>
      </c>
      <c r="AB204">
        <v>16</v>
      </c>
      <c r="AC204">
        <v>11</v>
      </c>
      <c r="AD204">
        <v>11</v>
      </c>
      <c r="AE204">
        <v>1</v>
      </c>
      <c r="AF204">
        <v>5</v>
      </c>
      <c r="AG204">
        <v>12</v>
      </c>
      <c r="AH204">
        <v>0</v>
      </c>
      <c r="AI204">
        <v>4</v>
      </c>
      <c r="AJ204">
        <v>11</v>
      </c>
      <c r="AK204" s="51" t="s">
        <v>365</v>
      </c>
      <c r="AO204" s="14" t="s">
        <v>33</v>
      </c>
    </row>
    <row r="205" spans="1:41" x14ac:dyDescent="0.3">
      <c r="A205" s="14" t="s">
        <v>924</v>
      </c>
      <c r="B205">
        <v>1</v>
      </c>
      <c r="C205">
        <v>31139</v>
      </c>
      <c r="D205" t="s">
        <v>414</v>
      </c>
      <c r="E205">
        <v>1</v>
      </c>
      <c r="F205">
        <v>0</v>
      </c>
      <c r="H205">
        <v>1</v>
      </c>
      <c r="I205">
        <v>0</v>
      </c>
      <c r="J205">
        <v>0</v>
      </c>
      <c r="K205">
        <v>0</v>
      </c>
      <c r="L205">
        <v>0</v>
      </c>
      <c r="M205">
        <v>1</v>
      </c>
      <c r="N205">
        <v>1</v>
      </c>
      <c r="O205">
        <v>1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1</v>
      </c>
      <c r="V205">
        <v>1</v>
      </c>
      <c r="W205">
        <v>1</v>
      </c>
      <c r="X205">
        <v>0</v>
      </c>
      <c r="Y205">
        <v>1</v>
      </c>
      <c r="Z205">
        <v>0</v>
      </c>
      <c r="AA205">
        <v>2</v>
      </c>
      <c r="AB205">
        <v>2</v>
      </c>
      <c r="AC205">
        <v>1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2</v>
      </c>
      <c r="AK205" s="51" t="s">
        <v>363</v>
      </c>
      <c r="AO205" s="14" t="s">
        <v>164</v>
      </c>
    </row>
    <row r="206" spans="1:41" x14ac:dyDescent="0.3">
      <c r="A206" s="14" t="s">
        <v>925</v>
      </c>
      <c r="B206">
        <v>2</v>
      </c>
      <c r="C206">
        <v>4317</v>
      </c>
      <c r="D206" t="s">
        <v>32</v>
      </c>
      <c r="E206">
        <v>238</v>
      </c>
      <c r="F206">
        <v>3</v>
      </c>
      <c r="H206">
        <v>245</v>
      </c>
      <c r="I206">
        <v>2</v>
      </c>
      <c r="J206">
        <v>3</v>
      </c>
      <c r="K206">
        <v>3</v>
      </c>
      <c r="L206">
        <v>2</v>
      </c>
      <c r="M206">
        <v>8</v>
      </c>
      <c r="N206">
        <v>3</v>
      </c>
      <c r="O206">
        <v>3</v>
      </c>
      <c r="P206">
        <v>8</v>
      </c>
      <c r="Q206">
        <v>6</v>
      </c>
      <c r="R206">
        <v>4</v>
      </c>
      <c r="S206">
        <v>0</v>
      </c>
      <c r="T206">
        <v>0</v>
      </c>
      <c r="U206">
        <v>5</v>
      </c>
      <c r="V206">
        <v>5</v>
      </c>
      <c r="W206">
        <v>7</v>
      </c>
      <c r="X206">
        <v>0</v>
      </c>
      <c r="Y206">
        <v>2</v>
      </c>
      <c r="Z206">
        <v>2</v>
      </c>
      <c r="AA206">
        <v>5</v>
      </c>
      <c r="AB206">
        <v>3</v>
      </c>
      <c r="AC206">
        <v>4</v>
      </c>
      <c r="AD206">
        <v>3</v>
      </c>
      <c r="AE206">
        <v>2</v>
      </c>
      <c r="AF206">
        <v>0</v>
      </c>
      <c r="AG206">
        <v>8</v>
      </c>
      <c r="AH206">
        <v>0</v>
      </c>
      <c r="AI206">
        <v>18</v>
      </c>
      <c r="AJ206">
        <v>7</v>
      </c>
      <c r="AK206" s="51" t="s">
        <v>33</v>
      </c>
      <c r="AO206" s="14" t="s">
        <v>33</v>
      </c>
    </row>
    <row r="207" spans="1:41" x14ac:dyDescent="0.3">
      <c r="A207" s="14" t="s">
        <v>926</v>
      </c>
      <c r="B207">
        <v>2</v>
      </c>
      <c r="C207">
        <v>4318</v>
      </c>
      <c r="D207" t="s">
        <v>35</v>
      </c>
      <c r="E207">
        <v>50</v>
      </c>
      <c r="F207">
        <v>0</v>
      </c>
      <c r="H207">
        <v>54</v>
      </c>
      <c r="I207">
        <v>27</v>
      </c>
      <c r="J207">
        <v>27</v>
      </c>
      <c r="K207">
        <v>27</v>
      </c>
      <c r="L207">
        <v>27</v>
      </c>
      <c r="M207">
        <v>17</v>
      </c>
      <c r="N207">
        <v>18</v>
      </c>
      <c r="O207">
        <v>17</v>
      </c>
      <c r="P207">
        <v>17</v>
      </c>
      <c r="Q207">
        <v>33</v>
      </c>
      <c r="R207">
        <v>33</v>
      </c>
      <c r="S207">
        <v>0</v>
      </c>
      <c r="T207">
        <v>0</v>
      </c>
      <c r="U207">
        <v>26</v>
      </c>
      <c r="V207">
        <v>27</v>
      </c>
      <c r="W207">
        <v>26</v>
      </c>
      <c r="X207">
        <v>0</v>
      </c>
      <c r="Y207">
        <v>41</v>
      </c>
      <c r="Z207">
        <v>14</v>
      </c>
      <c r="AA207">
        <v>20</v>
      </c>
      <c r="AB207">
        <v>24</v>
      </c>
      <c r="AC207">
        <v>17</v>
      </c>
      <c r="AD207">
        <v>10</v>
      </c>
      <c r="AE207">
        <v>21</v>
      </c>
      <c r="AF207">
        <v>0</v>
      </c>
      <c r="AG207">
        <v>45</v>
      </c>
      <c r="AH207">
        <v>0</v>
      </c>
      <c r="AI207">
        <v>12</v>
      </c>
      <c r="AJ207">
        <v>24</v>
      </c>
      <c r="AK207" s="51" t="s">
        <v>33</v>
      </c>
      <c r="AO207" s="14" t="s">
        <v>33</v>
      </c>
    </row>
    <row r="208" spans="1:41" x14ac:dyDescent="0.3">
      <c r="A208" s="14" t="s">
        <v>927</v>
      </c>
      <c r="B208">
        <v>2</v>
      </c>
      <c r="C208">
        <v>4319</v>
      </c>
      <c r="D208" t="s">
        <v>36</v>
      </c>
      <c r="E208">
        <v>5</v>
      </c>
      <c r="F208">
        <v>0</v>
      </c>
      <c r="H208">
        <v>36</v>
      </c>
      <c r="I208">
        <v>18</v>
      </c>
      <c r="J208">
        <v>18</v>
      </c>
      <c r="K208">
        <v>18</v>
      </c>
      <c r="L208">
        <v>18</v>
      </c>
      <c r="M208">
        <v>21</v>
      </c>
      <c r="N208">
        <v>17</v>
      </c>
      <c r="O208">
        <v>22</v>
      </c>
      <c r="P208">
        <v>21</v>
      </c>
      <c r="Q208">
        <v>23</v>
      </c>
      <c r="R208">
        <v>22</v>
      </c>
      <c r="S208">
        <v>0</v>
      </c>
      <c r="T208">
        <v>0</v>
      </c>
      <c r="U208">
        <v>24</v>
      </c>
      <c r="V208">
        <v>27</v>
      </c>
      <c r="W208">
        <v>24</v>
      </c>
      <c r="X208">
        <v>0</v>
      </c>
      <c r="Y208">
        <v>25</v>
      </c>
      <c r="Z208">
        <v>17</v>
      </c>
      <c r="AA208">
        <v>20</v>
      </c>
      <c r="AB208">
        <v>20</v>
      </c>
      <c r="AC208">
        <v>19</v>
      </c>
      <c r="AD208">
        <v>14</v>
      </c>
      <c r="AE208">
        <v>9</v>
      </c>
      <c r="AF208">
        <v>0</v>
      </c>
      <c r="AG208">
        <v>124</v>
      </c>
      <c r="AH208">
        <v>0</v>
      </c>
      <c r="AI208">
        <v>5</v>
      </c>
      <c r="AJ208">
        <v>12</v>
      </c>
      <c r="AK208" s="51" t="s">
        <v>33</v>
      </c>
      <c r="AO208" s="14" t="s">
        <v>33</v>
      </c>
    </row>
    <row r="209" spans="1:41" x14ac:dyDescent="0.3">
      <c r="A209" s="14" t="s">
        <v>928</v>
      </c>
      <c r="B209">
        <v>2</v>
      </c>
      <c r="C209">
        <v>4320</v>
      </c>
      <c r="D209" t="s">
        <v>37</v>
      </c>
      <c r="E209">
        <v>0</v>
      </c>
      <c r="F209">
        <v>0</v>
      </c>
      <c r="H209">
        <v>2</v>
      </c>
      <c r="I209">
        <v>11</v>
      </c>
      <c r="J209">
        <v>11</v>
      </c>
      <c r="K209">
        <v>11</v>
      </c>
      <c r="L209">
        <v>11</v>
      </c>
      <c r="M209">
        <v>23</v>
      </c>
      <c r="N209">
        <v>23</v>
      </c>
      <c r="O209">
        <v>23</v>
      </c>
      <c r="P209">
        <v>23</v>
      </c>
      <c r="Q209">
        <v>17</v>
      </c>
      <c r="R209">
        <v>17</v>
      </c>
      <c r="S209">
        <v>0</v>
      </c>
      <c r="T209">
        <v>0</v>
      </c>
      <c r="U209">
        <v>17</v>
      </c>
      <c r="V209">
        <v>16</v>
      </c>
      <c r="W209">
        <v>17</v>
      </c>
      <c r="X209">
        <v>0</v>
      </c>
      <c r="Y209">
        <v>14</v>
      </c>
      <c r="Z209">
        <v>11</v>
      </c>
      <c r="AA209">
        <v>12</v>
      </c>
      <c r="AB209">
        <v>12</v>
      </c>
      <c r="AC209">
        <v>9</v>
      </c>
      <c r="AD209">
        <v>7</v>
      </c>
      <c r="AE209">
        <v>8</v>
      </c>
      <c r="AF209">
        <v>0</v>
      </c>
      <c r="AG209">
        <v>43</v>
      </c>
      <c r="AH209">
        <v>0</v>
      </c>
      <c r="AI209">
        <v>1</v>
      </c>
      <c r="AJ209">
        <v>11</v>
      </c>
      <c r="AK209" s="51" t="s">
        <v>33</v>
      </c>
      <c r="AO209" s="14" t="s">
        <v>33</v>
      </c>
    </row>
    <row r="210" spans="1:41" x14ac:dyDescent="0.3">
      <c r="A210" s="14" t="s">
        <v>929</v>
      </c>
      <c r="B210">
        <v>2</v>
      </c>
      <c r="C210">
        <v>4321</v>
      </c>
      <c r="D210" t="s">
        <v>666</v>
      </c>
      <c r="E210">
        <v>0</v>
      </c>
      <c r="F210">
        <v>1</v>
      </c>
      <c r="H210">
        <v>1</v>
      </c>
      <c r="I210">
        <v>17</v>
      </c>
      <c r="J210">
        <v>17</v>
      </c>
      <c r="K210">
        <v>17</v>
      </c>
      <c r="L210">
        <v>17</v>
      </c>
      <c r="M210">
        <v>9</v>
      </c>
      <c r="N210">
        <v>9</v>
      </c>
      <c r="O210">
        <v>9</v>
      </c>
      <c r="P210">
        <v>9</v>
      </c>
      <c r="Q210">
        <v>12</v>
      </c>
      <c r="R210">
        <v>12</v>
      </c>
      <c r="S210">
        <v>0</v>
      </c>
      <c r="T210">
        <v>0</v>
      </c>
      <c r="U210">
        <v>24</v>
      </c>
      <c r="V210">
        <v>23</v>
      </c>
      <c r="W210">
        <v>22</v>
      </c>
      <c r="X210">
        <v>0</v>
      </c>
      <c r="Y210">
        <v>17</v>
      </c>
      <c r="Z210">
        <v>11</v>
      </c>
      <c r="AA210">
        <v>19</v>
      </c>
      <c r="AB210">
        <v>19</v>
      </c>
      <c r="AC210">
        <v>18</v>
      </c>
      <c r="AD210">
        <v>16</v>
      </c>
      <c r="AE210">
        <v>12</v>
      </c>
      <c r="AF210">
        <v>0</v>
      </c>
      <c r="AG210">
        <v>109</v>
      </c>
      <c r="AH210">
        <v>0</v>
      </c>
      <c r="AI210">
        <v>0</v>
      </c>
      <c r="AJ210">
        <v>27</v>
      </c>
      <c r="AK210" s="51" t="s">
        <v>33</v>
      </c>
      <c r="AO210" s="14" t="s">
        <v>33</v>
      </c>
    </row>
    <row r="211" spans="1:41" x14ac:dyDescent="0.3">
      <c r="A211" s="14" t="s">
        <v>930</v>
      </c>
      <c r="B211">
        <v>2</v>
      </c>
      <c r="C211">
        <v>4322</v>
      </c>
      <c r="D211" t="s">
        <v>38</v>
      </c>
      <c r="E211">
        <v>1</v>
      </c>
      <c r="F211">
        <v>0</v>
      </c>
      <c r="H211">
        <v>3</v>
      </c>
      <c r="I211">
        <v>7</v>
      </c>
      <c r="J211">
        <v>7</v>
      </c>
      <c r="K211">
        <v>7</v>
      </c>
      <c r="L211">
        <v>7</v>
      </c>
      <c r="M211">
        <v>13</v>
      </c>
      <c r="N211">
        <v>12</v>
      </c>
      <c r="O211">
        <v>13</v>
      </c>
      <c r="P211">
        <v>13</v>
      </c>
      <c r="Q211">
        <v>13</v>
      </c>
      <c r="R211">
        <v>13</v>
      </c>
      <c r="S211">
        <v>0</v>
      </c>
      <c r="T211">
        <v>0</v>
      </c>
      <c r="U211">
        <v>15</v>
      </c>
      <c r="V211">
        <v>14</v>
      </c>
      <c r="W211">
        <v>15</v>
      </c>
      <c r="X211">
        <v>0</v>
      </c>
      <c r="Y211">
        <v>17</v>
      </c>
      <c r="Z211">
        <v>18</v>
      </c>
      <c r="AA211">
        <v>18</v>
      </c>
      <c r="AB211">
        <v>18</v>
      </c>
      <c r="AC211">
        <v>8</v>
      </c>
      <c r="AD211">
        <v>8</v>
      </c>
      <c r="AE211">
        <v>0</v>
      </c>
      <c r="AF211">
        <v>0</v>
      </c>
      <c r="AG211">
        <v>79</v>
      </c>
      <c r="AH211">
        <v>0</v>
      </c>
      <c r="AI211">
        <v>0</v>
      </c>
      <c r="AJ211">
        <v>9</v>
      </c>
      <c r="AK211" s="51" t="s">
        <v>33</v>
      </c>
      <c r="AO211" s="14" t="s">
        <v>33</v>
      </c>
    </row>
    <row r="212" spans="1:41" x14ac:dyDescent="0.3">
      <c r="A212" s="14" t="s">
        <v>931</v>
      </c>
      <c r="B212">
        <v>2</v>
      </c>
      <c r="C212">
        <v>4323</v>
      </c>
      <c r="D212" t="s">
        <v>39</v>
      </c>
      <c r="E212">
        <v>1</v>
      </c>
      <c r="F212">
        <v>0</v>
      </c>
      <c r="H212">
        <v>3</v>
      </c>
      <c r="I212">
        <v>8</v>
      </c>
      <c r="J212">
        <v>8</v>
      </c>
      <c r="K212">
        <v>8</v>
      </c>
      <c r="L212">
        <v>8</v>
      </c>
      <c r="M212">
        <v>11</v>
      </c>
      <c r="N212">
        <v>11</v>
      </c>
      <c r="O212">
        <v>10</v>
      </c>
      <c r="P212">
        <v>12</v>
      </c>
      <c r="Q212">
        <v>5</v>
      </c>
      <c r="R212">
        <v>5</v>
      </c>
      <c r="S212">
        <v>0</v>
      </c>
      <c r="T212">
        <v>0</v>
      </c>
      <c r="U212">
        <v>12</v>
      </c>
      <c r="V212">
        <v>11</v>
      </c>
      <c r="W212">
        <v>8</v>
      </c>
      <c r="X212">
        <v>0</v>
      </c>
      <c r="Y212">
        <v>15</v>
      </c>
      <c r="Z212">
        <v>3</v>
      </c>
      <c r="AA212">
        <v>9</v>
      </c>
      <c r="AB212">
        <v>8</v>
      </c>
      <c r="AC212">
        <v>15</v>
      </c>
      <c r="AD212">
        <v>13</v>
      </c>
      <c r="AE212">
        <v>10</v>
      </c>
      <c r="AF212">
        <v>0</v>
      </c>
      <c r="AG212">
        <v>81</v>
      </c>
      <c r="AH212">
        <v>0</v>
      </c>
      <c r="AI212">
        <v>0</v>
      </c>
      <c r="AJ212">
        <v>17</v>
      </c>
      <c r="AK212" s="51" t="s">
        <v>33</v>
      </c>
      <c r="AO212" s="14" t="s">
        <v>33</v>
      </c>
    </row>
    <row r="213" spans="1:41" x14ac:dyDescent="0.3">
      <c r="A213" s="14" t="s">
        <v>932</v>
      </c>
      <c r="B213">
        <v>2</v>
      </c>
      <c r="C213">
        <v>4324</v>
      </c>
      <c r="D213" t="s">
        <v>40</v>
      </c>
      <c r="E213">
        <v>9</v>
      </c>
      <c r="F213">
        <v>0</v>
      </c>
      <c r="H213">
        <v>10</v>
      </c>
      <c r="I213">
        <v>14</v>
      </c>
      <c r="J213">
        <v>14</v>
      </c>
      <c r="K213">
        <v>14</v>
      </c>
      <c r="L213">
        <v>14</v>
      </c>
      <c r="M213">
        <v>19</v>
      </c>
      <c r="N213">
        <v>18</v>
      </c>
      <c r="O213">
        <v>20</v>
      </c>
      <c r="P213">
        <v>19</v>
      </c>
      <c r="Q213">
        <v>26</v>
      </c>
      <c r="R213">
        <v>27</v>
      </c>
      <c r="S213">
        <v>0</v>
      </c>
      <c r="T213">
        <v>0</v>
      </c>
      <c r="U213">
        <v>23</v>
      </c>
      <c r="V213">
        <v>23</v>
      </c>
      <c r="W213">
        <v>17</v>
      </c>
      <c r="X213">
        <v>0</v>
      </c>
      <c r="Y213">
        <v>25</v>
      </c>
      <c r="Z213">
        <v>10</v>
      </c>
      <c r="AA213">
        <v>10</v>
      </c>
      <c r="AB213">
        <v>10</v>
      </c>
      <c r="AC213">
        <v>15</v>
      </c>
      <c r="AD213">
        <v>12</v>
      </c>
      <c r="AE213">
        <v>10</v>
      </c>
      <c r="AF213">
        <v>0</v>
      </c>
      <c r="AG213">
        <v>71</v>
      </c>
      <c r="AH213">
        <v>0</v>
      </c>
      <c r="AI213">
        <v>0</v>
      </c>
      <c r="AJ213">
        <v>25</v>
      </c>
      <c r="AK213" s="51" t="s">
        <v>33</v>
      </c>
      <c r="AO213" s="14" t="s">
        <v>33</v>
      </c>
    </row>
    <row r="214" spans="1:41" x14ac:dyDescent="0.3">
      <c r="A214" s="14" t="s">
        <v>933</v>
      </c>
      <c r="B214">
        <v>2</v>
      </c>
      <c r="C214">
        <v>4325</v>
      </c>
      <c r="D214" t="s">
        <v>41</v>
      </c>
      <c r="E214">
        <v>3</v>
      </c>
      <c r="F214">
        <v>0</v>
      </c>
      <c r="H214">
        <v>4</v>
      </c>
      <c r="I214">
        <v>9</v>
      </c>
      <c r="J214">
        <v>9</v>
      </c>
      <c r="K214">
        <v>9</v>
      </c>
      <c r="L214">
        <v>9</v>
      </c>
      <c r="M214">
        <v>12</v>
      </c>
      <c r="N214">
        <v>11</v>
      </c>
      <c r="O214">
        <v>8</v>
      </c>
      <c r="P214">
        <v>12</v>
      </c>
      <c r="Q214">
        <v>13</v>
      </c>
      <c r="R214">
        <v>14</v>
      </c>
      <c r="S214">
        <v>0</v>
      </c>
      <c r="T214">
        <v>0</v>
      </c>
      <c r="U214">
        <v>8</v>
      </c>
      <c r="V214">
        <v>8</v>
      </c>
      <c r="W214">
        <v>8</v>
      </c>
      <c r="X214">
        <v>0</v>
      </c>
      <c r="Y214">
        <v>11</v>
      </c>
      <c r="Z214">
        <v>10</v>
      </c>
      <c r="AA214">
        <v>11</v>
      </c>
      <c r="AB214">
        <v>11</v>
      </c>
      <c r="AC214">
        <v>4</v>
      </c>
      <c r="AD214">
        <v>3</v>
      </c>
      <c r="AE214">
        <v>5</v>
      </c>
      <c r="AF214">
        <v>0</v>
      </c>
      <c r="AG214">
        <v>37</v>
      </c>
      <c r="AH214">
        <v>0</v>
      </c>
      <c r="AI214">
        <v>0</v>
      </c>
      <c r="AJ214">
        <v>8</v>
      </c>
      <c r="AK214" s="51" t="s">
        <v>42</v>
      </c>
      <c r="AO214" s="14" t="s">
        <v>33</v>
      </c>
    </row>
    <row r="215" spans="1:41" x14ac:dyDescent="0.3">
      <c r="A215" s="14" t="s">
        <v>934</v>
      </c>
      <c r="B215">
        <v>2</v>
      </c>
      <c r="C215">
        <v>4326</v>
      </c>
      <c r="D215" t="s">
        <v>43</v>
      </c>
      <c r="E215">
        <v>0</v>
      </c>
      <c r="F215">
        <v>0</v>
      </c>
      <c r="H215">
        <v>0</v>
      </c>
      <c r="I215">
        <v>1</v>
      </c>
      <c r="J215">
        <v>1</v>
      </c>
      <c r="K215">
        <v>1</v>
      </c>
      <c r="L215">
        <v>1</v>
      </c>
      <c r="M215">
        <v>4</v>
      </c>
      <c r="N215">
        <v>4</v>
      </c>
      <c r="O215">
        <v>4</v>
      </c>
      <c r="P215">
        <v>4</v>
      </c>
      <c r="Q215">
        <v>6</v>
      </c>
      <c r="R215">
        <v>6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2</v>
      </c>
      <c r="Z215">
        <v>3</v>
      </c>
      <c r="AA215">
        <v>3</v>
      </c>
      <c r="AB215">
        <v>1</v>
      </c>
      <c r="AC215">
        <v>2</v>
      </c>
      <c r="AD215">
        <v>2</v>
      </c>
      <c r="AE215">
        <v>4</v>
      </c>
      <c r="AF215">
        <v>0</v>
      </c>
      <c r="AG215">
        <v>23</v>
      </c>
      <c r="AH215">
        <v>0</v>
      </c>
      <c r="AI215">
        <v>1</v>
      </c>
      <c r="AJ215">
        <v>2</v>
      </c>
      <c r="AK215" s="51" t="s">
        <v>42</v>
      </c>
      <c r="AO215" s="14" t="s">
        <v>33</v>
      </c>
    </row>
    <row r="216" spans="1:41" x14ac:dyDescent="0.3">
      <c r="A216" s="14" t="s">
        <v>935</v>
      </c>
      <c r="B216">
        <v>2</v>
      </c>
      <c r="C216">
        <v>4327</v>
      </c>
      <c r="D216" t="s">
        <v>44</v>
      </c>
      <c r="E216">
        <v>2</v>
      </c>
      <c r="F216">
        <v>0</v>
      </c>
      <c r="H216">
        <v>1</v>
      </c>
      <c r="I216">
        <v>11</v>
      </c>
      <c r="J216">
        <v>11</v>
      </c>
      <c r="K216">
        <v>12</v>
      </c>
      <c r="L216">
        <v>11</v>
      </c>
      <c r="M216">
        <v>14</v>
      </c>
      <c r="N216">
        <v>14</v>
      </c>
      <c r="O216">
        <v>14</v>
      </c>
      <c r="P216">
        <v>14</v>
      </c>
      <c r="Q216">
        <v>20</v>
      </c>
      <c r="R216">
        <v>20</v>
      </c>
      <c r="S216">
        <v>0</v>
      </c>
      <c r="T216">
        <v>0</v>
      </c>
      <c r="U216">
        <v>25</v>
      </c>
      <c r="V216">
        <v>23</v>
      </c>
      <c r="W216">
        <v>18</v>
      </c>
      <c r="X216">
        <v>0</v>
      </c>
      <c r="Y216">
        <v>19</v>
      </c>
      <c r="Z216">
        <v>6</v>
      </c>
      <c r="AA216">
        <v>16</v>
      </c>
      <c r="AB216">
        <v>17</v>
      </c>
      <c r="AC216">
        <v>14</v>
      </c>
      <c r="AD216">
        <v>11</v>
      </c>
      <c r="AE216">
        <v>0</v>
      </c>
      <c r="AF216">
        <v>0</v>
      </c>
      <c r="AG216">
        <v>51</v>
      </c>
      <c r="AH216">
        <v>0</v>
      </c>
      <c r="AI216">
        <v>2</v>
      </c>
      <c r="AJ216">
        <v>14</v>
      </c>
      <c r="AK216" s="51" t="s">
        <v>45</v>
      </c>
      <c r="AO216" s="14" t="s">
        <v>33</v>
      </c>
    </row>
    <row r="217" spans="1:41" x14ac:dyDescent="0.3">
      <c r="A217" s="14" t="s">
        <v>936</v>
      </c>
      <c r="B217">
        <v>2</v>
      </c>
      <c r="C217">
        <v>4328</v>
      </c>
      <c r="D217" t="s">
        <v>46</v>
      </c>
      <c r="E217">
        <v>2</v>
      </c>
      <c r="F217">
        <v>1</v>
      </c>
      <c r="H217">
        <v>0</v>
      </c>
      <c r="I217">
        <v>8</v>
      </c>
      <c r="J217">
        <v>8</v>
      </c>
      <c r="K217">
        <v>8</v>
      </c>
      <c r="L217">
        <v>8</v>
      </c>
      <c r="M217">
        <v>7</v>
      </c>
      <c r="N217">
        <v>7</v>
      </c>
      <c r="O217">
        <v>7</v>
      </c>
      <c r="P217">
        <v>7</v>
      </c>
      <c r="Q217">
        <v>11</v>
      </c>
      <c r="R217">
        <v>11</v>
      </c>
      <c r="S217">
        <v>0</v>
      </c>
      <c r="T217">
        <v>0</v>
      </c>
      <c r="U217">
        <v>7</v>
      </c>
      <c r="V217">
        <v>7</v>
      </c>
      <c r="W217">
        <v>4</v>
      </c>
      <c r="X217">
        <v>0</v>
      </c>
      <c r="Y217">
        <v>3</v>
      </c>
      <c r="Z217">
        <v>3</v>
      </c>
      <c r="AA217">
        <v>6</v>
      </c>
      <c r="AB217">
        <v>6</v>
      </c>
      <c r="AC217">
        <v>6</v>
      </c>
      <c r="AD217">
        <v>3</v>
      </c>
      <c r="AE217">
        <v>0</v>
      </c>
      <c r="AF217">
        <v>0</v>
      </c>
      <c r="AG217">
        <v>48</v>
      </c>
      <c r="AH217">
        <v>0</v>
      </c>
      <c r="AI217">
        <v>0</v>
      </c>
      <c r="AJ217">
        <v>5</v>
      </c>
      <c r="AK217" s="51" t="s">
        <v>45</v>
      </c>
      <c r="AO217" s="14" t="s">
        <v>33</v>
      </c>
    </row>
    <row r="218" spans="1:41" x14ac:dyDescent="0.3">
      <c r="A218" s="14" t="s">
        <v>937</v>
      </c>
      <c r="B218">
        <v>2</v>
      </c>
      <c r="C218">
        <v>4329</v>
      </c>
      <c r="D218" t="s">
        <v>47</v>
      </c>
      <c r="E218">
        <v>17</v>
      </c>
      <c r="F218">
        <v>0</v>
      </c>
      <c r="H218">
        <v>20</v>
      </c>
      <c r="I218">
        <v>16</v>
      </c>
      <c r="J218">
        <v>16</v>
      </c>
      <c r="K218">
        <v>16</v>
      </c>
      <c r="L218">
        <v>16</v>
      </c>
      <c r="M218">
        <v>15</v>
      </c>
      <c r="N218">
        <v>15</v>
      </c>
      <c r="O218">
        <v>15</v>
      </c>
      <c r="P218">
        <v>15</v>
      </c>
      <c r="Q218">
        <v>16</v>
      </c>
      <c r="R218">
        <v>16</v>
      </c>
      <c r="S218">
        <v>0</v>
      </c>
      <c r="T218">
        <v>0</v>
      </c>
      <c r="U218">
        <v>22</v>
      </c>
      <c r="V218">
        <v>22</v>
      </c>
      <c r="W218">
        <v>15</v>
      </c>
      <c r="X218">
        <v>0</v>
      </c>
      <c r="Y218">
        <v>23</v>
      </c>
      <c r="Z218">
        <v>18</v>
      </c>
      <c r="AA218">
        <v>21</v>
      </c>
      <c r="AB218">
        <v>21</v>
      </c>
      <c r="AC218">
        <v>14</v>
      </c>
      <c r="AD218">
        <v>12</v>
      </c>
      <c r="AE218">
        <v>0</v>
      </c>
      <c r="AF218">
        <v>0</v>
      </c>
      <c r="AG218">
        <v>114</v>
      </c>
      <c r="AH218">
        <v>0</v>
      </c>
      <c r="AI218">
        <v>2</v>
      </c>
      <c r="AJ218">
        <v>18</v>
      </c>
      <c r="AK218" s="51" t="s">
        <v>45</v>
      </c>
      <c r="AO218" s="14" t="s">
        <v>33</v>
      </c>
    </row>
    <row r="219" spans="1:41" x14ac:dyDescent="0.3">
      <c r="A219" s="14" t="s">
        <v>938</v>
      </c>
      <c r="B219">
        <v>2</v>
      </c>
      <c r="C219">
        <v>4330</v>
      </c>
      <c r="D219" t="s">
        <v>48</v>
      </c>
      <c r="E219">
        <v>0</v>
      </c>
      <c r="F219">
        <v>0</v>
      </c>
      <c r="H219">
        <v>1</v>
      </c>
      <c r="I219">
        <v>3</v>
      </c>
      <c r="J219">
        <v>3</v>
      </c>
      <c r="K219">
        <v>3</v>
      </c>
      <c r="L219">
        <v>3</v>
      </c>
      <c r="M219">
        <v>3</v>
      </c>
      <c r="N219">
        <v>3</v>
      </c>
      <c r="O219">
        <v>3</v>
      </c>
      <c r="P219">
        <v>4</v>
      </c>
      <c r="Q219">
        <v>2</v>
      </c>
      <c r="R219">
        <v>3</v>
      </c>
      <c r="S219">
        <v>0</v>
      </c>
      <c r="T219">
        <v>0</v>
      </c>
      <c r="U219">
        <v>5</v>
      </c>
      <c r="V219">
        <v>5</v>
      </c>
      <c r="W219">
        <v>2</v>
      </c>
      <c r="X219">
        <v>0</v>
      </c>
      <c r="Y219">
        <v>5</v>
      </c>
      <c r="Z219">
        <v>0</v>
      </c>
      <c r="AA219">
        <v>1</v>
      </c>
      <c r="AB219">
        <v>2</v>
      </c>
      <c r="AC219">
        <v>2</v>
      </c>
      <c r="AD219">
        <v>1</v>
      </c>
      <c r="AE219">
        <v>1</v>
      </c>
      <c r="AF219">
        <v>0</v>
      </c>
      <c r="AG219">
        <v>10</v>
      </c>
      <c r="AH219">
        <v>0</v>
      </c>
      <c r="AI219">
        <v>0</v>
      </c>
      <c r="AJ219">
        <v>0</v>
      </c>
      <c r="AK219" s="51" t="s">
        <v>45</v>
      </c>
      <c r="AO219" s="14" t="s">
        <v>33</v>
      </c>
    </row>
    <row r="220" spans="1:41" x14ac:dyDescent="0.3">
      <c r="A220" s="14" t="s">
        <v>939</v>
      </c>
      <c r="B220">
        <v>2</v>
      </c>
      <c r="C220">
        <v>4331</v>
      </c>
      <c r="D220" t="s">
        <v>49</v>
      </c>
      <c r="E220">
        <v>10</v>
      </c>
      <c r="F220">
        <v>0</v>
      </c>
      <c r="H220">
        <v>12</v>
      </c>
      <c r="I220">
        <v>32</v>
      </c>
      <c r="J220">
        <v>32</v>
      </c>
      <c r="K220">
        <v>32</v>
      </c>
      <c r="L220">
        <v>32</v>
      </c>
      <c r="M220">
        <v>30</v>
      </c>
      <c r="N220">
        <v>30</v>
      </c>
      <c r="O220">
        <v>30</v>
      </c>
      <c r="P220">
        <v>30</v>
      </c>
      <c r="Q220">
        <v>33</v>
      </c>
      <c r="R220">
        <v>32</v>
      </c>
      <c r="S220">
        <v>0</v>
      </c>
      <c r="T220">
        <v>0</v>
      </c>
      <c r="U220">
        <v>19</v>
      </c>
      <c r="V220">
        <v>18</v>
      </c>
      <c r="W220">
        <v>12</v>
      </c>
      <c r="X220">
        <v>0</v>
      </c>
      <c r="Y220">
        <v>39</v>
      </c>
      <c r="Z220">
        <v>10</v>
      </c>
      <c r="AA220">
        <v>24</v>
      </c>
      <c r="AB220">
        <v>22</v>
      </c>
      <c r="AC220">
        <v>14</v>
      </c>
      <c r="AD220">
        <v>11</v>
      </c>
      <c r="AE220">
        <v>1</v>
      </c>
      <c r="AF220">
        <v>0</v>
      </c>
      <c r="AG220">
        <v>96</v>
      </c>
      <c r="AH220">
        <v>0</v>
      </c>
      <c r="AI220">
        <v>6</v>
      </c>
      <c r="AJ220">
        <v>32</v>
      </c>
      <c r="AK220" s="51" t="s">
        <v>49</v>
      </c>
      <c r="AO220" s="14" t="s">
        <v>33</v>
      </c>
    </row>
    <row r="221" spans="1:41" x14ac:dyDescent="0.3">
      <c r="A221" s="14" t="s">
        <v>940</v>
      </c>
      <c r="B221">
        <v>2</v>
      </c>
      <c r="C221">
        <v>4332</v>
      </c>
      <c r="D221" t="s">
        <v>50</v>
      </c>
      <c r="E221">
        <v>20</v>
      </c>
      <c r="F221">
        <v>0</v>
      </c>
      <c r="H221">
        <v>22</v>
      </c>
      <c r="I221">
        <v>32</v>
      </c>
      <c r="J221">
        <v>32</v>
      </c>
      <c r="K221">
        <v>32</v>
      </c>
      <c r="L221">
        <v>32</v>
      </c>
      <c r="M221">
        <v>35</v>
      </c>
      <c r="N221">
        <v>36</v>
      </c>
      <c r="O221">
        <v>35</v>
      </c>
      <c r="P221">
        <v>36</v>
      </c>
      <c r="Q221">
        <v>41</v>
      </c>
      <c r="R221">
        <v>41</v>
      </c>
      <c r="S221">
        <v>0</v>
      </c>
      <c r="T221">
        <v>0</v>
      </c>
      <c r="U221">
        <v>26</v>
      </c>
      <c r="V221">
        <v>23</v>
      </c>
      <c r="W221">
        <v>15</v>
      </c>
      <c r="X221">
        <v>0</v>
      </c>
      <c r="Y221">
        <v>27</v>
      </c>
      <c r="Z221">
        <v>12</v>
      </c>
      <c r="AA221">
        <v>20</v>
      </c>
      <c r="AB221">
        <v>17</v>
      </c>
      <c r="AC221">
        <v>12</v>
      </c>
      <c r="AD221">
        <v>11</v>
      </c>
      <c r="AE221">
        <v>0</v>
      </c>
      <c r="AF221">
        <v>0</v>
      </c>
      <c r="AG221">
        <v>92</v>
      </c>
      <c r="AH221">
        <v>0</v>
      </c>
      <c r="AI221">
        <v>0</v>
      </c>
      <c r="AJ221">
        <v>35</v>
      </c>
      <c r="AK221" s="51" t="s">
        <v>49</v>
      </c>
      <c r="AO221" s="14" t="s">
        <v>33</v>
      </c>
    </row>
    <row r="222" spans="1:41" x14ac:dyDescent="0.3">
      <c r="A222" s="14" t="s">
        <v>941</v>
      </c>
      <c r="B222">
        <v>2</v>
      </c>
      <c r="C222">
        <v>4333</v>
      </c>
      <c r="D222" t="s">
        <v>51</v>
      </c>
      <c r="E222">
        <v>10</v>
      </c>
      <c r="F222">
        <v>1</v>
      </c>
      <c r="H222">
        <v>10</v>
      </c>
      <c r="I222">
        <v>16</v>
      </c>
      <c r="J222">
        <v>16</v>
      </c>
      <c r="K222">
        <v>16</v>
      </c>
      <c r="L222">
        <v>16</v>
      </c>
      <c r="M222">
        <v>30</v>
      </c>
      <c r="N222">
        <v>30</v>
      </c>
      <c r="O222">
        <v>30</v>
      </c>
      <c r="P222">
        <v>29</v>
      </c>
      <c r="Q222">
        <v>30</v>
      </c>
      <c r="R222">
        <v>31</v>
      </c>
      <c r="S222">
        <v>0</v>
      </c>
      <c r="T222">
        <v>0</v>
      </c>
      <c r="U222">
        <v>18</v>
      </c>
      <c r="V222">
        <v>16</v>
      </c>
      <c r="W222">
        <v>13</v>
      </c>
      <c r="X222">
        <v>0</v>
      </c>
      <c r="Y222">
        <v>16</v>
      </c>
      <c r="Z222">
        <v>4</v>
      </c>
      <c r="AA222">
        <v>19</v>
      </c>
      <c r="AB222">
        <v>17</v>
      </c>
      <c r="AC222">
        <v>10</v>
      </c>
      <c r="AD222">
        <v>8</v>
      </c>
      <c r="AE222">
        <v>0</v>
      </c>
      <c r="AF222">
        <v>0</v>
      </c>
      <c r="AG222">
        <v>81</v>
      </c>
      <c r="AH222">
        <v>0</v>
      </c>
      <c r="AI222">
        <v>2</v>
      </c>
      <c r="AJ222">
        <v>13</v>
      </c>
      <c r="AK222" s="51" t="s">
        <v>49</v>
      </c>
      <c r="AO222" s="14" t="s">
        <v>33</v>
      </c>
    </row>
    <row r="223" spans="1:41" x14ac:dyDescent="0.3">
      <c r="A223" s="14" t="s">
        <v>942</v>
      </c>
      <c r="B223">
        <v>2</v>
      </c>
      <c r="C223">
        <v>4334</v>
      </c>
      <c r="D223" t="s">
        <v>52</v>
      </c>
      <c r="E223">
        <v>0</v>
      </c>
      <c r="F223">
        <v>0</v>
      </c>
      <c r="H223">
        <v>1</v>
      </c>
      <c r="I223">
        <v>5</v>
      </c>
      <c r="J223">
        <v>5</v>
      </c>
      <c r="K223">
        <v>5</v>
      </c>
      <c r="L223">
        <v>5</v>
      </c>
      <c r="M223">
        <v>9</v>
      </c>
      <c r="N223">
        <v>9</v>
      </c>
      <c r="O223">
        <v>9</v>
      </c>
      <c r="P223">
        <v>9</v>
      </c>
      <c r="Q223">
        <v>1</v>
      </c>
      <c r="R223">
        <v>3</v>
      </c>
      <c r="S223">
        <v>0</v>
      </c>
      <c r="T223">
        <v>0</v>
      </c>
      <c r="U223">
        <v>7</v>
      </c>
      <c r="V223">
        <v>8</v>
      </c>
      <c r="W223">
        <v>9</v>
      </c>
      <c r="X223">
        <v>0</v>
      </c>
      <c r="Y223">
        <v>17</v>
      </c>
      <c r="Z223">
        <v>1</v>
      </c>
      <c r="AA223">
        <v>4</v>
      </c>
      <c r="AB223">
        <v>2</v>
      </c>
      <c r="AC223">
        <v>5</v>
      </c>
      <c r="AD223">
        <v>4</v>
      </c>
      <c r="AE223">
        <v>0</v>
      </c>
      <c r="AF223">
        <v>0</v>
      </c>
      <c r="AG223">
        <v>8</v>
      </c>
      <c r="AH223">
        <v>0</v>
      </c>
      <c r="AI223">
        <v>0</v>
      </c>
      <c r="AJ223">
        <v>3</v>
      </c>
      <c r="AK223" s="51" t="s">
        <v>49</v>
      </c>
      <c r="AO223" s="14" t="s">
        <v>33</v>
      </c>
    </row>
    <row r="224" spans="1:41" x14ac:dyDescent="0.3">
      <c r="A224" s="14" t="s">
        <v>943</v>
      </c>
      <c r="B224">
        <v>2</v>
      </c>
      <c r="C224">
        <v>4335</v>
      </c>
      <c r="D224" t="s">
        <v>53</v>
      </c>
      <c r="E224">
        <v>0</v>
      </c>
      <c r="F224">
        <v>0</v>
      </c>
      <c r="H224">
        <v>1</v>
      </c>
      <c r="I224">
        <v>12</v>
      </c>
      <c r="J224">
        <v>12</v>
      </c>
      <c r="K224">
        <v>12</v>
      </c>
      <c r="L224">
        <v>12</v>
      </c>
      <c r="M224">
        <v>4</v>
      </c>
      <c r="N224">
        <v>4</v>
      </c>
      <c r="O224">
        <v>4</v>
      </c>
      <c r="P224">
        <v>4</v>
      </c>
      <c r="Q224">
        <v>9</v>
      </c>
      <c r="R224">
        <v>9</v>
      </c>
      <c r="S224">
        <v>0</v>
      </c>
      <c r="T224">
        <v>0</v>
      </c>
      <c r="U224">
        <v>13</v>
      </c>
      <c r="V224">
        <v>13</v>
      </c>
      <c r="W224">
        <v>8</v>
      </c>
      <c r="X224">
        <v>0</v>
      </c>
      <c r="Y224">
        <v>10</v>
      </c>
      <c r="Z224">
        <v>9</v>
      </c>
      <c r="AA224">
        <v>10</v>
      </c>
      <c r="AB224">
        <v>8</v>
      </c>
      <c r="AC224">
        <v>11</v>
      </c>
      <c r="AD224">
        <v>5</v>
      </c>
      <c r="AE224">
        <v>0</v>
      </c>
      <c r="AF224">
        <v>0</v>
      </c>
      <c r="AG224">
        <v>48</v>
      </c>
      <c r="AH224">
        <v>0</v>
      </c>
      <c r="AI224">
        <v>2</v>
      </c>
      <c r="AJ224">
        <v>13</v>
      </c>
      <c r="AK224" s="51" t="s">
        <v>49</v>
      </c>
      <c r="AO224" s="14" t="s">
        <v>33</v>
      </c>
    </row>
    <row r="225" spans="1:41" x14ac:dyDescent="0.3">
      <c r="A225" s="14" t="s">
        <v>944</v>
      </c>
      <c r="B225">
        <v>2</v>
      </c>
      <c r="C225">
        <v>4337</v>
      </c>
      <c r="D225" t="s">
        <v>55</v>
      </c>
      <c r="E225">
        <v>0</v>
      </c>
      <c r="F225">
        <v>0</v>
      </c>
      <c r="H225">
        <v>0</v>
      </c>
      <c r="I225">
        <v>4</v>
      </c>
      <c r="J225">
        <v>4</v>
      </c>
      <c r="K225">
        <v>4</v>
      </c>
      <c r="L225">
        <v>4</v>
      </c>
      <c r="M225">
        <v>6</v>
      </c>
      <c r="N225">
        <v>6</v>
      </c>
      <c r="O225">
        <v>6</v>
      </c>
      <c r="P225">
        <v>6</v>
      </c>
      <c r="Q225">
        <v>3</v>
      </c>
      <c r="R225">
        <v>3</v>
      </c>
      <c r="S225">
        <v>0</v>
      </c>
      <c r="T225">
        <v>0</v>
      </c>
      <c r="U225">
        <v>2</v>
      </c>
      <c r="V225">
        <v>3</v>
      </c>
      <c r="W225">
        <v>3</v>
      </c>
      <c r="X225">
        <v>0</v>
      </c>
      <c r="Y225">
        <v>1</v>
      </c>
      <c r="Z225">
        <v>0</v>
      </c>
      <c r="AA225">
        <v>3</v>
      </c>
      <c r="AB225">
        <v>3</v>
      </c>
      <c r="AC225">
        <v>2</v>
      </c>
      <c r="AD225">
        <v>2</v>
      </c>
      <c r="AE225">
        <v>0</v>
      </c>
      <c r="AF225">
        <v>0</v>
      </c>
      <c r="AG225">
        <v>10</v>
      </c>
      <c r="AH225">
        <v>0</v>
      </c>
      <c r="AI225">
        <v>0</v>
      </c>
      <c r="AJ225">
        <v>2</v>
      </c>
      <c r="AK225" s="51" t="s">
        <v>365</v>
      </c>
      <c r="AO225" s="14" t="s">
        <v>33</v>
      </c>
    </row>
    <row r="226" spans="1:41" x14ac:dyDescent="0.3">
      <c r="A226" s="14" t="s">
        <v>945</v>
      </c>
      <c r="B226">
        <v>2</v>
      </c>
      <c r="C226">
        <v>4338</v>
      </c>
      <c r="D226" t="s">
        <v>56</v>
      </c>
      <c r="E226">
        <v>10</v>
      </c>
      <c r="F226">
        <v>0</v>
      </c>
      <c r="H226">
        <v>10</v>
      </c>
      <c r="I226">
        <v>20</v>
      </c>
      <c r="J226">
        <v>20</v>
      </c>
      <c r="K226">
        <v>20</v>
      </c>
      <c r="L226">
        <v>20</v>
      </c>
      <c r="M226">
        <v>22</v>
      </c>
      <c r="N226">
        <v>22</v>
      </c>
      <c r="O226">
        <v>22</v>
      </c>
      <c r="P226">
        <v>22</v>
      </c>
      <c r="Q226">
        <v>19</v>
      </c>
      <c r="R226">
        <v>19</v>
      </c>
      <c r="S226">
        <v>0</v>
      </c>
      <c r="T226">
        <v>0</v>
      </c>
      <c r="U226">
        <v>21</v>
      </c>
      <c r="V226">
        <v>22</v>
      </c>
      <c r="W226">
        <v>23</v>
      </c>
      <c r="X226">
        <v>0</v>
      </c>
      <c r="Y226">
        <v>27</v>
      </c>
      <c r="Z226">
        <v>24</v>
      </c>
      <c r="AA226">
        <v>18</v>
      </c>
      <c r="AB226">
        <v>17</v>
      </c>
      <c r="AC226">
        <v>11</v>
      </c>
      <c r="AD226">
        <v>10</v>
      </c>
      <c r="AE226">
        <v>2</v>
      </c>
      <c r="AF226">
        <v>0</v>
      </c>
      <c r="AG226">
        <v>98</v>
      </c>
      <c r="AH226">
        <v>0</v>
      </c>
      <c r="AI226">
        <v>4</v>
      </c>
      <c r="AJ226">
        <v>9</v>
      </c>
      <c r="AK226" s="51" t="s">
        <v>56</v>
      </c>
      <c r="AO226" s="14" t="s">
        <v>33</v>
      </c>
    </row>
    <row r="227" spans="1:41" x14ac:dyDescent="0.3">
      <c r="A227" s="14" t="s">
        <v>946</v>
      </c>
      <c r="B227">
        <v>2</v>
      </c>
      <c r="C227">
        <v>4339</v>
      </c>
      <c r="D227" t="s">
        <v>57</v>
      </c>
      <c r="E227">
        <v>0</v>
      </c>
      <c r="F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1</v>
      </c>
      <c r="R227">
        <v>0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0</v>
      </c>
      <c r="Y227">
        <v>1</v>
      </c>
      <c r="Z227">
        <v>0</v>
      </c>
      <c r="AA227">
        <v>0</v>
      </c>
      <c r="AB227">
        <v>0</v>
      </c>
      <c r="AC227">
        <v>2</v>
      </c>
      <c r="AD227">
        <v>1</v>
      </c>
      <c r="AE227">
        <v>1</v>
      </c>
      <c r="AF227">
        <v>0</v>
      </c>
      <c r="AG227">
        <v>11</v>
      </c>
      <c r="AH227">
        <v>0</v>
      </c>
      <c r="AI227">
        <v>0</v>
      </c>
      <c r="AJ227">
        <v>0</v>
      </c>
      <c r="AK227" s="51" t="s">
        <v>58</v>
      </c>
      <c r="AO227" s="14" t="s">
        <v>33</v>
      </c>
    </row>
    <row r="228" spans="1:41" x14ac:dyDescent="0.3">
      <c r="A228" s="14" t="s">
        <v>947</v>
      </c>
      <c r="B228">
        <v>2</v>
      </c>
      <c r="C228">
        <v>4340</v>
      </c>
      <c r="D228" t="s">
        <v>59</v>
      </c>
      <c r="E228">
        <v>0</v>
      </c>
      <c r="F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2</v>
      </c>
      <c r="N228">
        <v>2</v>
      </c>
      <c r="O228">
        <v>0</v>
      </c>
      <c r="P228">
        <v>1</v>
      </c>
      <c r="Q228">
        <v>2</v>
      </c>
      <c r="R228">
        <v>2</v>
      </c>
      <c r="S228">
        <v>0</v>
      </c>
      <c r="T228">
        <v>0</v>
      </c>
      <c r="U228">
        <v>2</v>
      </c>
      <c r="V228">
        <v>2</v>
      </c>
      <c r="W228">
        <v>0</v>
      </c>
      <c r="X228">
        <v>0</v>
      </c>
      <c r="Y228">
        <v>1</v>
      </c>
      <c r="Z228">
        <v>0</v>
      </c>
      <c r="AA228">
        <v>0</v>
      </c>
      <c r="AB228">
        <v>1</v>
      </c>
      <c r="AC228">
        <v>0</v>
      </c>
      <c r="AD228">
        <v>0</v>
      </c>
      <c r="AE228">
        <v>1</v>
      </c>
      <c r="AF228">
        <v>0</v>
      </c>
      <c r="AG228">
        <v>21</v>
      </c>
      <c r="AH228">
        <v>0</v>
      </c>
      <c r="AI228">
        <v>1</v>
      </c>
      <c r="AJ228">
        <v>2</v>
      </c>
      <c r="AK228" s="51" t="s">
        <v>58</v>
      </c>
      <c r="AO228" s="14" t="s">
        <v>33</v>
      </c>
    </row>
    <row r="229" spans="1:41" x14ac:dyDescent="0.3">
      <c r="A229" s="14" t="s">
        <v>948</v>
      </c>
      <c r="B229">
        <v>2</v>
      </c>
      <c r="C229">
        <v>4341</v>
      </c>
      <c r="D229" t="s">
        <v>60</v>
      </c>
      <c r="E229">
        <v>0</v>
      </c>
      <c r="F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1</v>
      </c>
      <c r="N229">
        <v>0</v>
      </c>
      <c r="O229">
        <v>0</v>
      </c>
      <c r="P229">
        <v>0</v>
      </c>
      <c r="Q229">
        <v>1</v>
      </c>
      <c r="R229">
        <v>1</v>
      </c>
      <c r="S229">
        <v>0</v>
      </c>
      <c r="T229">
        <v>0</v>
      </c>
      <c r="U229">
        <v>2</v>
      </c>
      <c r="V229">
        <v>3</v>
      </c>
      <c r="W229">
        <v>2</v>
      </c>
      <c r="X229">
        <v>0</v>
      </c>
      <c r="Y229">
        <v>3</v>
      </c>
      <c r="Z229">
        <v>0</v>
      </c>
      <c r="AA229">
        <v>0</v>
      </c>
      <c r="AB229">
        <v>1</v>
      </c>
      <c r="AC229">
        <v>2</v>
      </c>
      <c r="AD229">
        <v>1</v>
      </c>
      <c r="AE229">
        <v>0</v>
      </c>
      <c r="AF229">
        <v>0</v>
      </c>
      <c r="AG229">
        <v>7</v>
      </c>
      <c r="AH229">
        <v>0</v>
      </c>
      <c r="AI229">
        <v>0</v>
      </c>
      <c r="AJ229">
        <v>0</v>
      </c>
      <c r="AK229" s="51" t="s">
        <v>367</v>
      </c>
      <c r="AO229" s="14" t="s">
        <v>33</v>
      </c>
    </row>
    <row r="230" spans="1:41" x14ac:dyDescent="0.3">
      <c r="A230" s="14" t="s">
        <v>949</v>
      </c>
      <c r="B230">
        <v>2</v>
      </c>
      <c r="C230">
        <v>4342</v>
      </c>
      <c r="D230" t="s">
        <v>62</v>
      </c>
      <c r="E230">
        <v>12</v>
      </c>
      <c r="F230">
        <v>0</v>
      </c>
      <c r="H230">
        <v>13</v>
      </c>
      <c r="I230">
        <v>9</v>
      </c>
      <c r="J230">
        <v>9</v>
      </c>
      <c r="K230">
        <v>9</v>
      </c>
      <c r="L230">
        <v>9</v>
      </c>
      <c r="M230">
        <v>12</v>
      </c>
      <c r="N230">
        <v>13</v>
      </c>
      <c r="O230">
        <v>14</v>
      </c>
      <c r="P230">
        <v>12</v>
      </c>
      <c r="Q230">
        <v>13</v>
      </c>
      <c r="R230">
        <v>12</v>
      </c>
      <c r="S230">
        <v>0</v>
      </c>
      <c r="T230">
        <v>0</v>
      </c>
      <c r="U230">
        <v>11</v>
      </c>
      <c r="V230">
        <v>12</v>
      </c>
      <c r="W230">
        <v>13</v>
      </c>
      <c r="X230">
        <v>0</v>
      </c>
      <c r="Y230">
        <v>14</v>
      </c>
      <c r="Z230">
        <v>12</v>
      </c>
      <c r="AA230">
        <v>11</v>
      </c>
      <c r="AB230">
        <v>11</v>
      </c>
      <c r="AC230">
        <v>10</v>
      </c>
      <c r="AD230">
        <v>9</v>
      </c>
      <c r="AE230">
        <v>1</v>
      </c>
      <c r="AF230">
        <v>0</v>
      </c>
      <c r="AG230">
        <v>89</v>
      </c>
      <c r="AH230">
        <v>0</v>
      </c>
      <c r="AI230">
        <v>1</v>
      </c>
      <c r="AJ230">
        <v>7</v>
      </c>
      <c r="AK230" s="51" t="s">
        <v>62</v>
      </c>
      <c r="AO230" s="14" t="s">
        <v>33</v>
      </c>
    </row>
    <row r="231" spans="1:41" x14ac:dyDescent="0.3">
      <c r="A231" s="14" t="s">
        <v>950</v>
      </c>
      <c r="B231">
        <v>2</v>
      </c>
      <c r="C231">
        <v>4343</v>
      </c>
      <c r="D231" t="s">
        <v>64</v>
      </c>
      <c r="E231">
        <v>0</v>
      </c>
      <c r="F231">
        <v>0</v>
      </c>
      <c r="H231">
        <v>1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1</v>
      </c>
      <c r="R231">
        <v>1</v>
      </c>
      <c r="S231">
        <v>0</v>
      </c>
      <c r="T231">
        <v>0</v>
      </c>
      <c r="U231">
        <v>1</v>
      </c>
      <c r="V231">
        <v>1</v>
      </c>
      <c r="W231">
        <v>1</v>
      </c>
      <c r="X231">
        <v>0</v>
      </c>
      <c r="Y231">
        <v>2</v>
      </c>
      <c r="Z231">
        <v>1</v>
      </c>
      <c r="AA231">
        <v>1</v>
      </c>
      <c r="AB231">
        <v>1</v>
      </c>
      <c r="AC231">
        <v>1</v>
      </c>
      <c r="AD231">
        <v>1</v>
      </c>
      <c r="AE231">
        <v>0</v>
      </c>
      <c r="AF231">
        <v>0</v>
      </c>
      <c r="AG231">
        <v>19</v>
      </c>
      <c r="AH231">
        <v>0</v>
      </c>
      <c r="AI231">
        <v>0</v>
      </c>
      <c r="AJ231">
        <v>0</v>
      </c>
      <c r="AK231" s="51" t="s">
        <v>62</v>
      </c>
      <c r="AO231" s="14" t="s">
        <v>33</v>
      </c>
    </row>
    <row r="232" spans="1:41" x14ac:dyDescent="0.3">
      <c r="A232" s="14" t="s">
        <v>951</v>
      </c>
      <c r="B232">
        <v>2</v>
      </c>
      <c r="C232">
        <v>4344</v>
      </c>
      <c r="D232" t="s">
        <v>65</v>
      </c>
      <c r="E232">
        <v>0</v>
      </c>
      <c r="F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1</v>
      </c>
      <c r="R232">
        <v>1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6</v>
      </c>
      <c r="Z232">
        <v>1</v>
      </c>
      <c r="AA232">
        <v>2</v>
      </c>
      <c r="AB232">
        <v>2</v>
      </c>
      <c r="AC232">
        <v>1</v>
      </c>
      <c r="AD232">
        <v>1</v>
      </c>
      <c r="AE232">
        <v>0</v>
      </c>
      <c r="AF232">
        <v>0</v>
      </c>
      <c r="AG232">
        <v>2</v>
      </c>
      <c r="AH232">
        <v>0</v>
      </c>
      <c r="AI232">
        <v>0</v>
      </c>
      <c r="AJ232">
        <v>0</v>
      </c>
      <c r="AK232" s="51" t="s">
        <v>62</v>
      </c>
      <c r="AO232" s="14" t="s">
        <v>33</v>
      </c>
    </row>
    <row r="233" spans="1:41" x14ac:dyDescent="0.3">
      <c r="A233" s="14" t="s">
        <v>952</v>
      </c>
      <c r="B233">
        <v>2</v>
      </c>
      <c r="C233">
        <v>4345</v>
      </c>
      <c r="D233" t="s">
        <v>66</v>
      </c>
      <c r="E233">
        <v>4</v>
      </c>
      <c r="F233">
        <v>0</v>
      </c>
      <c r="H233">
        <v>2</v>
      </c>
      <c r="I233">
        <v>11</v>
      </c>
      <c r="J233">
        <v>11</v>
      </c>
      <c r="K233">
        <v>11</v>
      </c>
      <c r="L233">
        <v>11</v>
      </c>
      <c r="M233">
        <v>16</v>
      </c>
      <c r="N233">
        <v>16</v>
      </c>
      <c r="O233">
        <v>16</v>
      </c>
      <c r="P233">
        <v>16</v>
      </c>
      <c r="Q233">
        <v>15</v>
      </c>
      <c r="R233">
        <v>15</v>
      </c>
      <c r="S233">
        <v>0</v>
      </c>
      <c r="T233">
        <v>0</v>
      </c>
      <c r="U233">
        <v>12</v>
      </c>
      <c r="V233">
        <v>17</v>
      </c>
      <c r="W233">
        <v>11</v>
      </c>
      <c r="X233">
        <v>0</v>
      </c>
      <c r="Y233">
        <v>24</v>
      </c>
      <c r="Z233">
        <v>10</v>
      </c>
      <c r="AA233">
        <v>9</v>
      </c>
      <c r="AB233">
        <v>9</v>
      </c>
      <c r="AC233">
        <v>5</v>
      </c>
      <c r="AD233">
        <v>4</v>
      </c>
      <c r="AE233">
        <v>24</v>
      </c>
      <c r="AF233">
        <v>0</v>
      </c>
      <c r="AG233">
        <v>50</v>
      </c>
      <c r="AH233">
        <v>0</v>
      </c>
      <c r="AI233">
        <v>0</v>
      </c>
      <c r="AJ233">
        <v>5</v>
      </c>
      <c r="AK233" s="51" t="s">
        <v>66</v>
      </c>
      <c r="AO233" s="14" t="s">
        <v>33</v>
      </c>
    </row>
    <row r="234" spans="1:41" x14ac:dyDescent="0.3">
      <c r="A234" s="14" t="s">
        <v>953</v>
      </c>
      <c r="B234">
        <v>2</v>
      </c>
      <c r="C234">
        <v>4346</v>
      </c>
      <c r="D234" t="s">
        <v>67</v>
      </c>
      <c r="E234">
        <v>0</v>
      </c>
      <c r="F234">
        <v>0</v>
      </c>
      <c r="H234">
        <v>0</v>
      </c>
      <c r="I234">
        <v>4</v>
      </c>
      <c r="J234">
        <v>4</v>
      </c>
      <c r="K234">
        <v>4</v>
      </c>
      <c r="L234">
        <v>4</v>
      </c>
      <c r="M234">
        <v>1</v>
      </c>
      <c r="N234">
        <v>1</v>
      </c>
      <c r="O234">
        <v>1</v>
      </c>
      <c r="P234">
        <v>1</v>
      </c>
      <c r="Q234">
        <v>0</v>
      </c>
      <c r="R234">
        <v>0</v>
      </c>
      <c r="S234">
        <v>0</v>
      </c>
      <c r="T234">
        <v>0</v>
      </c>
      <c r="U234">
        <v>4</v>
      </c>
      <c r="V234">
        <v>9</v>
      </c>
      <c r="W234">
        <v>6</v>
      </c>
      <c r="X234">
        <v>0</v>
      </c>
      <c r="Y234">
        <v>7</v>
      </c>
      <c r="Z234">
        <v>9</v>
      </c>
      <c r="AA234">
        <v>14</v>
      </c>
      <c r="AB234">
        <v>10</v>
      </c>
      <c r="AC234">
        <v>4</v>
      </c>
      <c r="AD234">
        <v>3</v>
      </c>
      <c r="AE234">
        <v>0</v>
      </c>
      <c r="AF234">
        <v>0</v>
      </c>
      <c r="AG234">
        <v>13</v>
      </c>
      <c r="AH234">
        <v>0</v>
      </c>
      <c r="AI234">
        <v>0</v>
      </c>
      <c r="AJ234">
        <v>1</v>
      </c>
      <c r="AK234" s="51" t="s">
        <v>66</v>
      </c>
      <c r="AO234" s="14" t="s">
        <v>33</v>
      </c>
    </row>
    <row r="235" spans="1:41" x14ac:dyDescent="0.3">
      <c r="A235" s="14" t="s">
        <v>954</v>
      </c>
      <c r="B235">
        <v>2</v>
      </c>
      <c r="C235">
        <v>4347</v>
      </c>
      <c r="D235" t="s">
        <v>68</v>
      </c>
      <c r="E235">
        <v>0</v>
      </c>
      <c r="F235">
        <v>0</v>
      </c>
      <c r="H235">
        <v>1</v>
      </c>
      <c r="I235">
        <v>2</v>
      </c>
      <c r="J235">
        <v>2</v>
      </c>
      <c r="K235">
        <v>2</v>
      </c>
      <c r="L235">
        <v>2</v>
      </c>
      <c r="M235">
        <v>1</v>
      </c>
      <c r="N235">
        <v>1</v>
      </c>
      <c r="O235">
        <v>1</v>
      </c>
      <c r="P235">
        <v>1</v>
      </c>
      <c r="Q235">
        <v>2</v>
      </c>
      <c r="R235">
        <v>2</v>
      </c>
      <c r="S235">
        <v>0</v>
      </c>
      <c r="T235">
        <v>0</v>
      </c>
      <c r="U235">
        <v>4</v>
      </c>
      <c r="V235">
        <v>4</v>
      </c>
      <c r="W235">
        <v>1</v>
      </c>
      <c r="X235">
        <v>0</v>
      </c>
      <c r="Y235">
        <v>4</v>
      </c>
      <c r="Z235">
        <v>1</v>
      </c>
      <c r="AA235">
        <v>2</v>
      </c>
      <c r="AB235">
        <v>2</v>
      </c>
      <c r="AC235">
        <v>5</v>
      </c>
      <c r="AD235">
        <v>3</v>
      </c>
      <c r="AE235">
        <v>1</v>
      </c>
      <c r="AF235">
        <v>0</v>
      </c>
      <c r="AG235">
        <v>13</v>
      </c>
      <c r="AH235">
        <v>0</v>
      </c>
      <c r="AI235">
        <v>0</v>
      </c>
      <c r="AJ235">
        <v>1</v>
      </c>
      <c r="AK235" s="51" t="s">
        <v>66</v>
      </c>
      <c r="AO235" s="14" t="s">
        <v>33</v>
      </c>
    </row>
    <row r="236" spans="1:41" x14ac:dyDescent="0.3">
      <c r="A236" s="14" t="s">
        <v>955</v>
      </c>
      <c r="B236">
        <v>2</v>
      </c>
      <c r="C236">
        <v>4348</v>
      </c>
      <c r="D236" t="s">
        <v>69</v>
      </c>
      <c r="E236">
        <v>0</v>
      </c>
      <c r="F236">
        <v>0</v>
      </c>
      <c r="H236">
        <v>1</v>
      </c>
      <c r="I236">
        <v>0</v>
      </c>
      <c r="J236">
        <v>0</v>
      </c>
      <c r="K236">
        <v>0</v>
      </c>
      <c r="L236">
        <v>0</v>
      </c>
      <c r="M236">
        <v>2</v>
      </c>
      <c r="N236">
        <v>2</v>
      </c>
      <c r="O236">
        <v>2</v>
      </c>
      <c r="P236">
        <v>2</v>
      </c>
      <c r="Q236">
        <v>6</v>
      </c>
      <c r="R236">
        <v>6</v>
      </c>
      <c r="S236">
        <v>0</v>
      </c>
      <c r="T236">
        <v>0</v>
      </c>
      <c r="U236">
        <v>9</v>
      </c>
      <c r="V236">
        <v>9</v>
      </c>
      <c r="W236">
        <v>9</v>
      </c>
      <c r="X236">
        <v>0</v>
      </c>
      <c r="Y236">
        <v>7</v>
      </c>
      <c r="Z236">
        <v>1</v>
      </c>
      <c r="AA236">
        <v>2</v>
      </c>
      <c r="AB236">
        <v>1</v>
      </c>
      <c r="AC236">
        <v>4</v>
      </c>
      <c r="AD236">
        <v>3</v>
      </c>
      <c r="AE236">
        <v>0</v>
      </c>
      <c r="AF236">
        <v>0</v>
      </c>
      <c r="AG236">
        <v>17</v>
      </c>
      <c r="AH236">
        <v>0</v>
      </c>
      <c r="AI236">
        <v>0</v>
      </c>
      <c r="AJ236">
        <v>6</v>
      </c>
      <c r="AK236" s="51" t="s">
        <v>66</v>
      </c>
      <c r="AO236" s="14" t="s">
        <v>33</v>
      </c>
    </row>
    <row r="237" spans="1:41" x14ac:dyDescent="0.3">
      <c r="A237" s="14" t="s">
        <v>956</v>
      </c>
      <c r="B237">
        <v>2</v>
      </c>
      <c r="C237">
        <v>4349</v>
      </c>
      <c r="D237" t="s">
        <v>70</v>
      </c>
      <c r="E237">
        <v>14</v>
      </c>
      <c r="F237">
        <v>2</v>
      </c>
      <c r="H237">
        <v>15</v>
      </c>
      <c r="I237">
        <v>19</v>
      </c>
      <c r="J237">
        <v>20</v>
      </c>
      <c r="K237">
        <v>20</v>
      </c>
      <c r="L237">
        <v>19</v>
      </c>
      <c r="M237">
        <v>32</v>
      </c>
      <c r="N237">
        <v>31</v>
      </c>
      <c r="O237">
        <v>32</v>
      </c>
      <c r="P237">
        <v>33</v>
      </c>
      <c r="Q237">
        <v>21</v>
      </c>
      <c r="R237">
        <v>21</v>
      </c>
      <c r="S237">
        <v>0</v>
      </c>
      <c r="T237">
        <v>0</v>
      </c>
      <c r="U237">
        <v>30</v>
      </c>
      <c r="V237">
        <v>32</v>
      </c>
      <c r="W237">
        <v>29</v>
      </c>
      <c r="X237">
        <v>0</v>
      </c>
      <c r="Y237">
        <v>63</v>
      </c>
      <c r="Z237">
        <v>14</v>
      </c>
      <c r="AA237">
        <v>22</v>
      </c>
      <c r="AB237">
        <v>23</v>
      </c>
      <c r="AC237">
        <v>13</v>
      </c>
      <c r="AD237">
        <v>9</v>
      </c>
      <c r="AE237">
        <v>16</v>
      </c>
      <c r="AF237">
        <v>0</v>
      </c>
      <c r="AG237">
        <v>34</v>
      </c>
      <c r="AH237">
        <v>0</v>
      </c>
      <c r="AI237">
        <v>5</v>
      </c>
      <c r="AJ237">
        <v>23</v>
      </c>
      <c r="AK237" s="51" t="s">
        <v>70</v>
      </c>
      <c r="AO237" s="14" t="s">
        <v>33</v>
      </c>
    </row>
    <row r="238" spans="1:41" x14ac:dyDescent="0.3">
      <c r="A238" s="14" t="s">
        <v>957</v>
      </c>
      <c r="B238">
        <v>2</v>
      </c>
      <c r="C238">
        <v>4350</v>
      </c>
      <c r="D238" t="s">
        <v>72</v>
      </c>
      <c r="E238">
        <v>0</v>
      </c>
      <c r="F238">
        <v>0</v>
      </c>
      <c r="H238">
        <v>0</v>
      </c>
      <c r="I238">
        <v>6</v>
      </c>
      <c r="J238">
        <v>6</v>
      </c>
      <c r="K238">
        <v>6</v>
      </c>
      <c r="L238">
        <v>6</v>
      </c>
      <c r="M238">
        <v>2</v>
      </c>
      <c r="N238">
        <v>2</v>
      </c>
      <c r="O238">
        <v>2</v>
      </c>
      <c r="P238">
        <v>2</v>
      </c>
      <c r="Q238">
        <v>2</v>
      </c>
      <c r="R238">
        <v>4</v>
      </c>
      <c r="S238">
        <v>0</v>
      </c>
      <c r="T238">
        <v>0</v>
      </c>
      <c r="U238">
        <v>2</v>
      </c>
      <c r="V238">
        <v>2</v>
      </c>
      <c r="W238">
        <v>2</v>
      </c>
      <c r="X238">
        <v>0</v>
      </c>
      <c r="Y238">
        <v>2</v>
      </c>
      <c r="Z238">
        <v>5</v>
      </c>
      <c r="AA238">
        <v>4</v>
      </c>
      <c r="AB238">
        <v>4</v>
      </c>
      <c r="AC238">
        <v>8</v>
      </c>
      <c r="AD238">
        <v>4</v>
      </c>
      <c r="AE238">
        <v>0</v>
      </c>
      <c r="AF238">
        <v>0</v>
      </c>
      <c r="AG238">
        <v>15</v>
      </c>
      <c r="AH238">
        <v>0</v>
      </c>
      <c r="AI238">
        <v>0</v>
      </c>
      <c r="AJ238">
        <v>1</v>
      </c>
      <c r="AK238" s="51" t="s">
        <v>70</v>
      </c>
      <c r="AO238" s="14" t="s">
        <v>33</v>
      </c>
    </row>
    <row r="239" spans="1:41" x14ac:dyDescent="0.3">
      <c r="A239" s="14" t="s">
        <v>958</v>
      </c>
      <c r="B239">
        <v>2</v>
      </c>
      <c r="C239">
        <v>4351</v>
      </c>
      <c r="D239" t="s">
        <v>73</v>
      </c>
      <c r="E239">
        <v>0</v>
      </c>
      <c r="F239">
        <v>1</v>
      </c>
      <c r="H239">
        <v>0</v>
      </c>
      <c r="I239">
        <v>5</v>
      </c>
      <c r="J239">
        <v>5</v>
      </c>
      <c r="K239">
        <v>5</v>
      </c>
      <c r="L239">
        <v>5</v>
      </c>
      <c r="M239">
        <v>4</v>
      </c>
      <c r="N239">
        <v>4</v>
      </c>
      <c r="O239">
        <v>4</v>
      </c>
      <c r="P239">
        <v>4</v>
      </c>
      <c r="Q239">
        <v>2</v>
      </c>
      <c r="R239">
        <v>2</v>
      </c>
      <c r="S239">
        <v>0</v>
      </c>
      <c r="T239">
        <v>0</v>
      </c>
      <c r="U239">
        <v>7</v>
      </c>
      <c r="V239">
        <v>7</v>
      </c>
      <c r="W239">
        <v>7</v>
      </c>
      <c r="X239">
        <v>0</v>
      </c>
      <c r="Y239">
        <v>3</v>
      </c>
      <c r="Z239">
        <v>2</v>
      </c>
      <c r="AA239">
        <v>2</v>
      </c>
      <c r="AB239">
        <v>2</v>
      </c>
      <c r="AC239">
        <v>3</v>
      </c>
      <c r="AD239">
        <v>3</v>
      </c>
      <c r="AE239">
        <v>0</v>
      </c>
      <c r="AF239">
        <v>0</v>
      </c>
      <c r="AG239">
        <v>10</v>
      </c>
      <c r="AH239">
        <v>0</v>
      </c>
      <c r="AI239">
        <v>0</v>
      </c>
      <c r="AJ239">
        <v>1</v>
      </c>
      <c r="AK239" s="51" t="s">
        <v>70</v>
      </c>
      <c r="AO239" s="14" t="s">
        <v>33</v>
      </c>
    </row>
    <row r="240" spans="1:41" x14ac:dyDescent="0.3">
      <c r="A240" s="14" t="s">
        <v>959</v>
      </c>
      <c r="B240">
        <v>2</v>
      </c>
      <c r="C240">
        <v>4352</v>
      </c>
      <c r="D240" t="s">
        <v>74</v>
      </c>
      <c r="E240">
        <v>0</v>
      </c>
      <c r="F240">
        <v>0</v>
      </c>
      <c r="H240">
        <v>0</v>
      </c>
      <c r="I240">
        <v>1</v>
      </c>
      <c r="J240">
        <v>1</v>
      </c>
      <c r="K240">
        <v>1</v>
      </c>
      <c r="L240">
        <v>1</v>
      </c>
      <c r="M240">
        <v>0</v>
      </c>
      <c r="N240">
        <v>0</v>
      </c>
      <c r="O240">
        <v>0</v>
      </c>
      <c r="P240">
        <v>0</v>
      </c>
      <c r="Q240">
        <v>1</v>
      </c>
      <c r="R240">
        <v>1</v>
      </c>
      <c r="S240">
        <v>0</v>
      </c>
      <c r="T240">
        <v>0</v>
      </c>
      <c r="U240">
        <v>2</v>
      </c>
      <c r="V240">
        <v>2</v>
      </c>
      <c r="W240">
        <v>2</v>
      </c>
      <c r="X240">
        <v>0</v>
      </c>
      <c r="Y240">
        <v>3</v>
      </c>
      <c r="Z240">
        <v>0</v>
      </c>
      <c r="AA240">
        <v>0</v>
      </c>
      <c r="AB240">
        <v>1</v>
      </c>
      <c r="AC240">
        <v>2</v>
      </c>
      <c r="AD240">
        <v>2</v>
      </c>
      <c r="AE240">
        <v>1</v>
      </c>
      <c r="AF240">
        <v>0</v>
      </c>
      <c r="AG240">
        <v>12</v>
      </c>
      <c r="AH240">
        <v>0</v>
      </c>
      <c r="AI240">
        <v>0</v>
      </c>
      <c r="AJ240">
        <v>1</v>
      </c>
      <c r="AK240" s="51" t="s">
        <v>70</v>
      </c>
      <c r="AO240" s="14" t="s">
        <v>33</v>
      </c>
    </row>
    <row r="241" spans="1:41" x14ac:dyDescent="0.3">
      <c r="A241" s="14" t="s">
        <v>960</v>
      </c>
      <c r="B241">
        <v>2</v>
      </c>
      <c r="C241">
        <v>4353</v>
      </c>
      <c r="D241" t="s">
        <v>75</v>
      </c>
      <c r="E241">
        <v>0</v>
      </c>
      <c r="F241">
        <v>0</v>
      </c>
      <c r="H241">
        <v>0</v>
      </c>
      <c r="I241">
        <v>6</v>
      </c>
      <c r="J241">
        <v>6</v>
      </c>
      <c r="K241">
        <v>6</v>
      </c>
      <c r="L241">
        <v>6</v>
      </c>
      <c r="M241">
        <v>18</v>
      </c>
      <c r="N241">
        <v>17</v>
      </c>
      <c r="O241">
        <v>17</v>
      </c>
      <c r="P241">
        <v>17</v>
      </c>
      <c r="Q241">
        <v>8</v>
      </c>
      <c r="R241">
        <v>8</v>
      </c>
      <c r="S241">
        <v>0</v>
      </c>
      <c r="T241">
        <v>0</v>
      </c>
      <c r="U241">
        <v>11</v>
      </c>
      <c r="V241">
        <v>12</v>
      </c>
      <c r="W241">
        <v>11</v>
      </c>
      <c r="X241">
        <v>0</v>
      </c>
      <c r="Y241">
        <v>8</v>
      </c>
      <c r="Z241">
        <v>8</v>
      </c>
      <c r="AA241">
        <v>17</v>
      </c>
      <c r="AB241">
        <v>18</v>
      </c>
      <c r="AC241">
        <v>8</v>
      </c>
      <c r="AD241">
        <v>6</v>
      </c>
      <c r="AE241">
        <v>0</v>
      </c>
      <c r="AF241">
        <v>0</v>
      </c>
      <c r="AG241">
        <v>34</v>
      </c>
      <c r="AH241">
        <v>0</v>
      </c>
      <c r="AI241">
        <v>0</v>
      </c>
      <c r="AJ241">
        <v>7</v>
      </c>
      <c r="AK241" s="51" t="s">
        <v>361</v>
      </c>
      <c r="AO241" s="14" t="s">
        <v>33</v>
      </c>
    </row>
    <row r="242" spans="1:41" x14ac:dyDescent="0.3">
      <c r="A242" s="14" t="s">
        <v>961</v>
      </c>
      <c r="B242">
        <v>2</v>
      </c>
      <c r="C242">
        <v>4354</v>
      </c>
      <c r="D242" t="s">
        <v>76</v>
      </c>
      <c r="E242">
        <v>0</v>
      </c>
      <c r="F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1</v>
      </c>
      <c r="N242">
        <v>1</v>
      </c>
      <c r="O242">
        <v>1</v>
      </c>
      <c r="P242">
        <v>1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3</v>
      </c>
      <c r="Z242">
        <v>2</v>
      </c>
      <c r="AA242">
        <v>3</v>
      </c>
      <c r="AB242">
        <v>2</v>
      </c>
      <c r="AC242">
        <v>5</v>
      </c>
      <c r="AD242">
        <v>3</v>
      </c>
      <c r="AE242">
        <v>0</v>
      </c>
      <c r="AF242">
        <v>0</v>
      </c>
      <c r="AG242">
        <v>7</v>
      </c>
      <c r="AH242">
        <v>0</v>
      </c>
      <c r="AI242">
        <v>0</v>
      </c>
      <c r="AJ242">
        <v>1</v>
      </c>
      <c r="AK242" s="51" t="s">
        <v>362</v>
      </c>
      <c r="AO242" s="14" t="s">
        <v>33</v>
      </c>
    </row>
    <row r="243" spans="1:41" x14ac:dyDescent="0.3">
      <c r="A243" s="14" t="s">
        <v>962</v>
      </c>
      <c r="B243">
        <v>2</v>
      </c>
      <c r="C243">
        <v>4355</v>
      </c>
      <c r="D243" t="s">
        <v>77</v>
      </c>
      <c r="E243">
        <v>0</v>
      </c>
      <c r="F243">
        <v>1</v>
      </c>
      <c r="H243">
        <v>0</v>
      </c>
      <c r="I243">
        <v>9</v>
      </c>
      <c r="J243">
        <v>9</v>
      </c>
      <c r="K243">
        <v>9</v>
      </c>
      <c r="L243">
        <v>9</v>
      </c>
      <c r="M243">
        <v>9</v>
      </c>
      <c r="N243">
        <v>8</v>
      </c>
      <c r="O243">
        <v>10</v>
      </c>
      <c r="P243">
        <v>10</v>
      </c>
      <c r="Q243">
        <v>7</v>
      </c>
      <c r="R243">
        <v>6</v>
      </c>
      <c r="S243">
        <v>0</v>
      </c>
      <c r="T243">
        <v>0</v>
      </c>
      <c r="U243">
        <v>7</v>
      </c>
      <c r="V243">
        <v>8</v>
      </c>
      <c r="W243">
        <v>1</v>
      </c>
      <c r="X243">
        <v>0</v>
      </c>
      <c r="Y243">
        <v>14</v>
      </c>
      <c r="Z243">
        <v>9</v>
      </c>
      <c r="AA243">
        <v>14</v>
      </c>
      <c r="AB243">
        <v>13</v>
      </c>
      <c r="AC243">
        <v>2</v>
      </c>
      <c r="AD243">
        <v>2</v>
      </c>
      <c r="AE243">
        <v>0</v>
      </c>
      <c r="AF243">
        <v>0</v>
      </c>
      <c r="AG243">
        <v>33</v>
      </c>
      <c r="AH243">
        <v>0</v>
      </c>
      <c r="AI243">
        <v>0</v>
      </c>
      <c r="AJ243">
        <v>11</v>
      </c>
      <c r="AK243" s="51" t="s">
        <v>77</v>
      </c>
      <c r="AO243" s="14" t="s">
        <v>33</v>
      </c>
    </row>
    <row r="244" spans="1:41" x14ac:dyDescent="0.3">
      <c r="A244" s="14" t="s">
        <v>963</v>
      </c>
      <c r="B244">
        <v>2</v>
      </c>
      <c r="C244">
        <v>4356</v>
      </c>
      <c r="D244" t="s">
        <v>78</v>
      </c>
      <c r="E244">
        <v>0</v>
      </c>
      <c r="F244">
        <v>0</v>
      </c>
      <c r="H244">
        <v>0</v>
      </c>
      <c r="I244">
        <v>6</v>
      </c>
      <c r="J244">
        <v>6</v>
      </c>
      <c r="K244">
        <v>6</v>
      </c>
      <c r="L244">
        <v>6</v>
      </c>
      <c r="M244">
        <v>3</v>
      </c>
      <c r="N244">
        <v>3</v>
      </c>
      <c r="O244">
        <v>3</v>
      </c>
      <c r="P244">
        <v>3</v>
      </c>
      <c r="Q244">
        <v>0</v>
      </c>
      <c r="R244">
        <v>0</v>
      </c>
      <c r="S244">
        <v>0</v>
      </c>
      <c r="T244">
        <v>0</v>
      </c>
      <c r="U244">
        <v>2</v>
      </c>
      <c r="V244">
        <v>2</v>
      </c>
      <c r="W244">
        <v>1</v>
      </c>
      <c r="X244">
        <v>0</v>
      </c>
      <c r="Y244">
        <v>4</v>
      </c>
      <c r="Z244">
        <v>2</v>
      </c>
      <c r="AA244">
        <v>8</v>
      </c>
      <c r="AB244">
        <v>8</v>
      </c>
      <c r="AC244">
        <v>2</v>
      </c>
      <c r="AD244">
        <v>2</v>
      </c>
      <c r="AE244">
        <v>0</v>
      </c>
      <c r="AF244">
        <v>0</v>
      </c>
      <c r="AG244">
        <v>33</v>
      </c>
      <c r="AH244">
        <v>0</v>
      </c>
      <c r="AI244">
        <v>0</v>
      </c>
      <c r="AJ244">
        <v>3</v>
      </c>
      <c r="AK244" s="51" t="s">
        <v>367</v>
      </c>
      <c r="AO244" s="14" t="s">
        <v>33</v>
      </c>
    </row>
    <row r="245" spans="1:41" x14ac:dyDescent="0.3">
      <c r="A245" s="14" t="s">
        <v>964</v>
      </c>
      <c r="B245">
        <v>2</v>
      </c>
      <c r="C245">
        <v>4357</v>
      </c>
      <c r="D245" t="s">
        <v>79</v>
      </c>
      <c r="E245">
        <v>0</v>
      </c>
      <c r="F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2</v>
      </c>
      <c r="R245">
        <v>2</v>
      </c>
      <c r="S245">
        <v>0</v>
      </c>
      <c r="T245">
        <v>0</v>
      </c>
      <c r="U245">
        <v>1</v>
      </c>
      <c r="V245">
        <v>1</v>
      </c>
      <c r="W245">
        <v>1</v>
      </c>
      <c r="X245">
        <v>0</v>
      </c>
      <c r="Y245">
        <v>0</v>
      </c>
      <c r="Z245">
        <v>1</v>
      </c>
      <c r="AA245">
        <v>1</v>
      </c>
      <c r="AB245">
        <v>1</v>
      </c>
      <c r="AC245">
        <v>5</v>
      </c>
      <c r="AD245">
        <v>4</v>
      </c>
      <c r="AE245">
        <v>0</v>
      </c>
      <c r="AF245">
        <v>0</v>
      </c>
      <c r="AG245">
        <v>14</v>
      </c>
      <c r="AH245">
        <v>0</v>
      </c>
      <c r="AI245">
        <v>0</v>
      </c>
      <c r="AJ245">
        <v>0</v>
      </c>
      <c r="AK245" s="51" t="s">
        <v>367</v>
      </c>
      <c r="AO245" s="14" t="s">
        <v>33</v>
      </c>
    </row>
    <row r="246" spans="1:41" x14ac:dyDescent="0.3">
      <c r="A246" s="14" t="s">
        <v>965</v>
      </c>
      <c r="B246">
        <v>2</v>
      </c>
      <c r="C246">
        <v>4358</v>
      </c>
      <c r="D246" t="s">
        <v>224</v>
      </c>
      <c r="E246">
        <v>0</v>
      </c>
      <c r="F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1</v>
      </c>
      <c r="AD246">
        <v>1</v>
      </c>
      <c r="AE246">
        <v>0</v>
      </c>
      <c r="AF246">
        <v>0</v>
      </c>
      <c r="AG246">
        <v>10</v>
      </c>
      <c r="AH246">
        <v>0</v>
      </c>
      <c r="AI246">
        <v>0</v>
      </c>
      <c r="AJ246">
        <v>1</v>
      </c>
      <c r="AK246" s="51" t="s">
        <v>193</v>
      </c>
      <c r="AO246" s="14" t="s">
        <v>33</v>
      </c>
    </row>
    <row r="247" spans="1:41" x14ac:dyDescent="0.3">
      <c r="A247" s="14" t="s">
        <v>966</v>
      </c>
      <c r="B247">
        <v>2</v>
      </c>
      <c r="C247">
        <v>4359</v>
      </c>
      <c r="D247" t="s">
        <v>80</v>
      </c>
      <c r="E247">
        <v>0</v>
      </c>
      <c r="F247">
        <v>0</v>
      </c>
      <c r="H247">
        <v>0</v>
      </c>
      <c r="I247">
        <v>8</v>
      </c>
      <c r="J247">
        <v>8</v>
      </c>
      <c r="K247">
        <v>8</v>
      </c>
      <c r="L247">
        <v>8</v>
      </c>
      <c r="M247">
        <v>8</v>
      </c>
      <c r="N247">
        <v>8</v>
      </c>
      <c r="O247">
        <v>8</v>
      </c>
      <c r="P247">
        <v>8</v>
      </c>
      <c r="Q247">
        <v>8</v>
      </c>
      <c r="R247">
        <v>8</v>
      </c>
      <c r="S247">
        <v>0</v>
      </c>
      <c r="T247">
        <v>0</v>
      </c>
      <c r="U247">
        <v>5</v>
      </c>
      <c r="V247">
        <v>5</v>
      </c>
      <c r="W247">
        <v>3</v>
      </c>
      <c r="X247">
        <v>0</v>
      </c>
      <c r="Y247">
        <v>7</v>
      </c>
      <c r="Z247">
        <v>5</v>
      </c>
      <c r="AA247">
        <v>5</v>
      </c>
      <c r="AB247">
        <v>5</v>
      </c>
      <c r="AC247">
        <v>4</v>
      </c>
      <c r="AD247">
        <v>4</v>
      </c>
      <c r="AE247">
        <v>4</v>
      </c>
      <c r="AF247">
        <v>0</v>
      </c>
      <c r="AG247">
        <v>40</v>
      </c>
      <c r="AH247">
        <v>0</v>
      </c>
      <c r="AI247">
        <v>1</v>
      </c>
      <c r="AJ247">
        <v>2</v>
      </c>
      <c r="AK247" s="51" t="s">
        <v>82</v>
      </c>
      <c r="AO247" s="14" t="s">
        <v>33</v>
      </c>
    </row>
    <row r="248" spans="1:41" x14ac:dyDescent="0.3">
      <c r="A248" s="14" t="s">
        <v>967</v>
      </c>
      <c r="B248">
        <v>2</v>
      </c>
      <c r="C248">
        <v>4360</v>
      </c>
      <c r="D248" t="s">
        <v>81</v>
      </c>
      <c r="E248">
        <v>0</v>
      </c>
      <c r="F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1</v>
      </c>
      <c r="R248">
        <v>1</v>
      </c>
      <c r="S248">
        <v>0</v>
      </c>
      <c r="T248">
        <v>0</v>
      </c>
      <c r="U248">
        <v>3</v>
      </c>
      <c r="V248">
        <v>3</v>
      </c>
      <c r="W248">
        <v>3</v>
      </c>
      <c r="X248">
        <v>0</v>
      </c>
      <c r="Y248">
        <v>1</v>
      </c>
      <c r="Z248">
        <v>5</v>
      </c>
      <c r="AA248">
        <v>4</v>
      </c>
      <c r="AB248">
        <v>4</v>
      </c>
      <c r="AC248">
        <v>1</v>
      </c>
      <c r="AD248">
        <v>0</v>
      </c>
      <c r="AE248">
        <v>0</v>
      </c>
      <c r="AF248">
        <v>0</v>
      </c>
      <c r="AG248">
        <v>23</v>
      </c>
      <c r="AH248">
        <v>0</v>
      </c>
      <c r="AI248">
        <v>0</v>
      </c>
      <c r="AJ248">
        <v>3</v>
      </c>
      <c r="AK248" s="51" t="s">
        <v>82</v>
      </c>
      <c r="AO248" s="14" t="s">
        <v>33</v>
      </c>
    </row>
    <row r="249" spans="1:41" x14ac:dyDescent="0.3">
      <c r="A249" s="14" t="s">
        <v>968</v>
      </c>
      <c r="B249">
        <v>2</v>
      </c>
      <c r="C249">
        <v>4361</v>
      </c>
      <c r="D249" t="s">
        <v>82</v>
      </c>
      <c r="E249">
        <v>0</v>
      </c>
      <c r="F249">
        <v>0</v>
      </c>
      <c r="H249">
        <v>0</v>
      </c>
      <c r="I249">
        <v>2</v>
      </c>
      <c r="J249">
        <v>2</v>
      </c>
      <c r="K249">
        <v>2</v>
      </c>
      <c r="L249">
        <v>2</v>
      </c>
      <c r="M249">
        <v>1</v>
      </c>
      <c r="N249">
        <v>1</v>
      </c>
      <c r="O249">
        <v>1</v>
      </c>
      <c r="P249">
        <v>1</v>
      </c>
      <c r="Q249">
        <v>4</v>
      </c>
      <c r="R249">
        <v>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4</v>
      </c>
      <c r="Z249">
        <v>1</v>
      </c>
      <c r="AA249">
        <v>1</v>
      </c>
      <c r="AB249">
        <v>0</v>
      </c>
      <c r="AC249">
        <v>2</v>
      </c>
      <c r="AD249">
        <v>2</v>
      </c>
      <c r="AE249">
        <v>0</v>
      </c>
      <c r="AF249">
        <v>0</v>
      </c>
      <c r="AG249">
        <v>20</v>
      </c>
      <c r="AH249">
        <v>0</v>
      </c>
      <c r="AI249">
        <v>0</v>
      </c>
      <c r="AJ249">
        <v>1</v>
      </c>
      <c r="AK249" s="51" t="s">
        <v>82</v>
      </c>
      <c r="AO249" s="14" t="s">
        <v>33</v>
      </c>
    </row>
    <row r="250" spans="1:41" x14ac:dyDescent="0.3">
      <c r="A250" s="14" t="s">
        <v>929</v>
      </c>
      <c r="B250">
        <v>2</v>
      </c>
      <c r="C250">
        <v>4362</v>
      </c>
      <c r="D250" t="s">
        <v>666</v>
      </c>
      <c r="E250">
        <v>0</v>
      </c>
      <c r="F250">
        <v>0</v>
      </c>
      <c r="H250">
        <v>0</v>
      </c>
      <c r="I250">
        <v>3</v>
      </c>
      <c r="J250">
        <v>3</v>
      </c>
      <c r="K250">
        <v>3</v>
      </c>
      <c r="L250">
        <v>3</v>
      </c>
      <c r="M250">
        <v>2</v>
      </c>
      <c r="N250">
        <v>2</v>
      </c>
      <c r="O250">
        <v>1</v>
      </c>
      <c r="P250">
        <v>2</v>
      </c>
      <c r="Q250">
        <v>2</v>
      </c>
      <c r="R250">
        <v>2</v>
      </c>
      <c r="S250">
        <v>0</v>
      </c>
      <c r="T250">
        <v>0</v>
      </c>
      <c r="U250">
        <v>1</v>
      </c>
      <c r="V250">
        <v>1</v>
      </c>
      <c r="W250">
        <v>1</v>
      </c>
      <c r="X250">
        <v>0</v>
      </c>
      <c r="Y250">
        <v>3</v>
      </c>
      <c r="Z250">
        <v>3</v>
      </c>
      <c r="AA250">
        <v>3</v>
      </c>
      <c r="AB250">
        <v>3</v>
      </c>
      <c r="AC250">
        <v>3</v>
      </c>
      <c r="AD250">
        <v>0</v>
      </c>
      <c r="AE250">
        <v>2</v>
      </c>
      <c r="AF250">
        <v>0</v>
      </c>
      <c r="AG250">
        <v>7</v>
      </c>
      <c r="AH250">
        <v>0</v>
      </c>
      <c r="AI250">
        <v>0</v>
      </c>
      <c r="AJ250">
        <v>5</v>
      </c>
      <c r="AK250" s="51" t="s">
        <v>82</v>
      </c>
      <c r="AO250" s="14" t="s">
        <v>33</v>
      </c>
    </row>
    <row r="251" spans="1:41" x14ac:dyDescent="0.3">
      <c r="A251" s="14" t="s">
        <v>969</v>
      </c>
      <c r="B251">
        <v>2</v>
      </c>
      <c r="C251">
        <v>4363</v>
      </c>
      <c r="D251" t="s">
        <v>83</v>
      </c>
      <c r="E251">
        <v>0</v>
      </c>
      <c r="F251">
        <v>0</v>
      </c>
      <c r="H251">
        <v>0</v>
      </c>
      <c r="I251">
        <v>1</v>
      </c>
      <c r="J251">
        <v>1</v>
      </c>
      <c r="K251">
        <v>1</v>
      </c>
      <c r="L251">
        <v>1</v>
      </c>
      <c r="M251">
        <v>1</v>
      </c>
      <c r="N251">
        <v>1</v>
      </c>
      <c r="O251">
        <v>1</v>
      </c>
      <c r="P251">
        <v>1</v>
      </c>
      <c r="Q251">
        <v>0</v>
      </c>
      <c r="R251">
        <v>0</v>
      </c>
      <c r="S251">
        <v>0</v>
      </c>
      <c r="T251">
        <v>0</v>
      </c>
      <c r="U251">
        <v>1</v>
      </c>
      <c r="V251">
        <v>1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1</v>
      </c>
      <c r="AD251">
        <v>0</v>
      </c>
      <c r="AE251">
        <v>0</v>
      </c>
      <c r="AF251">
        <v>0</v>
      </c>
      <c r="AG251">
        <v>6</v>
      </c>
      <c r="AH251">
        <v>0</v>
      </c>
      <c r="AI251">
        <v>0</v>
      </c>
      <c r="AJ251">
        <v>2</v>
      </c>
      <c r="AK251" s="51" t="s">
        <v>82</v>
      </c>
      <c r="AO251" s="14" t="s">
        <v>33</v>
      </c>
    </row>
    <row r="252" spans="1:41" x14ac:dyDescent="0.3">
      <c r="A252" s="14" t="s">
        <v>970</v>
      </c>
      <c r="B252">
        <v>2</v>
      </c>
      <c r="C252">
        <v>4364</v>
      </c>
      <c r="D252" t="s">
        <v>84</v>
      </c>
      <c r="E252">
        <v>1</v>
      </c>
      <c r="F252">
        <v>0</v>
      </c>
      <c r="H252">
        <v>1</v>
      </c>
      <c r="I252">
        <v>4</v>
      </c>
      <c r="J252">
        <v>4</v>
      </c>
      <c r="K252">
        <v>4</v>
      </c>
      <c r="L252">
        <v>4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1</v>
      </c>
      <c r="V252">
        <v>1</v>
      </c>
      <c r="W252">
        <v>1</v>
      </c>
      <c r="X252">
        <v>0</v>
      </c>
      <c r="Y252">
        <v>4</v>
      </c>
      <c r="Z252">
        <v>2</v>
      </c>
      <c r="AA252">
        <v>3</v>
      </c>
      <c r="AB252">
        <v>3</v>
      </c>
      <c r="AC252">
        <v>4</v>
      </c>
      <c r="AD252">
        <v>4</v>
      </c>
      <c r="AE252">
        <v>6</v>
      </c>
      <c r="AF252">
        <v>0</v>
      </c>
      <c r="AG252">
        <v>21</v>
      </c>
      <c r="AH252">
        <v>0</v>
      </c>
      <c r="AI252">
        <v>0</v>
      </c>
      <c r="AJ252">
        <v>2</v>
      </c>
      <c r="AK252" s="51" t="s">
        <v>84</v>
      </c>
      <c r="AO252" s="14" t="s">
        <v>33</v>
      </c>
    </row>
    <row r="253" spans="1:41" x14ac:dyDescent="0.3">
      <c r="A253" s="14" t="s">
        <v>971</v>
      </c>
      <c r="B253">
        <v>2</v>
      </c>
      <c r="C253">
        <v>4365</v>
      </c>
      <c r="D253" t="s">
        <v>225</v>
      </c>
      <c r="E253">
        <v>0</v>
      </c>
      <c r="F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2</v>
      </c>
      <c r="N253">
        <v>2</v>
      </c>
      <c r="O253">
        <v>2</v>
      </c>
      <c r="P253">
        <v>2</v>
      </c>
      <c r="Q253">
        <v>0</v>
      </c>
      <c r="R253">
        <v>0</v>
      </c>
      <c r="S253">
        <v>0</v>
      </c>
      <c r="T253">
        <v>0</v>
      </c>
      <c r="U253">
        <v>1</v>
      </c>
      <c r="V253">
        <v>1</v>
      </c>
      <c r="W253">
        <v>1</v>
      </c>
      <c r="X253">
        <v>0</v>
      </c>
      <c r="Y253">
        <v>5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16</v>
      </c>
      <c r="AH253">
        <v>0</v>
      </c>
      <c r="AI253">
        <v>0</v>
      </c>
      <c r="AJ253">
        <v>0</v>
      </c>
      <c r="AK253" s="51" t="s">
        <v>84</v>
      </c>
      <c r="AO253" s="14" t="s">
        <v>33</v>
      </c>
    </row>
    <row r="254" spans="1:41" x14ac:dyDescent="0.3">
      <c r="A254" s="14" t="s">
        <v>972</v>
      </c>
      <c r="B254">
        <v>2</v>
      </c>
      <c r="C254">
        <v>4366</v>
      </c>
      <c r="D254" t="s">
        <v>85</v>
      </c>
      <c r="E254">
        <v>6</v>
      </c>
      <c r="F254">
        <v>0</v>
      </c>
      <c r="H254">
        <v>7</v>
      </c>
      <c r="I254">
        <v>7</v>
      </c>
      <c r="J254">
        <v>7</v>
      </c>
      <c r="K254">
        <v>7</v>
      </c>
      <c r="L254">
        <v>7</v>
      </c>
      <c r="M254">
        <v>5</v>
      </c>
      <c r="N254">
        <v>6</v>
      </c>
      <c r="O254">
        <v>5</v>
      </c>
      <c r="P254">
        <v>5</v>
      </c>
      <c r="Q254">
        <v>2</v>
      </c>
      <c r="R254">
        <v>2</v>
      </c>
      <c r="S254">
        <v>0</v>
      </c>
      <c r="T254">
        <v>0</v>
      </c>
      <c r="U254">
        <v>2</v>
      </c>
      <c r="V254">
        <v>2</v>
      </c>
      <c r="W254">
        <v>1</v>
      </c>
      <c r="X254">
        <v>0</v>
      </c>
      <c r="Y254">
        <v>8</v>
      </c>
      <c r="Z254">
        <v>7</v>
      </c>
      <c r="AA254">
        <v>8</v>
      </c>
      <c r="AB254">
        <v>8</v>
      </c>
      <c r="AC254">
        <v>1</v>
      </c>
      <c r="AD254">
        <v>0</v>
      </c>
      <c r="AE254">
        <v>3</v>
      </c>
      <c r="AF254">
        <v>0</v>
      </c>
      <c r="AG254">
        <v>41</v>
      </c>
      <c r="AH254">
        <v>0</v>
      </c>
      <c r="AI254">
        <v>0</v>
      </c>
      <c r="AJ254">
        <v>5</v>
      </c>
      <c r="AK254" s="51" t="s">
        <v>85</v>
      </c>
      <c r="AO254" s="14" t="s">
        <v>33</v>
      </c>
    </row>
    <row r="255" spans="1:41" x14ac:dyDescent="0.3">
      <c r="A255" s="14" t="s">
        <v>973</v>
      </c>
      <c r="B255">
        <v>2</v>
      </c>
      <c r="C255">
        <v>4367</v>
      </c>
      <c r="D255" t="s">
        <v>86</v>
      </c>
      <c r="E255">
        <v>0</v>
      </c>
      <c r="F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2</v>
      </c>
      <c r="N255">
        <v>2</v>
      </c>
      <c r="O255">
        <v>2</v>
      </c>
      <c r="P255">
        <v>2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10</v>
      </c>
      <c r="AH255">
        <v>0</v>
      </c>
      <c r="AI255">
        <v>0</v>
      </c>
      <c r="AJ255">
        <v>0</v>
      </c>
      <c r="AK255" s="51" t="s">
        <v>85</v>
      </c>
      <c r="AO255" s="14" t="s">
        <v>33</v>
      </c>
    </row>
    <row r="256" spans="1:41" x14ac:dyDescent="0.3">
      <c r="A256" s="14" t="s">
        <v>974</v>
      </c>
      <c r="B256">
        <v>2</v>
      </c>
      <c r="C256">
        <v>4368</v>
      </c>
      <c r="D256" t="s">
        <v>87</v>
      </c>
      <c r="E256">
        <v>0</v>
      </c>
      <c r="F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1</v>
      </c>
      <c r="N256">
        <v>1</v>
      </c>
      <c r="O256">
        <v>1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1</v>
      </c>
      <c r="V256">
        <v>1</v>
      </c>
      <c r="W256">
        <v>1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6</v>
      </c>
      <c r="AH256">
        <v>0</v>
      </c>
      <c r="AI256">
        <v>0</v>
      </c>
      <c r="AJ256">
        <v>0</v>
      </c>
      <c r="AK256" s="51" t="s">
        <v>85</v>
      </c>
      <c r="AO256" s="14" t="s">
        <v>33</v>
      </c>
    </row>
    <row r="257" spans="1:41" x14ac:dyDescent="0.3">
      <c r="A257" s="14" t="s">
        <v>975</v>
      </c>
      <c r="B257">
        <v>2</v>
      </c>
      <c r="C257">
        <v>4369</v>
      </c>
      <c r="D257" t="s">
        <v>88</v>
      </c>
      <c r="E257">
        <v>0</v>
      </c>
      <c r="F257">
        <v>0</v>
      </c>
      <c r="H257">
        <v>0</v>
      </c>
      <c r="I257">
        <v>1</v>
      </c>
      <c r="J257">
        <v>1</v>
      </c>
      <c r="K257">
        <v>1</v>
      </c>
      <c r="L257">
        <v>1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2</v>
      </c>
      <c r="V257">
        <v>2</v>
      </c>
      <c r="W257">
        <v>2</v>
      </c>
      <c r="X257">
        <v>0</v>
      </c>
      <c r="Y257">
        <v>2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1</v>
      </c>
      <c r="AF257">
        <v>0</v>
      </c>
      <c r="AG257">
        <v>21</v>
      </c>
      <c r="AH257">
        <v>0</v>
      </c>
      <c r="AI257">
        <v>0</v>
      </c>
      <c r="AJ257">
        <v>0</v>
      </c>
      <c r="AK257" s="51" t="s">
        <v>367</v>
      </c>
      <c r="AO257" s="14" t="s">
        <v>33</v>
      </c>
    </row>
    <row r="258" spans="1:41" x14ac:dyDescent="0.3">
      <c r="A258" s="14" t="s">
        <v>976</v>
      </c>
      <c r="B258">
        <v>2</v>
      </c>
      <c r="C258">
        <v>4370</v>
      </c>
      <c r="D258" t="s">
        <v>89</v>
      </c>
      <c r="E258">
        <v>260</v>
      </c>
      <c r="F258">
        <v>0</v>
      </c>
      <c r="H258">
        <v>266</v>
      </c>
      <c r="I258">
        <v>5</v>
      </c>
      <c r="J258">
        <v>5</v>
      </c>
      <c r="K258">
        <v>6</v>
      </c>
      <c r="L258">
        <v>5</v>
      </c>
      <c r="M258">
        <v>10</v>
      </c>
      <c r="N258">
        <v>9</v>
      </c>
      <c r="O258">
        <v>8</v>
      </c>
      <c r="P258">
        <v>9</v>
      </c>
      <c r="Q258">
        <v>1</v>
      </c>
      <c r="R258">
        <v>1</v>
      </c>
      <c r="S258">
        <v>0</v>
      </c>
      <c r="T258">
        <v>0</v>
      </c>
      <c r="U258">
        <v>4</v>
      </c>
      <c r="V258">
        <v>4</v>
      </c>
      <c r="W258">
        <v>5</v>
      </c>
      <c r="X258">
        <v>0</v>
      </c>
      <c r="Y258">
        <v>2</v>
      </c>
      <c r="Z258">
        <v>0</v>
      </c>
      <c r="AA258">
        <v>0</v>
      </c>
      <c r="AB258">
        <v>0</v>
      </c>
      <c r="AC258">
        <v>2</v>
      </c>
      <c r="AD258">
        <v>1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3</v>
      </c>
      <c r="AK258" s="51" t="s">
        <v>92</v>
      </c>
      <c r="AO258" s="14" t="s">
        <v>92</v>
      </c>
    </row>
    <row r="259" spans="1:41" x14ac:dyDescent="0.3">
      <c r="A259" s="14" t="s">
        <v>977</v>
      </c>
      <c r="B259">
        <v>2</v>
      </c>
      <c r="C259">
        <v>4371</v>
      </c>
      <c r="D259" t="s">
        <v>91</v>
      </c>
      <c r="E259">
        <v>5</v>
      </c>
      <c r="F259">
        <v>0</v>
      </c>
      <c r="H259">
        <v>6</v>
      </c>
      <c r="I259">
        <v>11</v>
      </c>
      <c r="J259">
        <v>11</v>
      </c>
      <c r="K259">
        <v>10</v>
      </c>
      <c r="L259">
        <v>11</v>
      </c>
      <c r="M259">
        <v>23</v>
      </c>
      <c r="N259">
        <v>22</v>
      </c>
      <c r="O259">
        <v>24</v>
      </c>
      <c r="P259">
        <v>23</v>
      </c>
      <c r="Q259">
        <v>17</v>
      </c>
      <c r="R259">
        <v>17</v>
      </c>
      <c r="S259">
        <v>0</v>
      </c>
      <c r="T259">
        <v>0</v>
      </c>
      <c r="U259">
        <v>16</v>
      </c>
      <c r="V259">
        <v>20</v>
      </c>
      <c r="W259">
        <v>19</v>
      </c>
      <c r="X259">
        <v>0</v>
      </c>
      <c r="Y259">
        <v>24</v>
      </c>
      <c r="Z259">
        <v>13</v>
      </c>
      <c r="AA259">
        <v>12</v>
      </c>
      <c r="AB259">
        <v>18</v>
      </c>
      <c r="AC259">
        <v>6</v>
      </c>
      <c r="AD259">
        <v>4</v>
      </c>
      <c r="AE259">
        <v>5</v>
      </c>
      <c r="AF259">
        <v>0</v>
      </c>
      <c r="AG259">
        <v>56</v>
      </c>
      <c r="AH259">
        <v>0</v>
      </c>
      <c r="AI259">
        <v>2</v>
      </c>
      <c r="AJ259">
        <v>1</v>
      </c>
      <c r="AK259" s="51" t="s">
        <v>91</v>
      </c>
      <c r="AO259" s="14" t="s">
        <v>92</v>
      </c>
    </row>
    <row r="260" spans="1:41" x14ac:dyDescent="0.3">
      <c r="A260" s="14" t="s">
        <v>978</v>
      </c>
      <c r="B260">
        <v>2</v>
      </c>
      <c r="C260">
        <v>4372</v>
      </c>
      <c r="D260" t="s">
        <v>93</v>
      </c>
      <c r="E260">
        <v>0</v>
      </c>
      <c r="F260">
        <v>0</v>
      </c>
      <c r="H260">
        <v>2</v>
      </c>
      <c r="I260">
        <v>21</v>
      </c>
      <c r="J260">
        <v>21</v>
      </c>
      <c r="K260">
        <v>21</v>
      </c>
      <c r="L260">
        <v>21</v>
      </c>
      <c r="M260">
        <v>19</v>
      </c>
      <c r="N260">
        <v>18</v>
      </c>
      <c r="O260">
        <v>24</v>
      </c>
      <c r="P260">
        <v>19</v>
      </c>
      <c r="Q260">
        <v>27</v>
      </c>
      <c r="R260">
        <v>25</v>
      </c>
      <c r="S260">
        <v>0</v>
      </c>
      <c r="T260">
        <v>0</v>
      </c>
      <c r="U260">
        <v>29</v>
      </c>
      <c r="V260">
        <v>27</v>
      </c>
      <c r="W260">
        <v>21</v>
      </c>
      <c r="X260">
        <v>0</v>
      </c>
      <c r="Y260">
        <v>27</v>
      </c>
      <c r="Z260">
        <v>9</v>
      </c>
      <c r="AA260">
        <v>22</v>
      </c>
      <c r="AB260">
        <v>22</v>
      </c>
      <c r="AC260">
        <v>11</v>
      </c>
      <c r="AD260">
        <v>11</v>
      </c>
      <c r="AE260">
        <v>1</v>
      </c>
      <c r="AF260">
        <v>0</v>
      </c>
      <c r="AG260">
        <v>125</v>
      </c>
      <c r="AH260">
        <v>0</v>
      </c>
      <c r="AI260">
        <v>3</v>
      </c>
      <c r="AJ260">
        <v>1</v>
      </c>
      <c r="AK260" s="51" t="s">
        <v>92</v>
      </c>
      <c r="AO260" s="14" t="s">
        <v>92</v>
      </c>
    </row>
    <row r="261" spans="1:41" x14ac:dyDescent="0.3">
      <c r="A261" s="14" t="s">
        <v>979</v>
      </c>
      <c r="B261">
        <v>2</v>
      </c>
      <c r="C261">
        <v>4373</v>
      </c>
      <c r="D261" t="s">
        <v>94</v>
      </c>
      <c r="E261">
        <v>22</v>
      </c>
      <c r="F261">
        <v>2</v>
      </c>
      <c r="H261">
        <v>22</v>
      </c>
      <c r="I261">
        <v>19</v>
      </c>
      <c r="J261">
        <v>19</v>
      </c>
      <c r="K261">
        <v>19</v>
      </c>
      <c r="L261">
        <v>20</v>
      </c>
      <c r="M261">
        <v>19</v>
      </c>
      <c r="N261">
        <v>19</v>
      </c>
      <c r="O261">
        <v>19</v>
      </c>
      <c r="P261">
        <v>19</v>
      </c>
      <c r="Q261">
        <v>25</v>
      </c>
      <c r="R261">
        <v>26</v>
      </c>
      <c r="S261">
        <v>0</v>
      </c>
      <c r="T261">
        <v>0</v>
      </c>
      <c r="U261">
        <v>19</v>
      </c>
      <c r="V261">
        <v>18</v>
      </c>
      <c r="W261">
        <v>18</v>
      </c>
      <c r="X261">
        <v>0</v>
      </c>
      <c r="Y261">
        <v>33</v>
      </c>
      <c r="Z261">
        <v>17</v>
      </c>
      <c r="AA261">
        <v>24</v>
      </c>
      <c r="AB261">
        <v>26</v>
      </c>
      <c r="AC261">
        <v>22</v>
      </c>
      <c r="AD261">
        <v>22</v>
      </c>
      <c r="AE261">
        <v>12</v>
      </c>
      <c r="AF261">
        <v>0</v>
      </c>
      <c r="AG261">
        <v>87</v>
      </c>
      <c r="AH261">
        <v>0</v>
      </c>
      <c r="AI261">
        <v>12</v>
      </c>
      <c r="AJ261">
        <v>33</v>
      </c>
      <c r="AK261" s="51" t="s">
        <v>92</v>
      </c>
      <c r="AO261" s="14" t="s">
        <v>92</v>
      </c>
    </row>
    <row r="262" spans="1:41" x14ac:dyDescent="0.3">
      <c r="A262" s="14" t="s">
        <v>980</v>
      </c>
      <c r="B262">
        <v>2</v>
      </c>
      <c r="C262">
        <v>4374</v>
      </c>
      <c r="D262" t="s">
        <v>95</v>
      </c>
      <c r="E262">
        <v>0</v>
      </c>
      <c r="F262">
        <v>0</v>
      </c>
      <c r="H262">
        <v>0</v>
      </c>
      <c r="I262">
        <v>2</v>
      </c>
      <c r="J262">
        <v>2</v>
      </c>
      <c r="K262">
        <v>2</v>
      </c>
      <c r="L262">
        <v>2</v>
      </c>
      <c r="M262">
        <v>1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0</v>
      </c>
      <c r="T262">
        <v>0</v>
      </c>
      <c r="U262">
        <v>1</v>
      </c>
      <c r="V262">
        <v>1</v>
      </c>
      <c r="W262">
        <v>1</v>
      </c>
      <c r="X262">
        <v>0</v>
      </c>
      <c r="Y262">
        <v>0</v>
      </c>
      <c r="Z262">
        <v>1</v>
      </c>
      <c r="AA262">
        <v>3</v>
      </c>
      <c r="AB262">
        <v>3</v>
      </c>
      <c r="AC262">
        <v>1</v>
      </c>
      <c r="AD262">
        <v>1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1</v>
      </c>
      <c r="AK262" s="51" t="s">
        <v>92</v>
      </c>
      <c r="AO262" s="14" t="s">
        <v>92</v>
      </c>
    </row>
    <row r="263" spans="1:41" x14ac:dyDescent="0.3">
      <c r="A263" s="14" t="s">
        <v>981</v>
      </c>
      <c r="B263">
        <v>2</v>
      </c>
      <c r="C263">
        <v>4375</v>
      </c>
      <c r="D263" t="s">
        <v>96</v>
      </c>
      <c r="E263">
        <v>0</v>
      </c>
      <c r="F263">
        <v>1</v>
      </c>
      <c r="H263">
        <v>0</v>
      </c>
      <c r="I263">
        <v>2</v>
      </c>
      <c r="J263">
        <v>2</v>
      </c>
      <c r="K263">
        <v>2</v>
      </c>
      <c r="L263">
        <v>2</v>
      </c>
      <c r="M263">
        <v>1</v>
      </c>
      <c r="N263">
        <v>1</v>
      </c>
      <c r="O263">
        <v>1</v>
      </c>
      <c r="P263">
        <v>1</v>
      </c>
      <c r="Q263">
        <v>2</v>
      </c>
      <c r="R263">
        <v>2</v>
      </c>
      <c r="S263">
        <v>0</v>
      </c>
      <c r="T263">
        <v>0</v>
      </c>
      <c r="U263">
        <v>3</v>
      </c>
      <c r="V263">
        <v>3</v>
      </c>
      <c r="W263">
        <v>3</v>
      </c>
      <c r="X263">
        <v>0</v>
      </c>
      <c r="Y263">
        <v>3</v>
      </c>
      <c r="Z263">
        <v>3</v>
      </c>
      <c r="AA263">
        <v>3</v>
      </c>
      <c r="AB263">
        <v>3</v>
      </c>
      <c r="AC263">
        <v>5</v>
      </c>
      <c r="AD263">
        <v>5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 s="51" t="s">
        <v>92</v>
      </c>
      <c r="AO263" s="14" t="s">
        <v>92</v>
      </c>
    </row>
    <row r="264" spans="1:41" x14ac:dyDescent="0.3">
      <c r="A264" s="14" t="s">
        <v>982</v>
      </c>
      <c r="B264">
        <v>2</v>
      </c>
      <c r="C264">
        <v>4376</v>
      </c>
      <c r="D264" t="s">
        <v>97</v>
      </c>
      <c r="E264">
        <v>6</v>
      </c>
      <c r="F264">
        <v>1</v>
      </c>
      <c r="H264">
        <v>8</v>
      </c>
      <c r="I264">
        <v>11</v>
      </c>
      <c r="J264">
        <v>11</v>
      </c>
      <c r="K264">
        <v>11</v>
      </c>
      <c r="L264">
        <v>11</v>
      </c>
      <c r="M264">
        <v>17</v>
      </c>
      <c r="N264">
        <v>17</v>
      </c>
      <c r="O264">
        <v>17</v>
      </c>
      <c r="P264">
        <v>17</v>
      </c>
      <c r="Q264">
        <v>10</v>
      </c>
      <c r="R264">
        <v>9</v>
      </c>
      <c r="S264">
        <v>0</v>
      </c>
      <c r="T264">
        <v>0</v>
      </c>
      <c r="U264">
        <v>11</v>
      </c>
      <c r="V264">
        <v>12</v>
      </c>
      <c r="W264">
        <v>10</v>
      </c>
      <c r="X264">
        <v>0</v>
      </c>
      <c r="Y264">
        <v>11</v>
      </c>
      <c r="Z264">
        <v>13</v>
      </c>
      <c r="AA264">
        <v>16</v>
      </c>
      <c r="AB264">
        <v>15</v>
      </c>
      <c r="AC264">
        <v>4</v>
      </c>
      <c r="AD264">
        <v>3</v>
      </c>
      <c r="AE264">
        <v>4</v>
      </c>
      <c r="AF264">
        <v>0</v>
      </c>
      <c r="AG264">
        <v>51</v>
      </c>
      <c r="AH264">
        <v>0</v>
      </c>
      <c r="AI264">
        <v>0</v>
      </c>
      <c r="AJ264">
        <v>4</v>
      </c>
      <c r="AK264" s="51" t="s">
        <v>97</v>
      </c>
      <c r="AO264" s="14" t="s">
        <v>92</v>
      </c>
    </row>
    <row r="265" spans="1:41" x14ac:dyDescent="0.3">
      <c r="A265" s="14" t="s">
        <v>983</v>
      </c>
      <c r="B265">
        <v>2</v>
      </c>
      <c r="C265">
        <v>4377</v>
      </c>
      <c r="D265" t="s">
        <v>98</v>
      </c>
      <c r="E265">
        <v>0</v>
      </c>
      <c r="F265">
        <v>0</v>
      </c>
      <c r="H265">
        <v>0</v>
      </c>
      <c r="I265">
        <v>2</v>
      </c>
      <c r="J265">
        <v>2</v>
      </c>
      <c r="K265">
        <v>2</v>
      </c>
      <c r="L265">
        <v>2</v>
      </c>
      <c r="M265">
        <v>0</v>
      </c>
      <c r="N265">
        <v>0</v>
      </c>
      <c r="O265">
        <v>0</v>
      </c>
      <c r="P265">
        <v>0</v>
      </c>
      <c r="Q265">
        <v>2</v>
      </c>
      <c r="R265">
        <v>2</v>
      </c>
      <c r="S265">
        <v>0</v>
      </c>
      <c r="T265">
        <v>0</v>
      </c>
      <c r="U265">
        <v>3</v>
      </c>
      <c r="V265">
        <v>3</v>
      </c>
      <c r="W265">
        <v>3</v>
      </c>
      <c r="X265">
        <v>0</v>
      </c>
      <c r="Y265">
        <v>0</v>
      </c>
      <c r="Z265">
        <v>2</v>
      </c>
      <c r="AA265">
        <v>2</v>
      </c>
      <c r="AB265">
        <v>1</v>
      </c>
      <c r="AC265">
        <v>0</v>
      </c>
      <c r="AD265">
        <v>0</v>
      </c>
      <c r="AE265">
        <v>0</v>
      </c>
      <c r="AF265">
        <v>0</v>
      </c>
      <c r="AG265">
        <v>4</v>
      </c>
      <c r="AH265">
        <v>0</v>
      </c>
      <c r="AI265">
        <v>0</v>
      </c>
      <c r="AJ265">
        <v>1</v>
      </c>
      <c r="AK265" s="51" t="s">
        <v>97</v>
      </c>
      <c r="AO265" s="14" t="s">
        <v>92</v>
      </c>
    </row>
    <row r="266" spans="1:41" x14ac:dyDescent="0.3">
      <c r="A266" s="14" t="s">
        <v>984</v>
      </c>
      <c r="B266">
        <v>2</v>
      </c>
      <c r="C266">
        <v>4378</v>
      </c>
      <c r="D266" t="s">
        <v>99</v>
      </c>
      <c r="E266">
        <v>0</v>
      </c>
      <c r="F266">
        <v>0</v>
      </c>
      <c r="H266">
        <v>0</v>
      </c>
      <c r="I266">
        <v>2</v>
      </c>
      <c r="J266">
        <v>2</v>
      </c>
      <c r="K266">
        <v>2</v>
      </c>
      <c r="L266">
        <v>2</v>
      </c>
      <c r="M266">
        <v>1</v>
      </c>
      <c r="N266">
        <v>2</v>
      </c>
      <c r="O266">
        <v>2</v>
      </c>
      <c r="P266">
        <v>1</v>
      </c>
      <c r="Q266">
        <v>3</v>
      </c>
      <c r="R266">
        <v>3</v>
      </c>
      <c r="S266">
        <v>0</v>
      </c>
      <c r="T266">
        <v>0</v>
      </c>
      <c r="U266">
        <v>1</v>
      </c>
      <c r="V266">
        <v>1</v>
      </c>
      <c r="W266">
        <v>1</v>
      </c>
      <c r="X266">
        <v>0</v>
      </c>
      <c r="Y266">
        <v>0</v>
      </c>
      <c r="Z266">
        <v>1</v>
      </c>
      <c r="AA266">
        <v>1</v>
      </c>
      <c r="AB266">
        <v>1</v>
      </c>
      <c r="AC266">
        <v>3</v>
      </c>
      <c r="AD266">
        <v>3</v>
      </c>
      <c r="AE266">
        <v>0</v>
      </c>
      <c r="AF266">
        <v>0</v>
      </c>
      <c r="AG266">
        <v>1</v>
      </c>
      <c r="AH266">
        <v>0</v>
      </c>
      <c r="AI266">
        <v>0</v>
      </c>
      <c r="AJ266">
        <v>1</v>
      </c>
      <c r="AK266" s="51" t="s">
        <v>97</v>
      </c>
      <c r="AO266" s="14" t="s">
        <v>92</v>
      </c>
    </row>
    <row r="267" spans="1:41" x14ac:dyDescent="0.3">
      <c r="A267" s="14" t="s">
        <v>985</v>
      </c>
      <c r="B267">
        <v>2</v>
      </c>
      <c r="C267">
        <v>4379</v>
      </c>
      <c r="D267" t="s">
        <v>100</v>
      </c>
      <c r="E267">
        <v>0</v>
      </c>
      <c r="F267">
        <v>0</v>
      </c>
      <c r="H267">
        <v>0</v>
      </c>
      <c r="I267">
        <v>1</v>
      </c>
      <c r="J267">
        <v>1</v>
      </c>
      <c r="K267">
        <v>1</v>
      </c>
      <c r="L267">
        <v>1</v>
      </c>
      <c r="M267">
        <v>1</v>
      </c>
      <c r="N267">
        <v>1</v>
      </c>
      <c r="O267">
        <v>1</v>
      </c>
      <c r="P267">
        <v>1</v>
      </c>
      <c r="Q267">
        <v>2</v>
      </c>
      <c r="R267">
        <v>2</v>
      </c>
      <c r="S267">
        <v>0</v>
      </c>
      <c r="T267">
        <v>0</v>
      </c>
      <c r="U267">
        <v>2</v>
      </c>
      <c r="V267">
        <v>1</v>
      </c>
      <c r="W267">
        <v>1</v>
      </c>
      <c r="X267">
        <v>0</v>
      </c>
      <c r="Y267">
        <v>3</v>
      </c>
      <c r="Z267">
        <v>2</v>
      </c>
      <c r="AA267">
        <v>2</v>
      </c>
      <c r="AB267">
        <v>2</v>
      </c>
      <c r="AC267">
        <v>0</v>
      </c>
      <c r="AD267">
        <v>0</v>
      </c>
      <c r="AE267">
        <v>0</v>
      </c>
      <c r="AF267">
        <v>0</v>
      </c>
      <c r="AG267">
        <v>31</v>
      </c>
      <c r="AH267">
        <v>0</v>
      </c>
      <c r="AI267">
        <v>0</v>
      </c>
      <c r="AJ267">
        <v>1</v>
      </c>
      <c r="AK267" s="51" t="s">
        <v>91</v>
      </c>
      <c r="AO267" s="14" t="s">
        <v>92</v>
      </c>
    </row>
    <row r="268" spans="1:41" x14ac:dyDescent="0.3">
      <c r="A268" s="14" t="s">
        <v>986</v>
      </c>
      <c r="B268">
        <v>2</v>
      </c>
      <c r="C268">
        <v>4380</v>
      </c>
      <c r="D268" t="s">
        <v>101</v>
      </c>
      <c r="E268">
        <v>0</v>
      </c>
      <c r="F268">
        <v>0</v>
      </c>
      <c r="H268">
        <v>0</v>
      </c>
      <c r="I268">
        <v>16</v>
      </c>
      <c r="J268">
        <v>16</v>
      </c>
      <c r="K268">
        <v>16</v>
      </c>
      <c r="L268">
        <v>16</v>
      </c>
      <c r="M268">
        <v>17</v>
      </c>
      <c r="N268">
        <v>17</v>
      </c>
      <c r="O268">
        <v>17</v>
      </c>
      <c r="P268">
        <v>18</v>
      </c>
      <c r="Q268">
        <v>8</v>
      </c>
      <c r="R268">
        <v>8</v>
      </c>
      <c r="S268">
        <v>0</v>
      </c>
      <c r="T268">
        <v>0</v>
      </c>
      <c r="U268">
        <v>12</v>
      </c>
      <c r="V268">
        <v>13</v>
      </c>
      <c r="W268">
        <v>13</v>
      </c>
      <c r="X268">
        <v>0</v>
      </c>
      <c r="Y268">
        <v>11</v>
      </c>
      <c r="Z268">
        <v>13</v>
      </c>
      <c r="AA268">
        <v>14</v>
      </c>
      <c r="AB268">
        <v>13</v>
      </c>
      <c r="AC268">
        <v>11</v>
      </c>
      <c r="AD268">
        <v>12</v>
      </c>
      <c r="AE268">
        <v>0</v>
      </c>
      <c r="AF268">
        <v>0</v>
      </c>
      <c r="AG268">
        <v>8</v>
      </c>
      <c r="AH268">
        <v>0</v>
      </c>
      <c r="AI268">
        <v>0</v>
      </c>
      <c r="AJ268">
        <v>4</v>
      </c>
      <c r="AK268" s="51" t="s">
        <v>101</v>
      </c>
      <c r="AO268" s="14" t="s">
        <v>92</v>
      </c>
    </row>
    <row r="269" spans="1:41" x14ac:dyDescent="0.3">
      <c r="A269" s="14" t="s">
        <v>987</v>
      </c>
      <c r="B269">
        <v>2</v>
      </c>
      <c r="C269">
        <v>4381</v>
      </c>
      <c r="D269" t="s">
        <v>102</v>
      </c>
      <c r="E269">
        <v>0</v>
      </c>
      <c r="F269">
        <v>0</v>
      </c>
      <c r="H269">
        <v>0</v>
      </c>
      <c r="I269">
        <v>3</v>
      </c>
      <c r="J269">
        <v>3</v>
      </c>
      <c r="K269">
        <v>3</v>
      </c>
      <c r="L269">
        <v>3</v>
      </c>
      <c r="M269">
        <v>4</v>
      </c>
      <c r="N269">
        <v>4</v>
      </c>
      <c r="O269">
        <v>4</v>
      </c>
      <c r="P269">
        <v>4</v>
      </c>
      <c r="Q269">
        <v>2</v>
      </c>
      <c r="R269">
        <v>2</v>
      </c>
      <c r="S269">
        <v>0</v>
      </c>
      <c r="T269">
        <v>0</v>
      </c>
      <c r="U269">
        <v>2</v>
      </c>
      <c r="V269">
        <v>2</v>
      </c>
      <c r="W269">
        <v>2</v>
      </c>
      <c r="X269">
        <v>0</v>
      </c>
      <c r="Y269">
        <v>5</v>
      </c>
      <c r="Z269">
        <v>2</v>
      </c>
      <c r="AA269">
        <v>2</v>
      </c>
      <c r="AB269">
        <v>1</v>
      </c>
      <c r="AC269">
        <v>2</v>
      </c>
      <c r="AD269">
        <v>2</v>
      </c>
      <c r="AE269">
        <v>0</v>
      </c>
      <c r="AF269">
        <v>0</v>
      </c>
      <c r="AG269">
        <v>2</v>
      </c>
      <c r="AH269">
        <v>0</v>
      </c>
      <c r="AI269">
        <v>0</v>
      </c>
      <c r="AJ269">
        <v>1</v>
      </c>
      <c r="AK269" s="51" t="s">
        <v>101</v>
      </c>
      <c r="AO269" s="14" t="s">
        <v>92</v>
      </c>
    </row>
    <row r="270" spans="1:41" x14ac:dyDescent="0.3">
      <c r="A270" s="14" t="s">
        <v>988</v>
      </c>
      <c r="B270">
        <v>2</v>
      </c>
      <c r="C270">
        <v>4382</v>
      </c>
      <c r="D270" t="s">
        <v>103</v>
      </c>
      <c r="E270">
        <v>0</v>
      </c>
      <c r="F270">
        <v>0</v>
      </c>
      <c r="H270">
        <v>0</v>
      </c>
      <c r="I270">
        <v>2</v>
      </c>
      <c r="J270">
        <v>2</v>
      </c>
      <c r="K270">
        <v>2</v>
      </c>
      <c r="L270">
        <v>2</v>
      </c>
      <c r="M270">
        <v>4</v>
      </c>
      <c r="N270">
        <v>4</v>
      </c>
      <c r="O270">
        <v>4</v>
      </c>
      <c r="P270">
        <v>4</v>
      </c>
      <c r="Q270">
        <v>3</v>
      </c>
      <c r="R270">
        <v>3</v>
      </c>
      <c r="S270">
        <v>0</v>
      </c>
      <c r="T270">
        <v>0</v>
      </c>
      <c r="U270">
        <v>5</v>
      </c>
      <c r="V270">
        <v>5</v>
      </c>
      <c r="W270">
        <v>5</v>
      </c>
      <c r="X270">
        <v>0</v>
      </c>
      <c r="Y270">
        <v>4</v>
      </c>
      <c r="Z270">
        <v>3</v>
      </c>
      <c r="AA270">
        <v>3</v>
      </c>
      <c r="AB270">
        <v>3</v>
      </c>
      <c r="AC270">
        <v>3</v>
      </c>
      <c r="AD270">
        <v>2</v>
      </c>
      <c r="AE270">
        <v>0</v>
      </c>
      <c r="AF270">
        <v>0</v>
      </c>
      <c r="AG270">
        <v>9</v>
      </c>
      <c r="AH270">
        <v>0</v>
      </c>
      <c r="AI270">
        <v>0</v>
      </c>
      <c r="AJ270">
        <v>3</v>
      </c>
      <c r="AK270" s="51" t="s">
        <v>101</v>
      </c>
      <c r="AO270" s="14" t="s">
        <v>92</v>
      </c>
    </row>
    <row r="271" spans="1:41" x14ac:dyDescent="0.3">
      <c r="A271" s="14" t="s">
        <v>989</v>
      </c>
      <c r="B271">
        <v>2</v>
      </c>
      <c r="C271">
        <v>4383</v>
      </c>
      <c r="D271" t="s">
        <v>104</v>
      </c>
      <c r="E271">
        <v>0</v>
      </c>
      <c r="F271">
        <v>0</v>
      </c>
      <c r="H271">
        <v>0</v>
      </c>
      <c r="I271">
        <v>2</v>
      </c>
      <c r="J271">
        <v>2</v>
      </c>
      <c r="K271">
        <v>2</v>
      </c>
      <c r="L271">
        <v>2</v>
      </c>
      <c r="M271">
        <v>1</v>
      </c>
      <c r="N271">
        <v>1</v>
      </c>
      <c r="O271">
        <v>1</v>
      </c>
      <c r="P271">
        <v>1</v>
      </c>
      <c r="Q271">
        <v>3</v>
      </c>
      <c r="R271">
        <v>3</v>
      </c>
      <c r="S271">
        <v>0</v>
      </c>
      <c r="T271">
        <v>0</v>
      </c>
      <c r="U271">
        <v>2</v>
      </c>
      <c r="V271">
        <v>2</v>
      </c>
      <c r="W271">
        <v>2</v>
      </c>
      <c r="X271">
        <v>0</v>
      </c>
      <c r="Y271">
        <v>1</v>
      </c>
      <c r="Z271">
        <v>2</v>
      </c>
      <c r="AA271">
        <v>4</v>
      </c>
      <c r="AB271">
        <v>4</v>
      </c>
      <c r="AC271">
        <v>2</v>
      </c>
      <c r="AD271">
        <v>2</v>
      </c>
      <c r="AE271">
        <v>0</v>
      </c>
      <c r="AF271">
        <v>0</v>
      </c>
      <c r="AG271">
        <v>3</v>
      </c>
      <c r="AH271">
        <v>0</v>
      </c>
      <c r="AI271">
        <v>0</v>
      </c>
      <c r="AJ271">
        <v>0</v>
      </c>
      <c r="AK271" s="51" t="s">
        <v>101</v>
      </c>
      <c r="AO271" s="14" t="s">
        <v>92</v>
      </c>
    </row>
    <row r="272" spans="1:41" x14ac:dyDescent="0.3">
      <c r="A272" s="14" t="s">
        <v>990</v>
      </c>
      <c r="B272">
        <v>2</v>
      </c>
      <c r="C272">
        <v>4384</v>
      </c>
      <c r="D272" t="s">
        <v>105</v>
      </c>
      <c r="E272">
        <v>0</v>
      </c>
      <c r="F272">
        <v>1</v>
      </c>
      <c r="H272">
        <v>0</v>
      </c>
      <c r="I272">
        <v>8</v>
      </c>
      <c r="J272">
        <v>8</v>
      </c>
      <c r="K272">
        <v>7</v>
      </c>
      <c r="L272">
        <v>8</v>
      </c>
      <c r="M272">
        <v>14</v>
      </c>
      <c r="N272">
        <v>14</v>
      </c>
      <c r="O272">
        <v>13</v>
      </c>
      <c r="P272">
        <v>14</v>
      </c>
      <c r="Q272">
        <v>12</v>
      </c>
      <c r="R272">
        <v>12</v>
      </c>
      <c r="S272">
        <v>0</v>
      </c>
      <c r="T272">
        <v>0</v>
      </c>
      <c r="U272">
        <v>12</v>
      </c>
      <c r="V272">
        <v>11</v>
      </c>
      <c r="W272">
        <v>10</v>
      </c>
      <c r="X272">
        <v>0</v>
      </c>
      <c r="Y272">
        <v>13</v>
      </c>
      <c r="Z272">
        <v>11</v>
      </c>
      <c r="AA272">
        <v>9</v>
      </c>
      <c r="AB272">
        <v>7</v>
      </c>
      <c r="AC272">
        <v>15</v>
      </c>
      <c r="AD272">
        <v>12</v>
      </c>
      <c r="AE272">
        <v>5</v>
      </c>
      <c r="AF272">
        <v>0</v>
      </c>
      <c r="AG272">
        <v>37</v>
      </c>
      <c r="AH272">
        <v>0</v>
      </c>
      <c r="AI272">
        <v>1</v>
      </c>
      <c r="AJ272">
        <v>4</v>
      </c>
      <c r="AK272" s="51" t="s">
        <v>105</v>
      </c>
      <c r="AO272" s="14" t="s">
        <v>92</v>
      </c>
    </row>
    <row r="273" spans="1:41" x14ac:dyDescent="0.3">
      <c r="A273" s="14" t="s">
        <v>991</v>
      </c>
      <c r="B273">
        <v>2</v>
      </c>
      <c r="C273">
        <v>4385</v>
      </c>
      <c r="D273" t="s">
        <v>106</v>
      </c>
      <c r="E273">
        <v>0</v>
      </c>
      <c r="F273">
        <v>0</v>
      </c>
      <c r="H273">
        <v>0</v>
      </c>
      <c r="I273">
        <v>1</v>
      </c>
      <c r="J273">
        <v>1</v>
      </c>
      <c r="K273">
        <v>1</v>
      </c>
      <c r="L273">
        <v>1</v>
      </c>
      <c r="M273">
        <v>0</v>
      </c>
      <c r="N273">
        <v>0</v>
      </c>
      <c r="O273">
        <v>0</v>
      </c>
      <c r="P273">
        <v>0</v>
      </c>
      <c r="Q273">
        <v>2</v>
      </c>
      <c r="R273">
        <v>2</v>
      </c>
      <c r="S273">
        <v>0</v>
      </c>
      <c r="T273">
        <v>0</v>
      </c>
      <c r="U273">
        <v>2</v>
      </c>
      <c r="V273">
        <v>2</v>
      </c>
      <c r="W273">
        <v>2</v>
      </c>
      <c r="X273">
        <v>0</v>
      </c>
      <c r="Y273">
        <v>0</v>
      </c>
      <c r="Z273">
        <v>1</v>
      </c>
      <c r="AA273">
        <v>1</v>
      </c>
      <c r="AB273">
        <v>1</v>
      </c>
      <c r="AC273">
        <v>0</v>
      </c>
      <c r="AD273">
        <v>0</v>
      </c>
      <c r="AE273">
        <v>3</v>
      </c>
      <c r="AF273">
        <v>0</v>
      </c>
      <c r="AG273">
        <v>4</v>
      </c>
      <c r="AH273">
        <v>0</v>
      </c>
      <c r="AI273">
        <v>0</v>
      </c>
      <c r="AJ273">
        <v>1</v>
      </c>
      <c r="AK273" s="51" t="s">
        <v>105</v>
      </c>
      <c r="AO273" s="14" t="s">
        <v>92</v>
      </c>
    </row>
    <row r="274" spans="1:41" x14ac:dyDescent="0.3">
      <c r="A274" s="14" t="s">
        <v>992</v>
      </c>
      <c r="B274">
        <v>2</v>
      </c>
      <c r="C274">
        <v>4386</v>
      </c>
      <c r="D274" t="s">
        <v>107</v>
      </c>
      <c r="E274">
        <v>5</v>
      </c>
      <c r="F274">
        <v>0</v>
      </c>
      <c r="H274">
        <v>5</v>
      </c>
      <c r="I274">
        <v>5</v>
      </c>
      <c r="J274">
        <v>5</v>
      </c>
      <c r="K274">
        <v>5</v>
      </c>
      <c r="L274">
        <v>5</v>
      </c>
      <c r="M274">
        <v>6</v>
      </c>
      <c r="N274">
        <v>5</v>
      </c>
      <c r="O274">
        <v>6</v>
      </c>
      <c r="P274">
        <v>6</v>
      </c>
      <c r="Q274">
        <v>7</v>
      </c>
      <c r="R274">
        <v>7</v>
      </c>
      <c r="S274">
        <v>0</v>
      </c>
      <c r="T274">
        <v>0</v>
      </c>
      <c r="U274">
        <v>5</v>
      </c>
      <c r="V274">
        <v>4</v>
      </c>
      <c r="W274">
        <v>1</v>
      </c>
      <c r="X274">
        <v>0</v>
      </c>
      <c r="Y274">
        <v>8</v>
      </c>
      <c r="Z274">
        <v>7</v>
      </c>
      <c r="AA274">
        <v>7</v>
      </c>
      <c r="AB274">
        <v>7</v>
      </c>
      <c r="AC274">
        <v>11</v>
      </c>
      <c r="AD274">
        <v>7</v>
      </c>
      <c r="AE274">
        <v>0</v>
      </c>
      <c r="AF274">
        <v>0</v>
      </c>
      <c r="AG274">
        <v>46</v>
      </c>
      <c r="AH274">
        <v>0</v>
      </c>
      <c r="AI274">
        <v>0</v>
      </c>
      <c r="AJ274">
        <v>1</v>
      </c>
      <c r="AK274" s="51" t="s">
        <v>107</v>
      </c>
      <c r="AO274" s="14" t="s">
        <v>92</v>
      </c>
    </row>
    <row r="275" spans="1:41" x14ac:dyDescent="0.3">
      <c r="A275" s="14" t="s">
        <v>993</v>
      </c>
      <c r="B275">
        <v>2</v>
      </c>
      <c r="C275">
        <v>4387</v>
      </c>
      <c r="D275" t="s">
        <v>108</v>
      </c>
      <c r="E275">
        <v>1</v>
      </c>
      <c r="F275">
        <v>0</v>
      </c>
      <c r="H275">
        <v>2</v>
      </c>
      <c r="I275">
        <v>2</v>
      </c>
      <c r="J275">
        <v>2</v>
      </c>
      <c r="K275">
        <v>2</v>
      </c>
      <c r="L275">
        <v>2</v>
      </c>
      <c r="M275">
        <v>1</v>
      </c>
      <c r="N275">
        <v>1</v>
      </c>
      <c r="O275">
        <v>1</v>
      </c>
      <c r="P275">
        <v>1</v>
      </c>
      <c r="Q275">
        <v>3</v>
      </c>
      <c r="R275">
        <v>3</v>
      </c>
      <c r="S275">
        <v>0</v>
      </c>
      <c r="T275">
        <v>0</v>
      </c>
      <c r="U275">
        <v>3</v>
      </c>
      <c r="V275">
        <v>2</v>
      </c>
      <c r="W275">
        <v>2</v>
      </c>
      <c r="X275">
        <v>0</v>
      </c>
      <c r="Y275">
        <v>1</v>
      </c>
      <c r="Z275">
        <v>0</v>
      </c>
      <c r="AA275">
        <v>1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14</v>
      </c>
      <c r="AH275">
        <v>0</v>
      </c>
      <c r="AI275">
        <v>1</v>
      </c>
      <c r="AJ275">
        <v>2</v>
      </c>
      <c r="AK275" s="51" t="s">
        <v>107</v>
      </c>
      <c r="AO275" s="14" t="s">
        <v>92</v>
      </c>
    </row>
    <row r="276" spans="1:41" x14ac:dyDescent="0.3">
      <c r="A276" s="14" t="s">
        <v>994</v>
      </c>
      <c r="B276">
        <v>2</v>
      </c>
      <c r="C276">
        <v>4388</v>
      </c>
      <c r="D276" t="s">
        <v>109</v>
      </c>
      <c r="E276">
        <v>0</v>
      </c>
      <c r="F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1</v>
      </c>
      <c r="R276">
        <v>1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1</v>
      </c>
      <c r="AD276">
        <v>1</v>
      </c>
      <c r="AE276">
        <v>0</v>
      </c>
      <c r="AF276">
        <v>0</v>
      </c>
      <c r="AG276">
        <v>8</v>
      </c>
      <c r="AH276">
        <v>0</v>
      </c>
      <c r="AI276">
        <v>0</v>
      </c>
      <c r="AJ276">
        <v>1</v>
      </c>
      <c r="AK276" s="51" t="s">
        <v>107</v>
      </c>
      <c r="AO276" s="14" t="s">
        <v>92</v>
      </c>
    </row>
    <row r="277" spans="1:41" x14ac:dyDescent="0.3">
      <c r="A277" s="14" t="s">
        <v>995</v>
      </c>
      <c r="B277">
        <v>2</v>
      </c>
      <c r="C277">
        <v>4389</v>
      </c>
      <c r="D277" t="s">
        <v>110</v>
      </c>
      <c r="E277">
        <v>0</v>
      </c>
      <c r="F277">
        <v>0</v>
      </c>
      <c r="H277">
        <v>0</v>
      </c>
      <c r="I277">
        <v>12</v>
      </c>
      <c r="J277">
        <v>12</v>
      </c>
      <c r="K277">
        <v>12</v>
      </c>
      <c r="L277">
        <v>12</v>
      </c>
      <c r="M277">
        <v>12</v>
      </c>
      <c r="N277">
        <v>12</v>
      </c>
      <c r="O277">
        <v>11</v>
      </c>
      <c r="P277">
        <v>12</v>
      </c>
      <c r="Q277">
        <v>9</v>
      </c>
      <c r="R277">
        <v>9</v>
      </c>
      <c r="S277">
        <v>0</v>
      </c>
      <c r="T277">
        <v>0</v>
      </c>
      <c r="U277">
        <v>16</v>
      </c>
      <c r="V277">
        <v>16</v>
      </c>
      <c r="W277">
        <v>16</v>
      </c>
      <c r="X277">
        <v>0</v>
      </c>
      <c r="Y277">
        <v>8</v>
      </c>
      <c r="Z277">
        <v>9</v>
      </c>
      <c r="AA277">
        <v>10</v>
      </c>
      <c r="AB277">
        <v>9</v>
      </c>
      <c r="AC277">
        <v>9</v>
      </c>
      <c r="AD277">
        <v>8</v>
      </c>
      <c r="AE277">
        <v>8</v>
      </c>
      <c r="AF277">
        <v>0</v>
      </c>
      <c r="AG277">
        <v>24</v>
      </c>
      <c r="AH277">
        <v>0</v>
      </c>
      <c r="AI277">
        <v>0</v>
      </c>
      <c r="AJ277">
        <v>10</v>
      </c>
      <c r="AK277" s="51" t="s">
        <v>110</v>
      </c>
      <c r="AO277" s="14" t="s">
        <v>92</v>
      </c>
    </row>
    <row r="278" spans="1:41" x14ac:dyDescent="0.3">
      <c r="A278" s="14" t="s">
        <v>996</v>
      </c>
      <c r="B278">
        <v>2</v>
      </c>
      <c r="C278">
        <v>4390</v>
      </c>
      <c r="D278" t="s">
        <v>111</v>
      </c>
      <c r="E278">
        <v>0</v>
      </c>
      <c r="F278">
        <v>0</v>
      </c>
      <c r="H278">
        <v>0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2</v>
      </c>
      <c r="Z278">
        <v>1</v>
      </c>
      <c r="AA278">
        <v>1</v>
      </c>
      <c r="AB278">
        <v>1</v>
      </c>
      <c r="AC278">
        <v>1</v>
      </c>
      <c r="AD278">
        <v>1</v>
      </c>
      <c r="AE278">
        <v>0</v>
      </c>
      <c r="AF278">
        <v>0</v>
      </c>
      <c r="AG278">
        <v>7</v>
      </c>
      <c r="AH278">
        <v>0</v>
      </c>
      <c r="AI278">
        <v>0</v>
      </c>
      <c r="AJ278">
        <v>1</v>
      </c>
      <c r="AK278" s="51" t="s">
        <v>110</v>
      </c>
      <c r="AO278" s="14" t="s">
        <v>92</v>
      </c>
    </row>
    <row r="279" spans="1:41" x14ac:dyDescent="0.3">
      <c r="A279" s="14" t="s">
        <v>997</v>
      </c>
      <c r="B279">
        <v>2</v>
      </c>
      <c r="C279">
        <v>4391</v>
      </c>
      <c r="D279" t="s">
        <v>112</v>
      </c>
      <c r="E279">
        <v>0</v>
      </c>
      <c r="F279">
        <v>0</v>
      </c>
      <c r="H279">
        <v>0</v>
      </c>
      <c r="I279">
        <v>1</v>
      </c>
      <c r="J279">
        <v>1</v>
      </c>
      <c r="K279">
        <v>2</v>
      </c>
      <c r="L279">
        <v>1</v>
      </c>
      <c r="M279">
        <v>9</v>
      </c>
      <c r="N279">
        <v>9</v>
      </c>
      <c r="O279">
        <v>9</v>
      </c>
      <c r="P279">
        <v>9</v>
      </c>
      <c r="Q279">
        <v>4</v>
      </c>
      <c r="R279">
        <v>3</v>
      </c>
      <c r="S279">
        <v>0</v>
      </c>
      <c r="T279">
        <v>0</v>
      </c>
      <c r="U279">
        <v>1</v>
      </c>
      <c r="V279">
        <v>1</v>
      </c>
      <c r="W279">
        <v>1</v>
      </c>
      <c r="X279">
        <v>0</v>
      </c>
      <c r="Y279">
        <v>2</v>
      </c>
      <c r="Z279">
        <v>1</v>
      </c>
      <c r="AA279">
        <v>2</v>
      </c>
      <c r="AB279">
        <v>2</v>
      </c>
      <c r="AC279">
        <v>3</v>
      </c>
      <c r="AD279">
        <v>3</v>
      </c>
      <c r="AE279">
        <v>0</v>
      </c>
      <c r="AF279">
        <v>0</v>
      </c>
      <c r="AG279">
        <v>12</v>
      </c>
      <c r="AH279">
        <v>0</v>
      </c>
      <c r="AI279">
        <v>0</v>
      </c>
      <c r="AJ279">
        <v>2</v>
      </c>
      <c r="AK279" s="51" t="s">
        <v>110</v>
      </c>
      <c r="AO279" s="14" t="s">
        <v>92</v>
      </c>
    </row>
    <row r="280" spans="1:41" x14ac:dyDescent="0.3">
      <c r="A280" s="14" t="s">
        <v>998</v>
      </c>
      <c r="B280">
        <v>2</v>
      </c>
      <c r="C280">
        <v>4392</v>
      </c>
      <c r="D280" t="s">
        <v>113</v>
      </c>
      <c r="E280">
        <v>0</v>
      </c>
      <c r="F280">
        <v>0</v>
      </c>
      <c r="H280">
        <v>0</v>
      </c>
      <c r="I280">
        <v>3</v>
      </c>
      <c r="J280">
        <v>3</v>
      </c>
      <c r="K280">
        <v>3</v>
      </c>
      <c r="L280">
        <v>3</v>
      </c>
      <c r="M280">
        <v>3</v>
      </c>
      <c r="N280">
        <v>3</v>
      </c>
      <c r="O280">
        <v>4</v>
      </c>
      <c r="P280">
        <v>4</v>
      </c>
      <c r="Q280">
        <v>3</v>
      </c>
      <c r="R280">
        <v>3</v>
      </c>
      <c r="S280">
        <v>0</v>
      </c>
      <c r="T280">
        <v>0</v>
      </c>
      <c r="U280">
        <v>5</v>
      </c>
      <c r="V280">
        <v>5</v>
      </c>
      <c r="W280">
        <v>5</v>
      </c>
      <c r="X280">
        <v>0</v>
      </c>
      <c r="Y280">
        <v>2</v>
      </c>
      <c r="Z280">
        <v>1</v>
      </c>
      <c r="AA280">
        <v>2</v>
      </c>
      <c r="AB280">
        <v>1</v>
      </c>
      <c r="AC280">
        <v>4</v>
      </c>
      <c r="AD280">
        <v>4</v>
      </c>
      <c r="AE280">
        <v>2</v>
      </c>
      <c r="AF280">
        <v>0</v>
      </c>
      <c r="AG280">
        <v>21</v>
      </c>
      <c r="AH280">
        <v>0</v>
      </c>
      <c r="AI280">
        <v>0</v>
      </c>
      <c r="AJ280">
        <v>3</v>
      </c>
      <c r="AK280" s="51" t="s">
        <v>110</v>
      </c>
      <c r="AO280" s="14" t="s">
        <v>92</v>
      </c>
    </row>
    <row r="281" spans="1:41" x14ac:dyDescent="0.3">
      <c r="A281" s="14" t="s">
        <v>999</v>
      </c>
      <c r="B281">
        <v>2</v>
      </c>
      <c r="C281">
        <v>4393</v>
      </c>
      <c r="D281" t="s">
        <v>114</v>
      </c>
      <c r="E281">
        <v>0</v>
      </c>
      <c r="F281">
        <v>0</v>
      </c>
      <c r="H281">
        <v>0</v>
      </c>
      <c r="I281">
        <v>1</v>
      </c>
      <c r="J281">
        <v>1</v>
      </c>
      <c r="K281">
        <v>1</v>
      </c>
      <c r="L281">
        <v>1</v>
      </c>
      <c r="M281">
        <v>1</v>
      </c>
      <c r="N281">
        <v>1</v>
      </c>
      <c r="O281">
        <v>1</v>
      </c>
      <c r="P281">
        <v>1</v>
      </c>
      <c r="Q281">
        <v>2</v>
      </c>
      <c r="R281">
        <v>2</v>
      </c>
      <c r="S281">
        <v>0</v>
      </c>
      <c r="T281">
        <v>0</v>
      </c>
      <c r="U281">
        <v>2</v>
      </c>
      <c r="V281">
        <v>2</v>
      </c>
      <c r="W281">
        <v>1</v>
      </c>
      <c r="X281">
        <v>0</v>
      </c>
      <c r="Y281">
        <v>3</v>
      </c>
      <c r="Z281">
        <v>2</v>
      </c>
      <c r="AA281">
        <v>2</v>
      </c>
      <c r="AB281">
        <v>2</v>
      </c>
      <c r="AC281">
        <v>1</v>
      </c>
      <c r="AD281">
        <v>1</v>
      </c>
      <c r="AE281">
        <v>1</v>
      </c>
      <c r="AF281">
        <v>0</v>
      </c>
      <c r="AG281">
        <v>3</v>
      </c>
      <c r="AH281">
        <v>0</v>
      </c>
      <c r="AI281">
        <v>3</v>
      </c>
      <c r="AJ281">
        <v>0</v>
      </c>
      <c r="AK281" s="51" t="s">
        <v>110</v>
      </c>
      <c r="AO281" s="14" t="s">
        <v>92</v>
      </c>
    </row>
    <row r="282" spans="1:41" x14ac:dyDescent="0.3">
      <c r="A282" s="14" t="s">
        <v>1000</v>
      </c>
      <c r="B282">
        <v>2</v>
      </c>
      <c r="C282">
        <v>4394</v>
      </c>
      <c r="D282" t="s">
        <v>115</v>
      </c>
      <c r="E282">
        <v>0</v>
      </c>
      <c r="F282">
        <v>0</v>
      </c>
      <c r="H282">
        <v>0</v>
      </c>
      <c r="I282">
        <v>1</v>
      </c>
      <c r="J282">
        <v>1</v>
      </c>
      <c r="K282">
        <v>1</v>
      </c>
      <c r="L282">
        <v>1</v>
      </c>
      <c r="M282">
        <v>2</v>
      </c>
      <c r="N282">
        <v>2</v>
      </c>
      <c r="O282">
        <v>1</v>
      </c>
      <c r="P282">
        <v>2</v>
      </c>
      <c r="Q282">
        <v>2</v>
      </c>
      <c r="R282">
        <v>2</v>
      </c>
      <c r="S282">
        <v>0</v>
      </c>
      <c r="T282">
        <v>0</v>
      </c>
      <c r="U282">
        <v>1</v>
      </c>
      <c r="V282">
        <v>1</v>
      </c>
      <c r="W282">
        <v>1</v>
      </c>
      <c r="X282">
        <v>0</v>
      </c>
      <c r="Y282">
        <v>0</v>
      </c>
      <c r="Z282">
        <v>2</v>
      </c>
      <c r="AA282">
        <v>2</v>
      </c>
      <c r="AB282">
        <v>2</v>
      </c>
      <c r="AC282">
        <v>1</v>
      </c>
      <c r="AD282">
        <v>1</v>
      </c>
      <c r="AE282">
        <v>0</v>
      </c>
      <c r="AF282">
        <v>0</v>
      </c>
      <c r="AG282">
        <v>8</v>
      </c>
      <c r="AH282">
        <v>0</v>
      </c>
      <c r="AI282">
        <v>0</v>
      </c>
      <c r="AJ282">
        <v>1</v>
      </c>
      <c r="AK282" s="51" t="s">
        <v>110</v>
      </c>
      <c r="AO282" s="14" t="s">
        <v>92</v>
      </c>
    </row>
    <row r="283" spans="1:41" x14ac:dyDescent="0.3">
      <c r="A283" s="14" t="s">
        <v>1001</v>
      </c>
      <c r="B283">
        <v>2</v>
      </c>
      <c r="C283">
        <v>4395</v>
      </c>
      <c r="D283" t="s">
        <v>116</v>
      </c>
      <c r="E283">
        <v>14</v>
      </c>
      <c r="F283">
        <v>0</v>
      </c>
      <c r="H283">
        <v>17</v>
      </c>
      <c r="I283">
        <v>22</v>
      </c>
      <c r="J283">
        <v>22</v>
      </c>
      <c r="K283">
        <v>22</v>
      </c>
      <c r="L283">
        <v>22</v>
      </c>
      <c r="M283">
        <v>29</v>
      </c>
      <c r="N283">
        <v>25</v>
      </c>
      <c r="O283">
        <v>27</v>
      </c>
      <c r="P283">
        <v>30</v>
      </c>
      <c r="Q283">
        <v>30</v>
      </c>
      <c r="R283">
        <v>29</v>
      </c>
      <c r="S283">
        <v>0</v>
      </c>
      <c r="T283">
        <v>0</v>
      </c>
      <c r="U283">
        <v>22</v>
      </c>
      <c r="V283">
        <v>21</v>
      </c>
      <c r="W283">
        <v>30</v>
      </c>
      <c r="X283">
        <v>0</v>
      </c>
      <c r="Y283">
        <v>25</v>
      </c>
      <c r="Z283">
        <v>9</v>
      </c>
      <c r="AA283">
        <v>25</v>
      </c>
      <c r="AB283">
        <v>18</v>
      </c>
      <c r="AC283">
        <v>11</v>
      </c>
      <c r="AD283">
        <v>9</v>
      </c>
      <c r="AE283">
        <v>4</v>
      </c>
      <c r="AF283">
        <v>0</v>
      </c>
      <c r="AG283">
        <v>70</v>
      </c>
      <c r="AH283">
        <v>0</v>
      </c>
      <c r="AI283">
        <v>0</v>
      </c>
      <c r="AJ283">
        <v>3</v>
      </c>
      <c r="AK283" s="51" t="s">
        <v>116</v>
      </c>
      <c r="AO283" s="14" t="s">
        <v>92</v>
      </c>
    </row>
    <row r="284" spans="1:41" x14ac:dyDescent="0.3">
      <c r="A284" s="14" t="s">
        <v>1002</v>
      </c>
      <c r="B284">
        <v>2</v>
      </c>
      <c r="C284">
        <v>4396</v>
      </c>
      <c r="D284" t="s">
        <v>117</v>
      </c>
      <c r="E284">
        <v>0</v>
      </c>
      <c r="F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3</v>
      </c>
      <c r="R284">
        <v>3</v>
      </c>
      <c r="S284">
        <v>0</v>
      </c>
      <c r="T284">
        <v>0</v>
      </c>
      <c r="U284">
        <v>1</v>
      </c>
      <c r="V284">
        <v>1</v>
      </c>
      <c r="W284">
        <v>1</v>
      </c>
      <c r="X284">
        <v>0</v>
      </c>
      <c r="Y284">
        <v>0</v>
      </c>
      <c r="Z284">
        <v>3</v>
      </c>
      <c r="AA284">
        <v>3</v>
      </c>
      <c r="AB284">
        <v>3</v>
      </c>
      <c r="AC284">
        <v>0</v>
      </c>
      <c r="AD284">
        <v>1</v>
      </c>
      <c r="AE284">
        <v>0</v>
      </c>
      <c r="AF284">
        <v>0</v>
      </c>
      <c r="AG284">
        <v>9</v>
      </c>
      <c r="AH284">
        <v>0</v>
      </c>
      <c r="AI284">
        <v>0</v>
      </c>
      <c r="AJ284">
        <v>4</v>
      </c>
      <c r="AK284" s="51" t="s">
        <v>117</v>
      </c>
      <c r="AO284" s="14" t="s">
        <v>92</v>
      </c>
    </row>
    <row r="285" spans="1:41" x14ac:dyDescent="0.3">
      <c r="A285" s="14" t="s">
        <v>1003</v>
      </c>
      <c r="B285">
        <v>2</v>
      </c>
      <c r="C285">
        <v>4397</v>
      </c>
      <c r="D285" t="s">
        <v>118</v>
      </c>
      <c r="E285">
        <v>0</v>
      </c>
      <c r="F285">
        <v>3</v>
      </c>
      <c r="H285">
        <v>2</v>
      </c>
      <c r="I285">
        <v>2</v>
      </c>
      <c r="J285">
        <v>2</v>
      </c>
      <c r="K285">
        <v>0</v>
      </c>
      <c r="L285">
        <v>2</v>
      </c>
      <c r="M285">
        <v>4</v>
      </c>
      <c r="N285">
        <v>4</v>
      </c>
      <c r="O285">
        <v>0</v>
      </c>
      <c r="P285">
        <v>4</v>
      </c>
      <c r="Q285">
        <v>0</v>
      </c>
      <c r="R285">
        <v>3</v>
      </c>
      <c r="S285">
        <v>0</v>
      </c>
      <c r="T285">
        <v>0</v>
      </c>
      <c r="U285">
        <v>2</v>
      </c>
      <c r="V285">
        <v>2</v>
      </c>
      <c r="W285">
        <v>1</v>
      </c>
      <c r="X285">
        <v>0</v>
      </c>
      <c r="Y285">
        <v>4</v>
      </c>
      <c r="Z285">
        <v>5</v>
      </c>
      <c r="AA285">
        <v>1</v>
      </c>
      <c r="AB285">
        <v>0</v>
      </c>
      <c r="AC285">
        <v>1</v>
      </c>
      <c r="AD285">
        <v>1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 s="51" t="s">
        <v>360</v>
      </c>
      <c r="AO285" s="14" t="s">
        <v>92</v>
      </c>
    </row>
    <row r="286" spans="1:41" x14ac:dyDescent="0.3">
      <c r="A286" s="14" t="s">
        <v>1004</v>
      </c>
      <c r="B286">
        <v>2</v>
      </c>
      <c r="C286">
        <v>4398</v>
      </c>
      <c r="D286" t="s">
        <v>119</v>
      </c>
      <c r="E286">
        <v>1</v>
      </c>
      <c r="F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1</v>
      </c>
      <c r="N286">
        <v>1</v>
      </c>
      <c r="O286">
        <v>1</v>
      </c>
      <c r="P286">
        <v>2</v>
      </c>
      <c r="Q286">
        <v>2</v>
      </c>
      <c r="R286">
        <v>0</v>
      </c>
      <c r="S286">
        <v>0</v>
      </c>
      <c r="T286">
        <v>0</v>
      </c>
      <c r="U286">
        <v>2</v>
      </c>
      <c r="V286">
        <v>0</v>
      </c>
      <c r="W286">
        <v>3</v>
      </c>
      <c r="X286">
        <v>0</v>
      </c>
      <c r="Y286">
        <v>3</v>
      </c>
      <c r="Z286">
        <v>0</v>
      </c>
      <c r="AA286">
        <v>0</v>
      </c>
      <c r="AB286">
        <v>0</v>
      </c>
      <c r="AC286">
        <v>2</v>
      </c>
      <c r="AD286">
        <v>2</v>
      </c>
      <c r="AE286">
        <v>0</v>
      </c>
      <c r="AF286">
        <v>0</v>
      </c>
      <c r="AG286">
        <v>9</v>
      </c>
      <c r="AH286">
        <v>0</v>
      </c>
      <c r="AI286">
        <v>0</v>
      </c>
      <c r="AJ286">
        <v>0</v>
      </c>
      <c r="AK286" s="51" t="s">
        <v>360</v>
      </c>
      <c r="AO286" s="14" t="s">
        <v>92</v>
      </c>
    </row>
    <row r="287" spans="1:41" x14ac:dyDescent="0.3">
      <c r="A287" s="14" t="s">
        <v>1005</v>
      </c>
      <c r="B287">
        <v>2</v>
      </c>
      <c r="C287">
        <v>4399</v>
      </c>
      <c r="D287" t="s">
        <v>120</v>
      </c>
      <c r="E287">
        <v>0</v>
      </c>
      <c r="F287">
        <v>0</v>
      </c>
      <c r="H287">
        <v>0</v>
      </c>
      <c r="I287">
        <v>1</v>
      </c>
      <c r="J287">
        <v>1</v>
      </c>
      <c r="K287">
        <v>1</v>
      </c>
      <c r="L287">
        <v>1</v>
      </c>
      <c r="M287">
        <v>1</v>
      </c>
      <c r="N287">
        <v>0</v>
      </c>
      <c r="O287">
        <v>0</v>
      </c>
      <c r="P287">
        <v>1</v>
      </c>
      <c r="Q287">
        <v>6</v>
      </c>
      <c r="R287">
        <v>5</v>
      </c>
      <c r="S287">
        <v>0</v>
      </c>
      <c r="T287">
        <v>0</v>
      </c>
      <c r="U287">
        <v>4</v>
      </c>
      <c r="V287">
        <v>5</v>
      </c>
      <c r="W287">
        <v>4</v>
      </c>
      <c r="X287">
        <v>0</v>
      </c>
      <c r="Y287">
        <v>1</v>
      </c>
      <c r="Z287">
        <v>1</v>
      </c>
      <c r="AA287">
        <v>1</v>
      </c>
      <c r="AB287">
        <v>1</v>
      </c>
      <c r="AC287">
        <v>1</v>
      </c>
      <c r="AD287">
        <v>1</v>
      </c>
      <c r="AE287">
        <v>5</v>
      </c>
      <c r="AF287">
        <v>0</v>
      </c>
      <c r="AG287">
        <v>11</v>
      </c>
      <c r="AH287">
        <v>0</v>
      </c>
      <c r="AI287">
        <v>0</v>
      </c>
      <c r="AJ287">
        <v>1</v>
      </c>
      <c r="AK287" s="51" t="s">
        <v>360</v>
      </c>
      <c r="AO287" s="14" t="s">
        <v>92</v>
      </c>
    </row>
    <row r="288" spans="1:41" x14ac:dyDescent="0.3">
      <c r="A288" s="14" t="s">
        <v>1006</v>
      </c>
      <c r="B288">
        <v>2</v>
      </c>
      <c r="C288">
        <v>4400</v>
      </c>
      <c r="D288" t="s">
        <v>121</v>
      </c>
      <c r="E288">
        <v>0</v>
      </c>
      <c r="F288">
        <v>0</v>
      </c>
      <c r="H288">
        <v>0</v>
      </c>
      <c r="I288">
        <v>5</v>
      </c>
      <c r="J288">
        <v>5</v>
      </c>
      <c r="K288">
        <v>5</v>
      </c>
      <c r="L288">
        <v>5</v>
      </c>
      <c r="M288">
        <v>2</v>
      </c>
      <c r="N288">
        <v>2</v>
      </c>
      <c r="O288">
        <v>3</v>
      </c>
      <c r="P288">
        <v>2</v>
      </c>
      <c r="Q288">
        <v>1</v>
      </c>
      <c r="R288">
        <v>2</v>
      </c>
      <c r="S288">
        <v>0</v>
      </c>
      <c r="T288">
        <v>0</v>
      </c>
      <c r="U288">
        <v>0</v>
      </c>
      <c r="V288">
        <v>1</v>
      </c>
      <c r="W288">
        <v>1</v>
      </c>
      <c r="X288">
        <v>0</v>
      </c>
      <c r="Y288">
        <v>2</v>
      </c>
      <c r="Z288">
        <v>0</v>
      </c>
      <c r="AA288">
        <v>1</v>
      </c>
      <c r="AB288">
        <v>0</v>
      </c>
      <c r="AC288">
        <v>1</v>
      </c>
      <c r="AD288">
        <v>0</v>
      </c>
      <c r="AE288">
        <v>2</v>
      </c>
      <c r="AF288">
        <v>0</v>
      </c>
      <c r="AG288">
        <v>12</v>
      </c>
      <c r="AH288">
        <v>0</v>
      </c>
      <c r="AI288">
        <v>0</v>
      </c>
      <c r="AJ288">
        <v>3</v>
      </c>
      <c r="AK288" s="51" t="s">
        <v>360</v>
      </c>
      <c r="AO288" s="14" t="s">
        <v>92</v>
      </c>
    </row>
    <row r="289" spans="1:41" x14ac:dyDescent="0.3">
      <c r="A289" s="14" t="s">
        <v>1007</v>
      </c>
      <c r="B289">
        <v>2</v>
      </c>
      <c r="C289">
        <v>4401</v>
      </c>
      <c r="D289" t="s">
        <v>122</v>
      </c>
      <c r="E289">
        <v>0</v>
      </c>
      <c r="F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1</v>
      </c>
      <c r="N289">
        <v>1</v>
      </c>
      <c r="O289">
        <v>0</v>
      </c>
      <c r="P289">
        <v>2</v>
      </c>
      <c r="Q289">
        <v>2</v>
      </c>
      <c r="R289">
        <v>2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</v>
      </c>
      <c r="AD289">
        <v>0</v>
      </c>
      <c r="AE289">
        <v>0</v>
      </c>
      <c r="AF289">
        <v>0</v>
      </c>
      <c r="AG289">
        <v>2</v>
      </c>
      <c r="AH289">
        <v>0</v>
      </c>
      <c r="AI289">
        <v>0</v>
      </c>
      <c r="AJ289">
        <v>2</v>
      </c>
      <c r="AK289" s="51" t="s">
        <v>360</v>
      </c>
      <c r="AO289" s="14" t="s">
        <v>92</v>
      </c>
    </row>
    <row r="290" spans="1:41" x14ac:dyDescent="0.3">
      <c r="A290" s="14" t="s">
        <v>1008</v>
      </c>
      <c r="B290">
        <v>2</v>
      </c>
      <c r="C290">
        <v>4402</v>
      </c>
      <c r="D290" t="s">
        <v>123</v>
      </c>
      <c r="E290">
        <v>0</v>
      </c>
      <c r="F290">
        <v>1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1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0</v>
      </c>
      <c r="T290">
        <v>0</v>
      </c>
      <c r="U290">
        <v>1</v>
      </c>
      <c r="V290">
        <v>1</v>
      </c>
      <c r="W290">
        <v>1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12</v>
      </c>
      <c r="AH290">
        <v>0</v>
      </c>
      <c r="AI290">
        <v>0</v>
      </c>
      <c r="AJ290">
        <v>0</v>
      </c>
      <c r="AK290" s="51" t="s">
        <v>360</v>
      </c>
      <c r="AO290" s="14" t="s">
        <v>92</v>
      </c>
    </row>
    <row r="291" spans="1:41" x14ac:dyDescent="0.3">
      <c r="A291" s="14" t="s">
        <v>1009</v>
      </c>
      <c r="B291">
        <v>2</v>
      </c>
      <c r="C291">
        <v>4403</v>
      </c>
      <c r="D291" t="s">
        <v>124</v>
      </c>
      <c r="E291">
        <v>0</v>
      </c>
      <c r="F291">
        <v>0</v>
      </c>
      <c r="H291">
        <v>0</v>
      </c>
      <c r="I291">
        <v>1</v>
      </c>
      <c r="J291">
        <v>1</v>
      </c>
      <c r="K291">
        <v>1</v>
      </c>
      <c r="L291">
        <v>1</v>
      </c>
      <c r="M291">
        <v>2</v>
      </c>
      <c r="N291">
        <v>2</v>
      </c>
      <c r="O291">
        <v>2</v>
      </c>
      <c r="P291">
        <v>2</v>
      </c>
      <c r="Q291">
        <v>0</v>
      </c>
      <c r="R291">
        <v>0</v>
      </c>
      <c r="S291">
        <v>0</v>
      </c>
      <c r="T291">
        <v>0</v>
      </c>
      <c r="U291">
        <v>1</v>
      </c>
      <c r="V291">
        <v>1</v>
      </c>
      <c r="W291">
        <v>1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2</v>
      </c>
      <c r="AF291">
        <v>0</v>
      </c>
      <c r="AG291">
        <v>8</v>
      </c>
      <c r="AH291">
        <v>0</v>
      </c>
      <c r="AI291">
        <v>0</v>
      </c>
      <c r="AJ291">
        <v>0</v>
      </c>
      <c r="AK291" s="51" t="s">
        <v>360</v>
      </c>
      <c r="AO291" s="14" t="s">
        <v>92</v>
      </c>
    </row>
    <row r="292" spans="1:41" x14ac:dyDescent="0.3">
      <c r="A292" s="14" t="s">
        <v>1010</v>
      </c>
      <c r="B292">
        <v>2</v>
      </c>
      <c r="C292">
        <v>4404</v>
      </c>
      <c r="D292" t="s">
        <v>125</v>
      </c>
      <c r="E292">
        <v>0</v>
      </c>
      <c r="F292">
        <v>0</v>
      </c>
      <c r="H292">
        <v>1</v>
      </c>
      <c r="I292">
        <v>3</v>
      </c>
      <c r="J292">
        <v>3</v>
      </c>
      <c r="K292">
        <v>3</v>
      </c>
      <c r="L292">
        <v>3</v>
      </c>
      <c r="M292">
        <v>4</v>
      </c>
      <c r="N292">
        <v>4</v>
      </c>
      <c r="O292">
        <v>4</v>
      </c>
      <c r="P292">
        <v>4</v>
      </c>
      <c r="Q292">
        <v>5</v>
      </c>
      <c r="R292">
        <v>5</v>
      </c>
      <c r="S292">
        <v>0</v>
      </c>
      <c r="T292">
        <v>0</v>
      </c>
      <c r="U292">
        <v>3</v>
      </c>
      <c r="V292">
        <v>3</v>
      </c>
      <c r="W292">
        <v>3</v>
      </c>
      <c r="X292">
        <v>0</v>
      </c>
      <c r="Y292">
        <v>7</v>
      </c>
      <c r="Z292">
        <v>1</v>
      </c>
      <c r="AA292">
        <v>3</v>
      </c>
      <c r="AB292">
        <v>2</v>
      </c>
      <c r="AC292">
        <v>1</v>
      </c>
      <c r="AD292">
        <v>1</v>
      </c>
      <c r="AE292">
        <v>0</v>
      </c>
      <c r="AF292">
        <v>0</v>
      </c>
      <c r="AG292">
        <v>11</v>
      </c>
      <c r="AH292">
        <v>0</v>
      </c>
      <c r="AI292">
        <v>0</v>
      </c>
      <c r="AJ292">
        <v>0</v>
      </c>
      <c r="AK292" s="51" t="s">
        <v>116</v>
      </c>
      <c r="AO292" s="14" t="s">
        <v>92</v>
      </c>
    </row>
    <row r="293" spans="1:41" x14ac:dyDescent="0.3">
      <c r="A293" s="14" t="s">
        <v>1011</v>
      </c>
      <c r="B293">
        <v>2</v>
      </c>
      <c r="C293">
        <v>4405</v>
      </c>
      <c r="D293" t="s">
        <v>126</v>
      </c>
      <c r="E293">
        <v>0</v>
      </c>
      <c r="F293">
        <v>0</v>
      </c>
      <c r="H293">
        <v>0</v>
      </c>
      <c r="I293">
        <v>3</v>
      </c>
      <c r="J293">
        <v>3</v>
      </c>
      <c r="K293">
        <v>3</v>
      </c>
      <c r="L293">
        <v>3</v>
      </c>
      <c r="M293">
        <v>1</v>
      </c>
      <c r="N293">
        <v>1</v>
      </c>
      <c r="O293">
        <v>1</v>
      </c>
      <c r="P293">
        <v>1</v>
      </c>
      <c r="Q293">
        <v>1</v>
      </c>
      <c r="R293">
        <v>2</v>
      </c>
      <c r="S293">
        <v>0</v>
      </c>
      <c r="T293">
        <v>0</v>
      </c>
      <c r="U293">
        <v>1</v>
      </c>
      <c r="V293">
        <v>1</v>
      </c>
      <c r="W293">
        <v>1</v>
      </c>
      <c r="X293">
        <v>0</v>
      </c>
      <c r="Y293">
        <v>0</v>
      </c>
      <c r="Z293">
        <v>0</v>
      </c>
      <c r="AA293">
        <v>0</v>
      </c>
      <c r="AB293">
        <v>1</v>
      </c>
      <c r="AC293">
        <v>1</v>
      </c>
      <c r="AD293">
        <v>1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 s="51" t="s">
        <v>116</v>
      </c>
      <c r="AO293" s="14" t="s">
        <v>92</v>
      </c>
    </row>
    <row r="294" spans="1:41" x14ac:dyDescent="0.3">
      <c r="A294" s="14" t="s">
        <v>1012</v>
      </c>
      <c r="B294">
        <v>2</v>
      </c>
      <c r="C294">
        <v>4406</v>
      </c>
      <c r="D294" t="s">
        <v>127</v>
      </c>
      <c r="E294">
        <v>0</v>
      </c>
      <c r="F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2</v>
      </c>
      <c r="AA294">
        <v>0</v>
      </c>
      <c r="AB294">
        <v>2</v>
      </c>
      <c r="AC294">
        <v>0</v>
      </c>
      <c r="AD294">
        <v>0</v>
      </c>
      <c r="AE294">
        <v>0</v>
      </c>
      <c r="AF294">
        <v>0</v>
      </c>
      <c r="AG294">
        <v>24</v>
      </c>
      <c r="AH294">
        <v>0</v>
      </c>
      <c r="AI294">
        <v>0</v>
      </c>
      <c r="AJ294">
        <v>3</v>
      </c>
      <c r="AK294" s="51" t="s">
        <v>116</v>
      </c>
      <c r="AO294" s="14" t="s">
        <v>92</v>
      </c>
    </row>
    <row r="295" spans="1:41" x14ac:dyDescent="0.3">
      <c r="A295" s="14" t="s">
        <v>1013</v>
      </c>
      <c r="B295">
        <v>2</v>
      </c>
      <c r="C295">
        <v>4407</v>
      </c>
      <c r="D295" t="s">
        <v>128</v>
      </c>
      <c r="E295">
        <v>24</v>
      </c>
      <c r="F295">
        <v>1</v>
      </c>
      <c r="H295">
        <v>23</v>
      </c>
      <c r="I295">
        <v>27</v>
      </c>
      <c r="J295">
        <v>27</v>
      </c>
      <c r="K295">
        <v>27</v>
      </c>
      <c r="L295">
        <v>27</v>
      </c>
      <c r="M295">
        <v>30</v>
      </c>
      <c r="N295">
        <v>27</v>
      </c>
      <c r="O295">
        <v>32</v>
      </c>
      <c r="P295">
        <v>33</v>
      </c>
      <c r="Q295">
        <v>16</v>
      </c>
      <c r="R295">
        <v>17</v>
      </c>
      <c r="S295">
        <v>0</v>
      </c>
      <c r="T295">
        <v>0</v>
      </c>
      <c r="U295">
        <v>35</v>
      </c>
      <c r="V295">
        <v>39</v>
      </c>
      <c r="W295">
        <v>35</v>
      </c>
      <c r="X295">
        <v>0</v>
      </c>
      <c r="Y295">
        <v>62</v>
      </c>
      <c r="Z295">
        <v>22</v>
      </c>
      <c r="AA295">
        <v>23</v>
      </c>
      <c r="AB295">
        <v>17</v>
      </c>
      <c r="AC295">
        <v>7</v>
      </c>
      <c r="AD295">
        <v>6</v>
      </c>
      <c r="AE295">
        <v>1</v>
      </c>
      <c r="AF295">
        <v>0</v>
      </c>
      <c r="AG295">
        <v>61</v>
      </c>
      <c r="AH295">
        <v>0</v>
      </c>
      <c r="AI295">
        <v>0</v>
      </c>
      <c r="AJ295">
        <v>7</v>
      </c>
      <c r="AK295" s="51" t="s">
        <v>128</v>
      </c>
      <c r="AO295" s="14" t="s">
        <v>92</v>
      </c>
    </row>
    <row r="296" spans="1:41" x14ac:dyDescent="0.3">
      <c r="A296" s="14" t="s">
        <v>1014</v>
      </c>
      <c r="B296">
        <v>2</v>
      </c>
      <c r="C296">
        <v>4408</v>
      </c>
      <c r="D296" t="s">
        <v>129</v>
      </c>
      <c r="E296">
        <v>0</v>
      </c>
      <c r="F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1</v>
      </c>
      <c r="P296">
        <v>0</v>
      </c>
      <c r="Q296">
        <v>2</v>
      </c>
      <c r="R296">
        <v>1</v>
      </c>
      <c r="S296">
        <v>0</v>
      </c>
      <c r="T296">
        <v>0</v>
      </c>
      <c r="U296">
        <v>0</v>
      </c>
      <c r="V296">
        <v>3</v>
      </c>
      <c r="W296">
        <v>0</v>
      </c>
      <c r="X296">
        <v>0</v>
      </c>
      <c r="Y296">
        <v>2</v>
      </c>
      <c r="Z296">
        <v>2</v>
      </c>
      <c r="AA296">
        <v>1</v>
      </c>
      <c r="AB296">
        <v>2</v>
      </c>
      <c r="AC296">
        <v>4</v>
      </c>
      <c r="AD296">
        <v>1</v>
      </c>
      <c r="AE296">
        <v>0</v>
      </c>
      <c r="AF296">
        <v>0</v>
      </c>
      <c r="AG296">
        <v>23</v>
      </c>
      <c r="AH296">
        <v>0</v>
      </c>
      <c r="AI296">
        <v>0</v>
      </c>
      <c r="AJ296">
        <v>0</v>
      </c>
      <c r="AK296" s="51" t="s">
        <v>128</v>
      </c>
      <c r="AO296" s="14" t="s">
        <v>92</v>
      </c>
    </row>
    <row r="297" spans="1:41" x14ac:dyDescent="0.3">
      <c r="A297" s="14" t="s">
        <v>1015</v>
      </c>
      <c r="B297">
        <v>2</v>
      </c>
      <c r="C297">
        <v>4409</v>
      </c>
      <c r="D297" t="s">
        <v>130</v>
      </c>
      <c r="E297">
        <v>0</v>
      </c>
      <c r="F297">
        <v>0</v>
      </c>
      <c r="H297">
        <v>0</v>
      </c>
      <c r="I297">
        <v>4</v>
      </c>
      <c r="J297">
        <v>4</v>
      </c>
      <c r="K297">
        <v>4</v>
      </c>
      <c r="L297">
        <v>4</v>
      </c>
      <c r="M297">
        <v>5</v>
      </c>
      <c r="N297">
        <v>4</v>
      </c>
      <c r="O297">
        <v>5</v>
      </c>
      <c r="P297">
        <v>5</v>
      </c>
      <c r="Q297">
        <v>4</v>
      </c>
      <c r="R297">
        <v>4</v>
      </c>
      <c r="S297">
        <v>0</v>
      </c>
      <c r="T297">
        <v>0</v>
      </c>
      <c r="U297">
        <v>5</v>
      </c>
      <c r="V297">
        <v>5</v>
      </c>
      <c r="W297">
        <v>6</v>
      </c>
      <c r="X297">
        <v>0</v>
      </c>
      <c r="Y297">
        <v>7</v>
      </c>
      <c r="Z297">
        <v>2</v>
      </c>
      <c r="AA297">
        <v>4</v>
      </c>
      <c r="AB297">
        <v>5</v>
      </c>
      <c r="AC297">
        <v>2</v>
      </c>
      <c r="AD297">
        <v>1</v>
      </c>
      <c r="AE297">
        <v>1</v>
      </c>
      <c r="AF297">
        <v>0</v>
      </c>
      <c r="AG297">
        <v>9</v>
      </c>
      <c r="AH297">
        <v>0</v>
      </c>
      <c r="AI297">
        <v>1</v>
      </c>
      <c r="AJ297">
        <v>5</v>
      </c>
      <c r="AK297" s="51" t="s">
        <v>128</v>
      </c>
      <c r="AO297" s="14" t="s">
        <v>92</v>
      </c>
    </row>
    <row r="298" spans="1:41" x14ac:dyDescent="0.3">
      <c r="A298" s="14" t="s">
        <v>1016</v>
      </c>
      <c r="B298">
        <v>2</v>
      </c>
      <c r="C298">
        <v>4410</v>
      </c>
      <c r="D298" t="s">
        <v>131</v>
      </c>
      <c r="E298">
        <v>0</v>
      </c>
      <c r="F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1</v>
      </c>
      <c r="N298">
        <v>1</v>
      </c>
      <c r="O298">
        <v>1</v>
      </c>
      <c r="P298">
        <v>1</v>
      </c>
      <c r="Q298">
        <v>2</v>
      </c>
      <c r="R298">
        <v>2</v>
      </c>
      <c r="S298">
        <v>0</v>
      </c>
      <c r="T298">
        <v>0</v>
      </c>
      <c r="U298">
        <v>3</v>
      </c>
      <c r="V298">
        <v>3</v>
      </c>
      <c r="W298">
        <v>1</v>
      </c>
      <c r="X298">
        <v>0</v>
      </c>
      <c r="Y298">
        <v>4</v>
      </c>
      <c r="Z298">
        <v>2</v>
      </c>
      <c r="AA298">
        <v>2</v>
      </c>
      <c r="AB298">
        <v>2</v>
      </c>
      <c r="AC298">
        <v>3</v>
      </c>
      <c r="AD298">
        <v>2</v>
      </c>
      <c r="AE298">
        <v>0</v>
      </c>
      <c r="AF298">
        <v>0</v>
      </c>
      <c r="AG298">
        <v>3</v>
      </c>
      <c r="AH298">
        <v>0</v>
      </c>
      <c r="AI298">
        <v>0</v>
      </c>
      <c r="AJ298">
        <v>2</v>
      </c>
      <c r="AK298" s="51" t="s">
        <v>128</v>
      </c>
      <c r="AO298" s="14" t="s">
        <v>92</v>
      </c>
    </row>
    <row r="299" spans="1:41" x14ac:dyDescent="0.3">
      <c r="A299" s="14" t="s">
        <v>1017</v>
      </c>
      <c r="B299">
        <v>2</v>
      </c>
      <c r="C299">
        <v>4411</v>
      </c>
      <c r="D299" t="s">
        <v>132</v>
      </c>
      <c r="E299">
        <v>0</v>
      </c>
      <c r="F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1</v>
      </c>
      <c r="N299">
        <v>1</v>
      </c>
      <c r="O299">
        <v>1</v>
      </c>
      <c r="P299">
        <v>1</v>
      </c>
      <c r="Q299">
        <v>1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2</v>
      </c>
      <c r="AA299">
        <v>2</v>
      </c>
      <c r="AB299">
        <v>2</v>
      </c>
      <c r="AC299">
        <v>1</v>
      </c>
      <c r="AD299">
        <v>2</v>
      </c>
      <c r="AE299">
        <v>0</v>
      </c>
      <c r="AF299">
        <v>0</v>
      </c>
      <c r="AG299">
        <v>1</v>
      </c>
      <c r="AH299">
        <v>0</v>
      </c>
      <c r="AI299">
        <v>0</v>
      </c>
      <c r="AJ299">
        <v>0</v>
      </c>
      <c r="AK299" s="51" t="s">
        <v>128</v>
      </c>
      <c r="AO299" s="14" t="s">
        <v>92</v>
      </c>
    </row>
    <row r="300" spans="1:41" x14ac:dyDescent="0.3">
      <c r="A300" s="14" t="s">
        <v>1018</v>
      </c>
      <c r="B300">
        <v>2</v>
      </c>
      <c r="C300">
        <v>4412</v>
      </c>
      <c r="D300" t="s">
        <v>133</v>
      </c>
      <c r="E300">
        <v>0</v>
      </c>
      <c r="F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1</v>
      </c>
      <c r="W300">
        <v>0</v>
      </c>
      <c r="X300">
        <v>0</v>
      </c>
      <c r="Y300">
        <v>1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1</v>
      </c>
      <c r="AG300">
        <v>4</v>
      </c>
      <c r="AH300">
        <v>0</v>
      </c>
      <c r="AI300">
        <v>0</v>
      </c>
      <c r="AJ300">
        <v>0</v>
      </c>
      <c r="AK300" s="51" t="s">
        <v>128</v>
      </c>
      <c r="AO300" s="14" t="s">
        <v>92</v>
      </c>
    </row>
    <row r="301" spans="1:41" x14ac:dyDescent="0.3">
      <c r="A301" s="14" t="s">
        <v>1019</v>
      </c>
      <c r="B301">
        <v>2</v>
      </c>
      <c r="C301">
        <v>4413</v>
      </c>
      <c r="D301" t="s">
        <v>134</v>
      </c>
      <c r="E301">
        <v>0</v>
      </c>
      <c r="F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v>0</v>
      </c>
      <c r="AA301">
        <v>0</v>
      </c>
      <c r="AB301">
        <v>0</v>
      </c>
      <c r="AC301">
        <v>1</v>
      </c>
      <c r="AD301">
        <v>0</v>
      </c>
      <c r="AE301">
        <v>1</v>
      </c>
      <c r="AF301">
        <v>0</v>
      </c>
      <c r="AG301">
        <v>11</v>
      </c>
      <c r="AH301">
        <v>0</v>
      </c>
      <c r="AI301">
        <v>0</v>
      </c>
      <c r="AJ301">
        <v>0</v>
      </c>
      <c r="AK301" s="51" t="s">
        <v>128</v>
      </c>
      <c r="AO301" s="14" t="s">
        <v>92</v>
      </c>
    </row>
    <row r="302" spans="1:41" x14ac:dyDescent="0.3">
      <c r="A302" s="14" t="s">
        <v>1020</v>
      </c>
      <c r="B302">
        <v>2</v>
      </c>
      <c r="C302">
        <v>4414</v>
      </c>
      <c r="D302" t="s">
        <v>135</v>
      </c>
      <c r="E302">
        <v>0</v>
      </c>
      <c r="F302">
        <v>1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1</v>
      </c>
      <c r="N302">
        <v>1</v>
      </c>
      <c r="O302">
        <v>1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1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2</v>
      </c>
      <c r="AH302">
        <v>0</v>
      </c>
      <c r="AI302">
        <v>0</v>
      </c>
      <c r="AJ302">
        <v>0</v>
      </c>
      <c r="AK302" s="51" t="s">
        <v>128</v>
      </c>
      <c r="AO302" s="14" t="s">
        <v>92</v>
      </c>
    </row>
    <row r="303" spans="1:41" x14ac:dyDescent="0.3">
      <c r="A303" s="14" t="s">
        <v>1021</v>
      </c>
      <c r="B303">
        <v>2</v>
      </c>
      <c r="C303">
        <v>4415</v>
      </c>
      <c r="D303" t="s">
        <v>136</v>
      </c>
      <c r="E303">
        <v>1</v>
      </c>
      <c r="F303">
        <v>0</v>
      </c>
      <c r="H303">
        <v>1</v>
      </c>
      <c r="I303">
        <v>3</v>
      </c>
      <c r="J303">
        <v>3</v>
      </c>
      <c r="K303">
        <v>3</v>
      </c>
      <c r="L303">
        <v>3</v>
      </c>
      <c r="M303">
        <v>1</v>
      </c>
      <c r="N303">
        <v>1</v>
      </c>
      <c r="O303">
        <v>1</v>
      </c>
      <c r="P303">
        <v>1</v>
      </c>
      <c r="Q303">
        <v>0</v>
      </c>
      <c r="R303">
        <v>0</v>
      </c>
      <c r="S303">
        <v>0</v>
      </c>
      <c r="T303">
        <v>0</v>
      </c>
      <c r="U303">
        <v>1</v>
      </c>
      <c r="V303">
        <v>3</v>
      </c>
      <c r="W303">
        <v>4</v>
      </c>
      <c r="X303">
        <v>0</v>
      </c>
      <c r="Y303">
        <v>1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17</v>
      </c>
      <c r="AH303">
        <v>0</v>
      </c>
      <c r="AI303">
        <v>0</v>
      </c>
      <c r="AJ303">
        <v>0</v>
      </c>
      <c r="AK303" s="51" t="s">
        <v>128</v>
      </c>
      <c r="AO303" s="14" t="s">
        <v>92</v>
      </c>
    </row>
    <row r="304" spans="1:41" x14ac:dyDescent="0.3">
      <c r="A304" s="14" t="s">
        <v>1022</v>
      </c>
      <c r="B304">
        <v>2</v>
      </c>
      <c r="C304">
        <v>4416</v>
      </c>
      <c r="D304" t="s">
        <v>137</v>
      </c>
      <c r="E304">
        <v>0</v>
      </c>
      <c r="F304">
        <v>0</v>
      </c>
      <c r="H304">
        <v>1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1</v>
      </c>
      <c r="R304">
        <v>1</v>
      </c>
      <c r="S304">
        <v>0</v>
      </c>
      <c r="T304">
        <v>0</v>
      </c>
      <c r="U304">
        <v>2</v>
      </c>
      <c r="V304">
        <v>2</v>
      </c>
      <c r="W304">
        <v>2</v>
      </c>
      <c r="X304">
        <v>0</v>
      </c>
      <c r="Y304">
        <v>0</v>
      </c>
      <c r="Z304">
        <v>0</v>
      </c>
      <c r="AA304">
        <v>1</v>
      </c>
      <c r="AB304">
        <v>1</v>
      </c>
      <c r="AC304">
        <v>3</v>
      </c>
      <c r="AD304">
        <v>4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 s="51" t="s">
        <v>128</v>
      </c>
      <c r="AO304" s="14" t="s">
        <v>92</v>
      </c>
    </row>
    <row r="305" spans="1:41" x14ac:dyDescent="0.3">
      <c r="A305" s="14" t="s">
        <v>1023</v>
      </c>
      <c r="B305">
        <v>2</v>
      </c>
      <c r="C305">
        <v>4417</v>
      </c>
      <c r="D305" t="s">
        <v>138</v>
      </c>
      <c r="E305">
        <v>0</v>
      </c>
      <c r="F305">
        <v>0</v>
      </c>
      <c r="H305">
        <v>0</v>
      </c>
      <c r="I305">
        <v>2</v>
      </c>
      <c r="J305">
        <v>2</v>
      </c>
      <c r="K305">
        <v>0</v>
      </c>
      <c r="L305">
        <v>2</v>
      </c>
      <c r="M305">
        <v>1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3</v>
      </c>
      <c r="X305">
        <v>0</v>
      </c>
      <c r="Y305">
        <v>1</v>
      </c>
      <c r="Z305">
        <v>2</v>
      </c>
      <c r="AA305">
        <v>2</v>
      </c>
      <c r="AB305">
        <v>1</v>
      </c>
      <c r="AC305">
        <v>1</v>
      </c>
      <c r="AD305">
        <v>0</v>
      </c>
      <c r="AE305">
        <v>0</v>
      </c>
      <c r="AF305">
        <v>0</v>
      </c>
      <c r="AG305">
        <v>26</v>
      </c>
      <c r="AH305">
        <v>0</v>
      </c>
      <c r="AI305">
        <v>0</v>
      </c>
      <c r="AJ305">
        <v>1</v>
      </c>
      <c r="AK305" s="51" t="s">
        <v>107</v>
      </c>
      <c r="AO305" s="14" t="s">
        <v>92</v>
      </c>
    </row>
    <row r="306" spans="1:41" x14ac:dyDescent="0.3">
      <c r="A306" s="14" t="s">
        <v>1024</v>
      </c>
      <c r="B306">
        <v>2</v>
      </c>
      <c r="C306">
        <v>4418</v>
      </c>
      <c r="D306" t="s">
        <v>139</v>
      </c>
      <c r="E306">
        <v>0</v>
      </c>
      <c r="F306">
        <v>0</v>
      </c>
      <c r="H306">
        <v>0</v>
      </c>
      <c r="I306">
        <v>1</v>
      </c>
      <c r="J306">
        <v>1</v>
      </c>
      <c r="K306">
        <v>1</v>
      </c>
      <c r="L306">
        <v>1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</v>
      </c>
      <c r="V306">
        <v>1</v>
      </c>
      <c r="W306">
        <v>1</v>
      </c>
      <c r="X306">
        <v>0</v>
      </c>
      <c r="Y306">
        <v>2</v>
      </c>
      <c r="Z306">
        <v>0</v>
      </c>
      <c r="AA306">
        <v>1</v>
      </c>
      <c r="AB306">
        <v>1</v>
      </c>
      <c r="AC306">
        <v>3</v>
      </c>
      <c r="AD306">
        <v>1</v>
      </c>
      <c r="AE306">
        <v>1</v>
      </c>
      <c r="AF306">
        <v>0</v>
      </c>
      <c r="AG306">
        <v>8</v>
      </c>
      <c r="AH306">
        <v>0</v>
      </c>
      <c r="AI306">
        <v>0</v>
      </c>
      <c r="AJ306">
        <v>1</v>
      </c>
      <c r="AK306" s="51" t="s">
        <v>107</v>
      </c>
      <c r="AO306" s="14" t="s">
        <v>92</v>
      </c>
    </row>
    <row r="307" spans="1:41" x14ac:dyDescent="0.3">
      <c r="A307" s="14" t="s">
        <v>1025</v>
      </c>
      <c r="B307">
        <v>2</v>
      </c>
      <c r="C307">
        <v>4419</v>
      </c>
      <c r="D307" t="s">
        <v>140</v>
      </c>
      <c r="E307">
        <v>0</v>
      </c>
      <c r="F307">
        <v>0</v>
      </c>
      <c r="H307">
        <v>0</v>
      </c>
      <c r="I307">
        <v>1</v>
      </c>
      <c r="J307">
        <v>1</v>
      </c>
      <c r="K307">
        <v>1</v>
      </c>
      <c r="L307">
        <v>1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1</v>
      </c>
      <c r="S307">
        <v>0</v>
      </c>
      <c r="T307">
        <v>0</v>
      </c>
      <c r="U307">
        <v>2</v>
      </c>
      <c r="V307">
        <v>1</v>
      </c>
      <c r="W307">
        <v>2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7</v>
      </c>
      <c r="AH307">
        <v>0</v>
      </c>
      <c r="AI307">
        <v>0</v>
      </c>
      <c r="AJ307">
        <v>0</v>
      </c>
      <c r="AK307" s="51" t="s">
        <v>107</v>
      </c>
      <c r="AO307" s="14" t="s">
        <v>92</v>
      </c>
    </row>
    <row r="308" spans="1:41" x14ac:dyDescent="0.3">
      <c r="A308" s="14" t="s">
        <v>1026</v>
      </c>
      <c r="B308">
        <v>2</v>
      </c>
      <c r="C308">
        <v>4420</v>
      </c>
      <c r="D308" t="s">
        <v>141</v>
      </c>
      <c r="E308">
        <v>33</v>
      </c>
      <c r="F308">
        <v>0</v>
      </c>
      <c r="H308">
        <v>33</v>
      </c>
      <c r="I308">
        <v>16</v>
      </c>
      <c r="J308">
        <v>16</v>
      </c>
      <c r="K308">
        <v>16</v>
      </c>
      <c r="L308">
        <v>16</v>
      </c>
      <c r="M308">
        <v>21</v>
      </c>
      <c r="N308">
        <v>21</v>
      </c>
      <c r="O308">
        <v>21</v>
      </c>
      <c r="P308">
        <v>21</v>
      </c>
      <c r="Q308">
        <v>18</v>
      </c>
      <c r="R308">
        <v>18</v>
      </c>
      <c r="S308">
        <v>0</v>
      </c>
      <c r="T308">
        <v>0</v>
      </c>
      <c r="U308">
        <v>12</v>
      </c>
      <c r="V308">
        <v>16</v>
      </c>
      <c r="W308">
        <v>16</v>
      </c>
      <c r="X308">
        <v>0</v>
      </c>
      <c r="Y308">
        <v>15</v>
      </c>
      <c r="Z308">
        <v>13</v>
      </c>
      <c r="AA308">
        <v>15</v>
      </c>
      <c r="AB308">
        <v>15</v>
      </c>
      <c r="AC308">
        <v>14</v>
      </c>
      <c r="AD308">
        <v>12</v>
      </c>
      <c r="AE308">
        <v>1</v>
      </c>
      <c r="AF308">
        <v>0</v>
      </c>
      <c r="AG308">
        <v>23</v>
      </c>
      <c r="AH308">
        <v>0</v>
      </c>
      <c r="AI308">
        <v>1</v>
      </c>
      <c r="AJ308">
        <v>10</v>
      </c>
      <c r="AK308" s="51" t="s">
        <v>141</v>
      </c>
      <c r="AO308" s="14" t="s">
        <v>92</v>
      </c>
    </row>
    <row r="309" spans="1:41" x14ac:dyDescent="0.3">
      <c r="A309" s="14" t="s">
        <v>1027</v>
      </c>
      <c r="B309">
        <v>2</v>
      </c>
      <c r="C309">
        <v>4421</v>
      </c>
      <c r="D309" t="s">
        <v>142</v>
      </c>
      <c r="E309">
        <v>3</v>
      </c>
      <c r="F309">
        <v>0</v>
      </c>
      <c r="H309">
        <v>2</v>
      </c>
      <c r="I309">
        <v>6</v>
      </c>
      <c r="J309">
        <v>6</v>
      </c>
      <c r="K309">
        <v>6</v>
      </c>
      <c r="L309">
        <v>6</v>
      </c>
      <c r="M309">
        <v>10</v>
      </c>
      <c r="N309">
        <v>10</v>
      </c>
      <c r="O309">
        <v>9</v>
      </c>
      <c r="P309">
        <v>10</v>
      </c>
      <c r="Q309">
        <v>15</v>
      </c>
      <c r="R309">
        <v>14</v>
      </c>
      <c r="S309">
        <v>0</v>
      </c>
      <c r="T309">
        <v>0</v>
      </c>
      <c r="U309">
        <v>2</v>
      </c>
      <c r="V309">
        <v>1</v>
      </c>
      <c r="W309">
        <v>1</v>
      </c>
      <c r="X309">
        <v>0</v>
      </c>
      <c r="Y309">
        <v>4</v>
      </c>
      <c r="Z309">
        <v>6</v>
      </c>
      <c r="AA309">
        <v>8</v>
      </c>
      <c r="AB309">
        <v>5</v>
      </c>
      <c r="AC309">
        <v>10</v>
      </c>
      <c r="AD309">
        <v>7</v>
      </c>
      <c r="AE309">
        <v>0</v>
      </c>
      <c r="AF309">
        <v>0</v>
      </c>
      <c r="AG309">
        <v>10</v>
      </c>
      <c r="AH309">
        <v>0</v>
      </c>
      <c r="AI309">
        <v>0</v>
      </c>
      <c r="AJ309">
        <v>1</v>
      </c>
      <c r="AK309" s="51" t="s">
        <v>141</v>
      </c>
      <c r="AO309" s="14" t="s">
        <v>92</v>
      </c>
    </row>
    <row r="310" spans="1:41" x14ac:dyDescent="0.3">
      <c r="A310" s="14" t="s">
        <v>1028</v>
      </c>
      <c r="B310">
        <v>2</v>
      </c>
      <c r="C310">
        <v>4422</v>
      </c>
      <c r="D310" t="s">
        <v>143</v>
      </c>
      <c r="E310">
        <v>0</v>
      </c>
      <c r="F310">
        <v>0</v>
      </c>
      <c r="H310">
        <v>0</v>
      </c>
      <c r="I310">
        <v>2</v>
      </c>
      <c r="J310">
        <v>2</v>
      </c>
      <c r="K310">
        <v>2</v>
      </c>
      <c r="L310">
        <v>2</v>
      </c>
      <c r="M310">
        <v>5</v>
      </c>
      <c r="N310">
        <v>4</v>
      </c>
      <c r="O310">
        <v>5</v>
      </c>
      <c r="P310">
        <v>5</v>
      </c>
      <c r="Q310">
        <v>2</v>
      </c>
      <c r="R310">
        <v>2</v>
      </c>
      <c r="S310">
        <v>0</v>
      </c>
      <c r="T310">
        <v>0</v>
      </c>
      <c r="U310">
        <v>2</v>
      </c>
      <c r="V310">
        <v>2</v>
      </c>
      <c r="W310">
        <v>2</v>
      </c>
      <c r="X310">
        <v>0</v>
      </c>
      <c r="Y310">
        <v>6</v>
      </c>
      <c r="Z310">
        <v>3</v>
      </c>
      <c r="AA310">
        <v>3</v>
      </c>
      <c r="AB310">
        <v>3</v>
      </c>
      <c r="AC310">
        <v>5</v>
      </c>
      <c r="AD310">
        <v>5</v>
      </c>
      <c r="AE310">
        <v>0</v>
      </c>
      <c r="AF310">
        <v>0</v>
      </c>
      <c r="AG310">
        <v>5</v>
      </c>
      <c r="AH310">
        <v>0</v>
      </c>
      <c r="AI310">
        <v>0</v>
      </c>
      <c r="AJ310">
        <v>4</v>
      </c>
      <c r="AK310" s="51" t="s">
        <v>141</v>
      </c>
      <c r="AO310" s="14" t="s">
        <v>92</v>
      </c>
    </row>
    <row r="311" spans="1:41" x14ac:dyDescent="0.3">
      <c r="A311" s="14" t="s">
        <v>1029</v>
      </c>
      <c r="B311">
        <v>2</v>
      </c>
      <c r="C311">
        <v>4423</v>
      </c>
      <c r="D311" t="s">
        <v>144</v>
      </c>
      <c r="E311">
        <v>0</v>
      </c>
      <c r="F311">
        <v>0</v>
      </c>
      <c r="H311">
        <v>0</v>
      </c>
      <c r="I311">
        <v>3</v>
      </c>
      <c r="J311">
        <v>3</v>
      </c>
      <c r="K311">
        <v>3</v>
      </c>
      <c r="L311">
        <v>3</v>
      </c>
      <c r="M311">
        <v>8</v>
      </c>
      <c r="N311">
        <v>9</v>
      </c>
      <c r="O311">
        <v>8</v>
      </c>
      <c r="P311">
        <v>9</v>
      </c>
      <c r="Q311">
        <v>2</v>
      </c>
      <c r="R311">
        <v>2</v>
      </c>
      <c r="S311">
        <v>0</v>
      </c>
      <c r="T311">
        <v>0</v>
      </c>
      <c r="U311">
        <v>4</v>
      </c>
      <c r="V311">
        <v>7</v>
      </c>
      <c r="W311">
        <v>9</v>
      </c>
      <c r="X311">
        <v>0</v>
      </c>
      <c r="Y311">
        <v>15</v>
      </c>
      <c r="Z311">
        <v>7</v>
      </c>
      <c r="AA311">
        <v>9</v>
      </c>
      <c r="AB311">
        <v>6</v>
      </c>
      <c r="AC311">
        <v>8</v>
      </c>
      <c r="AD311">
        <v>8</v>
      </c>
      <c r="AE311">
        <v>0</v>
      </c>
      <c r="AF311">
        <v>0</v>
      </c>
      <c r="AG311">
        <v>17</v>
      </c>
      <c r="AH311">
        <v>0</v>
      </c>
      <c r="AI311">
        <v>0</v>
      </c>
      <c r="AJ311">
        <v>2</v>
      </c>
      <c r="AK311" s="51" t="s">
        <v>141</v>
      </c>
      <c r="AO311" s="14" t="s">
        <v>92</v>
      </c>
    </row>
    <row r="312" spans="1:41" x14ac:dyDescent="0.3">
      <c r="A312" s="14" t="s">
        <v>1030</v>
      </c>
      <c r="B312">
        <v>2</v>
      </c>
      <c r="C312">
        <v>4424</v>
      </c>
      <c r="D312" t="s">
        <v>145</v>
      </c>
      <c r="E312">
        <v>0</v>
      </c>
      <c r="F312">
        <v>0</v>
      </c>
      <c r="H312">
        <v>0</v>
      </c>
      <c r="I312">
        <v>4</v>
      </c>
      <c r="J312">
        <v>4</v>
      </c>
      <c r="K312">
        <v>4</v>
      </c>
      <c r="L312">
        <v>4</v>
      </c>
      <c r="M312">
        <v>2</v>
      </c>
      <c r="N312">
        <v>1</v>
      </c>
      <c r="O312">
        <v>1</v>
      </c>
      <c r="P312">
        <v>2</v>
      </c>
      <c r="Q312">
        <v>2</v>
      </c>
      <c r="R312">
        <v>1</v>
      </c>
      <c r="S312">
        <v>0</v>
      </c>
      <c r="T312">
        <v>0</v>
      </c>
      <c r="U312">
        <v>6</v>
      </c>
      <c r="V312">
        <v>6</v>
      </c>
      <c r="W312">
        <v>5</v>
      </c>
      <c r="X312">
        <v>0</v>
      </c>
      <c r="Y312">
        <v>4</v>
      </c>
      <c r="Z312">
        <v>5</v>
      </c>
      <c r="AA312">
        <v>7</v>
      </c>
      <c r="AB312">
        <v>7</v>
      </c>
      <c r="AC312">
        <v>1</v>
      </c>
      <c r="AD312">
        <v>0</v>
      </c>
      <c r="AE312">
        <v>0</v>
      </c>
      <c r="AF312">
        <v>0</v>
      </c>
      <c r="AG312">
        <v>9</v>
      </c>
      <c r="AH312">
        <v>0</v>
      </c>
      <c r="AI312">
        <v>0</v>
      </c>
      <c r="AJ312">
        <v>2</v>
      </c>
      <c r="AK312" s="51" t="s">
        <v>141</v>
      </c>
      <c r="AO312" s="14" t="s">
        <v>92</v>
      </c>
    </row>
    <row r="313" spans="1:41" x14ac:dyDescent="0.3">
      <c r="A313" s="14" t="s">
        <v>1031</v>
      </c>
      <c r="B313">
        <v>2</v>
      </c>
      <c r="C313">
        <v>4425</v>
      </c>
      <c r="D313" t="s">
        <v>146</v>
      </c>
      <c r="E313">
        <v>0</v>
      </c>
      <c r="F313">
        <v>0</v>
      </c>
      <c r="H313">
        <v>0</v>
      </c>
      <c r="I313">
        <v>6</v>
      </c>
      <c r="J313">
        <v>6</v>
      </c>
      <c r="K313">
        <v>6</v>
      </c>
      <c r="L313">
        <v>6</v>
      </c>
      <c r="M313">
        <v>2</v>
      </c>
      <c r="N313">
        <v>2</v>
      </c>
      <c r="O313">
        <v>2</v>
      </c>
      <c r="P313">
        <v>2</v>
      </c>
      <c r="Q313">
        <v>2</v>
      </c>
      <c r="R313">
        <v>2</v>
      </c>
      <c r="S313">
        <v>0</v>
      </c>
      <c r="T313">
        <v>0</v>
      </c>
      <c r="U313">
        <v>1</v>
      </c>
      <c r="V313">
        <v>5</v>
      </c>
      <c r="W313">
        <v>6</v>
      </c>
      <c r="X313">
        <v>0</v>
      </c>
      <c r="Y313">
        <v>5</v>
      </c>
      <c r="Z313">
        <v>1</v>
      </c>
      <c r="AA313">
        <v>3</v>
      </c>
      <c r="AB313">
        <v>1</v>
      </c>
      <c r="AC313">
        <v>1</v>
      </c>
      <c r="AD313">
        <v>0</v>
      </c>
      <c r="AE313">
        <v>1</v>
      </c>
      <c r="AF313">
        <v>0</v>
      </c>
      <c r="AG313">
        <v>2</v>
      </c>
      <c r="AH313">
        <v>0</v>
      </c>
      <c r="AI313">
        <v>0</v>
      </c>
      <c r="AJ313">
        <v>0</v>
      </c>
      <c r="AK313" s="51" t="s">
        <v>141</v>
      </c>
      <c r="AO313" s="14" t="s">
        <v>92</v>
      </c>
    </row>
    <row r="314" spans="1:41" x14ac:dyDescent="0.3">
      <c r="A314" s="14" t="s">
        <v>1032</v>
      </c>
      <c r="B314">
        <v>2</v>
      </c>
      <c r="C314">
        <v>4426</v>
      </c>
      <c r="D314" t="s">
        <v>147</v>
      </c>
      <c r="E314">
        <v>0</v>
      </c>
      <c r="F314">
        <v>0</v>
      </c>
      <c r="H314">
        <v>0</v>
      </c>
      <c r="I314">
        <v>4</v>
      </c>
      <c r="J314">
        <v>4</v>
      </c>
      <c r="K314">
        <v>4</v>
      </c>
      <c r="L314">
        <v>4</v>
      </c>
      <c r="M314">
        <v>2</v>
      </c>
      <c r="N314">
        <v>2</v>
      </c>
      <c r="O314">
        <v>3</v>
      </c>
      <c r="P314">
        <v>2</v>
      </c>
      <c r="Q314">
        <v>0</v>
      </c>
      <c r="R314">
        <v>0</v>
      </c>
      <c r="S314">
        <v>0</v>
      </c>
      <c r="T314">
        <v>0</v>
      </c>
      <c r="U314">
        <v>3</v>
      </c>
      <c r="V314">
        <v>8</v>
      </c>
      <c r="W314">
        <v>6</v>
      </c>
      <c r="X314">
        <v>0</v>
      </c>
      <c r="Y314">
        <v>6</v>
      </c>
      <c r="Z314">
        <v>6</v>
      </c>
      <c r="AA314">
        <v>7</v>
      </c>
      <c r="AB314">
        <v>2</v>
      </c>
      <c r="AC314">
        <v>7</v>
      </c>
      <c r="AD314">
        <v>6</v>
      </c>
      <c r="AE314">
        <v>0</v>
      </c>
      <c r="AF314">
        <v>0</v>
      </c>
      <c r="AG314">
        <v>33</v>
      </c>
      <c r="AH314">
        <v>0</v>
      </c>
      <c r="AI314">
        <v>1</v>
      </c>
      <c r="AJ314">
        <v>4</v>
      </c>
      <c r="AK314" s="51" t="s">
        <v>141</v>
      </c>
      <c r="AO314" s="14" t="s">
        <v>92</v>
      </c>
    </row>
    <row r="315" spans="1:41" x14ac:dyDescent="0.3">
      <c r="A315" s="14" t="s">
        <v>1033</v>
      </c>
      <c r="B315">
        <v>2</v>
      </c>
      <c r="C315">
        <v>4427</v>
      </c>
      <c r="D315" t="s">
        <v>148</v>
      </c>
      <c r="E315">
        <v>0</v>
      </c>
      <c r="F315">
        <v>0</v>
      </c>
      <c r="H315">
        <v>0</v>
      </c>
      <c r="I315">
        <v>4</v>
      </c>
      <c r="J315">
        <v>4</v>
      </c>
      <c r="K315">
        <v>4</v>
      </c>
      <c r="L315">
        <v>4</v>
      </c>
      <c r="M315">
        <v>2</v>
      </c>
      <c r="N315">
        <v>2</v>
      </c>
      <c r="O315">
        <v>2</v>
      </c>
      <c r="P315">
        <v>2</v>
      </c>
      <c r="Q315">
        <v>4</v>
      </c>
      <c r="R315">
        <v>4</v>
      </c>
      <c r="S315">
        <v>0</v>
      </c>
      <c r="T315">
        <v>0</v>
      </c>
      <c r="U315">
        <v>1</v>
      </c>
      <c r="V315">
        <v>1</v>
      </c>
      <c r="W315">
        <v>1</v>
      </c>
      <c r="X315">
        <v>0</v>
      </c>
      <c r="Y315">
        <v>2</v>
      </c>
      <c r="Z315">
        <v>3</v>
      </c>
      <c r="AA315">
        <v>3</v>
      </c>
      <c r="AB315">
        <v>3</v>
      </c>
      <c r="AC315">
        <v>1</v>
      </c>
      <c r="AD315">
        <v>1</v>
      </c>
      <c r="AE315">
        <v>0</v>
      </c>
      <c r="AF315">
        <v>0</v>
      </c>
      <c r="AG315">
        <v>1</v>
      </c>
      <c r="AH315">
        <v>0</v>
      </c>
      <c r="AI315">
        <v>0</v>
      </c>
      <c r="AJ315">
        <v>2</v>
      </c>
      <c r="AK315" s="51" t="s">
        <v>141</v>
      </c>
      <c r="AO315" s="14" t="s">
        <v>92</v>
      </c>
    </row>
    <row r="316" spans="1:41" x14ac:dyDescent="0.3">
      <c r="A316" s="14" t="s">
        <v>1034</v>
      </c>
      <c r="B316">
        <v>2</v>
      </c>
      <c r="C316">
        <v>4428</v>
      </c>
      <c r="D316" t="s">
        <v>149</v>
      </c>
      <c r="E316">
        <v>0</v>
      </c>
      <c r="F316">
        <v>0</v>
      </c>
      <c r="H316">
        <v>0</v>
      </c>
      <c r="I316">
        <v>6</v>
      </c>
      <c r="J316">
        <v>6</v>
      </c>
      <c r="K316">
        <v>6</v>
      </c>
      <c r="L316">
        <v>6</v>
      </c>
      <c r="M316">
        <v>5</v>
      </c>
      <c r="N316">
        <v>5</v>
      </c>
      <c r="O316">
        <v>7</v>
      </c>
      <c r="P316">
        <v>7</v>
      </c>
      <c r="Q316">
        <v>3</v>
      </c>
      <c r="R316">
        <v>4</v>
      </c>
      <c r="S316">
        <v>0</v>
      </c>
      <c r="T316">
        <v>0</v>
      </c>
      <c r="U316">
        <v>2</v>
      </c>
      <c r="V316">
        <v>1</v>
      </c>
      <c r="W316">
        <v>1</v>
      </c>
      <c r="X316">
        <v>0</v>
      </c>
      <c r="Y316">
        <v>6</v>
      </c>
      <c r="Z316">
        <v>2</v>
      </c>
      <c r="AA316">
        <v>3</v>
      </c>
      <c r="AB316">
        <v>2</v>
      </c>
      <c r="AC316">
        <v>2</v>
      </c>
      <c r="AD316">
        <v>3</v>
      </c>
      <c r="AE316">
        <v>0</v>
      </c>
      <c r="AF316">
        <v>0</v>
      </c>
      <c r="AG316">
        <v>9</v>
      </c>
      <c r="AH316">
        <v>0</v>
      </c>
      <c r="AI316">
        <v>0</v>
      </c>
      <c r="AJ316">
        <v>2</v>
      </c>
      <c r="AK316" s="51" t="s">
        <v>141</v>
      </c>
      <c r="AO316" s="14" t="s">
        <v>92</v>
      </c>
    </row>
    <row r="317" spans="1:41" x14ac:dyDescent="0.3">
      <c r="A317" s="14" t="s">
        <v>1035</v>
      </c>
      <c r="B317">
        <v>2</v>
      </c>
      <c r="C317">
        <v>4429</v>
      </c>
      <c r="D317" t="s">
        <v>150</v>
      </c>
      <c r="E317">
        <v>1</v>
      </c>
      <c r="F317">
        <v>0</v>
      </c>
      <c r="H317">
        <v>1</v>
      </c>
      <c r="I317">
        <v>12</v>
      </c>
      <c r="J317">
        <v>12</v>
      </c>
      <c r="K317">
        <v>12</v>
      </c>
      <c r="L317">
        <v>12</v>
      </c>
      <c r="M317">
        <v>13</v>
      </c>
      <c r="N317">
        <v>13</v>
      </c>
      <c r="O317">
        <v>13</v>
      </c>
      <c r="P317">
        <v>13</v>
      </c>
      <c r="Q317">
        <v>14</v>
      </c>
      <c r="R317">
        <v>12</v>
      </c>
      <c r="S317">
        <v>0</v>
      </c>
      <c r="T317">
        <v>0</v>
      </c>
      <c r="U317">
        <v>18</v>
      </c>
      <c r="V317">
        <v>20</v>
      </c>
      <c r="W317">
        <v>15</v>
      </c>
      <c r="X317">
        <v>0</v>
      </c>
      <c r="Y317">
        <v>11</v>
      </c>
      <c r="Z317">
        <v>15</v>
      </c>
      <c r="AA317">
        <v>16</v>
      </c>
      <c r="AB317">
        <v>18</v>
      </c>
      <c r="AC317">
        <v>11</v>
      </c>
      <c r="AD317">
        <v>11</v>
      </c>
      <c r="AE317">
        <v>0</v>
      </c>
      <c r="AF317">
        <v>0</v>
      </c>
      <c r="AG317">
        <v>14</v>
      </c>
      <c r="AH317">
        <v>0</v>
      </c>
      <c r="AI317">
        <v>7</v>
      </c>
      <c r="AJ317">
        <v>10</v>
      </c>
      <c r="AK317" s="51" t="s">
        <v>141</v>
      </c>
      <c r="AO317" s="14" t="s">
        <v>92</v>
      </c>
    </row>
    <row r="318" spans="1:41" x14ac:dyDescent="0.3">
      <c r="A318" s="14" t="s">
        <v>1036</v>
      </c>
      <c r="B318">
        <v>2</v>
      </c>
      <c r="C318">
        <v>4430</v>
      </c>
      <c r="D318" t="s">
        <v>151</v>
      </c>
      <c r="E318">
        <v>0</v>
      </c>
      <c r="F318">
        <v>0</v>
      </c>
      <c r="H318">
        <v>0</v>
      </c>
      <c r="I318">
        <v>2</v>
      </c>
      <c r="J318">
        <v>2</v>
      </c>
      <c r="K318">
        <v>2</v>
      </c>
      <c r="L318">
        <v>2</v>
      </c>
      <c r="M318">
        <v>0</v>
      </c>
      <c r="N318">
        <v>0</v>
      </c>
      <c r="O318">
        <v>0</v>
      </c>
      <c r="P318">
        <v>0</v>
      </c>
      <c r="Q318">
        <v>3</v>
      </c>
      <c r="R318">
        <v>3</v>
      </c>
      <c r="S318">
        <v>0</v>
      </c>
      <c r="T318">
        <v>0</v>
      </c>
      <c r="U318">
        <v>4</v>
      </c>
      <c r="V318">
        <v>4</v>
      </c>
      <c r="W318">
        <v>4</v>
      </c>
      <c r="X318">
        <v>0</v>
      </c>
      <c r="Y318">
        <v>4</v>
      </c>
      <c r="Z318">
        <v>8</v>
      </c>
      <c r="AA318">
        <v>8</v>
      </c>
      <c r="AB318">
        <v>8</v>
      </c>
      <c r="AC318">
        <v>1</v>
      </c>
      <c r="AD318">
        <v>1</v>
      </c>
      <c r="AE318">
        <v>0</v>
      </c>
      <c r="AF318">
        <v>0</v>
      </c>
      <c r="AG318">
        <v>9</v>
      </c>
      <c r="AH318">
        <v>0</v>
      </c>
      <c r="AI318">
        <v>0</v>
      </c>
      <c r="AJ318">
        <v>0</v>
      </c>
      <c r="AK318" s="51" t="s">
        <v>141</v>
      </c>
      <c r="AO318" s="14" t="s">
        <v>92</v>
      </c>
    </row>
    <row r="319" spans="1:41" x14ac:dyDescent="0.3">
      <c r="A319" s="14" t="s">
        <v>1037</v>
      </c>
      <c r="B319">
        <v>2</v>
      </c>
      <c r="C319">
        <v>4431</v>
      </c>
      <c r="D319" t="s">
        <v>152</v>
      </c>
      <c r="E319">
        <v>0</v>
      </c>
      <c r="F319">
        <v>0</v>
      </c>
      <c r="H319">
        <v>0</v>
      </c>
      <c r="I319">
        <v>1</v>
      </c>
      <c r="J319">
        <v>1</v>
      </c>
      <c r="K319">
        <v>1</v>
      </c>
      <c r="L319">
        <v>1</v>
      </c>
      <c r="M319">
        <v>1</v>
      </c>
      <c r="N319">
        <v>1</v>
      </c>
      <c r="O319">
        <v>1</v>
      </c>
      <c r="P319">
        <v>1</v>
      </c>
      <c r="Q319">
        <v>3</v>
      </c>
      <c r="R319">
        <v>3</v>
      </c>
      <c r="S319">
        <v>0</v>
      </c>
      <c r="T319">
        <v>0</v>
      </c>
      <c r="U319">
        <v>0</v>
      </c>
      <c r="V319">
        <v>1</v>
      </c>
      <c r="W319">
        <v>0</v>
      </c>
      <c r="X319">
        <v>0</v>
      </c>
      <c r="Y319">
        <v>0</v>
      </c>
      <c r="Z319">
        <v>1</v>
      </c>
      <c r="AA319">
        <v>2</v>
      </c>
      <c r="AB319">
        <v>1</v>
      </c>
      <c r="AC319">
        <v>0</v>
      </c>
      <c r="AD319">
        <v>0</v>
      </c>
      <c r="AE319">
        <v>0</v>
      </c>
      <c r="AF319">
        <v>0</v>
      </c>
      <c r="AG319">
        <v>7</v>
      </c>
      <c r="AH319">
        <v>0</v>
      </c>
      <c r="AI319">
        <v>3</v>
      </c>
      <c r="AJ319">
        <v>1</v>
      </c>
      <c r="AK319" s="51" t="s">
        <v>141</v>
      </c>
      <c r="AO319" s="14" t="s">
        <v>92</v>
      </c>
    </row>
    <row r="320" spans="1:41" x14ac:dyDescent="0.3">
      <c r="A320" s="14" t="s">
        <v>1038</v>
      </c>
      <c r="B320">
        <v>2</v>
      </c>
      <c r="C320">
        <v>4432</v>
      </c>
      <c r="D320" t="s">
        <v>153</v>
      </c>
      <c r="E320">
        <v>0</v>
      </c>
      <c r="F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1</v>
      </c>
      <c r="P320">
        <v>1</v>
      </c>
      <c r="Q320">
        <v>3</v>
      </c>
      <c r="R320">
        <v>3</v>
      </c>
      <c r="S320">
        <v>0</v>
      </c>
      <c r="T320">
        <v>0</v>
      </c>
      <c r="U320">
        <v>3</v>
      </c>
      <c r="V320">
        <v>3</v>
      </c>
      <c r="W320">
        <v>3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 s="51" t="s">
        <v>141</v>
      </c>
      <c r="AO320" s="14" t="s">
        <v>92</v>
      </c>
    </row>
    <row r="321" spans="1:41" x14ac:dyDescent="0.3">
      <c r="A321" s="14" t="s">
        <v>1039</v>
      </c>
      <c r="B321">
        <v>2</v>
      </c>
      <c r="C321">
        <v>4433</v>
      </c>
      <c r="D321" t="s">
        <v>154</v>
      </c>
      <c r="E321">
        <v>0</v>
      </c>
      <c r="F321">
        <v>0</v>
      </c>
      <c r="H321">
        <v>1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1</v>
      </c>
      <c r="V321">
        <v>1</v>
      </c>
      <c r="W321">
        <v>1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</v>
      </c>
      <c r="AD321">
        <v>0</v>
      </c>
      <c r="AE321">
        <v>0</v>
      </c>
      <c r="AF321">
        <v>0</v>
      </c>
      <c r="AG321">
        <v>6</v>
      </c>
      <c r="AH321">
        <v>0</v>
      </c>
      <c r="AI321">
        <v>0</v>
      </c>
      <c r="AJ321">
        <v>1</v>
      </c>
      <c r="AK321" s="51" t="s">
        <v>141</v>
      </c>
      <c r="AO321" s="14" t="s">
        <v>92</v>
      </c>
    </row>
    <row r="322" spans="1:41" x14ac:dyDescent="0.3">
      <c r="A322" s="14" t="s">
        <v>1040</v>
      </c>
      <c r="B322">
        <v>2</v>
      </c>
      <c r="C322">
        <v>4434</v>
      </c>
      <c r="D322" t="s">
        <v>155</v>
      </c>
      <c r="E322">
        <v>0</v>
      </c>
      <c r="F322">
        <v>0</v>
      </c>
      <c r="H322">
        <v>0</v>
      </c>
      <c r="I322">
        <v>3</v>
      </c>
      <c r="J322">
        <v>3</v>
      </c>
      <c r="K322">
        <v>3</v>
      </c>
      <c r="L322">
        <v>3</v>
      </c>
      <c r="M322">
        <v>3</v>
      </c>
      <c r="N322">
        <v>3</v>
      </c>
      <c r="O322">
        <v>2</v>
      </c>
      <c r="P322">
        <v>3</v>
      </c>
      <c r="Q322">
        <v>3</v>
      </c>
      <c r="R322">
        <v>3</v>
      </c>
      <c r="S322">
        <v>0</v>
      </c>
      <c r="T322">
        <v>0</v>
      </c>
      <c r="U322">
        <v>4</v>
      </c>
      <c r="V322">
        <v>4</v>
      </c>
      <c r="W322">
        <v>4</v>
      </c>
      <c r="X322">
        <v>0</v>
      </c>
      <c r="Y322">
        <v>4</v>
      </c>
      <c r="Z322">
        <v>6</v>
      </c>
      <c r="AA322">
        <v>6</v>
      </c>
      <c r="AB322">
        <v>6</v>
      </c>
      <c r="AC322">
        <v>1</v>
      </c>
      <c r="AD322">
        <v>1</v>
      </c>
      <c r="AE322">
        <v>0</v>
      </c>
      <c r="AF322">
        <v>0</v>
      </c>
      <c r="AG322">
        <v>5</v>
      </c>
      <c r="AH322">
        <v>0</v>
      </c>
      <c r="AI322">
        <v>0</v>
      </c>
      <c r="AJ322">
        <v>2</v>
      </c>
      <c r="AK322" s="51" t="s">
        <v>141</v>
      </c>
      <c r="AO322" s="14" t="s">
        <v>92</v>
      </c>
    </row>
    <row r="323" spans="1:41" x14ac:dyDescent="0.3">
      <c r="A323" s="14" t="s">
        <v>1041</v>
      </c>
      <c r="B323">
        <v>2</v>
      </c>
      <c r="C323">
        <v>4435</v>
      </c>
      <c r="D323" t="s">
        <v>156</v>
      </c>
      <c r="E323">
        <v>0</v>
      </c>
      <c r="F323">
        <v>0</v>
      </c>
      <c r="H323">
        <v>0</v>
      </c>
      <c r="I323">
        <v>1</v>
      </c>
      <c r="J323">
        <v>1</v>
      </c>
      <c r="K323">
        <v>1</v>
      </c>
      <c r="L323">
        <v>1</v>
      </c>
      <c r="M323">
        <v>1</v>
      </c>
      <c r="N323">
        <v>1</v>
      </c>
      <c r="O323">
        <v>1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2</v>
      </c>
      <c r="V323">
        <v>2</v>
      </c>
      <c r="W323">
        <v>2</v>
      </c>
      <c r="X323">
        <v>0</v>
      </c>
      <c r="Y323">
        <v>1</v>
      </c>
      <c r="Z323">
        <v>0</v>
      </c>
      <c r="AA323">
        <v>1</v>
      </c>
      <c r="AB323">
        <v>1</v>
      </c>
      <c r="AC323">
        <v>1</v>
      </c>
      <c r="AD323">
        <v>1</v>
      </c>
      <c r="AE323">
        <v>5</v>
      </c>
      <c r="AF323">
        <v>0</v>
      </c>
      <c r="AG323">
        <v>20</v>
      </c>
      <c r="AH323">
        <v>0</v>
      </c>
      <c r="AI323">
        <v>0</v>
      </c>
      <c r="AJ323">
        <v>2</v>
      </c>
      <c r="AK323" s="51" t="s">
        <v>141</v>
      </c>
      <c r="AO323" s="14" t="s">
        <v>92</v>
      </c>
    </row>
    <row r="324" spans="1:41" x14ac:dyDescent="0.3">
      <c r="A324" s="14" t="s">
        <v>1042</v>
      </c>
      <c r="B324">
        <v>2</v>
      </c>
      <c r="C324">
        <v>4436</v>
      </c>
      <c r="D324" t="s">
        <v>157</v>
      </c>
      <c r="E324">
        <v>0</v>
      </c>
      <c r="F324">
        <v>0</v>
      </c>
      <c r="H324">
        <v>0</v>
      </c>
      <c r="I324">
        <v>2</v>
      </c>
      <c r="J324">
        <v>2</v>
      </c>
      <c r="K324">
        <v>2</v>
      </c>
      <c r="L324">
        <v>2</v>
      </c>
      <c r="M324">
        <v>2</v>
      </c>
      <c r="N324">
        <v>2</v>
      </c>
      <c r="O324">
        <v>3</v>
      </c>
      <c r="P324">
        <v>3</v>
      </c>
      <c r="Q324">
        <v>1</v>
      </c>
      <c r="R324">
        <v>1</v>
      </c>
      <c r="S324">
        <v>0</v>
      </c>
      <c r="T324">
        <v>0</v>
      </c>
      <c r="U324">
        <v>2</v>
      </c>
      <c r="V324">
        <v>1</v>
      </c>
      <c r="W324">
        <v>4</v>
      </c>
      <c r="X324">
        <v>0</v>
      </c>
      <c r="Y324">
        <v>4</v>
      </c>
      <c r="Z324">
        <v>0</v>
      </c>
      <c r="AA324">
        <v>0</v>
      </c>
      <c r="AB324">
        <v>0</v>
      </c>
      <c r="AC324">
        <v>3</v>
      </c>
      <c r="AD324">
        <v>1</v>
      </c>
      <c r="AE324">
        <v>0</v>
      </c>
      <c r="AF324">
        <v>0</v>
      </c>
      <c r="AG324">
        <v>19</v>
      </c>
      <c r="AH324">
        <v>0</v>
      </c>
      <c r="AI324">
        <v>2</v>
      </c>
      <c r="AJ324">
        <v>1</v>
      </c>
      <c r="AK324" s="51" t="s">
        <v>141</v>
      </c>
      <c r="AO324" s="14" t="s">
        <v>92</v>
      </c>
    </row>
    <row r="325" spans="1:41" x14ac:dyDescent="0.3">
      <c r="A325" s="14" t="s">
        <v>1043</v>
      </c>
      <c r="B325">
        <v>2</v>
      </c>
      <c r="C325">
        <v>4438</v>
      </c>
      <c r="D325" t="s">
        <v>159</v>
      </c>
      <c r="E325">
        <v>0</v>
      </c>
      <c r="F325">
        <v>0</v>
      </c>
      <c r="H325">
        <v>0</v>
      </c>
      <c r="I325">
        <v>1</v>
      </c>
      <c r="J325">
        <v>1</v>
      </c>
      <c r="K325">
        <v>1</v>
      </c>
      <c r="L325">
        <v>1</v>
      </c>
      <c r="M325">
        <v>6</v>
      </c>
      <c r="N325">
        <v>6</v>
      </c>
      <c r="O325">
        <v>6</v>
      </c>
      <c r="P325">
        <v>6</v>
      </c>
      <c r="Q325">
        <v>0</v>
      </c>
      <c r="R325">
        <v>0</v>
      </c>
      <c r="S325">
        <v>0</v>
      </c>
      <c r="T325">
        <v>0</v>
      </c>
      <c r="U325">
        <v>4</v>
      </c>
      <c r="V325">
        <v>4</v>
      </c>
      <c r="W325">
        <v>4</v>
      </c>
      <c r="X325">
        <v>0</v>
      </c>
      <c r="Y325">
        <v>3</v>
      </c>
      <c r="Z325">
        <v>1</v>
      </c>
      <c r="AA325">
        <v>1</v>
      </c>
      <c r="AB325">
        <v>1</v>
      </c>
      <c r="AC325">
        <v>5</v>
      </c>
      <c r="AD325">
        <v>5</v>
      </c>
      <c r="AE325">
        <v>0</v>
      </c>
      <c r="AF325">
        <v>0</v>
      </c>
      <c r="AG325">
        <v>19</v>
      </c>
      <c r="AH325">
        <v>0</v>
      </c>
      <c r="AI325">
        <v>2</v>
      </c>
      <c r="AJ325">
        <v>2</v>
      </c>
      <c r="AK325" s="51" t="s">
        <v>141</v>
      </c>
      <c r="AO325" s="14" t="s">
        <v>92</v>
      </c>
    </row>
    <row r="326" spans="1:41" x14ac:dyDescent="0.3">
      <c r="A326" s="14" t="s">
        <v>1044</v>
      </c>
      <c r="B326">
        <v>2</v>
      </c>
      <c r="C326">
        <v>4439</v>
      </c>
      <c r="D326" t="s">
        <v>160</v>
      </c>
      <c r="E326">
        <v>0</v>
      </c>
      <c r="F326">
        <v>1</v>
      </c>
      <c r="H326">
        <v>0</v>
      </c>
      <c r="I326">
        <v>7</v>
      </c>
      <c r="J326">
        <v>7</v>
      </c>
      <c r="K326">
        <v>7</v>
      </c>
      <c r="L326">
        <v>7</v>
      </c>
      <c r="M326">
        <v>5</v>
      </c>
      <c r="N326">
        <v>5</v>
      </c>
      <c r="O326">
        <v>5</v>
      </c>
      <c r="P326">
        <v>5</v>
      </c>
      <c r="Q326">
        <v>8</v>
      </c>
      <c r="R326">
        <v>8</v>
      </c>
      <c r="S326">
        <v>0</v>
      </c>
      <c r="T326">
        <v>0</v>
      </c>
      <c r="U326">
        <v>3</v>
      </c>
      <c r="V326">
        <v>3</v>
      </c>
      <c r="W326">
        <v>3</v>
      </c>
      <c r="X326">
        <v>0</v>
      </c>
      <c r="Y326">
        <v>7</v>
      </c>
      <c r="Z326">
        <v>4</v>
      </c>
      <c r="AA326">
        <v>4</v>
      </c>
      <c r="AB326">
        <v>4</v>
      </c>
      <c r="AC326">
        <v>5</v>
      </c>
      <c r="AD326">
        <v>5</v>
      </c>
      <c r="AE326">
        <v>5</v>
      </c>
      <c r="AF326">
        <v>0</v>
      </c>
      <c r="AG326">
        <v>27</v>
      </c>
      <c r="AH326">
        <v>0</v>
      </c>
      <c r="AI326">
        <v>0</v>
      </c>
      <c r="AJ326">
        <v>6</v>
      </c>
      <c r="AK326" s="51" t="s">
        <v>161</v>
      </c>
      <c r="AO326" s="14" t="s">
        <v>33</v>
      </c>
    </row>
    <row r="327" spans="1:41" x14ac:dyDescent="0.3">
      <c r="A327" s="14" t="s">
        <v>1045</v>
      </c>
      <c r="B327">
        <v>2</v>
      </c>
      <c r="C327">
        <v>4440</v>
      </c>
      <c r="D327" t="s">
        <v>162</v>
      </c>
      <c r="E327">
        <v>29</v>
      </c>
      <c r="F327">
        <v>0</v>
      </c>
      <c r="H327">
        <v>32</v>
      </c>
      <c r="I327">
        <v>10</v>
      </c>
      <c r="J327">
        <v>10</v>
      </c>
      <c r="K327">
        <v>10</v>
      </c>
      <c r="L327">
        <v>10</v>
      </c>
      <c r="M327">
        <v>12</v>
      </c>
      <c r="N327">
        <v>11</v>
      </c>
      <c r="O327">
        <v>12</v>
      </c>
      <c r="P327">
        <v>12</v>
      </c>
      <c r="Q327">
        <v>9</v>
      </c>
      <c r="R327">
        <v>9</v>
      </c>
      <c r="S327">
        <v>0</v>
      </c>
      <c r="T327">
        <v>0</v>
      </c>
      <c r="U327">
        <v>17</v>
      </c>
      <c r="V327">
        <v>17</v>
      </c>
      <c r="W327">
        <v>20</v>
      </c>
      <c r="X327">
        <v>0</v>
      </c>
      <c r="Y327">
        <v>20</v>
      </c>
      <c r="Z327">
        <v>7</v>
      </c>
      <c r="AA327">
        <v>18</v>
      </c>
      <c r="AB327">
        <v>18</v>
      </c>
      <c r="AC327">
        <v>3</v>
      </c>
      <c r="AD327">
        <v>3</v>
      </c>
      <c r="AE327">
        <v>2</v>
      </c>
      <c r="AF327">
        <v>0</v>
      </c>
      <c r="AG327">
        <v>56</v>
      </c>
      <c r="AH327">
        <v>0</v>
      </c>
      <c r="AI327">
        <v>1</v>
      </c>
      <c r="AJ327">
        <v>17</v>
      </c>
      <c r="AK327" s="51" t="s">
        <v>164</v>
      </c>
      <c r="AO327" s="14" t="s">
        <v>164</v>
      </c>
    </row>
    <row r="328" spans="1:41" x14ac:dyDescent="0.3">
      <c r="A328" s="14" t="s">
        <v>1046</v>
      </c>
      <c r="B328">
        <v>2</v>
      </c>
      <c r="C328">
        <v>4441</v>
      </c>
      <c r="D328" t="s">
        <v>165</v>
      </c>
      <c r="E328">
        <v>0</v>
      </c>
      <c r="F328">
        <v>0</v>
      </c>
      <c r="H328">
        <v>0</v>
      </c>
      <c r="I328">
        <v>8</v>
      </c>
      <c r="J328">
        <v>8</v>
      </c>
      <c r="K328">
        <v>8</v>
      </c>
      <c r="L328">
        <v>8</v>
      </c>
      <c r="M328">
        <v>7</v>
      </c>
      <c r="N328">
        <v>8</v>
      </c>
      <c r="O328">
        <v>7</v>
      </c>
      <c r="P328">
        <v>7</v>
      </c>
      <c r="Q328">
        <v>17</v>
      </c>
      <c r="R328">
        <v>17</v>
      </c>
      <c r="S328">
        <v>0</v>
      </c>
      <c r="T328">
        <v>0</v>
      </c>
      <c r="U328">
        <v>13</v>
      </c>
      <c r="V328">
        <v>13</v>
      </c>
      <c r="W328">
        <v>4</v>
      </c>
      <c r="X328">
        <v>0</v>
      </c>
      <c r="Y328">
        <v>17</v>
      </c>
      <c r="Z328">
        <v>8</v>
      </c>
      <c r="AA328">
        <v>9</v>
      </c>
      <c r="AB328">
        <v>8</v>
      </c>
      <c r="AC328">
        <v>7</v>
      </c>
      <c r="AD328">
        <v>6</v>
      </c>
      <c r="AE328">
        <v>4</v>
      </c>
      <c r="AF328">
        <v>0</v>
      </c>
      <c r="AG328">
        <v>79</v>
      </c>
      <c r="AH328">
        <v>0</v>
      </c>
      <c r="AI328">
        <v>0</v>
      </c>
      <c r="AJ328">
        <v>9</v>
      </c>
      <c r="AK328" s="51" t="s">
        <v>164</v>
      </c>
      <c r="AO328" s="14" t="s">
        <v>164</v>
      </c>
    </row>
    <row r="329" spans="1:41" x14ac:dyDescent="0.3">
      <c r="A329" s="14" t="s">
        <v>1047</v>
      </c>
      <c r="B329">
        <v>2</v>
      </c>
      <c r="C329">
        <v>4442</v>
      </c>
      <c r="D329" t="s">
        <v>166</v>
      </c>
      <c r="E329">
        <v>0</v>
      </c>
      <c r="F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1</v>
      </c>
      <c r="N329">
        <v>1</v>
      </c>
      <c r="O329">
        <v>1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1</v>
      </c>
      <c r="V329">
        <v>1</v>
      </c>
      <c r="W329">
        <v>1</v>
      </c>
      <c r="X329">
        <v>0</v>
      </c>
      <c r="Y329">
        <v>1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1</v>
      </c>
      <c r="AH329">
        <v>0</v>
      </c>
      <c r="AI329">
        <v>0</v>
      </c>
      <c r="AJ329">
        <v>0</v>
      </c>
      <c r="AK329" s="51" t="s">
        <v>363</v>
      </c>
      <c r="AO329" s="14" t="s">
        <v>164</v>
      </c>
    </row>
    <row r="330" spans="1:41" x14ac:dyDescent="0.3">
      <c r="A330" s="14" t="s">
        <v>1048</v>
      </c>
      <c r="B330">
        <v>2</v>
      </c>
      <c r="C330">
        <v>4443</v>
      </c>
      <c r="D330" t="s">
        <v>168</v>
      </c>
      <c r="E330">
        <v>0</v>
      </c>
      <c r="F330">
        <v>1</v>
      </c>
      <c r="H330">
        <v>1</v>
      </c>
      <c r="I330">
        <v>6</v>
      </c>
      <c r="J330">
        <v>6</v>
      </c>
      <c r="K330">
        <v>6</v>
      </c>
      <c r="L330">
        <v>6</v>
      </c>
      <c r="M330">
        <v>2</v>
      </c>
      <c r="N330">
        <v>2</v>
      </c>
      <c r="O330">
        <v>2</v>
      </c>
      <c r="P330">
        <v>2</v>
      </c>
      <c r="Q330">
        <v>7</v>
      </c>
      <c r="R330">
        <v>7</v>
      </c>
      <c r="S330">
        <v>0</v>
      </c>
      <c r="T330">
        <v>0</v>
      </c>
      <c r="U330">
        <v>5</v>
      </c>
      <c r="V330">
        <v>5</v>
      </c>
      <c r="W330">
        <v>5</v>
      </c>
      <c r="X330">
        <v>0</v>
      </c>
      <c r="Y330">
        <v>12</v>
      </c>
      <c r="Z330">
        <v>8</v>
      </c>
      <c r="AA330">
        <v>8</v>
      </c>
      <c r="AB330">
        <v>8</v>
      </c>
      <c r="AC330">
        <v>14</v>
      </c>
      <c r="AD330">
        <v>12</v>
      </c>
      <c r="AE330">
        <v>1</v>
      </c>
      <c r="AF330">
        <v>0</v>
      </c>
      <c r="AG330">
        <v>31</v>
      </c>
      <c r="AH330">
        <v>0</v>
      </c>
      <c r="AI330">
        <v>0</v>
      </c>
      <c r="AJ330">
        <v>5</v>
      </c>
      <c r="AK330" s="51" t="s">
        <v>364</v>
      </c>
      <c r="AO330" s="14" t="s">
        <v>164</v>
      </c>
    </row>
    <row r="331" spans="1:41" x14ac:dyDescent="0.3">
      <c r="A331" s="14" t="s">
        <v>1049</v>
      </c>
      <c r="B331">
        <v>2</v>
      </c>
      <c r="C331">
        <v>4444</v>
      </c>
      <c r="D331" t="s">
        <v>169</v>
      </c>
      <c r="E331">
        <v>0</v>
      </c>
      <c r="F331">
        <v>0</v>
      </c>
      <c r="H331">
        <v>0</v>
      </c>
      <c r="I331">
        <v>1</v>
      </c>
      <c r="J331">
        <v>1</v>
      </c>
      <c r="K331">
        <v>1</v>
      </c>
      <c r="L331">
        <v>1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4</v>
      </c>
      <c r="Z331">
        <v>1</v>
      </c>
      <c r="AA331">
        <v>1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17</v>
      </c>
      <c r="AH331">
        <v>0</v>
      </c>
      <c r="AI331">
        <v>0</v>
      </c>
      <c r="AJ331">
        <v>2</v>
      </c>
      <c r="AK331" s="51" t="s">
        <v>169</v>
      </c>
      <c r="AO331" s="14" t="s">
        <v>164</v>
      </c>
    </row>
    <row r="332" spans="1:41" x14ac:dyDescent="0.3">
      <c r="A332" s="14" t="s">
        <v>1050</v>
      </c>
      <c r="B332">
        <v>2</v>
      </c>
      <c r="C332">
        <v>4445</v>
      </c>
      <c r="D332" t="s">
        <v>170</v>
      </c>
      <c r="E332">
        <v>0</v>
      </c>
      <c r="F332">
        <v>1</v>
      </c>
      <c r="H332">
        <v>0</v>
      </c>
      <c r="I332">
        <v>2</v>
      </c>
      <c r="J332">
        <v>2</v>
      </c>
      <c r="K332">
        <v>2</v>
      </c>
      <c r="L332">
        <v>2</v>
      </c>
      <c r="M332">
        <v>1</v>
      </c>
      <c r="N332">
        <v>1</v>
      </c>
      <c r="O332">
        <v>1</v>
      </c>
      <c r="P332">
        <v>1</v>
      </c>
      <c r="Q332">
        <v>1</v>
      </c>
      <c r="R332">
        <v>1</v>
      </c>
      <c r="S332">
        <v>0</v>
      </c>
      <c r="T332">
        <v>0</v>
      </c>
      <c r="U332">
        <v>1</v>
      </c>
      <c r="V332">
        <v>1</v>
      </c>
      <c r="W332">
        <v>0</v>
      </c>
      <c r="X332">
        <v>0</v>
      </c>
      <c r="Y332">
        <v>2</v>
      </c>
      <c r="Z332">
        <v>2</v>
      </c>
      <c r="AA332">
        <v>3</v>
      </c>
      <c r="AB332">
        <v>3</v>
      </c>
      <c r="AC332">
        <v>4</v>
      </c>
      <c r="AD332">
        <v>4</v>
      </c>
      <c r="AE332">
        <v>0</v>
      </c>
      <c r="AF332">
        <v>0</v>
      </c>
      <c r="AG332">
        <v>15</v>
      </c>
      <c r="AH332">
        <v>0</v>
      </c>
      <c r="AI332">
        <v>0</v>
      </c>
      <c r="AJ332">
        <v>1</v>
      </c>
      <c r="AK332" s="51" t="s">
        <v>169</v>
      </c>
      <c r="AO332" s="14" t="s">
        <v>164</v>
      </c>
    </row>
    <row r="333" spans="1:41" x14ac:dyDescent="0.3">
      <c r="A333" s="14" t="s">
        <v>1051</v>
      </c>
      <c r="B333">
        <v>2</v>
      </c>
      <c r="C333">
        <v>4446</v>
      </c>
      <c r="D333" t="s">
        <v>171</v>
      </c>
      <c r="E333">
        <v>0</v>
      </c>
      <c r="F333">
        <v>0</v>
      </c>
      <c r="H333">
        <v>0</v>
      </c>
      <c r="I333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1</v>
      </c>
      <c r="R333">
        <v>1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2</v>
      </c>
      <c r="AA333">
        <v>2</v>
      </c>
      <c r="AB333">
        <v>1</v>
      </c>
      <c r="AC333">
        <v>0</v>
      </c>
      <c r="AD333">
        <v>0</v>
      </c>
      <c r="AE333">
        <v>0</v>
      </c>
      <c r="AF333">
        <v>0</v>
      </c>
      <c r="AG333">
        <v>4</v>
      </c>
      <c r="AH333">
        <v>0</v>
      </c>
      <c r="AI333">
        <v>0</v>
      </c>
      <c r="AJ333">
        <v>0</v>
      </c>
      <c r="AK333" s="51" t="s">
        <v>169</v>
      </c>
      <c r="AO333" s="14" t="s">
        <v>164</v>
      </c>
    </row>
    <row r="334" spans="1:41" x14ac:dyDescent="0.3">
      <c r="A334" s="14" t="s">
        <v>1052</v>
      </c>
      <c r="B334">
        <v>2</v>
      </c>
      <c r="C334">
        <v>4447</v>
      </c>
      <c r="D334" t="s">
        <v>172</v>
      </c>
      <c r="E334">
        <v>2</v>
      </c>
      <c r="F334">
        <v>0</v>
      </c>
      <c r="H334">
        <v>2</v>
      </c>
      <c r="I334">
        <v>4</v>
      </c>
      <c r="J334">
        <v>4</v>
      </c>
      <c r="K334">
        <v>4</v>
      </c>
      <c r="L334">
        <v>4</v>
      </c>
      <c r="M334">
        <v>3</v>
      </c>
      <c r="N334">
        <v>0</v>
      </c>
      <c r="O334">
        <v>0</v>
      </c>
      <c r="P334">
        <v>0</v>
      </c>
      <c r="Q334">
        <v>6</v>
      </c>
      <c r="R334">
        <v>6</v>
      </c>
      <c r="S334">
        <v>0</v>
      </c>
      <c r="T334">
        <v>0</v>
      </c>
      <c r="U334">
        <v>4</v>
      </c>
      <c r="V334">
        <v>4</v>
      </c>
      <c r="W334">
        <v>6</v>
      </c>
      <c r="X334">
        <v>0</v>
      </c>
      <c r="Y334">
        <v>8</v>
      </c>
      <c r="Z334">
        <v>2</v>
      </c>
      <c r="AA334">
        <v>6</v>
      </c>
      <c r="AB334">
        <v>9</v>
      </c>
      <c r="AC334">
        <v>5</v>
      </c>
      <c r="AD334">
        <v>4</v>
      </c>
      <c r="AE334">
        <v>1</v>
      </c>
      <c r="AF334">
        <v>0</v>
      </c>
      <c r="AG334">
        <v>6</v>
      </c>
      <c r="AH334">
        <v>0</v>
      </c>
      <c r="AI334">
        <v>0</v>
      </c>
      <c r="AJ334">
        <v>1</v>
      </c>
      <c r="AK334" s="51" t="s">
        <v>169</v>
      </c>
      <c r="AO334" s="14" t="s">
        <v>164</v>
      </c>
    </row>
    <row r="335" spans="1:41" x14ac:dyDescent="0.3">
      <c r="A335" s="14" t="s">
        <v>1053</v>
      </c>
      <c r="B335">
        <v>2</v>
      </c>
      <c r="C335">
        <v>4448</v>
      </c>
      <c r="D335" t="s">
        <v>173</v>
      </c>
      <c r="E335">
        <v>0</v>
      </c>
      <c r="F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1</v>
      </c>
      <c r="V335">
        <v>2</v>
      </c>
      <c r="W335">
        <v>0</v>
      </c>
      <c r="X335">
        <v>0</v>
      </c>
      <c r="Y335">
        <v>1</v>
      </c>
      <c r="Z335">
        <v>1</v>
      </c>
      <c r="AA335">
        <v>1</v>
      </c>
      <c r="AB335">
        <v>1</v>
      </c>
      <c r="AC335">
        <v>0</v>
      </c>
      <c r="AD335">
        <v>0</v>
      </c>
      <c r="AE335">
        <v>0</v>
      </c>
      <c r="AF335">
        <v>0</v>
      </c>
      <c r="AG335">
        <v>3</v>
      </c>
      <c r="AH335">
        <v>0</v>
      </c>
      <c r="AI335">
        <v>0</v>
      </c>
      <c r="AJ335">
        <v>0</v>
      </c>
      <c r="AK335" s="51" t="s">
        <v>169</v>
      </c>
      <c r="AO335" s="14" t="s">
        <v>164</v>
      </c>
    </row>
    <row r="336" spans="1:41" x14ac:dyDescent="0.3">
      <c r="A336" s="14" t="s">
        <v>1054</v>
      </c>
      <c r="B336">
        <v>2</v>
      </c>
      <c r="C336">
        <v>4449</v>
      </c>
      <c r="D336" t="s">
        <v>174</v>
      </c>
      <c r="E336">
        <v>0</v>
      </c>
      <c r="F336">
        <v>0</v>
      </c>
      <c r="H336">
        <v>0</v>
      </c>
      <c r="I336">
        <v>2</v>
      </c>
      <c r="J336">
        <v>2</v>
      </c>
      <c r="K336">
        <v>2</v>
      </c>
      <c r="L336">
        <v>2</v>
      </c>
      <c r="M336">
        <v>1</v>
      </c>
      <c r="N336">
        <v>1</v>
      </c>
      <c r="O336">
        <v>1</v>
      </c>
      <c r="P336">
        <v>1</v>
      </c>
      <c r="Q336">
        <v>0</v>
      </c>
      <c r="R336">
        <v>0</v>
      </c>
      <c r="S336">
        <v>0</v>
      </c>
      <c r="T336">
        <v>0</v>
      </c>
      <c r="U336">
        <v>1</v>
      </c>
      <c r="V336">
        <v>1</v>
      </c>
      <c r="W336">
        <v>1</v>
      </c>
      <c r="X336">
        <v>0</v>
      </c>
      <c r="Y336">
        <v>2</v>
      </c>
      <c r="Z336">
        <v>1</v>
      </c>
      <c r="AA336">
        <v>1</v>
      </c>
      <c r="AB336">
        <v>1</v>
      </c>
      <c r="AC336">
        <v>3</v>
      </c>
      <c r="AD336">
        <v>3</v>
      </c>
      <c r="AE336">
        <v>0</v>
      </c>
      <c r="AF336">
        <v>0</v>
      </c>
      <c r="AG336">
        <v>16</v>
      </c>
      <c r="AH336">
        <v>0</v>
      </c>
      <c r="AI336">
        <v>0</v>
      </c>
      <c r="AJ336">
        <v>0</v>
      </c>
      <c r="AK336" s="51" t="s">
        <v>169</v>
      </c>
      <c r="AO336" s="14" t="s">
        <v>164</v>
      </c>
    </row>
    <row r="337" spans="1:41" x14ac:dyDescent="0.3">
      <c r="A337" s="14" t="s">
        <v>1055</v>
      </c>
      <c r="B337">
        <v>2</v>
      </c>
      <c r="C337">
        <v>4450</v>
      </c>
      <c r="D337" t="s">
        <v>175</v>
      </c>
      <c r="E337">
        <v>0</v>
      </c>
      <c r="F337">
        <v>0</v>
      </c>
      <c r="H337">
        <v>0</v>
      </c>
      <c r="I337">
        <v>1</v>
      </c>
      <c r="J337">
        <v>1</v>
      </c>
      <c r="K337">
        <v>1</v>
      </c>
      <c r="L337">
        <v>1</v>
      </c>
      <c r="M337">
        <v>1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2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1</v>
      </c>
      <c r="AH337">
        <v>0</v>
      </c>
      <c r="AI337">
        <v>0</v>
      </c>
      <c r="AJ337">
        <v>1</v>
      </c>
      <c r="AK337" s="51" t="s">
        <v>169</v>
      </c>
      <c r="AO337" s="14" t="s">
        <v>164</v>
      </c>
    </row>
    <row r="338" spans="1:41" x14ac:dyDescent="0.3">
      <c r="A338" s="14" t="s">
        <v>1056</v>
      </c>
      <c r="B338">
        <v>2</v>
      </c>
      <c r="C338">
        <v>4451</v>
      </c>
      <c r="D338" t="s">
        <v>176</v>
      </c>
      <c r="E338">
        <v>0</v>
      </c>
      <c r="F338">
        <v>0</v>
      </c>
      <c r="H338">
        <v>1</v>
      </c>
      <c r="I338">
        <v>9</v>
      </c>
      <c r="J338">
        <v>9</v>
      </c>
      <c r="K338">
        <v>9</v>
      </c>
      <c r="L338">
        <v>9</v>
      </c>
      <c r="M338">
        <v>8</v>
      </c>
      <c r="N338">
        <v>9</v>
      </c>
      <c r="O338">
        <v>8</v>
      </c>
      <c r="P338">
        <v>9</v>
      </c>
      <c r="Q338">
        <v>15</v>
      </c>
      <c r="R338">
        <v>15</v>
      </c>
      <c r="S338">
        <v>0</v>
      </c>
      <c r="T338">
        <v>0</v>
      </c>
      <c r="U338">
        <v>8</v>
      </c>
      <c r="V338">
        <v>9</v>
      </c>
      <c r="W338">
        <v>5</v>
      </c>
      <c r="X338">
        <v>0</v>
      </c>
      <c r="Y338">
        <v>4</v>
      </c>
      <c r="Z338">
        <v>5</v>
      </c>
      <c r="AA338">
        <v>6</v>
      </c>
      <c r="AB338">
        <v>6</v>
      </c>
      <c r="AC338">
        <v>4</v>
      </c>
      <c r="AD338">
        <v>5</v>
      </c>
      <c r="AE338">
        <v>0</v>
      </c>
      <c r="AF338">
        <v>0</v>
      </c>
      <c r="AG338">
        <v>7</v>
      </c>
      <c r="AH338">
        <v>0</v>
      </c>
      <c r="AI338">
        <v>0</v>
      </c>
      <c r="AJ338">
        <v>0</v>
      </c>
      <c r="AK338" s="51" t="s">
        <v>169</v>
      </c>
      <c r="AO338" s="14" t="s">
        <v>164</v>
      </c>
    </row>
    <row r="339" spans="1:41" x14ac:dyDescent="0.3">
      <c r="A339" s="14" t="s">
        <v>1057</v>
      </c>
      <c r="B339">
        <v>2</v>
      </c>
      <c r="C339">
        <v>4452</v>
      </c>
      <c r="D339" t="s">
        <v>177</v>
      </c>
      <c r="E339">
        <v>0</v>
      </c>
      <c r="F339">
        <v>0</v>
      </c>
      <c r="H339">
        <v>0</v>
      </c>
      <c r="I339">
        <v>20</v>
      </c>
      <c r="J339">
        <v>20</v>
      </c>
      <c r="K339">
        <v>20</v>
      </c>
      <c r="L339">
        <v>20</v>
      </c>
      <c r="M339">
        <v>17</v>
      </c>
      <c r="N339">
        <v>17</v>
      </c>
      <c r="O339">
        <v>18</v>
      </c>
      <c r="P339">
        <v>16</v>
      </c>
      <c r="Q339">
        <v>13</v>
      </c>
      <c r="R339">
        <v>16</v>
      </c>
      <c r="S339">
        <v>0</v>
      </c>
      <c r="T339">
        <v>0</v>
      </c>
      <c r="U339">
        <v>14</v>
      </c>
      <c r="V339">
        <v>14</v>
      </c>
      <c r="W339">
        <v>17</v>
      </c>
      <c r="X339">
        <v>0</v>
      </c>
      <c r="Y339">
        <v>26</v>
      </c>
      <c r="Z339">
        <v>7</v>
      </c>
      <c r="AA339">
        <v>5</v>
      </c>
      <c r="AB339">
        <v>11</v>
      </c>
      <c r="AC339">
        <v>7</v>
      </c>
      <c r="AD339">
        <v>5</v>
      </c>
      <c r="AE339">
        <v>5</v>
      </c>
      <c r="AF339">
        <v>0</v>
      </c>
      <c r="AG339">
        <v>69</v>
      </c>
      <c r="AH339">
        <v>0</v>
      </c>
      <c r="AI339">
        <v>2</v>
      </c>
      <c r="AJ339">
        <v>11</v>
      </c>
      <c r="AK339" s="51" t="s">
        <v>366</v>
      </c>
      <c r="AO339" s="14" t="s">
        <v>164</v>
      </c>
    </row>
    <row r="340" spans="1:41" x14ac:dyDescent="0.3">
      <c r="A340" s="14" t="s">
        <v>1058</v>
      </c>
      <c r="B340">
        <v>2</v>
      </c>
      <c r="C340">
        <v>4453</v>
      </c>
      <c r="D340" t="s">
        <v>178</v>
      </c>
      <c r="E340">
        <v>0</v>
      </c>
      <c r="F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1</v>
      </c>
      <c r="AA340">
        <v>1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12</v>
      </c>
      <c r="AH340">
        <v>0</v>
      </c>
      <c r="AI340">
        <v>0</v>
      </c>
      <c r="AJ340">
        <v>0</v>
      </c>
      <c r="AK340" s="51" t="s">
        <v>366</v>
      </c>
      <c r="AO340" s="14" t="s">
        <v>164</v>
      </c>
    </row>
    <row r="341" spans="1:41" x14ac:dyDescent="0.3">
      <c r="A341" s="14" t="s">
        <v>1059</v>
      </c>
      <c r="B341">
        <v>2</v>
      </c>
      <c r="C341">
        <v>4454</v>
      </c>
      <c r="D341" t="s">
        <v>179</v>
      </c>
      <c r="E341">
        <v>0</v>
      </c>
      <c r="F341">
        <v>1</v>
      </c>
      <c r="H341">
        <v>0</v>
      </c>
      <c r="I341">
        <v>1</v>
      </c>
      <c r="J341">
        <v>1</v>
      </c>
      <c r="K341">
        <v>1</v>
      </c>
      <c r="L341">
        <v>0</v>
      </c>
      <c r="M341">
        <v>2</v>
      </c>
      <c r="N341">
        <v>2</v>
      </c>
      <c r="O341">
        <v>2</v>
      </c>
      <c r="P341">
        <v>2</v>
      </c>
      <c r="Q341">
        <v>1</v>
      </c>
      <c r="R341">
        <v>2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1</v>
      </c>
      <c r="AF341">
        <v>0</v>
      </c>
      <c r="AG341">
        <v>7</v>
      </c>
      <c r="AH341">
        <v>0</v>
      </c>
      <c r="AI341">
        <v>0</v>
      </c>
      <c r="AJ341">
        <v>0</v>
      </c>
      <c r="AK341" s="51" t="s">
        <v>363</v>
      </c>
      <c r="AO341" s="14" t="s">
        <v>164</v>
      </c>
    </row>
    <row r="342" spans="1:41" x14ac:dyDescent="0.3">
      <c r="A342" s="14" t="s">
        <v>1060</v>
      </c>
      <c r="B342">
        <v>2</v>
      </c>
      <c r="C342">
        <v>4455</v>
      </c>
      <c r="D342" t="s">
        <v>167</v>
      </c>
      <c r="E342">
        <v>0</v>
      </c>
      <c r="F342">
        <v>0</v>
      </c>
      <c r="H342">
        <v>3</v>
      </c>
      <c r="I342">
        <v>0</v>
      </c>
      <c r="J342">
        <v>0</v>
      </c>
      <c r="K342">
        <v>0</v>
      </c>
      <c r="L342">
        <v>0</v>
      </c>
      <c r="M342">
        <v>3</v>
      </c>
      <c r="N342">
        <v>3</v>
      </c>
      <c r="O342">
        <v>3</v>
      </c>
      <c r="P342">
        <v>3</v>
      </c>
      <c r="Q342">
        <v>3</v>
      </c>
      <c r="R342">
        <v>2</v>
      </c>
      <c r="S342">
        <v>0</v>
      </c>
      <c r="T342">
        <v>0</v>
      </c>
      <c r="U342">
        <v>5</v>
      </c>
      <c r="V342">
        <v>4</v>
      </c>
      <c r="W342">
        <v>3</v>
      </c>
      <c r="X342">
        <v>0</v>
      </c>
      <c r="Y342">
        <v>6</v>
      </c>
      <c r="Z342">
        <v>2</v>
      </c>
      <c r="AA342">
        <v>6</v>
      </c>
      <c r="AB342">
        <v>1</v>
      </c>
      <c r="AC342">
        <v>5</v>
      </c>
      <c r="AD342">
        <v>1</v>
      </c>
      <c r="AE342">
        <v>2</v>
      </c>
      <c r="AF342">
        <v>0</v>
      </c>
      <c r="AG342">
        <v>9</v>
      </c>
      <c r="AH342">
        <v>0</v>
      </c>
      <c r="AI342">
        <v>0</v>
      </c>
      <c r="AJ342">
        <v>2</v>
      </c>
      <c r="AK342" s="51" t="s">
        <v>363</v>
      </c>
      <c r="AO342" s="14" t="s">
        <v>164</v>
      </c>
    </row>
    <row r="343" spans="1:41" x14ac:dyDescent="0.3">
      <c r="A343" s="14" t="s">
        <v>1061</v>
      </c>
      <c r="B343">
        <v>2</v>
      </c>
      <c r="C343">
        <v>4456</v>
      </c>
      <c r="D343" t="s">
        <v>180</v>
      </c>
      <c r="E343">
        <v>0</v>
      </c>
      <c r="F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1</v>
      </c>
      <c r="AB343">
        <v>0</v>
      </c>
      <c r="AC343">
        <v>1</v>
      </c>
      <c r="AD343">
        <v>1</v>
      </c>
      <c r="AE343">
        <v>0</v>
      </c>
      <c r="AF343">
        <v>0</v>
      </c>
      <c r="AG343">
        <v>1</v>
      </c>
      <c r="AH343">
        <v>0</v>
      </c>
      <c r="AI343">
        <v>0</v>
      </c>
      <c r="AJ343">
        <v>0</v>
      </c>
      <c r="AK343" s="51" t="s">
        <v>363</v>
      </c>
      <c r="AO343" s="14" t="s">
        <v>164</v>
      </c>
    </row>
    <row r="344" spans="1:41" x14ac:dyDescent="0.3">
      <c r="A344" s="14" t="s">
        <v>1062</v>
      </c>
      <c r="B344">
        <v>2</v>
      </c>
      <c r="C344">
        <v>4457</v>
      </c>
      <c r="D344" t="s">
        <v>181</v>
      </c>
      <c r="E344">
        <v>2</v>
      </c>
      <c r="F344">
        <v>0</v>
      </c>
      <c r="H344">
        <v>1</v>
      </c>
      <c r="I344">
        <v>2</v>
      </c>
      <c r="J344">
        <v>2</v>
      </c>
      <c r="K344">
        <v>2</v>
      </c>
      <c r="L344">
        <v>2</v>
      </c>
      <c r="M344">
        <v>2</v>
      </c>
      <c r="N344">
        <v>1</v>
      </c>
      <c r="O344">
        <v>3</v>
      </c>
      <c r="P344">
        <v>2</v>
      </c>
      <c r="Q344">
        <v>1</v>
      </c>
      <c r="R344">
        <v>1</v>
      </c>
      <c r="S344">
        <v>0</v>
      </c>
      <c r="T344">
        <v>0</v>
      </c>
      <c r="U344">
        <v>3</v>
      </c>
      <c r="V344">
        <v>2</v>
      </c>
      <c r="W344">
        <v>1</v>
      </c>
      <c r="X344">
        <v>0</v>
      </c>
      <c r="Y344">
        <v>2</v>
      </c>
      <c r="Z344">
        <v>1</v>
      </c>
      <c r="AA344">
        <v>2</v>
      </c>
      <c r="AB344">
        <v>3</v>
      </c>
      <c r="AC344">
        <v>3</v>
      </c>
      <c r="AD344">
        <v>2</v>
      </c>
      <c r="AE344">
        <v>0</v>
      </c>
      <c r="AF344">
        <v>0</v>
      </c>
      <c r="AG344">
        <v>4</v>
      </c>
      <c r="AH344">
        <v>0</v>
      </c>
      <c r="AI344">
        <v>0</v>
      </c>
      <c r="AJ344">
        <v>0</v>
      </c>
      <c r="AK344" s="51" t="s">
        <v>363</v>
      </c>
      <c r="AO344" s="14" t="s">
        <v>164</v>
      </c>
    </row>
    <row r="345" spans="1:41" x14ac:dyDescent="0.3">
      <c r="A345" s="14" t="s">
        <v>1063</v>
      </c>
      <c r="B345">
        <v>2</v>
      </c>
      <c r="C345">
        <v>4458</v>
      </c>
      <c r="D345" t="s">
        <v>182</v>
      </c>
      <c r="E345">
        <v>0</v>
      </c>
      <c r="F345">
        <v>0</v>
      </c>
      <c r="H345">
        <v>0</v>
      </c>
      <c r="I345">
        <v>1</v>
      </c>
      <c r="J345">
        <v>1</v>
      </c>
      <c r="K345">
        <v>1</v>
      </c>
      <c r="L345">
        <v>1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</v>
      </c>
      <c r="AD345">
        <v>1</v>
      </c>
      <c r="AE345">
        <v>3</v>
      </c>
      <c r="AF345">
        <v>0</v>
      </c>
      <c r="AG345">
        <v>5</v>
      </c>
      <c r="AH345">
        <v>0</v>
      </c>
      <c r="AI345">
        <v>0</v>
      </c>
      <c r="AJ345">
        <v>0</v>
      </c>
      <c r="AK345" s="51" t="s">
        <v>363</v>
      </c>
      <c r="AO345" s="14" t="s">
        <v>164</v>
      </c>
    </row>
    <row r="346" spans="1:41" s="40" customFormat="1" x14ac:dyDescent="0.3">
      <c r="A346" s="14" t="s">
        <v>1064</v>
      </c>
      <c r="B346">
        <v>2</v>
      </c>
      <c r="C346">
        <v>4459</v>
      </c>
      <c r="D346" t="s">
        <v>183</v>
      </c>
      <c r="E346">
        <v>0</v>
      </c>
      <c r="F346">
        <v>0</v>
      </c>
      <c r="G346"/>
      <c r="H346">
        <v>0</v>
      </c>
      <c r="I346">
        <v>0</v>
      </c>
      <c r="J346">
        <v>0</v>
      </c>
      <c r="K346">
        <v>0</v>
      </c>
      <c r="L346">
        <v>0</v>
      </c>
      <c r="M346">
        <v>1</v>
      </c>
      <c r="N346">
        <v>1</v>
      </c>
      <c r="O346">
        <v>1</v>
      </c>
      <c r="P346">
        <v>1</v>
      </c>
      <c r="Q346">
        <v>1</v>
      </c>
      <c r="R346">
        <v>1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2</v>
      </c>
      <c r="Z346">
        <v>0</v>
      </c>
      <c r="AA346">
        <v>0</v>
      </c>
      <c r="AB346">
        <v>0</v>
      </c>
      <c r="AC346">
        <v>3</v>
      </c>
      <c r="AD346">
        <v>3</v>
      </c>
      <c r="AE346">
        <v>0</v>
      </c>
      <c r="AF346">
        <v>0</v>
      </c>
      <c r="AG346">
        <v>3</v>
      </c>
      <c r="AH346">
        <v>0</v>
      </c>
      <c r="AI346">
        <v>0</v>
      </c>
      <c r="AJ346">
        <v>0</v>
      </c>
      <c r="AK346" s="51" t="s">
        <v>363</v>
      </c>
      <c r="AL346" s="80"/>
      <c r="AO346" s="14" t="s">
        <v>164</v>
      </c>
    </row>
    <row r="347" spans="1:41" x14ac:dyDescent="0.3">
      <c r="A347" s="14" t="s">
        <v>1065</v>
      </c>
      <c r="B347">
        <v>2</v>
      </c>
      <c r="C347">
        <v>4461</v>
      </c>
      <c r="D347" t="s">
        <v>185</v>
      </c>
      <c r="E347">
        <v>0</v>
      </c>
      <c r="F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1</v>
      </c>
      <c r="N347">
        <v>1</v>
      </c>
      <c r="O347">
        <v>1</v>
      </c>
      <c r="P347">
        <v>1</v>
      </c>
      <c r="Q347">
        <v>0</v>
      </c>
      <c r="R347">
        <v>0</v>
      </c>
      <c r="S347">
        <v>0</v>
      </c>
      <c r="T347">
        <v>0</v>
      </c>
      <c r="U347">
        <v>2</v>
      </c>
      <c r="V347">
        <v>1</v>
      </c>
      <c r="W347">
        <v>2</v>
      </c>
      <c r="X347">
        <v>0</v>
      </c>
      <c r="Y347">
        <v>0</v>
      </c>
      <c r="Z347">
        <v>1</v>
      </c>
      <c r="AA347">
        <v>2</v>
      </c>
      <c r="AB347">
        <v>2</v>
      </c>
      <c r="AC347">
        <v>0</v>
      </c>
      <c r="AD347">
        <v>0</v>
      </c>
      <c r="AE347">
        <v>0</v>
      </c>
      <c r="AF347">
        <v>0</v>
      </c>
      <c r="AG347">
        <v>12</v>
      </c>
      <c r="AH347">
        <v>0</v>
      </c>
      <c r="AI347">
        <v>0</v>
      </c>
      <c r="AJ347">
        <v>0</v>
      </c>
      <c r="AK347" s="51" t="s">
        <v>363</v>
      </c>
      <c r="AL347" s="81"/>
      <c r="AO347" s="14" t="s">
        <v>164</v>
      </c>
    </row>
    <row r="348" spans="1:41" x14ac:dyDescent="0.3">
      <c r="A348" s="14" t="s">
        <v>1066</v>
      </c>
      <c r="B348">
        <v>2</v>
      </c>
      <c r="C348">
        <v>4462</v>
      </c>
      <c r="D348" t="s">
        <v>186</v>
      </c>
      <c r="E348">
        <v>1</v>
      </c>
      <c r="F348">
        <v>0</v>
      </c>
      <c r="H348">
        <v>1</v>
      </c>
      <c r="I348">
        <v>1</v>
      </c>
      <c r="J348">
        <v>1</v>
      </c>
      <c r="K348">
        <v>1</v>
      </c>
      <c r="L348">
        <v>1</v>
      </c>
      <c r="M348">
        <v>0</v>
      </c>
      <c r="N348">
        <v>0</v>
      </c>
      <c r="O348">
        <v>0</v>
      </c>
      <c r="P348">
        <v>0</v>
      </c>
      <c r="Q348">
        <v>2</v>
      </c>
      <c r="R348">
        <v>2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0</v>
      </c>
      <c r="AA348">
        <v>0</v>
      </c>
      <c r="AB348">
        <v>0</v>
      </c>
      <c r="AC348">
        <v>1</v>
      </c>
      <c r="AD348">
        <v>1</v>
      </c>
      <c r="AE348">
        <v>0</v>
      </c>
      <c r="AF348">
        <v>0</v>
      </c>
      <c r="AG348">
        <v>6</v>
      </c>
      <c r="AH348">
        <v>0</v>
      </c>
      <c r="AI348">
        <v>0</v>
      </c>
      <c r="AJ348">
        <v>1</v>
      </c>
      <c r="AK348" s="51" t="s">
        <v>363</v>
      </c>
      <c r="AL348" s="81"/>
      <c r="AO348" s="14" t="s">
        <v>164</v>
      </c>
    </row>
    <row r="349" spans="1:41" x14ac:dyDescent="0.3">
      <c r="A349" s="14" t="s">
        <v>1067</v>
      </c>
      <c r="B349">
        <v>2</v>
      </c>
      <c r="C349">
        <v>4463</v>
      </c>
      <c r="D349" t="s">
        <v>187</v>
      </c>
      <c r="E349">
        <v>0</v>
      </c>
      <c r="F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2</v>
      </c>
      <c r="R349">
        <v>2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1</v>
      </c>
      <c r="AD349">
        <v>1</v>
      </c>
      <c r="AE349">
        <v>0</v>
      </c>
      <c r="AF349">
        <v>0</v>
      </c>
      <c r="AG349">
        <v>1</v>
      </c>
      <c r="AH349">
        <v>0</v>
      </c>
      <c r="AI349">
        <v>0</v>
      </c>
      <c r="AJ349">
        <v>1</v>
      </c>
      <c r="AK349" s="51" t="s">
        <v>363</v>
      </c>
      <c r="AL349" s="81"/>
      <c r="AO349" s="14" t="s">
        <v>164</v>
      </c>
    </row>
    <row r="350" spans="1:41" x14ac:dyDescent="0.3">
      <c r="A350" s="14" t="s">
        <v>1068</v>
      </c>
      <c r="B350">
        <v>2</v>
      </c>
      <c r="C350">
        <v>4464</v>
      </c>
      <c r="D350" t="s">
        <v>188</v>
      </c>
      <c r="E350">
        <v>1</v>
      </c>
      <c r="F350">
        <v>0</v>
      </c>
      <c r="H350">
        <v>1</v>
      </c>
      <c r="I350">
        <v>0</v>
      </c>
      <c r="J350">
        <v>0</v>
      </c>
      <c r="K350">
        <v>0</v>
      </c>
      <c r="L350">
        <v>0</v>
      </c>
      <c r="M350">
        <v>3</v>
      </c>
      <c r="N350">
        <v>3</v>
      </c>
      <c r="O350">
        <v>3</v>
      </c>
      <c r="P350">
        <v>3</v>
      </c>
      <c r="Q350">
        <v>2</v>
      </c>
      <c r="R350">
        <v>2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3</v>
      </c>
      <c r="AD350">
        <v>2</v>
      </c>
      <c r="AE350">
        <v>0</v>
      </c>
      <c r="AF350">
        <v>0</v>
      </c>
      <c r="AG350">
        <v>5</v>
      </c>
      <c r="AH350">
        <v>0</v>
      </c>
      <c r="AI350">
        <v>0</v>
      </c>
      <c r="AJ350">
        <v>1</v>
      </c>
      <c r="AK350" s="51" t="s">
        <v>363</v>
      </c>
      <c r="AL350" s="81"/>
      <c r="AO350" s="14" t="s">
        <v>164</v>
      </c>
    </row>
    <row r="351" spans="1:41" x14ac:dyDescent="0.3">
      <c r="A351" s="14" t="s">
        <v>1069</v>
      </c>
      <c r="B351">
        <v>2</v>
      </c>
      <c r="C351">
        <v>4465</v>
      </c>
      <c r="D351" t="s">
        <v>189</v>
      </c>
      <c r="E351">
        <v>0</v>
      </c>
      <c r="F351">
        <v>0</v>
      </c>
      <c r="H351">
        <v>0</v>
      </c>
      <c r="I351">
        <v>1</v>
      </c>
      <c r="J351">
        <v>1</v>
      </c>
      <c r="K351">
        <v>1</v>
      </c>
      <c r="L351">
        <v>1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1</v>
      </c>
      <c r="W351">
        <v>1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1</v>
      </c>
      <c r="AD351">
        <v>1</v>
      </c>
      <c r="AE351">
        <v>0</v>
      </c>
      <c r="AF351">
        <v>0</v>
      </c>
      <c r="AG351">
        <v>3</v>
      </c>
      <c r="AH351">
        <v>0</v>
      </c>
      <c r="AI351">
        <v>0</v>
      </c>
      <c r="AJ351">
        <v>0</v>
      </c>
      <c r="AK351" s="51" t="s">
        <v>363</v>
      </c>
      <c r="AO351" s="14" t="s">
        <v>164</v>
      </c>
    </row>
    <row r="352" spans="1:41" x14ac:dyDescent="0.3">
      <c r="A352" s="14" t="s">
        <v>1070</v>
      </c>
      <c r="B352">
        <v>2</v>
      </c>
      <c r="C352">
        <v>6681</v>
      </c>
      <c r="D352" t="s">
        <v>190</v>
      </c>
      <c r="E352">
        <v>0</v>
      </c>
      <c r="F352">
        <v>0</v>
      </c>
      <c r="H352">
        <v>0</v>
      </c>
      <c r="I352">
        <v>1</v>
      </c>
      <c r="J352">
        <v>1</v>
      </c>
      <c r="K352">
        <v>1</v>
      </c>
      <c r="L352">
        <v>1</v>
      </c>
      <c r="M352">
        <v>5</v>
      </c>
      <c r="N352">
        <v>3</v>
      </c>
      <c r="O352">
        <v>4</v>
      </c>
      <c r="P352">
        <v>3</v>
      </c>
      <c r="Q352">
        <v>1</v>
      </c>
      <c r="R352">
        <v>2</v>
      </c>
      <c r="S352">
        <v>0</v>
      </c>
      <c r="T352">
        <v>0</v>
      </c>
      <c r="U352">
        <v>0</v>
      </c>
      <c r="V352">
        <v>0</v>
      </c>
      <c r="W352">
        <v>2</v>
      </c>
      <c r="X352">
        <v>0</v>
      </c>
      <c r="Y352">
        <v>2</v>
      </c>
      <c r="Z352">
        <v>0</v>
      </c>
      <c r="AA352">
        <v>1</v>
      </c>
      <c r="AB352">
        <v>0</v>
      </c>
      <c r="AC352">
        <v>2</v>
      </c>
      <c r="AD352">
        <v>2</v>
      </c>
      <c r="AE352">
        <v>0</v>
      </c>
      <c r="AF352">
        <v>0</v>
      </c>
      <c r="AG352">
        <v>5</v>
      </c>
      <c r="AH352">
        <v>0</v>
      </c>
      <c r="AI352">
        <v>0</v>
      </c>
      <c r="AJ352">
        <v>0</v>
      </c>
      <c r="AK352" s="51" t="s">
        <v>107</v>
      </c>
      <c r="AO352" s="14" t="s">
        <v>92</v>
      </c>
    </row>
    <row r="353" spans="1:41" x14ac:dyDescent="0.3">
      <c r="A353" s="14" t="s">
        <v>1071</v>
      </c>
      <c r="B353">
        <v>2</v>
      </c>
      <c r="C353">
        <v>6682</v>
      </c>
      <c r="D353" t="s">
        <v>191</v>
      </c>
      <c r="E353">
        <v>0</v>
      </c>
      <c r="F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1</v>
      </c>
      <c r="N353">
        <v>1</v>
      </c>
      <c r="O353">
        <v>1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2</v>
      </c>
      <c r="Z353">
        <v>1</v>
      </c>
      <c r="AA353">
        <v>1</v>
      </c>
      <c r="AB353">
        <v>1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 s="51" t="s">
        <v>107</v>
      </c>
      <c r="AO353" s="14" t="s">
        <v>92</v>
      </c>
    </row>
    <row r="354" spans="1:41" x14ac:dyDescent="0.3">
      <c r="A354" s="14" t="s">
        <v>1072</v>
      </c>
      <c r="B354">
        <v>2</v>
      </c>
      <c r="C354">
        <v>6683</v>
      </c>
      <c r="D354" t="s">
        <v>192</v>
      </c>
      <c r="E354">
        <v>1</v>
      </c>
      <c r="F354">
        <v>0</v>
      </c>
      <c r="H354">
        <v>1</v>
      </c>
      <c r="I354">
        <v>7</v>
      </c>
      <c r="J354">
        <v>7</v>
      </c>
      <c r="K354">
        <v>7</v>
      </c>
      <c r="L354">
        <v>7</v>
      </c>
      <c r="M354">
        <v>6</v>
      </c>
      <c r="N354">
        <v>4</v>
      </c>
      <c r="O354">
        <v>6</v>
      </c>
      <c r="P354">
        <v>7</v>
      </c>
      <c r="Q354">
        <v>6</v>
      </c>
      <c r="R354">
        <v>6</v>
      </c>
      <c r="S354">
        <v>0</v>
      </c>
      <c r="T354">
        <v>0</v>
      </c>
      <c r="U354">
        <v>5</v>
      </c>
      <c r="V354">
        <v>3</v>
      </c>
      <c r="W354">
        <v>4</v>
      </c>
      <c r="X354">
        <v>0</v>
      </c>
      <c r="Y354">
        <v>10</v>
      </c>
      <c r="Z354">
        <v>2</v>
      </c>
      <c r="AA354">
        <v>1</v>
      </c>
      <c r="AB354">
        <v>1</v>
      </c>
      <c r="AC354">
        <v>3</v>
      </c>
      <c r="AD354">
        <v>3</v>
      </c>
      <c r="AE354">
        <v>2</v>
      </c>
      <c r="AF354">
        <v>0</v>
      </c>
      <c r="AG354">
        <v>8</v>
      </c>
      <c r="AH354">
        <v>0</v>
      </c>
      <c r="AI354">
        <v>1</v>
      </c>
      <c r="AJ354">
        <v>3</v>
      </c>
      <c r="AK354" s="51" t="s">
        <v>128</v>
      </c>
      <c r="AO354" s="14" t="s">
        <v>92</v>
      </c>
    </row>
    <row r="355" spans="1:41" x14ac:dyDescent="0.3">
      <c r="A355" s="14" t="s">
        <v>1073</v>
      </c>
      <c r="B355">
        <v>2</v>
      </c>
      <c r="C355">
        <v>6722</v>
      </c>
      <c r="D355" t="s">
        <v>193</v>
      </c>
      <c r="E355">
        <v>1</v>
      </c>
      <c r="F355">
        <v>0</v>
      </c>
      <c r="H355">
        <v>4</v>
      </c>
      <c r="I355">
        <v>4</v>
      </c>
      <c r="J355">
        <v>4</v>
      </c>
      <c r="K355">
        <v>4</v>
      </c>
      <c r="L355">
        <v>4</v>
      </c>
      <c r="M355">
        <v>9</v>
      </c>
      <c r="N355">
        <v>9</v>
      </c>
      <c r="O355">
        <v>9</v>
      </c>
      <c r="P355">
        <v>9</v>
      </c>
      <c r="Q355">
        <v>11</v>
      </c>
      <c r="R355">
        <v>11</v>
      </c>
      <c r="S355">
        <v>0</v>
      </c>
      <c r="T355">
        <v>0</v>
      </c>
      <c r="U355">
        <v>13</v>
      </c>
      <c r="V355">
        <v>12</v>
      </c>
      <c r="W355">
        <v>6</v>
      </c>
      <c r="X355">
        <v>0</v>
      </c>
      <c r="Y355">
        <v>12</v>
      </c>
      <c r="Z355">
        <v>4</v>
      </c>
      <c r="AA355">
        <v>1</v>
      </c>
      <c r="AB355">
        <v>4</v>
      </c>
      <c r="AC355">
        <v>4</v>
      </c>
      <c r="AD355">
        <v>4</v>
      </c>
      <c r="AE355">
        <v>1</v>
      </c>
      <c r="AF355">
        <v>0</v>
      </c>
      <c r="AG355">
        <v>50</v>
      </c>
      <c r="AH355">
        <v>0</v>
      </c>
      <c r="AI355">
        <v>0</v>
      </c>
      <c r="AJ355">
        <v>7</v>
      </c>
      <c r="AK355" s="51" t="s">
        <v>193</v>
      </c>
      <c r="AO355" s="14" t="s">
        <v>33</v>
      </c>
    </row>
    <row r="356" spans="1:41" x14ac:dyDescent="0.3">
      <c r="A356" s="14" t="s">
        <v>1074</v>
      </c>
      <c r="B356">
        <v>2</v>
      </c>
      <c r="C356">
        <v>6723</v>
      </c>
      <c r="D356" t="s">
        <v>194</v>
      </c>
      <c r="E356">
        <v>0</v>
      </c>
      <c r="F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1</v>
      </c>
      <c r="AH356">
        <v>0</v>
      </c>
      <c r="AI356">
        <v>0</v>
      </c>
      <c r="AJ356">
        <v>0</v>
      </c>
      <c r="AK356" s="51" t="s">
        <v>194</v>
      </c>
      <c r="AO356" s="14" t="s">
        <v>33</v>
      </c>
    </row>
    <row r="357" spans="1:41" x14ac:dyDescent="0.3">
      <c r="A357" s="14" t="s">
        <v>1075</v>
      </c>
      <c r="B357">
        <v>2</v>
      </c>
      <c r="C357">
        <v>6953</v>
      </c>
      <c r="D357" t="s">
        <v>195</v>
      </c>
      <c r="E357">
        <v>0</v>
      </c>
      <c r="F357">
        <v>0</v>
      </c>
      <c r="H357">
        <v>0</v>
      </c>
      <c r="I357">
        <v>1</v>
      </c>
      <c r="J357">
        <v>1</v>
      </c>
      <c r="K357">
        <v>1</v>
      </c>
      <c r="L357">
        <v>1</v>
      </c>
      <c r="M357">
        <v>2</v>
      </c>
      <c r="N357">
        <v>2</v>
      </c>
      <c r="O357">
        <v>2</v>
      </c>
      <c r="P357">
        <v>2</v>
      </c>
      <c r="Q357">
        <v>1</v>
      </c>
      <c r="R357">
        <v>1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19</v>
      </c>
      <c r="AH357">
        <v>0</v>
      </c>
      <c r="AI357">
        <v>0</v>
      </c>
      <c r="AJ357">
        <v>1</v>
      </c>
      <c r="AK357" s="51" t="s">
        <v>116</v>
      </c>
      <c r="AO357" s="14" t="s">
        <v>92</v>
      </c>
    </row>
    <row r="358" spans="1:41" x14ac:dyDescent="0.3">
      <c r="A358" s="14" t="s">
        <v>1076</v>
      </c>
      <c r="B358">
        <v>2</v>
      </c>
      <c r="C358">
        <v>6954</v>
      </c>
      <c r="D358" t="s">
        <v>196</v>
      </c>
      <c r="E358">
        <v>0</v>
      </c>
      <c r="F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2</v>
      </c>
      <c r="N358">
        <v>2</v>
      </c>
      <c r="O358">
        <v>2</v>
      </c>
      <c r="P358">
        <v>2</v>
      </c>
      <c r="Q358">
        <v>7</v>
      </c>
      <c r="R358">
        <v>7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</v>
      </c>
      <c r="Z358">
        <v>0</v>
      </c>
      <c r="AA358">
        <v>0</v>
      </c>
      <c r="AB358">
        <v>0</v>
      </c>
      <c r="AC358">
        <v>1</v>
      </c>
      <c r="AD358">
        <v>1</v>
      </c>
      <c r="AE358">
        <v>0</v>
      </c>
      <c r="AF358">
        <v>0</v>
      </c>
      <c r="AG358">
        <v>14</v>
      </c>
      <c r="AH358">
        <v>0</v>
      </c>
      <c r="AI358">
        <v>0</v>
      </c>
      <c r="AJ358">
        <v>1</v>
      </c>
      <c r="AK358" s="51" t="s">
        <v>161</v>
      </c>
      <c r="AO358" s="14" t="s">
        <v>33</v>
      </c>
    </row>
    <row r="359" spans="1:41" x14ac:dyDescent="0.3">
      <c r="A359" s="14" t="s">
        <v>1077</v>
      </c>
      <c r="B359">
        <v>2</v>
      </c>
      <c r="C359">
        <v>6997</v>
      </c>
      <c r="D359" t="s">
        <v>197</v>
      </c>
      <c r="E359">
        <v>0</v>
      </c>
      <c r="F359">
        <v>0</v>
      </c>
      <c r="H359">
        <v>0</v>
      </c>
      <c r="I359">
        <v>6</v>
      </c>
      <c r="J359">
        <v>6</v>
      </c>
      <c r="K359">
        <v>6</v>
      </c>
      <c r="L359">
        <v>6</v>
      </c>
      <c r="M359">
        <v>5</v>
      </c>
      <c r="N359">
        <v>5</v>
      </c>
      <c r="O359">
        <v>5</v>
      </c>
      <c r="P359">
        <v>4</v>
      </c>
      <c r="Q359">
        <v>4</v>
      </c>
      <c r="R359">
        <v>4</v>
      </c>
      <c r="S359">
        <v>0</v>
      </c>
      <c r="T359">
        <v>0</v>
      </c>
      <c r="U359">
        <v>3</v>
      </c>
      <c r="V359">
        <v>4</v>
      </c>
      <c r="W359">
        <v>4</v>
      </c>
      <c r="X359">
        <v>0</v>
      </c>
      <c r="Y359">
        <v>11</v>
      </c>
      <c r="Z359">
        <v>0</v>
      </c>
      <c r="AA359">
        <v>2</v>
      </c>
      <c r="AB359">
        <v>2</v>
      </c>
      <c r="AC359">
        <v>6</v>
      </c>
      <c r="AD359">
        <v>6</v>
      </c>
      <c r="AE359">
        <v>3</v>
      </c>
      <c r="AF359">
        <v>0</v>
      </c>
      <c r="AG359">
        <v>52</v>
      </c>
      <c r="AH359">
        <v>0</v>
      </c>
      <c r="AI359">
        <v>0</v>
      </c>
      <c r="AJ359">
        <v>5</v>
      </c>
      <c r="AK359" s="51" t="s">
        <v>197</v>
      </c>
      <c r="AO359" s="14" t="s">
        <v>33</v>
      </c>
    </row>
    <row r="360" spans="1:41" x14ac:dyDescent="0.3">
      <c r="A360" s="14" t="s">
        <v>1078</v>
      </c>
      <c r="B360">
        <v>2</v>
      </c>
      <c r="C360">
        <v>7020</v>
      </c>
      <c r="D360" t="s">
        <v>198</v>
      </c>
      <c r="E360">
        <v>0</v>
      </c>
      <c r="F360">
        <v>0</v>
      </c>
      <c r="H360">
        <v>0</v>
      </c>
      <c r="I360">
        <v>1</v>
      </c>
      <c r="J360">
        <v>1</v>
      </c>
      <c r="K360">
        <v>1</v>
      </c>
      <c r="L360">
        <v>1</v>
      </c>
      <c r="M360">
        <v>1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2</v>
      </c>
      <c r="AA360">
        <v>2</v>
      </c>
      <c r="AB360">
        <v>2</v>
      </c>
      <c r="AC360">
        <v>0</v>
      </c>
      <c r="AD360">
        <v>0</v>
      </c>
      <c r="AE360">
        <v>1</v>
      </c>
      <c r="AF360">
        <v>0</v>
      </c>
      <c r="AG360">
        <v>6</v>
      </c>
      <c r="AH360">
        <v>0</v>
      </c>
      <c r="AI360">
        <v>0</v>
      </c>
      <c r="AJ360">
        <v>0</v>
      </c>
      <c r="AK360" s="51" t="s">
        <v>360</v>
      </c>
      <c r="AO360" s="14" t="s">
        <v>92</v>
      </c>
    </row>
    <row r="361" spans="1:41" x14ac:dyDescent="0.3">
      <c r="A361" s="14" t="s">
        <v>1079</v>
      </c>
      <c r="B361">
        <v>2</v>
      </c>
      <c r="C361">
        <v>7021</v>
      </c>
      <c r="D361" t="s">
        <v>199</v>
      </c>
      <c r="E361">
        <v>0</v>
      </c>
      <c r="F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1</v>
      </c>
      <c r="R361">
        <v>1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1</v>
      </c>
      <c r="AH361">
        <v>0</v>
      </c>
      <c r="AI361">
        <v>0</v>
      </c>
      <c r="AJ361">
        <v>1</v>
      </c>
      <c r="AK361" s="51" t="s">
        <v>360</v>
      </c>
      <c r="AO361" s="14" t="s">
        <v>92</v>
      </c>
    </row>
    <row r="362" spans="1:41" x14ac:dyDescent="0.3">
      <c r="A362" s="14" t="s">
        <v>1080</v>
      </c>
      <c r="B362">
        <v>2</v>
      </c>
      <c r="C362">
        <v>7022</v>
      </c>
      <c r="D362" t="s">
        <v>200</v>
      </c>
      <c r="E362">
        <v>0</v>
      </c>
      <c r="F362">
        <v>0</v>
      </c>
      <c r="H362">
        <v>0</v>
      </c>
      <c r="I362">
        <v>4</v>
      </c>
      <c r="J362">
        <v>4</v>
      </c>
      <c r="K362">
        <v>4</v>
      </c>
      <c r="L362">
        <v>4</v>
      </c>
      <c r="M362">
        <v>2</v>
      </c>
      <c r="N362">
        <v>1</v>
      </c>
      <c r="O362">
        <v>2</v>
      </c>
      <c r="P362">
        <v>2</v>
      </c>
      <c r="Q362">
        <v>5</v>
      </c>
      <c r="R362">
        <v>3</v>
      </c>
      <c r="S362">
        <v>0</v>
      </c>
      <c r="T362">
        <v>0</v>
      </c>
      <c r="U362">
        <v>3</v>
      </c>
      <c r="V362">
        <v>3</v>
      </c>
      <c r="W362">
        <v>3</v>
      </c>
      <c r="X362">
        <v>0</v>
      </c>
      <c r="Y362">
        <v>4</v>
      </c>
      <c r="Z362">
        <v>0</v>
      </c>
      <c r="AA362">
        <v>1</v>
      </c>
      <c r="AB362">
        <v>1</v>
      </c>
      <c r="AC362">
        <v>2</v>
      </c>
      <c r="AD362">
        <v>2</v>
      </c>
      <c r="AE362">
        <v>0</v>
      </c>
      <c r="AF362">
        <v>0</v>
      </c>
      <c r="AG362">
        <v>4</v>
      </c>
      <c r="AH362">
        <v>0</v>
      </c>
      <c r="AI362">
        <v>0</v>
      </c>
      <c r="AJ362">
        <v>2</v>
      </c>
      <c r="AK362" s="51" t="s">
        <v>169</v>
      </c>
      <c r="AO362" s="14" t="s">
        <v>164</v>
      </c>
    </row>
    <row r="363" spans="1:41" x14ac:dyDescent="0.3">
      <c r="A363" s="14" t="s">
        <v>1081</v>
      </c>
      <c r="B363">
        <v>2</v>
      </c>
      <c r="C363">
        <v>7023</v>
      </c>
      <c r="D363" t="s">
        <v>201</v>
      </c>
      <c r="E363">
        <v>0</v>
      </c>
      <c r="F363">
        <v>0</v>
      </c>
      <c r="H363">
        <v>2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1</v>
      </c>
      <c r="R363">
        <v>1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2</v>
      </c>
      <c r="Z363">
        <v>0</v>
      </c>
      <c r="AA363">
        <v>0</v>
      </c>
      <c r="AB363">
        <v>0</v>
      </c>
      <c r="AC363">
        <v>1</v>
      </c>
      <c r="AD363">
        <v>1</v>
      </c>
      <c r="AE363">
        <v>2</v>
      </c>
      <c r="AF363">
        <v>0</v>
      </c>
      <c r="AG363">
        <v>3</v>
      </c>
      <c r="AH363">
        <v>0</v>
      </c>
      <c r="AI363">
        <v>0</v>
      </c>
      <c r="AJ363">
        <v>2</v>
      </c>
      <c r="AK363" s="51" t="s">
        <v>42</v>
      </c>
      <c r="AO363" s="14" t="s">
        <v>33</v>
      </c>
    </row>
    <row r="364" spans="1:41" x14ac:dyDescent="0.3">
      <c r="A364" s="14" t="s">
        <v>1082</v>
      </c>
      <c r="B364">
        <v>2</v>
      </c>
      <c r="C364">
        <v>7107</v>
      </c>
      <c r="D364" t="s">
        <v>58</v>
      </c>
      <c r="E364">
        <v>0</v>
      </c>
      <c r="F364">
        <v>0</v>
      </c>
      <c r="H364">
        <v>2</v>
      </c>
      <c r="I364">
        <v>18</v>
      </c>
      <c r="J364">
        <v>19</v>
      </c>
      <c r="K364">
        <v>18</v>
      </c>
      <c r="L364">
        <v>18</v>
      </c>
      <c r="M364">
        <v>15</v>
      </c>
      <c r="N364">
        <v>16</v>
      </c>
      <c r="O364">
        <v>17</v>
      </c>
      <c r="P364">
        <v>15</v>
      </c>
      <c r="Q364">
        <v>18</v>
      </c>
      <c r="R364">
        <v>19</v>
      </c>
      <c r="S364">
        <v>0</v>
      </c>
      <c r="T364">
        <v>0</v>
      </c>
      <c r="U364">
        <v>15</v>
      </c>
      <c r="V364">
        <v>18</v>
      </c>
      <c r="W364">
        <v>8</v>
      </c>
      <c r="X364">
        <v>0</v>
      </c>
      <c r="Y364">
        <v>11</v>
      </c>
      <c r="Z364">
        <v>8</v>
      </c>
      <c r="AA364">
        <v>12</v>
      </c>
      <c r="AB364">
        <v>13</v>
      </c>
      <c r="AC364">
        <v>12</v>
      </c>
      <c r="AD364">
        <v>11</v>
      </c>
      <c r="AE364">
        <v>2</v>
      </c>
      <c r="AF364">
        <v>0</v>
      </c>
      <c r="AG364">
        <v>36</v>
      </c>
      <c r="AH364">
        <v>0</v>
      </c>
      <c r="AI364">
        <v>3</v>
      </c>
      <c r="AJ364">
        <v>12</v>
      </c>
      <c r="AK364" s="51" t="s">
        <v>58</v>
      </c>
      <c r="AO364" s="14" t="s">
        <v>33</v>
      </c>
    </row>
    <row r="365" spans="1:41" x14ac:dyDescent="0.3">
      <c r="A365" s="14" t="s">
        <v>1083</v>
      </c>
      <c r="B365">
        <v>2</v>
      </c>
      <c r="C365">
        <v>7183</v>
      </c>
      <c r="D365" t="s">
        <v>202</v>
      </c>
      <c r="E365">
        <v>0</v>
      </c>
      <c r="F365">
        <v>0</v>
      </c>
      <c r="H365">
        <v>2</v>
      </c>
      <c r="I365">
        <v>11</v>
      </c>
      <c r="J365">
        <v>11</v>
      </c>
      <c r="K365">
        <v>11</v>
      </c>
      <c r="L365">
        <v>11</v>
      </c>
      <c r="M365">
        <v>15</v>
      </c>
      <c r="N365">
        <v>14</v>
      </c>
      <c r="O365">
        <v>16</v>
      </c>
      <c r="P365">
        <v>16</v>
      </c>
      <c r="Q365">
        <v>21</v>
      </c>
      <c r="R365">
        <v>22</v>
      </c>
      <c r="S365">
        <v>0</v>
      </c>
      <c r="T365">
        <v>0</v>
      </c>
      <c r="U365">
        <v>20</v>
      </c>
      <c r="V365">
        <v>18</v>
      </c>
      <c r="W365">
        <v>20</v>
      </c>
      <c r="X365">
        <v>0</v>
      </c>
      <c r="Y365">
        <v>15</v>
      </c>
      <c r="Z365">
        <v>8</v>
      </c>
      <c r="AA365">
        <v>10</v>
      </c>
      <c r="AB365">
        <v>9</v>
      </c>
      <c r="AC365">
        <v>11</v>
      </c>
      <c r="AD365">
        <v>12</v>
      </c>
      <c r="AE365">
        <v>0</v>
      </c>
      <c r="AF365">
        <v>0</v>
      </c>
      <c r="AG365">
        <v>96</v>
      </c>
      <c r="AH365">
        <v>0</v>
      </c>
      <c r="AI365">
        <v>2</v>
      </c>
      <c r="AJ365">
        <v>25</v>
      </c>
      <c r="AK365" s="51" t="s">
        <v>49</v>
      </c>
      <c r="AO365" s="14" t="s">
        <v>33</v>
      </c>
    </row>
    <row r="366" spans="1:41" x14ac:dyDescent="0.3">
      <c r="A366" s="14" t="s">
        <v>1084</v>
      </c>
      <c r="B366">
        <v>2</v>
      </c>
      <c r="C366">
        <v>7222</v>
      </c>
      <c r="D366" t="s">
        <v>203</v>
      </c>
      <c r="E366">
        <v>0</v>
      </c>
      <c r="F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1</v>
      </c>
      <c r="N366">
        <v>1</v>
      </c>
      <c r="O366">
        <v>1</v>
      </c>
      <c r="P366">
        <v>1</v>
      </c>
      <c r="Q366">
        <v>2</v>
      </c>
      <c r="R366">
        <v>2</v>
      </c>
      <c r="S366">
        <v>0</v>
      </c>
      <c r="T366">
        <v>0</v>
      </c>
      <c r="U366">
        <v>3</v>
      </c>
      <c r="V366">
        <v>3</v>
      </c>
      <c r="W366">
        <v>3</v>
      </c>
      <c r="X366">
        <v>0</v>
      </c>
      <c r="Y366">
        <v>2</v>
      </c>
      <c r="Z366">
        <v>2</v>
      </c>
      <c r="AA366">
        <v>2</v>
      </c>
      <c r="AB366">
        <v>2</v>
      </c>
      <c r="AC366">
        <v>1</v>
      </c>
      <c r="AD366">
        <v>2</v>
      </c>
      <c r="AE366">
        <v>0</v>
      </c>
      <c r="AF366">
        <v>0</v>
      </c>
      <c r="AG366">
        <v>11</v>
      </c>
      <c r="AH366">
        <v>0</v>
      </c>
      <c r="AI366">
        <v>0</v>
      </c>
      <c r="AJ366">
        <v>1</v>
      </c>
      <c r="AK366" s="51" t="s">
        <v>141</v>
      </c>
      <c r="AO366" s="14" t="s">
        <v>92</v>
      </c>
    </row>
    <row r="367" spans="1:41" x14ac:dyDescent="0.3">
      <c r="A367" s="14" t="s">
        <v>1085</v>
      </c>
      <c r="B367">
        <v>2</v>
      </c>
      <c r="C367">
        <v>7223</v>
      </c>
      <c r="D367" t="s">
        <v>204</v>
      </c>
      <c r="E367">
        <v>0</v>
      </c>
      <c r="F367">
        <v>0</v>
      </c>
      <c r="H367">
        <v>0</v>
      </c>
      <c r="I367">
        <v>1</v>
      </c>
      <c r="J367">
        <v>1</v>
      </c>
      <c r="K367">
        <v>1</v>
      </c>
      <c r="L367">
        <v>1</v>
      </c>
      <c r="M367">
        <v>1</v>
      </c>
      <c r="N367">
        <v>1</v>
      </c>
      <c r="O367">
        <v>1</v>
      </c>
      <c r="P367">
        <v>1</v>
      </c>
      <c r="Q367">
        <v>0</v>
      </c>
      <c r="R367">
        <v>0</v>
      </c>
      <c r="S367">
        <v>0</v>
      </c>
      <c r="T367">
        <v>0</v>
      </c>
      <c r="U367">
        <v>1</v>
      </c>
      <c r="V367">
        <v>1</v>
      </c>
      <c r="W367">
        <v>1</v>
      </c>
      <c r="X367">
        <v>0</v>
      </c>
      <c r="Y367">
        <v>0</v>
      </c>
      <c r="Z367">
        <v>0</v>
      </c>
      <c r="AA367">
        <v>1</v>
      </c>
      <c r="AB367">
        <v>1</v>
      </c>
      <c r="AC367">
        <v>1</v>
      </c>
      <c r="AD367">
        <v>0</v>
      </c>
      <c r="AE367">
        <v>0</v>
      </c>
      <c r="AF367">
        <v>0</v>
      </c>
      <c r="AG367">
        <v>11</v>
      </c>
      <c r="AH367">
        <v>0</v>
      </c>
      <c r="AI367">
        <v>0</v>
      </c>
      <c r="AJ367">
        <v>0</v>
      </c>
      <c r="AK367" s="51" t="s">
        <v>141</v>
      </c>
      <c r="AO367" s="14" t="s">
        <v>92</v>
      </c>
    </row>
    <row r="368" spans="1:41" x14ac:dyDescent="0.3">
      <c r="A368" s="14" t="s">
        <v>1086</v>
      </c>
      <c r="B368">
        <v>2</v>
      </c>
      <c r="C368">
        <v>7306</v>
      </c>
      <c r="D368" t="s">
        <v>205</v>
      </c>
      <c r="E368">
        <v>2</v>
      </c>
      <c r="F368">
        <v>0</v>
      </c>
      <c r="H368">
        <v>2</v>
      </c>
      <c r="I368">
        <v>13</v>
      </c>
      <c r="J368">
        <v>13</v>
      </c>
      <c r="K368">
        <v>13</v>
      </c>
      <c r="L368">
        <v>13</v>
      </c>
      <c r="M368">
        <v>5</v>
      </c>
      <c r="N368">
        <v>5</v>
      </c>
      <c r="O368">
        <v>5</v>
      </c>
      <c r="P368">
        <v>5</v>
      </c>
      <c r="Q368">
        <v>9</v>
      </c>
      <c r="R368">
        <v>9</v>
      </c>
      <c r="S368">
        <v>0</v>
      </c>
      <c r="T368">
        <v>0</v>
      </c>
      <c r="U368">
        <v>5</v>
      </c>
      <c r="V368">
        <v>6</v>
      </c>
      <c r="W368">
        <v>6</v>
      </c>
      <c r="X368">
        <v>0</v>
      </c>
      <c r="Y368">
        <v>8</v>
      </c>
      <c r="Z368">
        <v>9</v>
      </c>
      <c r="AA368">
        <v>10</v>
      </c>
      <c r="AB368">
        <v>10</v>
      </c>
      <c r="AC368">
        <v>3</v>
      </c>
      <c r="AD368">
        <v>2</v>
      </c>
      <c r="AE368">
        <v>0</v>
      </c>
      <c r="AF368">
        <v>0</v>
      </c>
      <c r="AG368">
        <v>27</v>
      </c>
      <c r="AH368">
        <v>0</v>
      </c>
      <c r="AI368">
        <v>0</v>
      </c>
      <c r="AJ368">
        <v>6</v>
      </c>
      <c r="AK368" s="51" t="s">
        <v>56</v>
      </c>
      <c r="AO368" s="14" t="s">
        <v>33</v>
      </c>
    </row>
    <row r="369" spans="1:41" x14ac:dyDescent="0.3">
      <c r="A369" s="14" t="s">
        <v>1087</v>
      </c>
      <c r="B369">
        <v>2</v>
      </c>
      <c r="C369">
        <v>7315</v>
      </c>
      <c r="D369" t="s">
        <v>206</v>
      </c>
      <c r="E369">
        <v>0</v>
      </c>
      <c r="F369">
        <v>0</v>
      </c>
      <c r="H369">
        <v>0</v>
      </c>
      <c r="I369">
        <v>3</v>
      </c>
      <c r="J369">
        <v>3</v>
      </c>
      <c r="K369">
        <v>3</v>
      </c>
      <c r="L369">
        <v>3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0</v>
      </c>
      <c r="Y369">
        <v>1</v>
      </c>
      <c r="Z369">
        <v>0</v>
      </c>
      <c r="AA369">
        <v>0</v>
      </c>
      <c r="AB369">
        <v>1</v>
      </c>
      <c r="AC369">
        <v>1</v>
      </c>
      <c r="AD369">
        <v>0</v>
      </c>
      <c r="AE369">
        <v>0</v>
      </c>
      <c r="AF369">
        <v>0</v>
      </c>
      <c r="AG369">
        <v>8</v>
      </c>
      <c r="AH369">
        <v>0</v>
      </c>
      <c r="AI369">
        <v>0</v>
      </c>
      <c r="AJ369">
        <v>1</v>
      </c>
      <c r="AK369" s="51" t="s">
        <v>128</v>
      </c>
      <c r="AO369" s="14" t="s">
        <v>92</v>
      </c>
    </row>
    <row r="370" spans="1:41" x14ac:dyDescent="0.3">
      <c r="A370" s="14" t="s">
        <v>1088</v>
      </c>
      <c r="B370">
        <v>2</v>
      </c>
      <c r="C370">
        <v>7316</v>
      </c>
      <c r="D370" t="s">
        <v>207</v>
      </c>
      <c r="E370">
        <v>1</v>
      </c>
      <c r="F370">
        <v>0</v>
      </c>
      <c r="H370">
        <v>1</v>
      </c>
      <c r="I370">
        <v>3</v>
      </c>
      <c r="J370">
        <v>3</v>
      </c>
      <c r="K370">
        <v>3</v>
      </c>
      <c r="L370">
        <v>3</v>
      </c>
      <c r="M370">
        <v>3</v>
      </c>
      <c r="N370">
        <v>3</v>
      </c>
      <c r="O370">
        <v>2</v>
      </c>
      <c r="P370">
        <v>3</v>
      </c>
      <c r="Q370">
        <v>2</v>
      </c>
      <c r="R370">
        <v>2</v>
      </c>
      <c r="S370">
        <v>0</v>
      </c>
      <c r="T370">
        <v>0</v>
      </c>
      <c r="U370">
        <v>5</v>
      </c>
      <c r="V370">
        <v>4</v>
      </c>
      <c r="W370">
        <v>5</v>
      </c>
      <c r="X370">
        <v>0</v>
      </c>
      <c r="Y370">
        <v>4</v>
      </c>
      <c r="Z370">
        <v>2</v>
      </c>
      <c r="AA370">
        <v>2</v>
      </c>
      <c r="AB370">
        <v>1</v>
      </c>
      <c r="AC370">
        <v>0</v>
      </c>
      <c r="AD370">
        <v>0</v>
      </c>
      <c r="AE370">
        <v>0</v>
      </c>
      <c r="AF370">
        <v>0</v>
      </c>
      <c r="AG370">
        <v>4</v>
      </c>
      <c r="AH370">
        <v>0</v>
      </c>
      <c r="AI370">
        <v>0</v>
      </c>
      <c r="AJ370">
        <v>1</v>
      </c>
      <c r="AK370" s="51" t="s">
        <v>128</v>
      </c>
      <c r="AO370" s="14" t="s">
        <v>92</v>
      </c>
    </row>
    <row r="371" spans="1:41" x14ac:dyDescent="0.3">
      <c r="A371" s="14" t="s">
        <v>1089</v>
      </c>
      <c r="B371">
        <v>2</v>
      </c>
      <c r="C371">
        <v>7317</v>
      </c>
      <c r="D371" t="s">
        <v>208</v>
      </c>
      <c r="E371">
        <v>0</v>
      </c>
      <c r="F371">
        <v>0</v>
      </c>
      <c r="H371">
        <v>0</v>
      </c>
      <c r="I371">
        <v>1</v>
      </c>
      <c r="J371">
        <v>1</v>
      </c>
      <c r="K371">
        <v>1</v>
      </c>
      <c r="L371">
        <v>1</v>
      </c>
      <c r="M371">
        <v>0</v>
      </c>
      <c r="N371">
        <v>0</v>
      </c>
      <c r="O371">
        <v>0</v>
      </c>
      <c r="P371">
        <v>0</v>
      </c>
      <c r="Q371">
        <v>5</v>
      </c>
      <c r="R371">
        <v>5</v>
      </c>
      <c r="S371">
        <v>0</v>
      </c>
      <c r="T371">
        <v>0</v>
      </c>
      <c r="U371">
        <v>2</v>
      </c>
      <c r="V371">
        <v>1</v>
      </c>
      <c r="W371">
        <v>1</v>
      </c>
      <c r="X371">
        <v>0</v>
      </c>
      <c r="Y371">
        <v>1</v>
      </c>
      <c r="Z371">
        <v>1</v>
      </c>
      <c r="AA371">
        <v>1</v>
      </c>
      <c r="AB371">
        <v>1</v>
      </c>
      <c r="AC371">
        <v>1</v>
      </c>
      <c r="AD371">
        <v>0</v>
      </c>
      <c r="AE371">
        <v>3</v>
      </c>
      <c r="AF371">
        <v>0</v>
      </c>
      <c r="AG371">
        <v>5</v>
      </c>
      <c r="AH371">
        <v>0</v>
      </c>
      <c r="AI371">
        <v>0</v>
      </c>
      <c r="AJ371">
        <v>0</v>
      </c>
      <c r="AK371" s="51" t="s">
        <v>169</v>
      </c>
      <c r="AO371" s="14" t="s">
        <v>164</v>
      </c>
    </row>
    <row r="372" spans="1:41" x14ac:dyDescent="0.3">
      <c r="A372" s="14" t="s">
        <v>1090</v>
      </c>
      <c r="B372">
        <v>2</v>
      </c>
      <c r="C372">
        <v>7318</v>
      </c>
      <c r="D372" t="s">
        <v>209</v>
      </c>
      <c r="E372">
        <v>0</v>
      </c>
      <c r="F372">
        <v>0</v>
      </c>
      <c r="H372">
        <v>0</v>
      </c>
      <c r="I372">
        <v>2</v>
      </c>
      <c r="J372">
        <v>2</v>
      </c>
      <c r="K372">
        <v>0</v>
      </c>
      <c r="L372">
        <v>0</v>
      </c>
      <c r="M372">
        <v>1</v>
      </c>
      <c r="N372">
        <v>1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1</v>
      </c>
      <c r="V372">
        <v>1</v>
      </c>
      <c r="W372">
        <v>1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1</v>
      </c>
      <c r="AD372">
        <v>0</v>
      </c>
      <c r="AE372">
        <v>0</v>
      </c>
      <c r="AF372">
        <v>0</v>
      </c>
      <c r="AG372">
        <v>18</v>
      </c>
      <c r="AH372">
        <v>0</v>
      </c>
      <c r="AI372">
        <v>0</v>
      </c>
      <c r="AJ372">
        <v>0</v>
      </c>
      <c r="AK372" s="51" t="s">
        <v>360</v>
      </c>
      <c r="AO372" s="14" t="s">
        <v>92</v>
      </c>
    </row>
    <row r="373" spans="1:41" x14ac:dyDescent="0.3">
      <c r="A373" s="14" t="s">
        <v>1091</v>
      </c>
      <c r="B373">
        <v>2</v>
      </c>
      <c r="C373">
        <v>7410</v>
      </c>
      <c r="D373" t="s">
        <v>210</v>
      </c>
      <c r="E373">
        <v>2</v>
      </c>
      <c r="F373">
        <v>1</v>
      </c>
      <c r="H373">
        <v>2</v>
      </c>
      <c r="I373">
        <v>17</v>
      </c>
      <c r="J373">
        <v>17</v>
      </c>
      <c r="K373">
        <v>17</v>
      </c>
      <c r="L373">
        <v>17</v>
      </c>
      <c r="M373">
        <v>11</v>
      </c>
      <c r="N373">
        <v>11</v>
      </c>
      <c r="O373">
        <v>12</v>
      </c>
      <c r="P373">
        <v>12</v>
      </c>
      <c r="Q373">
        <v>8</v>
      </c>
      <c r="R373">
        <v>7</v>
      </c>
      <c r="S373">
        <v>0</v>
      </c>
      <c r="T373">
        <v>0</v>
      </c>
      <c r="U373">
        <v>11</v>
      </c>
      <c r="V373">
        <v>11</v>
      </c>
      <c r="W373">
        <v>10</v>
      </c>
      <c r="X373">
        <v>0</v>
      </c>
      <c r="Y373">
        <v>7</v>
      </c>
      <c r="Z373">
        <v>3</v>
      </c>
      <c r="AA373">
        <v>6</v>
      </c>
      <c r="AB373">
        <v>5</v>
      </c>
      <c r="AC373">
        <v>5</v>
      </c>
      <c r="AD373">
        <v>3</v>
      </c>
      <c r="AE373">
        <v>7</v>
      </c>
      <c r="AF373">
        <v>0</v>
      </c>
      <c r="AG373">
        <v>45</v>
      </c>
      <c r="AH373">
        <v>0</v>
      </c>
      <c r="AI373">
        <v>2</v>
      </c>
      <c r="AJ373">
        <v>7</v>
      </c>
      <c r="AK373" s="51" t="s">
        <v>45</v>
      </c>
      <c r="AO373" s="14" t="s">
        <v>33</v>
      </c>
    </row>
    <row r="374" spans="1:41" x14ac:dyDescent="0.3">
      <c r="A374" s="14" t="s">
        <v>1092</v>
      </c>
      <c r="B374">
        <v>2</v>
      </c>
      <c r="C374">
        <v>9468</v>
      </c>
      <c r="D374" t="s">
        <v>211</v>
      </c>
      <c r="E374">
        <v>0</v>
      </c>
      <c r="F374">
        <v>0</v>
      </c>
      <c r="H374">
        <v>0</v>
      </c>
      <c r="I374">
        <v>1</v>
      </c>
      <c r="J374">
        <v>1</v>
      </c>
      <c r="K374">
        <v>1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1</v>
      </c>
      <c r="R374">
        <v>1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2</v>
      </c>
      <c r="AH374">
        <v>0</v>
      </c>
      <c r="AI374">
        <v>0</v>
      </c>
      <c r="AJ374">
        <v>0</v>
      </c>
      <c r="AK374" s="51" t="s">
        <v>107</v>
      </c>
      <c r="AO374" s="14" t="s">
        <v>92</v>
      </c>
    </row>
    <row r="375" spans="1:41" x14ac:dyDescent="0.3">
      <c r="A375" s="14" t="s">
        <v>1093</v>
      </c>
      <c r="B375">
        <v>2</v>
      </c>
      <c r="C375">
        <v>10095</v>
      </c>
      <c r="D375" t="s">
        <v>213</v>
      </c>
      <c r="E375">
        <v>0</v>
      </c>
      <c r="F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1</v>
      </c>
      <c r="N375">
        <v>1</v>
      </c>
      <c r="O375">
        <v>1</v>
      </c>
      <c r="P375">
        <v>1</v>
      </c>
      <c r="Q375">
        <v>2</v>
      </c>
      <c r="R375">
        <v>2</v>
      </c>
      <c r="S375">
        <v>0</v>
      </c>
      <c r="T375">
        <v>0</v>
      </c>
      <c r="U375">
        <v>2</v>
      </c>
      <c r="V375">
        <v>2</v>
      </c>
      <c r="W375">
        <v>2</v>
      </c>
      <c r="X375">
        <v>0</v>
      </c>
      <c r="Y375">
        <v>3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1</v>
      </c>
      <c r="AH375">
        <v>0</v>
      </c>
      <c r="AI375">
        <v>0</v>
      </c>
      <c r="AJ375">
        <v>0</v>
      </c>
      <c r="AK375" s="51" t="s">
        <v>128</v>
      </c>
      <c r="AO375" s="14" t="s">
        <v>92</v>
      </c>
    </row>
    <row r="376" spans="1:41" x14ac:dyDescent="0.3">
      <c r="A376" s="14" t="s">
        <v>1094</v>
      </c>
      <c r="B376">
        <v>2</v>
      </c>
      <c r="C376">
        <v>10096</v>
      </c>
      <c r="D376" t="s">
        <v>212</v>
      </c>
      <c r="E376">
        <v>0</v>
      </c>
      <c r="F376">
        <v>0</v>
      </c>
      <c r="H376">
        <v>1</v>
      </c>
      <c r="I376">
        <v>3</v>
      </c>
      <c r="J376">
        <v>3</v>
      </c>
      <c r="K376">
        <v>3</v>
      </c>
      <c r="L376">
        <v>1</v>
      </c>
      <c r="M376">
        <v>1</v>
      </c>
      <c r="N376">
        <v>1</v>
      </c>
      <c r="O376">
        <v>1</v>
      </c>
      <c r="P376">
        <v>1</v>
      </c>
      <c r="Q376">
        <v>0</v>
      </c>
      <c r="R376">
        <v>0</v>
      </c>
      <c r="S376">
        <v>0</v>
      </c>
      <c r="T376">
        <v>0</v>
      </c>
      <c r="U376">
        <v>1</v>
      </c>
      <c r="V376">
        <v>1</v>
      </c>
      <c r="W376">
        <v>1</v>
      </c>
      <c r="X376">
        <v>0</v>
      </c>
      <c r="Y376">
        <v>1</v>
      </c>
      <c r="Z376">
        <v>1</v>
      </c>
      <c r="AA376">
        <v>1</v>
      </c>
      <c r="AB376">
        <v>1</v>
      </c>
      <c r="AC376">
        <v>1</v>
      </c>
      <c r="AD376">
        <v>0</v>
      </c>
      <c r="AE376">
        <v>0</v>
      </c>
      <c r="AF376">
        <v>0</v>
      </c>
      <c r="AG376">
        <v>8</v>
      </c>
      <c r="AH376">
        <v>0</v>
      </c>
      <c r="AI376">
        <v>0</v>
      </c>
      <c r="AJ376">
        <v>0</v>
      </c>
      <c r="AK376" s="51" t="s">
        <v>128</v>
      </c>
      <c r="AO376" s="14" t="s">
        <v>92</v>
      </c>
    </row>
    <row r="377" spans="1:41" x14ac:dyDescent="0.3">
      <c r="A377" s="14" t="s">
        <v>1095</v>
      </c>
      <c r="B377">
        <v>2</v>
      </c>
      <c r="C377">
        <v>11452</v>
      </c>
      <c r="D377" t="s">
        <v>215</v>
      </c>
      <c r="E377">
        <v>0</v>
      </c>
      <c r="F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1</v>
      </c>
      <c r="N377">
        <v>1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2</v>
      </c>
      <c r="AD377">
        <v>1</v>
      </c>
      <c r="AE377">
        <v>0</v>
      </c>
      <c r="AF377">
        <v>0</v>
      </c>
      <c r="AG377">
        <v>9</v>
      </c>
      <c r="AH377">
        <v>0</v>
      </c>
      <c r="AI377">
        <v>0</v>
      </c>
      <c r="AJ377">
        <v>0</v>
      </c>
      <c r="AK377" s="51" t="s">
        <v>107</v>
      </c>
      <c r="AO377" s="14" t="s">
        <v>92</v>
      </c>
    </row>
    <row r="378" spans="1:41" x14ac:dyDescent="0.3">
      <c r="A378" s="14" t="s">
        <v>1096</v>
      </c>
      <c r="B378">
        <v>2</v>
      </c>
      <c r="C378">
        <v>11470</v>
      </c>
      <c r="D378" t="s">
        <v>216</v>
      </c>
      <c r="E378">
        <v>114</v>
      </c>
      <c r="F378">
        <v>3</v>
      </c>
      <c r="H378">
        <v>117</v>
      </c>
      <c r="I378">
        <v>15</v>
      </c>
      <c r="J378">
        <v>16</v>
      </c>
      <c r="K378">
        <v>15</v>
      </c>
      <c r="L378">
        <v>9</v>
      </c>
      <c r="M378">
        <v>9</v>
      </c>
      <c r="N378">
        <v>8</v>
      </c>
      <c r="O378">
        <v>9</v>
      </c>
      <c r="P378">
        <v>10</v>
      </c>
      <c r="Q378">
        <v>2</v>
      </c>
      <c r="R378">
        <v>1</v>
      </c>
      <c r="S378">
        <v>0</v>
      </c>
      <c r="T378">
        <v>0</v>
      </c>
      <c r="U378">
        <v>3</v>
      </c>
      <c r="V378">
        <v>3</v>
      </c>
      <c r="W378">
        <v>1</v>
      </c>
      <c r="X378">
        <v>0</v>
      </c>
      <c r="Y378">
        <v>3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1</v>
      </c>
      <c r="AF378">
        <v>0</v>
      </c>
      <c r="AG378">
        <v>0</v>
      </c>
      <c r="AH378">
        <v>0</v>
      </c>
      <c r="AI378">
        <v>1</v>
      </c>
      <c r="AJ378">
        <v>7</v>
      </c>
      <c r="AK378" s="51" t="s">
        <v>33</v>
      </c>
      <c r="AO378" s="14" t="s">
        <v>33</v>
      </c>
    </row>
    <row r="379" spans="1:41" x14ac:dyDescent="0.3">
      <c r="A379" s="14" t="s">
        <v>1097</v>
      </c>
      <c r="B379">
        <v>2</v>
      </c>
      <c r="C379">
        <v>11688</v>
      </c>
      <c r="D379" t="s">
        <v>214</v>
      </c>
      <c r="E379">
        <v>0</v>
      </c>
      <c r="F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1</v>
      </c>
      <c r="N379">
        <v>1</v>
      </c>
      <c r="O379">
        <v>1</v>
      </c>
      <c r="P379">
        <v>1</v>
      </c>
      <c r="Q379">
        <v>1</v>
      </c>
      <c r="R379">
        <v>0</v>
      </c>
      <c r="S379">
        <v>0</v>
      </c>
      <c r="T379">
        <v>0</v>
      </c>
      <c r="U379">
        <v>1</v>
      </c>
      <c r="V379">
        <v>1</v>
      </c>
      <c r="W379">
        <v>1</v>
      </c>
      <c r="X379">
        <v>0</v>
      </c>
      <c r="Y379">
        <v>1</v>
      </c>
      <c r="Z379">
        <v>1</v>
      </c>
      <c r="AA379">
        <v>1</v>
      </c>
      <c r="AB379">
        <v>1</v>
      </c>
      <c r="AC379">
        <v>1</v>
      </c>
      <c r="AD379">
        <v>1</v>
      </c>
      <c r="AE379">
        <v>0</v>
      </c>
      <c r="AF379">
        <v>0</v>
      </c>
      <c r="AG379">
        <v>6</v>
      </c>
      <c r="AH379">
        <v>0</v>
      </c>
      <c r="AI379">
        <v>0</v>
      </c>
      <c r="AJ379">
        <v>0</v>
      </c>
      <c r="AK379" s="51" t="s">
        <v>128</v>
      </c>
      <c r="AO379" s="14" t="s">
        <v>92</v>
      </c>
    </row>
    <row r="380" spans="1:41" x14ac:dyDescent="0.3">
      <c r="A380" s="14" t="s">
        <v>1098</v>
      </c>
      <c r="B380">
        <v>2</v>
      </c>
      <c r="C380">
        <v>17605</v>
      </c>
      <c r="D380" t="s">
        <v>217</v>
      </c>
      <c r="E380">
        <v>1</v>
      </c>
      <c r="F380">
        <v>0</v>
      </c>
      <c r="H380">
        <v>1</v>
      </c>
      <c r="I380">
        <v>1</v>
      </c>
      <c r="J380">
        <v>1</v>
      </c>
      <c r="K380">
        <v>1</v>
      </c>
      <c r="L380">
        <v>1</v>
      </c>
      <c r="M380">
        <v>3</v>
      </c>
      <c r="N380">
        <v>3</v>
      </c>
      <c r="O380">
        <v>3</v>
      </c>
      <c r="P380">
        <v>3</v>
      </c>
      <c r="Q380">
        <v>1</v>
      </c>
      <c r="R380">
        <v>1</v>
      </c>
      <c r="S380">
        <v>0</v>
      </c>
      <c r="T380">
        <v>0</v>
      </c>
      <c r="U380">
        <v>2</v>
      </c>
      <c r="V380">
        <v>1</v>
      </c>
      <c r="W380">
        <v>2</v>
      </c>
      <c r="X380">
        <v>0</v>
      </c>
      <c r="Y380">
        <v>6</v>
      </c>
      <c r="Z380">
        <v>1</v>
      </c>
      <c r="AA380">
        <v>4</v>
      </c>
      <c r="AB380">
        <v>4</v>
      </c>
      <c r="AC380">
        <v>2</v>
      </c>
      <c r="AD380">
        <v>1</v>
      </c>
      <c r="AE380">
        <v>0</v>
      </c>
      <c r="AF380">
        <v>0</v>
      </c>
      <c r="AG380">
        <v>21</v>
      </c>
      <c r="AH380">
        <v>0</v>
      </c>
      <c r="AI380">
        <v>0</v>
      </c>
      <c r="AJ380">
        <v>1</v>
      </c>
      <c r="AK380" s="51" t="s">
        <v>128</v>
      </c>
      <c r="AO380" s="14" t="s">
        <v>92</v>
      </c>
    </row>
    <row r="381" spans="1:41" x14ac:dyDescent="0.3">
      <c r="A381" s="14" t="s">
        <v>1099</v>
      </c>
      <c r="B381">
        <v>2</v>
      </c>
      <c r="C381">
        <v>17874</v>
      </c>
      <c r="D381" t="s">
        <v>218</v>
      </c>
      <c r="E381">
        <v>0</v>
      </c>
      <c r="F381">
        <v>0</v>
      </c>
      <c r="H381">
        <v>0</v>
      </c>
      <c r="I381">
        <v>1</v>
      </c>
      <c r="J381">
        <v>1</v>
      </c>
      <c r="K381">
        <v>1</v>
      </c>
      <c r="L381">
        <v>1</v>
      </c>
      <c r="M381">
        <v>1</v>
      </c>
      <c r="N381">
        <v>1</v>
      </c>
      <c r="O381">
        <v>1</v>
      </c>
      <c r="P381">
        <v>1</v>
      </c>
      <c r="Q381">
        <v>5</v>
      </c>
      <c r="R381">
        <v>5</v>
      </c>
      <c r="S381">
        <v>0</v>
      </c>
      <c r="T381">
        <v>0</v>
      </c>
      <c r="U381">
        <v>6</v>
      </c>
      <c r="V381">
        <v>6</v>
      </c>
      <c r="W381">
        <v>6</v>
      </c>
      <c r="X381">
        <v>0</v>
      </c>
      <c r="Y381">
        <v>3</v>
      </c>
      <c r="Z381">
        <v>5</v>
      </c>
      <c r="AA381">
        <v>5</v>
      </c>
      <c r="AB381">
        <v>5</v>
      </c>
      <c r="AC381">
        <v>5</v>
      </c>
      <c r="AD381">
        <v>4</v>
      </c>
      <c r="AE381">
        <v>0</v>
      </c>
      <c r="AF381">
        <v>0</v>
      </c>
      <c r="AG381">
        <v>5</v>
      </c>
      <c r="AH381">
        <v>0</v>
      </c>
      <c r="AI381">
        <v>0</v>
      </c>
      <c r="AJ381">
        <v>0</v>
      </c>
      <c r="AK381" s="51" t="s">
        <v>367</v>
      </c>
      <c r="AO381" s="14" t="s">
        <v>33</v>
      </c>
    </row>
    <row r="382" spans="1:41" x14ac:dyDescent="0.3">
      <c r="A382" s="14" t="s">
        <v>1100</v>
      </c>
      <c r="B382">
        <v>2</v>
      </c>
      <c r="C382">
        <v>17875</v>
      </c>
      <c r="D382" t="s">
        <v>219</v>
      </c>
      <c r="E382">
        <v>0</v>
      </c>
      <c r="F382">
        <v>0</v>
      </c>
      <c r="H382">
        <v>1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1</v>
      </c>
      <c r="X382">
        <v>0</v>
      </c>
      <c r="Y382">
        <v>1</v>
      </c>
      <c r="Z382">
        <v>0</v>
      </c>
      <c r="AA382">
        <v>0</v>
      </c>
      <c r="AB382">
        <v>0</v>
      </c>
      <c r="AC382">
        <v>1</v>
      </c>
      <c r="AD382">
        <v>1</v>
      </c>
      <c r="AE382">
        <v>0</v>
      </c>
      <c r="AF382">
        <v>0</v>
      </c>
      <c r="AG382">
        <v>13</v>
      </c>
      <c r="AH382">
        <v>0</v>
      </c>
      <c r="AI382">
        <v>0</v>
      </c>
      <c r="AJ382">
        <v>1</v>
      </c>
      <c r="AK382" s="51" t="s">
        <v>85</v>
      </c>
      <c r="AO382" s="14" t="s">
        <v>33</v>
      </c>
    </row>
    <row r="383" spans="1:41" x14ac:dyDescent="0.3">
      <c r="A383" s="14" t="s">
        <v>1101</v>
      </c>
      <c r="B383">
        <v>2</v>
      </c>
      <c r="C383">
        <v>18872</v>
      </c>
      <c r="D383" t="s">
        <v>221</v>
      </c>
      <c r="E383">
        <v>0</v>
      </c>
      <c r="F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1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1</v>
      </c>
      <c r="AA383">
        <v>1</v>
      </c>
      <c r="AB383">
        <v>1</v>
      </c>
      <c r="AC383">
        <v>0</v>
      </c>
      <c r="AD383">
        <v>0</v>
      </c>
      <c r="AE383">
        <v>0</v>
      </c>
      <c r="AF383">
        <v>0</v>
      </c>
      <c r="AG383">
        <v>3</v>
      </c>
      <c r="AH383">
        <v>0</v>
      </c>
      <c r="AI383">
        <v>0</v>
      </c>
      <c r="AJ383">
        <v>0</v>
      </c>
      <c r="AK383" s="51" t="s">
        <v>128</v>
      </c>
      <c r="AO383" s="14" t="s">
        <v>92</v>
      </c>
    </row>
    <row r="384" spans="1:41" x14ac:dyDescent="0.3">
      <c r="A384" s="14" t="s">
        <v>1102</v>
      </c>
      <c r="B384">
        <v>2</v>
      </c>
      <c r="C384">
        <v>18916</v>
      </c>
      <c r="D384" t="s">
        <v>220</v>
      </c>
      <c r="E384">
        <v>0</v>
      </c>
      <c r="F384">
        <v>0</v>
      </c>
      <c r="H384">
        <v>0</v>
      </c>
      <c r="I384">
        <v>3</v>
      </c>
      <c r="J384">
        <v>3</v>
      </c>
      <c r="K384">
        <v>3</v>
      </c>
      <c r="L384">
        <v>3</v>
      </c>
      <c r="M384">
        <v>1</v>
      </c>
      <c r="N384">
        <v>1</v>
      </c>
      <c r="O384">
        <v>1</v>
      </c>
      <c r="P384">
        <v>1</v>
      </c>
      <c r="Q384">
        <v>1</v>
      </c>
      <c r="R384">
        <v>1</v>
      </c>
      <c r="S384">
        <v>0</v>
      </c>
      <c r="T384">
        <v>0</v>
      </c>
      <c r="U384">
        <v>0</v>
      </c>
      <c r="V384">
        <v>0</v>
      </c>
      <c r="W384">
        <v>2</v>
      </c>
      <c r="X384">
        <v>0</v>
      </c>
      <c r="Y384">
        <v>4</v>
      </c>
      <c r="Z384">
        <v>0</v>
      </c>
      <c r="AA384">
        <v>0</v>
      </c>
      <c r="AB384">
        <v>0</v>
      </c>
      <c r="AC384">
        <v>1</v>
      </c>
      <c r="AD384">
        <v>2</v>
      </c>
      <c r="AE384">
        <v>1</v>
      </c>
      <c r="AF384">
        <v>0</v>
      </c>
      <c r="AG384">
        <v>16</v>
      </c>
      <c r="AH384">
        <v>0</v>
      </c>
      <c r="AI384">
        <v>0</v>
      </c>
      <c r="AJ384">
        <v>0</v>
      </c>
      <c r="AK384" s="51" t="s">
        <v>128</v>
      </c>
      <c r="AO384" s="14" t="s">
        <v>92</v>
      </c>
    </row>
    <row r="385" spans="1:41" x14ac:dyDescent="0.3">
      <c r="A385" s="14" t="s">
        <v>1103</v>
      </c>
      <c r="B385">
        <v>2</v>
      </c>
      <c r="C385">
        <v>26094</v>
      </c>
      <c r="D385" t="s">
        <v>222</v>
      </c>
      <c r="E385">
        <v>0</v>
      </c>
      <c r="F385">
        <v>0</v>
      </c>
      <c r="H385">
        <v>0</v>
      </c>
      <c r="I385">
        <v>3</v>
      </c>
      <c r="J385">
        <v>3</v>
      </c>
      <c r="K385">
        <v>3</v>
      </c>
      <c r="L385">
        <v>3</v>
      </c>
      <c r="M385">
        <v>6</v>
      </c>
      <c r="N385">
        <v>6</v>
      </c>
      <c r="O385">
        <v>6</v>
      </c>
      <c r="P385">
        <v>6</v>
      </c>
      <c r="Q385">
        <v>5</v>
      </c>
      <c r="R385">
        <v>5</v>
      </c>
      <c r="S385">
        <v>0</v>
      </c>
      <c r="T385">
        <v>0</v>
      </c>
      <c r="U385">
        <v>9</v>
      </c>
      <c r="V385">
        <v>9</v>
      </c>
      <c r="W385">
        <v>8</v>
      </c>
      <c r="X385">
        <v>0</v>
      </c>
      <c r="Y385">
        <v>3</v>
      </c>
      <c r="Z385">
        <v>7</v>
      </c>
      <c r="AA385">
        <v>8</v>
      </c>
      <c r="AB385">
        <v>8</v>
      </c>
      <c r="AC385">
        <v>5</v>
      </c>
      <c r="AD385">
        <v>3</v>
      </c>
      <c r="AE385">
        <v>2</v>
      </c>
      <c r="AF385">
        <v>0</v>
      </c>
      <c r="AG385">
        <v>35</v>
      </c>
      <c r="AH385">
        <v>0</v>
      </c>
      <c r="AI385">
        <v>0</v>
      </c>
      <c r="AJ385">
        <v>2</v>
      </c>
      <c r="AK385" s="51" t="s">
        <v>92</v>
      </c>
      <c r="AO385" s="14" t="s">
        <v>92</v>
      </c>
    </row>
    <row r="386" spans="1:41" x14ac:dyDescent="0.3">
      <c r="A386" s="14" t="s">
        <v>1104</v>
      </c>
      <c r="B386">
        <v>2</v>
      </c>
      <c r="C386">
        <v>26269</v>
      </c>
      <c r="D386" t="s">
        <v>223</v>
      </c>
      <c r="E386">
        <v>0</v>
      </c>
      <c r="F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2</v>
      </c>
      <c r="N386">
        <v>2</v>
      </c>
      <c r="O386">
        <v>2</v>
      </c>
      <c r="P386">
        <v>2</v>
      </c>
      <c r="Q386">
        <v>0</v>
      </c>
      <c r="R386">
        <v>0</v>
      </c>
      <c r="S386">
        <v>0</v>
      </c>
      <c r="T386">
        <v>0</v>
      </c>
      <c r="U386">
        <v>2</v>
      </c>
      <c r="V386">
        <v>3</v>
      </c>
      <c r="W386">
        <v>4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1</v>
      </c>
      <c r="AD386">
        <v>1</v>
      </c>
      <c r="AE386">
        <v>1</v>
      </c>
      <c r="AF386">
        <v>0</v>
      </c>
      <c r="AG386">
        <v>4</v>
      </c>
      <c r="AH386">
        <v>0</v>
      </c>
      <c r="AI386">
        <v>0</v>
      </c>
      <c r="AJ386">
        <v>1</v>
      </c>
      <c r="AK386" s="51" t="s">
        <v>42</v>
      </c>
      <c r="AO386" s="14" t="s">
        <v>33</v>
      </c>
    </row>
    <row r="387" spans="1:41" x14ac:dyDescent="0.3">
      <c r="A387" s="14" t="s">
        <v>1105</v>
      </c>
      <c r="B387">
        <v>2</v>
      </c>
      <c r="C387">
        <v>8832</v>
      </c>
      <c r="D387" t="s">
        <v>462</v>
      </c>
      <c r="E387">
        <v>0</v>
      </c>
      <c r="F387">
        <v>0</v>
      </c>
      <c r="H387">
        <v>0</v>
      </c>
      <c r="I387">
        <v>2</v>
      </c>
      <c r="J387">
        <v>2</v>
      </c>
      <c r="K387">
        <v>2</v>
      </c>
      <c r="L387">
        <v>2</v>
      </c>
      <c r="M387">
        <v>2</v>
      </c>
      <c r="N387">
        <v>2</v>
      </c>
      <c r="O387">
        <v>2</v>
      </c>
      <c r="P387">
        <v>2</v>
      </c>
      <c r="Q387">
        <v>1</v>
      </c>
      <c r="R387">
        <v>1</v>
      </c>
      <c r="S387">
        <v>0</v>
      </c>
      <c r="T387">
        <v>0</v>
      </c>
      <c r="U387">
        <v>1</v>
      </c>
      <c r="V387">
        <v>1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2</v>
      </c>
      <c r="AD387">
        <v>2</v>
      </c>
      <c r="AE387">
        <v>0</v>
      </c>
      <c r="AF387">
        <v>0</v>
      </c>
      <c r="AG387">
        <v>4</v>
      </c>
      <c r="AH387">
        <v>0</v>
      </c>
      <c r="AI387">
        <v>0</v>
      </c>
      <c r="AJ387">
        <v>1</v>
      </c>
      <c r="AK387" s="51" t="s">
        <v>82</v>
      </c>
      <c r="AO387" s="14" t="s">
        <v>454</v>
      </c>
    </row>
    <row r="388" spans="1:41" x14ac:dyDescent="0.3">
      <c r="A388" s="14" t="s">
        <v>1106</v>
      </c>
      <c r="B388">
        <v>2</v>
      </c>
      <c r="C388">
        <v>8835</v>
      </c>
      <c r="D388" t="s">
        <v>463</v>
      </c>
      <c r="E388">
        <v>0</v>
      </c>
      <c r="F388">
        <v>0</v>
      </c>
      <c r="H388">
        <v>0</v>
      </c>
      <c r="I388">
        <v>50</v>
      </c>
      <c r="J388">
        <v>51</v>
      </c>
      <c r="K388">
        <v>50</v>
      </c>
      <c r="L388">
        <v>48</v>
      </c>
      <c r="M388">
        <v>54</v>
      </c>
      <c r="N388">
        <v>55</v>
      </c>
      <c r="O388">
        <v>55</v>
      </c>
      <c r="P388">
        <v>54</v>
      </c>
      <c r="Q388">
        <v>57</v>
      </c>
      <c r="R388">
        <v>55</v>
      </c>
      <c r="S388">
        <v>0</v>
      </c>
      <c r="T388">
        <v>0</v>
      </c>
      <c r="U388">
        <v>55</v>
      </c>
      <c r="V388">
        <v>55</v>
      </c>
      <c r="W388">
        <v>2</v>
      </c>
      <c r="X388">
        <v>0</v>
      </c>
      <c r="Y388">
        <v>0</v>
      </c>
      <c r="Z388">
        <v>37</v>
      </c>
      <c r="AA388">
        <v>52</v>
      </c>
      <c r="AB388">
        <v>57</v>
      </c>
      <c r="AC388">
        <v>40</v>
      </c>
      <c r="AD388">
        <v>27</v>
      </c>
      <c r="AE388">
        <v>22</v>
      </c>
      <c r="AF388">
        <v>0</v>
      </c>
      <c r="AG388">
        <v>109</v>
      </c>
      <c r="AH388">
        <v>0</v>
      </c>
      <c r="AI388">
        <v>0</v>
      </c>
      <c r="AJ388">
        <v>50</v>
      </c>
      <c r="AK388" s="51" t="s">
        <v>33</v>
      </c>
      <c r="AO388" s="14" t="s">
        <v>454</v>
      </c>
    </row>
    <row r="389" spans="1:41" x14ac:dyDescent="0.3">
      <c r="A389" s="14" t="s">
        <v>1107</v>
      </c>
      <c r="B389">
        <v>2</v>
      </c>
      <c r="C389">
        <v>8833</v>
      </c>
      <c r="D389" t="s">
        <v>464</v>
      </c>
      <c r="E389">
        <v>0</v>
      </c>
      <c r="F389">
        <v>0</v>
      </c>
      <c r="H389">
        <v>0</v>
      </c>
      <c r="I389">
        <v>28</v>
      </c>
      <c r="J389">
        <v>28</v>
      </c>
      <c r="K389">
        <v>28</v>
      </c>
      <c r="L389">
        <v>28</v>
      </c>
      <c r="M389">
        <v>25</v>
      </c>
      <c r="N389">
        <v>25</v>
      </c>
      <c r="O389">
        <v>25</v>
      </c>
      <c r="P389">
        <v>25</v>
      </c>
      <c r="Q389">
        <v>29</v>
      </c>
      <c r="R389">
        <v>29</v>
      </c>
      <c r="S389">
        <v>0</v>
      </c>
      <c r="T389">
        <v>0</v>
      </c>
      <c r="U389">
        <v>27</v>
      </c>
      <c r="V389">
        <v>28</v>
      </c>
      <c r="W389">
        <v>0</v>
      </c>
      <c r="X389">
        <v>0</v>
      </c>
      <c r="Y389">
        <v>0</v>
      </c>
      <c r="Z389">
        <v>17</v>
      </c>
      <c r="AA389">
        <v>10</v>
      </c>
      <c r="AB389">
        <v>11</v>
      </c>
      <c r="AC389">
        <v>29</v>
      </c>
      <c r="AD389">
        <v>27</v>
      </c>
      <c r="AE389">
        <v>21</v>
      </c>
      <c r="AF389">
        <v>0</v>
      </c>
      <c r="AG389">
        <v>96</v>
      </c>
      <c r="AH389">
        <v>0</v>
      </c>
      <c r="AI389">
        <v>0</v>
      </c>
      <c r="AJ389">
        <v>20</v>
      </c>
      <c r="AK389" s="51" t="s">
        <v>45</v>
      </c>
      <c r="AO389" s="14" t="s">
        <v>454</v>
      </c>
    </row>
    <row r="390" spans="1:41" x14ac:dyDescent="0.3">
      <c r="A390" s="14" t="s">
        <v>1108</v>
      </c>
      <c r="B390">
        <v>2</v>
      </c>
      <c r="C390">
        <v>8839</v>
      </c>
      <c r="D390" t="s">
        <v>465</v>
      </c>
      <c r="E390">
        <v>0</v>
      </c>
      <c r="F390">
        <v>0</v>
      </c>
      <c r="H390">
        <v>0</v>
      </c>
      <c r="I390">
        <v>5</v>
      </c>
      <c r="J390">
        <v>5</v>
      </c>
      <c r="K390">
        <v>5</v>
      </c>
      <c r="L390">
        <v>5</v>
      </c>
      <c r="M390">
        <v>7</v>
      </c>
      <c r="N390">
        <v>7</v>
      </c>
      <c r="O390">
        <v>7</v>
      </c>
      <c r="P390">
        <v>7</v>
      </c>
      <c r="Q390">
        <v>16</v>
      </c>
      <c r="R390">
        <v>16</v>
      </c>
      <c r="S390">
        <v>0</v>
      </c>
      <c r="T390">
        <v>0</v>
      </c>
      <c r="U390">
        <v>9</v>
      </c>
      <c r="V390">
        <v>6</v>
      </c>
      <c r="W390">
        <v>0</v>
      </c>
      <c r="X390">
        <v>0</v>
      </c>
      <c r="Y390">
        <v>0</v>
      </c>
      <c r="Z390">
        <v>2</v>
      </c>
      <c r="AA390">
        <v>4</v>
      </c>
      <c r="AB390">
        <v>5</v>
      </c>
      <c r="AC390">
        <v>10</v>
      </c>
      <c r="AD390">
        <v>4</v>
      </c>
      <c r="AE390">
        <v>0</v>
      </c>
      <c r="AF390">
        <v>0</v>
      </c>
      <c r="AG390">
        <v>2</v>
      </c>
      <c r="AH390">
        <v>0</v>
      </c>
      <c r="AI390">
        <v>0</v>
      </c>
      <c r="AJ390">
        <v>3</v>
      </c>
      <c r="AK390" s="51" t="s">
        <v>116</v>
      </c>
      <c r="AO390" s="14" t="s">
        <v>454</v>
      </c>
    </row>
    <row r="391" spans="1:41" x14ac:dyDescent="0.3">
      <c r="A391" s="14" t="s">
        <v>1109</v>
      </c>
      <c r="B391">
        <v>2</v>
      </c>
      <c r="C391">
        <v>8838</v>
      </c>
      <c r="D391" t="s">
        <v>466</v>
      </c>
      <c r="E391">
        <v>0</v>
      </c>
      <c r="F391">
        <v>0</v>
      </c>
      <c r="H391">
        <v>0</v>
      </c>
      <c r="I391">
        <v>15</v>
      </c>
      <c r="J391">
        <v>15</v>
      </c>
      <c r="K391">
        <v>15</v>
      </c>
      <c r="L391">
        <v>15</v>
      </c>
      <c r="M391">
        <v>8</v>
      </c>
      <c r="N391">
        <v>8</v>
      </c>
      <c r="O391">
        <v>9</v>
      </c>
      <c r="P391">
        <v>8</v>
      </c>
      <c r="Q391">
        <v>14</v>
      </c>
      <c r="R391">
        <v>14</v>
      </c>
      <c r="S391">
        <v>0</v>
      </c>
      <c r="T391">
        <v>0</v>
      </c>
      <c r="U391">
        <v>14</v>
      </c>
      <c r="V391">
        <v>14</v>
      </c>
      <c r="W391">
        <v>0</v>
      </c>
      <c r="X391">
        <v>0</v>
      </c>
      <c r="Y391">
        <v>0</v>
      </c>
      <c r="Z391">
        <v>18</v>
      </c>
      <c r="AA391">
        <v>11</v>
      </c>
      <c r="AB391">
        <v>17</v>
      </c>
      <c r="AC391">
        <v>28</v>
      </c>
      <c r="AD391">
        <v>27</v>
      </c>
      <c r="AE391">
        <v>18</v>
      </c>
      <c r="AF391">
        <v>0</v>
      </c>
      <c r="AG391">
        <v>57</v>
      </c>
      <c r="AH391">
        <v>0</v>
      </c>
      <c r="AI391">
        <v>0</v>
      </c>
      <c r="AJ391">
        <v>10</v>
      </c>
      <c r="AK391" s="51" t="s">
        <v>361</v>
      </c>
      <c r="AO391" s="14" t="s">
        <v>454</v>
      </c>
    </row>
    <row r="392" spans="1:41" x14ac:dyDescent="0.3">
      <c r="A392" s="14" t="s">
        <v>1110</v>
      </c>
      <c r="B392">
        <v>2</v>
      </c>
      <c r="C392">
        <v>8892</v>
      </c>
      <c r="D392" t="s">
        <v>467</v>
      </c>
      <c r="E392">
        <v>0</v>
      </c>
      <c r="F392">
        <v>0</v>
      </c>
      <c r="H392">
        <v>0</v>
      </c>
      <c r="I392">
        <v>2</v>
      </c>
      <c r="J392">
        <v>2</v>
      </c>
      <c r="K392">
        <v>2</v>
      </c>
      <c r="L392">
        <v>2</v>
      </c>
      <c r="M392">
        <v>0</v>
      </c>
      <c r="N392">
        <v>0</v>
      </c>
      <c r="O392">
        <v>0</v>
      </c>
      <c r="P392">
        <v>0</v>
      </c>
      <c r="Q392">
        <v>1</v>
      </c>
      <c r="R392">
        <v>1</v>
      </c>
      <c r="S392">
        <v>0</v>
      </c>
      <c r="T392">
        <v>0</v>
      </c>
      <c r="U392">
        <v>1</v>
      </c>
      <c r="V392">
        <v>1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2</v>
      </c>
      <c r="AF392">
        <v>0</v>
      </c>
      <c r="AG392">
        <v>4</v>
      </c>
      <c r="AH392">
        <v>0</v>
      </c>
      <c r="AI392">
        <v>0</v>
      </c>
      <c r="AJ392">
        <v>1</v>
      </c>
      <c r="AK392" s="51" t="s">
        <v>85</v>
      </c>
      <c r="AO392" s="14" t="s">
        <v>454</v>
      </c>
    </row>
    <row r="393" spans="1:41" x14ac:dyDescent="0.3">
      <c r="A393" s="14" t="s">
        <v>1111</v>
      </c>
      <c r="B393">
        <v>2</v>
      </c>
      <c r="C393">
        <v>8891</v>
      </c>
      <c r="D393" t="s">
        <v>468</v>
      </c>
      <c r="E393">
        <v>0</v>
      </c>
      <c r="F393">
        <v>0</v>
      </c>
      <c r="H393">
        <v>1</v>
      </c>
      <c r="I393">
        <v>5</v>
      </c>
      <c r="J393">
        <v>5</v>
      </c>
      <c r="K393">
        <v>5</v>
      </c>
      <c r="L393">
        <v>5</v>
      </c>
      <c r="M393">
        <v>9</v>
      </c>
      <c r="N393">
        <v>9</v>
      </c>
      <c r="O393">
        <v>10</v>
      </c>
      <c r="P393">
        <v>9</v>
      </c>
      <c r="Q393">
        <v>5</v>
      </c>
      <c r="R393">
        <v>5</v>
      </c>
      <c r="S393">
        <v>0</v>
      </c>
      <c r="T393">
        <v>0</v>
      </c>
      <c r="U393">
        <v>4</v>
      </c>
      <c r="V393">
        <v>4</v>
      </c>
      <c r="W393">
        <v>0</v>
      </c>
      <c r="X393">
        <v>0</v>
      </c>
      <c r="Y393">
        <v>0</v>
      </c>
      <c r="Z393">
        <v>6</v>
      </c>
      <c r="AA393">
        <v>9</v>
      </c>
      <c r="AB393">
        <v>8</v>
      </c>
      <c r="AC393">
        <v>10</v>
      </c>
      <c r="AD393">
        <v>8</v>
      </c>
      <c r="AE393">
        <v>5</v>
      </c>
      <c r="AF393">
        <v>0</v>
      </c>
      <c r="AG393">
        <v>16</v>
      </c>
      <c r="AH393">
        <v>0</v>
      </c>
      <c r="AI393">
        <v>0</v>
      </c>
      <c r="AJ393">
        <v>3</v>
      </c>
      <c r="AK393" s="51" t="s">
        <v>91</v>
      </c>
      <c r="AO393" s="14" t="s">
        <v>454</v>
      </c>
    </row>
    <row r="394" spans="1:41" x14ac:dyDescent="0.3">
      <c r="A394" s="14" t="s">
        <v>1112</v>
      </c>
      <c r="B394">
        <v>2</v>
      </c>
      <c r="C394">
        <v>8831</v>
      </c>
      <c r="D394" t="s">
        <v>469</v>
      </c>
      <c r="E394">
        <v>0</v>
      </c>
      <c r="F394">
        <v>0</v>
      </c>
      <c r="H394">
        <v>0</v>
      </c>
      <c r="I394">
        <v>25</v>
      </c>
      <c r="J394">
        <v>25</v>
      </c>
      <c r="K394">
        <v>25</v>
      </c>
      <c r="L394">
        <v>25</v>
      </c>
      <c r="M394">
        <v>36</v>
      </c>
      <c r="N394">
        <v>35</v>
      </c>
      <c r="O394">
        <v>45</v>
      </c>
      <c r="P394">
        <v>36</v>
      </c>
      <c r="Q394">
        <v>32</v>
      </c>
      <c r="R394">
        <v>29</v>
      </c>
      <c r="S394">
        <v>0</v>
      </c>
      <c r="T394">
        <v>0</v>
      </c>
      <c r="U394">
        <v>29</v>
      </c>
      <c r="V394">
        <v>29</v>
      </c>
      <c r="W394">
        <v>0</v>
      </c>
      <c r="X394">
        <v>0</v>
      </c>
      <c r="Y394">
        <v>0</v>
      </c>
      <c r="Z394">
        <v>23</v>
      </c>
      <c r="AA394">
        <v>24</v>
      </c>
      <c r="AB394">
        <v>27</v>
      </c>
      <c r="AC394">
        <v>30</v>
      </c>
      <c r="AD394">
        <v>23</v>
      </c>
      <c r="AE394">
        <v>6</v>
      </c>
      <c r="AF394">
        <v>0</v>
      </c>
      <c r="AG394">
        <v>60</v>
      </c>
      <c r="AH394">
        <v>0</v>
      </c>
      <c r="AI394">
        <v>0</v>
      </c>
      <c r="AJ394">
        <v>18</v>
      </c>
      <c r="AK394" s="51" t="s">
        <v>49</v>
      </c>
      <c r="AO394" s="14" t="s">
        <v>454</v>
      </c>
    </row>
    <row r="395" spans="1:41" x14ac:dyDescent="0.3">
      <c r="A395" s="14" t="s">
        <v>1113</v>
      </c>
      <c r="B395">
        <v>2</v>
      </c>
      <c r="C395">
        <v>8349</v>
      </c>
      <c r="D395" t="s">
        <v>470</v>
      </c>
      <c r="E395">
        <v>0</v>
      </c>
      <c r="F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3</v>
      </c>
      <c r="N395">
        <v>3</v>
      </c>
      <c r="O395">
        <v>3</v>
      </c>
      <c r="P395">
        <v>3</v>
      </c>
      <c r="Q395">
        <v>2</v>
      </c>
      <c r="R395">
        <v>2</v>
      </c>
      <c r="S395">
        <v>0</v>
      </c>
      <c r="T395">
        <v>0</v>
      </c>
      <c r="U395">
        <v>1</v>
      </c>
      <c r="V395">
        <v>1</v>
      </c>
      <c r="W395">
        <v>0</v>
      </c>
      <c r="X395">
        <v>0</v>
      </c>
      <c r="Y395">
        <v>0</v>
      </c>
      <c r="Z395">
        <v>4</v>
      </c>
      <c r="AA395">
        <v>5</v>
      </c>
      <c r="AB395">
        <v>5</v>
      </c>
      <c r="AC395">
        <v>4</v>
      </c>
      <c r="AD395">
        <v>3</v>
      </c>
      <c r="AE395">
        <v>5</v>
      </c>
      <c r="AF395">
        <v>0</v>
      </c>
      <c r="AG395">
        <v>5</v>
      </c>
      <c r="AH395">
        <v>0</v>
      </c>
      <c r="AI395">
        <v>0</v>
      </c>
      <c r="AJ395">
        <v>2</v>
      </c>
      <c r="AK395" s="51" t="s">
        <v>42</v>
      </c>
      <c r="AO395" s="14" t="s">
        <v>454</v>
      </c>
    </row>
    <row r="396" spans="1:41" x14ac:dyDescent="0.3">
      <c r="A396" s="14" t="s">
        <v>1114</v>
      </c>
      <c r="B396">
        <v>2</v>
      </c>
      <c r="C396">
        <v>8608</v>
      </c>
      <c r="D396" t="s">
        <v>471</v>
      </c>
      <c r="E396">
        <v>0</v>
      </c>
      <c r="F396">
        <v>0</v>
      </c>
      <c r="H396">
        <v>0</v>
      </c>
      <c r="I396">
        <v>3</v>
      </c>
      <c r="J396">
        <v>3</v>
      </c>
      <c r="K396">
        <v>3</v>
      </c>
      <c r="L396">
        <v>3</v>
      </c>
      <c r="M396">
        <v>0</v>
      </c>
      <c r="N396">
        <v>0</v>
      </c>
      <c r="O396">
        <v>0</v>
      </c>
      <c r="P396">
        <v>0</v>
      </c>
      <c r="Q396">
        <v>6</v>
      </c>
      <c r="R396">
        <v>6</v>
      </c>
      <c r="S396">
        <v>0</v>
      </c>
      <c r="T396">
        <v>0</v>
      </c>
      <c r="U396">
        <v>2</v>
      </c>
      <c r="V396">
        <v>2</v>
      </c>
      <c r="W396">
        <v>0</v>
      </c>
      <c r="X396">
        <v>0</v>
      </c>
      <c r="Y396">
        <v>0</v>
      </c>
      <c r="Z396">
        <v>3</v>
      </c>
      <c r="AA396">
        <v>3</v>
      </c>
      <c r="AB396">
        <v>3</v>
      </c>
      <c r="AC396">
        <v>0</v>
      </c>
      <c r="AD396">
        <v>0</v>
      </c>
      <c r="AE396">
        <v>2</v>
      </c>
      <c r="AF396">
        <v>0</v>
      </c>
      <c r="AG396">
        <v>16</v>
      </c>
      <c r="AH396">
        <v>0</v>
      </c>
      <c r="AI396">
        <v>0</v>
      </c>
      <c r="AJ396">
        <v>1</v>
      </c>
      <c r="AK396" s="51" t="s">
        <v>110</v>
      </c>
      <c r="AO396" s="14" t="s">
        <v>454</v>
      </c>
    </row>
    <row r="397" spans="1:41" x14ac:dyDescent="0.3">
      <c r="A397" s="14" t="s">
        <v>1115</v>
      </c>
      <c r="B397">
        <v>2</v>
      </c>
      <c r="C397">
        <v>8836</v>
      </c>
      <c r="D397" t="s">
        <v>472</v>
      </c>
      <c r="E397">
        <v>0</v>
      </c>
      <c r="F397">
        <v>0</v>
      </c>
      <c r="H397">
        <v>0</v>
      </c>
      <c r="I397">
        <v>33</v>
      </c>
      <c r="J397">
        <v>33</v>
      </c>
      <c r="K397">
        <v>33</v>
      </c>
      <c r="L397">
        <v>33</v>
      </c>
      <c r="M397">
        <v>48</v>
      </c>
      <c r="N397">
        <v>47</v>
      </c>
      <c r="O397">
        <v>47</v>
      </c>
      <c r="P397">
        <v>47</v>
      </c>
      <c r="Q397">
        <v>41</v>
      </c>
      <c r="R397">
        <v>41</v>
      </c>
      <c r="S397">
        <v>0</v>
      </c>
      <c r="T397">
        <v>0</v>
      </c>
      <c r="U397">
        <v>47</v>
      </c>
      <c r="V397">
        <v>47</v>
      </c>
      <c r="W397">
        <v>0</v>
      </c>
      <c r="X397">
        <v>0</v>
      </c>
      <c r="Y397">
        <v>0</v>
      </c>
      <c r="Z397">
        <v>32</v>
      </c>
      <c r="AA397">
        <v>35</v>
      </c>
      <c r="AB397">
        <v>33</v>
      </c>
      <c r="AC397">
        <v>35</v>
      </c>
      <c r="AD397">
        <v>30</v>
      </c>
      <c r="AE397">
        <v>51</v>
      </c>
      <c r="AF397">
        <v>0</v>
      </c>
      <c r="AG397">
        <v>66</v>
      </c>
      <c r="AH397">
        <v>0</v>
      </c>
      <c r="AI397">
        <v>0</v>
      </c>
      <c r="AJ397">
        <v>24</v>
      </c>
      <c r="AK397" s="51" t="s">
        <v>33</v>
      </c>
      <c r="AO397" s="14" t="s">
        <v>454</v>
      </c>
    </row>
    <row r="398" spans="1:41" x14ac:dyDescent="0.3">
      <c r="A398" s="14" t="s">
        <v>1116</v>
      </c>
      <c r="B398">
        <v>2</v>
      </c>
      <c r="C398">
        <v>12241</v>
      </c>
      <c r="D398" t="s">
        <v>473</v>
      </c>
      <c r="E398">
        <v>0</v>
      </c>
      <c r="F398">
        <v>0</v>
      </c>
      <c r="H398">
        <v>0</v>
      </c>
      <c r="I398">
        <v>16</v>
      </c>
      <c r="J398">
        <v>16</v>
      </c>
      <c r="K398">
        <v>16</v>
      </c>
      <c r="L398">
        <v>16</v>
      </c>
      <c r="M398">
        <v>24</v>
      </c>
      <c r="N398">
        <v>24</v>
      </c>
      <c r="O398">
        <v>24</v>
      </c>
      <c r="P398">
        <v>24</v>
      </c>
      <c r="Q398">
        <v>24</v>
      </c>
      <c r="R398">
        <v>24</v>
      </c>
      <c r="S398">
        <v>0</v>
      </c>
      <c r="T398">
        <v>0</v>
      </c>
      <c r="U398">
        <v>23</v>
      </c>
      <c r="V398">
        <v>22</v>
      </c>
      <c r="W398">
        <v>1</v>
      </c>
      <c r="X398">
        <v>0</v>
      </c>
      <c r="Y398">
        <v>0</v>
      </c>
      <c r="Z398">
        <v>18</v>
      </c>
      <c r="AA398">
        <v>20</v>
      </c>
      <c r="AB398">
        <v>26</v>
      </c>
      <c r="AC398">
        <v>20</v>
      </c>
      <c r="AD398">
        <v>15</v>
      </c>
      <c r="AE398">
        <v>0</v>
      </c>
      <c r="AF398">
        <v>0</v>
      </c>
      <c r="AG398">
        <v>26</v>
      </c>
      <c r="AH398">
        <v>0</v>
      </c>
      <c r="AI398">
        <v>0</v>
      </c>
      <c r="AJ398">
        <v>9</v>
      </c>
      <c r="AK398" s="51" t="s">
        <v>92</v>
      </c>
      <c r="AO398" s="14" t="s">
        <v>454</v>
      </c>
    </row>
    <row r="399" spans="1:41" x14ac:dyDescent="0.3">
      <c r="A399" s="14" t="s">
        <v>1117</v>
      </c>
      <c r="B399">
        <v>2</v>
      </c>
      <c r="C399">
        <v>8901</v>
      </c>
      <c r="D399" t="s">
        <v>474</v>
      </c>
      <c r="E399">
        <v>0</v>
      </c>
      <c r="F399">
        <v>0</v>
      </c>
      <c r="H399">
        <v>0</v>
      </c>
      <c r="I399">
        <v>9</v>
      </c>
      <c r="J399">
        <v>9</v>
      </c>
      <c r="K399">
        <v>9</v>
      </c>
      <c r="L399">
        <v>9</v>
      </c>
      <c r="M399">
        <v>12</v>
      </c>
      <c r="N399">
        <v>13</v>
      </c>
      <c r="O399">
        <v>12</v>
      </c>
      <c r="P399">
        <v>12</v>
      </c>
      <c r="Q399">
        <v>14</v>
      </c>
      <c r="R399">
        <v>13</v>
      </c>
      <c r="S399">
        <v>0</v>
      </c>
      <c r="T399">
        <v>0</v>
      </c>
      <c r="U399">
        <v>19</v>
      </c>
      <c r="V399">
        <v>20</v>
      </c>
      <c r="W399">
        <v>0</v>
      </c>
      <c r="X399">
        <v>0</v>
      </c>
      <c r="Y399">
        <v>0</v>
      </c>
      <c r="Z399">
        <v>13</v>
      </c>
      <c r="AA399">
        <v>16</v>
      </c>
      <c r="AB399">
        <v>15</v>
      </c>
      <c r="AC399">
        <v>17</v>
      </c>
      <c r="AD399">
        <v>15</v>
      </c>
      <c r="AE399">
        <v>1</v>
      </c>
      <c r="AF399">
        <v>0</v>
      </c>
      <c r="AG399">
        <v>36</v>
      </c>
      <c r="AH399">
        <v>0</v>
      </c>
      <c r="AI399">
        <v>0</v>
      </c>
      <c r="AJ399">
        <v>15</v>
      </c>
      <c r="AK399" s="51" t="s">
        <v>164</v>
      </c>
      <c r="AO399" s="14" t="s">
        <v>454</v>
      </c>
    </row>
    <row r="400" spans="1:41" x14ac:dyDescent="0.3">
      <c r="A400" s="14" t="s">
        <v>1118</v>
      </c>
      <c r="B400">
        <v>2</v>
      </c>
      <c r="C400">
        <v>8577</v>
      </c>
      <c r="D400" t="s">
        <v>274</v>
      </c>
      <c r="E400">
        <v>124</v>
      </c>
      <c r="F400">
        <v>4</v>
      </c>
      <c r="H400">
        <v>144</v>
      </c>
      <c r="I400">
        <v>4</v>
      </c>
      <c r="J400">
        <v>6</v>
      </c>
      <c r="K400">
        <v>3</v>
      </c>
      <c r="L400">
        <v>4</v>
      </c>
      <c r="M400">
        <v>3</v>
      </c>
      <c r="N400">
        <v>2</v>
      </c>
      <c r="O400">
        <v>1</v>
      </c>
      <c r="P400">
        <v>1</v>
      </c>
      <c r="Q400">
        <v>2</v>
      </c>
      <c r="R400">
        <v>2</v>
      </c>
      <c r="S400">
        <v>0</v>
      </c>
      <c r="T400">
        <v>0</v>
      </c>
      <c r="U400">
        <v>4</v>
      </c>
      <c r="V400">
        <v>1</v>
      </c>
      <c r="W400">
        <v>0</v>
      </c>
      <c r="X400">
        <v>0</v>
      </c>
      <c r="Y400">
        <v>0</v>
      </c>
      <c r="Z400">
        <v>1</v>
      </c>
      <c r="AA400">
        <v>1</v>
      </c>
      <c r="AB400">
        <v>3</v>
      </c>
      <c r="AC400">
        <v>10</v>
      </c>
      <c r="AD400">
        <v>7</v>
      </c>
      <c r="AE400">
        <v>5</v>
      </c>
      <c r="AF400">
        <v>0</v>
      </c>
      <c r="AG400">
        <v>2</v>
      </c>
      <c r="AH400">
        <v>0</v>
      </c>
      <c r="AI400">
        <v>0</v>
      </c>
      <c r="AJ400">
        <v>26</v>
      </c>
      <c r="AK400" s="51" t="s">
        <v>33</v>
      </c>
      <c r="AO400" s="14" t="s">
        <v>454</v>
      </c>
    </row>
    <row r="401" spans="1:41" x14ac:dyDescent="0.3">
      <c r="A401" s="14" t="s">
        <v>1119</v>
      </c>
      <c r="B401">
        <v>2</v>
      </c>
      <c r="C401">
        <v>8830</v>
      </c>
      <c r="D401" t="s">
        <v>475</v>
      </c>
      <c r="E401">
        <v>0</v>
      </c>
      <c r="F401">
        <v>0</v>
      </c>
      <c r="H401">
        <v>0</v>
      </c>
      <c r="I401">
        <v>8</v>
      </c>
      <c r="J401">
        <v>9</v>
      </c>
      <c r="K401">
        <v>9</v>
      </c>
      <c r="L401">
        <v>9</v>
      </c>
      <c r="M401">
        <v>6</v>
      </c>
      <c r="N401">
        <v>5</v>
      </c>
      <c r="O401">
        <v>6</v>
      </c>
      <c r="P401">
        <v>6</v>
      </c>
      <c r="Q401">
        <v>6</v>
      </c>
      <c r="R401">
        <v>6</v>
      </c>
      <c r="S401">
        <v>0</v>
      </c>
      <c r="T401">
        <v>0</v>
      </c>
      <c r="U401">
        <v>6</v>
      </c>
      <c r="V401">
        <v>7</v>
      </c>
      <c r="W401">
        <v>0</v>
      </c>
      <c r="X401">
        <v>0</v>
      </c>
      <c r="Y401">
        <v>0</v>
      </c>
      <c r="Z401">
        <v>1</v>
      </c>
      <c r="AA401">
        <v>6</v>
      </c>
      <c r="AB401">
        <v>6</v>
      </c>
      <c r="AC401">
        <v>3</v>
      </c>
      <c r="AD401">
        <v>0</v>
      </c>
      <c r="AE401">
        <v>0</v>
      </c>
      <c r="AF401">
        <v>0</v>
      </c>
      <c r="AG401">
        <v>2</v>
      </c>
      <c r="AH401">
        <v>0</v>
      </c>
      <c r="AI401">
        <v>0</v>
      </c>
      <c r="AJ401">
        <v>1</v>
      </c>
      <c r="AK401" s="51" t="s">
        <v>128</v>
      </c>
      <c r="AO401" s="14" t="s">
        <v>454</v>
      </c>
    </row>
    <row r="402" spans="1:41" x14ac:dyDescent="0.3">
      <c r="A402" s="14" t="s">
        <v>1120</v>
      </c>
      <c r="B402">
        <v>2</v>
      </c>
      <c r="C402">
        <v>11020</v>
      </c>
      <c r="D402" t="s">
        <v>275</v>
      </c>
      <c r="E402">
        <v>163</v>
      </c>
      <c r="F402">
        <v>0</v>
      </c>
      <c r="H402">
        <v>163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1</v>
      </c>
      <c r="AH402">
        <v>0</v>
      </c>
      <c r="AI402">
        <v>0</v>
      </c>
      <c r="AJ402">
        <v>3</v>
      </c>
      <c r="AK402" s="51" t="s">
        <v>56</v>
      </c>
      <c r="AO402" s="14" t="s">
        <v>454</v>
      </c>
    </row>
    <row r="403" spans="1:41" x14ac:dyDescent="0.3">
      <c r="A403" s="14" t="s">
        <v>1121</v>
      </c>
      <c r="B403">
        <v>2</v>
      </c>
      <c r="C403">
        <v>11841</v>
      </c>
      <c r="D403" t="s">
        <v>476</v>
      </c>
      <c r="E403">
        <v>0</v>
      </c>
      <c r="F403">
        <v>0</v>
      </c>
      <c r="H403">
        <v>0</v>
      </c>
      <c r="I403">
        <v>2</v>
      </c>
      <c r="J403">
        <v>2</v>
      </c>
      <c r="K403">
        <v>2</v>
      </c>
      <c r="L403">
        <v>2</v>
      </c>
      <c r="M403">
        <v>5</v>
      </c>
      <c r="N403">
        <v>5</v>
      </c>
      <c r="O403">
        <v>4</v>
      </c>
      <c r="P403">
        <v>5</v>
      </c>
      <c r="Q403">
        <v>9</v>
      </c>
      <c r="R403">
        <v>9</v>
      </c>
      <c r="S403">
        <v>0</v>
      </c>
      <c r="T403">
        <v>0</v>
      </c>
      <c r="U403">
        <v>3</v>
      </c>
      <c r="V403">
        <v>4</v>
      </c>
      <c r="W403">
        <v>0</v>
      </c>
      <c r="X403">
        <v>0</v>
      </c>
      <c r="Y403">
        <v>0</v>
      </c>
      <c r="Z403">
        <v>8</v>
      </c>
      <c r="AA403">
        <v>6</v>
      </c>
      <c r="AB403">
        <v>7</v>
      </c>
      <c r="AC403">
        <v>2</v>
      </c>
      <c r="AD403">
        <v>2</v>
      </c>
      <c r="AE403">
        <v>0</v>
      </c>
      <c r="AF403">
        <v>0</v>
      </c>
      <c r="AG403">
        <v>53</v>
      </c>
      <c r="AH403">
        <v>0</v>
      </c>
      <c r="AI403">
        <v>0</v>
      </c>
      <c r="AJ403">
        <v>3</v>
      </c>
      <c r="AK403" s="51" t="s">
        <v>193</v>
      </c>
      <c r="AO403" s="14" t="s">
        <v>454</v>
      </c>
    </row>
    <row r="404" spans="1:41" x14ac:dyDescent="0.3">
      <c r="A404" s="14" t="s">
        <v>1122</v>
      </c>
      <c r="B404">
        <v>2</v>
      </c>
      <c r="C404">
        <v>16699</v>
      </c>
      <c r="D404" t="s">
        <v>477</v>
      </c>
      <c r="E404">
        <v>0</v>
      </c>
      <c r="F404">
        <v>0</v>
      </c>
      <c r="H404">
        <v>0</v>
      </c>
      <c r="I404">
        <v>1</v>
      </c>
      <c r="J404">
        <v>1</v>
      </c>
      <c r="K404">
        <v>1</v>
      </c>
      <c r="L404">
        <v>1</v>
      </c>
      <c r="M404">
        <v>4</v>
      </c>
      <c r="N404">
        <v>4</v>
      </c>
      <c r="O404">
        <v>4</v>
      </c>
      <c r="P404">
        <v>4</v>
      </c>
      <c r="Q404">
        <v>5</v>
      </c>
      <c r="R404">
        <v>5</v>
      </c>
      <c r="S404">
        <v>0</v>
      </c>
      <c r="T404">
        <v>0</v>
      </c>
      <c r="U404">
        <v>4</v>
      </c>
      <c r="V404">
        <v>2</v>
      </c>
      <c r="W404">
        <v>0</v>
      </c>
      <c r="X404">
        <v>0</v>
      </c>
      <c r="Y404">
        <v>0</v>
      </c>
      <c r="Z404">
        <v>6</v>
      </c>
      <c r="AA404">
        <v>3</v>
      </c>
      <c r="AB404">
        <v>4</v>
      </c>
      <c r="AC404">
        <v>8</v>
      </c>
      <c r="AD404">
        <v>8</v>
      </c>
      <c r="AE404">
        <v>2</v>
      </c>
      <c r="AF404">
        <v>0</v>
      </c>
      <c r="AG404">
        <v>14</v>
      </c>
      <c r="AH404">
        <v>0</v>
      </c>
      <c r="AI404">
        <v>0</v>
      </c>
      <c r="AJ404">
        <v>1</v>
      </c>
      <c r="AK404" s="51" t="s">
        <v>365</v>
      </c>
      <c r="AO404" s="14" t="s">
        <v>454</v>
      </c>
    </row>
    <row r="405" spans="1:41" x14ac:dyDescent="0.3">
      <c r="A405" s="14" t="s">
        <v>1074</v>
      </c>
      <c r="B405">
        <v>2</v>
      </c>
      <c r="C405">
        <v>31449</v>
      </c>
      <c r="D405" t="s">
        <v>194</v>
      </c>
      <c r="E405">
        <v>0</v>
      </c>
      <c r="F405">
        <v>1</v>
      </c>
      <c r="H405">
        <v>0</v>
      </c>
      <c r="I405">
        <v>10</v>
      </c>
      <c r="J405">
        <v>10</v>
      </c>
      <c r="K405">
        <v>10</v>
      </c>
      <c r="L405">
        <v>10</v>
      </c>
      <c r="M405">
        <v>11</v>
      </c>
      <c r="N405">
        <v>11</v>
      </c>
      <c r="O405">
        <v>12</v>
      </c>
      <c r="P405">
        <v>10</v>
      </c>
      <c r="Q405">
        <v>15</v>
      </c>
      <c r="R405">
        <v>17</v>
      </c>
      <c r="S405">
        <v>0</v>
      </c>
      <c r="T405">
        <v>0</v>
      </c>
      <c r="U405">
        <v>19</v>
      </c>
      <c r="V405">
        <v>19</v>
      </c>
      <c r="W405">
        <v>20</v>
      </c>
      <c r="X405">
        <v>0</v>
      </c>
      <c r="Y405">
        <v>17</v>
      </c>
      <c r="Z405">
        <v>11</v>
      </c>
      <c r="AA405">
        <v>10</v>
      </c>
      <c r="AB405">
        <v>17</v>
      </c>
      <c r="AC405">
        <v>14</v>
      </c>
      <c r="AD405">
        <v>10</v>
      </c>
      <c r="AE405">
        <v>26</v>
      </c>
      <c r="AF405">
        <v>0</v>
      </c>
      <c r="AG405">
        <v>75</v>
      </c>
      <c r="AH405">
        <v>0</v>
      </c>
      <c r="AI405">
        <v>0</v>
      </c>
      <c r="AJ405">
        <v>17</v>
      </c>
      <c r="AK405" s="51" t="s">
        <v>194</v>
      </c>
      <c r="AO405" s="14" t="s">
        <v>33</v>
      </c>
    </row>
    <row r="406" spans="1:41" x14ac:dyDescent="0.3">
      <c r="A406" s="14" t="s">
        <v>1123</v>
      </c>
      <c r="B406">
        <v>2</v>
      </c>
      <c r="C406">
        <v>11833</v>
      </c>
      <c r="D406" t="s">
        <v>461</v>
      </c>
      <c r="E406">
        <v>3</v>
      </c>
      <c r="F406">
        <v>0</v>
      </c>
      <c r="H406">
        <v>8</v>
      </c>
      <c r="I406">
        <v>8</v>
      </c>
      <c r="J406">
        <v>8</v>
      </c>
      <c r="K406">
        <v>8</v>
      </c>
      <c r="L406">
        <v>8</v>
      </c>
      <c r="M406">
        <v>3</v>
      </c>
      <c r="N406">
        <v>3</v>
      </c>
      <c r="O406">
        <v>2</v>
      </c>
      <c r="P406">
        <v>2</v>
      </c>
      <c r="Q406">
        <v>10</v>
      </c>
      <c r="R406">
        <v>10</v>
      </c>
      <c r="S406">
        <v>0</v>
      </c>
      <c r="T406">
        <v>0</v>
      </c>
      <c r="U406">
        <v>5</v>
      </c>
      <c r="V406">
        <v>4</v>
      </c>
      <c r="W406">
        <v>5</v>
      </c>
      <c r="X406">
        <v>0</v>
      </c>
      <c r="Y406">
        <v>11</v>
      </c>
      <c r="Z406">
        <v>4</v>
      </c>
      <c r="AA406">
        <v>6</v>
      </c>
      <c r="AB406">
        <v>7</v>
      </c>
      <c r="AC406">
        <v>13</v>
      </c>
      <c r="AD406">
        <v>11</v>
      </c>
      <c r="AE406">
        <v>0</v>
      </c>
      <c r="AF406">
        <v>0</v>
      </c>
      <c r="AG406">
        <v>6</v>
      </c>
      <c r="AH406">
        <v>0</v>
      </c>
      <c r="AI406">
        <v>0</v>
      </c>
      <c r="AJ406">
        <v>2</v>
      </c>
      <c r="AK406" s="51" t="s">
        <v>33</v>
      </c>
      <c r="AO406" s="14" t="s">
        <v>393</v>
      </c>
    </row>
    <row r="407" spans="1:41" x14ac:dyDescent="0.3">
      <c r="A407" s="14" t="s">
        <v>1124</v>
      </c>
      <c r="B407">
        <v>2</v>
      </c>
      <c r="C407">
        <v>32743</v>
      </c>
      <c r="D407" t="s">
        <v>54</v>
      </c>
      <c r="E407">
        <v>9</v>
      </c>
      <c r="F407">
        <v>0</v>
      </c>
      <c r="H407">
        <v>9</v>
      </c>
      <c r="I407">
        <v>6</v>
      </c>
      <c r="J407">
        <v>6</v>
      </c>
      <c r="K407">
        <v>6</v>
      </c>
      <c r="L407">
        <v>6</v>
      </c>
      <c r="M407">
        <v>14</v>
      </c>
      <c r="N407">
        <v>14</v>
      </c>
      <c r="O407">
        <v>14</v>
      </c>
      <c r="P407">
        <v>14</v>
      </c>
      <c r="Q407">
        <v>13</v>
      </c>
      <c r="R407">
        <v>15</v>
      </c>
      <c r="S407">
        <v>0</v>
      </c>
      <c r="T407">
        <v>0</v>
      </c>
      <c r="U407">
        <v>18</v>
      </c>
      <c r="V407">
        <v>17</v>
      </c>
      <c r="W407">
        <v>17</v>
      </c>
      <c r="X407">
        <v>0</v>
      </c>
      <c r="Y407">
        <v>19</v>
      </c>
      <c r="Z407">
        <v>19</v>
      </c>
      <c r="AA407">
        <v>15</v>
      </c>
      <c r="AB407">
        <v>17</v>
      </c>
      <c r="AC407">
        <v>9</v>
      </c>
      <c r="AD407">
        <v>7</v>
      </c>
      <c r="AE407">
        <v>1</v>
      </c>
      <c r="AF407">
        <v>0</v>
      </c>
      <c r="AG407">
        <v>46</v>
      </c>
      <c r="AH407">
        <v>0</v>
      </c>
      <c r="AI407">
        <v>0</v>
      </c>
      <c r="AJ407">
        <v>13</v>
      </c>
      <c r="AK407" s="51" t="s">
        <v>365</v>
      </c>
      <c r="AO407" s="14" t="s">
        <v>33</v>
      </c>
    </row>
    <row r="408" spans="1:41" x14ac:dyDescent="0.3">
      <c r="A408" s="14" t="s">
        <v>1125</v>
      </c>
      <c r="B408">
        <v>2</v>
      </c>
      <c r="C408">
        <v>31139</v>
      </c>
      <c r="D408" t="s">
        <v>414</v>
      </c>
      <c r="E408">
        <v>1</v>
      </c>
      <c r="F408">
        <v>0</v>
      </c>
      <c r="H408">
        <v>2</v>
      </c>
      <c r="I408">
        <v>0</v>
      </c>
      <c r="J408">
        <v>0</v>
      </c>
      <c r="K408">
        <v>0</v>
      </c>
      <c r="L408">
        <v>0</v>
      </c>
      <c r="M408">
        <v>1</v>
      </c>
      <c r="N408">
        <v>2</v>
      </c>
      <c r="O408">
        <v>1</v>
      </c>
      <c r="P408">
        <v>1</v>
      </c>
      <c r="Q408">
        <v>1</v>
      </c>
      <c r="R408">
        <v>1</v>
      </c>
      <c r="S408">
        <v>0</v>
      </c>
      <c r="T408">
        <v>0</v>
      </c>
      <c r="U408">
        <v>1</v>
      </c>
      <c r="V408">
        <v>2</v>
      </c>
      <c r="W408">
        <v>2</v>
      </c>
      <c r="X408">
        <v>0</v>
      </c>
      <c r="Y408">
        <v>1</v>
      </c>
      <c r="Z408">
        <v>1</v>
      </c>
      <c r="AA408">
        <v>2</v>
      </c>
      <c r="AB408">
        <v>2</v>
      </c>
      <c r="AC408">
        <v>1</v>
      </c>
      <c r="AD408">
        <v>0</v>
      </c>
      <c r="AE408">
        <v>0</v>
      </c>
      <c r="AF408">
        <v>0</v>
      </c>
      <c r="AG408">
        <v>10</v>
      </c>
      <c r="AH408">
        <v>0</v>
      </c>
      <c r="AI408">
        <v>0</v>
      </c>
      <c r="AJ408">
        <v>0</v>
      </c>
      <c r="AK408" s="51" t="s">
        <v>363</v>
      </c>
      <c r="AO408" s="14" t="s">
        <v>164</v>
      </c>
    </row>
    <row r="409" spans="1:41" x14ac:dyDescent="0.3">
      <c r="A409" s="14" t="s">
        <v>1126</v>
      </c>
      <c r="B409">
        <v>3</v>
      </c>
      <c r="C409">
        <v>4317</v>
      </c>
      <c r="D409" t="s">
        <v>32</v>
      </c>
      <c r="E409">
        <v>255</v>
      </c>
      <c r="F409">
        <v>1</v>
      </c>
      <c r="H409">
        <v>260</v>
      </c>
      <c r="I409">
        <v>5</v>
      </c>
      <c r="J409">
        <v>5</v>
      </c>
      <c r="K409">
        <v>5</v>
      </c>
      <c r="L409">
        <v>5</v>
      </c>
      <c r="M409">
        <v>7</v>
      </c>
      <c r="N409">
        <v>10</v>
      </c>
      <c r="O409">
        <v>11</v>
      </c>
      <c r="P409">
        <v>7</v>
      </c>
      <c r="Q409">
        <v>13</v>
      </c>
      <c r="R409">
        <v>9</v>
      </c>
      <c r="S409">
        <v>0</v>
      </c>
      <c r="T409">
        <v>0</v>
      </c>
      <c r="U409">
        <v>4</v>
      </c>
      <c r="V409">
        <v>3</v>
      </c>
      <c r="W409">
        <v>4</v>
      </c>
      <c r="X409">
        <v>0</v>
      </c>
      <c r="Y409">
        <v>2</v>
      </c>
      <c r="Z409">
        <v>4</v>
      </c>
      <c r="AA409">
        <v>4</v>
      </c>
      <c r="AB409">
        <v>3</v>
      </c>
      <c r="AC409">
        <v>2</v>
      </c>
      <c r="AD409">
        <v>2</v>
      </c>
      <c r="AE409">
        <v>2</v>
      </c>
      <c r="AF409">
        <v>0</v>
      </c>
      <c r="AG409">
        <v>1</v>
      </c>
      <c r="AH409">
        <v>0</v>
      </c>
      <c r="AI409">
        <v>34</v>
      </c>
      <c r="AJ409">
        <v>12</v>
      </c>
      <c r="AK409" s="51" t="s">
        <v>33</v>
      </c>
      <c r="AO409" s="14" t="s">
        <v>33</v>
      </c>
    </row>
    <row r="410" spans="1:41" x14ac:dyDescent="0.3">
      <c r="A410" s="14" t="s">
        <v>1127</v>
      </c>
      <c r="B410">
        <v>3</v>
      </c>
      <c r="C410">
        <v>4318</v>
      </c>
      <c r="D410" t="s">
        <v>35</v>
      </c>
      <c r="E410">
        <v>52</v>
      </c>
      <c r="F410">
        <v>0</v>
      </c>
      <c r="H410">
        <v>54</v>
      </c>
      <c r="I410">
        <v>25</v>
      </c>
      <c r="J410">
        <v>25</v>
      </c>
      <c r="K410">
        <v>25</v>
      </c>
      <c r="L410">
        <v>25</v>
      </c>
      <c r="M410">
        <v>30</v>
      </c>
      <c r="N410">
        <v>30</v>
      </c>
      <c r="O410">
        <v>30</v>
      </c>
      <c r="P410">
        <v>30</v>
      </c>
      <c r="Q410">
        <v>31</v>
      </c>
      <c r="R410">
        <v>31</v>
      </c>
      <c r="S410">
        <v>0</v>
      </c>
      <c r="T410">
        <v>0</v>
      </c>
      <c r="U410">
        <v>32</v>
      </c>
      <c r="V410">
        <v>33</v>
      </c>
      <c r="W410">
        <v>31</v>
      </c>
      <c r="X410">
        <v>0</v>
      </c>
      <c r="Y410">
        <v>31</v>
      </c>
      <c r="Z410">
        <v>34</v>
      </c>
      <c r="AA410">
        <v>25</v>
      </c>
      <c r="AB410">
        <v>33</v>
      </c>
      <c r="AC410">
        <v>16</v>
      </c>
      <c r="AD410">
        <v>13</v>
      </c>
      <c r="AE410">
        <v>15</v>
      </c>
      <c r="AF410">
        <v>0</v>
      </c>
      <c r="AG410">
        <v>210</v>
      </c>
      <c r="AH410">
        <v>0</v>
      </c>
      <c r="AI410">
        <v>11</v>
      </c>
      <c r="AJ410">
        <v>32</v>
      </c>
      <c r="AK410" s="51" t="s">
        <v>33</v>
      </c>
      <c r="AO410" s="14" t="s">
        <v>33</v>
      </c>
    </row>
    <row r="411" spans="1:41" x14ac:dyDescent="0.3">
      <c r="A411" s="14" t="s">
        <v>1128</v>
      </c>
      <c r="B411">
        <v>3</v>
      </c>
      <c r="C411">
        <v>4319</v>
      </c>
      <c r="D411" t="s">
        <v>36</v>
      </c>
      <c r="E411">
        <v>3</v>
      </c>
      <c r="F411">
        <v>1</v>
      </c>
      <c r="H411">
        <v>31</v>
      </c>
      <c r="I411">
        <v>21</v>
      </c>
      <c r="J411">
        <v>21</v>
      </c>
      <c r="K411">
        <v>21</v>
      </c>
      <c r="L411">
        <v>21</v>
      </c>
      <c r="M411">
        <v>29</v>
      </c>
      <c r="N411">
        <v>29</v>
      </c>
      <c r="O411">
        <v>29</v>
      </c>
      <c r="P411">
        <v>29</v>
      </c>
      <c r="Q411">
        <v>24</v>
      </c>
      <c r="R411">
        <v>24</v>
      </c>
      <c r="S411">
        <v>0</v>
      </c>
      <c r="T411">
        <v>0</v>
      </c>
      <c r="U411">
        <v>26</v>
      </c>
      <c r="V411">
        <v>26</v>
      </c>
      <c r="W411">
        <v>26</v>
      </c>
      <c r="X411">
        <v>0</v>
      </c>
      <c r="Y411">
        <v>33</v>
      </c>
      <c r="Z411">
        <v>20</v>
      </c>
      <c r="AA411">
        <v>24</v>
      </c>
      <c r="AB411">
        <v>25</v>
      </c>
      <c r="AC411">
        <v>8</v>
      </c>
      <c r="AD411">
        <v>7</v>
      </c>
      <c r="AE411">
        <v>9</v>
      </c>
      <c r="AF411">
        <v>0</v>
      </c>
      <c r="AG411">
        <v>35</v>
      </c>
      <c r="AH411">
        <v>0</v>
      </c>
      <c r="AI411">
        <v>9</v>
      </c>
      <c r="AJ411">
        <v>17</v>
      </c>
      <c r="AK411" s="51" t="s">
        <v>33</v>
      </c>
      <c r="AO411" s="14" t="s">
        <v>33</v>
      </c>
    </row>
    <row r="412" spans="1:41" x14ac:dyDescent="0.3">
      <c r="A412" s="14" t="s">
        <v>1129</v>
      </c>
      <c r="B412">
        <v>3</v>
      </c>
      <c r="C412">
        <v>4320</v>
      </c>
      <c r="D412" t="s">
        <v>37</v>
      </c>
      <c r="E412">
        <v>1</v>
      </c>
      <c r="F412">
        <v>0</v>
      </c>
      <c r="H412">
        <v>2</v>
      </c>
      <c r="I412">
        <v>18</v>
      </c>
      <c r="J412">
        <v>18</v>
      </c>
      <c r="K412">
        <v>18</v>
      </c>
      <c r="L412">
        <v>18</v>
      </c>
      <c r="M412">
        <v>16</v>
      </c>
      <c r="N412">
        <v>16</v>
      </c>
      <c r="O412">
        <v>16</v>
      </c>
      <c r="P412">
        <v>16</v>
      </c>
      <c r="Q412">
        <v>14</v>
      </c>
      <c r="R412">
        <v>14</v>
      </c>
      <c r="S412">
        <v>0</v>
      </c>
      <c r="T412">
        <v>0</v>
      </c>
      <c r="U412">
        <v>30</v>
      </c>
      <c r="V412">
        <v>30</v>
      </c>
      <c r="W412">
        <v>30</v>
      </c>
      <c r="X412">
        <v>0</v>
      </c>
      <c r="Y412">
        <v>20</v>
      </c>
      <c r="Z412">
        <v>16</v>
      </c>
      <c r="AA412">
        <v>15</v>
      </c>
      <c r="AB412">
        <v>17</v>
      </c>
      <c r="AC412">
        <v>11</v>
      </c>
      <c r="AD412">
        <v>10</v>
      </c>
      <c r="AE412">
        <v>17</v>
      </c>
      <c r="AF412">
        <v>0</v>
      </c>
      <c r="AG412">
        <v>42</v>
      </c>
      <c r="AH412">
        <v>0</v>
      </c>
      <c r="AI412">
        <v>18</v>
      </c>
      <c r="AJ412">
        <v>10</v>
      </c>
      <c r="AK412" s="51" t="s">
        <v>33</v>
      </c>
      <c r="AO412" s="14" t="s">
        <v>33</v>
      </c>
    </row>
    <row r="413" spans="1:41" x14ac:dyDescent="0.3">
      <c r="A413" s="14" t="s">
        <v>1130</v>
      </c>
      <c r="B413">
        <v>3</v>
      </c>
      <c r="C413">
        <v>4321</v>
      </c>
      <c r="D413" t="s">
        <v>666</v>
      </c>
      <c r="E413">
        <v>5</v>
      </c>
      <c r="F413">
        <v>0</v>
      </c>
      <c r="H413">
        <v>8</v>
      </c>
      <c r="I413">
        <v>17</v>
      </c>
      <c r="J413">
        <v>17</v>
      </c>
      <c r="K413">
        <v>17</v>
      </c>
      <c r="L413">
        <v>17</v>
      </c>
      <c r="M413">
        <v>12</v>
      </c>
      <c r="N413">
        <v>12</v>
      </c>
      <c r="O413">
        <v>13</v>
      </c>
      <c r="P413">
        <v>14</v>
      </c>
      <c r="Q413">
        <v>13</v>
      </c>
      <c r="R413">
        <v>12</v>
      </c>
      <c r="S413">
        <v>0</v>
      </c>
      <c r="T413">
        <v>0</v>
      </c>
      <c r="U413">
        <v>15</v>
      </c>
      <c r="V413">
        <v>19</v>
      </c>
      <c r="W413">
        <v>17</v>
      </c>
      <c r="X413">
        <v>0</v>
      </c>
      <c r="Y413">
        <v>19</v>
      </c>
      <c r="Z413">
        <v>17</v>
      </c>
      <c r="AA413">
        <v>20</v>
      </c>
      <c r="AB413">
        <v>22</v>
      </c>
      <c r="AC413">
        <v>7</v>
      </c>
      <c r="AD413">
        <v>4</v>
      </c>
      <c r="AE413">
        <v>6</v>
      </c>
      <c r="AF413">
        <v>0</v>
      </c>
      <c r="AG413">
        <v>90</v>
      </c>
      <c r="AH413">
        <v>0</v>
      </c>
      <c r="AI413">
        <v>2</v>
      </c>
      <c r="AJ413">
        <v>17</v>
      </c>
      <c r="AK413" s="51" t="s">
        <v>33</v>
      </c>
      <c r="AO413" s="14" t="s">
        <v>33</v>
      </c>
    </row>
    <row r="414" spans="1:41" x14ac:dyDescent="0.3">
      <c r="A414" s="14" t="s">
        <v>1131</v>
      </c>
      <c r="B414">
        <v>3</v>
      </c>
      <c r="C414">
        <v>4322</v>
      </c>
      <c r="D414" t="s">
        <v>38</v>
      </c>
      <c r="E414">
        <v>4</v>
      </c>
      <c r="F414">
        <v>0</v>
      </c>
      <c r="H414">
        <v>5</v>
      </c>
      <c r="I414">
        <v>12</v>
      </c>
      <c r="J414">
        <v>12</v>
      </c>
      <c r="K414">
        <v>12</v>
      </c>
      <c r="L414">
        <v>12</v>
      </c>
      <c r="M414">
        <v>18</v>
      </c>
      <c r="N414">
        <v>18</v>
      </c>
      <c r="O414">
        <v>18</v>
      </c>
      <c r="P414">
        <v>18</v>
      </c>
      <c r="Q414">
        <v>18</v>
      </c>
      <c r="R414">
        <v>19</v>
      </c>
      <c r="S414">
        <v>0</v>
      </c>
      <c r="T414">
        <v>0</v>
      </c>
      <c r="U414">
        <v>13</v>
      </c>
      <c r="V414">
        <v>16</v>
      </c>
      <c r="W414">
        <v>15</v>
      </c>
      <c r="X414">
        <v>0</v>
      </c>
      <c r="Y414">
        <v>18</v>
      </c>
      <c r="Z414">
        <v>15</v>
      </c>
      <c r="AA414">
        <v>18</v>
      </c>
      <c r="AB414">
        <v>17</v>
      </c>
      <c r="AC414">
        <v>13</v>
      </c>
      <c r="AD414">
        <v>10</v>
      </c>
      <c r="AE414">
        <v>0</v>
      </c>
      <c r="AF414">
        <v>0</v>
      </c>
      <c r="AG414">
        <v>25</v>
      </c>
      <c r="AH414">
        <v>0</v>
      </c>
      <c r="AI414">
        <v>2</v>
      </c>
      <c r="AJ414">
        <v>10</v>
      </c>
      <c r="AK414" s="51" t="s">
        <v>33</v>
      </c>
      <c r="AO414" s="14" t="s">
        <v>33</v>
      </c>
    </row>
    <row r="415" spans="1:41" x14ac:dyDescent="0.3">
      <c r="A415" s="14" t="s">
        <v>1132</v>
      </c>
      <c r="B415">
        <v>3</v>
      </c>
      <c r="C415">
        <v>4323</v>
      </c>
      <c r="D415" t="s">
        <v>39</v>
      </c>
      <c r="E415">
        <v>0</v>
      </c>
      <c r="F415">
        <v>0</v>
      </c>
      <c r="H415">
        <v>0</v>
      </c>
      <c r="I415">
        <v>7</v>
      </c>
      <c r="J415">
        <v>7</v>
      </c>
      <c r="K415">
        <v>7</v>
      </c>
      <c r="L415">
        <v>7</v>
      </c>
      <c r="M415">
        <v>9</v>
      </c>
      <c r="N415">
        <v>8</v>
      </c>
      <c r="O415">
        <v>10</v>
      </c>
      <c r="P415">
        <v>10</v>
      </c>
      <c r="Q415">
        <v>25</v>
      </c>
      <c r="R415">
        <v>24</v>
      </c>
      <c r="S415">
        <v>0</v>
      </c>
      <c r="T415">
        <v>0</v>
      </c>
      <c r="U415">
        <v>12</v>
      </c>
      <c r="V415">
        <v>14</v>
      </c>
      <c r="W415">
        <v>19</v>
      </c>
      <c r="X415">
        <v>0</v>
      </c>
      <c r="Y415">
        <v>9</v>
      </c>
      <c r="Z415">
        <v>9</v>
      </c>
      <c r="AA415">
        <v>16</v>
      </c>
      <c r="AB415">
        <v>17</v>
      </c>
      <c r="AC415">
        <v>13</v>
      </c>
      <c r="AD415">
        <v>9</v>
      </c>
      <c r="AE415">
        <v>1</v>
      </c>
      <c r="AF415">
        <v>0</v>
      </c>
      <c r="AG415">
        <v>35</v>
      </c>
      <c r="AH415">
        <v>0</v>
      </c>
      <c r="AI415">
        <v>0</v>
      </c>
      <c r="AJ415">
        <v>9</v>
      </c>
      <c r="AK415" s="51" t="s">
        <v>33</v>
      </c>
      <c r="AO415" s="14" t="s">
        <v>33</v>
      </c>
    </row>
    <row r="416" spans="1:41" x14ac:dyDescent="0.3">
      <c r="A416" s="14" t="s">
        <v>1133</v>
      </c>
      <c r="B416">
        <v>3</v>
      </c>
      <c r="C416">
        <v>4324</v>
      </c>
      <c r="D416" t="s">
        <v>40</v>
      </c>
      <c r="E416">
        <v>11</v>
      </c>
      <c r="F416">
        <v>2</v>
      </c>
      <c r="H416">
        <v>12</v>
      </c>
      <c r="I416">
        <v>31</v>
      </c>
      <c r="J416">
        <v>31</v>
      </c>
      <c r="K416">
        <v>31</v>
      </c>
      <c r="L416">
        <v>30</v>
      </c>
      <c r="M416">
        <v>28</v>
      </c>
      <c r="N416">
        <v>28</v>
      </c>
      <c r="O416">
        <v>27</v>
      </c>
      <c r="P416">
        <v>28</v>
      </c>
      <c r="Q416">
        <v>35</v>
      </c>
      <c r="R416">
        <v>36</v>
      </c>
      <c r="S416">
        <v>0</v>
      </c>
      <c r="T416">
        <v>0</v>
      </c>
      <c r="U416">
        <v>25</v>
      </c>
      <c r="V416">
        <v>24</v>
      </c>
      <c r="W416">
        <v>28</v>
      </c>
      <c r="X416">
        <v>0</v>
      </c>
      <c r="Y416">
        <v>31</v>
      </c>
      <c r="Z416">
        <v>21</v>
      </c>
      <c r="AA416">
        <v>20</v>
      </c>
      <c r="AB416">
        <v>20</v>
      </c>
      <c r="AC416">
        <v>8</v>
      </c>
      <c r="AD416">
        <v>7</v>
      </c>
      <c r="AE416">
        <v>4</v>
      </c>
      <c r="AF416">
        <v>0</v>
      </c>
      <c r="AG416">
        <v>80</v>
      </c>
      <c r="AH416">
        <v>0</v>
      </c>
      <c r="AI416">
        <v>1</v>
      </c>
      <c r="AJ416">
        <v>11</v>
      </c>
      <c r="AK416" s="51" t="s">
        <v>33</v>
      </c>
      <c r="AO416" s="14" t="s">
        <v>33</v>
      </c>
    </row>
    <row r="417" spans="1:41" x14ac:dyDescent="0.3">
      <c r="A417" s="14" t="s">
        <v>1134</v>
      </c>
      <c r="B417">
        <v>3</v>
      </c>
      <c r="C417">
        <v>4325</v>
      </c>
      <c r="D417" t="s">
        <v>41</v>
      </c>
      <c r="E417">
        <v>5</v>
      </c>
      <c r="F417">
        <v>1</v>
      </c>
      <c r="H417">
        <v>5</v>
      </c>
      <c r="I417">
        <v>4</v>
      </c>
      <c r="J417">
        <v>4</v>
      </c>
      <c r="K417">
        <v>4</v>
      </c>
      <c r="L417">
        <v>4</v>
      </c>
      <c r="M417">
        <v>5</v>
      </c>
      <c r="N417">
        <v>5</v>
      </c>
      <c r="O417">
        <v>7</v>
      </c>
      <c r="P417">
        <v>5</v>
      </c>
      <c r="Q417">
        <v>12</v>
      </c>
      <c r="R417">
        <v>12</v>
      </c>
      <c r="S417">
        <v>0</v>
      </c>
      <c r="T417">
        <v>0</v>
      </c>
      <c r="U417">
        <v>10</v>
      </c>
      <c r="V417">
        <v>12</v>
      </c>
      <c r="W417">
        <v>11</v>
      </c>
      <c r="X417">
        <v>0</v>
      </c>
      <c r="Y417">
        <v>8</v>
      </c>
      <c r="Z417">
        <v>7</v>
      </c>
      <c r="AA417">
        <v>7</v>
      </c>
      <c r="AB417">
        <v>12</v>
      </c>
      <c r="AC417">
        <v>3</v>
      </c>
      <c r="AD417">
        <v>3</v>
      </c>
      <c r="AE417">
        <v>0</v>
      </c>
      <c r="AF417">
        <v>0</v>
      </c>
      <c r="AG417">
        <v>29</v>
      </c>
      <c r="AH417">
        <v>0</v>
      </c>
      <c r="AI417">
        <v>1</v>
      </c>
      <c r="AJ417">
        <v>9</v>
      </c>
      <c r="AK417" s="51" t="s">
        <v>42</v>
      </c>
      <c r="AO417" s="14" t="s">
        <v>33</v>
      </c>
    </row>
    <row r="418" spans="1:41" x14ac:dyDescent="0.3">
      <c r="A418" s="14" t="s">
        <v>1135</v>
      </c>
      <c r="B418">
        <v>3</v>
      </c>
      <c r="C418">
        <v>4326</v>
      </c>
      <c r="D418" t="s">
        <v>43</v>
      </c>
      <c r="E418">
        <v>1</v>
      </c>
      <c r="F418">
        <v>0</v>
      </c>
      <c r="H418">
        <v>1</v>
      </c>
      <c r="I418">
        <v>3</v>
      </c>
      <c r="J418">
        <v>3</v>
      </c>
      <c r="K418">
        <v>3</v>
      </c>
      <c r="L418">
        <v>3</v>
      </c>
      <c r="M418">
        <v>1</v>
      </c>
      <c r="N418">
        <v>1</v>
      </c>
      <c r="O418">
        <v>1</v>
      </c>
      <c r="P418">
        <v>1</v>
      </c>
      <c r="Q418">
        <v>3</v>
      </c>
      <c r="R418">
        <v>3</v>
      </c>
      <c r="S418">
        <v>0</v>
      </c>
      <c r="T418">
        <v>0</v>
      </c>
      <c r="U418">
        <v>0</v>
      </c>
      <c r="V418">
        <v>1</v>
      </c>
      <c r="W418">
        <v>0</v>
      </c>
      <c r="X418">
        <v>0</v>
      </c>
      <c r="Y418">
        <v>4</v>
      </c>
      <c r="Z418">
        <v>1</v>
      </c>
      <c r="AA418">
        <v>1</v>
      </c>
      <c r="AB418">
        <v>1</v>
      </c>
      <c r="AC418">
        <v>2</v>
      </c>
      <c r="AD418">
        <v>2</v>
      </c>
      <c r="AE418">
        <v>2</v>
      </c>
      <c r="AF418">
        <v>0</v>
      </c>
      <c r="AG418">
        <v>17</v>
      </c>
      <c r="AH418">
        <v>0</v>
      </c>
      <c r="AI418">
        <v>0</v>
      </c>
      <c r="AJ418">
        <v>1</v>
      </c>
      <c r="AK418" s="51" t="s">
        <v>42</v>
      </c>
      <c r="AO418" s="14" t="s">
        <v>33</v>
      </c>
    </row>
    <row r="419" spans="1:41" x14ac:dyDescent="0.3">
      <c r="A419" s="14" t="s">
        <v>1136</v>
      </c>
      <c r="B419">
        <v>3</v>
      </c>
      <c r="C419">
        <v>4327</v>
      </c>
      <c r="D419" t="s">
        <v>44</v>
      </c>
      <c r="E419">
        <v>0</v>
      </c>
      <c r="F419">
        <v>0</v>
      </c>
      <c r="H419">
        <v>0</v>
      </c>
      <c r="I419">
        <v>14</v>
      </c>
      <c r="J419">
        <v>14</v>
      </c>
      <c r="K419">
        <v>14</v>
      </c>
      <c r="L419">
        <v>14</v>
      </c>
      <c r="M419">
        <v>13</v>
      </c>
      <c r="N419">
        <v>14</v>
      </c>
      <c r="O419">
        <v>14</v>
      </c>
      <c r="P419">
        <v>13</v>
      </c>
      <c r="Q419">
        <v>15</v>
      </c>
      <c r="R419">
        <v>15</v>
      </c>
      <c r="S419">
        <v>0</v>
      </c>
      <c r="T419">
        <v>0</v>
      </c>
      <c r="U419">
        <v>19</v>
      </c>
      <c r="V419">
        <v>20</v>
      </c>
      <c r="W419">
        <v>21</v>
      </c>
      <c r="X419">
        <v>0</v>
      </c>
      <c r="Y419">
        <v>20</v>
      </c>
      <c r="Z419">
        <v>16</v>
      </c>
      <c r="AA419">
        <v>15</v>
      </c>
      <c r="AB419">
        <v>15</v>
      </c>
      <c r="AC419">
        <v>16</v>
      </c>
      <c r="AD419">
        <v>15</v>
      </c>
      <c r="AE419">
        <v>0</v>
      </c>
      <c r="AF419">
        <v>0</v>
      </c>
      <c r="AG419">
        <v>10</v>
      </c>
      <c r="AH419">
        <v>0</v>
      </c>
      <c r="AI419">
        <v>6</v>
      </c>
      <c r="AJ419">
        <v>13</v>
      </c>
      <c r="AK419" s="51" t="s">
        <v>45</v>
      </c>
      <c r="AO419" s="14" t="s">
        <v>33</v>
      </c>
    </row>
    <row r="420" spans="1:41" x14ac:dyDescent="0.3">
      <c r="A420" s="14" t="s">
        <v>1137</v>
      </c>
      <c r="B420">
        <v>3</v>
      </c>
      <c r="C420">
        <v>4328</v>
      </c>
      <c r="D420" t="s">
        <v>46</v>
      </c>
      <c r="E420">
        <v>0</v>
      </c>
      <c r="F420">
        <v>1</v>
      </c>
      <c r="H420">
        <v>1</v>
      </c>
      <c r="I420">
        <v>6</v>
      </c>
      <c r="J420">
        <v>6</v>
      </c>
      <c r="K420">
        <v>6</v>
      </c>
      <c r="L420">
        <v>6</v>
      </c>
      <c r="M420">
        <v>6</v>
      </c>
      <c r="N420">
        <v>6</v>
      </c>
      <c r="O420">
        <v>6</v>
      </c>
      <c r="P420">
        <v>6</v>
      </c>
      <c r="Q420">
        <v>6</v>
      </c>
      <c r="R420">
        <v>6</v>
      </c>
      <c r="S420">
        <v>0</v>
      </c>
      <c r="T420">
        <v>0</v>
      </c>
      <c r="U420">
        <v>8</v>
      </c>
      <c r="V420">
        <v>9</v>
      </c>
      <c r="W420">
        <v>10</v>
      </c>
      <c r="X420">
        <v>0</v>
      </c>
      <c r="Y420">
        <v>7</v>
      </c>
      <c r="Z420">
        <v>5</v>
      </c>
      <c r="AA420">
        <v>5</v>
      </c>
      <c r="AB420">
        <v>4</v>
      </c>
      <c r="AC420">
        <v>7</v>
      </c>
      <c r="AD420">
        <v>6</v>
      </c>
      <c r="AE420">
        <v>3</v>
      </c>
      <c r="AF420">
        <v>0</v>
      </c>
      <c r="AG420">
        <v>96</v>
      </c>
      <c r="AH420">
        <v>0</v>
      </c>
      <c r="AI420">
        <v>0</v>
      </c>
      <c r="AJ420">
        <v>4</v>
      </c>
      <c r="AK420" s="51" t="s">
        <v>45</v>
      </c>
      <c r="AO420" s="14" t="s">
        <v>33</v>
      </c>
    </row>
    <row r="421" spans="1:41" x14ac:dyDescent="0.3">
      <c r="A421" s="14" t="s">
        <v>1138</v>
      </c>
      <c r="B421">
        <v>3</v>
      </c>
      <c r="C421">
        <v>4329</v>
      </c>
      <c r="D421" t="s">
        <v>47</v>
      </c>
      <c r="E421">
        <v>11</v>
      </c>
      <c r="F421">
        <v>0</v>
      </c>
      <c r="H421">
        <v>12</v>
      </c>
      <c r="I421">
        <v>22</v>
      </c>
      <c r="J421">
        <v>22</v>
      </c>
      <c r="K421">
        <v>22</v>
      </c>
      <c r="L421">
        <v>22</v>
      </c>
      <c r="M421">
        <v>18</v>
      </c>
      <c r="N421">
        <v>17</v>
      </c>
      <c r="O421">
        <v>18</v>
      </c>
      <c r="P421">
        <v>18</v>
      </c>
      <c r="Q421">
        <v>18</v>
      </c>
      <c r="R421">
        <v>19</v>
      </c>
      <c r="S421">
        <v>0</v>
      </c>
      <c r="T421">
        <v>0</v>
      </c>
      <c r="U421">
        <v>22</v>
      </c>
      <c r="V421">
        <v>21</v>
      </c>
      <c r="W421">
        <v>27</v>
      </c>
      <c r="X421">
        <v>0</v>
      </c>
      <c r="Y421">
        <v>29</v>
      </c>
      <c r="Z421">
        <v>23</v>
      </c>
      <c r="AA421">
        <v>19</v>
      </c>
      <c r="AB421">
        <v>21</v>
      </c>
      <c r="AC421">
        <v>9</v>
      </c>
      <c r="AD421">
        <v>9</v>
      </c>
      <c r="AE421">
        <v>0</v>
      </c>
      <c r="AF421">
        <v>0</v>
      </c>
      <c r="AG421">
        <v>12</v>
      </c>
      <c r="AH421">
        <v>0</v>
      </c>
      <c r="AI421">
        <v>3</v>
      </c>
      <c r="AJ421">
        <v>25</v>
      </c>
      <c r="AK421" s="51" t="s">
        <v>45</v>
      </c>
      <c r="AO421" s="14" t="s">
        <v>33</v>
      </c>
    </row>
    <row r="422" spans="1:41" x14ac:dyDescent="0.3">
      <c r="A422" s="14" t="s">
        <v>1139</v>
      </c>
      <c r="B422">
        <v>3</v>
      </c>
      <c r="C422">
        <v>4330</v>
      </c>
      <c r="D422" t="s">
        <v>48</v>
      </c>
      <c r="E422">
        <v>0</v>
      </c>
      <c r="F422">
        <v>0</v>
      </c>
      <c r="H422">
        <v>0</v>
      </c>
      <c r="I422">
        <v>1</v>
      </c>
      <c r="J422">
        <v>1</v>
      </c>
      <c r="K422">
        <v>1</v>
      </c>
      <c r="L422">
        <v>1</v>
      </c>
      <c r="M422">
        <v>4</v>
      </c>
      <c r="N422">
        <v>4</v>
      </c>
      <c r="O422">
        <v>4</v>
      </c>
      <c r="P422">
        <v>4</v>
      </c>
      <c r="Q422">
        <v>8</v>
      </c>
      <c r="R422">
        <v>6</v>
      </c>
      <c r="S422">
        <v>0</v>
      </c>
      <c r="T422">
        <v>0</v>
      </c>
      <c r="U422">
        <v>4</v>
      </c>
      <c r="V422">
        <v>4</v>
      </c>
      <c r="W422">
        <v>6</v>
      </c>
      <c r="X422">
        <v>0</v>
      </c>
      <c r="Y422">
        <v>9</v>
      </c>
      <c r="Z422">
        <v>0</v>
      </c>
      <c r="AA422">
        <v>1</v>
      </c>
      <c r="AB422">
        <v>1</v>
      </c>
      <c r="AC422">
        <v>5</v>
      </c>
      <c r="AD422">
        <v>6</v>
      </c>
      <c r="AE422">
        <v>0</v>
      </c>
      <c r="AF422">
        <v>0</v>
      </c>
      <c r="AG422">
        <v>55</v>
      </c>
      <c r="AH422">
        <v>0</v>
      </c>
      <c r="AI422">
        <v>0</v>
      </c>
      <c r="AJ422">
        <v>3</v>
      </c>
      <c r="AK422" s="51" t="s">
        <v>45</v>
      </c>
      <c r="AO422" s="14" t="s">
        <v>33</v>
      </c>
    </row>
    <row r="423" spans="1:41" x14ac:dyDescent="0.3">
      <c r="A423" s="14" t="s">
        <v>1140</v>
      </c>
      <c r="B423">
        <v>3</v>
      </c>
      <c r="C423">
        <v>4331</v>
      </c>
      <c r="D423" t="s">
        <v>49</v>
      </c>
      <c r="E423">
        <v>12</v>
      </c>
      <c r="F423">
        <v>0</v>
      </c>
      <c r="H423">
        <v>13</v>
      </c>
      <c r="I423">
        <v>38</v>
      </c>
      <c r="J423">
        <v>39</v>
      </c>
      <c r="K423">
        <v>38</v>
      </c>
      <c r="L423">
        <v>39</v>
      </c>
      <c r="M423">
        <v>24</v>
      </c>
      <c r="N423">
        <v>23</v>
      </c>
      <c r="O423">
        <v>24</v>
      </c>
      <c r="P423">
        <v>24</v>
      </c>
      <c r="Q423">
        <v>37</v>
      </c>
      <c r="R423">
        <v>37</v>
      </c>
      <c r="S423">
        <v>0</v>
      </c>
      <c r="T423">
        <v>0</v>
      </c>
      <c r="U423">
        <v>28</v>
      </c>
      <c r="V423">
        <v>30</v>
      </c>
      <c r="W423">
        <v>28</v>
      </c>
      <c r="X423">
        <v>0</v>
      </c>
      <c r="Y423">
        <v>24</v>
      </c>
      <c r="Z423">
        <v>25</v>
      </c>
      <c r="AA423">
        <v>29</v>
      </c>
      <c r="AB423">
        <v>29</v>
      </c>
      <c r="AC423">
        <v>8</v>
      </c>
      <c r="AD423">
        <v>7</v>
      </c>
      <c r="AE423">
        <v>1</v>
      </c>
      <c r="AF423">
        <v>0</v>
      </c>
      <c r="AG423">
        <v>55</v>
      </c>
      <c r="AH423">
        <v>0</v>
      </c>
      <c r="AI423">
        <v>10</v>
      </c>
      <c r="AJ423">
        <v>39</v>
      </c>
      <c r="AK423" s="51" t="s">
        <v>49</v>
      </c>
      <c r="AO423" s="14" t="s">
        <v>33</v>
      </c>
    </row>
    <row r="424" spans="1:41" x14ac:dyDescent="0.3">
      <c r="A424" s="14" t="s">
        <v>1141</v>
      </c>
      <c r="B424">
        <v>3</v>
      </c>
      <c r="C424">
        <v>4332</v>
      </c>
      <c r="D424" t="s">
        <v>50</v>
      </c>
      <c r="E424">
        <v>15</v>
      </c>
      <c r="F424">
        <v>0</v>
      </c>
      <c r="H424">
        <v>16</v>
      </c>
      <c r="I424">
        <v>24</v>
      </c>
      <c r="J424">
        <v>24</v>
      </c>
      <c r="K424">
        <v>24</v>
      </c>
      <c r="L424">
        <v>24</v>
      </c>
      <c r="M424">
        <v>22</v>
      </c>
      <c r="N424">
        <v>21</v>
      </c>
      <c r="O424">
        <v>22</v>
      </c>
      <c r="P424">
        <v>22</v>
      </c>
      <c r="Q424">
        <v>35</v>
      </c>
      <c r="R424">
        <v>35</v>
      </c>
      <c r="S424">
        <v>0</v>
      </c>
      <c r="T424">
        <v>0</v>
      </c>
      <c r="U424">
        <v>24</v>
      </c>
      <c r="V424">
        <v>25</v>
      </c>
      <c r="W424">
        <v>27</v>
      </c>
      <c r="X424">
        <v>0</v>
      </c>
      <c r="Y424">
        <v>19</v>
      </c>
      <c r="Z424">
        <v>26</v>
      </c>
      <c r="AA424">
        <v>26</v>
      </c>
      <c r="AB424">
        <v>25</v>
      </c>
      <c r="AC424">
        <v>18</v>
      </c>
      <c r="AD424">
        <v>16</v>
      </c>
      <c r="AE424">
        <v>1</v>
      </c>
      <c r="AF424">
        <v>0</v>
      </c>
      <c r="AG424">
        <v>102</v>
      </c>
      <c r="AH424">
        <v>0</v>
      </c>
      <c r="AI424">
        <v>0</v>
      </c>
      <c r="AJ424">
        <v>14</v>
      </c>
      <c r="AK424" s="51" t="s">
        <v>49</v>
      </c>
      <c r="AO424" s="14" t="s">
        <v>33</v>
      </c>
    </row>
    <row r="425" spans="1:41" x14ac:dyDescent="0.3">
      <c r="A425" s="14" t="s">
        <v>1142</v>
      </c>
      <c r="B425">
        <v>3</v>
      </c>
      <c r="C425">
        <v>4333</v>
      </c>
      <c r="D425" t="s">
        <v>51</v>
      </c>
      <c r="E425">
        <v>4</v>
      </c>
      <c r="F425">
        <v>0</v>
      </c>
      <c r="H425">
        <v>4</v>
      </c>
      <c r="I425">
        <v>16</v>
      </c>
      <c r="J425">
        <v>16</v>
      </c>
      <c r="K425">
        <v>16</v>
      </c>
      <c r="L425">
        <v>16</v>
      </c>
      <c r="M425">
        <v>19</v>
      </c>
      <c r="N425">
        <v>19</v>
      </c>
      <c r="O425">
        <v>19</v>
      </c>
      <c r="P425">
        <v>19</v>
      </c>
      <c r="Q425">
        <v>24</v>
      </c>
      <c r="R425">
        <v>24</v>
      </c>
      <c r="S425">
        <v>0</v>
      </c>
      <c r="T425">
        <v>0</v>
      </c>
      <c r="U425">
        <v>21</v>
      </c>
      <c r="V425">
        <v>22</v>
      </c>
      <c r="W425">
        <v>23</v>
      </c>
      <c r="X425">
        <v>0</v>
      </c>
      <c r="Y425">
        <v>28</v>
      </c>
      <c r="Z425">
        <v>15</v>
      </c>
      <c r="AA425">
        <v>14</v>
      </c>
      <c r="AB425">
        <v>16</v>
      </c>
      <c r="AC425">
        <v>7</v>
      </c>
      <c r="AD425">
        <v>7</v>
      </c>
      <c r="AE425">
        <v>0</v>
      </c>
      <c r="AF425">
        <v>0</v>
      </c>
      <c r="AG425">
        <v>19</v>
      </c>
      <c r="AH425">
        <v>0</v>
      </c>
      <c r="AI425">
        <v>6</v>
      </c>
      <c r="AJ425">
        <v>16</v>
      </c>
      <c r="AK425" s="51" t="s">
        <v>49</v>
      </c>
      <c r="AO425" s="14" t="s">
        <v>33</v>
      </c>
    </row>
    <row r="426" spans="1:41" x14ac:dyDescent="0.3">
      <c r="A426" s="14" t="s">
        <v>1143</v>
      </c>
      <c r="B426">
        <v>3</v>
      </c>
      <c r="C426">
        <v>4334</v>
      </c>
      <c r="D426" t="s">
        <v>52</v>
      </c>
      <c r="E426">
        <v>0</v>
      </c>
      <c r="F426">
        <v>0</v>
      </c>
      <c r="H426">
        <v>0</v>
      </c>
      <c r="I426">
        <v>6</v>
      </c>
      <c r="J426">
        <v>6</v>
      </c>
      <c r="K426">
        <v>6</v>
      </c>
      <c r="L426">
        <v>6</v>
      </c>
      <c r="M426">
        <v>6</v>
      </c>
      <c r="N426">
        <v>6</v>
      </c>
      <c r="O426">
        <v>6</v>
      </c>
      <c r="P426">
        <v>6</v>
      </c>
      <c r="Q426">
        <v>2</v>
      </c>
      <c r="R426">
        <v>4</v>
      </c>
      <c r="S426">
        <v>0</v>
      </c>
      <c r="T426">
        <v>0</v>
      </c>
      <c r="U426">
        <v>7</v>
      </c>
      <c r="V426">
        <v>7</v>
      </c>
      <c r="W426">
        <v>7</v>
      </c>
      <c r="X426">
        <v>0</v>
      </c>
      <c r="Y426">
        <v>8</v>
      </c>
      <c r="Z426">
        <v>5</v>
      </c>
      <c r="AA426">
        <v>3</v>
      </c>
      <c r="AB426">
        <v>1</v>
      </c>
      <c r="AC426">
        <v>4</v>
      </c>
      <c r="AD426">
        <v>4</v>
      </c>
      <c r="AE426">
        <v>0</v>
      </c>
      <c r="AF426">
        <v>0</v>
      </c>
      <c r="AG426">
        <v>1</v>
      </c>
      <c r="AH426">
        <v>0</v>
      </c>
      <c r="AI426">
        <v>0</v>
      </c>
      <c r="AJ426">
        <v>4</v>
      </c>
      <c r="AK426" s="51" t="s">
        <v>49</v>
      </c>
      <c r="AO426" s="14" t="s">
        <v>33</v>
      </c>
    </row>
    <row r="427" spans="1:41" x14ac:dyDescent="0.3">
      <c r="A427" s="14" t="s">
        <v>1144</v>
      </c>
      <c r="B427">
        <v>3</v>
      </c>
      <c r="C427">
        <v>4335</v>
      </c>
      <c r="D427" t="s">
        <v>53</v>
      </c>
      <c r="E427">
        <v>0</v>
      </c>
      <c r="F427">
        <v>1</v>
      </c>
      <c r="H427">
        <v>1</v>
      </c>
      <c r="I427">
        <v>9</v>
      </c>
      <c r="J427">
        <v>9</v>
      </c>
      <c r="K427">
        <v>9</v>
      </c>
      <c r="L427">
        <v>9</v>
      </c>
      <c r="M427">
        <v>8</v>
      </c>
      <c r="N427">
        <v>8</v>
      </c>
      <c r="O427">
        <v>8</v>
      </c>
      <c r="P427">
        <v>8</v>
      </c>
      <c r="Q427">
        <v>8</v>
      </c>
      <c r="R427">
        <v>8</v>
      </c>
      <c r="S427">
        <v>0</v>
      </c>
      <c r="T427">
        <v>0</v>
      </c>
      <c r="U427">
        <v>4</v>
      </c>
      <c r="V427">
        <v>4</v>
      </c>
      <c r="W427">
        <v>6</v>
      </c>
      <c r="X427">
        <v>0</v>
      </c>
      <c r="Y427">
        <v>9</v>
      </c>
      <c r="Z427">
        <v>4</v>
      </c>
      <c r="AA427">
        <v>4</v>
      </c>
      <c r="AB427">
        <v>4</v>
      </c>
      <c r="AC427">
        <v>5</v>
      </c>
      <c r="AD427">
        <v>5</v>
      </c>
      <c r="AE427">
        <v>0</v>
      </c>
      <c r="AF427">
        <v>0</v>
      </c>
      <c r="AG427">
        <v>25</v>
      </c>
      <c r="AH427">
        <v>0</v>
      </c>
      <c r="AI427">
        <v>1</v>
      </c>
      <c r="AJ427">
        <v>7</v>
      </c>
      <c r="AK427" s="51" t="s">
        <v>49</v>
      </c>
      <c r="AO427" s="14" t="s">
        <v>33</v>
      </c>
    </row>
    <row r="428" spans="1:41" x14ac:dyDescent="0.3">
      <c r="A428" s="14" t="s">
        <v>1145</v>
      </c>
      <c r="B428">
        <v>3</v>
      </c>
      <c r="C428">
        <v>4337</v>
      </c>
      <c r="D428" t="s">
        <v>55</v>
      </c>
      <c r="E428">
        <v>0</v>
      </c>
      <c r="F428">
        <v>0</v>
      </c>
      <c r="H428">
        <v>0</v>
      </c>
      <c r="I428">
        <v>2</v>
      </c>
      <c r="J428">
        <v>2</v>
      </c>
      <c r="K428">
        <v>2</v>
      </c>
      <c r="L428">
        <v>2</v>
      </c>
      <c r="M428">
        <v>1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0</v>
      </c>
      <c r="T428">
        <v>0</v>
      </c>
      <c r="U428">
        <v>10</v>
      </c>
      <c r="V428">
        <v>10</v>
      </c>
      <c r="W428">
        <v>10</v>
      </c>
      <c r="X428">
        <v>0</v>
      </c>
      <c r="Y428">
        <v>3</v>
      </c>
      <c r="Z428">
        <v>4</v>
      </c>
      <c r="AA428">
        <v>4</v>
      </c>
      <c r="AB428">
        <v>4</v>
      </c>
      <c r="AC428">
        <v>0</v>
      </c>
      <c r="AD428">
        <v>1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 s="51" t="s">
        <v>365</v>
      </c>
      <c r="AO428" s="14" t="s">
        <v>33</v>
      </c>
    </row>
    <row r="429" spans="1:41" x14ac:dyDescent="0.3">
      <c r="A429" s="14" t="s">
        <v>1146</v>
      </c>
      <c r="B429">
        <v>3</v>
      </c>
      <c r="C429">
        <v>4338</v>
      </c>
      <c r="D429" t="s">
        <v>56</v>
      </c>
      <c r="E429">
        <v>14</v>
      </c>
      <c r="F429">
        <v>1</v>
      </c>
      <c r="H429">
        <v>17</v>
      </c>
      <c r="I429">
        <v>16</v>
      </c>
      <c r="J429">
        <v>16</v>
      </c>
      <c r="K429">
        <v>16</v>
      </c>
      <c r="L429">
        <v>16</v>
      </c>
      <c r="M429">
        <v>22</v>
      </c>
      <c r="N429">
        <v>23</v>
      </c>
      <c r="O429">
        <v>23</v>
      </c>
      <c r="P429">
        <v>23</v>
      </c>
      <c r="Q429">
        <v>19</v>
      </c>
      <c r="R429">
        <v>19</v>
      </c>
      <c r="S429">
        <v>0</v>
      </c>
      <c r="T429">
        <v>0</v>
      </c>
      <c r="U429">
        <v>20</v>
      </c>
      <c r="V429">
        <v>21</v>
      </c>
      <c r="W429">
        <v>26</v>
      </c>
      <c r="X429">
        <v>0</v>
      </c>
      <c r="Y429">
        <v>33</v>
      </c>
      <c r="Z429">
        <v>17</v>
      </c>
      <c r="AA429">
        <v>22</v>
      </c>
      <c r="AB429">
        <v>23</v>
      </c>
      <c r="AC429">
        <v>8</v>
      </c>
      <c r="AD429">
        <v>6</v>
      </c>
      <c r="AE429">
        <v>5</v>
      </c>
      <c r="AF429">
        <v>0</v>
      </c>
      <c r="AG429">
        <v>157</v>
      </c>
      <c r="AH429">
        <v>0</v>
      </c>
      <c r="AI429">
        <v>5</v>
      </c>
      <c r="AJ429">
        <v>21</v>
      </c>
      <c r="AK429" s="51" t="s">
        <v>56</v>
      </c>
      <c r="AO429" s="14" t="s">
        <v>33</v>
      </c>
    </row>
    <row r="430" spans="1:41" x14ac:dyDescent="0.3">
      <c r="A430" s="14" t="s">
        <v>1147</v>
      </c>
      <c r="B430">
        <v>3</v>
      </c>
      <c r="C430">
        <v>4339</v>
      </c>
      <c r="D430" t="s">
        <v>57</v>
      </c>
      <c r="E430">
        <v>0</v>
      </c>
      <c r="F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1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  <c r="AA430">
        <v>2</v>
      </c>
      <c r="AB430">
        <v>1</v>
      </c>
      <c r="AC430">
        <v>1</v>
      </c>
      <c r="AD430">
        <v>0</v>
      </c>
      <c r="AE430">
        <v>0</v>
      </c>
      <c r="AF430">
        <v>0</v>
      </c>
      <c r="AG430">
        <v>16</v>
      </c>
      <c r="AH430">
        <v>0</v>
      </c>
      <c r="AI430">
        <v>0</v>
      </c>
      <c r="AJ430">
        <v>1</v>
      </c>
      <c r="AK430" s="51" t="s">
        <v>58</v>
      </c>
      <c r="AO430" s="14" t="s">
        <v>33</v>
      </c>
    </row>
    <row r="431" spans="1:41" x14ac:dyDescent="0.3">
      <c r="A431" s="14" t="s">
        <v>1148</v>
      </c>
      <c r="B431">
        <v>3</v>
      </c>
      <c r="C431">
        <v>4340</v>
      </c>
      <c r="D431" t="s">
        <v>59</v>
      </c>
      <c r="E431">
        <v>0</v>
      </c>
      <c r="F431">
        <v>0</v>
      </c>
      <c r="H431">
        <v>0</v>
      </c>
      <c r="I431">
        <v>2</v>
      </c>
      <c r="J431">
        <v>2</v>
      </c>
      <c r="K431">
        <v>2</v>
      </c>
      <c r="L431">
        <v>2</v>
      </c>
      <c r="M431">
        <v>3</v>
      </c>
      <c r="N431">
        <v>3</v>
      </c>
      <c r="O431">
        <v>4</v>
      </c>
      <c r="P431">
        <v>4</v>
      </c>
      <c r="Q431">
        <v>2</v>
      </c>
      <c r="R431">
        <v>2</v>
      </c>
      <c r="S431">
        <v>0</v>
      </c>
      <c r="T431">
        <v>0</v>
      </c>
      <c r="U431">
        <v>2</v>
      </c>
      <c r="V431">
        <v>3</v>
      </c>
      <c r="W431">
        <v>1</v>
      </c>
      <c r="X431">
        <v>0</v>
      </c>
      <c r="Y431">
        <v>3</v>
      </c>
      <c r="Z431">
        <v>0</v>
      </c>
      <c r="AA431">
        <v>1</v>
      </c>
      <c r="AB431">
        <v>2</v>
      </c>
      <c r="AC431">
        <v>0</v>
      </c>
      <c r="AD431">
        <v>0</v>
      </c>
      <c r="AE431">
        <v>0</v>
      </c>
      <c r="AF431">
        <v>0</v>
      </c>
      <c r="AG431">
        <v>1</v>
      </c>
      <c r="AH431">
        <v>0</v>
      </c>
      <c r="AI431">
        <v>0</v>
      </c>
      <c r="AJ431">
        <v>0</v>
      </c>
      <c r="AK431" s="51" t="s">
        <v>58</v>
      </c>
      <c r="AO431" s="14" t="s">
        <v>33</v>
      </c>
    </row>
    <row r="432" spans="1:41" x14ac:dyDescent="0.3">
      <c r="A432" s="14" t="s">
        <v>1149</v>
      </c>
      <c r="B432">
        <v>3</v>
      </c>
      <c r="C432">
        <v>4341</v>
      </c>
      <c r="D432" t="s">
        <v>60</v>
      </c>
      <c r="E432">
        <v>1</v>
      </c>
      <c r="F432">
        <v>0</v>
      </c>
      <c r="H432">
        <v>0</v>
      </c>
      <c r="I432">
        <v>1</v>
      </c>
      <c r="J432">
        <v>1</v>
      </c>
      <c r="K432">
        <v>1</v>
      </c>
      <c r="L432">
        <v>1</v>
      </c>
      <c r="M432">
        <v>1</v>
      </c>
      <c r="N432">
        <v>1</v>
      </c>
      <c r="O432">
        <v>1</v>
      </c>
      <c r="P432">
        <v>1</v>
      </c>
      <c r="Q432">
        <v>2</v>
      </c>
      <c r="R432">
        <v>2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0</v>
      </c>
      <c r="Y432">
        <v>0</v>
      </c>
      <c r="Z432">
        <v>1</v>
      </c>
      <c r="AA432">
        <v>1</v>
      </c>
      <c r="AB432">
        <v>1</v>
      </c>
      <c r="AC432">
        <v>0</v>
      </c>
      <c r="AD432">
        <v>0</v>
      </c>
      <c r="AE432">
        <v>1</v>
      </c>
      <c r="AF432">
        <v>0</v>
      </c>
      <c r="AG432">
        <v>1</v>
      </c>
      <c r="AH432">
        <v>0</v>
      </c>
      <c r="AI432">
        <v>0</v>
      </c>
      <c r="AJ432">
        <v>0</v>
      </c>
      <c r="AK432" s="51" t="s">
        <v>367</v>
      </c>
      <c r="AO432" s="14" t="s">
        <v>33</v>
      </c>
    </row>
    <row r="433" spans="1:41" x14ac:dyDescent="0.3">
      <c r="A433" s="14" t="s">
        <v>1150</v>
      </c>
      <c r="B433">
        <v>3</v>
      </c>
      <c r="C433">
        <v>4342</v>
      </c>
      <c r="D433" t="s">
        <v>62</v>
      </c>
      <c r="E433">
        <v>11</v>
      </c>
      <c r="F433">
        <v>0</v>
      </c>
      <c r="H433">
        <v>11</v>
      </c>
      <c r="I433">
        <v>19</v>
      </c>
      <c r="J433">
        <v>19</v>
      </c>
      <c r="K433">
        <v>19</v>
      </c>
      <c r="L433">
        <v>19</v>
      </c>
      <c r="M433">
        <v>16</v>
      </c>
      <c r="N433">
        <v>15</v>
      </c>
      <c r="O433">
        <v>15</v>
      </c>
      <c r="P433">
        <v>14</v>
      </c>
      <c r="Q433">
        <v>14</v>
      </c>
      <c r="R433">
        <v>15</v>
      </c>
      <c r="S433">
        <v>0</v>
      </c>
      <c r="T433">
        <v>0</v>
      </c>
      <c r="U433">
        <v>15</v>
      </c>
      <c r="V433">
        <v>17</v>
      </c>
      <c r="W433">
        <v>17</v>
      </c>
      <c r="X433">
        <v>0</v>
      </c>
      <c r="Y433">
        <v>14</v>
      </c>
      <c r="Z433">
        <v>11</v>
      </c>
      <c r="AA433">
        <v>14</v>
      </c>
      <c r="AB433">
        <v>13</v>
      </c>
      <c r="AC433">
        <v>15</v>
      </c>
      <c r="AD433">
        <v>14</v>
      </c>
      <c r="AE433">
        <v>8</v>
      </c>
      <c r="AF433">
        <v>0</v>
      </c>
      <c r="AG433">
        <v>68</v>
      </c>
      <c r="AH433">
        <v>0</v>
      </c>
      <c r="AI433">
        <v>4</v>
      </c>
      <c r="AJ433">
        <v>11</v>
      </c>
      <c r="AK433" s="51" t="s">
        <v>62</v>
      </c>
      <c r="AO433" s="14" t="s">
        <v>33</v>
      </c>
    </row>
    <row r="434" spans="1:41" x14ac:dyDescent="0.3">
      <c r="A434" s="14" t="s">
        <v>1151</v>
      </c>
      <c r="B434">
        <v>3</v>
      </c>
      <c r="C434">
        <v>4343</v>
      </c>
      <c r="D434" t="s">
        <v>64</v>
      </c>
      <c r="E434">
        <v>0</v>
      </c>
      <c r="F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2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2</v>
      </c>
      <c r="Z434">
        <v>0</v>
      </c>
      <c r="AA434">
        <v>0</v>
      </c>
      <c r="AB434">
        <v>0</v>
      </c>
      <c r="AC434">
        <v>1</v>
      </c>
      <c r="AD434">
        <v>1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 s="51" t="s">
        <v>62</v>
      </c>
      <c r="AO434" s="14" t="s">
        <v>33</v>
      </c>
    </row>
    <row r="435" spans="1:41" x14ac:dyDescent="0.3">
      <c r="A435" s="14" t="s">
        <v>1152</v>
      </c>
      <c r="B435">
        <v>3</v>
      </c>
      <c r="C435">
        <v>4344</v>
      </c>
      <c r="D435" t="s">
        <v>65</v>
      </c>
      <c r="E435">
        <v>0</v>
      </c>
      <c r="F435">
        <v>0</v>
      </c>
      <c r="H435">
        <v>0</v>
      </c>
      <c r="I435">
        <v>2</v>
      </c>
      <c r="J435">
        <v>2</v>
      </c>
      <c r="K435">
        <v>2</v>
      </c>
      <c r="L435">
        <v>2</v>
      </c>
      <c r="M435">
        <v>2</v>
      </c>
      <c r="N435">
        <v>2</v>
      </c>
      <c r="O435">
        <v>2</v>
      </c>
      <c r="P435">
        <v>2</v>
      </c>
      <c r="Q435">
        <v>1</v>
      </c>
      <c r="R435">
        <v>1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 s="51" t="s">
        <v>62</v>
      </c>
      <c r="AO435" s="14" t="s">
        <v>33</v>
      </c>
    </row>
    <row r="436" spans="1:41" x14ac:dyDescent="0.3">
      <c r="A436" s="14" t="s">
        <v>1153</v>
      </c>
      <c r="B436">
        <v>3</v>
      </c>
      <c r="C436">
        <v>4345</v>
      </c>
      <c r="D436" t="s">
        <v>66</v>
      </c>
      <c r="E436">
        <v>0</v>
      </c>
      <c r="F436">
        <v>1</v>
      </c>
      <c r="H436">
        <v>3</v>
      </c>
      <c r="I436">
        <v>19</v>
      </c>
      <c r="J436">
        <v>19</v>
      </c>
      <c r="K436">
        <v>19</v>
      </c>
      <c r="L436">
        <v>19</v>
      </c>
      <c r="M436">
        <v>13</v>
      </c>
      <c r="N436">
        <v>13</v>
      </c>
      <c r="O436">
        <v>14</v>
      </c>
      <c r="P436">
        <v>13</v>
      </c>
      <c r="Q436">
        <v>20</v>
      </c>
      <c r="R436">
        <v>21</v>
      </c>
      <c r="S436">
        <v>0</v>
      </c>
      <c r="T436">
        <v>0</v>
      </c>
      <c r="U436">
        <v>18</v>
      </c>
      <c r="V436">
        <v>29</v>
      </c>
      <c r="W436">
        <v>20</v>
      </c>
      <c r="X436">
        <v>0</v>
      </c>
      <c r="Y436">
        <v>17</v>
      </c>
      <c r="Z436">
        <v>9</v>
      </c>
      <c r="AA436">
        <v>22</v>
      </c>
      <c r="AB436">
        <v>21</v>
      </c>
      <c r="AC436">
        <v>4</v>
      </c>
      <c r="AD436">
        <v>3</v>
      </c>
      <c r="AE436">
        <v>15</v>
      </c>
      <c r="AF436">
        <v>0</v>
      </c>
      <c r="AG436">
        <v>13</v>
      </c>
      <c r="AH436">
        <v>0</v>
      </c>
      <c r="AI436">
        <v>0</v>
      </c>
      <c r="AJ436">
        <v>11</v>
      </c>
      <c r="AK436" s="51" t="s">
        <v>66</v>
      </c>
      <c r="AO436" s="14" t="s">
        <v>33</v>
      </c>
    </row>
    <row r="437" spans="1:41" x14ac:dyDescent="0.3">
      <c r="A437" s="14" t="s">
        <v>1154</v>
      </c>
      <c r="B437">
        <v>3</v>
      </c>
      <c r="C437">
        <v>4346</v>
      </c>
      <c r="D437" t="s">
        <v>67</v>
      </c>
      <c r="E437">
        <v>0</v>
      </c>
      <c r="F437">
        <v>0</v>
      </c>
      <c r="H437">
        <v>0</v>
      </c>
      <c r="I437">
        <v>2</v>
      </c>
      <c r="J437">
        <v>2</v>
      </c>
      <c r="K437">
        <v>2</v>
      </c>
      <c r="L437">
        <v>2</v>
      </c>
      <c r="M437">
        <v>2</v>
      </c>
      <c r="N437">
        <v>2</v>
      </c>
      <c r="O437">
        <v>2</v>
      </c>
      <c r="P437">
        <v>2</v>
      </c>
      <c r="Q437">
        <v>5</v>
      </c>
      <c r="R437">
        <v>5</v>
      </c>
      <c r="S437">
        <v>0</v>
      </c>
      <c r="T437">
        <v>0</v>
      </c>
      <c r="U437">
        <v>3</v>
      </c>
      <c r="V437">
        <v>1</v>
      </c>
      <c r="W437">
        <v>2</v>
      </c>
      <c r="X437">
        <v>0</v>
      </c>
      <c r="Y437">
        <v>2</v>
      </c>
      <c r="Z437">
        <v>0</v>
      </c>
      <c r="AA437">
        <v>7</v>
      </c>
      <c r="AB437">
        <v>5</v>
      </c>
      <c r="AC437">
        <v>3</v>
      </c>
      <c r="AD437">
        <v>3</v>
      </c>
      <c r="AE437">
        <v>0</v>
      </c>
      <c r="AF437">
        <v>0</v>
      </c>
      <c r="AG437">
        <v>18</v>
      </c>
      <c r="AH437">
        <v>0</v>
      </c>
      <c r="AI437">
        <v>0</v>
      </c>
      <c r="AJ437">
        <v>1</v>
      </c>
      <c r="AK437" s="51" t="s">
        <v>66</v>
      </c>
      <c r="AO437" s="14" t="s">
        <v>33</v>
      </c>
    </row>
    <row r="438" spans="1:41" x14ac:dyDescent="0.3">
      <c r="A438" s="14" t="s">
        <v>1155</v>
      </c>
      <c r="B438">
        <v>3</v>
      </c>
      <c r="C438">
        <v>4347</v>
      </c>
      <c r="D438" t="s">
        <v>68</v>
      </c>
      <c r="E438">
        <v>0</v>
      </c>
      <c r="F438">
        <v>0</v>
      </c>
      <c r="H438">
        <v>0</v>
      </c>
      <c r="I438">
        <v>7</v>
      </c>
      <c r="J438">
        <v>7</v>
      </c>
      <c r="K438">
        <v>7</v>
      </c>
      <c r="L438">
        <v>7</v>
      </c>
      <c r="M438">
        <v>3</v>
      </c>
      <c r="N438">
        <v>3</v>
      </c>
      <c r="O438">
        <v>3</v>
      </c>
      <c r="P438">
        <v>3</v>
      </c>
      <c r="Q438">
        <v>2</v>
      </c>
      <c r="R438">
        <v>2</v>
      </c>
      <c r="S438">
        <v>0</v>
      </c>
      <c r="T438">
        <v>0</v>
      </c>
      <c r="U438">
        <v>1</v>
      </c>
      <c r="V438">
        <v>1</v>
      </c>
      <c r="W438">
        <v>1</v>
      </c>
      <c r="X438">
        <v>0</v>
      </c>
      <c r="Y438">
        <v>3</v>
      </c>
      <c r="Z438">
        <v>1</v>
      </c>
      <c r="AA438">
        <v>1</v>
      </c>
      <c r="AB438">
        <v>1</v>
      </c>
      <c r="AC438">
        <v>1</v>
      </c>
      <c r="AD438">
        <v>0</v>
      </c>
      <c r="AE438">
        <v>1</v>
      </c>
      <c r="AF438">
        <v>0</v>
      </c>
      <c r="AG438">
        <v>19</v>
      </c>
      <c r="AH438">
        <v>0</v>
      </c>
      <c r="AI438">
        <v>5</v>
      </c>
      <c r="AJ438">
        <v>0</v>
      </c>
      <c r="AK438" s="51" t="s">
        <v>66</v>
      </c>
      <c r="AO438" s="14" t="s">
        <v>33</v>
      </c>
    </row>
    <row r="439" spans="1:41" x14ac:dyDescent="0.3">
      <c r="A439" s="14" t="s">
        <v>1156</v>
      </c>
      <c r="B439">
        <v>3</v>
      </c>
      <c r="C439">
        <v>4348</v>
      </c>
      <c r="D439" t="s">
        <v>69</v>
      </c>
      <c r="E439">
        <v>0</v>
      </c>
      <c r="F439">
        <v>0</v>
      </c>
      <c r="H439">
        <v>0</v>
      </c>
      <c r="I439">
        <v>5</v>
      </c>
      <c r="J439">
        <v>5</v>
      </c>
      <c r="K439">
        <v>5</v>
      </c>
      <c r="L439">
        <v>5</v>
      </c>
      <c r="M439">
        <v>5</v>
      </c>
      <c r="N439">
        <v>5</v>
      </c>
      <c r="O439">
        <v>5</v>
      </c>
      <c r="P439">
        <v>5</v>
      </c>
      <c r="Q439">
        <v>4</v>
      </c>
      <c r="R439">
        <v>4</v>
      </c>
      <c r="S439">
        <v>0</v>
      </c>
      <c r="T439">
        <v>0</v>
      </c>
      <c r="U439">
        <v>6</v>
      </c>
      <c r="V439">
        <v>6</v>
      </c>
      <c r="W439">
        <v>6</v>
      </c>
      <c r="X439">
        <v>0</v>
      </c>
      <c r="Y439">
        <v>5</v>
      </c>
      <c r="Z439">
        <v>3</v>
      </c>
      <c r="AA439">
        <v>5</v>
      </c>
      <c r="AB439">
        <v>4</v>
      </c>
      <c r="AC439">
        <v>1</v>
      </c>
      <c r="AD439">
        <v>1</v>
      </c>
      <c r="AE439">
        <v>0</v>
      </c>
      <c r="AF439">
        <v>0</v>
      </c>
      <c r="AG439">
        <v>15</v>
      </c>
      <c r="AH439">
        <v>0</v>
      </c>
      <c r="AI439">
        <v>1</v>
      </c>
      <c r="AJ439">
        <v>3</v>
      </c>
      <c r="AK439" s="51" t="s">
        <v>66</v>
      </c>
      <c r="AO439" s="14" t="s">
        <v>33</v>
      </c>
    </row>
    <row r="440" spans="1:41" x14ac:dyDescent="0.3">
      <c r="A440" s="14" t="s">
        <v>1157</v>
      </c>
      <c r="B440">
        <v>3</v>
      </c>
      <c r="C440">
        <v>4349</v>
      </c>
      <c r="D440" t="s">
        <v>70</v>
      </c>
      <c r="E440">
        <v>25</v>
      </c>
      <c r="F440">
        <v>1</v>
      </c>
      <c r="H440">
        <v>27</v>
      </c>
      <c r="I440">
        <v>40</v>
      </c>
      <c r="J440">
        <v>40</v>
      </c>
      <c r="K440">
        <v>40</v>
      </c>
      <c r="L440">
        <v>40</v>
      </c>
      <c r="M440">
        <v>34</v>
      </c>
      <c r="N440">
        <v>32</v>
      </c>
      <c r="O440">
        <v>34</v>
      </c>
      <c r="P440">
        <v>32</v>
      </c>
      <c r="Q440">
        <v>30</v>
      </c>
      <c r="R440">
        <v>30</v>
      </c>
      <c r="S440">
        <v>0</v>
      </c>
      <c r="T440">
        <v>0</v>
      </c>
      <c r="U440">
        <v>32</v>
      </c>
      <c r="V440">
        <v>34</v>
      </c>
      <c r="W440">
        <v>35</v>
      </c>
      <c r="X440">
        <v>0</v>
      </c>
      <c r="Y440">
        <v>42</v>
      </c>
      <c r="Z440">
        <v>16</v>
      </c>
      <c r="AA440">
        <v>10</v>
      </c>
      <c r="AB440">
        <v>15</v>
      </c>
      <c r="AC440">
        <v>11</v>
      </c>
      <c r="AD440">
        <v>8</v>
      </c>
      <c r="AE440">
        <v>12</v>
      </c>
      <c r="AF440">
        <v>0</v>
      </c>
      <c r="AG440">
        <v>48</v>
      </c>
      <c r="AH440">
        <v>0</v>
      </c>
      <c r="AI440">
        <v>6</v>
      </c>
      <c r="AJ440">
        <v>17</v>
      </c>
      <c r="AK440" s="51" t="s">
        <v>70</v>
      </c>
      <c r="AO440" s="14" t="s">
        <v>33</v>
      </c>
    </row>
    <row r="441" spans="1:41" x14ac:dyDescent="0.3">
      <c r="A441" s="14" t="s">
        <v>1158</v>
      </c>
      <c r="B441">
        <v>3</v>
      </c>
      <c r="C441">
        <v>4350</v>
      </c>
      <c r="D441" t="s">
        <v>72</v>
      </c>
      <c r="E441">
        <v>0</v>
      </c>
      <c r="F441">
        <v>0</v>
      </c>
      <c r="H441">
        <v>1</v>
      </c>
      <c r="I441">
        <v>5</v>
      </c>
      <c r="J441">
        <v>5</v>
      </c>
      <c r="K441">
        <v>5</v>
      </c>
      <c r="L441">
        <v>5</v>
      </c>
      <c r="M441">
        <v>3</v>
      </c>
      <c r="N441">
        <v>3</v>
      </c>
      <c r="O441">
        <v>3</v>
      </c>
      <c r="P441">
        <v>4</v>
      </c>
      <c r="Q441">
        <v>3</v>
      </c>
      <c r="R441">
        <v>2</v>
      </c>
      <c r="S441">
        <v>0</v>
      </c>
      <c r="T441">
        <v>0</v>
      </c>
      <c r="U441">
        <v>4</v>
      </c>
      <c r="V441">
        <v>4</v>
      </c>
      <c r="W441">
        <v>4</v>
      </c>
      <c r="X441">
        <v>0</v>
      </c>
      <c r="Y441">
        <v>5</v>
      </c>
      <c r="Z441">
        <v>7</v>
      </c>
      <c r="AA441">
        <v>8</v>
      </c>
      <c r="AB441">
        <v>8</v>
      </c>
      <c r="AC441">
        <v>2</v>
      </c>
      <c r="AD441">
        <v>1</v>
      </c>
      <c r="AE441">
        <v>4</v>
      </c>
      <c r="AF441">
        <v>0</v>
      </c>
      <c r="AG441">
        <v>8</v>
      </c>
      <c r="AH441">
        <v>0</v>
      </c>
      <c r="AI441">
        <v>0</v>
      </c>
      <c r="AJ441">
        <v>1</v>
      </c>
      <c r="AK441" s="51" t="s">
        <v>70</v>
      </c>
      <c r="AO441" s="14" t="s">
        <v>33</v>
      </c>
    </row>
    <row r="442" spans="1:41" x14ac:dyDescent="0.3">
      <c r="A442" s="14" t="s">
        <v>1159</v>
      </c>
      <c r="B442">
        <v>3</v>
      </c>
      <c r="C442">
        <v>4351</v>
      </c>
      <c r="D442" t="s">
        <v>73</v>
      </c>
      <c r="E442">
        <v>0</v>
      </c>
      <c r="F442">
        <v>1</v>
      </c>
      <c r="H442">
        <v>0</v>
      </c>
      <c r="I442">
        <v>6</v>
      </c>
      <c r="J442">
        <v>6</v>
      </c>
      <c r="K442">
        <v>6</v>
      </c>
      <c r="L442">
        <v>6</v>
      </c>
      <c r="M442">
        <v>2</v>
      </c>
      <c r="N442">
        <v>1</v>
      </c>
      <c r="O442">
        <v>1</v>
      </c>
      <c r="P442">
        <v>2</v>
      </c>
      <c r="Q442">
        <v>0</v>
      </c>
      <c r="R442">
        <v>0</v>
      </c>
      <c r="S442">
        <v>0</v>
      </c>
      <c r="T442">
        <v>0</v>
      </c>
      <c r="U442">
        <v>2</v>
      </c>
      <c r="V442">
        <v>2</v>
      </c>
      <c r="W442">
        <v>2</v>
      </c>
      <c r="X442">
        <v>0</v>
      </c>
      <c r="Y442">
        <v>6</v>
      </c>
      <c r="Z442">
        <v>2</v>
      </c>
      <c r="AA442">
        <v>2</v>
      </c>
      <c r="AB442">
        <v>2</v>
      </c>
      <c r="AC442">
        <v>1</v>
      </c>
      <c r="AD442">
        <v>1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3</v>
      </c>
      <c r="AK442" s="51" t="s">
        <v>70</v>
      </c>
      <c r="AO442" s="14" t="s">
        <v>33</v>
      </c>
    </row>
    <row r="443" spans="1:41" x14ac:dyDescent="0.3">
      <c r="A443" s="14" t="s">
        <v>1160</v>
      </c>
      <c r="B443">
        <v>3</v>
      </c>
      <c r="C443">
        <v>4352</v>
      </c>
      <c r="D443" t="s">
        <v>74</v>
      </c>
      <c r="E443">
        <v>0</v>
      </c>
      <c r="F443">
        <v>0</v>
      </c>
      <c r="H443">
        <v>0</v>
      </c>
      <c r="I443">
        <v>1</v>
      </c>
      <c r="J443">
        <v>1</v>
      </c>
      <c r="K443">
        <v>1</v>
      </c>
      <c r="L443">
        <v>1</v>
      </c>
      <c r="M443">
        <v>1</v>
      </c>
      <c r="N443">
        <v>1</v>
      </c>
      <c r="O443">
        <v>1</v>
      </c>
      <c r="P443">
        <v>1</v>
      </c>
      <c r="Q443">
        <v>3</v>
      </c>
      <c r="R443">
        <v>3</v>
      </c>
      <c r="S443">
        <v>0</v>
      </c>
      <c r="T443">
        <v>0</v>
      </c>
      <c r="U443">
        <v>1</v>
      </c>
      <c r="V443">
        <v>1</v>
      </c>
      <c r="W443">
        <v>1</v>
      </c>
      <c r="X443">
        <v>0</v>
      </c>
      <c r="Y443">
        <v>2</v>
      </c>
      <c r="Z443">
        <v>3</v>
      </c>
      <c r="AA443">
        <v>3</v>
      </c>
      <c r="AB443">
        <v>3</v>
      </c>
      <c r="AC443">
        <v>4</v>
      </c>
      <c r="AD443">
        <v>4</v>
      </c>
      <c r="AE443">
        <v>0</v>
      </c>
      <c r="AF443">
        <v>0</v>
      </c>
      <c r="AG443">
        <v>8</v>
      </c>
      <c r="AH443">
        <v>0</v>
      </c>
      <c r="AI443">
        <v>0</v>
      </c>
      <c r="AJ443">
        <v>3</v>
      </c>
      <c r="AK443" s="51" t="s">
        <v>70</v>
      </c>
      <c r="AO443" s="14" t="s">
        <v>33</v>
      </c>
    </row>
    <row r="444" spans="1:41" x14ac:dyDescent="0.3">
      <c r="A444" s="14" t="s">
        <v>1161</v>
      </c>
      <c r="B444">
        <v>3</v>
      </c>
      <c r="C444">
        <v>4353</v>
      </c>
      <c r="D444" t="s">
        <v>75</v>
      </c>
      <c r="E444">
        <v>0</v>
      </c>
      <c r="F444">
        <v>0</v>
      </c>
      <c r="H444">
        <v>0</v>
      </c>
      <c r="I444">
        <v>7</v>
      </c>
      <c r="J444">
        <v>7</v>
      </c>
      <c r="K444">
        <v>7</v>
      </c>
      <c r="L444">
        <v>7</v>
      </c>
      <c r="M444">
        <v>7</v>
      </c>
      <c r="N444">
        <v>8</v>
      </c>
      <c r="O444">
        <v>8</v>
      </c>
      <c r="P444">
        <v>8</v>
      </c>
      <c r="Q444">
        <v>15</v>
      </c>
      <c r="R444">
        <v>15</v>
      </c>
      <c r="S444">
        <v>0</v>
      </c>
      <c r="T444">
        <v>0</v>
      </c>
      <c r="U444">
        <v>15</v>
      </c>
      <c r="V444">
        <v>15</v>
      </c>
      <c r="W444">
        <v>15</v>
      </c>
      <c r="X444">
        <v>0</v>
      </c>
      <c r="Y444">
        <v>15</v>
      </c>
      <c r="Z444">
        <v>12</v>
      </c>
      <c r="AA444">
        <v>12</v>
      </c>
      <c r="AB444">
        <v>12</v>
      </c>
      <c r="AC444">
        <v>12</v>
      </c>
      <c r="AD444">
        <v>8</v>
      </c>
      <c r="AE444">
        <v>12</v>
      </c>
      <c r="AF444">
        <v>0</v>
      </c>
      <c r="AG444">
        <v>76</v>
      </c>
      <c r="AH444">
        <v>0</v>
      </c>
      <c r="AI444">
        <v>0</v>
      </c>
      <c r="AJ444">
        <v>6</v>
      </c>
      <c r="AK444" s="51" t="s">
        <v>361</v>
      </c>
      <c r="AO444" s="14" t="s">
        <v>33</v>
      </c>
    </row>
    <row r="445" spans="1:41" x14ac:dyDescent="0.3">
      <c r="A445" s="14" t="s">
        <v>1162</v>
      </c>
      <c r="B445">
        <v>3</v>
      </c>
      <c r="C445">
        <v>4354</v>
      </c>
      <c r="D445" t="s">
        <v>76</v>
      </c>
      <c r="E445">
        <v>1</v>
      </c>
      <c r="F445">
        <v>0</v>
      </c>
      <c r="H445">
        <v>1</v>
      </c>
      <c r="I445">
        <v>1</v>
      </c>
      <c r="J445">
        <v>1</v>
      </c>
      <c r="K445">
        <v>1</v>
      </c>
      <c r="L445">
        <v>1</v>
      </c>
      <c r="M445">
        <v>1</v>
      </c>
      <c r="N445">
        <v>1</v>
      </c>
      <c r="O445">
        <v>1</v>
      </c>
      <c r="P445">
        <v>1</v>
      </c>
      <c r="Q445">
        <v>0</v>
      </c>
      <c r="R445">
        <v>0</v>
      </c>
      <c r="S445">
        <v>0</v>
      </c>
      <c r="T445">
        <v>0</v>
      </c>
      <c r="U445">
        <v>1</v>
      </c>
      <c r="V445">
        <v>1</v>
      </c>
      <c r="W445">
        <v>1</v>
      </c>
      <c r="X445">
        <v>0</v>
      </c>
      <c r="Y445">
        <v>1</v>
      </c>
      <c r="Z445">
        <v>0</v>
      </c>
      <c r="AA445">
        <v>0</v>
      </c>
      <c r="AB445">
        <v>0</v>
      </c>
      <c r="AC445">
        <v>1</v>
      </c>
      <c r="AD445">
        <v>1</v>
      </c>
      <c r="AE445">
        <v>0</v>
      </c>
      <c r="AF445">
        <v>0</v>
      </c>
      <c r="AG445">
        <v>8</v>
      </c>
      <c r="AH445">
        <v>0</v>
      </c>
      <c r="AI445">
        <v>0</v>
      </c>
      <c r="AJ445">
        <v>3</v>
      </c>
      <c r="AK445" s="51" t="s">
        <v>362</v>
      </c>
      <c r="AO445" s="14" t="s">
        <v>33</v>
      </c>
    </row>
    <row r="446" spans="1:41" x14ac:dyDescent="0.3">
      <c r="A446" s="14" t="s">
        <v>1163</v>
      </c>
      <c r="B446">
        <v>3</v>
      </c>
      <c r="C446">
        <v>4355</v>
      </c>
      <c r="D446" t="s">
        <v>77</v>
      </c>
      <c r="E446">
        <v>1</v>
      </c>
      <c r="F446">
        <v>1</v>
      </c>
      <c r="H446">
        <v>1</v>
      </c>
      <c r="I446">
        <v>11</v>
      </c>
      <c r="J446">
        <v>11</v>
      </c>
      <c r="K446">
        <v>11</v>
      </c>
      <c r="L446">
        <v>11</v>
      </c>
      <c r="M446">
        <v>10</v>
      </c>
      <c r="N446">
        <v>11</v>
      </c>
      <c r="O446">
        <v>11</v>
      </c>
      <c r="P446">
        <v>11</v>
      </c>
      <c r="Q446">
        <v>13</v>
      </c>
      <c r="R446">
        <v>14</v>
      </c>
      <c r="S446">
        <v>0</v>
      </c>
      <c r="T446">
        <v>0</v>
      </c>
      <c r="U446">
        <v>7</v>
      </c>
      <c r="V446">
        <v>9</v>
      </c>
      <c r="W446">
        <v>3</v>
      </c>
      <c r="X446">
        <v>0</v>
      </c>
      <c r="Y446">
        <v>14</v>
      </c>
      <c r="Z446">
        <v>8</v>
      </c>
      <c r="AA446">
        <v>8</v>
      </c>
      <c r="AB446">
        <v>9</v>
      </c>
      <c r="AC446">
        <v>8</v>
      </c>
      <c r="AD446">
        <v>6</v>
      </c>
      <c r="AE446">
        <v>0</v>
      </c>
      <c r="AF446">
        <v>0</v>
      </c>
      <c r="AG446">
        <v>33</v>
      </c>
      <c r="AH446">
        <v>0</v>
      </c>
      <c r="AI446">
        <v>0</v>
      </c>
      <c r="AJ446">
        <v>4</v>
      </c>
      <c r="AK446" s="51" t="s">
        <v>77</v>
      </c>
      <c r="AO446" s="14" t="s">
        <v>33</v>
      </c>
    </row>
    <row r="447" spans="1:41" x14ac:dyDescent="0.3">
      <c r="A447" s="14" t="s">
        <v>1164</v>
      </c>
      <c r="B447">
        <v>3</v>
      </c>
      <c r="C447">
        <v>4356</v>
      </c>
      <c r="D447" t="s">
        <v>78</v>
      </c>
      <c r="E447">
        <v>0</v>
      </c>
      <c r="F447">
        <v>0</v>
      </c>
      <c r="H447">
        <v>0</v>
      </c>
      <c r="I447">
        <v>4</v>
      </c>
      <c r="J447">
        <v>4</v>
      </c>
      <c r="K447">
        <v>4</v>
      </c>
      <c r="L447">
        <v>4</v>
      </c>
      <c r="M447">
        <v>4</v>
      </c>
      <c r="N447">
        <v>4</v>
      </c>
      <c r="O447">
        <v>4</v>
      </c>
      <c r="P447">
        <v>4</v>
      </c>
      <c r="Q447">
        <v>4</v>
      </c>
      <c r="R447">
        <v>4</v>
      </c>
      <c r="S447">
        <v>0</v>
      </c>
      <c r="T447">
        <v>0</v>
      </c>
      <c r="U447">
        <v>5</v>
      </c>
      <c r="V447">
        <v>6</v>
      </c>
      <c r="W447">
        <v>6</v>
      </c>
      <c r="X447">
        <v>0</v>
      </c>
      <c r="Y447">
        <v>3</v>
      </c>
      <c r="Z447">
        <v>4</v>
      </c>
      <c r="AA447">
        <v>4</v>
      </c>
      <c r="AB447">
        <v>4</v>
      </c>
      <c r="AC447">
        <v>2</v>
      </c>
      <c r="AD447">
        <v>2</v>
      </c>
      <c r="AE447">
        <v>0</v>
      </c>
      <c r="AF447">
        <v>0</v>
      </c>
      <c r="AG447">
        <v>1</v>
      </c>
      <c r="AH447">
        <v>0</v>
      </c>
      <c r="AI447">
        <v>0</v>
      </c>
      <c r="AJ447">
        <v>5</v>
      </c>
      <c r="AK447" s="51" t="s">
        <v>367</v>
      </c>
      <c r="AO447" s="14" t="s">
        <v>33</v>
      </c>
    </row>
    <row r="448" spans="1:41" x14ac:dyDescent="0.3">
      <c r="A448" s="14" t="s">
        <v>1165</v>
      </c>
      <c r="B448">
        <v>3</v>
      </c>
      <c r="C448">
        <v>4357</v>
      </c>
      <c r="D448" t="s">
        <v>79</v>
      </c>
      <c r="E448">
        <v>0</v>
      </c>
      <c r="F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1</v>
      </c>
      <c r="N448">
        <v>1</v>
      </c>
      <c r="O448">
        <v>1</v>
      </c>
      <c r="P448">
        <v>1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22</v>
      </c>
      <c r="AH448">
        <v>0</v>
      </c>
      <c r="AI448">
        <v>0</v>
      </c>
      <c r="AJ448">
        <v>0</v>
      </c>
      <c r="AK448" s="51" t="s">
        <v>367</v>
      </c>
      <c r="AO448" s="14" t="s">
        <v>33</v>
      </c>
    </row>
    <row r="449" spans="1:41" x14ac:dyDescent="0.3">
      <c r="A449" s="14" t="s">
        <v>1166</v>
      </c>
      <c r="B449">
        <v>3</v>
      </c>
      <c r="C449">
        <v>4358</v>
      </c>
      <c r="D449" t="s">
        <v>224</v>
      </c>
      <c r="E449">
        <v>0</v>
      </c>
      <c r="F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1</v>
      </c>
      <c r="AD449">
        <v>1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1</v>
      </c>
      <c r="AK449" s="51" t="s">
        <v>193</v>
      </c>
      <c r="AO449" s="14" t="s">
        <v>33</v>
      </c>
    </row>
    <row r="450" spans="1:41" x14ac:dyDescent="0.3">
      <c r="A450" s="14" t="s">
        <v>1167</v>
      </c>
      <c r="B450">
        <v>3</v>
      </c>
      <c r="C450">
        <v>4359</v>
      </c>
      <c r="D450" t="s">
        <v>80</v>
      </c>
      <c r="E450">
        <v>1</v>
      </c>
      <c r="F450">
        <v>0</v>
      </c>
      <c r="H450">
        <v>1</v>
      </c>
      <c r="I450">
        <v>3</v>
      </c>
      <c r="J450">
        <v>3</v>
      </c>
      <c r="K450">
        <v>3</v>
      </c>
      <c r="L450">
        <v>3</v>
      </c>
      <c r="M450">
        <v>5</v>
      </c>
      <c r="N450">
        <v>5</v>
      </c>
      <c r="O450">
        <v>5</v>
      </c>
      <c r="P450">
        <v>5</v>
      </c>
      <c r="Q450">
        <v>7</v>
      </c>
      <c r="R450">
        <v>8</v>
      </c>
      <c r="S450">
        <v>0</v>
      </c>
      <c r="T450">
        <v>0</v>
      </c>
      <c r="U450">
        <v>6</v>
      </c>
      <c r="V450">
        <v>5</v>
      </c>
      <c r="W450">
        <v>7</v>
      </c>
      <c r="X450">
        <v>0</v>
      </c>
      <c r="Y450">
        <v>3</v>
      </c>
      <c r="Z450">
        <v>6</v>
      </c>
      <c r="AA450">
        <v>7</v>
      </c>
      <c r="AB450">
        <v>6</v>
      </c>
      <c r="AC450">
        <v>3</v>
      </c>
      <c r="AD450">
        <v>3</v>
      </c>
      <c r="AE450">
        <v>0</v>
      </c>
      <c r="AF450">
        <v>0</v>
      </c>
      <c r="AG450">
        <v>0</v>
      </c>
      <c r="AH450">
        <v>0</v>
      </c>
      <c r="AI450">
        <v>1</v>
      </c>
      <c r="AJ450">
        <v>1</v>
      </c>
      <c r="AK450" s="51" t="s">
        <v>82</v>
      </c>
      <c r="AO450" s="14" t="s">
        <v>33</v>
      </c>
    </row>
    <row r="451" spans="1:41" x14ac:dyDescent="0.3">
      <c r="A451" s="14" t="s">
        <v>1168</v>
      </c>
      <c r="B451">
        <v>3</v>
      </c>
      <c r="C451">
        <v>4360</v>
      </c>
      <c r="D451" t="s">
        <v>81</v>
      </c>
      <c r="E451">
        <v>0</v>
      </c>
      <c r="F451">
        <v>0</v>
      </c>
      <c r="H451">
        <v>0</v>
      </c>
      <c r="I451">
        <v>8</v>
      </c>
      <c r="J451">
        <v>8</v>
      </c>
      <c r="K451">
        <v>8</v>
      </c>
      <c r="L451">
        <v>8</v>
      </c>
      <c r="M451">
        <v>3</v>
      </c>
      <c r="N451">
        <v>3</v>
      </c>
      <c r="O451">
        <v>3</v>
      </c>
      <c r="P451">
        <v>3</v>
      </c>
      <c r="Q451">
        <v>2</v>
      </c>
      <c r="R451">
        <v>2</v>
      </c>
      <c r="S451">
        <v>0</v>
      </c>
      <c r="T451">
        <v>0</v>
      </c>
      <c r="U451">
        <v>3</v>
      </c>
      <c r="V451">
        <v>3</v>
      </c>
      <c r="W451">
        <v>3</v>
      </c>
      <c r="X451">
        <v>0</v>
      </c>
      <c r="Y451">
        <v>4</v>
      </c>
      <c r="Z451">
        <v>4</v>
      </c>
      <c r="AA451">
        <v>4</v>
      </c>
      <c r="AB451">
        <v>4</v>
      </c>
      <c r="AC451">
        <v>2</v>
      </c>
      <c r="AD451">
        <v>2</v>
      </c>
      <c r="AE451">
        <v>0</v>
      </c>
      <c r="AF451">
        <v>0</v>
      </c>
      <c r="AG451">
        <v>17</v>
      </c>
      <c r="AH451">
        <v>0</v>
      </c>
      <c r="AI451">
        <v>0</v>
      </c>
      <c r="AJ451">
        <v>2</v>
      </c>
      <c r="AK451" s="51" t="s">
        <v>82</v>
      </c>
      <c r="AO451" s="14" t="s">
        <v>33</v>
      </c>
    </row>
    <row r="452" spans="1:41" x14ac:dyDescent="0.3">
      <c r="A452" s="14" t="s">
        <v>1169</v>
      </c>
      <c r="B452">
        <v>3</v>
      </c>
      <c r="C452">
        <v>4361</v>
      </c>
      <c r="D452" t="s">
        <v>82</v>
      </c>
      <c r="E452">
        <v>0</v>
      </c>
      <c r="F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1</v>
      </c>
      <c r="N452">
        <v>1</v>
      </c>
      <c r="O452">
        <v>1</v>
      </c>
      <c r="P452">
        <v>1</v>
      </c>
      <c r="Q452">
        <v>1</v>
      </c>
      <c r="R452">
        <v>1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2</v>
      </c>
      <c r="Z452">
        <v>0</v>
      </c>
      <c r="AA452">
        <v>0</v>
      </c>
      <c r="AB452">
        <v>0</v>
      </c>
      <c r="AC452">
        <v>2</v>
      </c>
      <c r="AD452">
        <v>1</v>
      </c>
      <c r="AE452">
        <v>0</v>
      </c>
      <c r="AF452">
        <v>0</v>
      </c>
      <c r="AG452">
        <v>10</v>
      </c>
      <c r="AH452">
        <v>0</v>
      </c>
      <c r="AI452">
        <v>0</v>
      </c>
      <c r="AJ452">
        <v>0</v>
      </c>
      <c r="AK452" s="51" t="s">
        <v>82</v>
      </c>
      <c r="AO452" s="14" t="s">
        <v>33</v>
      </c>
    </row>
    <row r="453" spans="1:41" x14ac:dyDescent="0.3">
      <c r="A453" s="14" t="s">
        <v>1130</v>
      </c>
      <c r="B453">
        <v>3</v>
      </c>
      <c r="C453">
        <v>4362</v>
      </c>
      <c r="D453" t="s">
        <v>666</v>
      </c>
      <c r="E453">
        <v>0</v>
      </c>
      <c r="F453">
        <v>0</v>
      </c>
      <c r="H453">
        <v>0</v>
      </c>
      <c r="I453">
        <v>1</v>
      </c>
      <c r="J453">
        <v>1</v>
      </c>
      <c r="K453">
        <v>1</v>
      </c>
      <c r="L453">
        <v>1</v>
      </c>
      <c r="M453">
        <v>0</v>
      </c>
      <c r="N453">
        <v>0</v>
      </c>
      <c r="O453">
        <v>0</v>
      </c>
      <c r="P453">
        <v>0</v>
      </c>
      <c r="Q453">
        <v>1</v>
      </c>
      <c r="R453">
        <v>1</v>
      </c>
      <c r="S453">
        <v>0</v>
      </c>
      <c r="T453">
        <v>0</v>
      </c>
      <c r="U453">
        <v>3</v>
      </c>
      <c r="V453">
        <v>3</v>
      </c>
      <c r="W453">
        <v>3</v>
      </c>
      <c r="X453">
        <v>0</v>
      </c>
      <c r="Y453">
        <v>4</v>
      </c>
      <c r="Z453">
        <v>1</v>
      </c>
      <c r="AA453">
        <v>0</v>
      </c>
      <c r="AB453">
        <v>1</v>
      </c>
      <c r="AC453">
        <v>6</v>
      </c>
      <c r="AD453">
        <v>2</v>
      </c>
      <c r="AE453">
        <v>0</v>
      </c>
      <c r="AF453">
        <v>0</v>
      </c>
      <c r="AG453">
        <v>0</v>
      </c>
      <c r="AH453">
        <v>0</v>
      </c>
      <c r="AI453">
        <v>5</v>
      </c>
      <c r="AJ453">
        <v>0</v>
      </c>
      <c r="AK453" s="51" t="s">
        <v>82</v>
      </c>
      <c r="AO453" s="14" t="s">
        <v>33</v>
      </c>
    </row>
    <row r="454" spans="1:41" x14ac:dyDescent="0.3">
      <c r="A454" s="14" t="s">
        <v>1170</v>
      </c>
      <c r="B454">
        <v>3</v>
      </c>
      <c r="C454">
        <v>4363</v>
      </c>
      <c r="D454" t="s">
        <v>83</v>
      </c>
      <c r="E454">
        <v>0</v>
      </c>
      <c r="F454">
        <v>0</v>
      </c>
      <c r="H454">
        <v>0</v>
      </c>
      <c r="I454">
        <v>1</v>
      </c>
      <c r="J454">
        <v>1</v>
      </c>
      <c r="K454">
        <v>1</v>
      </c>
      <c r="L454">
        <v>1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1</v>
      </c>
      <c r="X454">
        <v>0</v>
      </c>
      <c r="Y454">
        <v>1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1</v>
      </c>
      <c r="AH454">
        <v>0</v>
      </c>
      <c r="AI454">
        <v>0</v>
      </c>
      <c r="AJ454">
        <v>0</v>
      </c>
      <c r="AK454" s="51" t="s">
        <v>82</v>
      </c>
      <c r="AO454" s="14" t="s">
        <v>33</v>
      </c>
    </row>
    <row r="455" spans="1:41" x14ac:dyDescent="0.3">
      <c r="A455" s="14" t="s">
        <v>1171</v>
      </c>
      <c r="B455">
        <v>3</v>
      </c>
      <c r="C455">
        <v>4364</v>
      </c>
      <c r="D455" t="s">
        <v>84</v>
      </c>
      <c r="E455">
        <v>0</v>
      </c>
      <c r="F455">
        <v>0</v>
      </c>
      <c r="H455">
        <v>0</v>
      </c>
      <c r="I455">
        <v>2</v>
      </c>
      <c r="J455">
        <v>2</v>
      </c>
      <c r="K455">
        <v>2</v>
      </c>
      <c r="L455">
        <v>2</v>
      </c>
      <c r="M455">
        <v>3</v>
      </c>
      <c r="N455">
        <v>3</v>
      </c>
      <c r="O455">
        <v>3</v>
      </c>
      <c r="P455">
        <v>3</v>
      </c>
      <c r="Q455">
        <v>1</v>
      </c>
      <c r="R455">
        <v>1</v>
      </c>
      <c r="S455">
        <v>0</v>
      </c>
      <c r="T455">
        <v>0</v>
      </c>
      <c r="U455">
        <v>4</v>
      </c>
      <c r="V455">
        <v>4</v>
      </c>
      <c r="W455">
        <v>4</v>
      </c>
      <c r="X455">
        <v>0</v>
      </c>
      <c r="Y455">
        <v>1</v>
      </c>
      <c r="Z455">
        <v>2</v>
      </c>
      <c r="AA455">
        <v>2</v>
      </c>
      <c r="AB455">
        <v>2</v>
      </c>
      <c r="AC455">
        <v>9</v>
      </c>
      <c r="AD455">
        <v>8</v>
      </c>
      <c r="AE455">
        <v>2</v>
      </c>
      <c r="AF455">
        <v>0</v>
      </c>
      <c r="AG455">
        <v>2</v>
      </c>
      <c r="AH455">
        <v>0</v>
      </c>
      <c r="AI455">
        <v>1</v>
      </c>
      <c r="AJ455">
        <v>0</v>
      </c>
      <c r="AK455" s="51" t="s">
        <v>84</v>
      </c>
      <c r="AO455" s="14" t="s">
        <v>33</v>
      </c>
    </row>
    <row r="456" spans="1:41" x14ac:dyDescent="0.3">
      <c r="A456" s="14" t="s">
        <v>1172</v>
      </c>
      <c r="B456">
        <v>3</v>
      </c>
      <c r="C456">
        <v>4365</v>
      </c>
      <c r="D456" t="s">
        <v>225</v>
      </c>
      <c r="E456">
        <v>0</v>
      </c>
      <c r="F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1</v>
      </c>
      <c r="AA456">
        <v>1</v>
      </c>
      <c r="AB456">
        <v>1</v>
      </c>
      <c r="AC456">
        <v>1</v>
      </c>
      <c r="AD456">
        <v>0</v>
      </c>
      <c r="AE456">
        <v>0</v>
      </c>
      <c r="AF456">
        <v>0</v>
      </c>
      <c r="AG456">
        <v>8</v>
      </c>
      <c r="AH456">
        <v>0</v>
      </c>
      <c r="AI456">
        <v>0</v>
      </c>
      <c r="AJ456">
        <v>0</v>
      </c>
      <c r="AK456" s="51" t="s">
        <v>84</v>
      </c>
      <c r="AO456" s="14" t="s">
        <v>33</v>
      </c>
    </row>
    <row r="457" spans="1:41" x14ac:dyDescent="0.3">
      <c r="A457" s="14" t="s">
        <v>1173</v>
      </c>
      <c r="B457">
        <v>3</v>
      </c>
      <c r="C457">
        <v>4366</v>
      </c>
      <c r="D457" t="s">
        <v>85</v>
      </c>
      <c r="E457">
        <v>3</v>
      </c>
      <c r="F457">
        <v>0</v>
      </c>
      <c r="H457">
        <v>3</v>
      </c>
      <c r="I457">
        <v>5</v>
      </c>
      <c r="J457">
        <v>5</v>
      </c>
      <c r="K457">
        <v>5</v>
      </c>
      <c r="L457">
        <v>5</v>
      </c>
      <c r="M457">
        <v>6</v>
      </c>
      <c r="N457">
        <v>6</v>
      </c>
      <c r="O457">
        <v>6</v>
      </c>
      <c r="P457">
        <v>6</v>
      </c>
      <c r="Q457">
        <v>5</v>
      </c>
      <c r="R457">
        <v>5</v>
      </c>
      <c r="S457">
        <v>0</v>
      </c>
      <c r="T457">
        <v>0</v>
      </c>
      <c r="U457">
        <v>5</v>
      </c>
      <c r="V457">
        <v>5</v>
      </c>
      <c r="W457">
        <v>7</v>
      </c>
      <c r="X457">
        <v>0</v>
      </c>
      <c r="Y457">
        <v>11</v>
      </c>
      <c r="Z457">
        <v>8</v>
      </c>
      <c r="AA457">
        <v>3</v>
      </c>
      <c r="AB457">
        <v>3</v>
      </c>
      <c r="AC457">
        <v>8</v>
      </c>
      <c r="AD457">
        <v>8</v>
      </c>
      <c r="AE457">
        <v>2</v>
      </c>
      <c r="AF457">
        <v>0</v>
      </c>
      <c r="AG457">
        <v>29</v>
      </c>
      <c r="AH457">
        <v>0</v>
      </c>
      <c r="AI457">
        <v>1</v>
      </c>
      <c r="AJ457">
        <v>8</v>
      </c>
      <c r="AK457" s="51" t="s">
        <v>85</v>
      </c>
      <c r="AO457" s="14" t="s">
        <v>33</v>
      </c>
    </row>
    <row r="458" spans="1:41" x14ac:dyDescent="0.3">
      <c r="A458" s="14" t="s">
        <v>1174</v>
      </c>
      <c r="B458">
        <v>3</v>
      </c>
      <c r="C458">
        <v>4367</v>
      </c>
      <c r="D458" t="s">
        <v>86</v>
      </c>
      <c r="E458">
        <v>0</v>
      </c>
      <c r="F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1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0</v>
      </c>
      <c r="T458">
        <v>0</v>
      </c>
      <c r="U458">
        <v>2</v>
      </c>
      <c r="V458">
        <v>2</v>
      </c>
      <c r="W458">
        <v>2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3</v>
      </c>
      <c r="AF458">
        <v>0</v>
      </c>
      <c r="AG458">
        <v>5</v>
      </c>
      <c r="AH458">
        <v>0</v>
      </c>
      <c r="AI458">
        <v>0</v>
      </c>
      <c r="AJ458">
        <v>0</v>
      </c>
      <c r="AK458" s="51" t="s">
        <v>85</v>
      </c>
      <c r="AO458" s="14" t="s">
        <v>33</v>
      </c>
    </row>
    <row r="459" spans="1:41" x14ac:dyDescent="0.3">
      <c r="A459" s="14" t="s">
        <v>1175</v>
      </c>
      <c r="B459">
        <v>3</v>
      </c>
      <c r="C459">
        <v>4368</v>
      </c>
      <c r="D459" t="s">
        <v>87</v>
      </c>
      <c r="E459">
        <v>0</v>
      </c>
      <c r="F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2</v>
      </c>
      <c r="N459">
        <v>2</v>
      </c>
      <c r="O459">
        <v>2</v>
      </c>
      <c r="P459">
        <v>2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1</v>
      </c>
      <c r="AA459">
        <v>1</v>
      </c>
      <c r="AB459">
        <v>1</v>
      </c>
      <c r="AC459">
        <v>4</v>
      </c>
      <c r="AD459">
        <v>2</v>
      </c>
      <c r="AE459">
        <v>0</v>
      </c>
      <c r="AF459">
        <v>0</v>
      </c>
      <c r="AG459">
        <v>4</v>
      </c>
      <c r="AH459">
        <v>0</v>
      </c>
      <c r="AI459">
        <v>0</v>
      </c>
      <c r="AJ459">
        <v>0</v>
      </c>
      <c r="AK459" s="51" t="s">
        <v>85</v>
      </c>
      <c r="AO459" s="14" t="s">
        <v>33</v>
      </c>
    </row>
    <row r="460" spans="1:41" x14ac:dyDescent="0.3">
      <c r="A460" s="14" t="s">
        <v>1176</v>
      </c>
      <c r="B460">
        <v>3</v>
      </c>
      <c r="C460">
        <v>4369</v>
      </c>
      <c r="D460" t="s">
        <v>88</v>
      </c>
      <c r="E460">
        <v>0</v>
      </c>
      <c r="F460">
        <v>0</v>
      </c>
      <c r="H460">
        <v>1</v>
      </c>
      <c r="I460">
        <v>0</v>
      </c>
      <c r="J460">
        <v>0</v>
      </c>
      <c r="K460">
        <v>0</v>
      </c>
      <c r="L460">
        <v>0</v>
      </c>
      <c r="M460">
        <v>1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0</v>
      </c>
      <c r="T460">
        <v>0</v>
      </c>
      <c r="U460">
        <v>1</v>
      </c>
      <c r="V460">
        <v>1</v>
      </c>
      <c r="W460">
        <v>0</v>
      </c>
      <c r="X460">
        <v>0</v>
      </c>
      <c r="Y460">
        <v>1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1</v>
      </c>
      <c r="AK460" s="51" t="s">
        <v>367</v>
      </c>
      <c r="AO460" s="14" t="s">
        <v>33</v>
      </c>
    </row>
    <row r="461" spans="1:41" x14ac:dyDescent="0.3">
      <c r="A461" s="14" t="s">
        <v>1177</v>
      </c>
      <c r="B461">
        <v>3</v>
      </c>
      <c r="C461">
        <v>4370</v>
      </c>
      <c r="D461" t="s">
        <v>89</v>
      </c>
      <c r="E461">
        <v>265</v>
      </c>
      <c r="F461">
        <v>1</v>
      </c>
      <c r="H461">
        <v>273</v>
      </c>
      <c r="I461">
        <v>7</v>
      </c>
      <c r="J461">
        <v>7</v>
      </c>
      <c r="K461">
        <v>7</v>
      </c>
      <c r="L461">
        <v>7</v>
      </c>
      <c r="M461">
        <v>3</v>
      </c>
      <c r="N461">
        <v>4</v>
      </c>
      <c r="O461">
        <v>4</v>
      </c>
      <c r="P461">
        <v>4</v>
      </c>
      <c r="Q461">
        <v>4</v>
      </c>
      <c r="R461">
        <v>4</v>
      </c>
      <c r="S461">
        <v>0</v>
      </c>
      <c r="T461">
        <v>0</v>
      </c>
      <c r="U461">
        <v>1</v>
      </c>
      <c r="V461">
        <v>1</v>
      </c>
      <c r="W461">
        <v>1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2</v>
      </c>
      <c r="AD461">
        <v>2</v>
      </c>
      <c r="AE461">
        <v>1</v>
      </c>
      <c r="AF461">
        <v>0</v>
      </c>
      <c r="AG461">
        <v>0</v>
      </c>
      <c r="AH461">
        <v>0</v>
      </c>
      <c r="AI461">
        <v>4</v>
      </c>
      <c r="AJ461">
        <v>19</v>
      </c>
      <c r="AK461" s="51" t="s">
        <v>92</v>
      </c>
      <c r="AO461" s="14" t="s">
        <v>92</v>
      </c>
    </row>
    <row r="462" spans="1:41" x14ac:dyDescent="0.3">
      <c r="A462" s="14" t="s">
        <v>1178</v>
      </c>
      <c r="B462">
        <v>3</v>
      </c>
      <c r="C462">
        <v>4371</v>
      </c>
      <c r="D462" t="s">
        <v>91</v>
      </c>
      <c r="E462">
        <v>13</v>
      </c>
      <c r="F462">
        <v>0</v>
      </c>
      <c r="H462">
        <v>13</v>
      </c>
      <c r="I462">
        <v>22</v>
      </c>
      <c r="J462">
        <v>22</v>
      </c>
      <c r="K462">
        <v>22</v>
      </c>
      <c r="L462">
        <v>22</v>
      </c>
      <c r="M462">
        <v>15</v>
      </c>
      <c r="N462">
        <v>18</v>
      </c>
      <c r="O462">
        <v>17</v>
      </c>
      <c r="P462">
        <v>19</v>
      </c>
      <c r="Q462">
        <v>16</v>
      </c>
      <c r="R462">
        <v>15</v>
      </c>
      <c r="S462">
        <v>0</v>
      </c>
      <c r="T462">
        <v>0</v>
      </c>
      <c r="U462">
        <v>19</v>
      </c>
      <c r="V462">
        <v>19</v>
      </c>
      <c r="W462">
        <v>19</v>
      </c>
      <c r="X462">
        <v>0</v>
      </c>
      <c r="Y462">
        <v>29</v>
      </c>
      <c r="Z462">
        <v>16</v>
      </c>
      <c r="AA462">
        <v>18</v>
      </c>
      <c r="AB462">
        <v>19</v>
      </c>
      <c r="AC462">
        <v>8</v>
      </c>
      <c r="AD462">
        <v>7</v>
      </c>
      <c r="AE462">
        <v>21</v>
      </c>
      <c r="AF462">
        <v>0</v>
      </c>
      <c r="AG462">
        <v>5</v>
      </c>
      <c r="AH462">
        <v>0</v>
      </c>
      <c r="AI462">
        <v>3</v>
      </c>
      <c r="AJ462">
        <v>12</v>
      </c>
      <c r="AK462" s="51" t="s">
        <v>91</v>
      </c>
      <c r="AO462" s="14" t="s">
        <v>92</v>
      </c>
    </row>
    <row r="463" spans="1:41" x14ac:dyDescent="0.3">
      <c r="A463" s="14" t="s">
        <v>1179</v>
      </c>
      <c r="B463">
        <v>3</v>
      </c>
      <c r="C463">
        <v>4372</v>
      </c>
      <c r="D463" t="s">
        <v>93</v>
      </c>
      <c r="E463">
        <v>0</v>
      </c>
      <c r="F463">
        <v>0</v>
      </c>
      <c r="H463">
        <v>0</v>
      </c>
      <c r="I463">
        <v>21</v>
      </c>
      <c r="J463">
        <v>21</v>
      </c>
      <c r="K463">
        <v>21</v>
      </c>
      <c r="L463">
        <v>21</v>
      </c>
      <c r="M463">
        <v>29</v>
      </c>
      <c r="N463">
        <v>28</v>
      </c>
      <c r="O463">
        <v>29</v>
      </c>
      <c r="P463">
        <v>29</v>
      </c>
      <c r="Q463">
        <v>34</v>
      </c>
      <c r="R463">
        <v>29</v>
      </c>
      <c r="S463">
        <v>0</v>
      </c>
      <c r="T463">
        <v>0</v>
      </c>
      <c r="U463">
        <v>32</v>
      </c>
      <c r="V463">
        <v>40</v>
      </c>
      <c r="W463">
        <v>32</v>
      </c>
      <c r="X463">
        <v>0</v>
      </c>
      <c r="Y463">
        <v>55</v>
      </c>
      <c r="Z463">
        <v>12</v>
      </c>
      <c r="AA463">
        <v>20</v>
      </c>
      <c r="AB463">
        <v>16</v>
      </c>
      <c r="AC463">
        <v>10</v>
      </c>
      <c r="AD463">
        <v>9</v>
      </c>
      <c r="AE463">
        <v>25</v>
      </c>
      <c r="AF463">
        <v>0</v>
      </c>
      <c r="AG463">
        <v>23</v>
      </c>
      <c r="AH463">
        <v>0</v>
      </c>
      <c r="AI463">
        <v>2</v>
      </c>
      <c r="AJ463">
        <v>9</v>
      </c>
      <c r="AK463" s="51" t="s">
        <v>92</v>
      </c>
      <c r="AO463" s="14" t="s">
        <v>92</v>
      </c>
    </row>
    <row r="464" spans="1:41" x14ac:dyDescent="0.3">
      <c r="A464" s="14" t="s">
        <v>1180</v>
      </c>
      <c r="B464">
        <v>3</v>
      </c>
      <c r="C464">
        <v>4373</v>
      </c>
      <c r="D464" t="s">
        <v>94</v>
      </c>
      <c r="E464">
        <v>20</v>
      </c>
      <c r="F464">
        <v>0</v>
      </c>
      <c r="H464">
        <v>21</v>
      </c>
      <c r="I464">
        <v>30</v>
      </c>
      <c r="J464">
        <v>30</v>
      </c>
      <c r="K464">
        <v>30</v>
      </c>
      <c r="L464">
        <v>30</v>
      </c>
      <c r="M464">
        <v>31</v>
      </c>
      <c r="N464">
        <v>31</v>
      </c>
      <c r="O464">
        <v>32</v>
      </c>
      <c r="P464">
        <v>30</v>
      </c>
      <c r="Q464">
        <v>38</v>
      </c>
      <c r="R464">
        <v>39</v>
      </c>
      <c r="S464">
        <v>0</v>
      </c>
      <c r="T464">
        <v>0</v>
      </c>
      <c r="U464">
        <v>33</v>
      </c>
      <c r="V464">
        <v>33</v>
      </c>
      <c r="W464">
        <v>32</v>
      </c>
      <c r="X464">
        <v>0</v>
      </c>
      <c r="Y464">
        <v>20</v>
      </c>
      <c r="Z464">
        <v>14</v>
      </c>
      <c r="AA464">
        <v>32</v>
      </c>
      <c r="AB464">
        <v>30</v>
      </c>
      <c r="AC464">
        <v>28</v>
      </c>
      <c r="AD464">
        <v>28</v>
      </c>
      <c r="AE464">
        <v>16</v>
      </c>
      <c r="AF464">
        <v>0</v>
      </c>
      <c r="AG464">
        <v>16</v>
      </c>
      <c r="AH464">
        <v>0</v>
      </c>
      <c r="AI464">
        <v>6</v>
      </c>
      <c r="AJ464">
        <v>10</v>
      </c>
      <c r="AK464" s="51" t="s">
        <v>92</v>
      </c>
      <c r="AO464" s="14" t="s">
        <v>92</v>
      </c>
    </row>
    <row r="465" spans="1:41" x14ac:dyDescent="0.3">
      <c r="A465" s="14" t="s">
        <v>1181</v>
      </c>
      <c r="B465">
        <v>3</v>
      </c>
      <c r="C465">
        <v>4374</v>
      </c>
      <c r="D465" t="s">
        <v>95</v>
      </c>
      <c r="E465">
        <v>0</v>
      </c>
      <c r="F465">
        <v>0</v>
      </c>
      <c r="H465">
        <v>0</v>
      </c>
      <c r="I465">
        <v>1</v>
      </c>
      <c r="J465">
        <v>1</v>
      </c>
      <c r="K465">
        <v>1</v>
      </c>
      <c r="L465">
        <v>1</v>
      </c>
      <c r="M465">
        <v>2</v>
      </c>
      <c r="N465">
        <v>2</v>
      </c>
      <c r="O465">
        <v>2</v>
      </c>
      <c r="P465">
        <v>2</v>
      </c>
      <c r="Q465">
        <v>2</v>
      </c>
      <c r="R465">
        <v>2</v>
      </c>
      <c r="S465">
        <v>0</v>
      </c>
      <c r="T465">
        <v>0</v>
      </c>
      <c r="U465">
        <v>1</v>
      </c>
      <c r="V465">
        <v>1</v>
      </c>
      <c r="W465">
        <v>0</v>
      </c>
      <c r="X465">
        <v>0</v>
      </c>
      <c r="Y465">
        <v>4</v>
      </c>
      <c r="Z465">
        <v>1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2</v>
      </c>
      <c r="AH465">
        <v>0</v>
      </c>
      <c r="AI465">
        <v>0</v>
      </c>
      <c r="AJ465">
        <v>0</v>
      </c>
      <c r="AK465" s="51" t="s">
        <v>92</v>
      </c>
      <c r="AO465" s="14" t="s">
        <v>92</v>
      </c>
    </row>
    <row r="466" spans="1:41" x14ac:dyDescent="0.3">
      <c r="A466" s="14" t="s">
        <v>1182</v>
      </c>
      <c r="B466">
        <v>3</v>
      </c>
      <c r="C466">
        <v>4375</v>
      </c>
      <c r="D466" t="s">
        <v>96</v>
      </c>
      <c r="E466">
        <v>0</v>
      </c>
      <c r="F466">
        <v>0</v>
      </c>
      <c r="H466">
        <v>0</v>
      </c>
      <c r="I466">
        <v>7</v>
      </c>
      <c r="J466">
        <v>7</v>
      </c>
      <c r="K466">
        <v>7</v>
      </c>
      <c r="L466">
        <v>7</v>
      </c>
      <c r="M466">
        <v>4</v>
      </c>
      <c r="N466">
        <v>4</v>
      </c>
      <c r="O466">
        <v>4</v>
      </c>
      <c r="P466">
        <v>4</v>
      </c>
      <c r="Q466">
        <v>5</v>
      </c>
      <c r="R466">
        <v>5</v>
      </c>
      <c r="S466">
        <v>0</v>
      </c>
      <c r="T466">
        <v>0</v>
      </c>
      <c r="U466">
        <v>2</v>
      </c>
      <c r="V466">
        <v>2</v>
      </c>
      <c r="W466">
        <v>2</v>
      </c>
      <c r="X466">
        <v>0</v>
      </c>
      <c r="Y466">
        <v>2</v>
      </c>
      <c r="Z466">
        <v>2</v>
      </c>
      <c r="AA466">
        <v>2</v>
      </c>
      <c r="AB466">
        <v>2</v>
      </c>
      <c r="AC466">
        <v>5</v>
      </c>
      <c r="AD466">
        <v>4</v>
      </c>
      <c r="AE466">
        <v>0</v>
      </c>
      <c r="AF466">
        <v>0</v>
      </c>
      <c r="AG466">
        <v>16</v>
      </c>
      <c r="AH466">
        <v>0</v>
      </c>
      <c r="AI466">
        <v>0</v>
      </c>
      <c r="AJ466">
        <v>2</v>
      </c>
      <c r="AK466" s="51" t="s">
        <v>92</v>
      </c>
      <c r="AO466" s="14" t="s">
        <v>92</v>
      </c>
    </row>
    <row r="467" spans="1:41" x14ac:dyDescent="0.3">
      <c r="A467" s="14" t="s">
        <v>1183</v>
      </c>
      <c r="B467">
        <v>3</v>
      </c>
      <c r="C467">
        <v>4376</v>
      </c>
      <c r="D467" t="s">
        <v>97</v>
      </c>
      <c r="E467">
        <v>10</v>
      </c>
      <c r="F467">
        <v>0</v>
      </c>
      <c r="H467">
        <v>10</v>
      </c>
      <c r="I467">
        <v>14</v>
      </c>
      <c r="J467">
        <v>14</v>
      </c>
      <c r="K467">
        <v>14</v>
      </c>
      <c r="L467">
        <v>14</v>
      </c>
      <c r="M467">
        <v>11</v>
      </c>
      <c r="N467">
        <v>11</v>
      </c>
      <c r="O467">
        <v>10</v>
      </c>
      <c r="P467">
        <v>11</v>
      </c>
      <c r="Q467">
        <v>11</v>
      </c>
      <c r="R467">
        <v>12</v>
      </c>
      <c r="S467">
        <v>0</v>
      </c>
      <c r="T467">
        <v>0</v>
      </c>
      <c r="U467">
        <v>11</v>
      </c>
      <c r="V467">
        <v>11</v>
      </c>
      <c r="W467">
        <v>13</v>
      </c>
      <c r="X467">
        <v>0</v>
      </c>
      <c r="Y467">
        <v>5</v>
      </c>
      <c r="Z467">
        <v>9</v>
      </c>
      <c r="AA467">
        <v>11</v>
      </c>
      <c r="AB467">
        <v>10</v>
      </c>
      <c r="AC467">
        <v>11</v>
      </c>
      <c r="AD467">
        <v>10</v>
      </c>
      <c r="AE467">
        <v>20</v>
      </c>
      <c r="AF467">
        <v>0</v>
      </c>
      <c r="AG467">
        <v>4</v>
      </c>
      <c r="AH467">
        <v>0</v>
      </c>
      <c r="AI467">
        <v>0</v>
      </c>
      <c r="AJ467">
        <v>9</v>
      </c>
      <c r="AK467" s="51" t="s">
        <v>97</v>
      </c>
      <c r="AO467" s="14" t="s">
        <v>92</v>
      </c>
    </row>
    <row r="468" spans="1:41" x14ac:dyDescent="0.3">
      <c r="A468" s="14" t="s">
        <v>1184</v>
      </c>
      <c r="B468">
        <v>3</v>
      </c>
      <c r="C468">
        <v>4377</v>
      </c>
      <c r="D468" t="s">
        <v>98</v>
      </c>
      <c r="E468">
        <v>0</v>
      </c>
      <c r="F468">
        <v>0</v>
      </c>
      <c r="H468">
        <v>0</v>
      </c>
      <c r="I468">
        <v>1</v>
      </c>
      <c r="J468">
        <v>1</v>
      </c>
      <c r="K468">
        <v>1</v>
      </c>
      <c r="L468">
        <v>1</v>
      </c>
      <c r="M468">
        <v>0</v>
      </c>
      <c r="N468">
        <v>0</v>
      </c>
      <c r="O468">
        <v>0</v>
      </c>
      <c r="P468">
        <v>0</v>
      </c>
      <c r="Q468">
        <v>4</v>
      </c>
      <c r="R468">
        <v>4</v>
      </c>
      <c r="S468">
        <v>0</v>
      </c>
      <c r="T468">
        <v>0</v>
      </c>
      <c r="U468">
        <v>2</v>
      </c>
      <c r="V468">
        <v>2</v>
      </c>
      <c r="W468">
        <v>2</v>
      </c>
      <c r="X468">
        <v>0</v>
      </c>
      <c r="Y468">
        <v>5</v>
      </c>
      <c r="Z468">
        <v>1</v>
      </c>
      <c r="AA468">
        <v>1</v>
      </c>
      <c r="AB468">
        <v>0</v>
      </c>
      <c r="AC468">
        <v>2</v>
      </c>
      <c r="AD468">
        <v>2</v>
      </c>
      <c r="AE468">
        <v>2</v>
      </c>
      <c r="AF468">
        <v>0</v>
      </c>
      <c r="AG468">
        <v>6</v>
      </c>
      <c r="AH468">
        <v>0</v>
      </c>
      <c r="AI468">
        <v>2</v>
      </c>
      <c r="AJ468">
        <v>4</v>
      </c>
      <c r="AK468" s="51" t="s">
        <v>97</v>
      </c>
      <c r="AO468" s="14" t="s">
        <v>92</v>
      </c>
    </row>
    <row r="469" spans="1:41" x14ac:dyDescent="0.3">
      <c r="A469" s="14" t="s">
        <v>1185</v>
      </c>
      <c r="B469">
        <v>3</v>
      </c>
      <c r="C469">
        <v>4378</v>
      </c>
      <c r="D469" t="s">
        <v>99</v>
      </c>
      <c r="E469">
        <v>0</v>
      </c>
      <c r="F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1</v>
      </c>
      <c r="N469">
        <v>0</v>
      </c>
      <c r="O469">
        <v>0</v>
      </c>
      <c r="P469">
        <v>0</v>
      </c>
      <c r="Q469">
        <v>2</v>
      </c>
      <c r="R469">
        <v>2</v>
      </c>
      <c r="S469">
        <v>0</v>
      </c>
      <c r="T469">
        <v>0</v>
      </c>
      <c r="U469">
        <v>0</v>
      </c>
      <c r="V469">
        <v>1</v>
      </c>
      <c r="W469">
        <v>0</v>
      </c>
      <c r="X469">
        <v>0</v>
      </c>
      <c r="Y469">
        <v>0</v>
      </c>
      <c r="Z469">
        <v>0</v>
      </c>
      <c r="AA469">
        <v>1</v>
      </c>
      <c r="AB469">
        <v>1</v>
      </c>
      <c r="AC469">
        <v>0</v>
      </c>
      <c r="AD469">
        <v>0</v>
      </c>
      <c r="AE469">
        <v>1</v>
      </c>
      <c r="AF469">
        <v>0</v>
      </c>
      <c r="AG469">
        <v>4</v>
      </c>
      <c r="AH469">
        <v>0</v>
      </c>
      <c r="AI469">
        <v>0</v>
      </c>
      <c r="AJ469">
        <v>3</v>
      </c>
      <c r="AK469" s="51" t="s">
        <v>97</v>
      </c>
      <c r="AO469" s="14" t="s">
        <v>92</v>
      </c>
    </row>
    <row r="470" spans="1:41" x14ac:dyDescent="0.3">
      <c r="A470" s="14" t="s">
        <v>1186</v>
      </c>
      <c r="B470">
        <v>3</v>
      </c>
      <c r="C470">
        <v>4379</v>
      </c>
      <c r="D470" t="s">
        <v>100</v>
      </c>
      <c r="E470">
        <v>0</v>
      </c>
      <c r="F470">
        <v>0</v>
      </c>
      <c r="H470">
        <v>0</v>
      </c>
      <c r="I470">
        <v>3</v>
      </c>
      <c r="J470">
        <v>3</v>
      </c>
      <c r="K470">
        <v>3</v>
      </c>
      <c r="L470">
        <v>3</v>
      </c>
      <c r="M470">
        <v>2</v>
      </c>
      <c r="N470">
        <v>2</v>
      </c>
      <c r="O470">
        <v>2</v>
      </c>
      <c r="P470">
        <v>2</v>
      </c>
      <c r="Q470">
        <v>1</v>
      </c>
      <c r="R470">
        <v>1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2</v>
      </c>
      <c r="Z470">
        <v>1</v>
      </c>
      <c r="AA470">
        <v>2</v>
      </c>
      <c r="AB470">
        <v>2</v>
      </c>
      <c r="AC470">
        <v>0</v>
      </c>
      <c r="AD470">
        <v>0</v>
      </c>
      <c r="AE470">
        <v>0</v>
      </c>
      <c r="AF470">
        <v>0</v>
      </c>
      <c r="AG470">
        <v>1</v>
      </c>
      <c r="AH470">
        <v>0</v>
      </c>
      <c r="AI470">
        <v>0</v>
      </c>
      <c r="AJ470">
        <v>2</v>
      </c>
      <c r="AK470" s="51" t="s">
        <v>91</v>
      </c>
      <c r="AO470" s="14" t="s">
        <v>92</v>
      </c>
    </row>
    <row r="471" spans="1:41" x14ac:dyDescent="0.3">
      <c r="A471" s="14" t="s">
        <v>1187</v>
      </c>
      <c r="B471">
        <v>3</v>
      </c>
      <c r="C471">
        <v>4380</v>
      </c>
      <c r="D471" t="s">
        <v>101</v>
      </c>
      <c r="E471">
        <v>0</v>
      </c>
      <c r="F471">
        <v>0</v>
      </c>
      <c r="H471">
        <v>0</v>
      </c>
      <c r="I471">
        <v>12</v>
      </c>
      <c r="J471">
        <v>12</v>
      </c>
      <c r="K471">
        <v>12</v>
      </c>
      <c r="L471">
        <v>12</v>
      </c>
      <c r="M471">
        <v>15</v>
      </c>
      <c r="N471">
        <v>15</v>
      </c>
      <c r="O471">
        <v>15</v>
      </c>
      <c r="P471">
        <v>15</v>
      </c>
      <c r="Q471">
        <v>12</v>
      </c>
      <c r="R471">
        <v>12</v>
      </c>
      <c r="S471">
        <v>0</v>
      </c>
      <c r="T471">
        <v>0</v>
      </c>
      <c r="U471">
        <v>15</v>
      </c>
      <c r="V471">
        <v>15</v>
      </c>
      <c r="W471">
        <v>15</v>
      </c>
      <c r="X471">
        <v>0</v>
      </c>
      <c r="Y471">
        <v>12</v>
      </c>
      <c r="Z471">
        <v>15</v>
      </c>
      <c r="AA471">
        <v>15</v>
      </c>
      <c r="AB471">
        <v>15</v>
      </c>
      <c r="AC471">
        <v>10</v>
      </c>
      <c r="AD471">
        <v>8</v>
      </c>
      <c r="AE471">
        <v>15</v>
      </c>
      <c r="AF471">
        <v>0</v>
      </c>
      <c r="AG471">
        <v>1</v>
      </c>
      <c r="AH471">
        <v>0</v>
      </c>
      <c r="AI471">
        <v>3</v>
      </c>
      <c r="AJ471">
        <v>5</v>
      </c>
      <c r="AK471" s="51" t="s">
        <v>101</v>
      </c>
      <c r="AO471" s="14" t="s">
        <v>92</v>
      </c>
    </row>
    <row r="472" spans="1:41" x14ac:dyDescent="0.3">
      <c r="A472" s="14" t="s">
        <v>1188</v>
      </c>
      <c r="B472">
        <v>3</v>
      </c>
      <c r="C472">
        <v>4381</v>
      </c>
      <c r="D472" t="s">
        <v>102</v>
      </c>
      <c r="E472">
        <v>0</v>
      </c>
      <c r="F472">
        <v>0</v>
      </c>
      <c r="H472">
        <v>0</v>
      </c>
      <c r="I472">
        <v>5</v>
      </c>
      <c r="J472">
        <v>5</v>
      </c>
      <c r="K472">
        <v>5</v>
      </c>
      <c r="L472">
        <v>5</v>
      </c>
      <c r="M472">
        <v>2</v>
      </c>
      <c r="N472">
        <v>2</v>
      </c>
      <c r="O472">
        <v>2</v>
      </c>
      <c r="P472">
        <v>2</v>
      </c>
      <c r="Q472">
        <v>5</v>
      </c>
      <c r="R472">
        <v>5</v>
      </c>
      <c r="S472">
        <v>0</v>
      </c>
      <c r="T472">
        <v>0</v>
      </c>
      <c r="U472">
        <v>1</v>
      </c>
      <c r="V472">
        <v>1</v>
      </c>
      <c r="W472">
        <v>1</v>
      </c>
      <c r="X472">
        <v>0</v>
      </c>
      <c r="Y472">
        <v>3</v>
      </c>
      <c r="Z472">
        <v>1</v>
      </c>
      <c r="AA472">
        <v>2</v>
      </c>
      <c r="AB472">
        <v>2</v>
      </c>
      <c r="AC472">
        <v>3</v>
      </c>
      <c r="AD472">
        <v>3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1</v>
      </c>
      <c r="AK472" s="51" t="s">
        <v>101</v>
      </c>
      <c r="AO472" s="14" t="s">
        <v>92</v>
      </c>
    </row>
    <row r="473" spans="1:41" x14ac:dyDescent="0.3">
      <c r="A473" s="14" t="s">
        <v>1189</v>
      </c>
      <c r="B473">
        <v>3</v>
      </c>
      <c r="C473">
        <v>4382</v>
      </c>
      <c r="D473" t="s">
        <v>103</v>
      </c>
      <c r="E473">
        <v>0</v>
      </c>
      <c r="F473">
        <v>0</v>
      </c>
      <c r="H473">
        <v>0</v>
      </c>
      <c r="I473">
        <v>5</v>
      </c>
      <c r="J473">
        <v>5</v>
      </c>
      <c r="K473">
        <v>5</v>
      </c>
      <c r="L473">
        <v>5</v>
      </c>
      <c r="M473">
        <v>2</v>
      </c>
      <c r="N473">
        <v>2</v>
      </c>
      <c r="O473">
        <v>2</v>
      </c>
      <c r="P473">
        <v>2</v>
      </c>
      <c r="Q473">
        <v>4</v>
      </c>
      <c r="R473">
        <v>4</v>
      </c>
      <c r="S473">
        <v>0</v>
      </c>
      <c r="T473">
        <v>0</v>
      </c>
      <c r="U473">
        <v>4</v>
      </c>
      <c r="V473">
        <v>4</v>
      </c>
      <c r="W473">
        <v>3</v>
      </c>
      <c r="X473">
        <v>0</v>
      </c>
      <c r="Y473">
        <v>2</v>
      </c>
      <c r="Z473">
        <v>1</v>
      </c>
      <c r="AA473">
        <v>1</v>
      </c>
      <c r="AB473">
        <v>1</v>
      </c>
      <c r="AC473">
        <v>1</v>
      </c>
      <c r="AD473">
        <v>1</v>
      </c>
      <c r="AE473">
        <v>12</v>
      </c>
      <c r="AF473">
        <v>0</v>
      </c>
      <c r="AG473">
        <v>0</v>
      </c>
      <c r="AH473">
        <v>0</v>
      </c>
      <c r="AI473">
        <v>0</v>
      </c>
      <c r="AJ473">
        <v>0</v>
      </c>
      <c r="AK473" s="51" t="s">
        <v>101</v>
      </c>
      <c r="AO473" s="14" t="s">
        <v>92</v>
      </c>
    </row>
    <row r="474" spans="1:41" x14ac:dyDescent="0.3">
      <c r="A474" s="14" t="s">
        <v>1190</v>
      </c>
      <c r="B474">
        <v>3</v>
      </c>
      <c r="C474">
        <v>4383</v>
      </c>
      <c r="D474" t="s">
        <v>104</v>
      </c>
      <c r="E474">
        <v>0</v>
      </c>
      <c r="F474">
        <v>0</v>
      </c>
      <c r="H474">
        <v>0</v>
      </c>
      <c r="I474">
        <v>4</v>
      </c>
      <c r="J474">
        <v>4</v>
      </c>
      <c r="K474">
        <v>4</v>
      </c>
      <c r="L474">
        <v>4</v>
      </c>
      <c r="M474">
        <v>3</v>
      </c>
      <c r="N474">
        <v>3</v>
      </c>
      <c r="O474">
        <v>3</v>
      </c>
      <c r="P474">
        <v>3</v>
      </c>
      <c r="Q474">
        <v>3</v>
      </c>
      <c r="R474">
        <v>3</v>
      </c>
      <c r="S474">
        <v>0</v>
      </c>
      <c r="T474">
        <v>0</v>
      </c>
      <c r="U474">
        <v>4</v>
      </c>
      <c r="V474">
        <v>3</v>
      </c>
      <c r="W474">
        <v>4</v>
      </c>
      <c r="X474">
        <v>0</v>
      </c>
      <c r="Y474">
        <v>4</v>
      </c>
      <c r="Z474">
        <v>1</v>
      </c>
      <c r="AA474">
        <v>2</v>
      </c>
      <c r="AB474">
        <v>1</v>
      </c>
      <c r="AC474">
        <v>5</v>
      </c>
      <c r="AD474">
        <v>5</v>
      </c>
      <c r="AE474">
        <v>7</v>
      </c>
      <c r="AF474">
        <v>0</v>
      </c>
      <c r="AG474">
        <v>6</v>
      </c>
      <c r="AH474">
        <v>0</v>
      </c>
      <c r="AI474">
        <v>0</v>
      </c>
      <c r="AJ474">
        <v>4</v>
      </c>
      <c r="AK474" s="51" t="s">
        <v>101</v>
      </c>
      <c r="AO474" s="14" t="s">
        <v>92</v>
      </c>
    </row>
    <row r="475" spans="1:41" x14ac:dyDescent="0.3">
      <c r="A475" s="14" t="s">
        <v>1191</v>
      </c>
      <c r="B475">
        <v>3</v>
      </c>
      <c r="C475">
        <v>4384</v>
      </c>
      <c r="D475" t="s">
        <v>105</v>
      </c>
      <c r="E475">
        <v>0</v>
      </c>
      <c r="F475">
        <v>0</v>
      </c>
      <c r="H475">
        <v>1</v>
      </c>
      <c r="I475">
        <v>8</v>
      </c>
      <c r="J475">
        <v>8</v>
      </c>
      <c r="K475">
        <v>8</v>
      </c>
      <c r="L475">
        <v>8</v>
      </c>
      <c r="M475">
        <v>6</v>
      </c>
      <c r="N475">
        <v>7</v>
      </c>
      <c r="O475">
        <v>6</v>
      </c>
      <c r="P475">
        <v>6</v>
      </c>
      <c r="Q475">
        <v>13</v>
      </c>
      <c r="R475">
        <v>13</v>
      </c>
      <c r="S475">
        <v>0</v>
      </c>
      <c r="T475">
        <v>0</v>
      </c>
      <c r="U475">
        <v>3</v>
      </c>
      <c r="V475">
        <v>3</v>
      </c>
      <c r="W475">
        <v>4</v>
      </c>
      <c r="X475">
        <v>0</v>
      </c>
      <c r="Y475">
        <v>6</v>
      </c>
      <c r="Z475">
        <v>15</v>
      </c>
      <c r="AA475">
        <v>13</v>
      </c>
      <c r="AB475">
        <v>14</v>
      </c>
      <c r="AC475">
        <v>9</v>
      </c>
      <c r="AD475">
        <v>8</v>
      </c>
      <c r="AE475">
        <v>2</v>
      </c>
      <c r="AF475">
        <v>0</v>
      </c>
      <c r="AG475">
        <v>3</v>
      </c>
      <c r="AH475">
        <v>0</v>
      </c>
      <c r="AI475">
        <v>2</v>
      </c>
      <c r="AJ475">
        <v>11</v>
      </c>
      <c r="AK475" s="51" t="s">
        <v>105</v>
      </c>
      <c r="AO475" s="14" t="s">
        <v>92</v>
      </c>
    </row>
    <row r="476" spans="1:41" x14ac:dyDescent="0.3">
      <c r="A476" s="14" t="s">
        <v>1192</v>
      </c>
      <c r="B476">
        <v>3</v>
      </c>
      <c r="C476">
        <v>4385</v>
      </c>
      <c r="D476" t="s">
        <v>106</v>
      </c>
      <c r="E476">
        <v>0</v>
      </c>
      <c r="F476">
        <v>0</v>
      </c>
      <c r="H476">
        <v>0</v>
      </c>
      <c r="I476">
        <v>1</v>
      </c>
      <c r="J476">
        <v>1</v>
      </c>
      <c r="K476">
        <v>1</v>
      </c>
      <c r="L476">
        <v>1</v>
      </c>
      <c r="M476">
        <v>0</v>
      </c>
      <c r="N476">
        <v>0</v>
      </c>
      <c r="O476">
        <v>0</v>
      </c>
      <c r="P476">
        <v>0</v>
      </c>
      <c r="Q476">
        <v>2</v>
      </c>
      <c r="R476">
        <v>2</v>
      </c>
      <c r="S476">
        <v>0</v>
      </c>
      <c r="T476">
        <v>0</v>
      </c>
      <c r="U476">
        <v>4</v>
      </c>
      <c r="V476">
        <v>3</v>
      </c>
      <c r="W476">
        <v>4</v>
      </c>
      <c r="X476">
        <v>0</v>
      </c>
      <c r="Y476">
        <v>2</v>
      </c>
      <c r="Z476">
        <v>3</v>
      </c>
      <c r="AA476">
        <v>3</v>
      </c>
      <c r="AB476">
        <v>3</v>
      </c>
      <c r="AC476">
        <v>1</v>
      </c>
      <c r="AD476">
        <v>1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3</v>
      </c>
      <c r="AK476" s="51" t="s">
        <v>105</v>
      </c>
      <c r="AO476" s="14" t="s">
        <v>92</v>
      </c>
    </row>
    <row r="477" spans="1:41" x14ac:dyDescent="0.3">
      <c r="A477" s="14" t="s">
        <v>1193</v>
      </c>
      <c r="B477">
        <v>3</v>
      </c>
      <c r="C477">
        <v>4386</v>
      </c>
      <c r="D477" t="s">
        <v>107</v>
      </c>
      <c r="E477">
        <v>3</v>
      </c>
      <c r="F477">
        <v>0</v>
      </c>
      <c r="H477">
        <v>4</v>
      </c>
      <c r="I477">
        <v>5</v>
      </c>
      <c r="J477">
        <v>5</v>
      </c>
      <c r="K477">
        <v>6</v>
      </c>
      <c r="L477">
        <v>6</v>
      </c>
      <c r="M477">
        <v>9</v>
      </c>
      <c r="N477">
        <v>9</v>
      </c>
      <c r="O477">
        <v>8</v>
      </c>
      <c r="P477">
        <v>9</v>
      </c>
      <c r="Q477">
        <v>8</v>
      </c>
      <c r="R477">
        <v>8</v>
      </c>
      <c r="S477">
        <v>0</v>
      </c>
      <c r="T477">
        <v>0</v>
      </c>
      <c r="U477">
        <v>7</v>
      </c>
      <c r="V477">
        <v>9</v>
      </c>
      <c r="W477">
        <v>8</v>
      </c>
      <c r="X477">
        <v>0</v>
      </c>
      <c r="Y477">
        <v>11</v>
      </c>
      <c r="Z477">
        <v>4</v>
      </c>
      <c r="AA477">
        <v>7</v>
      </c>
      <c r="AB477">
        <v>6</v>
      </c>
      <c r="AC477">
        <v>4</v>
      </c>
      <c r="AD477">
        <v>4</v>
      </c>
      <c r="AE477">
        <v>2</v>
      </c>
      <c r="AF477">
        <v>0</v>
      </c>
      <c r="AG477">
        <v>14</v>
      </c>
      <c r="AH477">
        <v>0</v>
      </c>
      <c r="AI477">
        <v>0</v>
      </c>
      <c r="AJ477">
        <v>1</v>
      </c>
      <c r="AK477" s="51" t="s">
        <v>107</v>
      </c>
      <c r="AO477" s="14" t="s">
        <v>92</v>
      </c>
    </row>
    <row r="478" spans="1:41" x14ac:dyDescent="0.3">
      <c r="A478" s="14" t="s">
        <v>1194</v>
      </c>
      <c r="B478">
        <v>3</v>
      </c>
      <c r="C478">
        <v>4387</v>
      </c>
      <c r="D478" t="s">
        <v>108</v>
      </c>
      <c r="E478">
        <v>2</v>
      </c>
      <c r="F478">
        <v>0</v>
      </c>
      <c r="H478">
        <v>2</v>
      </c>
      <c r="I478">
        <v>3</v>
      </c>
      <c r="J478">
        <v>3</v>
      </c>
      <c r="K478">
        <v>3</v>
      </c>
      <c r="L478">
        <v>3</v>
      </c>
      <c r="M478">
        <v>3</v>
      </c>
      <c r="N478">
        <v>3</v>
      </c>
      <c r="O478">
        <v>3</v>
      </c>
      <c r="P478">
        <v>3</v>
      </c>
      <c r="Q478">
        <v>2</v>
      </c>
      <c r="R478">
        <v>2</v>
      </c>
      <c r="S478">
        <v>0</v>
      </c>
      <c r="T478">
        <v>0</v>
      </c>
      <c r="U478">
        <v>3</v>
      </c>
      <c r="V478">
        <v>4</v>
      </c>
      <c r="W478">
        <v>4</v>
      </c>
      <c r="X478">
        <v>0</v>
      </c>
      <c r="Y478">
        <v>3</v>
      </c>
      <c r="Z478">
        <v>3</v>
      </c>
      <c r="AA478">
        <v>3</v>
      </c>
      <c r="AB478">
        <v>3</v>
      </c>
      <c r="AC478">
        <v>2</v>
      </c>
      <c r="AD478">
        <v>0</v>
      </c>
      <c r="AE478">
        <v>2</v>
      </c>
      <c r="AF478">
        <v>0</v>
      </c>
      <c r="AG478">
        <v>7</v>
      </c>
      <c r="AH478">
        <v>0</v>
      </c>
      <c r="AI478">
        <v>0</v>
      </c>
      <c r="AJ478">
        <v>0</v>
      </c>
      <c r="AK478" s="51" t="s">
        <v>107</v>
      </c>
      <c r="AO478" s="14" t="s">
        <v>92</v>
      </c>
    </row>
    <row r="479" spans="1:41" x14ac:dyDescent="0.3">
      <c r="A479" s="14" t="s">
        <v>1195</v>
      </c>
      <c r="B479">
        <v>3</v>
      </c>
      <c r="C479">
        <v>4388</v>
      </c>
      <c r="D479" t="s">
        <v>109</v>
      </c>
      <c r="E479">
        <v>0</v>
      </c>
      <c r="F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1</v>
      </c>
      <c r="N479">
        <v>1</v>
      </c>
      <c r="O479">
        <v>1</v>
      </c>
      <c r="P479">
        <v>1</v>
      </c>
      <c r="Q479">
        <v>0</v>
      </c>
      <c r="R479">
        <v>0</v>
      </c>
      <c r="S479">
        <v>0</v>
      </c>
      <c r="T479">
        <v>0</v>
      </c>
      <c r="U479">
        <v>1</v>
      </c>
      <c r="V479">
        <v>1</v>
      </c>
      <c r="W479">
        <v>1</v>
      </c>
      <c r="X479">
        <v>0</v>
      </c>
      <c r="Y479">
        <v>0</v>
      </c>
      <c r="Z479">
        <v>2</v>
      </c>
      <c r="AA479">
        <v>2</v>
      </c>
      <c r="AB479">
        <v>2</v>
      </c>
      <c r="AC479">
        <v>1</v>
      </c>
      <c r="AD479">
        <v>1</v>
      </c>
      <c r="AE479">
        <v>1</v>
      </c>
      <c r="AF479">
        <v>0</v>
      </c>
      <c r="AG479">
        <v>1</v>
      </c>
      <c r="AH479">
        <v>0</v>
      </c>
      <c r="AI479">
        <v>1</v>
      </c>
      <c r="AJ479">
        <v>1</v>
      </c>
      <c r="AK479" s="51" t="s">
        <v>107</v>
      </c>
      <c r="AO479" s="14" t="s">
        <v>92</v>
      </c>
    </row>
    <row r="480" spans="1:41" x14ac:dyDescent="0.3">
      <c r="A480" s="14" t="s">
        <v>1196</v>
      </c>
      <c r="B480">
        <v>3</v>
      </c>
      <c r="C480">
        <v>4389</v>
      </c>
      <c r="D480" t="s">
        <v>110</v>
      </c>
      <c r="E480">
        <v>0</v>
      </c>
      <c r="F480">
        <v>0</v>
      </c>
      <c r="H480">
        <v>1</v>
      </c>
      <c r="I480">
        <v>8</v>
      </c>
      <c r="J480">
        <v>8</v>
      </c>
      <c r="K480">
        <v>8</v>
      </c>
      <c r="L480">
        <v>8</v>
      </c>
      <c r="M480">
        <v>7</v>
      </c>
      <c r="N480">
        <v>7</v>
      </c>
      <c r="O480">
        <v>7</v>
      </c>
      <c r="P480">
        <v>8</v>
      </c>
      <c r="Q480">
        <v>16</v>
      </c>
      <c r="R480">
        <v>16</v>
      </c>
      <c r="S480">
        <v>0</v>
      </c>
      <c r="T480">
        <v>0</v>
      </c>
      <c r="U480">
        <v>11</v>
      </c>
      <c r="V480">
        <v>10</v>
      </c>
      <c r="W480">
        <v>11</v>
      </c>
      <c r="X480">
        <v>0</v>
      </c>
      <c r="Y480">
        <v>8</v>
      </c>
      <c r="Z480">
        <v>11</v>
      </c>
      <c r="AA480">
        <v>10</v>
      </c>
      <c r="AB480">
        <v>10</v>
      </c>
      <c r="AC480">
        <v>11</v>
      </c>
      <c r="AD480">
        <v>9</v>
      </c>
      <c r="AE480">
        <v>34</v>
      </c>
      <c r="AF480">
        <v>0</v>
      </c>
      <c r="AG480">
        <v>1</v>
      </c>
      <c r="AH480">
        <v>0</v>
      </c>
      <c r="AI480">
        <v>4</v>
      </c>
      <c r="AJ480">
        <v>3</v>
      </c>
      <c r="AK480" s="51" t="s">
        <v>110</v>
      </c>
      <c r="AO480" s="14" t="s">
        <v>92</v>
      </c>
    </row>
    <row r="481" spans="1:41" x14ac:dyDescent="0.3">
      <c r="A481" s="14" t="s">
        <v>1197</v>
      </c>
      <c r="B481">
        <v>3</v>
      </c>
      <c r="C481">
        <v>4390</v>
      </c>
      <c r="D481" t="s">
        <v>111</v>
      </c>
      <c r="E481">
        <v>0</v>
      </c>
      <c r="F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2</v>
      </c>
      <c r="N481">
        <v>2</v>
      </c>
      <c r="O481">
        <v>2</v>
      </c>
      <c r="P481">
        <v>2</v>
      </c>
      <c r="Q481">
        <v>0</v>
      </c>
      <c r="R481">
        <v>0</v>
      </c>
      <c r="S481">
        <v>0</v>
      </c>
      <c r="T481">
        <v>0</v>
      </c>
      <c r="U481">
        <v>1</v>
      </c>
      <c r="V481">
        <v>1</v>
      </c>
      <c r="W481">
        <v>1</v>
      </c>
      <c r="X481">
        <v>0</v>
      </c>
      <c r="Y481">
        <v>1</v>
      </c>
      <c r="Z481">
        <v>1</v>
      </c>
      <c r="AA481">
        <v>1</v>
      </c>
      <c r="AB481">
        <v>1</v>
      </c>
      <c r="AC481">
        <v>2</v>
      </c>
      <c r="AD481">
        <v>2</v>
      </c>
      <c r="AE481">
        <v>2</v>
      </c>
      <c r="AF481">
        <v>0</v>
      </c>
      <c r="AG481">
        <v>1</v>
      </c>
      <c r="AH481">
        <v>0</v>
      </c>
      <c r="AI481">
        <v>0</v>
      </c>
      <c r="AJ481">
        <v>0</v>
      </c>
      <c r="AK481" s="51" t="s">
        <v>110</v>
      </c>
      <c r="AO481" s="14" t="s">
        <v>92</v>
      </c>
    </row>
    <row r="482" spans="1:41" x14ac:dyDescent="0.3">
      <c r="A482" s="14" t="s">
        <v>1198</v>
      </c>
      <c r="B482">
        <v>3</v>
      </c>
      <c r="C482">
        <v>4391</v>
      </c>
      <c r="D482" t="s">
        <v>112</v>
      </c>
      <c r="E482">
        <v>0</v>
      </c>
      <c r="F482">
        <v>0</v>
      </c>
      <c r="H482">
        <v>0</v>
      </c>
      <c r="I482">
        <v>6</v>
      </c>
      <c r="J482">
        <v>6</v>
      </c>
      <c r="K482">
        <v>6</v>
      </c>
      <c r="L482">
        <v>6</v>
      </c>
      <c r="M482">
        <v>2</v>
      </c>
      <c r="N482">
        <v>2</v>
      </c>
      <c r="O482">
        <v>2</v>
      </c>
      <c r="P482">
        <v>2</v>
      </c>
      <c r="Q482">
        <v>5</v>
      </c>
      <c r="R482">
        <v>5</v>
      </c>
      <c r="S482">
        <v>0</v>
      </c>
      <c r="T482">
        <v>0</v>
      </c>
      <c r="U482">
        <v>4</v>
      </c>
      <c r="V482">
        <v>4</v>
      </c>
      <c r="W482">
        <v>4</v>
      </c>
      <c r="X482">
        <v>0</v>
      </c>
      <c r="Y482">
        <v>6</v>
      </c>
      <c r="Z482">
        <v>7</v>
      </c>
      <c r="AA482">
        <v>7</v>
      </c>
      <c r="AB482">
        <v>5</v>
      </c>
      <c r="AC482">
        <v>6</v>
      </c>
      <c r="AD482">
        <v>5</v>
      </c>
      <c r="AE482">
        <v>1</v>
      </c>
      <c r="AF482">
        <v>0</v>
      </c>
      <c r="AG482">
        <v>4</v>
      </c>
      <c r="AH482">
        <v>0</v>
      </c>
      <c r="AI482">
        <v>1</v>
      </c>
      <c r="AJ482">
        <v>0</v>
      </c>
      <c r="AK482" s="51" t="s">
        <v>110</v>
      </c>
      <c r="AO482" s="14" t="s">
        <v>92</v>
      </c>
    </row>
    <row r="483" spans="1:41" x14ac:dyDescent="0.3">
      <c r="A483" s="14" t="s">
        <v>1199</v>
      </c>
      <c r="B483">
        <v>3</v>
      </c>
      <c r="C483">
        <v>4392</v>
      </c>
      <c r="D483" t="s">
        <v>113</v>
      </c>
      <c r="E483">
        <v>0</v>
      </c>
      <c r="F483">
        <v>0</v>
      </c>
      <c r="H483">
        <v>0</v>
      </c>
      <c r="I483">
        <v>4</v>
      </c>
      <c r="J483">
        <v>4</v>
      </c>
      <c r="K483">
        <v>4</v>
      </c>
      <c r="L483">
        <v>4</v>
      </c>
      <c r="M483">
        <v>6</v>
      </c>
      <c r="N483">
        <v>6</v>
      </c>
      <c r="O483">
        <v>6</v>
      </c>
      <c r="P483">
        <v>6</v>
      </c>
      <c r="Q483">
        <v>5</v>
      </c>
      <c r="R483">
        <v>5</v>
      </c>
      <c r="S483">
        <v>0</v>
      </c>
      <c r="T483">
        <v>0</v>
      </c>
      <c r="U483">
        <v>11</v>
      </c>
      <c r="V483">
        <v>11</v>
      </c>
      <c r="W483">
        <v>11</v>
      </c>
      <c r="X483">
        <v>0</v>
      </c>
      <c r="Y483">
        <v>6</v>
      </c>
      <c r="Z483">
        <v>6</v>
      </c>
      <c r="AA483">
        <v>5</v>
      </c>
      <c r="AB483">
        <v>4</v>
      </c>
      <c r="AC483">
        <v>8</v>
      </c>
      <c r="AD483">
        <v>3</v>
      </c>
      <c r="AE483">
        <v>0</v>
      </c>
      <c r="AF483">
        <v>0</v>
      </c>
      <c r="AG483">
        <v>1</v>
      </c>
      <c r="AH483">
        <v>0</v>
      </c>
      <c r="AI483">
        <v>0</v>
      </c>
      <c r="AJ483">
        <v>4</v>
      </c>
      <c r="AK483" s="51" t="s">
        <v>110</v>
      </c>
      <c r="AO483" s="14" t="s">
        <v>92</v>
      </c>
    </row>
    <row r="484" spans="1:41" x14ac:dyDescent="0.3">
      <c r="A484" s="14" t="s">
        <v>1200</v>
      </c>
      <c r="B484">
        <v>3</v>
      </c>
      <c r="C484">
        <v>4393</v>
      </c>
      <c r="D484" t="s">
        <v>114</v>
      </c>
      <c r="E484">
        <v>0</v>
      </c>
      <c r="F484">
        <v>0</v>
      </c>
      <c r="H484">
        <v>0</v>
      </c>
      <c r="I484">
        <v>1</v>
      </c>
      <c r="J484">
        <v>1</v>
      </c>
      <c r="K484">
        <v>1</v>
      </c>
      <c r="L484">
        <v>1</v>
      </c>
      <c r="M484">
        <v>1</v>
      </c>
      <c r="N484">
        <v>1</v>
      </c>
      <c r="O484">
        <v>1</v>
      </c>
      <c r="P484">
        <v>1</v>
      </c>
      <c r="Q484">
        <v>5</v>
      </c>
      <c r="R484">
        <v>5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4</v>
      </c>
      <c r="Z484">
        <v>1</v>
      </c>
      <c r="AA484">
        <v>1</v>
      </c>
      <c r="AB484">
        <v>1</v>
      </c>
      <c r="AC484">
        <v>0</v>
      </c>
      <c r="AD484">
        <v>0</v>
      </c>
      <c r="AE484">
        <v>1</v>
      </c>
      <c r="AF484">
        <v>0</v>
      </c>
      <c r="AG484">
        <v>0</v>
      </c>
      <c r="AH484">
        <v>0</v>
      </c>
      <c r="AI484">
        <v>1</v>
      </c>
      <c r="AJ484">
        <v>2</v>
      </c>
      <c r="AK484" s="51" t="s">
        <v>110</v>
      </c>
      <c r="AO484" s="14" t="s">
        <v>92</v>
      </c>
    </row>
    <row r="485" spans="1:41" x14ac:dyDescent="0.3">
      <c r="A485" s="14" t="s">
        <v>1201</v>
      </c>
      <c r="B485">
        <v>3</v>
      </c>
      <c r="C485">
        <v>4394</v>
      </c>
      <c r="D485" t="s">
        <v>115</v>
      </c>
      <c r="E485">
        <v>0</v>
      </c>
      <c r="F485">
        <v>0</v>
      </c>
      <c r="H485">
        <v>0</v>
      </c>
      <c r="I485">
        <v>3</v>
      </c>
      <c r="J485">
        <v>3</v>
      </c>
      <c r="K485">
        <v>3</v>
      </c>
      <c r="L485">
        <v>3</v>
      </c>
      <c r="M485">
        <v>3</v>
      </c>
      <c r="N485">
        <v>3</v>
      </c>
      <c r="O485">
        <v>3</v>
      </c>
      <c r="P485">
        <v>3</v>
      </c>
      <c r="Q485">
        <v>1</v>
      </c>
      <c r="R485">
        <v>1</v>
      </c>
      <c r="S485">
        <v>0</v>
      </c>
      <c r="T485">
        <v>0</v>
      </c>
      <c r="U485">
        <v>3</v>
      </c>
      <c r="V485">
        <v>5</v>
      </c>
      <c r="W485">
        <v>3</v>
      </c>
      <c r="X485">
        <v>0</v>
      </c>
      <c r="Y485">
        <v>3</v>
      </c>
      <c r="Z485">
        <v>1</v>
      </c>
      <c r="AA485">
        <v>3</v>
      </c>
      <c r="AB485">
        <v>3</v>
      </c>
      <c r="AC485">
        <v>4</v>
      </c>
      <c r="AD485">
        <v>1</v>
      </c>
      <c r="AE485">
        <v>2</v>
      </c>
      <c r="AF485">
        <v>0</v>
      </c>
      <c r="AG485">
        <v>5</v>
      </c>
      <c r="AH485">
        <v>0</v>
      </c>
      <c r="AI485">
        <v>0</v>
      </c>
      <c r="AJ485">
        <v>2</v>
      </c>
      <c r="AK485" s="51" t="s">
        <v>110</v>
      </c>
      <c r="AO485" s="14" t="s">
        <v>92</v>
      </c>
    </row>
    <row r="486" spans="1:41" x14ac:dyDescent="0.3">
      <c r="A486" s="14" t="s">
        <v>1202</v>
      </c>
      <c r="B486">
        <v>3</v>
      </c>
      <c r="C486">
        <v>4395</v>
      </c>
      <c r="D486" t="s">
        <v>116</v>
      </c>
      <c r="E486">
        <v>17</v>
      </c>
      <c r="F486">
        <v>0</v>
      </c>
      <c r="H486">
        <v>21</v>
      </c>
      <c r="I486">
        <v>24</v>
      </c>
      <c r="J486">
        <v>24</v>
      </c>
      <c r="K486">
        <v>24</v>
      </c>
      <c r="L486">
        <v>23</v>
      </c>
      <c r="M486">
        <v>31</v>
      </c>
      <c r="N486">
        <v>30</v>
      </c>
      <c r="O486">
        <v>33</v>
      </c>
      <c r="P486">
        <v>32</v>
      </c>
      <c r="Q486">
        <v>24</v>
      </c>
      <c r="R486">
        <v>25</v>
      </c>
      <c r="S486">
        <v>0</v>
      </c>
      <c r="T486">
        <v>0</v>
      </c>
      <c r="U486">
        <v>17</v>
      </c>
      <c r="V486">
        <v>14</v>
      </c>
      <c r="W486">
        <v>20</v>
      </c>
      <c r="X486">
        <v>0</v>
      </c>
      <c r="Y486">
        <v>28</v>
      </c>
      <c r="Z486">
        <v>19</v>
      </c>
      <c r="AA486">
        <v>23</v>
      </c>
      <c r="AB486">
        <v>26</v>
      </c>
      <c r="AC486">
        <v>11</v>
      </c>
      <c r="AD486">
        <v>9</v>
      </c>
      <c r="AE486">
        <v>8</v>
      </c>
      <c r="AF486">
        <v>0</v>
      </c>
      <c r="AG486">
        <v>50</v>
      </c>
      <c r="AH486">
        <v>0</v>
      </c>
      <c r="AI486">
        <v>0</v>
      </c>
      <c r="AJ486">
        <v>10</v>
      </c>
      <c r="AK486" s="51" t="s">
        <v>116</v>
      </c>
      <c r="AO486" s="14" t="s">
        <v>92</v>
      </c>
    </row>
    <row r="487" spans="1:41" x14ac:dyDescent="0.3">
      <c r="A487" s="14" t="s">
        <v>1203</v>
      </c>
      <c r="B487">
        <v>3</v>
      </c>
      <c r="C487">
        <v>4396</v>
      </c>
      <c r="D487" t="s">
        <v>117</v>
      </c>
      <c r="E487">
        <v>0</v>
      </c>
      <c r="F487">
        <v>0</v>
      </c>
      <c r="H487">
        <v>0</v>
      </c>
      <c r="I487">
        <v>3</v>
      </c>
      <c r="J487">
        <v>3</v>
      </c>
      <c r="K487">
        <v>3</v>
      </c>
      <c r="L487">
        <v>3</v>
      </c>
      <c r="M487">
        <v>1</v>
      </c>
      <c r="N487">
        <v>1</v>
      </c>
      <c r="O487">
        <v>1</v>
      </c>
      <c r="P487">
        <v>1</v>
      </c>
      <c r="Q487">
        <v>0</v>
      </c>
      <c r="R487">
        <v>0</v>
      </c>
      <c r="S487">
        <v>0</v>
      </c>
      <c r="T487">
        <v>0</v>
      </c>
      <c r="U487">
        <v>3</v>
      </c>
      <c r="V487">
        <v>3</v>
      </c>
      <c r="W487">
        <v>3</v>
      </c>
      <c r="X487">
        <v>0</v>
      </c>
      <c r="Y487">
        <v>3</v>
      </c>
      <c r="Z487">
        <v>3</v>
      </c>
      <c r="AA487">
        <v>3</v>
      </c>
      <c r="AB487">
        <v>3</v>
      </c>
      <c r="AC487">
        <v>4</v>
      </c>
      <c r="AD487">
        <v>3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3</v>
      </c>
      <c r="AK487" s="51" t="s">
        <v>117</v>
      </c>
      <c r="AO487" s="14" t="s">
        <v>92</v>
      </c>
    </row>
    <row r="488" spans="1:41" x14ac:dyDescent="0.3">
      <c r="A488" s="14" t="s">
        <v>1204</v>
      </c>
      <c r="B488">
        <v>3</v>
      </c>
      <c r="C488">
        <v>4397</v>
      </c>
      <c r="D488" t="s">
        <v>118</v>
      </c>
      <c r="E488">
        <v>5</v>
      </c>
      <c r="F488">
        <v>0</v>
      </c>
      <c r="H488">
        <v>6</v>
      </c>
      <c r="I488">
        <v>4</v>
      </c>
      <c r="J488">
        <v>5</v>
      </c>
      <c r="K488">
        <v>1</v>
      </c>
      <c r="L488">
        <v>4</v>
      </c>
      <c r="M488">
        <v>4</v>
      </c>
      <c r="N488">
        <v>5</v>
      </c>
      <c r="O488">
        <v>6</v>
      </c>
      <c r="P488">
        <v>5</v>
      </c>
      <c r="Q488">
        <v>7</v>
      </c>
      <c r="R488">
        <v>4</v>
      </c>
      <c r="S488">
        <v>0</v>
      </c>
      <c r="T488">
        <v>0</v>
      </c>
      <c r="U488">
        <v>5</v>
      </c>
      <c r="V488">
        <v>3</v>
      </c>
      <c r="W488">
        <v>6</v>
      </c>
      <c r="X488">
        <v>0</v>
      </c>
      <c r="Y488">
        <v>4</v>
      </c>
      <c r="Z488">
        <v>7</v>
      </c>
      <c r="AA488">
        <v>10</v>
      </c>
      <c r="AB488">
        <v>16</v>
      </c>
      <c r="AC488">
        <v>4</v>
      </c>
      <c r="AD488">
        <v>1</v>
      </c>
      <c r="AE488">
        <v>7</v>
      </c>
      <c r="AF488">
        <v>0</v>
      </c>
      <c r="AG488">
        <v>10</v>
      </c>
      <c r="AH488">
        <v>0</v>
      </c>
      <c r="AI488">
        <v>0</v>
      </c>
      <c r="AJ488">
        <v>2</v>
      </c>
      <c r="AK488" s="51" t="s">
        <v>360</v>
      </c>
      <c r="AO488" s="14" t="s">
        <v>92</v>
      </c>
    </row>
    <row r="489" spans="1:41" x14ac:dyDescent="0.3">
      <c r="A489" s="14" t="s">
        <v>1205</v>
      </c>
      <c r="B489">
        <v>3</v>
      </c>
      <c r="C489">
        <v>4398</v>
      </c>
      <c r="D489" t="s">
        <v>119</v>
      </c>
      <c r="E489">
        <v>0</v>
      </c>
      <c r="F489">
        <v>0</v>
      </c>
      <c r="H489">
        <v>1</v>
      </c>
      <c r="I489">
        <v>1</v>
      </c>
      <c r="J489">
        <v>1</v>
      </c>
      <c r="K489">
        <v>0</v>
      </c>
      <c r="L489">
        <v>0</v>
      </c>
      <c r="M489">
        <v>1</v>
      </c>
      <c r="N489">
        <v>0</v>
      </c>
      <c r="O489">
        <v>0</v>
      </c>
      <c r="P489">
        <v>0</v>
      </c>
      <c r="Q489">
        <v>2</v>
      </c>
      <c r="R489">
        <v>1</v>
      </c>
      <c r="S489">
        <v>0</v>
      </c>
      <c r="T489">
        <v>0</v>
      </c>
      <c r="U489">
        <v>3</v>
      </c>
      <c r="V489">
        <v>4</v>
      </c>
      <c r="W489">
        <v>3</v>
      </c>
      <c r="X489">
        <v>0</v>
      </c>
      <c r="Y489">
        <v>2</v>
      </c>
      <c r="Z489">
        <v>0</v>
      </c>
      <c r="AA489">
        <v>2</v>
      </c>
      <c r="AB489">
        <v>3</v>
      </c>
      <c r="AC489">
        <v>1</v>
      </c>
      <c r="AD489">
        <v>1</v>
      </c>
      <c r="AE489">
        <v>0</v>
      </c>
      <c r="AF489">
        <v>0</v>
      </c>
      <c r="AG489">
        <v>1</v>
      </c>
      <c r="AH489">
        <v>0</v>
      </c>
      <c r="AI489">
        <v>0</v>
      </c>
      <c r="AJ489">
        <v>1</v>
      </c>
      <c r="AK489" s="51" t="s">
        <v>360</v>
      </c>
      <c r="AO489" s="14" t="s">
        <v>92</v>
      </c>
    </row>
    <row r="490" spans="1:41" x14ac:dyDescent="0.3">
      <c r="A490" s="14" t="s">
        <v>1206</v>
      </c>
      <c r="B490">
        <v>3</v>
      </c>
      <c r="C490">
        <v>4399</v>
      </c>
      <c r="D490" t="s">
        <v>120</v>
      </c>
      <c r="E490">
        <v>0</v>
      </c>
      <c r="F490">
        <v>0</v>
      </c>
      <c r="H490">
        <v>0</v>
      </c>
      <c r="I490">
        <v>1</v>
      </c>
      <c r="J490">
        <v>1</v>
      </c>
      <c r="K490">
        <v>1</v>
      </c>
      <c r="L490">
        <v>1</v>
      </c>
      <c r="M490">
        <v>2</v>
      </c>
      <c r="N490">
        <v>2</v>
      </c>
      <c r="O490">
        <v>2</v>
      </c>
      <c r="P490">
        <v>2</v>
      </c>
      <c r="Q490">
        <v>1</v>
      </c>
      <c r="R490">
        <v>1</v>
      </c>
      <c r="S490">
        <v>0</v>
      </c>
      <c r="T490">
        <v>0</v>
      </c>
      <c r="U490">
        <v>3</v>
      </c>
      <c r="V490">
        <v>4</v>
      </c>
      <c r="W490">
        <v>4</v>
      </c>
      <c r="X490">
        <v>0</v>
      </c>
      <c r="Y490">
        <v>1</v>
      </c>
      <c r="Z490">
        <v>1</v>
      </c>
      <c r="AA490">
        <v>0</v>
      </c>
      <c r="AB490">
        <v>1</v>
      </c>
      <c r="AC490">
        <v>2</v>
      </c>
      <c r="AD490">
        <v>1</v>
      </c>
      <c r="AE490">
        <v>3</v>
      </c>
      <c r="AF490">
        <v>0</v>
      </c>
      <c r="AG490">
        <v>0</v>
      </c>
      <c r="AH490">
        <v>0</v>
      </c>
      <c r="AI490">
        <v>0</v>
      </c>
      <c r="AJ490">
        <v>1</v>
      </c>
      <c r="AK490" s="51" t="s">
        <v>360</v>
      </c>
      <c r="AO490" s="14" t="s">
        <v>92</v>
      </c>
    </row>
    <row r="491" spans="1:41" x14ac:dyDescent="0.3">
      <c r="A491" s="14" t="s">
        <v>1207</v>
      </c>
      <c r="B491">
        <v>3</v>
      </c>
      <c r="C491">
        <v>4400</v>
      </c>
      <c r="D491" t="s">
        <v>121</v>
      </c>
      <c r="E491">
        <v>0</v>
      </c>
      <c r="F491">
        <v>0</v>
      </c>
      <c r="H491">
        <v>0</v>
      </c>
      <c r="I491">
        <v>1</v>
      </c>
      <c r="J491">
        <v>1</v>
      </c>
      <c r="K491">
        <v>1</v>
      </c>
      <c r="L491">
        <v>1</v>
      </c>
      <c r="M491">
        <v>2</v>
      </c>
      <c r="N491">
        <v>3</v>
      </c>
      <c r="O491">
        <v>2</v>
      </c>
      <c r="P491">
        <v>2</v>
      </c>
      <c r="Q491">
        <v>2</v>
      </c>
      <c r="R491">
        <v>3</v>
      </c>
      <c r="S491">
        <v>0</v>
      </c>
      <c r="T491">
        <v>0</v>
      </c>
      <c r="U491">
        <v>1</v>
      </c>
      <c r="V491">
        <v>1</v>
      </c>
      <c r="W491">
        <v>1</v>
      </c>
      <c r="X491">
        <v>0</v>
      </c>
      <c r="Y491">
        <v>3</v>
      </c>
      <c r="Z491">
        <v>5</v>
      </c>
      <c r="AA491">
        <v>5</v>
      </c>
      <c r="AB491">
        <v>2</v>
      </c>
      <c r="AC491">
        <v>1</v>
      </c>
      <c r="AD491">
        <v>1</v>
      </c>
      <c r="AE491">
        <v>0</v>
      </c>
      <c r="AF491">
        <v>0</v>
      </c>
      <c r="AG491">
        <v>4</v>
      </c>
      <c r="AH491">
        <v>0</v>
      </c>
      <c r="AI491">
        <v>0</v>
      </c>
      <c r="AJ491">
        <v>1</v>
      </c>
      <c r="AK491" s="51" t="s">
        <v>360</v>
      </c>
      <c r="AO491" s="14" t="s">
        <v>92</v>
      </c>
    </row>
    <row r="492" spans="1:41" x14ac:dyDescent="0.3">
      <c r="A492" s="14" t="s">
        <v>1208</v>
      </c>
      <c r="B492">
        <v>3</v>
      </c>
      <c r="C492">
        <v>4401</v>
      </c>
      <c r="D492" t="s">
        <v>122</v>
      </c>
      <c r="E492">
        <v>0</v>
      </c>
      <c r="F492">
        <v>0</v>
      </c>
      <c r="H492">
        <v>0</v>
      </c>
      <c r="I492">
        <v>1</v>
      </c>
      <c r="J492">
        <v>1</v>
      </c>
      <c r="K492">
        <v>1</v>
      </c>
      <c r="L492">
        <v>1</v>
      </c>
      <c r="M492">
        <v>1</v>
      </c>
      <c r="N492">
        <v>1</v>
      </c>
      <c r="O492">
        <v>1</v>
      </c>
      <c r="P492">
        <v>2</v>
      </c>
      <c r="Q492">
        <v>2</v>
      </c>
      <c r="R492">
        <v>0</v>
      </c>
      <c r="S492">
        <v>0</v>
      </c>
      <c r="T492">
        <v>0</v>
      </c>
      <c r="U492">
        <v>0</v>
      </c>
      <c r="V492">
        <v>1</v>
      </c>
      <c r="W492">
        <v>0</v>
      </c>
      <c r="X492">
        <v>0</v>
      </c>
      <c r="Y492">
        <v>1</v>
      </c>
      <c r="Z492">
        <v>1</v>
      </c>
      <c r="AA492">
        <v>1</v>
      </c>
      <c r="AB492">
        <v>0</v>
      </c>
      <c r="AC492">
        <v>1</v>
      </c>
      <c r="AD492">
        <v>1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 s="51" t="s">
        <v>360</v>
      </c>
      <c r="AO492" s="14" t="s">
        <v>92</v>
      </c>
    </row>
    <row r="493" spans="1:41" x14ac:dyDescent="0.3">
      <c r="A493" s="14" t="s">
        <v>1209</v>
      </c>
      <c r="B493">
        <v>3</v>
      </c>
      <c r="C493">
        <v>4402</v>
      </c>
      <c r="D493" t="s">
        <v>123</v>
      </c>
      <c r="E493">
        <v>1</v>
      </c>
      <c r="F493">
        <v>0</v>
      </c>
      <c r="H493">
        <v>1</v>
      </c>
      <c r="I493">
        <v>2</v>
      </c>
      <c r="J493">
        <v>2</v>
      </c>
      <c r="K493">
        <v>2</v>
      </c>
      <c r="L493">
        <v>2</v>
      </c>
      <c r="M493">
        <v>1</v>
      </c>
      <c r="N493">
        <v>1</v>
      </c>
      <c r="O493">
        <v>1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1</v>
      </c>
      <c r="X493">
        <v>0</v>
      </c>
      <c r="Y493">
        <v>2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1</v>
      </c>
      <c r="AF493">
        <v>0</v>
      </c>
      <c r="AG493">
        <v>0</v>
      </c>
      <c r="AH493">
        <v>0</v>
      </c>
      <c r="AI493">
        <v>0</v>
      </c>
      <c r="AJ493">
        <v>3</v>
      </c>
      <c r="AK493" s="51" t="s">
        <v>360</v>
      </c>
      <c r="AO493" s="14" t="s">
        <v>92</v>
      </c>
    </row>
    <row r="494" spans="1:41" x14ac:dyDescent="0.3">
      <c r="A494" s="14" t="s">
        <v>1210</v>
      </c>
      <c r="B494">
        <v>3</v>
      </c>
      <c r="C494">
        <v>4403</v>
      </c>
      <c r="D494" t="s">
        <v>124</v>
      </c>
      <c r="E494">
        <v>0</v>
      </c>
      <c r="F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1</v>
      </c>
      <c r="N494">
        <v>1</v>
      </c>
      <c r="O494">
        <v>1</v>
      </c>
      <c r="P494">
        <v>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1</v>
      </c>
      <c r="AA494">
        <v>0</v>
      </c>
      <c r="AB494">
        <v>1</v>
      </c>
      <c r="AC494">
        <v>2</v>
      </c>
      <c r="AD494">
        <v>0</v>
      </c>
      <c r="AE494">
        <v>2</v>
      </c>
      <c r="AF494">
        <v>0</v>
      </c>
      <c r="AG494">
        <v>3</v>
      </c>
      <c r="AH494">
        <v>0</v>
      </c>
      <c r="AI494">
        <v>0</v>
      </c>
      <c r="AJ494">
        <v>2</v>
      </c>
      <c r="AK494" s="51" t="s">
        <v>360</v>
      </c>
      <c r="AO494" s="14" t="s">
        <v>92</v>
      </c>
    </row>
    <row r="495" spans="1:41" x14ac:dyDescent="0.3">
      <c r="A495" s="14" t="s">
        <v>1211</v>
      </c>
      <c r="B495">
        <v>3</v>
      </c>
      <c r="C495">
        <v>4404</v>
      </c>
      <c r="D495" t="s">
        <v>125</v>
      </c>
      <c r="E495">
        <v>0</v>
      </c>
      <c r="F495">
        <v>0</v>
      </c>
      <c r="H495">
        <v>0</v>
      </c>
      <c r="I495">
        <v>1</v>
      </c>
      <c r="J495">
        <v>1</v>
      </c>
      <c r="K495">
        <v>1</v>
      </c>
      <c r="L495">
        <v>1</v>
      </c>
      <c r="M495">
        <v>4</v>
      </c>
      <c r="N495">
        <v>4</v>
      </c>
      <c r="O495">
        <v>4</v>
      </c>
      <c r="P495">
        <v>4</v>
      </c>
      <c r="Q495">
        <v>7</v>
      </c>
      <c r="R495">
        <v>7</v>
      </c>
      <c r="S495">
        <v>0</v>
      </c>
      <c r="T495">
        <v>0</v>
      </c>
      <c r="U495">
        <v>2</v>
      </c>
      <c r="V495">
        <v>2</v>
      </c>
      <c r="W495">
        <v>2</v>
      </c>
      <c r="X495">
        <v>0</v>
      </c>
      <c r="Y495">
        <v>5</v>
      </c>
      <c r="Z495">
        <v>4</v>
      </c>
      <c r="AA495">
        <v>4</v>
      </c>
      <c r="AB495">
        <v>2</v>
      </c>
      <c r="AC495">
        <v>2</v>
      </c>
      <c r="AD495">
        <v>0</v>
      </c>
      <c r="AE495">
        <v>1</v>
      </c>
      <c r="AF495">
        <v>0</v>
      </c>
      <c r="AG495">
        <v>1</v>
      </c>
      <c r="AH495">
        <v>0</v>
      </c>
      <c r="AI495">
        <v>0</v>
      </c>
      <c r="AJ495">
        <v>1</v>
      </c>
      <c r="AK495" s="51" t="s">
        <v>116</v>
      </c>
      <c r="AO495" s="14" t="s">
        <v>92</v>
      </c>
    </row>
    <row r="496" spans="1:41" x14ac:dyDescent="0.3">
      <c r="A496" s="14" t="s">
        <v>1212</v>
      </c>
      <c r="B496">
        <v>3</v>
      </c>
      <c r="C496">
        <v>4405</v>
      </c>
      <c r="D496" t="s">
        <v>126</v>
      </c>
      <c r="E496">
        <v>0</v>
      </c>
      <c r="F496">
        <v>1</v>
      </c>
      <c r="H496">
        <v>0</v>
      </c>
      <c r="I496">
        <v>2</v>
      </c>
      <c r="J496">
        <v>2</v>
      </c>
      <c r="K496">
        <v>2</v>
      </c>
      <c r="L496">
        <v>2</v>
      </c>
      <c r="M496">
        <v>1</v>
      </c>
      <c r="N496">
        <v>1</v>
      </c>
      <c r="O496">
        <v>1</v>
      </c>
      <c r="P496">
        <v>1</v>
      </c>
      <c r="Q496">
        <v>4</v>
      </c>
      <c r="R496">
        <v>4</v>
      </c>
      <c r="S496">
        <v>0</v>
      </c>
      <c r="T496">
        <v>0</v>
      </c>
      <c r="U496">
        <v>2</v>
      </c>
      <c r="V496">
        <v>2</v>
      </c>
      <c r="W496">
        <v>2</v>
      </c>
      <c r="X496">
        <v>0</v>
      </c>
      <c r="Y496">
        <v>2</v>
      </c>
      <c r="Z496">
        <v>1</v>
      </c>
      <c r="AA496">
        <v>0</v>
      </c>
      <c r="AB496">
        <v>0</v>
      </c>
      <c r="AC496">
        <v>1</v>
      </c>
      <c r="AD496">
        <v>1</v>
      </c>
      <c r="AE496">
        <v>1</v>
      </c>
      <c r="AF496">
        <v>0</v>
      </c>
      <c r="AG496">
        <v>0</v>
      </c>
      <c r="AH496">
        <v>0</v>
      </c>
      <c r="AI496">
        <v>0</v>
      </c>
      <c r="AJ496">
        <v>1</v>
      </c>
      <c r="AK496" s="51" t="s">
        <v>116</v>
      </c>
      <c r="AO496" s="14" t="s">
        <v>92</v>
      </c>
    </row>
    <row r="497" spans="1:41" x14ac:dyDescent="0.3">
      <c r="A497" s="14" t="s">
        <v>1213</v>
      </c>
      <c r="B497">
        <v>3</v>
      </c>
      <c r="C497">
        <v>4406</v>
      </c>
      <c r="D497" t="s">
        <v>127</v>
      </c>
      <c r="E497">
        <v>0</v>
      </c>
      <c r="F497">
        <v>0</v>
      </c>
      <c r="H497">
        <v>0</v>
      </c>
      <c r="I497">
        <v>2</v>
      </c>
      <c r="J497">
        <v>2</v>
      </c>
      <c r="K497">
        <v>2</v>
      </c>
      <c r="L497">
        <v>2</v>
      </c>
      <c r="M497">
        <v>0</v>
      </c>
      <c r="N497">
        <v>0</v>
      </c>
      <c r="O497">
        <v>0</v>
      </c>
      <c r="P497">
        <v>0</v>
      </c>
      <c r="Q497">
        <v>2</v>
      </c>
      <c r="R497">
        <v>1</v>
      </c>
      <c r="S497">
        <v>0</v>
      </c>
      <c r="T497">
        <v>0</v>
      </c>
      <c r="U497">
        <v>1</v>
      </c>
      <c r="V497">
        <v>2</v>
      </c>
      <c r="W497">
        <v>1</v>
      </c>
      <c r="X497">
        <v>0</v>
      </c>
      <c r="Y497">
        <v>2</v>
      </c>
      <c r="Z497">
        <v>4</v>
      </c>
      <c r="AA497">
        <v>5</v>
      </c>
      <c r="AB497">
        <v>5</v>
      </c>
      <c r="AC497">
        <v>2</v>
      </c>
      <c r="AD497">
        <v>2</v>
      </c>
      <c r="AE497">
        <v>14</v>
      </c>
      <c r="AF497">
        <v>0</v>
      </c>
      <c r="AG497">
        <v>5</v>
      </c>
      <c r="AH497">
        <v>0</v>
      </c>
      <c r="AI497">
        <v>0</v>
      </c>
      <c r="AJ497">
        <v>1</v>
      </c>
      <c r="AK497" s="51" t="s">
        <v>116</v>
      </c>
      <c r="AO497" s="14" t="s">
        <v>92</v>
      </c>
    </row>
    <row r="498" spans="1:41" x14ac:dyDescent="0.3">
      <c r="A498" s="14" t="s">
        <v>1214</v>
      </c>
      <c r="B498">
        <v>3</v>
      </c>
      <c r="C498">
        <v>4407</v>
      </c>
      <c r="D498" t="s">
        <v>128</v>
      </c>
      <c r="E498">
        <v>43</v>
      </c>
      <c r="F498">
        <v>1</v>
      </c>
      <c r="H498">
        <v>46</v>
      </c>
      <c r="I498">
        <v>20</v>
      </c>
      <c r="J498">
        <v>20</v>
      </c>
      <c r="K498">
        <v>20</v>
      </c>
      <c r="L498">
        <v>21</v>
      </c>
      <c r="M498">
        <v>29</v>
      </c>
      <c r="N498">
        <v>29</v>
      </c>
      <c r="O498">
        <v>31</v>
      </c>
      <c r="P498">
        <v>32</v>
      </c>
      <c r="Q498">
        <v>37</v>
      </c>
      <c r="R498">
        <v>36</v>
      </c>
      <c r="S498">
        <v>0</v>
      </c>
      <c r="T498">
        <v>0</v>
      </c>
      <c r="U498">
        <v>28</v>
      </c>
      <c r="V498">
        <v>29</v>
      </c>
      <c r="W498">
        <v>27</v>
      </c>
      <c r="X498">
        <v>0</v>
      </c>
      <c r="Y498">
        <v>31</v>
      </c>
      <c r="Z498">
        <v>38</v>
      </c>
      <c r="AA498">
        <v>27</v>
      </c>
      <c r="AB498">
        <v>27</v>
      </c>
      <c r="AC498">
        <v>10</v>
      </c>
      <c r="AD498">
        <v>7</v>
      </c>
      <c r="AE498">
        <v>1</v>
      </c>
      <c r="AF498">
        <v>0</v>
      </c>
      <c r="AG498">
        <v>9</v>
      </c>
      <c r="AH498">
        <v>0</v>
      </c>
      <c r="AI498">
        <v>1</v>
      </c>
      <c r="AJ498">
        <v>8</v>
      </c>
      <c r="AK498" s="51" t="s">
        <v>128</v>
      </c>
      <c r="AO498" s="14" t="s">
        <v>92</v>
      </c>
    </row>
    <row r="499" spans="1:41" x14ac:dyDescent="0.3">
      <c r="A499" s="14" t="s">
        <v>1215</v>
      </c>
      <c r="B499">
        <v>3</v>
      </c>
      <c r="C499">
        <v>4408</v>
      </c>
      <c r="D499" t="s">
        <v>129</v>
      </c>
      <c r="E499">
        <v>0</v>
      </c>
      <c r="F499">
        <v>0</v>
      </c>
      <c r="H499">
        <v>0</v>
      </c>
      <c r="I499">
        <v>2</v>
      </c>
      <c r="J499">
        <v>2</v>
      </c>
      <c r="K499">
        <v>2</v>
      </c>
      <c r="L499">
        <v>2</v>
      </c>
      <c r="M499">
        <v>1</v>
      </c>
      <c r="N499">
        <v>0</v>
      </c>
      <c r="O499">
        <v>0</v>
      </c>
      <c r="P499">
        <v>1</v>
      </c>
      <c r="Q499">
        <v>4</v>
      </c>
      <c r="R499">
        <v>3</v>
      </c>
      <c r="S499">
        <v>0</v>
      </c>
      <c r="T499">
        <v>0</v>
      </c>
      <c r="U499">
        <v>1</v>
      </c>
      <c r="V499">
        <v>6</v>
      </c>
      <c r="W499">
        <v>4</v>
      </c>
      <c r="X499">
        <v>0</v>
      </c>
      <c r="Y499">
        <v>2</v>
      </c>
      <c r="Z499">
        <v>0</v>
      </c>
      <c r="AA499">
        <v>1</v>
      </c>
      <c r="AB499">
        <v>1</v>
      </c>
      <c r="AC499">
        <v>3</v>
      </c>
      <c r="AD499">
        <v>1</v>
      </c>
      <c r="AE499">
        <v>3</v>
      </c>
      <c r="AF499">
        <v>0</v>
      </c>
      <c r="AG499">
        <v>0</v>
      </c>
      <c r="AH499">
        <v>0</v>
      </c>
      <c r="AI499">
        <v>0</v>
      </c>
      <c r="AJ499">
        <v>2</v>
      </c>
      <c r="AK499" s="51" t="s">
        <v>128</v>
      </c>
      <c r="AO499" s="14" t="s">
        <v>92</v>
      </c>
    </row>
    <row r="500" spans="1:41" x14ac:dyDescent="0.3">
      <c r="A500" s="14" t="s">
        <v>1216</v>
      </c>
      <c r="B500">
        <v>3</v>
      </c>
      <c r="C500">
        <v>4409</v>
      </c>
      <c r="D500" t="s">
        <v>130</v>
      </c>
      <c r="E500">
        <v>0</v>
      </c>
      <c r="F500">
        <v>0</v>
      </c>
      <c r="H500">
        <v>0</v>
      </c>
      <c r="I500">
        <v>4</v>
      </c>
      <c r="J500">
        <v>4</v>
      </c>
      <c r="K500">
        <v>4</v>
      </c>
      <c r="L500">
        <v>4</v>
      </c>
      <c r="M500">
        <v>3</v>
      </c>
      <c r="N500">
        <v>2</v>
      </c>
      <c r="O500">
        <v>3</v>
      </c>
      <c r="P500">
        <v>3</v>
      </c>
      <c r="Q500">
        <v>4</v>
      </c>
      <c r="R500">
        <v>4</v>
      </c>
      <c r="S500">
        <v>0</v>
      </c>
      <c r="T500">
        <v>0</v>
      </c>
      <c r="U500">
        <v>7</v>
      </c>
      <c r="V500">
        <v>9</v>
      </c>
      <c r="W500">
        <v>9</v>
      </c>
      <c r="X500">
        <v>0</v>
      </c>
      <c r="Y500">
        <v>7</v>
      </c>
      <c r="Z500">
        <v>7</v>
      </c>
      <c r="AA500">
        <v>7</v>
      </c>
      <c r="AB500">
        <v>5</v>
      </c>
      <c r="AC500">
        <v>1</v>
      </c>
      <c r="AD500">
        <v>2</v>
      </c>
      <c r="AE500">
        <v>10</v>
      </c>
      <c r="AF500">
        <v>0</v>
      </c>
      <c r="AG500">
        <v>3</v>
      </c>
      <c r="AH500">
        <v>0</v>
      </c>
      <c r="AI500">
        <v>5</v>
      </c>
      <c r="AJ500">
        <v>7</v>
      </c>
      <c r="AK500" s="51" t="s">
        <v>128</v>
      </c>
      <c r="AO500" s="14" t="s">
        <v>92</v>
      </c>
    </row>
    <row r="501" spans="1:41" x14ac:dyDescent="0.3">
      <c r="A501" s="14" t="s">
        <v>1217</v>
      </c>
      <c r="B501">
        <v>3</v>
      </c>
      <c r="C501">
        <v>4410</v>
      </c>
      <c r="D501" t="s">
        <v>131</v>
      </c>
      <c r="E501">
        <v>0</v>
      </c>
      <c r="F501">
        <v>0</v>
      </c>
      <c r="H501">
        <v>0</v>
      </c>
      <c r="I501">
        <v>4</v>
      </c>
      <c r="J501">
        <v>4</v>
      </c>
      <c r="K501">
        <v>4</v>
      </c>
      <c r="L501">
        <v>4</v>
      </c>
      <c r="M501">
        <v>1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0</v>
      </c>
      <c r="T501">
        <v>0</v>
      </c>
      <c r="U501">
        <v>3</v>
      </c>
      <c r="V501">
        <v>1</v>
      </c>
      <c r="W501">
        <v>2</v>
      </c>
      <c r="X501">
        <v>0</v>
      </c>
      <c r="Y501">
        <v>5</v>
      </c>
      <c r="Z501">
        <v>0</v>
      </c>
      <c r="AA501">
        <v>0</v>
      </c>
      <c r="AB501">
        <v>1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0</v>
      </c>
      <c r="AI501">
        <v>0</v>
      </c>
      <c r="AJ501">
        <v>4</v>
      </c>
      <c r="AK501" s="51" t="s">
        <v>128</v>
      </c>
      <c r="AO501" s="14" t="s">
        <v>92</v>
      </c>
    </row>
    <row r="502" spans="1:41" x14ac:dyDescent="0.3">
      <c r="A502" s="14" t="s">
        <v>1218</v>
      </c>
      <c r="B502">
        <v>3</v>
      </c>
      <c r="C502">
        <v>4411</v>
      </c>
      <c r="D502" t="s">
        <v>132</v>
      </c>
      <c r="E502">
        <v>0</v>
      </c>
      <c r="F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1</v>
      </c>
      <c r="N502">
        <v>2</v>
      </c>
      <c r="O502">
        <v>1</v>
      </c>
      <c r="P502">
        <v>2</v>
      </c>
      <c r="Q502">
        <v>1</v>
      </c>
      <c r="R502">
        <v>1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1</v>
      </c>
      <c r="AA502">
        <v>1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2</v>
      </c>
      <c r="AH502">
        <v>0</v>
      </c>
      <c r="AI502">
        <v>0</v>
      </c>
      <c r="AJ502">
        <v>3</v>
      </c>
      <c r="AK502" s="51" t="s">
        <v>128</v>
      </c>
      <c r="AO502" s="14" t="s">
        <v>92</v>
      </c>
    </row>
    <row r="503" spans="1:41" x14ac:dyDescent="0.3">
      <c r="A503" s="14" t="s">
        <v>1219</v>
      </c>
      <c r="B503">
        <v>3</v>
      </c>
      <c r="C503">
        <v>4412</v>
      </c>
      <c r="D503" t="s">
        <v>133</v>
      </c>
      <c r="E503">
        <v>0</v>
      </c>
      <c r="F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1</v>
      </c>
      <c r="R503">
        <v>1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1</v>
      </c>
      <c r="AK503" s="51" t="s">
        <v>128</v>
      </c>
      <c r="AO503" s="14" t="s">
        <v>92</v>
      </c>
    </row>
    <row r="504" spans="1:41" x14ac:dyDescent="0.3">
      <c r="A504" s="14" t="s">
        <v>1220</v>
      </c>
      <c r="B504">
        <v>3</v>
      </c>
      <c r="C504">
        <v>4413</v>
      </c>
      <c r="D504" t="s">
        <v>134</v>
      </c>
      <c r="E504">
        <v>0</v>
      </c>
      <c r="F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1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0</v>
      </c>
      <c r="AA504">
        <v>0</v>
      </c>
      <c r="AB504">
        <v>0</v>
      </c>
      <c r="AC504">
        <v>1</v>
      </c>
      <c r="AD504">
        <v>1</v>
      </c>
      <c r="AE504">
        <v>0</v>
      </c>
      <c r="AF504">
        <v>0</v>
      </c>
      <c r="AG504">
        <v>1</v>
      </c>
      <c r="AH504">
        <v>0</v>
      </c>
      <c r="AI504">
        <v>0</v>
      </c>
      <c r="AJ504">
        <v>0</v>
      </c>
      <c r="AK504" s="51" t="s">
        <v>128</v>
      </c>
      <c r="AO504" s="14" t="s">
        <v>92</v>
      </c>
    </row>
    <row r="505" spans="1:41" x14ac:dyDescent="0.3">
      <c r="A505" s="14" t="s">
        <v>1221</v>
      </c>
      <c r="B505">
        <v>3</v>
      </c>
      <c r="C505">
        <v>4414</v>
      </c>
      <c r="D505" t="s">
        <v>135</v>
      </c>
      <c r="E505">
        <v>0</v>
      </c>
      <c r="F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2</v>
      </c>
      <c r="N505">
        <v>2</v>
      </c>
      <c r="O505">
        <v>2</v>
      </c>
      <c r="P505">
        <v>2</v>
      </c>
      <c r="Q505">
        <v>0</v>
      </c>
      <c r="R505">
        <v>0</v>
      </c>
      <c r="S505">
        <v>0</v>
      </c>
      <c r="T505">
        <v>0</v>
      </c>
      <c r="U505">
        <v>1</v>
      </c>
      <c r="V505">
        <v>1</v>
      </c>
      <c r="W505">
        <v>1</v>
      </c>
      <c r="X505">
        <v>0</v>
      </c>
      <c r="Y505">
        <v>1</v>
      </c>
      <c r="Z505">
        <v>1</v>
      </c>
      <c r="AA505">
        <v>1</v>
      </c>
      <c r="AB505">
        <v>1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 s="51" t="s">
        <v>128</v>
      </c>
      <c r="AO505" s="14" t="s">
        <v>92</v>
      </c>
    </row>
    <row r="506" spans="1:41" x14ac:dyDescent="0.3">
      <c r="A506" s="14" t="s">
        <v>1222</v>
      </c>
      <c r="B506">
        <v>3</v>
      </c>
      <c r="C506">
        <v>4415</v>
      </c>
      <c r="D506" t="s">
        <v>136</v>
      </c>
      <c r="E506">
        <v>0</v>
      </c>
      <c r="F506">
        <v>0</v>
      </c>
      <c r="H506">
        <v>0</v>
      </c>
      <c r="I506">
        <v>2</v>
      </c>
      <c r="J506">
        <v>2</v>
      </c>
      <c r="K506">
        <v>2</v>
      </c>
      <c r="L506">
        <v>2</v>
      </c>
      <c r="M506">
        <v>2</v>
      </c>
      <c r="N506">
        <v>2</v>
      </c>
      <c r="O506">
        <v>2</v>
      </c>
      <c r="P506">
        <v>2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4</v>
      </c>
      <c r="W506">
        <v>1</v>
      </c>
      <c r="X506">
        <v>0</v>
      </c>
      <c r="Y506">
        <v>4</v>
      </c>
      <c r="Z506">
        <v>0</v>
      </c>
      <c r="AA506">
        <v>0</v>
      </c>
      <c r="AB506">
        <v>0</v>
      </c>
      <c r="AC506">
        <v>1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 s="51" t="s">
        <v>128</v>
      </c>
      <c r="AO506" s="14" t="s">
        <v>92</v>
      </c>
    </row>
    <row r="507" spans="1:41" x14ac:dyDescent="0.3">
      <c r="A507" s="14" t="s">
        <v>1223</v>
      </c>
      <c r="B507">
        <v>3</v>
      </c>
      <c r="C507">
        <v>4416</v>
      </c>
      <c r="D507" t="s">
        <v>137</v>
      </c>
      <c r="E507">
        <v>0</v>
      </c>
      <c r="F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1</v>
      </c>
      <c r="N507">
        <v>1</v>
      </c>
      <c r="O507">
        <v>1</v>
      </c>
      <c r="P507">
        <v>1</v>
      </c>
      <c r="Q507">
        <v>2</v>
      </c>
      <c r="R507">
        <v>2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</v>
      </c>
      <c r="Z507">
        <v>0</v>
      </c>
      <c r="AA507">
        <v>0</v>
      </c>
      <c r="AB507">
        <v>0</v>
      </c>
      <c r="AC507">
        <v>3</v>
      </c>
      <c r="AD507">
        <v>3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 s="51" t="s">
        <v>128</v>
      </c>
      <c r="AO507" s="14" t="s">
        <v>92</v>
      </c>
    </row>
    <row r="508" spans="1:41" x14ac:dyDescent="0.3">
      <c r="A508" s="14" t="s">
        <v>1224</v>
      </c>
      <c r="B508">
        <v>3</v>
      </c>
      <c r="C508">
        <v>4417</v>
      </c>
      <c r="D508" t="s">
        <v>138</v>
      </c>
      <c r="E508">
        <v>0</v>
      </c>
      <c r="F508">
        <v>0</v>
      </c>
      <c r="H508">
        <v>0</v>
      </c>
      <c r="I508">
        <v>2</v>
      </c>
      <c r="J508">
        <v>2</v>
      </c>
      <c r="K508">
        <v>4</v>
      </c>
      <c r="L508">
        <v>2</v>
      </c>
      <c r="M508">
        <v>1</v>
      </c>
      <c r="N508">
        <v>1</v>
      </c>
      <c r="O508">
        <v>3</v>
      </c>
      <c r="P508">
        <v>2</v>
      </c>
      <c r="Q508">
        <v>3</v>
      </c>
      <c r="R508">
        <v>3</v>
      </c>
      <c r="S508">
        <v>0</v>
      </c>
      <c r="T508">
        <v>0</v>
      </c>
      <c r="U508">
        <v>1</v>
      </c>
      <c r="V508">
        <v>0</v>
      </c>
      <c r="W508">
        <v>1</v>
      </c>
      <c r="X508">
        <v>0</v>
      </c>
      <c r="Y508">
        <v>1</v>
      </c>
      <c r="Z508">
        <v>4</v>
      </c>
      <c r="AA508">
        <v>2</v>
      </c>
      <c r="AB508">
        <v>0</v>
      </c>
      <c r="AC508">
        <v>0</v>
      </c>
      <c r="AD508">
        <v>0</v>
      </c>
      <c r="AE508">
        <v>6</v>
      </c>
      <c r="AF508">
        <v>0</v>
      </c>
      <c r="AG508">
        <v>8</v>
      </c>
      <c r="AH508">
        <v>0</v>
      </c>
      <c r="AI508">
        <v>0</v>
      </c>
      <c r="AJ508">
        <v>4</v>
      </c>
      <c r="AK508" s="51" t="s">
        <v>107</v>
      </c>
      <c r="AO508" s="14" t="s">
        <v>92</v>
      </c>
    </row>
    <row r="509" spans="1:41" x14ac:dyDescent="0.3">
      <c r="A509" s="14" t="s">
        <v>1225</v>
      </c>
      <c r="B509">
        <v>3</v>
      </c>
      <c r="C509">
        <v>4418</v>
      </c>
      <c r="D509" t="s">
        <v>139</v>
      </c>
      <c r="E509">
        <v>0</v>
      </c>
      <c r="F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2</v>
      </c>
      <c r="R509">
        <v>2</v>
      </c>
      <c r="S509">
        <v>0</v>
      </c>
      <c r="T509">
        <v>0</v>
      </c>
      <c r="U509">
        <v>2</v>
      </c>
      <c r="V509">
        <v>2</v>
      </c>
      <c r="W509">
        <v>2</v>
      </c>
      <c r="X509">
        <v>0</v>
      </c>
      <c r="Y509">
        <v>2</v>
      </c>
      <c r="Z509">
        <v>2</v>
      </c>
      <c r="AA509">
        <v>0</v>
      </c>
      <c r="AB509">
        <v>1</v>
      </c>
      <c r="AC509">
        <v>3</v>
      </c>
      <c r="AD509">
        <v>1</v>
      </c>
      <c r="AE509">
        <v>1</v>
      </c>
      <c r="AF509">
        <v>0</v>
      </c>
      <c r="AG509">
        <v>2</v>
      </c>
      <c r="AH509">
        <v>0</v>
      </c>
      <c r="AI509">
        <v>0</v>
      </c>
      <c r="AJ509">
        <v>2</v>
      </c>
      <c r="AK509" s="51" t="s">
        <v>107</v>
      </c>
      <c r="AO509" s="14" t="s">
        <v>92</v>
      </c>
    </row>
    <row r="510" spans="1:41" x14ac:dyDescent="0.3">
      <c r="A510" s="14" t="s">
        <v>1226</v>
      </c>
      <c r="B510">
        <v>3</v>
      </c>
      <c r="C510">
        <v>4419</v>
      </c>
      <c r="D510" t="s">
        <v>140</v>
      </c>
      <c r="E510">
        <v>1</v>
      </c>
      <c r="F510">
        <v>0</v>
      </c>
      <c r="H510">
        <v>1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2</v>
      </c>
      <c r="AA510">
        <v>2</v>
      </c>
      <c r="AB510">
        <v>1</v>
      </c>
      <c r="AC510">
        <v>0</v>
      </c>
      <c r="AD510">
        <v>0</v>
      </c>
      <c r="AE510">
        <v>5</v>
      </c>
      <c r="AF510">
        <v>0</v>
      </c>
      <c r="AG510">
        <v>0</v>
      </c>
      <c r="AH510">
        <v>0</v>
      </c>
      <c r="AI510">
        <v>0</v>
      </c>
      <c r="AJ510">
        <v>1</v>
      </c>
      <c r="AK510" s="51" t="s">
        <v>107</v>
      </c>
      <c r="AO510" s="14" t="s">
        <v>92</v>
      </c>
    </row>
    <row r="511" spans="1:41" x14ac:dyDescent="0.3">
      <c r="A511" s="14" t="s">
        <v>1227</v>
      </c>
      <c r="B511">
        <v>3</v>
      </c>
      <c r="C511">
        <v>4420</v>
      </c>
      <c r="D511" t="s">
        <v>141</v>
      </c>
      <c r="E511">
        <v>25</v>
      </c>
      <c r="F511">
        <v>0</v>
      </c>
      <c r="H511">
        <v>30</v>
      </c>
      <c r="I511">
        <v>11</v>
      </c>
      <c r="J511">
        <v>11</v>
      </c>
      <c r="K511">
        <v>11</v>
      </c>
      <c r="L511">
        <v>11</v>
      </c>
      <c r="M511">
        <v>21</v>
      </c>
      <c r="N511">
        <v>21</v>
      </c>
      <c r="O511">
        <v>19</v>
      </c>
      <c r="P511">
        <v>21</v>
      </c>
      <c r="Q511">
        <v>20</v>
      </c>
      <c r="R511">
        <v>20</v>
      </c>
      <c r="S511">
        <v>0</v>
      </c>
      <c r="T511">
        <v>0</v>
      </c>
      <c r="U511">
        <v>17</v>
      </c>
      <c r="V511">
        <v>21</v>
      </c>
      <c r="W511">
        <v>20</v>
      </c>
      <c r="X511">
        <v>0</v>
      </c>
      <c r="Y511">
        <v>23</v>
      </c>
      <c r="Z511">
        <v>15</v>
      </c>
      <c r="AA511">
        <v>16</v>
      </c>
      <c r="AB511">
        <v>17</v>
      </c>
      <c r="AC511">
        <v>6</v>
      </c>
      <c r="AD511">
        <v>7</v>
      </c>
      <c r="AE511">
        <v>5</v>
      </c>
      <c r="AF511">
        <v>0</v>
      </c>
      <c r="AG511">
        <v>12</v>
      </c>
      <c r="AH511">
        <v>0</v>
      </c>
      <c r="AI511">
        <v>1</v>
      </c>
      <c r="AJ511">
        <v>20</v>
      </c>
      <c r="AK511" s="51" t="s">
        <v>141</v>
      </c>
      <c r="AO511" s="14" t="s">
        <v>92</v>
      </c>
    </row>
    <row r="512" spans="1:41" x14ac:dyDescent="0.3">
      <c r="A512" s="14" t="s">
        <v>1228</v>
      </c>
      <c r="B512">
        <v>3</v>
      </c>
      <c r="C512">
        <v>4421</v>
      </c>
      <c r="D512" t="s">
        <v>142</v>
      </c>
      <c r="E512">
        <v>1</v>
      </c>
      <c r="F512">
        <v>0</v>
      </c>
      <c r="H512">
        <v>1</v>
      </c>
      <c r="I512">
        <v>4</v>
      </c>
      <c r="J512">
        <v>4</v>
      </c>
      <c r="K512">
        <v>4</v>
      </c>
      <c r="L512">
        <v>4</v>
      </c>
      <c r="M512">
        <v>7</v>
      </c>
      <c r="N512">
        <v>7</v>
      </c>
      <c r="O512">
        <v>8</v>
      </c>
      <c r="P512">
        <v>8</v>
      </c>
      <c r="Q512">
        <v>4</v>
      </c>
      <c r="R512">
        <v>2</v>
      </c>
      <c r="S512">
        <v>0</v>
      </c>
      <c r="T512">
        <v>0</v>
      </c>
      <c r="U512">
        <v>8</v>
      </c>
      <c r="V512">
        <v>7</v>
      </c>
      <c r="W512">
        <v>9</v>
      </c>
      <c r="X512">
        <v>0</v>
      </c>
      <c r="Y512">
        <v>5</v>
      </c>
      <c r="Z512">
        <v>5</v>
      </c>
      <c r="AA512">
        <v>6</v>
      </c>
      <c r="AB512">
        <v>7</v>
      </c>
      <c r="AC512">
        <v>6</v>
      </c>
      <c r="AD512">
        <v>5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6</v>
      </c>
      <c r="AK512" s="51" t="s">
        <v>141</v>
      </c>
      <c r="AO512" s="14" t="s">
        <v>92</v>
      </c>
    </row>
    <row r="513" spans="1:41" x14ac:dyDescent="0.3">
      <c r="A513" s="14" t="s">
        <v>1229</v>
      </c>
      <c r="B513">
        <v>3</v>
      </c>
      <c r="C513">
        <v>4422</v>
      </c>
      <c r="D513" t="s">
        <v>143</v>
      </c>
      <c r="E513">
        <v>0</v>
      </c>
      <c r="F513">
        <v>0</v>
      </c>
      <c r="H513">
        <v>0</v>
      </c>
      <c r="I513">
        <v>3</v>
      </c>
      <c r="J513">
        <v>3</v>
      </c>
      <c r="K513">
        <v>3</v>
      </c>
      <c r="L513">
        <v>3</v>
      </c>
      <c r="M513">
        <v>5</v>
      </c>
      <c r="N513">
        <v>5</v>
      </c>
      <c r="O513">
        <v>5</v>
      </c>
      <c r="P513">
        <v>5</v>
      </c>
      <c r="Q513">
        <v>7</v>
      </c>
      <c r="R513">
        <v>7</v>
      </c>
      <c r="S513">
        <v>0</v>
      </c>
      <c r="T513">
        <v>0</v>
      </c>
      <c r="U513">
        <v>5</v>
      </c>
      <c r="V513">
        <v>7</v>
      </c>
      <c r="W513">
        <v>6</v>
      </c>
      <c r="X513">
        <v>0</v>
      </c>
      <c r="Y513">
        <v>10</v>
      </c>
      <c r="Z513">
        <v>4</v>
      </c>
      <c r="AA513">
        <v>7</v>
      </c>
      <c r="AB513">
        <v>4</v>
      </c>
      <c r="AC513">
        <v>7</v>
      </c>
      <c r="AD513">
        <v>3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1</v>
      </c>
      <c r="AK513" s="51" t="s">
        <v>141</v>
      </c>
      <c r="AO513" s="14" t="s">
        <v>92</v>
      </c>
    </row>
    <row r="514" spans="1:41" x14ac:dyDescent="0.3">
      <c r="A514" s="14" t="s">
        <v>1230</v>
      </c>
      <c r="B514">
        <v>3</v>
      </c>
      <c r="C514">
        <v>4423</v>
      </c>
      <c r="D514" t="s">
        <v>144</v>
      </c>
      <c r="E514">
        <v>0</v>
      </c>
      <c r="F514">
        <v>0</v>
      </c>
      <c r="H514">
        <v>0</v>
      </c>
      <c r="I514">
        <v>6</v>
      </c>
      <c r="J514">
        <v>6</v>
      </c>
      <c r="K514">
        <v>6</v>
      </c>
      <c r="L514">
        <v>6</v>
      </c>
      <c r="M514">
        <v>6</v>
      </c>
      <c r="N514">
        <v>5</v>
      </c>
      <c r="O514">
        <v>5</v>
      </c>
      <c r="P514">
        <v>5</v>
      </c>
      <c r="Q514">
        <v>6</v>
      </c>
      <c r="R514">
        <v>6</v>
      </c>
      <c r="S514">
        <v>0</v>
      </c>
      <c r="T514">
        <v>0</v>
      </c>
      <c r="U514">
        <v>4</v>
      </c>
      <c r="V514">
        <v>2</v>
      </c>
      <c r="W514">
        <v>2</v>
      </c>
      <c r="X514">
        <v>0</v>
      </c>
      <c r="Y514">
        <v>6</v>
      </c>
      <c r="Z514">
        <v>6</v>
      </c>
      <c r="AA514">
        <v>6</v>
      </c>
      <c r="AB514">
        <v>5</v>
      </c>
      <c r="AC514">
        <v>2</v>
      </c>
      <c r="AD514">
        <v>2</v>
      </c>
      <c r="AE514">
        <v>1</v>
      </c>
      <c r="AF514">
        <v>0</v>
      </c>
      <c r="AG514">
        <v>0</v>
      </c>
      <c r="AH514">
        <v>0</v>
      </c>
      <c r="AI514">
        <v>0</v>
      </c>
      <c r="AJ514">
        <v>3</v>
      </c>
      <c r="AK514" s="51" t="s">
        <v>141</v>
      </c>
      <c r="AO514" s="14" t="s">
        <v>92</v>
      </c>
    </row>
    <row r="515" spans="1:41" x14ac:dyDescent="0.3">
      <c r="A515" s="14" t="s">
        <v>1231</v>
      </c>
      <c r="B515">
        <v>3</v>
      </c>
      <c r="C515">
        <v>4424</v>
      </c>
      <c r="D515" t="s">
        <v>145</v>
      </c>
      <c r="E515">
        <v>0</v>
      </c>
      <c r="F515">
        <v>0</v>
      </c>
      <c r="H515">
        <v>0</v>
      </c>
      <c r="I515">
        <v>4</v>
      </c>
      <c r="J515">
        <v>4</v>
      </c>
      <c r="K515">
        <v>4</v>
      </c>
      <c r="L515">
        <v>4</v>
      </c>
      <c r="M515">
        <v>2</v>
      </c>
      <c r="N515">
        <v>2</v>
      </c>
      <c r="O515">
        <v>4</v>
      </c>
      <c r="P515">
        <v>2</v>
      </c>
      <c r="Q515">
        <v>6</v>
      </c>
      <c r="R515">
        <v>8</v>
      </c>
      <c r="S515">
        <v>0</v>
      </c>
      <c r="T515">
        <v>0</v>
      </c>
      <c r="U515">
        <v>2</v>
      </c>
      <c r="V515">
        <v>3</v>
      </c>
      <c r="W515">
        <v>2</v>
      </c>
      <c r="X515">
        <v>0</v>
      </c>
      <c r="Y515">
        <v>10</v>
      </c>
      <c r="Z515">
        <v>5</v>
      </c>
      <c r="AA515">
        <v>9</v>
      </c>
      <c r="AB515">
        <v>5</v>
      </c>
      <c r="AC515">
        <v>4</v>
      </c>
      <c r="AD515">
        <v>4</v>
      </c>
      <c r="AE515">
        <v>0</v>
      </c>
      <c r="AF515">
        <v>0</v>
      </c>
      <c r="AG515">
        <v>1</v>
      </c>
      <c r="AH515">
        <v>0</v>
      </c>
      <c r="AI515">
        <v>0</v>
      </c>
      <c r="AJ515">
        <v>2</v>
      </c>
      <c r="AK515" s="51" t="s">
        <v>141</v>
      </c>
      <c r="AO515" s="14" t="s">
        <v>92</v>
      </c>
    </row>
    <row r="516" spans="1:41" x14ac:dyDescent="0.3">
      <c r="A516" s="14" t="s">
        <v>1232</v>
      </c>
      <c r="B516">
        <v>3</v>
      </c>
      <c r="C516">
        <v>4425</v>
      </c>
      <c r="D516" t="s">
        <v>146</v>
      </c>
      <c r="E516">
        <v>0</v>
      </c>
      <c r="F516">
        <v>0</v>
      </c>
      <c r="H516">
        <v>0</v>
      </c>
      <c r="I516">
        <v>4</v>
      </c>
      <c r="J516">
        <v>4</v>
      </c>
      <c r="K516">
        <v>4</v>
      </c>
      <c r="L516">
        <v>4</v>
      </c>
      <c r="M516">
        <v>5</v>
      </c>
      <c r="N516">
        <v>5</v>
      </c>
      <c r="O516">
        <v>1</v>
      </c>
      <c r="P516">
        <v>6</v>
      </c>
      <c r="Q516">
        <v>1</v>
      </c>
      <c r="R516">
        <v>1</v>
      </c>
      <c r="S516">
        <v>0</v>
      </c>
      <c r="T516">
        <v>0</v>
      </c>
      <c r="U516">
        <v>5</v>
      </c>
      <c r="V516">
        <v>3</v>
      </c>
      <c r="W516">
        <v>4</v>
      </c>
      <c r="X516">
        <v>0</v>
      </c>
      <c r="Y516">
        <v>8</v>
      </c>
      <c r="Z516">
        <v>3</v>
      </c>
      <c r="AA516">
        <v>5</v>
      </c>
      <c r="AB516">
        <v>3</v>
      </c>
      <c r="AC516">
        <v>4</v>
      </c>
      <c r="AD516">
        <v>1</v>
      </c>
      <c r="AE516">
        <v>2</v>
      </c>
      <c r="AF516">
        <v>0</v>
      </c>
      <c r="AG516">
        <v>1</v>
      </c>
      <c r="AH516">
        <v>0</v>
      </c>
      <c r="AI516">
        <v>0</v>
      </c>
      <c r="AJ516">
        <v>2</v>
      </c>
      <c r="AK516" s="51" t="s">
        <v>141</v>
      </c>
      <c r="AO516" s="14" t="s">
        <v>92</v>
      </c>
    </row>
    <row r="517" spans="1:41" x14ac:dyDescent="0.3">
      <c r="A517" s="14" t="s">
        <v>1233</v>
      </c>
      <c r="B517">
        <v>3</v>
      </c>
      <c r="C517">
        <v>4426</v>
      </c>
      <c r="D517" t="s">
        <v>147</v>
      </c>
      <c r="E517">
        <v>0</v>
      </c>
      <c r="F517">
        <v>0</v>
      </c>
      <c r="H517">
        <v>2</v>
      </c>
      <c r="I517">
        <v>7</v>
      </c>
      <c r="J517">
        <v>7</v>
      </c>
      <c r="K517">
        <v>7</v>
      </c>
      <c r="L517">
        <v>7</v>
      </c>
      <c r="M517">
        <v>8</v>
      </c>
      <c r="N517">
        <v>8</v>
      </c>
      <c r="O517">
        <v>8</v>
      </c>
      <c r="P517">
        <v>8</v>
      </c>
      <c r="Q517">
        <v>5</v>
      </c>
      <c r="R517">
        <v>5</v>
      </c>
      <c r="S517">
        <v>0</v>
      </c>
      <c r="T517">
        <v>0</v>
      </c>
      <c r="U517">
        <v>5</v>
      </c>
      <c r="V517">
        <v>8</v>
      </c>
      <c r="W517">
        <v>7</v>
      </c>
      <c r="X517">
        <v>0</v>
      </c>
      <c r="Y517">
        <v>4</v>
      </c>
      <c r="Z517">
        <v>8</v>
      </c>
      <c r="AA517">
        <v>8</v>
      </c>
      <c r="AB517">
        <v>8</v>
      </c>
      <c r="AC517">
        <v>6</v>
      </c>
      <c r="AD517">
        <v>6</v>
      </c>
      <c r="AE517">
        <v>4</v>
      </c>
      <c r="AF517">
        <v>0</v>
      </c>
      <c r="AG517">
        <v>11</v>
      </c>
      <c r="AH517">
        <v>0</v>
      </c>
      <c r="AI517">
        <v>8</v>
      </c>
      <c r="AJ517">
        <v>5</v>
      </c>
      <c r="AK517" s="51" t="s">
        <v>141</v>
      </c>
      <c r="AO517" s="14" t="s">
        <v>92</v>
      </c>
    </row>
    <row r="518" spans="1:41" x14ac:dyDescent="0.3">
      <c r="A518" s="14" t="s">
        <v>1234</v>
      </c>
      <c r="B518">
        <v>3</v>
      </c>
      <c r="C518">
        <v>4427</v>
      </c>
      <c r="D518" t="s">
        <v>148</v>
      </c>
      <c r="E518">
        <v>0</v>
      </c>
      <c r="F518">
        <v>0</v>
      </c>
      <c r="H518">
        <v>0</v>
      </c>
      <c r="I518">
        <v>1</v>
      </c>
      <c r="J518">
        <v>1</v>
      </c>
      <c r="K518">
        <v>1</v>
      </c>
      <c r="L518">
        <v>1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 s="51" t="s">
        <v>141</v>
      </c>
      <c r="AO518" s="14" t="s">
        <v>92</v>
      </c>
    </row>
    <row r="519" spans="1:41" x14ac:dyDescent="0.3">
      <c r="A519" s="14" t="s">
        <v>1235</v>
      </c>
      <c r="B519">
        <v>3</v>
      </c>
      <c r="C519">
        <v>4428</v>
      </c>
      <c r="D519" t="s">
        <v>149</v>
      </c>
      <c r="E519">
        <v>1</v>
      </c>
      <c r="F519">
        <v>0</v>
      </c>
      <c r="H519">
        <v>1</v>
      </c>
      <c r="I519">
        <v>1</v>
      </c>
      <c r="J519">
        <v>1</v>
      </c>
      <c r="K519">
        <v>1</v>
      </c>
      <c r="L519">
        <v>1</v>
      </c>
      <c r="M519">
        <v>3</v>
      </c>
      <c r="N519">
        <v>3</v>
      </c>
      <c r="O519">
        <v>3</v>
      </c>
      <c r="P519">
        <v>3</v>
      </c>
      <c r="Q519">
        <v>4</v>
      </c>
      <c r="R519">
        <v>4</v>
      </c>
      <c r="S519">
        <v>0</v>
      </c>
      <c r="T519">
        <v>0</v>
      </c>
      <c r="U519">
        <v>3</v>
      </c>
      <c r="V519">
        <v>3</v>
      </c>
      <c r="W519">
        <v>3</v>
      </c>
      <c r="X519">
        <v>0</v>
      </c>
      <c r="Y519">
        <v>5</v>
      </c>
      <c r="Z519">
        <v>4</v>
      </c>
      <c r="AA519">
        <v>4</v>
      </c>
      <c r="AB519">
        <v>4</v>
      </c>
      <c r="AC519">
        <v>2</v>
      </c>
      <c r="AD519">
        <v>1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2</v>
      </c>
      <c r="AK519" s="51" t="s">
        <v>141</v>
      </c>
      <c r="AO519" s="14" t="s">
        <v>92</v>
      </c>
    </row>
    <row r="520" spans="1:41" x14ac:dyDescent="0.3">
      <c r="A520" s="14" t="s">
        <v>1236</v>
      </c>
      <c r="B520">
        <v>3</v>
      </c>
      <c r="C520">
        <v>4429</v>
      </c>
      <c r="D520" t="s">
        <v>150</v>
      </c>
      <c r="E520">
        <v>0</v>
      </c>
      <c r="F520">
        <v>0</v>
      </c>
      <c r="H520">
        <v>1</v>
      </c>
      <c r="I520">
        <v>10</v>
      </c>
      <c r="J520">
        <v>10</v>
      </c>
      <c r="K520">
        <v>10</v>
      </c>
      <c r="L520">
        <v>10</v>
      </c>
      <c r="M520">
        <v>9</v>
      </c>
      <c r="N520">
        <v>7</v>
      </c>
      <c r="O520">
        <v>8</v>
      </c>
      <c r="P520">
        <v>9</v>
      </c>
      <c r="Q520">
        <v>7</v>
      </c>
      <c r="R520">
        <v>8</v>
      </c>
      <c r="S520">
        <v>0</v>
      </c>
      <c r="T520">
        <v>0</v>
      </c>
      <c r="U520">
        <v>11</v>
      </c>
      <c r="V520">
        <v>11</v>
      </c>
      <c r="W520">
        <v>4</v>
      </c>
      <c r="X520">
        <v>0</v>
      </c>
      <c r="Y520">
        <v>12</v>
      </c>
      <c r="Z520">
        <v>9</v>
      </c>
      <c r="AA520">
        <v>8</v>
      </c>
      <c r="AB520">
        <v>7</v>
      </c>
      <c r="AC520">
        <v>8</v>
      </c>
      <c r="AD520">
        <v>8</v>
      </c>
      <c r="AE520">
        <v>3</v>
      </c>
      <c r="AF520">
        <v>0</v>
      </c>
      <c r="AG520">
        <v>0</v>
      </c>
      <c r="AH520">
        <v>0</v>
      </c>
      <c r="AI520">
        <v>12</v>
      </c>
      <c r="AJ520">
        <v>9</v>
      </c>
      <c r="AK520" s="51" t="s">
        <v>141</v>
      </c>
      <c r="AO520" s="14" t="s">
        <v>92</v>
      </c>
    </row>
    <row r="521" spans="1:41" x14ac:dyDescent="0.3">
      <c r="A521" s="14" t="s">
        <v>1237</v>
      </c>
      <c r="B521">
        <v>3</v>
      </c>
      <c r="C521">
        <v>4430</v>
      </c>
      <c r="D521" t="s">
        <v>151</v>
      </c>
      <c r="E521">
        <v>0</v>
      </c>
      <c r="F521">
        <v>0</v>
      </c>
      <c r="H521">
        <v>0</v>
      </c>
      <c r="I521">
        <v>3</v>
      </c>
      <c r="J521">
        <v>3</v>
      </c>
      <c r="K521">
        <v>3</v>
      </c>
      <c r="L521">
        <v>3</v>
      </c>
      <c r="M521">
        <v>3</v>
      </c>
      <c r="N521">
        <v>3</v>
      </c>
      <c r="O521">
        <v>3</v>
      </c>
      <c r="P521">
        <v>3</v>
      </c>
      <c r="Q521">
        <v>4</v>
      </c>
      <c r="R521">
        <v>4</v>
      </c>
      <c r="S521">
        <v>0</v>
      </c>
      <c r="T521">
        <v>0</v>
      </c>
      <c r="U521">
        <v>4</v>
      </c>
      <c r="V521">
        <v>4</v>
      </c>
      <c r="W521">
        <v>4</v>
      </c>
      <c r="X521">
        <v>0</v>
      </c>
      <c r="Y521">
        <v>5</v>
      </c>
      <c r="Z521">
        <v>3</v>
      </c>
      <c r="AA521">
        <v>3</v>
      </c>
      <c r="AB521">
        <v>3</v>
      </c>
      <c r="AC521">
        <v>2</v>
      </c>
      <c r="AD521">
        <v>2</v>
      </c>
      <c r="AE521">
        <v>0</v>
      </c>
      <c r="AF521">
        <v>0</v>
      </c>
      <c r="AG521">
        <v>3</v>
      </c>
      <c r="AH521">
        <v>0</v>
      </c>
      <c r="AI521">
        <v>0</v>
      </c>
      <c r="AJ521">
        <v>0</v>
      </c>
      <c r="AK521" s="51" t="s">
        <v>141</v>
      </c>
      <c r="AO521" s="14" t="s">
        <v>92</v>
      </c>
    </row>
    <row r="522" spans="1:41" x14ac:dyDescent="0.3">
      <c r="A522" s="14" t="s">
        <v>1238</v>
      </c>
      <c r="B522">
        <v>3</v>
      </c>
      <c r="C522">
        <v>4431</v>
      </c>
      <c r="D522" t="s">
        <v>152</v>
      </c>
      <c r="E522">
        <v>0</v>
      </c>
      <c r="F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1</v>
      </c>
      <c r="AA522">
        <v>1</v>
      </c>
      <c r="AB522">
        <v>1</v>
      </c>
      <c r="AC522">
        <v>0</v>
      </c>
      <c r="AD522">
        <v>0</v>
      </c>
      <c r="AE522">
        <v>3</v>
      </c>
      <c r="AF522">
        <v>0</v>
      </c>
      <c r="AG522">
        <v>2</v>
      </c>
      <c r="AH522">
        <v>0</v>
      </c>
      <c r="AI522">
        <v>0</v>
      </c>
      <c r="AJ522">
        <v>3</v>
      </c>
      <c r="AK522" s="51" t="s">
        <v>141</v>
      </c>
      <c r="AO522" s="14" t="s">
        <v>92</v>
      </c>
    </row>
    <row r="523" spans="1:41" x14ac:dyDescent="0.3">
      <c r="A523" s="14" t="s">
        <v>1239</v>
      </c>
      <c r="B523">
        <v>3</v>
      </c>
      <c r="C523">
        <v>4432</v>
      </c>
      <c r="D523" t="s">
        <v>153</v>
      </c>
      <c r="E523">
        <v>0</v>
      </c>
      <c r="F523">
        <v>0</v>
      </c>
      <c r="H523">
        <v>0</v>
      </c>
      <c r="I523">
        <v>1</v>
      </c>
      <c r="J523">
        <v>1</v>
      </c>
      <c r="K523">
        <v>1</v>
      </c>
      <c r="L523">
        <v>1</v>
      </c>
      <c r="M523">
        <v>1</v>
      </c>
      <c r="N523">
        <v>1</v>
      </c>
      <c r="O523">
        <v>1</v>
      </c>
      <c r="P523">
        <v>1</v>
      </c>
      <c r="Q523">
        <v>3</v>
      </c>
      <c r="R523">
        <v>3</v>
      </c>
      <c r="S523">
        <v>0</v>
      </c>
      <c r="T523">
        <v>0</v>
      </c>
      <c r="U523">
        <v>2</v>
      </c>
      <c r="V523">
        <v>2</v>
      </c>
      <c r="W523">
        <v>2</v>
      </c>
      <c r="X523">
        <v>0</v>
      </c>
      <c r="Y523">
        <v>4</v>
      </c>
      <c r="Z523">
        <v>3</v>
      </c>
      <c r="AA523">
        <v>3</v>
      </c>
      <c r="AB523">
        <v>4</v>
      </c>
      <c r="AC523">
        <v>4</v>
      </c>
      <c r="AD523">
        <v>3</v>
      </c>
      <c r="AE523">
        <v>0</v>
      </c>
      <c r="AF523">
        <v>0</v>
      </c>
      <c r="AG523">
        <v>5</v>
      </c>
      <c r="AH523">
        <v>0</v>
      </c>
      <c r="AI523">
        <v>0</v>
      </c>
      <c r="AJ523">
        <v>0</v>
      </c>
      <c r="AK523" s="51" t="s">
        <v>141</v>
      </c>
      <c r="AO523" s="14" t="s">
        <v>92</v>
      </c>
    </row>
    <row r="524" spans="1:41" x14ac:dyDescent="0.3">
      <c r="A524" s="14" t="s">
        <v>1240</v>
      </c>
      <c r="B524">
        <v>3</v>
      </c>
      <c r="C524">
        <v>4433</v>
      </c>
      <c r="D524" t="s">
        <v>154</v>
      </c>
      <c r="E524">
        <v>0</v>
      </c>
      <c r="F524">
        <v>0</v>
      </c>
      <c r="H524">
        <v>0</v>
      </c>
      <c r="I524">
        <v>3</v>
      </c>
      <c r="J524">
        <v>3</v>
      </c>
      <c r="K524">
        <v>3</v>
      </c>
      <c r="L524">
        <v>3</v>
      </c>
      <c r="M524">
        <v>5</v>
      </c>
      <c r="N524">
        <v>5</v>
      </c>
      <c r="O524">
        <v>5</v>
      </c>
      <c r="P524">
        <v>5</v>
      </c>
      <c r="Q524">
        <v>2</v>
      </c>
      <c r="R524">
        <v>2</v>
      </c>
      <c r="S524">
        <v>0</v>
      </c>
      <c r="T524">
        <v>0</v>
      </c>
      <c r="U524">
        <v>6</v>
      </c>
      <c r="V524">
        <v>5</v>
      </c>
      <c r="W524">
        <v>6</v>
      </c>
      <c r="X524">
        <v>0</v>
      </c>
      <c r="Y524">
        <v>2</v>
      </c>
      <c r="Z524">
        <v>1</v>
      </c>
      <c r="AA524">
        <v>1</v>
      </c>
      <c r="AB524">
        <v>1</v>
      </c>
      <c r="AC524">
        <v>2</v>
      </c>
      <c r="AD524">
        <v>0</v>
      </c>
      <c r="AE524">
        <v>0</v>
      </c>
      <c r="AF524">
        <v>0</v>
      </c>
      <c r="AG524">
        <v>1</v>
      </c>
      <c r="AH524">
        <v>0</v>
      </c>
      <c r="AI524">
        <v>2</v>
      </c>
      <c r="AJ524">
        <v>3</v>
      </c>
      <c r="AK524" s="51" t="s">
        <v>141</v>
      </c>
      <c r="AO524" s="14" t="s">
        <v>92</v>
      </c>
    </row>
    <row r="525" spans="1:41" x14ac:dyDescent="0.3">
      <c r="A525" s="14" t="s">
        <v>1241</v>
      </c>
      <c r="B525">
        <v>3</v>
      </c>
      <c r="C525">
        <v>4434</v>
      </c>
      <c r="D525" t="s">
        <v>155</v>
      </c>
      <c r="E525">
        <v>0</v>
      </c>
      <c r="F525">
        <v>0</v>
      </c>
      <c r="H525">
        <v>0</v>
      </c>
      <c r="I525">
        <v>1</v>
      </c>
      <c r="J525">
        <v>1</v>
      </c>
      <c r="K525">
        <v>1</v>
      </c>
      <c r="L525">
        <v>1</v>
      </c>
      <c r="M525">
        <v>5</v>
      </c>
      <c r="N525">
        <v>5</v>
      </c>
      <c r="O525">
        <v>5</v>
      </c>
      <c r="P525">
        <v>5</v>
      </c>
      <c r="Q525">
        <v>4</v>
      </c>
      <c r="R525">
        <v>4</v>
      </c>
      <c r="S525">
        <v>0</v>
      </c>
      <c r="T525">
        <v>0</v>
      </c>
      <c r="U525">
        <v>6</v>
      </c>
      <c r="V525">
        <v>7</v>
      </c>
      <c r="W525">
        <v>6</v>
      </c>
      <c r="X525">
        <v>0</v>
      </c>
      <c r="Y525">
        <v>3</v>
      </c>
      <c r="Z525">
        <v>2</v>
      </c>
      <c r="AA525">
        <v>3</v>
      </c>
      <c r="AB525">
        <v>3</v>
      </c>
      <c r="AC525">
        <v>2</v>
      </c>
      <c r="AD525">
        <v>2</v>
      </c>
      <c r="AE525">
        <v>0</v>
      </c>
      <c r="AF525">
        <v>0</v>
      </c>
      <c r="AG525">
        <v>1</v>
      </c>
      <c r="AH525">
        <v>0</v>
      </c>
      <c r="AI525">
        <v>0</v>
      </c>
      <c r="AJ525">
        <v>1</v>
      </c>
      <c r="AK525" s="51" t="s">
        <v>141</v>
      </c>
      <c r="AO525" s="14" t="s">
        <v>92</v>
      </c>
    </row>
    <row r="526" spans="1:41" x14ac:dyDescent="0.3">
      <c r="A526" s="14" t="s">
        <v>1242</v>
      </c>
      <c r="B526">
        <v>3</v>
      </c>
      <c r="C526">
        <v>4435</v>
      </c>
      <c r="D526" t="s">
        <v>156</v>
      </c>
      <c r="E526">
        <v>0</v>
      </c>
      <c r="F526">
        <v>0</v>
      </c>
      <c r="H526">
        <v>0</v>
      </c>
      <c r="I526">
        <v>1</v>
      </c>
      <c r="J526">
        <v>1</v>
      </c>
      <c r="K526">
        <v>1</v>
      </c>
      <c r="L526">
        <v>1</v>
      </c>
      <c r="M526">
        <v>5</v>
      </c>
      <c r="N526">
        <v>5</v>
      </c>
      <c r="O526">
        <v>5</v>
      </c>
      <c r="P526">
        <v>5</v>
      </c>
      <c r="Q526">
        <v>3</v>
      </c>
      <c r="R526">
        <v>3</v>
      </c>
      <c r="S526">
        <v>0</v>
      </c>
      <c r="T526">
        <v>0</v>
      </c>
      <c r="U526">
        <v>1</v>
      </c>
      <c r="V526">
        <v>2</v>
      </c>
      <c r="W526">
        <v>1</v>
      </c>
      <c r="X526">
        <v>0</v>
      </c>
      <c r="Y526">
        <v>2</v>
      </c>
      <c r="Z526">
        <v>3</v>
      </c>
      <c r="AA526">
        <v>4</v>
      </c>
      <c r="AB526">
        <v>4</v>
      </c>
      <c r="AC526">
        <v>6</v>
      </c>
      <c r="AD526">
        <v>3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1</v>
      </c>
      <c r="AK526" s="51" t="s">
        <v>141</v>
      </c>
      <c r="AO526" s="14" t="s">
        <v>92</v>
      </c>
    </row>
    <row r="527" spans="1:41" x14ac:dyDescent="0.3">
      <c r="A527" s="14" t="s">
        <v>1243</v>
      </c>
      <c r="B527">
        <v>3</v>
      </c>
      <c r="C527">
        <v>4436</v>
      </c>
      <c r="D527" t="s">
        <v>157</v>
      </c>
      <c r="E527">
        <v>0</v>
      </c>
      <c r="F527">
        <v>0</v>
      </c>
      <c r="H527">
        <v>0</v>
      </c>
      <c r="I527">
        <v>2</v>
      </c>
      <c r="J527">
        <v>2</v>
      </c>
      <c r="K527">
        <v>2</v>
      </c>
      <c r="L527">
        <v>2</v>
      </c>
      <c r="M527">
        <v>3</v>
      </c>
      <c r="N527">
        <v>3</v>
      </c>
      <c r="O527">
        <v>3</v>
      </c>
      <c r="P527">
        <v>3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1</v>
      </c>
      <c r="W527">
        <v>1</v>
      </c>
      <c r="X527">
        <v>0</v>
      </c>
      <c r="Y527">
        <v>2</v>
      </c>
      <c r="Z527">
        <v>1</v>
      </c>
      <c r="AA527">
        <v>1</v>
      </c>
      <c r="AB527">
        <v>0</v>
      </c>
      <c r="AC527">
        <v>3</v>
      </c>
      <c r="AD527">
        <v>2</v>
      </c>
      <c r="AE527">
        <v>0</v>
      </c>
      <c r="AF527">
        <v>0</v>
      </c>
      <c r="AG527">
        <v>0</v>
      </c>
      <c r="AH527">
        <v>0</v>
      </c>
      <c r="AI527">
        <v>1</v>
      </c>
      <c r="AJ527">
        <v>0</v>
      </c>
      <c r="AK527" s="51" t="s">
        <v>141</v>
      </c>
      <c r="AO527" s="14" t="s">
        <v>92</v>
      </c>
    </row>
    <row r="528" spans="1:41" x14ac:dyDescent="0.3">
      <c r="A528" s="14" t="s">
        <v>1244</v>
      </c>
      <c r="B528">
        <v>3</v>
      </c>
      <c r="C528">
        <v>4438</v>
      </c>
      <c r="D528" t="s">
        <v>159</v>
      </c>
      <c r="E528">
        <v>0</v>
      </c>
      <c r="F528">
        <v>0</v>
      </c>
      <c r="H528">
        <v>0</v>
      </c>
      <c r="I528">
        <v>3</v>
      </c>
      <c r="J528">
        <v>3</v>
      </c>
      <c r="K528">
        <v>3</v>
      </c>
      <c r="L528">
        <v>3</v>
      </c>
      <c r="M528">
        <v>6</v>
      </c>
      <c r="N528">
        <v>6</v>
      </c>
      <c r="O528">
        <v>6</v>
      </c>
      <c r="P528">
        <v>6</v>
      </c>
      <c r="Q528">
        <v>2</v>
      </c>
      <c r="R528">
        <v>2</v>
      </c>
      <c r="S528">
        <v>0</v>
      </c>
      <c r="T528">
        <v>0</v>
      </c>
      <c r="U528">
        <v>3</v>
      </c>
      <c r="V528">
        <v>3</v>
      </c>
      <c r="W528">
        <v>2</v>
      </c>
      <c r="X528">
        <v>0</v>
      </c>
      <c r="Y528">
        <v>6</v>
      </c>
      <c r="Z528">
        <v>7</v>
      </c>
      <c r="AA528">
        <v>7</v>
      </c>
      <c r="AB528">
        <v>7</v>
      </c>
      <c r="AC528">
        <v>3</v>
      </c>
      <c r="AD528">
        <v>3</v>
      </c>
      <c r="AE528">
        <v>1</v>
      </c>
      <c r="AF528">
        <v>0</v>
      </c>
      <c r="AG528">
        <v>1</v>
      </c>
      <c r="AH528">
        <v>0</v>
      </c>
      <c r="AI528">
        <v>2</v>
      </c>
      <c r="AJ528">
        <v>2</v>
      </c>
      <c r="AK528" s="51" t="s">
        <v>141</v>
      </c>
      <c r="AO528" s="14" t="s">
        <v>92</v>
      </c>
    </row>
    <row r="529" spans="1:41" x14ac:dyDescent="0.3">
      <c r="A529" s="14" t="s">
        <v>1245</v>
      </c>
      <c r="B529">
        <v>3</v>
      </c>
      <c r="C529">
        <v>4439</v>
      </c>
      <c r="D529" t="s">
        <v>160</v>
      </c>
      <c r="E529">
        <v>0</v>
      </c>
      <c r="F529">
        <v>0</v>
      </c>
      <c r="H529">
        <v>0</v>
      </c>
      <c r="I529">
        <v>6</v>
      </c>
      <c r="J529">
        <v>6</v>
      </c>
      <c r="K529">
        <v>6</v>
      </c>
      <c r="L529">
        <v>6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0</v>
      </c>
      <c r="T529">
        <v>0</v>
      </c>
      <c r="U529">
        <v>6</v>
      </c>
      <c r="V529">
        <v>6</v>
      </c>
      <c r="W529">
        <v>6</v>
      </c>
      <c r="X529">
        <v>0</v>
      </c>
      <c r="Y529">
        <v>1</v>
      </c>
      <c r="Z529">
        <v>1</v>
      </c>
      <c r="AA529">
        <v>1</v>
      </c>
      <c r="AB529">
        <v>1</v>
      </c>
      <c r="AC529">
        <v>6</v>
      </c>
      <c r="AD529">
        <v>5</v>
      </c>
      <c r="AE529">
        <v>11</v>
      </c>
      <c r="AF529">
        <v>0</v>
      </c>
      <c r="AG529">
        <v>3</v>
      </c>
      <c r="AH529">
        <v>0</v>
      </c>
      <c r="AI529">
        <v>1</v>
      </c>
      <c r="AJ529">
        <v>3</v>
      </c>
      <c r="AK529" s="51" t="s">
        <v>161</v>
      </c>
      <c r="AO529" s="14" t="s">
        <v>33</v>
      </c>
    </row>
    <row r="530" spans="1:41" x14ac:dyDescent="0.3">
      <c r="A530" s="14" t="s">
        <v>1246</v>
      </c>
      <c r="B530">
        <v>3</v>
      </c>
      <c r="C530">
        <v>4440</v>
      </c>
      <c r="D530" t="s">
        <v>162</v>
      </c>
      <c r="E530">
        <v>7</v>
      </c>
      <c r="F530">
        <v>0</v>
      </c>
      <c r="H530">
        <v>8</v>
      </c>
      <c r="I530">
        <v>6</v>
      </c>
      <c r="J530">
        <v>6</v>
      </c>
      <c r="K530">
        <v>6</v>
      </c>
      <c r="L530">
        <v>6</v>
      </c>
      <c r="M530">
        <v>6</v>
      </c>
      <c r="N530">
        <v>6</v>
      </c>
      <c r="O530">
        <v>6</v>
      </c>
      <c r="P530">
        <v>6</v>
      </c>
      <c r="Q530">
        <v>10</v>
      </c>
      <c r="R530">
        <v>10</v>
      </c>
      <c r="S530">
        <v>0</v>
      </c>
      <c r="T530">
        <v>0</v>
      </c>
      <c r="U530">
        <v>5</v>
      </c>
      <c r="V530">
        <v>5</v>
      </c>
      <c r="W530">
        <v>0</v>
      </c>
      <c r="X530">
        <v>0</v>
      </c>
      <c r="Y530">
        <v>7</v>
      </c>
      <c r="Z530">
        <v>2</v>
      </c>
      <c r="AA530">
        <v>8</v>
      </c>
      <c r="AB530">
        <v>7</v>
      </c>
      <c r="AC530">
        <v>5</v>
      </c>
      <c r="AD530">
        <v>4</v>
      </c>
      <c r="AE530">
        <v>1</v>
      </c>
      <c r="AF530">
        <v>0</v>
      </c>
      <c r="AG530">
        <v>5</v>
      </c>
      <c r="AH530">
        <v>0</v>
      </c>
      <c r="AI530">
        <v>0</v>
      </c>
      <c r="AJ530">
        <v>4</v>
      </c>
      <c r="AK530" s="51" t="s">
        <v>164</v>
      </c>
      <c r="AO530" s="14" t="s">
        <v>164</v>
      </c>
    </row>
    <row r="531" spans="1:41" x14ac:dyDescent="0.3">
      <c r="A531" s="14" t="s">
        <v>1247</v>
      </c>
      <c r="B531">
        <v>3</v>
      </c>
      <c r="C531">
        <v>4441</v>
      </c>
      <c r="D531" t="s">
        <v>165</v>
      </c>
      <c r="E531">
        <v>7</v>
      </c>
      <c r="F531">
        <v>0</v>
      </c>
      <c r="H531">
        <v>7</v>
      </c>
      <c r="I531">
        <v>11</v>
      </c>
      <c r="J531">
        <v>11</v>
      </c>
      <c r="K531">
        <v>11</v>
      </c>
      <c r="L531">
        <v>11</v>
      </c>
      <c r="M531">
        <v>11</v>
      </c>
      <c r="N531">
        <v>11</v>
      </c>
      <c r="O531">
        <v>11</v>
      </c>
      <c r="P531">
        <v>11</v>
      </c>
      <c r="Q531">
        <v>16</v>
      </c>
      <c r="R531">
        <v>16</v>
      </c>
      <c r="S531">
        <v>0</v>
      </c>
      <c r="T531">
        <v>0</v>
      </c>
      <c r="U531">
        <v>12</v>
      </c>
      <c r="V531">
        <v>12</v>
      </c>
      <c r="W531">
        <v>11</v>
      </c>
      <c r="X531">
        <v>0</v>
      </c>
      <c r="Y531">
        <v>11</v>
      </c>
      <c r="Z531">
        <v>7</v>
      </c>
      <c r="AA531">
        <v>13</v>
      </c>
      <c r="AB531">
        <v>11</v>
      </c>
      <c r="AC531">
        <v>7</v>
      </c>
      <c r="AD531">
        <v>6</v>
      </c>
      <c r="AE531">
        <v>1</v>
      </c>
      <c r="AF531">
        <v>0</v>
      </c>
      <c r="AG531">
        <v>19</v>
      </c>
      <c r="AH531">
        <v>0</v>
      </c>
      <c r="AI531">
        <v>0</v>
      </c>
      <c r="AJ531">
        <v>10</v>
      </c>
      <c r="AK531" s="51" t="s">
        <v>164</v>
      </c>
      <c r="AO531" s="14" t="s">
        <v>164</v>
      </c>
    </row>
    <row r="532" spans="1:41" x14ac:dyDescent="0.3">
      <c r="A532" s="14" t="s">
        <v>1248</v>
      </c>
      <c r="B532">
        <v>3</v>
      </c>
      <c r="C532">
        <v>4442</v>
      </c>
      <c r="D532" t="s">
        <v>166</v>
      </c>
      <c r="E532">
        <v>0</v>
      </c>
      <c r="F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1</v>
      </c>
      <c r="N532">
        <v>1</v>
      </c>
      <c r="O532">
        <v>1</v>
      </c>
      <c r="P532">
        <v>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</v>
      </c>
      <c r="AD532">
        <v>0</v>
      </c>
      <c r="AE532">
        <v>0</v>
      </c>
      <c r="AF532">
        <v>0</v>
      </c>
      <c r="AG532">
        <v>1</v>
      </c>
      <c r="AH532">
        <v>0</v>
      </c>
      <c r="AI532">
        <v>0</v>
      </c>
      <c r="AJ532">
        <v>0</v>
      </c>
      <c r="AK532" s="51" t="s">
        <v>363</v>
      </c>
      <c r="AO532" s="14" t="s">
        <v>164</v>
      </c>
    </row>
    <row r="533" spans="1:41" x14ac:dyDescent="0.3">
      <c r="A533" s="14" t="s">
        <v>1249</v>
      </c>
      <c r="B533">
        <v>3</v>
      </c>
      <c r="C533">
        <v>4443</v>
      </c>
      <c r="D533" t="s">
        <v>168</v>
      </c>
      <c r="E533">
        <v>0</v>
      </c>
      <c r="F533">
        <v>0</v>
      </c>
      <c r="H533">
        <v>0</v>
      </c>
      <c r="I533">
        <v>6</v>
      </c>
      <c r="J533">
        <v>6</v>
      </c>
      <c r="K533">
        <v>6</v>
      </c>
      <c r="L533">
        <v>6</v>
      </c>
      <c r="M533">
        <v>5</v>
      </c>
      <c r="N533">
        <v>4</v>
      </c>
      <c r="O533">
        <v>5</v>
      </c>
      <c r="P533">
        <v>5</v>
      </c>
      <c r="Q533">
        <v>3</v>
      </c>
      <c r="R533">
        <v>3</v>
      </c>
      <c r="S533">
        <v>0</v>
      </c>
      <c r="T533">
        <v>0</v>
      </c>
      <c r="U533">
        <v>8</v>
      </c>
      <c r="V533">
        <v>7</v>
      </c>
      <c r="W533">
        <v>7</v>
      </c>
      <c r="X533">
        <v>0</v>
      </c>
      <c r="Y533">
        <v>6</v>
      </c>
      <c r="Z533">
        <v>3</v>
      </c>
      <c r="AA533">
        <v>2</v>
      </c>
      <c r="AB533">
        <v>4</v>
      </c>
      <c r="AC533">
        <v>7</v>
      </c>
      <c r="AD533">
        <v>8</v>
      </c>
      <c r="AE533">
        <v>3</v>
      </c>
      <c r="AF533">
        <v>0</v>
      </c>
      <c r="AG533">
        <v>2</v>
      </c>
      <c r="AH533">
        <v>0</v>
      </c>
      <c r="AI533">
        <v>0</v>
      </c>
      <c r="AJ533">
        <v>4</v>
      </c>
      <c r="AK533" s="51" t="s">
        <v>364</v>
      </c>
      <c r="AO533" s="14" t="s">
        <v>164</v>
      </c>
    </row>
    <row r="534" spans="1:41" x14ac:dyDescent="0.3">
      <c r="A534" s="14" t="s">
        <v>1250</v>
      </c>
      <c r="B534">
        <v>3</v>
      </c>
      <c r="C534">
        <v>4444</v>
      </c>
      <c r="D534" t="s">
        <v>169</v>
      </c>
      <c r="E534">
        <v>0</v>
      </c>
      <c r="F534">
        <v>0</v>
      </c>
      <c r="H534">
        <v>0</v>
      </c>
      <c r="I534">
        <v>1</v>
      </c>
      <c r="J534">
        <v>1</v>
      </c>
      <c r="K534">
        <v>1</v>
      </c>
      <c r="L534">
        <v>1</v>
      </c>
      <c r="M534">
        <v>2</v>
      </c>
      <c r="N534">
        <v>2</v>
      </c>
      <c r="O534">
        <v>2</v>
      </c>
      <c r="P534">
        <v>2</v>
      </c>
      <c r="Q534">
        <v>2</v>
      </c>
      <c r="R534">
        <v>2</v>
      </c>
      <c r="S534">
        <v>0</v>
      </c>
      <c r="T534">
        <v>0</v>
      </c>
      <c r="U534">
        <v>0</v>
      </c>
      <c r="V534">
        <v>1</v>
      </c>
      <c r="W534">
        <v>1</v>
      </c>
      <c r="X534">
        <v>0</v>
      </c>
      <c r="Y534">
        <v>2</v>
      </c>
      <c r="Z534">
        <v>0</v>
      </c>
      <c r="AA534">
        <v>0</v>
      </c>
      <c r="AB534">
        <v>0</v>
      </c>
      <c r="AC534">
        <v>2</v>
      </c>
      <c r="AD534">
        <v>2</v>
      </c>
      <c r="AE534">
        <v>0</v>
      </c>
      <c r="AF534">
        <v>0</v>
      </c>
      <c r="AG534">
        <v>24</v>
      </c>
      <c r="AH534">
        <v>0</v>
      </c>
      <c r="AI534">
        <v>0</v>
      </c>
      <c r="AJ534">
        <v>0</v>
      </c>
      <c r="AK534" s="51" t="s">
        <v>169</v>
      </c>
      <c r="AO534" s="14" t="s">
        <v>164</v>
      </c>
    </row>
    <row r="535" spans="1:41" x14ac:dyDescent="0.3">
      <c r="A535" s="14" t="s">
        <v>1251</v>
      </c>
      <c r="B535">
        <v>3</v>
      </c>
      <c r="C535">
        <v>4445</v>
      </c>
      <c r="D535" t="s">
        <v>170</v>
      </c>
      <c r="E535">
        <v>0</v>
      </c>
      <c r="F535">
        <v>0</v>
      </c>
      <c r="H535">
        <v>1</v>
      </c>
      <c r="I535">
        <v>1</v>
      </c>
      <c r="J535">
        <v>1</v>
      </c>
      <c r="K535">
        <v>1</v>
      </c>
      <c r="L535">
        <v>1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2</v>
      </c>
      <c r="V535">
        <v>3</v>
      </c>
      <c r="W535">
        <v>3</v>
      </c>
      <c r="X535">
        <v>0</v>
      </c>
      <c r="Y535">
        <v>1</v>
      </c>
      <c r="Z535">
        <v>2</v>
      </c>
      <c r="AA535">
        <v>3</v>
      </c>
      <c r="AB535">
        <v>3</v>
      </c>
      <c r="AC535">
        <v>2</v>
      </c>
      <c r="AD535">
        <v>2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 s="51" t="s">
        <v>169</v>
      </c>
      <c r="AO535" s="14" t="s">
        <v>164</v>
      </c>
    </row>
    <row r="536" spans="1:41" x14ac:dyDescent="0.3">
      <c r="A536" s="14" t="s">
        <v>1252</v>
      </c>
      <c r="B536">
        <v>3</v>
      </c>
      <c r="C536">
        <v>4446</v>
      </c>
      <c r="D536" t="s">
        <v>171</v>
      </c>
      <c r="E536">
        <v>1</v>
      </c>
      <c r="F536">
        <v>0</v>
      </c>
      <c r="H536">
        <v>1</v>
      </c>
      <c r="I536">
        <v>0</v>
      </c>
      <c r="J536">
        <v>0</v>
      </c>
      <c r="K536">
        <v>0</v>
      </c>
      <c r="L536">
        <v>0</v>
      </c>
      <c r="M536">
        <v>1</v>
      </c>
      <c r="N536">
        <v>1</v>
      </c>
      <c r="O536">
        <v>1</v>
      </c>
      <c r="P536">
        <v>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1</v>
      </c>
      <c r="AA536">
        <v>1</v>
      </c>
      <c r="AB536">
        <v>1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1</v>
      </c>
      <c r="AK536" s="51" t="s">
        <v>169</v>
      </c>
      <c r="AO536" s="14" t="s">
        <v>164</v>
      </c>
    </row>
    <row r="537" spans="1:41" x14ac:dyDescent="0.3">
      <c r="A537" s="14" t="s">
        <v>1253</v>
      </c>
      <c r="B537">
        <v>3</v>
      </c>
      <c r="C537">
        <v>4447</v>
      </c>
      <c r="D537" t="s">
        <v>172</v>
      </c>
      <c r="E537">
        <v>0</v>
      </c>
      <c r="F537">
        <v>0</v>
      </c>
      <c r="H537">
        <v>0</v>
      </c>
      <c r="I537">
        <v>8</v>
      </c>
      <c r="J537">
        <v>8</v>
      </c>
      <c r="K537">
        <v>8</v>
      </c>
      <c r="L537">
        <v>8</v>
      </c>
      <c r="M537">
        <v>4</v>
      </c>
      <c r="N537">
        <v>4</v>
      </c>
      <c r="O537">
        <v>4</v>
      </c>
      <c r="P537">
        <v>4</v>
      </c>
      <c r="Q537">
        <v>7</v>
      </c>
      <c r="R537">
        <v>7</v>
      </c>
      <c r="S537">
        <v>0</v>
      </c>
      <c r="T537">
        <v>0</v>
      </c>
      <c r="U537">
        <v>4</v>
      </c>
      <c r="V537">
        <v>1</v>
      </c>
      <c r="W537">
        <v>4</v>
      </c>
      <c r="X537">
        <v>0</v>
      </c>
      <c r="Y537">
        <v>10</v>
      </c>
      <c r="Z537">
        <v>2</v>
      </c>
      <c r="AA537">
        <v>1</v>
      </c>
      <c r="AB537">
        <v>1</v>
      </c>
      <c r="AC537">
        <v>5</v>
      </c>
      <c r="AD537">
        <v>3</v>
      </c>
      <c r="AE537">
        <v>2</v>
      </c>
      <c r="AF537">
        <v>0</v>
      </c>
      <c r="AG537">
        <v>0</v>
      </c>
      <c r="AH537">
        <v>0</v>
      </c>
      <c r="AI537">
        <v>0</v>
      </c>
      <c r="AJ537">
        <v>2</v>
      </c>
      <c r="AK537" s="51" t="s">
        <v>169</v>
      </c>
      <c r="AO537" s="14" t="s">
        <v>164</v>
      </c>
    </row>
    <row r="538" spans="1:41" x14ac:dyDescent="0.3">
      <c r="A538" s="14" t="s">
        <v>1254</v>
      </c>
      <c r="B538">
        <v>3</v>
      </c>
      <c r="C538">
        <v>4448</v>
      </c>
      <c r="D538" t="s">
        <v>173</v>
      </c>
      <c r="E538">
        <v>1</v>
      </c>
      <c r="F538">
        <v>0</v>
      </c>
      <c r="H538">
        <v>1</v>
      </c>
      <c r="I538">
        <v>1</v>
      </c>
      <c r="J538">
        <v>1</v>
      </c>
      <c r="K538">
        <v>1</v>
      </c>
      <c r="L538">
        <v>1</v>
      </c>
      <c r="M538">
        <v>2</v>
      </c>
      <c r="N538">
        <v>2</v>
      </c>
      <c r="O538">
        <v>2</v>
      </c>
      <c r="P538">
        <v>2</v>
      </c>
      <c r="Q538">
        <v>1</v>
      </c>
      <c r="R538">
        <v>1</v>
      </c>
      <c r="S538">
        <v>0</v>
      </c>
      <c r="T538">
        <v>0</v>
      </c>
      <c r="U538">
        <v>1</v>
      </c>
      <c r="V538">
        <v>2</v>
      </c>
      <c r="W538">
        <v>0</v>
      </c>
      <c r="X538">
        <v>0</v>
      </c>
      <c r="Y538">
        <v>2</v>
      </c>
      <c r="Z538">
        <v>0</v>
      </c>
      <c r="AA538">
        <v>1</v>
      </c>
      <c r="AB538">
        <v>1</v>
      </c>
      <c r="AC538">
        <v>1</v>
      </c>
      <c r="AD538">
        <v>1</v>
      </c>
      <c r="AE538">
        <v>0</v>
      </c>
      <c r="AF538">
        <v>0</v>
      </c>
      <c r="AG538">
        <v>1</v>
      </c>
      <c r="AH538">
        <v>0</v>
      </c>
      <c r="AI538">
        <v>0</v>
      </c>
      <c r="AJ538">
        <v>1</v>
      </c>
      <c r="AK538" s="51" t="s">
        <v>169</v>
      </c>
      <c r="AO538" s="14" t="s">
        <v>164</v>
      </c>
    </row>
    <row r="539" spans="1:41" x14ac:dyDescent="0.3">
      <c r="A539" s="14" t="s">
        <v>1255</v>
      </c>
      <c r="B539">
        <v>3</v>
      </c>
      <c r="C539">
        <v>4449</v>
      </c>
      <c r="D539" t="s">
        <v>174</v>
      </c>
      <c r="E539">
        <v>0</v>
      </c>
      <c r="F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2</v>
      </c>
      <c r="R539">
        <v>2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1</v>
      </c>
      <c r="Z539">
        <v>2</v>
      </c>
      <c r="AA539">
        <v>2</v>
      </c>
      <c r="AB539">
        <v>2</v>
      </c>
      <c r="AC539">
        <v>2</v>
      </c>
      <c r="AD539">
        <v>2</v>
      </c>
      <c r="AE539">
        <v>0</v>
      </c>
      <c r="AF539">
        <v>0</v>
      </c>
      <c r="AG539">
        <v>1</v>
      </c>
      <c r="AH539">
        <v>0</v>
      </c>
      <c r="AI539">
        <v>0</v>
      </c>
      <c r="AJ539">
        <v>0</v>
      </c>
      <c r="AK539" s="51" t="s">
        <v>169</v>
      </c>
      <c r="AO539" s="14" t="s">
        <v>164</v>
      </c>
    </row>
    <row r="540" spans="1:41" x14ac:dyDescent="0.3">
      <c r="A540" s="14" t="s">
        <v>1256</v>
      </c>
      <c r="B540">
        <v>3</v>
      </c>
      <c r="C540">
        <v>4450</v>
      </c>
      <c r="D540" t="s">
        <v>175</v>
      </c>
      <c r="E540">
        <v>0</v>
      </c>
      <c r="F540">
        <v>0</v>
      </c>
      <c r="H540">
        <v>0</v>
      </c>
      <c r="I540">
        <v>2</v>
      </c>
      <c r="J540">
        <v>2</v>
      </c>
      <c r="K540">
        <v>2</v>
      </c>
      <c r="L540">
        <v>2</v>
      </c>
      <c r="M540">
        <v>0</v>
      </c>
      <c r="N540">
        <v>0</v>
      </c>
      <c r="O540">
        <v>0</v>
      </c>
      <c r="P540">
        <v>0</v>
      </c>
      <c r="Q540">
        <v>1</v>
      </c>
      <c r="R540">
        <v>1</v>
      </c>
      <c r="S540">
        <v>0</v>
      </c>
      <c r="T540">
        <v>0</v>
      </c>
      <c r="U540">
        <v>1</v>
      </c>
      <c r="V540">
        <v>3</v>
      </c>
      <c r="W540">
        <v>1</v>
      </c>
      <c r="X540">
        <v>0</v>
      </c>
      <c r="Y540">
        <v>0</v>
      </c>
      <c r="Z540">
        <v>0</v>
      </c>
      <c r="AA540">
        <v>2</v>
      </c>
      <c r="AB540">
        <v>2</v>
      </c>
      <c r="AC540">
        <v>2</v>
      </c>
      <c r="AD540">
        <v>1</v>
      </c>
      <c r="AE540">
        <v>1</v>
      </c>
      <c r="AF540">
        <v>0</v>
      </c>
      <c r="AG540">
        <v>0</v>
      </c>
      <c r="AH540">
        <v>0</v>
      </c>
      <c r="AI540">
        <v>0</v>
      </c>
      <c r="AJ540">
        <v>0</v>
      </c>
      <c r="AK540" s="51" t="s">
        <v>169</v>
      </c>
      <c r="AO540" s="14" t="s">
        <v>164</v>
      </c>
    </row>
    <row r="541" spans="1:41" x14ac:dyDescent="0.3">
      <c r="A541" s="14" t="s">
        <v>1257</v>
      </c>
      <c r="B541">
        <v>3</v>
      </c>
      <c r="C541">
        <v>4451</v>
      </c>
      <c r="D541" t="s">
        <v>176</v>
      </c>
      <c r="E541">
        <v>2</v>
      </c>
      <c r="F541">
        <v>0</v>
      </c>
      <c r="H541">
        <v>3</v>
      </c>
      <c r="I541">
        <v>7</v>
      </c>
      <c r="J541">
        <v>7</v>
      </c>
      <c r="K541">
        <v>7</v>
      </c>
      <c r="L541">
        <v>7</v>
      </c>
      <c r="M541">
        <v>4</v>
      </c>
      <c r="N541">
        <v>4</v>
      </c>
      <c r="O541">
        <v>6</v>
      </c>
      <c r="P541">
        <v>6</v>
      </c>
      <c r="Q541">
        <v>3</v>
      </c>
      <c r="R541">
        <v>3</v>
      </c>
      <c r="S541">
        <v>0</v>
      </c>
      <c r="T541">
        <v>0</v>
      </c>
      <c r="U541">
        <v>13</v>
      </c>
      <c r="V541">
        <v>18</v>
      </c>
      <c r="W541">
        <v>5</v>
      </c>
      <c r="X541">
        <v>0</v>
      </c>
      <c r="Y541">
        <v>6</v>
      </c>
      <c r="Z541">
        <v>10</v>
      </c>
      <c r="AA541">
        <v>11</v>
      </c>
      <c r="AB541">
        <v>6</v>
      </c>
      <c r="AC541">
        <v>10</v>
      </c>
      <c r="AD541">
        <v>8</v>
      </c>
      <c r="AE541">
        <v>3</v>
      </c>
      <c r="AF541">
        <v>0</v>
      </c>
      <c r="AG541">
        <v>1</v>
      </c>
      <c r="AH541">
        <v>0</v>
      </c>
      <c r="AI541">
        <v>0</v>
      </c>
      <c r="AJ541">
        <v>10</v>
      </c>
      <c r="AK541" s="51" t="s">
        <v>169</v>
      </c>
      <c r="AO541" s="14" t="s">
        <v>164</v>
      </c>
    </row>
    <row r="542" spans="1:41" x14ac:dyDescent="0.3">
      <c r="A542" s="14" t="s">
        <v>1258</v>
      </c>
      <c r="B542">
        <v>3</v>
      </c>
      <c r="C542">
        <v>4452</v>
      </c>
      <c r="D542" t="s">
        <v>177</v>
      </c>
      <c r="E542">
        <v>20</v>
      </c>
      <c r="F542">
        <v>0</v>
      </c>
      <c r="H542">
        <v>22</v>
      </c>
      <c r="I542">
        <v>20</v>
      </c>
      <c r="J542">
        <v>20</v>
      </c>
      <c r="K542">
        <v>20</v>
      </c>
      <c r="L542">
        <v>20</v>
      </c>
      <c r="M542">
        <v>25</v>
      </c>
      <c r="N542">
        <v>23</v>
      </c>
      <c r="O542">
        <v>24</v>
      </c>
      <c r="P542">
        <v>25</v>
      </c>
      <c r="Q542">
        <v>27</v>
      </c>
      <c r="R542">
        <v>28</v>
      </c>
      <c r="S542">
        <v>0</v>
      </c>
      <c r="T542">
        <v>0</v>
      </c>
      <c r="U542">
        <v>27</v>
      </c>
      <c r="V542">
        <v>28</v>
      </c>
      <c r="W542">
        <v>18</v>
      </c>
      <c r="X542">
        <v>0</v>
      </c>
      <c r="Y542">
        <v>18</v>
      </c>
      <c r="Z542">
        <v>15</v>
      </c>
      <c r="AA542">
        <v>10</v>
      </c>
      <c r="AB542">
        <v>20</v>
      </c>
      <c r="AC542">
        <v>14</v>
      </c>
      <c r="AD542">
        <v>10</v>
      </c>
      <c r="AE542">
        <v>5</v>
      </c>
      <c r="AF542">
        <v>0</v>
      </c>
      <c r="AG542">
        <v>5</v>
      </c>
      <c r="AH542">
        <v>0</v>
      </c>
      <c r="AI542">
        <v>0</v>
      </c>
      <c r="AJ542">
        <v>7</v>
      </c>
      <c r="AK542" s="51" t="s">
        <v>366</v>
      </c>
      <c r="AO542" s="14" t="s">
        <v>164</v>
      </c>
    </row>
    <row r="543" spans="1:41" x14ac:dyDescent="0.3">
      <c r="A543" s="14" t="s">
        <v>1259</v>
      </c>
      <c r="B543">
        <v>3</v>
      </c>
      <c r="C543">
        <v>4454</v>
      </c>
      <c r="D543" t="s">
        <v>179</v>
      </c>
      <c r="E543">
        <v>0</v>
      </c>
      <c r="F543">
        <v>0</v>
      </c>
      <c r="H543">
        <v>0</v>
      </c>
      <c r="I543">
        <v>0</v>
      </c>
      <c r="J543">
        <v>1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1</v>
      </c>
      <c r="R543">
        <v>1</v>
      </c>
      <c r="S543">
        <v>0</v>
      </c>
      <c r="T543">
        <v>0</v>
      </c>
      <c r="U543">
        <v>3</v>
      </c>
      <c r="V543">
        <v>2</v>
      </c>
      <c r="W543">
        <v>1</v>
      </c>
      <c r="X543">
        <v>0</v>
      </c>
      <c r="Y543">
        <v>3</v>
      </c>
      <c r="Z543">
        <v>0</v>
      </c>
      <c r="AA543">
        <v>1</v>
      </c>
      <c r="AB543">
        <v>1</v>
      </c>
      <c r="AC543">
        <v>2</v>
      </c>
      <c r="AD543">
        <v>1</v>
      </c>
      <c r="AE543">
        <v>0</v>
      </c>
      <c r="AF543">
        <v>0</v>
      </c>
      <c r="AG543">
        <v>2</v>
      </c>
      <c r="AH543">
        <v>0</v>
      </c>
      <c r="AI543">
        <v>0</v>
      </c>
      <c r="AJ543">
        <v>0</v>
      </c>
      <c r="AK543" s="51" t="s">
        <v>363</v>
      </c>
      <c r="AO543" s="14" t="s">
        <v>164</v>
      </c>
    </row>
    <row r="544" spans="1:41" x14ac:dyDescent="0.3">
      <c r="A544" s="14" t="s">
        <v>1260</v>
      </c>
      <c r="B544">
        <v>3</v>
      </c>
      <c r="C544">
        <v>4455</v>
      </c>
      <c r="D544" t="s">
        <v>167</v>
      </c>
      <c r="E544">
        <v>0</v>
      </c>
      <c r="F544">
        <v>0</v>
      </c>
      <c r="H544">
        <v>0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5</v>
      </c>
      <c r="Q544">
        <v>2</v>
      </c>
      <c r="R544">
        <v>1</v>
      </c>
      <c r="S544">
        <v>0</v>
      </c>
      <c r="T544">
        <v>0</v>
      </c>
      <c r="U544">
        <v>2</v>
      </c>
      <c r="V544">
        <v>4</v>
      </c>
      <c r="W544">
        <v>3</v>
      </c>
      <c r="X544">
        <v>0</v>
      </c>
      <c r="Y544">
        <v>5</v>
      </c>
      <c r="Z544">
        <v>2</v>
      </c>
      <c r="AA544">
        <v>4</v>
      </c>
      <c r="AB544">
        <v>1</v>
      </c>
      <c r="AC544">
        <v>3</v>
      </c>
      <c r="AD544">
        <v>0</v>
      </c>
      <c r="AE544">
        <v>1</v>
      </c>
      <c r="AF544">
        <v>0</v>
      </c>
      <c r="AG544">
        <v>2</v>
      </c>
      <c r="AH544">
        <v>0</v>
      </c>
      <c r="AI544">
        <v>0</v>
      </c>
      <c r="AJ544">
        <v>2</v>
      </c>
      <c r="AK544" s="51" t="s">
        <v>363</v>
      </c>
      <c r="AO544" s="14" t="s">
        <v>164</v>
      </c>
    </row>
    <row r="545" spans="1:41" x14ac:dyDescent="0.3">
      <c r="A545" s="14" t="s">
        <v>1261</v>
      </c>
      <c r="B545">
        <v>3</v>
      </c>
      <c r="C545">
        <v>4456</v>
      </c>
      <c r="D545" t="s">
        <v>180</v>
      </c>
      <c r="E545">
        <v>0</v>
      </c>
      <c r="F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</v>
      </c>
      <c r="Z545">
        <v>0</v>
      </c>
      <c r="AA545">
        <v>1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2</v>
      </c>
      <c r="AH545">
        <v>0</v>
      </c>
      <c r="AI545">
        <v>0</v>
      </c>
      <c r="AJ545">
        <v>0</v>
      </c>
      <c r="AK545" s="51" t="s">
        <v>363</v>
      </c>
      <c r="AO545" s="14" t="s">
        <v>164</v>
      </c>
    </row>
    <row r="546" spans="1:41" x14ac:dyDescent="0.3">
      <c r="A546" s="14" t="s">
        <v>1262</v>
      </c>
      <c r="B546">
        <v>3</v>
      </c>
      <c r="C546">
        <v>4457</v>
      </c>
      <c r="D546" t="s">
        <v>181</v>
      </c>
      <c r="E546">
        <v>1</v>
      </c>
      <c r="F546">
        <v>0</v>
      </c>
      <c r="H546">
        <v>1</v>
      </c>
      <c r="I546">
        <v>2</v>
      </c>
      <c r="J546">
        <v>3</v>
      </c>
      <c r="K546">
        <v>3</v>
      </c>
      <c r="L546">
        <v>3</v>
      </c>
      <c r="M546">
        <v>1</v>
      </c>
      <c r="N546">
        <v>1</v>
      </c>
      <c r="O546">
        <v>0</v>
      </c>
      <c r="P546">
        <v>1</v>
      </c>
      <c r="Q546">
        <v>2</v>
      </c>
      <c r="R546">
        <v>3</v>
      </c>
      <c r="S546">
        <v>0</v>
      </c>
      <c r="T546">
        <v>0</v>
      </c>
      <c r="U546">
        <v>5</v>
      </c>
      <c r="V546">
        <v>5</v>
      </c>
      <c r="W546">
        <v>0</v>
      </c>
      <c r="X546">
        <v>0</v>
      </c>
      <c r="Y546">
        <v>1</v>
      </c>
      <c r="Z546">
        <v>1</v>
      </c>
      <c r="AA546">
        <v>2</v>
      </c>
      <c r="AB546">
        <v>3</v>
      </c>
      <c r="AC546">
        <v>2</v>
      </c>
      <c r="AD546">
        <v>2</v>
      </c>
      <c r="AE546">
        <v>0</v>
      </c>
      <c r="AF546">
        <v>0</v>
      </c>
      <c r="AG546">
        <v>3</v>
      </c>
      <c r="AH546">
        <v>0</v>
      </c>
      <c r="AI546">
        <v>0</v>
      </c>
      <c r="AJ546">
        <v>1</v>
      </c>
      <c r="AK546" s="51" t="s">
        <v>363</v>
      </c>
      <c r="AO546" s="14" t="s">
        <v>164</v>
      </c>
    </row>
    <row r="547" spans="1:41" x14ac:dyDescent="0.3">
      <c r="A547" s="14" t="s">
        <v>1263</v>
      </c>
      <c r="B547">
        <v>3</v>
      </c>
      <c r="C547">
        <v>4458</v>
      </c>
      <c r="D547" t="s">
        <v>182</v>
      </c>
      <c r="E547">
        <v>0</v>
      </c>
      <c r="F547">
        <v>0</v>
      </c>
      <c r="H547">
        <v>0</v>
      </c>
      <c r="I547">
        <v>1</v>
      </c>
      <c r="J547">
        <v>1</v>
      </c>
      <c r="K547">
        <v>1</v>
      </c>
      <c r="L547">
        <v>1</v>
      </c>
      <c r="M547">
        <v>1</v>
      </c>
      <c r="N547">
        <v>1</v>
      </c>
      <c r="O547">
        <v>1</v>
      </c>
      <c r="P547">
        <v>1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1</v>
      </c>
      <c r="AA547">
        <v>1</v>
      </c>
      <c r="AB547">
        <v>1</v>
      </c>
      <c r="AC547">
        <v>2</v>
      </c>
      <c r="AD547">
        <v>2</v>
      </c>
      <c r="AE547">
        <v>0</v>
      </c>
      <c r="AF547">
        <v>0</v>
      </c>
      <c r="AG547">
        <v>2</v>
      </c>
      <c r="AH547">
        <v>0</v>
      </c>
      <c r="AI547">
        <v>0</v>
      </c>
      <c r="AJ547">
        <v>0</v>
      </c>
      <c r="AK547" s="51" t="s">
        <v>363</v>
      </c>
      <c r="AO547" s="14" t="s">
        <v>164</v>
      </c>
    </row>
    <row r="548" spans="1:41" x14ac:dyDescent="0.3">
      <c r="A548" s="14" t="s">
        <v>1264</v>
      </c>
      <c r="B548">
        <v>3</v>
      </c>
      <c r="C548">
        <v>4459</v>
      </c>
      <c r="D548" t="s">
        <v>183</v>
      </c>
      <c r="E548">
        <v>0</v>
      </c>
      <c r="F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1</v>
      </c>
      <c r="N548">
        <v>1</v>
      </c>
      <c r="O548">
        <v>1</v>
      </c>
      <c r="P548">
        <v>1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2</v>
      </c>
      <c r="AH548">
        <v>0</v>
      </c>
      <c r="AI548">
        <v>0</v>
      </c>
      <c r="AJ548">
        <v>0</v>
      </c>
      <c r="AK548" s="51" t="s">
        <v>363</v>
      </c>
      <c r="AO548" s="14" t="s">
        <v>164</v>
      </c>
    </row>
    <row r="549" spans="1:41" x14ac:dyDescent="0.3">
      <c r="A549" s="14" t="s">
        <v>1265</v>
      </c>
      <c r="B549">
        <v>3</v>
      </c>
      <c r="C549">
        <v>4462</v>
      </c>
      <c r="D549" t="s">
        <v>186</v>
      </c>
      <c r="E549">
        <v>1</v>
      </c>
      <c r="F549">
        <v>0</v>
      </c>
      <c r="H549">
        <v>2</v>
      </c>
      <c r="I549">
        <v>0</v>
      </c>
      <c r="J549">
        <v>0</v>
      </c>
      <c r="K549">
        <v>0</v>
      </c>
      <c r="L549">
        <v>0</v>
      </c>
      <c r="M549">
        <v>1</v>
      </c>
      <c r="N549">
        <v>1</v>
      </c>
      <c r="O549">
        <v>1</v>
      </c>
      <c r="P549">
        <v>1</v>
      </c>
      <c r="Q549">
        <v>2</v>
      </c>
      <c r="R549">
        <v>2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1</v>
      </c>
      <c r="AA549">
        <v>1</v>
      </c>
      <c r="AB549">
        <v>1</v>
      </c>
      <c r="AC549">
        <v>0</v>
      </c>
      <c r="AD549">
        <v>1</v>
      </c>
      <c r="AE549">
        <v>0</v>
      </c>
      <c r="AF549">
        <v>0</v>
      </c>
      <c r="AG549">
        <v>8</v>
      </c>
      <c r="AH549">
        <v>0</v>
      </c>
      <c r="AI549">
        <v>0</v>
      </c>
      <c r="AJ549">
        <v>0</v>
      </c>
      <c r="AK549" s="51" t="s">
        <v>363</v>
      </c>
      <c r="AO549" s="14" t="s">
        <v>164</v>
      </c>
    </row>
    <row r="550" spans="1:41" x14ac:dyDescent="0.3">
      <c r="A550" s="14" t="s">
        <v>1266</v>
      </c>
      <c r="B550">
        <v>3</v>
      </c>
      <c r="C550">
        <v>4463</v>
      </c>
      <c r="D550" t="s">
        <v>187</v>
      </c>
      <c r="E550">
        <v>0</v>
      </c>
      <c r="F550">
        <v>1</v>
      </c>
      <c r="H550">
        <v>0</v>
      </c>
      <c r="I550">
        <v>1</v>
      </c>
      <c r="J550">
        <v>1</v>
      </c>
      <c r="K550">
        <v>1</v>
      </c>
      <c r="L550">
        <v>1</v>
      </c>
      <c r="M550">
        <v>1</v>
      </c>
      <c r="N550">
        <v>1</v>
      </c>
      <c r="O550">
        <v>1</v>
      </c>
      <c r="P550">
        <v>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v>2</v>
      </c>
      <c r="AA550">
        <v>2</v>
      </c>
      <c r="AB550">
        <v>1</v>
      </c>
      <c r="AC550">
        <v>3</v>
      </c>
      <c r="AD550">
        <v>3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1</v>
      </c>
      <c r="AK550" s="51" t="s">
        <v>363</v>
      </c>
      <c r="AO550" s="14" t="s">
        <v>164</v>
      </c>
    </row>
    <row r="551" spans="1:41" x14ac:dyDescent="0.3">
      <c r="A551" s="14" t="s">
        <v>1267</v>
      </c>
      <c r="B551">
        <v>3</v>
      </c>
      <c r="C551">
        <v>4464</v>
      </c>
      <c r="D551" t="s">
        <v>188</v>
      </c>
      <c r="E551">
        <v>1</v>
      </c>
      <c r="F551">
        <v>1</v>
      </c>
      <c r="H551">
        <v>1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1</v>
      </c>
      <c r="AH551">
        <v>0</v>
      </c>
      <c r="AI551">
        <v>0</v>
      </c>
      <c r="AJ551">
        <v>1</v>
      </c>
      <c r="AK551" s="51" t="s">
        <v>363</v>
      </c>
      <c r="AO551" s="14" t="s">
        <v>164</v>
      </c>
    </row>
    <row r="552" spans="1:41" x14ac:dyDescent="0.3">
      <c r="A552" s="14" t="s">
        <v>1268</v>
      </c>
      <c r="B552">
        <v>3</v>
      </c>
      <c r="C552">
        <v>4465</v>
      </c>
      <c r="D552" t="s">
        <v>189</v>
      </c>
      <c r="E552">
        <v>0</v>
      </c>
      <c r="F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1</v>
      </c>
      <c r="R552">
        <v>1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 s="51" t="s">
        <v>363</v>
      </c>
      <c r="AO552" s="14" t="s">
        <v>164</v>
      </c>
    </row>
    <row r="553" spans="1:41" x14ac:dyDescent="0.3">
      <c r="A553" s="14" t="s">
        <v>1269</v>
      </c>
      <c r="B553">
        <v>3</v>
      </c>
      <c r="C553">
        <v>6681</v>
      </c>
      <c r="D553" t="s">
        <v>190</v>
      </c>
      <c r="E553">
        <v>0</v>
      </c>
      <c r="F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1</v>
      </c>
      <c r="N553">
        <v>1</v>
      </c>
      <c r="O553">
        <v>1</v>
      </c>
      <c r="P553">
        <v>3</v>
      </c>
      <c r="Q553">
        <v>1</v>
      </c>
      <c r="R553">
        <v>1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v>0</v>
      </c>
      <c r="AA553">
        <v>0</v>
      </c>
      <c r="AB553">
        <v>0</v>
      </c>
      <c r="AC553">
        <v>1</v>
      </c>
      <c r="AD553">
        <v>1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1</v>
      </c>
      <c r="AK553" s="51" t="s">
        <v>107</v>
      </c>
      <c r="AO553" s="14" t="s">
        <v>92</v>
      </c>
    </row>
    <row r="554" spans="1:41" x14ac:dyDescent="0.3">
      <c r="A554" s="14" t="s">
        <v>1270</v>
      </c>
      <c r="B554">
        <v>3</v>
      </c>
      <c r="C554">
        <v>6682</v>
      </c>
      <c r="D554" t="s">
        <v>191</v>
      </c>
      <c r="E554">
        <v>0</v>
      </c>
      <c r="F554">
        <v>0</v>
      </c>
      <c r="H554">
        <v>0</v>
      </c>
      <c r="I554">
        <v>1</v>
      </c>
      <c r="J554">
        <v>1</v>
      </c>
      <c r="K554">
        <v>1</v>
      </c>
      <c r="L554">
        <v>1</v>
      </c>
      <c r="M554">
        <v>1</v>
      </c>
      <c r="N554">
        <v>1</v>
      </c>
      <c r="O554">
        <v>1</v>
      </c>
      <c r="P554">
        <v>1</v>
      </c>
      <c r="Q554">
        <v>1</v>
      </c>
      <c r="R554">
        <v>1</v>
      </c>
      <c r="S554">
        <v>0</v>
      </c>
      <c r="T554">
        <v>0</v>
      </c>
      <c r="U554">
        <v>2</v>
      </c>
      <c r="V554">
        <v>2</v>
      </c>
      <c r="W554">
        <v>2</v>
      </c>
      <c r="X554">
        <v>0</v>
      </c>
      <c r="Y554">
        <v>3</v>
      </c>
      <c r="Z554">
        <v>3</v>
      </c>
      <c r="AA554">
        <v>3</v>
      </c>
      <c r="AB554">
        <v>3</v>
      </c>
      <c r="AC554">
        <v>2</v>
      </c>
      <c r="AD554">
        <v>2</v>
      </c>
      <c r="AE554">
        <v>0</v>
      </c>
      <c r="AF554">
        <v>0</v>
      </c>
      <c r="AG554">
        <v>2</v>
      </c>
      <c r="AH554">
        <v>0</v>
      </c>
      <c r="AI554">
        <v>0</v>
      </c>
      <c r="AJ554">
        <v>1</v>
      </c>
      <c r="AK554" s="51" t="s">
        <v>107</v>
      </c>
      <c r="AO554" s="14" t="s">
        <v>92</v>
      </c>
    </row>
    <row r="555" spans="1:41" x14ac:dyDescent="0.3">
      <c r="A555" s="14" t="s">
        <v>1271</v>
      </c>
      <c r="B555">
        <v>3</v>
      </c>
      <c r="C555">
        <v>6683</v>
      </c>
      <c r="D555" t="s">
        <v>192</v>
      </c>
      <c r="E555">
        <v>0</v>
      </c>
      <c r="F555">
        <v>1</v>
      </c>
      <c r="H555">
        <v>0</v>
      </c>
      <c r="I555">
        <v>3</v>
      </c>
      <c r="J555">
        <v>3</v>
      </c>
      <c r="K555">
        <v>3</v>
      </c>
      <c r="L555">
        <v>3</v>
      </c>
      <c r="M555">
        <v>5</v>
      </c>
      <c r="N555">
        <v>4</v>
      </c>
      <c r="O555">
        <v>5</v>
      </c>
      <c r="P555">
        <v>4</v>
      </c>
      <c r="Q555">
        <v>6</v>
      </c>
      <c r="R555">
        <v>5</v>
      </c>
      <c r="S555">
        <v>0</v>
      </c>
      <c r="T555">
        <v>0</v>
      </c>
      <c r="U555">
        <v>2</v>
      </c>
      <c r="V555">
        <v>3</v>
      </c>
      <c r="W555">
        <v>4</v>
      </c>
      <c r="X555">
        <v>0</v>
      </c>
      <c r="Y555">
        <v>3</v>
      </c>
      <c r="Z555">
        <v>7</v>
      </c>
      <c r="AA555">
        <v>6</v>
      </c>
      <c r="AB555">
        <v>5</v>
      </c>
      <c r="AC555">
        <v>2</v>
      </c>
      <c r="AD555">
        <v>0</v>
      </c>
      <c r="AE555">
        <v>4</v>
      </c>
      <c r="AF555">
        <v>0</v>
      </c>
      <c r="AG555">
        <v>6</v>
      </c>
      <c r="AH555">
        <v>0</v>
      </c>
      <c r="AI555">
        <v>3</v>
      </c>
      <c r="AJ555">
        <v>3</v>
      </c>
      <c r="AK555" s="51" t="s">
        <v>128</v>
      </c>
      <c r="AO555" s="14" t="s">
        <v>92</v>
      </c>
    </row>
    <row r="556" spans="1:41" x14ac:dyDescent="0.3">
      <c r="A556" s="14" t="s">
        <v>1272</v>
      </c>
      <c r="B556">
        <v>3</v>
      </c>
      <c r="C556">
        <v>6722</v>
      </c>
      <c r="D556" t="s">
        <v>193</v>
      </c>
      <c r="E556">
        <v>1</v>
      </c>
      <c r="F556">
        <v>1</v>
      </c>
      <c r="H556">
        <v>2</v>
      </c>
      <c r="I556">
        <v>7</v>
      </c>
      <c r="J556">
        <v>7</v>
      </c>
      <c r="K556">
        <v>7</v>
      </c>
      <c r="L556">
        <v>7</v>
      </c>
      <c r="M556">
        <v>9</v>
      </c>
      <c r="N556">
        <v>7</v>
      </c>
      <c r="O556">
        <v>9</v>
      </c>
      <c r="P556">
        <v>9</v>
      </c>
      <c r="Q556">
        <v>9</v>
      </c>
      <c r="R556">
        <v>9</v>
      </c>
      <c r="S556">
        <v>0</v>
      </c>
      <c r="T556">
        <v>0</v>
      </c>
      <c r="U556">
        <v>12</v>
      </c>
      <c r="V556">
        <v>13</v>
      </c>
      <c r="W556">
        <v>13</v>
      </c>
      <c r="X556">
        <v>0</v>
      </c>
      <c r="Y556">
        <v>11</v>
      </c>
      <c r="Z556">
        <v>9</v>
      </c>
      <c r="AA556">
        <v>8</v>
      </c>
      <c r="AB556">
        <v>9</v>
      </c>
      <c r="AC556">
        <v>3</v>
      </c>
      <c r="AD556">
        <v>2</v>
      </c>
      <c r="AE556">
        <v>10</v>
      </c>
      <c r="AF556">
        <v>0</v>
      </c>
      <c r="AG556">
        <v>42</v>
      </c>
      <c r="AH556">
        <v>0</v>
      </c>
      <c r="AI556">
        <v>1</v>
      </c>
      <c r="AJ556">
        <v>12</v>
      </c>
      <c r="AK556" s="51" t="s">
        <v>193</v>
      </c>
      <c r="AO556" s="14" t="s">
        <v>33</v>
      </c>
    </row>
    <row r="557" spans="1:41" x14ac:dyDescent="0.3">
      <c r="A557" s="14" t="s">
        <v>1273</v>
      </c>
      <c r="B557">
        <v>3</v>
      </c>
      <c r="C557">
        <v>6953</v>
      </c>
      <c r="D557" t="s">
        <v>195</v>
      </c>
      <c r="E557">
        <v>0</v>
      </c>
      <c r="F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1</v>
      </c>
      <c r="N557">
        <v>1</v>
      </c>
      <c r="O557">
        <v>1</v>
      </c>
      <c r="P557">
        <v>1</v>
      </c>
      <c r="Q557">
        <v>3</v>
      </c>
      <c r="R557">
        <v>3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2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1</v>
      </c>
      <c r="AK557" s="51" t="s">
        <v>116</v>
      </c>
      <c r="AO557" s="14" t="s">
        <v>92</v>
      </c>
    </row>
    <row r="558" spans="1:41" x14ac:dyDescent="0.3">
      <c r="A558" s="14" t="s">
        <v>1274</v>
      </c>
      <c r="B558">
        <v>3</v>
      </c>
      <c r="C558">
        <v>6954</v>
      </c>
      <c r="D558" t="s">
        <v>196</v>
      </c>
      <c r="E558">
        <v>0</v>
      </c>
      <c r="F558">
        <v>0</v>
      </c>
      <c r="H558">
        <v>0</v>
      </c>
      <c r="I558">
        <v>3</v>
      </c>
      <c r="J558">
        <v>3</v>
      </c>
      <c r="K558">
        <v>3</v>
      </c>
      <c r="L558">
        <v>3</v>
      </c>
      <c r="M558">
        <v>3</v>
      </c>
      <c r="N558">
        <v>2</v>
      </c>
      <c r="O558">
        <v>3</v>
      </c>
      <c r="P558">
        <v>2</v>
      </c>
      <c r="Q558">
        <v>3</v>
      </c>
      <c r="R558">
        <v>3</v>
      </c>
      <c r="S558">
        <v>0</v>
      </c>
      <c r="T558">
        <v>0</v>
      </c>
      <c r="U558">
        <v>2</v>
      </c>
      <c r="V558">
        <v>2</v>
      </c>
      <c r="W558">
        <v>2</v>
      </c>
      <c r="X558">
        <v>0</v>
      </c>
      <c r="Y558">
        <v>3</v>
      </c>
      <c r="Z558">
        <v>0</v>
      </c>
      <c r="AA558">
        <v>0</v>
      </c>
      <c r="AB558">
        <v>0</v>
      </c>
      <c r="AC558">
        <v>3</v>
      </c>
      <c r="AD558">
        <v>2</v>
      </c>
      <c r="AE558">
        <v>5</v>
      </c>
      <c r="AF558">
        <v>0</v>
      </c>
      <c r="AG558">
        <v>8</v>
      </c>
      <c r="AH558">
        <v>0</v>
      </c>
      <c r="AI558">
        <v>0</v>
      </c>
      <c r="AJ558">
        <v>0</v>
      </c>
      <c r="AK558" s="51" t="s">
        <v>161</v>
      </c>
      <c r="AO558" s="14" t="s">
        <v>33</v>
      </c>
    </row>
    <row r="559" spans="1:41" x14ac:dyDescent="0.3">
      <c r="A559" s="14" t="s">
        <v>1275</v>
      </c>
      <c r="B559">
        <v>3</v>
      </c>
      <c r="C559">
        <v>6997</v>
      </c>
      <c r="D559" t="s">
        <v>197</v>
      </c>
      <c r="E559">
        <v>1</v>
      </c>
      <c r="F559">
        <v>0</v>
      </c>
      <c r="H559">
        <v>1</v>
      </c>
      <c r="I559">
        <v>7</v>
      </c>
      <c r="J559">
        <v>7</v>
      </c>
      <c r="K559">
        <v>7</v>
      </c>
      <c r="L559">
        <v>7</v>
      </c>
      <c r="M559">
        <v>6</v>
      </c>
      <c r="N559">
        <v>6</v>
      </c>
      <c r="O559">
        <v>6</v>
      </c>
      <c r="P559">
        <v>6</v>
      </c>
      <c r="Q559">
        <v>1</v>
      </c>
      <c r="R559">
        <v>1</v>
      </c>
      <c r="S559">
        <v>0</v>
      </c>
      <c r="T559">
        <v>0</v>
      </c>
      <c r="U559">
        <v>2</v>
      </c>
      <c r="V559">
        <v>2</v>
      </c>
      <c r="W559">
        <v>2</v>
      </c>
      <c r="X559">
        <v>0</v>
      </c>
      <c r="Y559">
        <v>1</v>
      </c>
      <c r="Z559">
        <v>0</v>
      </c>
      <c r="AA559">
        <v>0</v>
      </c>
      <c r="AB559">
        <v>0</v>
      </c>
      <c r="AC559">
        <v>2</v>
      </c>
      <c r="AD559">
        <v>2</v>
      </c>
      <c r="AE559">
        <v>1</v>
      </c>
      <c r="AF559">
        <v>0</v>
      </c>
      <c r="AG559">
        <v>12</v>
      </c>
      <c r="AH559">
        <v>0</v>
      </c>
      <c r="AI559">
        <v>0</v>
      </c>
      <c r="AJ559">
        <v>3</v>
      </c>
      <c r="AK559" s="51" t="s">
        <v>197</v>
      </c>
      <c r="AO559" s="14" t="s">
        <v>33</v>
      </c>
    </row>
    <row r="560" spans="1:41" x14ac:dyDescent="0.3">
      <c r="A560" s="14" t="s">
        <v>1276</v>
      </c>
      <c r="B560">
        <v>3</v>
      </c>
      <c r="C560">
        <v>7020</v>
      </c>
      <c r="D560" t="s">
        <v>198</v>
      </c>
      <c r="E560">
        <v>0</v>
      </c>
      <c r="F560">
        <v>0</v>
      </c>
      <c r="H560">
        <v>0</v>
      </c>
      <c r="I560">
        <v>1</v>
      </c>
      <c r="J560">
        <v>1</v>
      </c>
      <c r="K560">
        <v>1</v>
      </c>
      <c r="L560">
        <v>1</v>
      </c>
      <c r="M560">
        <v>2</v>
      </c>
      <c r="N560">
        <v>1</v>
      </c>
      <c r="O560">
        <v>2</v>
      </c>
      <c r="P560">
        <v>2</v>
      </c>
      <c r="Q560">
        <v>2</v>
      </c>
      <c r="R560">
        <v>2</v>
      </c>
      <c r="S560">
        <v>0</v>
      </c>
      <c r="T560">
        <v>0</v>
      </c>
      <c r="U560">
        <v>1</v>
      </c>
      <c r="V560">
        <v>1</v>
      </c>
      <c r="W560">
        <v>1</v>
      </c>
      <c r="X560">
        <v>0</v>
      </c>
      <c r="Y560">
        <v>1</v>
      </c>
      <c r="Z560">
        <v>1</v>
      </c>
      <c r="AA560">
        <v>1</v>
      </c>
      <c r="AB560">
        <v>1</v>
      </c>
      <c r="AC560">
        <v>2</v>
      </c>
      <c r="AD560">
        <v>1</v>
      </c>
      <c r="AE560">
        <v>0</v>
      </c>
      <c r="AF560">
        <v>0</v>
      </c>
      <c r="AG560">
        <v>9</v>
      </c>
      <c r="AH560">
        <v>0</v>
      </c>
      <c r="AI560">
        <v>0</v>
      </c>
      <c r="AJ560">
        <v>0</v>
      </c>
      <c r="AK560" s="51" t="s">
        <v>360</v>
      </c>
      <c r="AO560" s="14" t="s">
        <v>92</v>
      </c>
    </row>
    <row r="561" spans="1:41" x14ac:dyDescent="0.3">
      <c r="A561" s="14" t="s">
        <v>1277</v>
      </c>
      <c r="B561">
        <v>3</v>
      </c>
      <c r="C561">
        <v>7021</v>
      </c>
      <c r="D561" t="s">
        <v>199</v>
      </c>
      <c r="E561">
        <v>1</v>
      </c>
      <c r="F561">
        <v>0</v>
      </c>
      <c r="H561">
        <v>1</v>
      </c>
      <c r="I561">
        <v>1</v>
      </c>
      <c r="J561">
        <v>1</v>
      </c>
      <c r="K561">
        <v>1</v>
      </c>
      <c r="L561">
        <v>1</v>
      </c>
      <c r="M561">
        <v>1</v>
      </c>
      <c r="N561">
        <v>1</v>
      </c>
      <c r="O561">
        <v>2</v>
      </c>
      <c r="P561">
        <v>2</v>
      </c>
      <c r="Q561">
        <v>0</v>
      </c>
      <c r="R561">
        <v>0</v>
      </c>
      <c r="S561">
        <v>0</v>
      </c>
      <c r="T561">
        <v>0</v>
      </c>
      <c r="U561">
        <v>2</v>
      </c>
      <c r="V561">
        <v>3</v>
      </c>
      <c r="W561">
        <v>4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3</v>
      </c>
      <c r="AD561">
        <v>1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1</v>
      </c>
      <c r="AK561" s="51" t="s">
        <v>360</v>
      </c>
      <c r="AO561" s="14" t="s">
        <v>92</v>
      </c>
    </row>
    <row r="562" spans="1:41" x14ac:dyDescent="0.3">
      <c r="A562" s="14" t="s">
        <v>1278</v>
      </c>
      <c r="B562">
        <v>3</v>
      </c>
      <c r="C562">
        <v>7022</v>
      </c>
      <c r="D562" t="s">
        <v>200</v>
      </c>
      <c r="E562">
        <v>0</v>
      </c>
      <c r="F562">
        <v>0</v>
      </c>
      <c r="H562">
        <v>0</v>
      </c>
      <c r="I562">
        <v>2</v>
      </c>
      <c r="J562">
        <v>2</v>
      </c>
      <c r="K562">
        <v>2</v>
      </c>
      <c r="L562">
        <v>2</v>
      </c>
      <c r="M562">
        <v>3</v>
      </c>
      <c r="N562">
        <v>3</v>
      </c>
      <c r="O562">
        <v>3</v>
      </c>
      <c r="P562">
        <v>3</v>
      </c>
      <c r="Q562">
        <v>0</v>
      </c>
      <c r="R562">
        <v>2</v>
      </c>
      <c r="S562">
        <v>0</v>
      </c>
      <c r="T562">
        <v>0</v>
      </c>
      <c r="U562">
        <v>2</v>
      </c>
      <c r="V562">
        <v>2</v>
      </c>
      <c r="W562">
        <v>2</v>
      </c>
      <c r="X562">
        <v>0</v>
      </c>
      <c r="Y562">
        <v>1</v>
      </c>
      <c r="Z562">
        <v>1</v>
      </c>
      <c r="AA562">
        <v>1</v>
      </c>
      <c r="AB562">
        <v>1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 s="51" t="s">
        <v>169</v>
      </c>
      <c r="AO562" s="14" t="s">
        <v>164</v>
      </c>
    </row>
    <row r="563" spans="1:41" x14ac:dyDescent="0.3">
      <c r="A563" s="14" t="s">
        <v>1279</v>
      </c>
      <c r="B563">
        <v>3</v>
      </c>
      <c r="C563">
        <v>7023</v>
      </c>
      <c r="D563" t="s">
        <v>201</v>
      </c>
      <c r="E563">
        <v>0</v>
      </c>
      <c r="F563">
        <v>0</v>
      </c>
      <c r="H563">
        <v>0</v>
      </c>
      <c r="I563">
        <v>2</v>
      </c>
      <c r="J563">
        <v>2</v>
      </c>
      <c r="K563">
        <v>2</v>
      </c>
      <c r="L563">
        <v>2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2</v>
      </c>
      <c r="Z563">
        <v>0</v>
      </c>
      <c r="AA563">
        <v>0</v>
      </c>
      <c r="AB563">
        <v>0</v>
      </c>
      <c r="AC563">
        <v>3</v>
      </c>
      <c r="AD563">
        <v>1</v>
      </c>
      <c r="AE563">
        <v>0</v>
      </c>
      <c r="AF563">
        <v>0</v>
      </c>
      <c r="AG563">
        <v>1</v>
      </c>
      <c r="AH563">
        <v>0</v>
      </c>
      <c r="AI563">
        <v>0</v>
      </c>
      <c r="AJ563">
        <v>1</v>
      </c>
      <c r="AK563" s="51" t="s">
        <v>42</v>
      </c>
      <c r="AO563" s="14" t="s">
        <v>33</v>
      </c>
    </row>
    <row r="564" spans="1:41" x14ac:dyDescent="0.3">
      <c r="A564" s="14" t="s">
        <v>1280</v>
      </c>
      <c r="B564">
        <v>3</v>
      </c>
      <c r="C564">
        <v>7107</v>
      </c>
      <c r="D564" t="s">
        <v>58</v>
      </c>
      <c r="E564">
        <v>0</v>
      </c>
      <c r="F564">
        <v>0</v>
      </c>
      <c r="H564">
        <v>2</v>
      </c>
      <c r="I564">
        <v>26</v>
      </c>
      <c r="J564">
        <v>26</v>
      </c>
      <c r="K564">
        <v>26</v>
      </c>
      <c r="L564">
        <v>26</v>
      </c>
      <c r="M564">
        <v>17</v>
      </c>
      <c r="N564">
        <v>17</v>
      </c>
      <c r="O564">
        <v>16</v>
      </c>
      <c r="P564">
        <v>17</v>
      </c>
      <c r="Q564">
        <v>18</v>
      </c>
      <c r="R564">
        <v>18</v>
      </c>
      <c r="S564">
        <v>0</v>
      </c>
      <c r="T564">
        <v>0</v>
      </c>
      <c r="U564">
        <v>14</v>
      </c>
      <c r="V564">
        <v>13</v>
      </c>
      <c r="W564">
        <v>6</v>
      </c>
      <c r="X564">
        <v>0</v>
      </c>
      <c r="Y564">
        <v>14</v>
      </c>
      <c r="Z564">
        <v>8</v>
      </c>
      <c r="AA564">
        <v>13</v>
      </c>
      <c r="AB564">
        <v>12</v>
      </c>
      <c r="AC564">
        <v>11</v>
      </c>
      <c r="AD564">
        <v>9</v>
      </c>
      <c r="AE564">
        <v>11</v>
      </c>
      <c r="AF564">
        <v>0</v>
      </c>
      <c r="AG564">
        <v>12</v>
      </c>
      <c r="AH564">
        <v>0</v>
      </c>
      <c r="AI564">
        <v>6</v>
      </c>
      <c r="AJ564">
        <v>0</v>
      </c>
      <c r="AK564" s="51" t="s">
        <v>58</v>
      </c>
      <c r="AO564" s="14" t="s">
        <v>33</v>
      </c>
    </row>
    <row r="565" spans="1:41" x14ac:dyDescent="0.3">
      <c r="A565" s="14" t="s">
        <v>1281</v>
      </c>
      <c r="B565">
        <v>3</v>
      </c>
      <c r="C565">
        <v>7183</v>
      </c>
      <c r="D565" t="s">
        <v>202</v>
      </c>
      <c r="E565">
        <v>0</v>
      </c>
      <c r="F565">
        <v>2</v>
      </c>
      <c r="H565">
        <v>2</v>
      </c>
      <c r="I565">
        <v>27</v>
      </c>
      <c r="J565">
        <v>27</v>
      </c>
      <c r="K565">
        <v>27</v>
      </c>
      <c r="L565">
        <v>27</v>
      </c>
      <c r="M565">
        <v>17</v>
      </c>
      <c r="N565">
        <v>17</v>
      </c>
      <c r="O565">
        <v>18</v>
      </c>
      <c r="P565">
        <v>17</v>
      </c>
      <c r="Q565">
        <v>35</v>
      </c>
      <c r="R565">
        <v>36</v>
      </c>
      <c r="S565">
        <v>0</v>
      </c>
      <c r="T565">
        <v>0</v>
      </c>
      <c r="U565">
        <v>23</v>
      </c>
      <c r="V565">
        <v>24</v>
      </c>
      <c r="W565">
        <v>24</v>
      </c>
      <c r="X565">
        <v>0</v>
      </c>
      <c r="Y565">
        <v>26</v>
      </c>
      <c r="Z565">
        <v>17</v>
      </c>
      <c r="AA565">
        <v>19</v>
      </c>
      <c r="AB565">
        <v>18</v>
      </c>
      <c r="AC565">
        <v>8</v>
      </c>
      <c r="AD565">
        <v>8</v>
      </c>
      <c r="AE565">
        <v>2</v>
      </c>
      <c r="AF565">
        <v>0</v>
      </c>
      <c r="AG565">
        <v>13</v>
      </c>
      <c r="AH565">
        <v>0</v>
      </c>
      <c r="AI565">
        <v>4</v>
      </c>
      <c r="AJ565">
        <v>16</v>
      </c>
      <c r="AK565" s="51" t="s">
        <v>49</v>
      </c>
      <c r="AO565" s="14" t="s">
        <v>33</v>
      </c>
    </row>
    <row r="566" spans="1:41" x14ac:dyDescent="0.3">
      <c r="A566" s="14" t="s">
        <v>1282</v>
      </c>
      <c r="B566">
        <v>3</v>
      </c>
      <c r="C566">
        <v>7222</v>
      </c>
      <c r="D566" t="s">
        <v>203</v>
      </c>
      <c r="E566">
        <v>0</v>
      </c>
      <c r="F566">
        <v>0</v>
      </c>
      <c r="H566">
        <v>0</v>
      </c>
      <c r="I566">
        <v>1</v>
      </c>
      <c r="J566">
        <v>1</v>
      </c>
      <c r="K566">
        <v>1</v>
      </c>
      <c r="L566">
        <v>1</v>
      </c>
      <c r="M566">
        <v>1</v>
      </c>
      <c r="N566">
        <v>1</v>
      </c>
      <c r="O566">
        <v>1</v>
      </c>
      <c r="P566">
        <v>1</v>
      </c>
      <c r="Q566">
        <v>0</v>
      </c>
      <c r="R566">
        <v>0</v>
      </c>
      <c r="S566">
        <v>0</v>
      </c>
      <c r="T566">
        <v>0</v>
      </c>
      <c r="U566">
        <v>1</v>
      </c>
      <c r="V566">
        <v>1</v>
      </c>
      <c r="W566">
        <v>1</v>
      </c>
      <c r="X566">
        <v>0</v>
      </c>
      <c r="Y566">
        <v>3</v>
      </c>
      <c r="Z566">
        <v>2</v>
      </c>
      <c r="AA566">
        <v>2</v>
      </c>
      <c r="AB566">
        <v>2</v>
      </c>
      <c r="AC566">
        <v>1</v>
      </c>
      <c r="AD566">
        <v>1</v>
      </c>
      <c r="AE566">
        <v>0</v>
      </c>
      <c r="AF566">
        <v>0</v>
      </c>
      <c r="AG566">
        <v>2</v>
      </c>
      <c r="AH566">
        <v>0</v>
      </c>
      <c r="AI566">
        <v>0</v>
      </c>
      <c r="AJ566">
        <v>0</v>
      </c>
      <c r="AK566" s="51" t="s">
        <v>141</v>
      </c>
      <c r="AO566" s="14" t="s">
        <v>92</v>
      </c>
    </row>
    <row r="567" spans="1:41" x14ac:dyDescent="0.3">
      <c r="A567" s="14" t="s">
        <v>1283</v>
      </c>
      <c r="B567">
        <v>3</v>
      </c>
      <c r="C567">
        <v>7223</v>
      </c>
      <c r="D567" t="s">
        <v>204</v>
      </c>
      <c r="E567">
        <v>0</v>
      </c>
      <c r="F567">
        <v>0</v>
      </c>
      <c r="H567">
        <v>0</v>
      </c>
      <c r="I567">
        <v>2</v>
      </c>
      <c r="J567">
        <v>2</v>
      </c>
      <c r="K567">
        <v>2</v>
      </c>
      <c r="L567">
        <v>2</v>
      </c>
      <c r="M567">
        <v>3</v>
      </c>
      <c r="N567">
        <v>3</v>
      </c>
      <c r="O567">
        <v>3</v>
      </c>
      <c r="P567">
        <v>2</v>
      </c>
      <c r="Q567">
        <v>2</v>
      </c>
      <c r="R567">
        <v>2</v>
      </c>
      <c r="S567">
        <v>0</v>
      </c>
      <c r="T567">
        <v>0</v>
      </c>
      <c r="U567">
        <v>3</v>
      </c>
      <c r="V567">
        <v>3</v>
      </c>
      <c r="W567">
        <v>3</v>
      </c>
      <c r="X567">
        <v>0</v>
      </c>
      <c r="Y567">
        <v>3</v>
      </c>
      <c r="Z567">
        <v>0</v>
      </c>
      <c r="AA567">
        <v>0</v>
      </c>
      <c r="AB567">
        <v>0</v>
      </c>
      <c r="AC567">
        <v>4</v>
      </c>
      <c r="AD567">
        <v>3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5</v>
      </c>
      <c r="AK567" s="51" t="s">
        <v>141</v>
      </c>
      <c r="AO567" s="14" t="s">
        <v>92</v>
      </c>
    </row>
    <row r="568" spans="1:41" x14ac:dyDescent="0.3">
      <c r="A568" s="14" t="s">
        <v>1284</v>
      </c>
      <c r="B568">
        <v>3</v>
      </c>
      <c r="C568">
        <v>7306</v>
      </c>
      <c r="D568" t="s">
        <v>205</v>
      </c>
      <c r="E568">
        <v>1</v>
      </c>
      <c r="F568">
        <v>0</v>
      </c>
      <c r="H568">
        <v>0</v>
      </c>
      <c r="I568">
        <v>9</v>
      </c>
      <c r="J568">
        <v>9</v>
      </c>
      <c r="K568">
        <v>9</v>
      </c>
      <c r="L568">
        <v>9</v>
      </c>
      <c r="M568">
        <v>7</v>
      </c>
      <c r="N568">
        <v>7</v>
      </c>
      <c r="O568">
        <v>7</v>
      </c>
      <c r="P568">
        <v>7</v>
      </c>
      <c r="Q568">
        <v>7</v>
      </c>
      <c r="R568">
        <v>7</v>
      </c>
      <c r="S568">
        <v>0</v>
      </c>
      <c r="T568">
        <v>0</v>
      </c>
      <c r="U568">
        <v>6</v>
      </c>
      <c r="V568">
        <v>7</v>
      </c>
      <c r="W568">
        <v>6</v>
      </c>
      <c r="X568">
        <v>0</v>
      </c>
      <c r="Y568">
        <v>7</v>
      </c>
      <c r="Z568">
        <v>11</v>
      </c>
      <c r="AA568">
        <v>11</v>
      </c>
      <c r="AB568">
        <v>11</v>
      </c>
      <c r="AC568">
        <v>11</v>
      </c>
      <c r="AD568">
        <v>11</v>
      </c>
      <c r="AE568">
        <v>0</v>
      </c>
      <c r="AF568">
        <v>0</v>
      </c>
      <c r="AG568">
        <v>43</v>
      </c>
      <c r="AH568">
        <v>0</v>
      </c>
      <c r="AI568">
        <v>1</v>
      </c>
      <c r="AJ568">
        <v>4</v>
      </c>
      <c r="AK568" s="51" t="s">
        <v>56</v>
      </c>
      <c r="AO568" s="14" t="s">
        <v>33</v>
      </c>
    </row>
    <row r="569" spans="1:41" x14ac:dyDescent="0.3">
      <c r="A569" s="14" t="s">
        <v>1285</v>
      </c>
      <c r="B569">
        <v>3</v>
      </c>
      <c r="C569">
        <v>7315</v>
      </c>
      <c r="D569" t="s">
        <v>206</v>
      </c>
      <c r="E569">
        <v>0</v>
      </c>
      <c r="F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2</v>
      </c>
      <c r="N569">
        <v>2</v>
      </c>
      <c r="O569">
        <v>2</v>
      </c>
      <c r="P569">
        <v>2</v>
      </c>
      <c r="Q569">
        <v>4</v>
      </c>
      <c r="R569">
        <v>4</v>
      </c>
      <c r="S569">
        <v>0</v>
      </c>
      <c r="T569">
        <v>0</v>
      </c>
      <c r="U569">
        <v>1</v>
      </c>
      <c r="V569">
        <v>1</v>
      </c>
      <c r="W569">
        <v>1</v>
      </c>
      <c r="X569">
        <v>0</v>
      </c>
      <c r="Y569">
        <v>2</v>
      </c>
      <c r="Z569">
        <v>2</v>
      </c>
      <c r="AA569">
        <v>0</v>
      </c>
      <c r="AB569">
        <v>0</v>
      </c>
      <c r="AC569">
        <v>1</v>
      </c>
      <c r="AD569">
        <v>1</v>
      </c>
      <c r="AE569">
        <v>1</v>
      </c>
      <c r="AF569">
        <v>0</v>
      </c>
      <c r="AG569">
        <v>2</v>
      </c>
      <c r="AH569">
        <v>0</v>
      </c>
      <c r="AI569">
        <v>1</v>
      </c>
      <c r="AJ569">
        <v>2</v>
      </c>
      <c r="AK569" s="51" t="s">
        <v>128</v>
      </c>
      <c r="AO569" s="14" t="s">
        <v>92</v>
      </c>
    </row>
    <row r="570" spans="1:41" x14ac:dyDescent="0.3">
      <c r="A570" s="14" t="s">
        <v>1286</v>
      </c>
      <c r="B570">
        <v>3</v>
      </c>
      <c r="C570">
        <v>7316</v>
      </c>
      <c r="D570" t="s">
        <v>207</v>
      </c>
      <c r="E570">
        <v>0</v>
      </c>
      <c r="F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2</v>
      </c>
      <c r="N570">
        <v>2</v>
      </c>
      <c r="O570">
        <v>2</v>
      </c>
      <c r="P570">
        <v>2</v>
      </c>
      <c r="Q570">
        <v>2</v>
      </c>
      <c r="R570">
        <v>2</v>
      </c>
      <c r="S570">
        <v>0</v>
      </c>
      <c r="T570">
        <v>0</v>
      </c>
      <c r="U570">
        <v>1</v>
      </c>
      <c r="V570">
        <v>1</v>
      </c>
      <c r="W570">
        <v>1</v>
      </c>
      <c r="X570">
        <v>0</v>
      </c>
      <c r="Y570">
        <v>3</v>
      </c>
      <c r="Z570">
        <v>1</v>
      </c>
      <c r="AA570">
        <v>1</v>
      </c>
      <c r="AB570">
        <v>1</v>
      </c>
      <c r="AC570">
        <v>0</v>
      </c>
      <c r="AD570">
        <v>0</v>
      </c>
      <c r="AE570">
        <v>3</v>
      </c>
      <c r="AF570">
        <v>0</v>
      </c>
      <c r="AG570">
        <v>2</v>
      </c>
      <c r="AH570">
        <v>0</v>
      </c>
      <c r="AI570">
        <v>0</v>
      </c>
      <c r="AJ570">
        <v>1</v>
      </c>
      <c r="AK570" s="51" t="s">
        <v>128</v>
      </c>
      <c r="AO570" s="14" t="s">
        <v>92</v>
      </c>
    </row>
    <row r="571" spans="1:41" x14ac:dyDescent="0.3">
      <c r="A571" s="14" t="s">
        <v>1287</v>
      </c>
      <c r="B571">
        <v>3</v>
      </c>
      <c r="C571">
        <v>7317</v>
      </c>
      <c r="D571" t="s">
        <v>208</v>
      </c>
      <c r="E571">
        <v>0</v>
      </c>
      <c r="F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3</v>
      </c>
      <c r="N571">
        <v>2</v>
      </c>
      <c r="O571">
        <v>2</v>
      </c>
      <c r="P571">
        <v>3</v>
      </c>
      <c r="Q571">
        <v>2</v>
      </c>
      <c r="R571">
        <v>2</v>
      </c>
      <c r="S571">
        <v>0</v>
      </c>
      <c r="T571">
        <v>0</v>
      </c>
      <c r="U571">
        <v>3</v>
      </c>
      <c r="V571">
        <v>4</v>
      </c>
      <c r="W571">
        <v>2</v>
      </c>
      <c r="X571">
        <v>0</v>
      </c>
      <c r="Y571">
        <v>3</v>
      </c>
      <c r="Z571">
        <v>4</v>
      </c>
      <c r="AA571">
        <v>5</v>
      </c>
      <c r="AB571">
        <v>4</v>
      </c>
      <c r="AC571">
        <v>0</v>
      </c>
      <c r="AD571">
        <v>0</v>
      </c>
      <c r="AE571">
        <v>0</v>
      </c>
      <c r="AF571">
        <v>0</v>
      </c>
      <c r="AG571">
        <v>1</v>
      </c>
      <c r="AH571">
        <v>0</v>
      </c>
      <c r="AI571">
        <v>0</v>
      </c>
      <c r="AJ571">
        <v>0</v>
      </c>
      <c r="AK571" s="51" t="s">
        <v>169</v>
      </c>
      <c r="AO571" s="14" t="s">
        <v>164</v>
      </c>
    </row>
    <row r="572" spans="1:41" x14ac:dyDescent="0.3">
      <c r="A572" s="14" t="s">
        <v>1288</v>
      </c>
      <c r="B572">
        <v>3</v>
      </c>
      <c r="C572">
        <v>7318</v>
      </c>
      <c r="D572" t="s">
        <v>209</v>
      </c>
      <c r="E572">
        <v>1</v>
      </c>
      <c r="F572">
        <v>0</v>
      </c>
      <c r="H572">
        <v>1</v>
      </c>
      <c r="I572">
        <v>0</v>
      </c>
      <c r="J572">
        <v>0</v>
      </c>
      <c r="K572">
        <v>0</v>
      </c>
      <c r="L572">
        <v>0</v>
      </c>
      <c r="M572">
        <v>2</v>
      </c>
      <c r="N572">
        <v>2</v>
      </c>
      <c r="O572">
        <v>1</v>
      </c>
      <c r="P572">
        <v>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1</v>
      </c>
      <c r="W572">
        <v>0</v>
      </c>
      <c r="X572">
        <v>0</v>
      </c>
      <c r="Y572">
        <v>2</v>
      </c>
      <c r="Z572">
        <v>0</v>
      </c>
      <c r="AA572">
        <v>0</v>
      </c>
      <c r="AB572">
        <v>0</v>
      </c>
      <c r="AC572">
        <v>1</v>
      </c>
      <c r="AD572">
        <v>1</v>
      </c>
      <c r="AE572">
        <v>6</v>
      </c>
      <c r="AF572">
        <v>0</v>
      </c>
      <c r="AG572">
        <v>0</v>
      </c>
      <c r="AH572">
        <v>0</v>
      </c>
      <c r="AI572">
        <v>0</v>
      </c>
      <c r="AJ572">
        <v>1</v>
      </c>
      <c r="AK572" s="51" t="s">
        <v>360</v>
      </c>
      <c r="AO572" s="14" t="s">
        <v>92</v>
      </c>
    </row>
    <row r="573" spans="1:41" x14ac:dyDescent="0.3">
      <c r="A573" s="14" t="s">
        <v>1289</v>
      </c>
      <c r="B573">
        <v>3</v>
      </c>
      <c r="C573">
        <v>7410</v>
      </c>
      <c r="D573" t="s">
        <v>210</v>
      </c>
      <c r="E573">
        <v>1</v>
      </c>
      <c r="F573">
        <v>0</v>
      </c>
      <c r="H573">
        <v>3</v>
      </c>
      <c r="I573">
        <v>8</v>
      </c>
      <c r="J573">
        <v>8</v>
      </c>
      <c r="K573">
        <v>8</v>
      </c>
      <c r="L573">
        <v>8</v>
      </c>
      <c r="M573">
        <v>14</v>
      </c>
      <c r="N573">
        <v>14</v>
      </c>
      <c r="O573">
        <v>14</v>
      </c>
      <c r="P573">
        <v>14</v>
      </c>
      <c r="Q573">
        <v>14</v>
      </c>
      <c r="R573">
        <v>15</v>
      </c>
      <c r="S573">
        <v>0</v>
      </c>
      <c r="T573">
        <v>0</v>
      </c>
      <c r="U573">
        <v>17</v>
      </c>
      <c r="V573">
        <v>18</v>
      </c>
      <c r="W573">
        <v>22</v>
      </c>
      <c r="X573">
        <v>0</v>
      </c>
      <c r="Y573">
        <v>10</v>
      </c>
      <c r="Z573">
        <v>10</v>
      </c>
      <c r="AA573">
        <v>11</v>
      </c>
      <c r="AB573">
        <v>11</v>
      </c>
      <c r="AC573">
        <v>7</v>
      </c>
      <c r="AD573">
        <v>8</v>
      </c>
      <c r="AE573">
        <v>3</v>
      </c>
      <c r="AF573">
        <v>0</v>
      </c>
      <c r="AG573">
        <v>1</v>
      </c>
      <c r="AH573">
        <v>0</v>
      </c>
      <c r="AI573">
        <v>12</v>
      </c>
      <c r="AJ573">
        <v>7</v>
      </c>
      <c r="AK573" s="51" t="s">
        <v>45</v>
      </c>
      <c r="AO573" s="14" t="s">
        <v>33</v>
      </c>
    </row>
    <row r="574" spans="1:41" x14ac:dyDescent="0.3">
      <c r="A574" s="14" t="s">
        <v>1290</v>
      </c>
      <c r="B574">
        <v>3</v>
      </c>
      <c r="C574">
        <v>9468</v>
      </c>
      <c r="D574" t="s">
        <v>211</v>
      </c>
      <c r="E574">
        <v>0</v>
      </c>
      <c r="F574">
        <v>0</v>
      </c>
      <c r="H574">
        <v>0</v>
      </c>
      <c r="I574">
        <v>3</v>
      </c>
      <c r="J574">
        <v>3</v>
      </c>
      <c r="K574">
        <v>3</v>
      </c>
      <c r="L574">
        <v>3</v>
      </c>
      <c r="M574">
        <v>1</v>
      </c>
      <c r="N574">
        <v>1</v>
      </c>
      <c r="O574">
        <v>1</v>
      </c>
      <c r="P574">
        <v>1</v>
      </c>
      <c r="Q574">
        <v>0</v>
      </c>
      <c r="R574">
        <v>0</v>
      </c>
      <c r="S574">
        <v>0</v>
      </c>
      <c r="T574">
        <v>0</v>
      </c>
      <c r="U574">
        <v>1</v>
      </c>
      <c r="V574">
        <v>1</v>
      </c>
      <c r="W574">
        <v>1</v>
      </c>
      <c r="X574">
        <v>0</v>
      </c>
      <c r="Y574">
        <v>3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1</v>
      </c>
      <c r="AF574">
        <v>0</v>
      </c>
      <c r="AG574">
        <v>6</v>
      </c>
      <c r="AH574">
        <v>0</v>
      </c>
      <c r="AI574">
        <v>0</v>
      </c>
      <c r="AJ574">
        <v>1</v>
      </c>
      <c r="AK574" s="51" t="s">
        <v>107</v>
      </c>
      <c r="AO574" s="14" t="s">
        <v>92</v>
      </c>
    </row>
    <row r="575" spans="1:41" x14ac:dyDescent="0.3">
      <c r="A575" s="14" t="s">
        <v>1291</v>
      </c>
      <c r="B575">
        <v>3</v>
      </c>
      <c r="C575">
        <v>10095</v>
      </c>
      <c r="D575" t="s">
        <v>213</v>
      </c>
      <c r="E575">
        <v>0</v>
      </c>
      <c r="F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2</v>
      </c>
      <c r="N575">
        <v>2</v>
      </c>
      <c r="O575">
        <v>2</v>
      </c>
      <c r="P575">
        <v>2</v>
      </c>
      <c r="Q575">
        <v>0</v>
      </c>
      <c r="R575">
        <v>0</v>
      </c>
      <c r="S575">
        <v>0</v>
      </c>
      <c r="T575">
        <v>0</v>
      </c>
      <c r="U575">
        <v>1</v>
      </c>
      <c r="V575">
        <v>1</v>
      </c>
      <c r="W575">
        <v>1</v>
      </c>
      <c r="X575">
        <v>0</v>
      </c>
      <c r="Y575">
        <v>2</v>
      </c>
      <c r="Z575">
        <v>2</v>
      </c>
      <c r="AA575">
        <v>2</v>
      </c>
      <c r="AB575">
        <v>2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1</v>
      </c>
      <c r="AK575" s="51" t="s">
        <v>128</v>
      </c>
      <c r="AO575" s="14" t="s">
        <v>92</v>
      </c>
    </row>
    <row r="576" spans="1:41" x14ac:dyDescent="0.3">
      <c r="A576" s="14" t="s">
        <v>1292</v>
      </c>
      <c r="B576">
        <v>3</v>
      </c>
      <c r="C576">
        <v>10096</v>
      </c>
      <c r="D576" t="s">
        <v>212</v>
      </c>
      <c r="E576">
        <v>0</v>
      </c>
      <c r="F576">
        <v>0</v>
      </c>
      <c r="H576">
        <v>0</v>
      </c>
      <c r="I576">
        <v>2</v>
      </c>
      <c r="J576">
        <v>2</v>
      </c>
      <c r="K576">
        <v>2</v>
      </c>
      <c r="L576">
        <v>2</v>
      </c>
      <c r="M576">
        <v>1</v>
      </c>
      <c r="N576">
        <v>1</v>
      </c>
      <c r="O576">
        <v>0</v>
      </c>
      <c r="P576">
        <v>0</v>
      </c>
      <c r="Q576">
        <v>2</v>
      </c>
      <c r="R576">
        <v>2</v>
      </c>
      <c r="S576">
        <v>0</v>
      </c>
      <c r="T576">
        <v>0</v>
      </c>
      <c r="U576">
        <v>1</v>
      </c>
      <c r="V576">
        <v>0</v>
      </c>
      <c r="W576">
        <v>1</v>
      </c>
      <c r="X576">
        <v>0</v>
      </c>
      <c r="Y576">
        <v>1</v>
      </c>
      <c r="Z576">
        <v>0</v>
      </c>
      <c r="AA576">
        <v>2</v>
      </c>
      <c r="AB576">
        <v>1</v>
      </c>
      <c r="AC576">
        <v>3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 s="51" t="s">
        <v>128</v>
      </c>
      <c r="AO576" s="14" t="s">
        <v>92</v>
      </c>
    </row>
    <row r="577" spans="1:41" x14ac:dyDescent="0.3">
      <c r="A577" s="14" t="s">
        <v>1293</v>
      </c>
      <c r="B577">
        <v>3</v>
      </c>
      <c r="C577">
        <v>11452</v>
      </c>
      <c r="D577" t="s">
        <v>215</v>
      </c>
      <c r="E577">
        <v>0</v>
      </c>
      <c r="F577">
        <v>0</v>
      </c>
      <c r="H577">
        <v>0</v>
      </c>
      <c r="I577">
        <v>1</v>
      </c>
      <c r="J577">
        <v>1</v>
      </c>
      <c r="K577">
        <v>1</v>
      </c>
      <c r="L577">
        <v>1</v>
      </c>
      <c r="M577">
        <v>2</v>
      </c>
      <c r="N577">
        <v>2</v>
      </c>
      <c r="O577">
        <v>2</v>
      </c>
      <c r="P577">
        <v>2</v>
      </c>
      <c r="Q577">
        <v>3</v>
      </c>
      <c r="R577">
        <v>3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3</v>
      </c>
      <c r="AD577">
        <v>3</v>
      </c>
      <c r="AE577">
        <v>0</v>
      </c>
      <c r="AF577">
        <v>0</v>
      </c>
      <c r="AG577">
        <v>1</v>
      </c>
      <c r="AH577">
        <v>0</v>
      </c>
      <c r="AI577">
        <v>0</v>
      </c>
      <c r="AJ577">
        <v>4</v>
      </c>
      <c r="AK577" s="51" t="s">
        <v>107</v>
      </c>
      <c r="AO577" s="14" t="s">
        <v>92</v>
      </c>
    </row>
    <row r="578" spans="1:41" x14ac:dyDescent="0.3">
      <c r="A578" s="14" t="s">
        <v>1294</v>
      </c>
      <c r="B578">
        <v>3</v>
      </c>
      <c r="C578">
        <v>11470</v>
      </c>
      <c r="D578" t="s">
        <v>216</v>
      </c>
      <c r="E578">
        <v>137</v>
      </c>
      <c r="F578">
        <v>6</v>
      </c>
      <c r="H578">
        <v>138</v>
      </c>
      <c r="I578">
        <v>8</v>
      </c>
      <c r="J578">
        <v>9</v>
      </c>
      <c r="K578">
        <v>9</v>
      </c>
      <c r="L578">
        <v>4</v>
      </c>
      <c r="M578">
        <v>19</v>
      </c>
      <c r="N578">
        <v>19</v>
      </c>
      <c r="O578">
        <v>17</v>
      </c>
      <c r="P578">
        <v>13</v>
      </c>
      <c r="Q578">
        <v>5</v>
      </c>
      <c r="R578">
        <v>2</v>
      </c>
      <c r="S578">
        <v>0</v>
      </c>
      <c r="T578">
        <v>0</v>
      </c>
      <c r="U578">
        <v>3</v>
      </c>
      <c r="V578">
        <v>2</v>
      </c>
      <c r="W578">
        <v>1</v>
      </c>
      <c r="X578">
        <v>0</v>
      </c>
      <c r="Y578">
        <v>1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4</v>
      </c>
      <c r="AH578">
        <v>0</v>
      </c>
      <c r="AI578">
        <v>4</v>
      </c>
      <c r="AJ578">
        <v>17</v>
      </c>
      <c r="AK578" s="51" t="s">
        <v>33</v>
      </c>
      <c r="AO578" s="14" t="s">
        <v>33</v>
      </c>
    </row>
    <row r="579" spans="1:41" x14ac:dyDescent="0.3">
      <c r="A579" s="14" t="s">
        <v>1295</v>
      </c>
      <c r="B579">
        <v>3</v>
      </c>
      <c r="C579">
        <v>11688</v>
      </c>
      <c r="D579" t="s">
        <v>214</v>
      </c>
      <c r="E579">
        <v>0</v>
      </c>
      <c r="F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1</v>
      </c>
      <c r="R579">
        <v>1</v>
      </c>
      <c r="S579">
        <v>0</v>
      </c>
      <c r="T579">
        <v>0</v>
      </c>
      <c r="U579">
        <v>0</v>
      </c>
      <c r="V579">
        <v>0</v>
      </c>
      <c r="W579">
        <v>1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1</v>
      </c>
      <c r="AH579">
        <v>0</v>
      </c>
      <c r="AI579">
        <v>0</v>
      </c>
      <c r="AJ579">
        <v>0</v>
      </c>
      <c r="AK579" s="51" t="s">
        <v>128</v>
      </c>
      <c r="AO579" s="14" t="s">
        <v>92</v>
      </c>
    </row>
    <row r="580" spans="1:41" x14ac:dyDescent="0.3">
      <c r="A580" s="14" t="s">
        <v>1296</v>
      </c>
      <c r="B580">
        <v>3</v>
      </c>
      <c r="C580">
        <v>17605</v>
      </c>
      <c r="D580" t="s">
        <v>217</v>
      </c>
      <c r="E580">
        <v>0</v>
      </c>
      <c r="F580">
        <v>0</v>
      </c>
      <c r="H580">
        <v>0</v>
      </c>
      <c r="I580">
        <v>3</v>
      </c>
      <c r="J580">
        <v>3</v>
      </c>
      <c r="K580">
        <v>3</v>
      </c>
      <c r="L580">
        <v>3</v>
      </c>
      <c r="M580">
        <v>1</v>
      </c>
      <c r="N580">
        <v>1</v>
      </c>
      <c r="O580">
        <v>1</v>
      </c>
      <c r="P580">
        <v>1</v>
      </c>
      <c r="Q580">
        <v>1</v>
      </c>
      <c r="R580">
        <v>1</v>
      </c>
      <c r="S580">
        <v>0</v>
      </c>
      <c r="T580">
        <v>0</v>
      </c>
      <c r="U580">
        <v>3</v>
      </c>
      <c r="V580">
        <v>3</v>
      </c>
      <c r="W580">
        <v>3</v>
      </c>
      <c r="X580">
        <v>0</v>
      </c>
      <c r="Y580">
        <v>4</v>
      </c>
      <c r="Z580">
        <v>1</v>
      </c>
      <c r="AA580">
        <v>3</v>
      </c>
      <c r="AB580">
        <v>2</v>
      </c>
      <c r="AC580">
        <v>1</v>
      </c>
      <c r="AD580">
        <v>1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4</v>
      </c>
      <c r="AK580" s="51" t="s">
        <v>128</v>
      </c>
      <c r="AO580" s="14" t="s">
        <v>92</v>
      </c>
    </row>
    <row r="581" spans="1:41" x14ac:dyDescent="0.3">
      <c r="A581" s="14" t="s">
        <v>1297</v>
      </c>
      <c r="B581">
        <v>3</v>
      </c>
      <c r="C581">
        <v>17874</v>
      </c>
      <c r="D581" t="s">
        <v>218</v>
      </c>
      <c r="E581">
        <v>0</v>
      </c>
      <c r="F581">
        <v>0</v>
      </c>
      <c r="H581">
        <v>0</v>
      </c>
      <c r="I581">
        <v>2</v>
      </c>
      <c r="J581">
        <v>2</v>
      </c>
      <c r="K581">
        <v>2</v>
      </c>
      <c r="L581">
        <v>2</v>
      </c>
      <c r="M581">
        <v>3</v>
      </c>
      <c r="N581">
        <v>3</v>
      </c>
      <c r="O581">
        <v>3</v>
      </c>
      <c r="P581">
        <v>3</v>
      </c>
      <c r="Q581">
        <v>3</v>
      </c>
      <c r="R581">
        <v>3</v>
      </c>
      <c r="S581">
        <v>0</v>
      </c>
      <c r="T581">
        <v>0</v>
      </c>
      <c r="U581">
        <v>4</v>
      </c>
      <c r="V581">
        <v>4</v>
      </c>
      <c r="W581">
        <v>4</v>
      </c>
      <c r="X581">
        <v>0</v>
      </c>
      <c r="Y581">
        <v>3</v>
      </c>
      <c r="Z581">
        <v>3</v>
      </c>
      <c r="AA581">
        <v>4</v>
      </c>
      <c r="AB581">
        <v>4</v>
      </c>
      <c r="AC581">
        <v>5</v>
      </c>
      <c r="AD581">
        <v>4</v>
      </c>
      <c r="AE581">
        <v>0</v>
      </c>
      <c r="AF581">
        <v>0</v>
      </c>
      <c r="AG581">
        <v>0</v>
      </c>
      <c r="AH581">
        <v>0</v>
      </c>
      <c r="AI581">
        <v>2</v>
      </c>
      <c r="AJ581">
        <v>4</v>
      </c>
      <c r="AK581" s="51" t="s">
        <v>367</v>
      </c>
      <c r="AO581" s="14" t="s">
        <v>33</v>
      </c>
    </row>
    <row r="582" spans="1:41" x14ac:dyDescent="0.3">
      <c r="A582" s="14" t="s">
        <v>1298</v>
      </c>
      <c r="B582">
        <v>3</v>
      </c>
      <c r="C582">
        <v>17875</v>
      </c>
      <c r="D582" t="s">
        <v>219</v>
      </c>
      <c r="E582">
        <v>0</v>
      </c>
      <c r="F582">
        <v>0</v>
      </c>
      <c r="H582">
        <v>0</v>
      </c>
      <c r="I582">
        <v>1</v>
      </c>
      <c r="J582">
        <v>1</v>
      </c>
      <c r="K582">
        <v>1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1</v>
      </c>
      <c r="V582">
        <v>1</v>
      </c>
      <c r="W582">
        <v>1</v>
      </c>
      <c r="X582">
        <v>0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2</v>
      </c>
      <c r="AE582">
        <v>0</v>
      </c>
      <c r="AF582">
        <v>0</v>
      </c>
      <c r="AG582">
        <v>1</v>
      </c>
      <c r="AH582">
        <v>0</v>
      </c>
      <c r="AI582">
        <v>1</v>
      </c>
      <c r="AJ582">
        <v>0</v>
      </c>
      <c r="AK582" s="51" t="s">
        <v>85</v>
      </c>
      <c r="AO582" s="14" t="s">
        <v>33</v>
      </c>
    </row>
    <row r="583" spans="1:41" x14ac:dyDescent="0.3">
      <c r="A583" s="14" t="s">
        <v>1299</v>
      </c>
      <c r="B583">
        <v>3</v>
      </c>
      <c r="C583">
        <v>18872</v>
      </c>
      <c r="D583" t="s">
        <v>221</v>
      </c>
      <c r="E583">
        <v>0</v>
      </c>
      <c r="F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2</v>
      </c>
      <c r="N583">
        <v>2</v>
      </c>
      <c r="O583">
        <v>2</v>
      </c>
      <c r="P583">
        <v>2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 s="51" t="s">
        <v>128</v>
      </c>
      <c r="AO583" s="14" t="s">
        <v>92</v>
      </c>
    </row>
    <row r="584" spans="1:41" x14ac:dyDescent="0.3">
      <c r="A584" s="14" t="s">
        <v>1300</v>
      </c>
      <c r="B584">
        <v>3</v>
      </c>
      <c r="C584">
        <v>18916</v>
      </c>
      <c r="D584" t="s">
        <v>220</v>
      </c>
      <c r="E584">
        <v>0</v>
      </c>
      <c r="F584">
        <v>0</v>
      </c>
      <c r="H584">
        <v>0</v>
      </c>
      <c r="I584">
        <v>4</v>
      </c>
      <c r="J584">
        <v>4</v>
      </c>
      <c r="K584">
        <v>4</v>
      </c>
      <c r="L584">
        <v>4</v>
      </c>
      <c r="M584">
        <v>2</v>
      </c>
      <c r="N584">
        <v>2</v>
      </c>
      <c r="O584">
        <v>2</v>
      </c>
      <c r="P584">
        <v>2</v>
      </c>
      <c r="Q584">
        <v>3</v>
      </c>
      <c r="R584">
        <v>3</v>
      </c>
      <c r="S584">
        <v>0</v>
      </c>
      <c r="T584">
        <v>0</v>
      </c>
      <c r="U584">
        <v>1</v>
      </c>
      <c r="V584">
        <v>2</v>
      </c>
      <c r="W584">
        <v>0</v>
      </c>
      <c r="X584">
        <v>0</v>
      </c>
      <c r="Y584">
        <v>3</v>
      </c>
      <c r="Z584">
        <v>1</v>
      </c>
      <c r="AA584">
        <v>3</v>
      </c>
      <c r="AB584">
        <v>3</v>
      </c>
      <c r="AC584">
        <v>0</v>
      </c>
      <c r="AD584">
        <v>0</v>
      </c>
      <c r="AE584">
        <v>1</v>
      </c>
      <c r="AF584">
        <v>0</v>
      </c>
      <c r="AG584">
        <v>0</v>
      </c>
      <c r="AH584">
        <v>0</v>
      </c>
      <c r="AI584">
        <v>1</v>
      </c>
      <c r="AJ584">
        <v>0</v>
      </c>
      <c r="AK584" s="51" t="s">
        <v>128</v>
      </c>
      <c r="AO584" s="14" t="s">
        <v>92</v>
      </c>
    </row>
    <row r="585" spans="1:41" x14ac:dyDescent="0.3">
      <c r="A585" s="14" t="s">
        <v>1301</v>
      </c>
      <c r="B585">
        <v>3</v>
      </c>
      <c r="C585">
        <v>26094</v>
      </c>
      <c r="D585" t="s">
        <v>222</v>
      </c>
      <c r="E585">
        <v>0</v>
      </c>
      <c r="F585">
        <v>0</v>
      </c>
      <c r="H585">
        <v>0</v>
      </c>
      <c r="I585">
        <v>8</v>
      </c>
      <c r="J585">
        <v>8</v>
      </c>
      <c r="K585">
        <v>8</v>
      </c>
      <c r="L585">
        <v>8</v>
      </c>
      <c r="M585">
        <v>1</v>
      </c>
      <c r="N585">
        <v>1</v>
      </c>
      <c r="O585">
        <v>1</v>
      </c>
      <c r="P585">
        <v>1</v>
      </c>
      <c r="Q585">
        <v>10</v>
      </c>
      <c r="R585">
        <v>10</v>
      </c>
      <c r="S585">
        <v>0</v>
      </c>
      <c r="T585">
        <v>0</v>
      </c>
      <c r="U585">
        <v>5</v>
      </c>
      <c r="V585">
        <v>9</v>
      </c>
      <c r="W585">
        <v>9</v>
      </c>
      <c r="X585">
        <v>0</v>
      </c>
      <c r="Y585">
        <v>8</v>
      </c>
      <c r="Z585">
        <v>10</v>
      </c>
      <c r="AA585">
        <v>7</v>
      </c>
      <c r="AB585">
        <v>11</v>
      </c>
      <c r="AC585">
        <v>6</v>
      </c>
      <c r="AD585">
        <v>5</v>
      </c>
      <c r="AE585">
        <v>0</v>
      </c>
      <c r="AF585">
        <v>0</v>
      </c>
      <c r="AG585">
        <v>0</v>
      </c>
      <c r="AH585">
        <v>0</v>
      </c>
      <c r="AI585">
        <v>2</v>
      </c>
      <c r="AJ585">
        <v>4</v>
      </c>
      <c r="AK585" s="51" t="s">
        <v>92</v>
      </c>
      <c r="AO585" s="14" t="s">
        <v>92</v>
      </c>
    </row>
    <row r="586" spans="1:41" x14ac:dyDescent="0.3">
      <c r="A586" s="14" t="s">
        <v>1302</v>
      </c>
      <c r="B586">
        <v>3</v>
      </c>
      <c r="C586">
        <v>26269</v>
      </c>
      <c r="D586" t="s">
        <v>223</v>
      </c>
      <c r="E586">
        <v>0</v>
      </c>
      <c r="F586">
        <v>0</v>
      </c>
      <c r="H586">
        <v>1</v>
      </c>
      <c r="I586">
        <v>1</v>
      </c>
      <c r="J586">
        <v>1</v>
      </c>
      <c r="K586">
        <v>1</v>
      </c>
      <c r="L586">
        <v>1</v>
      </c>
      <c r="M586">
        <v>1</v>
      </c>
      <c r="N586">
        <v>1</v>
      </c>
      <c r="O586">
        <v>1</v>
      </c>
      <c r="P586">
        <v>1</v>
      </c>
      <c r="Q586">
        <v>2</v>
      </c>
      <c r="R586">
        <v>2</v>
      </c>
      <c r="S586">
        <v>0</v>
      </c>
      <c r="T586">
        <v>0</v>
      </c>
      <c r="U586">
        <v>1</v>
      </c>
      <c r="V586">
        <v>2</v>
      </c>
      <c r="W586">
        <v>2</v>
      </c>
      <c r="X586">
        <v>0</v>
      </c>
      <c r="Y586">
        <v>0</v>
      </c>
      <c r="Z586">
        <v>2</v>
      </c>
      <c r="AA586">
        <v>2</v>
      </c>
      <c r="AB586">
        <v>2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 s="51" t="s">
        <v>42</v>
      </c>
      <c r="AO586" s="14" t="s">
        <v>33</v>
      </c>
    </row>
    <row r="587" spans="1:41" x14ac:dyDescent="0.3">
      <c r="A587" s="14" t="s">
        <v>1303</v>
      </c>
      <c r="B587">
        <v>3</v>
      </c>
      <c r="C587">
        <v>8832</v>
      </c>
      <c r="D587" t="s">
        <v>462</v>
      </c>
      <c r="E587">
        <v>0</v>
      </c>
      <c r="F587">
        <v>0</v>
      </c>
      <c r="H587">
        <v>0</v>
      </c>
      <c r="I587">
        <v>1</v>
      </c>
      <c r="J587">
        <v>1</v>
      </c>
      <c r="K587">
        <v>1</v>
      </c>
      <c r="L587">
        <v>1</v>
      </c>
      <c r="M587">
        <v>0</v>
      </c>
      <c r="N587">
        <v>0</v>
      </c>
      <c r="O587">
        <v>0</v>
      </c>
      <c r="P587">
        <v>0</v>
      </c>
      <c r="Q587">
        <v>1</v>
      </c>
      <c r="R587">
        <v>1</v>
      </c>
      <c r="S587">
        <v>0</v>
      </c>
      <c r="T587">
        <v>0</v>
      </c>
      <c r="U587">
        <v>1</v>
      </c>
      <c r="V587">
        <v>2</v>
      </c>
      <c r="W587">
        <v>0</v>
      </c>
      <c r="X587">
        <v>0</v>
      </c>
      <c r="Y587">
        <v>0</v>
      </c>
      <c r="Z587">
        <v>1</v>
      </c>
      <c r="AA587">
        <v>2</v>
      </c>
      <c r="AB587">
        <v>0</v>
      </c>
      <c r="AC587">
        <v>3</v>
      </c>
      <c r="AD587">
        <v>3</v>
      </c>
      <c r="AE587">
        <v>0</v>
      </c>
      <c r="AF587">
        <v>0</v>
      </c>
      <c r="AG587">
        <v>1</v>
      </c>
      <c r="AH587">
        <v>0</v>
      </c>
      <c r="AI587">
        <v>0</v>
      </c>
      <c r="AJ587">
        <v>1</v>
      </c>
      <c r="AK587" s="51" t="s">
        <v>82</v>
      </c>
      <c r="AO587" s="14" t="s">
        <v>454</v>
      </c>
    </row>
    <row r="588" spans="1:41" x14ac:dyDescent="0.3">
      <c r="A588" s="14" t="s">
        <v>1304</v>
      </c>
      <c r="B588">
        <v>3</v>
      </c>
      <c r="C588">
        <v>8835</v>
      </c>
      <c r="D588" t="s">
        <v>463</v>
      </c>
      <c r="E588">
        <v>0</v>
      </c>
      <c r="F588">
        <v>1</v>
      </c>
      <c r="H588">
        <v>3</v>
      </c>
      <c r="I588">
        <v>71</v>
      </c>
      <c r="J588">
        <v>71</v>
      </c>
      <c r="K588">
        <v>68</v>
      </c>
      <c r="L588">
        <v>68</v>
      </c>
      <c r="M588">
        <v>58</v>
      </c>
      <c r="N588">
        <v>57</v>
      </c>
      <c r="O588">
        <v>57</v>
      </c>
      <c r="P588">
        <v>58</v>
      </c>
      <c r="Q588">
        <v>74</v>
      </c>
      <c r="R588">
        <v>74</v>
      </c>
      <c r="S588">
        <v>0</v>
      </c>
      <c r="T588">
        <v>0</v>
      </c>
      <c r="U588">
        <v>66</v>
      </c>
      <c r="V588">
        <v>65</v>
      </c>
      <c r="W588">
        <v>0</v>
      </c>
      <c r="X588">
        <v>0</v>
      </c>
      <c r="Y588">
        <v>0</v>
      </c>
      <c r="Z588">
        <v>52</v>
      </c>
      <c r="AA588">
        <v>44</v>
      </c>
      <c r="AB588">
        <v>53</v>
      </c>
      <c r="AC588">
        <v>36</v>
      </c>
      <c r="AD588">
        <v>24</v>
      </c>
      <c r="AE588">
        <v>7</v>
      </c>
      <c r="AF588">
        <v>0</v>
      </c>
      <c r="AG588">
        <v>153</v>
      </c>
      <c r="AH588">
        <v>0</v>
      </c>
      <c r="AI588">
        <v>0</v>
      </c>
      <c r="AJ588">
        <v>37</v>
      </c>
      <c r="AK588" s="51" t="s">
        <v>33</v>
      </c>
      <c r="AO588" s="14" t="s">
        <v>454</v>
      </c>
    </row>
    <row r="589" spans="1:41" x14ac:dyDescent="0.3">
      <c r="A589" s="14" t="s">
        <v>1305</v>
      </c>
      <c r="B589">
        <v>3</v>
      </c>
      <c r="C589">
        <v>8833</v>
      </c>
      <c r="D589" t="s">
        <v>464</v>
      </c>
      <c r="E589">
        <v>0</v>
      </c>
      <c r="F589">
        <v>0</v>
      </c>
      <c r="H589">
        <v>0</v>
      </c>
      <c r="I589">
        <v>31</v>
      </c>
      <c r="J589">
        <v>30</v>
      </c>
      <c r="K589">
        <v>31</v>
      </c>
      <c r="L589">
        <v>30</v>
      </c>
      <c r="M589">
        <v>29</v>
      </c>
      <c r="N589">
        <v>29</v>
      </c>
      <c r="O589">
        <v>29</v>
      </c>
      <c r="P589">
        <v>29</v>
      </c>
      <c r="Q589">
        <v>31</v>
      </c>
      <c r="R589">
        <v>31</v>
      </c>
      <c r="S589">
        <v>0</v>
      </c>
      <c r="T589">
        <v>0</v>
      </c>
      <c r="U589">
        <v>27</v>
      </c>
      <c r="V589">
        <v>27</v>
      </c>
      <c r="W589">
        <v>0</v>
      </c>
      <c r="X589">
        <v>0</v>
      </c>
      <c r="Y589">
        <v>0</v>
      </c>
      <c r="Z589">
        <v>13</v>
      </c>
      <c r="AA589">
        <v>9</v>
      </c>
      <c r="AB589">
        <v>10</v>
      </c>
      <c r="AC589">
        <v>21</v>
      </c>
      <c r="AD589">
        <v>20</v>
      </c>
      <c r="AE589">
        <v>25</v>
      </c>
      <c r="AF589">
        <v>0</v>
      </c>
      <c r="AG589">
        <v>40</v>
      </c>
      <c r="AH589">
        <v>0</v>
      </c>
      <c r="AI589">
        <v>0</v>
      </c>
      <c r="AJ589">
        <v>5</v>
      </c>
      <c r="AK589" s="51" t="s">
        <v>45</v>
      </c>
      <c r="AO589" s="14" t="s">
        <v>454</v>
      </c>
    </row>
    <row r="590" spans="1:41" x14ac:dyDescent="0.3">
      <c r="A590" s="14" t="s">
        <v>1306</v>
      </c>
      <c r="B590">
        <v>3</v>
      </c>
      <c r="C590">
        <v>8839</v>
      </c>
      <c r="D590" t="s">
        <v>465</v>
      </c>
      <c r="E590">
        <v>0</v>
      </c>
      <c r="F590">
        <v>0</v>
      </c>
      <c r="H590">
        <v>0</v>
      </c>
      <c r="I590">
        <v>4</v>
      </c>
      <c r="J590">
        <v>4</v>
      </c>
      <c r="K590">
        <v>4</v>
      </c>
      <c r="L590">
        <v>3</v>
      </c>
      <c r="M590">
        <v>11</v>
      </c>
      <c r="N590">
        <v>10</v>
      </c>
      <c r="O590">
        <v>11</v>
      </c>
      <c r="P590">
        <v>10</v>
      </c>
      <c r="Q590">
        <v>4</v>
      </c>
      <c r="R590">
        <v>5</v>
      </c>
      <c r="S590">
        <v>0</v>
      </c>
      <c r="T590">
        <v>0</v>
      </c>
      <c r="U590">
        <v>4</v>
      </c>
      <c r="V590">
        <v>5</v>
      </c>
      <c r="W590">
        <v>0</v>
      </c>
      <c r="X590">
        <v>0</v>
      </c>
      <c r="Y590">
        <v>0</v>
      </c>
      <c r="Z590">
        <v>7</v>
      </c>
      <c r="AA590">
        <v>8</v>
      </c>
      <c r="AB590">
        <v>6</v>
      </c>
      <c r="AC590">
        <v>2</v>
      </c>
      <c r="AD590">
        <v>4</v>
      </c>
      <c r="AE590">
        <v>0</v>
      </c>
      <c r="AF590">
        <v>0</v>
      </c>
      <c r="AG590">
        <v>4</v>
      </c>
      <c r="AH590">
        <v>0</v>
      </c>
      <c r="AI590">
        <v>0</v>
      </c>
      <c r="AJ590">
        <v>4</v>
      </c>
      <c r="AK590" s="51" t="s">
        <v>116</v>
      </c>
      <c r="AO590" s="14" t="s">
        <v>454</v>
      </c>
    </row>
    <row r="591" spans="1:41" x14ac:dyDescent="0.3">
      <c r="A591" s="14" t="s">
        <v>1307</v>
      </c>
      <c r="B591">
        <v>3</v>
      </c>
      <c r="C591">
        <v>8838</v>
      </c>
      <c r="D591" t="s">
        <v>466</v>
      </c>
      <c r="E591">
        <v>0</v>
      </c>
      <c r="F591">
        <v>0</v>
      </c>
      <c r="H591">
        <v>1</v>
      </c>
      <c r="I591">
        <v>17</v>
      </c>
      <c r="J591">
        <v>18</v>
      </c>
      <c r="K591">
        <v>18</v>
      </c>
      <c r="L591">
        <v>18</v>
      </c>
      <c r="M591">
        <v>14</v>
      </c>
      <c r="N591">
        <v>14</v>
      </c>
      <c r="O591">
        <v>14</v>
      </c>
      <c r="P591">
        <v>14</v>
      </c>
      <c r="Q591">
        <v>10</v>
      </c>
      <c r="R591">
        <v>10</v>
      </c>
      <c r="S591">
        <v>0</v>
      </c>
      <c r="T591">
        <v>0</v>
      </c>
      <c r="U591">
        <v>10</v>
      </c>
      <c r="V591">
        <v>8</v>
      </c>
      <c r="W591">
        <v>0</v>
      </c>
      <c r="X591">
        <v>0</v>
      </c>
      <c r="Y591">
        <v>0</v>
      </c>
      <c r="Z591">
        <v>15</v>
      </c>
      <c r="AA591">
        <v>21</v>
      </c>
      <c r="AB591">
        <v>18</v>
      </c>
      <c r="AC591">
        <v>20</v>
      </c>
      <c r="AD591">
        <v>16</v>
      </c>
      <c r="AE591">
        <v>18</v>
      </c>
      <c r="AF591">
        <v>0</v>
      </c>
      <c r="AG591">
        <v>34</v>
      </c>
      <c r="AH591">
        <v>0</v>
      </c>
      <c r="AI591">
        <v>0</v>
      </c>
      <c r="AJ591">
        <v>15</v>
      </c>
      <c r="AK591" s="51" t="s">
        <v>361</v>
      </c>
      <c r="AO591" s="14" t="s">
        <v>454</v>
      </c>
    </row>
    <row r="592" spans="1:41" x14ac:dyDescent="0.3">
      <c r="A592" s="14" t="s">
        <v>1308</v>
      </c>
      <c r="B592">
        <v>3</v>
      </c>
      <c r="C592">
        <v>8892</v>
      </c>
      <c r="D592" t="s">
        <v>467</v>
      </c>
      <c r="E592">
        <v>0</v>
      </c>
      <c r="F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1</v>
      </c>
      <c r="N592">
        <v>1</v>
      </c>
      <c r="O592">
        <v>1</v>
      </c>
      <c r="P592">
        <v>1</v>
      </c>
      <c r="Q592">
        <v>3</v>
      </c>
      <c r="R592">
        <v>3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3</v>
      </c>
      <c r="AA592">
        <v>3</v>
      </c>
      <c r="AB592">
        <v>3</v>
      </c>
      <c r="AC592">
        <v>3</v>
      </c>
      <c r="AD592">
        <v>3</v>
      </c>
      <c r="AE592">
        <v>1</v>
      </c>
      <c r="AF592">
        <v>0</v>
      </c>
      <c r="AG592">
        <v>7</v>
      </c>
      <c r="AH592">
        <v>0</v>
      </c>
      <c r="AI592">
        <v>0</v>
      </c>
      <c r="AJ592">
        <v>0</v>
      </c>
      <c r="AK592" s="51" t="s">
        <v>85</v>
      </c>
      <c r="AO592" s="14" t="s">
        <v>454</v>
      </c>
    </row>
    <row r="593" spans="1:41" x14ac:dyDescent="0.3">
      <c r="A593" s="14" t="s">
        <v>1309</v>
      </c>
      <c r="B593">
        <v>3</v>
      </c>
      <c r="C593">
        <v>8891</v>
      </c>
      <c r="D593" t="s">
        <v>468</v>
      </c>
      <c r="E593">
        <v>0</v>
      </c>
      <c r="F593">
        <v>0</v>
      </c>
      <c r="H593">
        <v>0</v>
      </c>
      <c r="I593">
        <v>8</v>
      </c>
      <c r="J593">
        <v>8</v>
      </c>
      <c r="K593">
        <v>8</v>
      </c>
      <c r="L593">
        <v>8</v>
      </c>
      <c r="M593">
        <v>3</v>
      </c>
      <c r="N593">
        <v>3</v>
      </c>
      <c r="O593">
        <v>2</v>
      </c>
      <c r="P593">
        <v>3</v>
      </c>
      <c r="Q593">
        <v>9</v>
      </c>
      <c r="R593">
        <v>9</v>
      </c>
      <c r="S593">
        <v>0</v>
      </c>
      <c r="T593">
        <v>0</v>
      </c>
      <c r="U593">
        <v>10</v>
      </c>
      <c r="V593">
        <v>10</v>
      </c>
      <c r="W593">
        <v>0</v>
      </c>
      <c r="X593">
        <v>0</v>
      </c>
      <c r="Y593">
        <v>0</v>
      </c>
      <c r="Z593">
        <v>12</v>
      </c>
      <c r="AA593">
        <v>8</v>
      </c>
      <c r="AB593">
        <v>8</v>
      </c>
      <c r="AC593">
        <v>10</v>
      </c>
      <c r="AD593">
        <v>11</v>
      </c>
      <c r="AE593">
        <v>0</v>
      </c>
      <c r="AF593">
        <v>0</v>
      </c>
      <c r="AG593">
        <v>32</v>
      </c>
      <c r="AH593">
        <v>0</v>
      </c>
      <c r="AI593">
        <v>0</v>
      </c>
      <c r="AJ593">
        <v>0</v>
      </c>
      <c r="AK593" s="51" t="s">
        <v>91</v>
      </c>
      <c r="AO593" s="14" t="s">
        <v>454</v>
      </c>
    </row>
    <row r="594" spans="1:41" x14ac:dyDescent="0.3">
      <c r="A594" s="14" t="s">
        <v>1310</v>
      </c>
      <c r="B594">
        <v>3</v>
      </c>
      <c r="C594">
        <v>8831</v>
      </c>
      <c r="D594" t="s">
        <v>469</v>
      </c>
      <c r="E594">
        <v>0</v>
      </c>
      <c r="F594">
        <v>0</v>
      </c>
      <c r="H594">
        <v>0</v>
      </c>
      <c r="I594">
        <v>48</v>
      </c>
      <c r="J594">
        <v>48</v>
      </c>
      <c r="K594">
        <v>48</v>
      </c>
      <c r="L594">
        <v>48</v>
      </c>
      <c r="M594">
        <v>41</v>
      </c>
      <c r="N594">
        <v>41</v>
      </c>
      <c r="O594">
        <v>41</v>
      </c>
      <c r="P594">
        <v>41</v>
      </c>
      <c r="Q594">
        <v>48</v>
      </c>
      <c r="R594">
        <v>48</v>
      </c>
      <c r="S594">
        <v>0</v>
      </c>
      <c r="T594">
        <v>0</v>
      </c>
      <c r="U594">
        <v>44</v>
      </c>
      <c r="V594">
        <v>43</v>
      </c>
      <c r="W594">
        <v>0</v>
      </c>
      <c r="X594">
        <v>0</v>
      </c>
      <c r="Y594">
        <v>0</v>
      </c>
      <c r="Z594">
        <v>18</v>
      </c>
      <c r="AA594">
        <v>23</v>
      </c>
      <c r="AB594">
        <v>24</v>
      </c>
      <c r="AC594">
        <v>25</v>
      </c>
      <c r="AD594">
        <v>21</v>
      </c>
      <c r="AE594">
        <v>9</v>
      </c>
      <c r="AF594">
        <v>0</v>
      </c>
      <c r="AG594">
        <v>30</v>
      </c>
      <c r="AH594">
        <v>0</v>
      </c>
      <c r="AI594">
        <v>0</v>
      </c>
      <c r="AJ594">
        <v>29</v>
      </c>
      <c r="AK594" s="51" t="s">
        <v>49</v>
      </c>
      <c r="AO594" s="14" t="s">
        <v>454</v>
      </c>
    </row>
    <row r="595" spans="1:41" x14ac:dyDescent="0.3">
      <c r="A595" s="14" t="s">
        <v>1311</v>
      </c>
      <c r="B595">
        <v>3</v>
      </c>
      <c r="C595">
        <v>8349</v>
      </c>
      <c r="D595" t="s">
        <v>470</v>
      </c>
      <c r="E595">
        <v>0</v>
      </c>
      <c r="F595">
        <v>0</v>
      </c>
      <c r="H595">
        <v>0</v>
      </c>
      <c r="I595">
        <v>1</v>
      </c>
      <c r="J595">
        <v>1</v>
      </c>
      <c r="K595">
        <v>1</v>
      </c>
      <c r="L595">
        <v>1</v>
      </c>
      <c r="M595">
        <v>2</v>
      </c>
      <c r="N595">
        <v>2</v>
      </c>
      <c r="O595">
        <v>2</v>
      </c>
      <c r="P595">
        <v>2</v>
      </c>
      <c r="Q595">
        <v>3</v>
      </c>
      <c r="R595">
        <v>3</v>
      </c>
      <c r="S595">
        <v>0</v>
      </c>
      <c r="T595">
        <v>0</v>
      </c>
      <c r="U595">
        <v>1</v>
      </c>
      <c r="V595">
        <v>1</v>
      </c>
      <c r="W595">
        <v>0</v>
      </c>
      <c r="X595">
        <v>0</v>
      </c>
      <c r="Y595">
        <v>0</v>
      </c>
      <c r="Z595">
        <v>1</v>
      </c>
      <c r="AA595">
        <v>1</v>
      </c>
      <c r="AB595">
        <v>1</v>
      </c>
      <c r="AC595">
        <v>1</v>
      </c>
      <c r="AD595">
        <v>1</v>
      </c>
      <c r="AE595">
        <v>2</v>
      </c>
      <c r="AF595">
        <v>0</v>
      </c>
      <c r="AG595">
        <v>0</v>
      </c>
      <c r="AH595">
        <v>0</v>
      </c>
      <c r="AI595">
        <v>0</v>
      </c>
      <c r="AJ595">
        <v>1</v>
      </c>
      <c r="AK595" s="51" t="s">
        <v>42</v>
      </c>
      <c r="AO595" s="14" t="s">
        <v>454</v>
      </c>
    </row>
    <row r="596" spans="1:41" x14ac:dyDescent="0.3">
      <c r="A596" s="14" t="s">
        <v>1312</v>
      </c>
      <c r="B596">
        <v>3</v>
      </c>
      <c r="C596">
        <v>8608</v>
      </c>
      <c r="D596" t="s">
        <v>471</v>
      </c>
      <c r="E596">
        <v>0</v>
      </c>
      <c r="F596">
        <v>0</v>
      </c>
      <c r="H596">
        <v>0</v>
      </c>
      <c r="I596">
        <v>5</v>
      </c>
      <c r="J596">
        <v>5</v>
      </c>
      <c r="K596">
        <v>5</v>
      </c>
      <c r="L596">
        <v>5</v>
      </c>
      <c r="M596">
        <v>4</v>
      </c>
      <c r="N596">
        <v>4</v>
      </c>
      <c r="O596">
        <v>4</v>
      </c>
      <c r="P596">
        <v>4</v>
      </c>
      <c r="Q596">
        <v>3</v>
      </c>
      <c r="R596">
        <v>3</v>
      </c>
      <c r="S596">
        <v>0</v>
      </c>
      <c r="T596">
        <v>0</v>
      </c>
      <c r="U596">
        <v>3</v>
      </c>
      <c r="V596">
        <v>3</v>
      </c>
      <c r="W596">
        <v>0</v>
      </c>
      <c r="X596">
        <v>0</v>
      </c>
      <c r="Y596">
        <v>0</v>
      </c>
      <c r="Z596">
        <v>3</v>
      </c>
      <c r="AA596">
        <v>2</v>
      </c>
      <c r="AB596">
        <v>2</v>
      </c>
      <c r="AC596">
        <v>3</v>
      </c>
      <c r="AD596">
        <v>2</v>
      </c>
      <c r="AE596">
        <v>17</v>
      </c>
      <c r="AF596">
        <v>0</v>
      </c>
      <c r="AG596">
        <v>10</v>
      </c>
      <c r="AH596">
        <v>0</v>
      </c>
      <c r="AI596">
        <v>0</v>
      </c>
      <c r="AJ596">
        <v>1</v>
      </c>
      <c r="AK596" s="51" t="s">
        <v>110</v>
      </c>
      <c r="AO596" s="14" t="s">
        <v>454</v>
      </c>
    </row>
    <row r="597" spans="1:41" x14ac:dyDescent="0.3">
      <c r="A597" s="14" t="s">
        <v>1313</v>
      </c>
      <c r="B597">
        <v>3</v>
      </c>
      <c r="C597">
        <v>8836</v>
      </c>
      <c r="D597" t="s">
        <v>472</v>
      </c>
      <c r="E597">
        <v>0</v>
      </c>
      <c r="F597">
        <v>0</v>
      </c>
      <c r="H597">
        <v>0</v>
      </c>
      <c r="I597">
        <v>49</v>
      </c>
      <c r="J597">
        <v>49</v>
      </c>
      <c r="K597">
        <v>49</v>
      </c>
      <c r="L597">
        <v>49</v>
      </c>
      <c r="M597">
        <v>49</v>
      </c>
      <c r="N597">
        <v>48</v>
      </c>
      <c r="O597">
        <v>48</v>
      </c>
      <c r="P597">
        <v>48</v>
      </c>
      <c r="Q597">
        <v>56</v>
      </c>
      <c r="R597">
        <v>56</v>
      </c>
      <c r="S597">
        <v>0</v>
      </c>
      <c r="T597">
        <v>0</v>
      </c>
      <c r="U597">
        <v>37</v>
      </c>
      <c r="V597">
        <v>36</v>
      </c>
      <c r="W597">
        <v>0</v>
      </c>
      <c r="X597">
        <v>0</v>
      </c>
      <c r="Y597">
        <v>0</v>
      </c>
      <c r="Z597">
        <v>41</v>
      </c>
      <c r="AA597">
        <v>23</v>
      </c>
      <c r="AB597">
        <v>23</v>
      </c>
      <c r="AC597">
        <v>25</v>
      </c>
      <c r="AD597">
        <v>21</v>
      </c>
      <c r="AE597">
        <v>27</v>
      </c>
      <c r="AF597">
        <v>0</v>
      </c>
      <c r="AG597">
        <v>95</v>
      </c>
      <c r="AH597">
        <v>0</v>
      </c>
      <c r="AI597">
        <v>0</v>
      </c>
      <c r="AJ597">
        <v>16</v>
      </c>
      <c r="AK597" s="51" t="s">
        <v>33</v>
      </c>
      <c r="AO597" s="14" t="s">
        <v>454</v>
      </c>
    </row>
    <row r="598" spans="1:41" x14ac:dyDescent="0.3">
      <c r="A598" s="14" t="s">
        <v>1314</v>
      </c>
      <c r="B598">
        <v>3</v>
      </c>
      <c r="C598">
        <v>12241</v>
      </c>
      <c r="D598" t="s">
        <v>473</v>
      </c>
      <c r="E598">
        <v>0</v>
      </c>
      <c r="F598">
        <v>0</v>
      </c>
      <c r="H598">
        <v>0</v>
      </c>
      <c r="I598">
        <v>31</v>
      </c>
      <c r="J598">
        <v>31</v>
      </c>
      <c r="K598">
        <v>31</v>
      </c>
      <c r="L598">
        <v>31</v>
      </c>
      <c r="M598">
        <v>18</v>
      </c>
      <c r="N598">
        <v>18</v>
      </c>
      <c r="O598">
        <v>17</v>
      </c>
      <c r="P598">
        <v>18</v>
      </c>
      <c r="Q598">
        <v>24</v>
      </c>
      <c r="R598">
        <v>24</v>
      </c>
      <c r="S598">
        <v>0</v>
      </c>
      <c r="T598">
        <v>0</v>
      </c>
      <c r="U598">
        <v>32</v>
      </c>
      <c r="V598">
        <v>36</v>
      </c>
      <c r="W598">
        <v>0</v>
      </c>
      <c r="X598">
        <v>0</v>
      </c>
      <c r="Y598">
        <v>0</v>
      </c>
      <c r="Z598">
        <v>21</v>
      </c>
      <c r="AA598">
        <v>32</v>
      </c>
      <c r="AB598">
        <v>27</v>
      </c>
      <c r="AC598">
        <v>19</v>
      </c>
      <c r="AD598">
        <v>15</v>
      </c>
      <c r="AE598">
        <v>0</v>
      </c>
      <c r="AF598">
        <v>0</v>
      </c>
      <c r="AG598">
        <v>19</v>
      </c>
      <c r="AH598">
        <v>0</v>
      </c>
      <c r="AI598">
        <v>0</v>
      </c>
      <c r="AJ598">
        <v>11</v>
      </c>
      <c r="AK598" s="51" t="s">
        <v>92</v>
      </c>
      <c r="AO598" s="14" t="s">
        <v>454</v>
      </c>
    </row>
    <row r="599" spans="1:41" x14ac:dyDescent="0.3">
      <c r="A599" s="14" t="s">
        <v>1315</v>
      </c>
      <c r="B599">
        <v>3</v>
      </c>
      <c r="C599">
        <v>8901</v>
      </c>
      <c r="D599" t="s">
        <v>474</v>
      </c>
      <c r="E599">
        <v>1</v>
      </c>
      <c r="F599">
        <v>0</v>
      </c>
      <c r="H599">
        <v>1</v>
      </c>
      <c r="I599">
        <v>6</v>
      </c>
      <c r="J599">
        <v>6</v>
      </c>
      <c r="K599">
        <v>6</v>
      </c>
      <c r="L599">
        <v>6</v>
      </c>
      <c r="M599">
        <v>12</v>
      </c>
      <c r="N599">
        <v>13</v>
      </c>
      <c r="O599">
        <v>13</v>
      </c>
      <c r="P599">
        <v>13</v>
      </c>
      <c r="Q599">
        <v>10</v>
      </c>
      <c r="R599">
        <v>10</v>
      </c>
      <c r="S599">
        <v>0</v>
      </c>
      <c r="T599">
        <v>0</v>
      </c>
      <c r="U599">
        <v>12</v>
      </c>
      <c r="V599">
        <v>13</v>
      </c>
      <c r="W599">
        <v>0</v>
      </c>
      <c r="X599">
        <v>0</v>
      </c>
      <c r="Y599">
        <v>0</v>
      </c>
      <c r="Z599">
        <v>14</v>
      </c>
      <c r="AA599">
        <v>14</v>
      </c>
      <c r="AB599">
        <v>14</v>
      </c>
      <c r="AC599">
        <v>12</v>
      </c>
      <c r="AD599">
        <v>10</v>
      </c>
      <c r="AE599">
        <v>0</v>
      </c>
      <c r="AF599">
        <v>0</v>
      </c>
      <c r="AG599">
        <v>35</v>
      </c>
      <c r="AH599">
        <v>0</v>
      </c>
      <c r="AI599">
        <v>0</v>
      </c>
      <c r="AJ599">
        <v>12</v>
      </c>
      <c r="AK599" s="51" t="s">
        <v>164</v>
      </c>
      <c r="AO599" s="14" t="s">
        <v>454</v>
      </c>
    </row>
    <row r="600" spans="1:41" x14ac:dyDescent="0.3">
      <c r="A600" s="14" t="s">
        <v>1316</v>
      </c>
      <c r="B600">
        <v>3</v>
      </c>
      <c r="C600">
        <v>8577</v>
      </c>
      <c r="D600" t="s">
        <v>274</v>
      </c>
      <c r="E600">
        <v>116</v>
      </c>
      <c r="F600">
        <v>1</v>
      </c>
      <c r="H600">
        <v>140</v>
      </c>
      <c r="I600">
        <v>11</v>
      </c>
      <c r="J600">
        <v>8</v>
      </c>
      <c r="K600">
        <v>8</v>
      </c>
      <c r="L600">
        <v>8</v>
      </c>
      <c r="M600">
        <v>6</v>
      </c>
      <c r="N600">
        <v>4</v>
      </c>
      <c r="O600">
        <v>3</v>
      </c>
      <c r="P600">
        <v>3</v>
      </c>
      <c r="Q600">
        <v>0</v>
      </c>
      <c r="R600">
        <v>0</v>
      </c>
      <c r="S600">
        <v>0</v>
      </c>
      <c r="T600">
        <v>0</v>
      </c>
      <c r="U600">
        <v>4</v>
      </c>
      <c r="V600">
        <v>2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6</v>
      </c>
      <c r="AD600">
        <v>6</v>
      </c>
      <c r="AE600">
        <v>4</v>
      </c>
      <c r="AF600">
        <v>0</v>
      </c>
      <c r="AG600">
        <v>7</v>
      </c>
      <c r="AH600">
        <v>0</v>
      </c>
      <c r="AI600">
        <v>0</v>
      </c>
      <c r="AJ600">
        <v>26</v>
      </c>
      <c r="AK600" s="51" t="s">
        <v>33</v>
      </c>
      <c r="AO600" s="14" t="s">
        <v>454</v>
      </c>
    </row>
    <row r="601" spans="1:41" x14ac:dyDescent="0.3">
      <c r="A601" s="14" t="s">
        <v>1317</v>
      </c>
      <c r="B601">
        <v>3</v>
      </c>
      <c r="C601">
        <v>8830</v>
      </c>
      <c r="D601" t="s">
        <v>475</v>
      </c>
      <c r="E601">
        <v>0</v>
      </c>
      <c r="F601">
        <v>0</v>
      </c>
      <c r="H601">
        <v>0</v>
      </c>
      <c r="I601">
        <v>2</v>
      </c>
      <c r="J601">
        <v>2</v>
      </c>
      <c r="K601">
        <v>1</v>
      </c>
      <c r="L601">
        <v>2</v>
      </c>
      <c r="M601">
        <v>6</v>
      </c>
      <c r="N601">
        <v>6</v>
      </c>
      <c r="O601">
        <v>3</v>
      </c>
      <c r="P601">
        <v>5</v>
      </c>
      <c r="Q601">
        <v>6</v>
      </c>
      <c r="R601">
        <v>7</v>
      </c>
      <c r="S601">
        <v>0</v>
      </c>
      <c r="T601">
        <v>0</v>
      </c>
      <c r="U601">
        <v>0</v>
      </c>
      <c r="V601">
        <v>1</v>
      </c>
      <c r="W601">
        <v>0</v>
      </c>
      <c r="X601">
        <v>0</v>
      </c>
      <c r="Y601">
        <v>0</v>
      </c>
      <c r="Z601">
        <v>0</v>
      </c>
      <c r="AA601">
        <v>2</v>
      </c>
      <c r="AB601">
        <v>1</v>
      </c>
      <c r="AC601">
        <v>1</v>
      </c>
      <c r="AD601">
        <v>0</v>
      </c>
      <c r="AE601">
        <v>1</v>
      </c>
      <c r="AF601">
        <v>0</v>
      </c>
      <c r="AG601">
        <v>1</v>
      </c>
      <c r="AH601">
        <v>0</v>
      </c>
      <c r="AI601">
        <v>0</v>
      </c>
      <c r="AJ601">
        <v>5</v>
      </c>
      <c r="AK601" s="51" t="s">
        <v>128</v>
      </c>
      <c r="AO601" s="14" t="s">
        <v>454</v>
      </c>
    </row>
    <row r="602" spans="1:41" x14ac:dyDescent="0.3">
      <c r="A602" s="14" t="s">
        <v>1318</v>
      </c>
      <c r="B602">
        <v>3</v>
      </c>
      <c r="C602">
        <v>11020</v>
      </c>
      <c r="D602" t="s">
        <v>275</v>
      </c>
      <c r="E602">
        <v>153</v>
      </c>
      <c r="F602">
        <v>1</v>
      </c>
      <c r="H602">
        <v>158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1</v>
      </c>
      <c r="AH602">
        <v>0</v>
      </c>
      <c r="AI602">
        <v>0</v>
      </c>
      <c r="AJ602">
        <v>2</v>
      </c>
      <c r="AK602" s="51" t="s">
        <v>56</v>
      </c>
      <c r="AO602" s="14" t="s">
        <v>454</v>
      </c>
    </row>
    <row r="603" spans="1:41" x14ac:dyDescent="0.3">
      <c r="A603" s="14" t="s">
        <v>1319</v>
      </c>
      <c r="B603">
        <v>3</v>
      </c>
      <c r="C603">
        <v>11841</v>
      </c>
      <c r="D603" t="s">
        <v>476</v>
      </c>
      <c r="E603">
        <v>0</v>
      </c>
      <c r="F603">
        <v>0</v>
      </c>
      <c r="H603">
        <v>0</v>
      </c>
      <c r="I603">
        <v>5</v>
      </c>
      <c r="J603">
        <v>5</v>
      </c>
      <c r="K603">
        <v>5</v>
      </c>
      <c r="L603">
        <v>5</v>
      </c>
      <c r="M603">
        <v>7</v>
      </c>
      <c r="N603">
        <v>7</v>
      </c>
      <c r="O603">
        <v>7</v>
      </c>
      <c r="P603">
        <v>7</v>
      </c>
      <c r="Q603">
        <v>10</v>
      </c>
      <c r="R603">
        <v>10</v>
      </c>
      <c r="S603">
        <v>0</v>
      </c>
      <c r="T603">
        <v>0</v>
      </c>
      <c r="U603">
        <v>5</v>
      </c>
      <c r="V603">
        <v>5</v>
      </c>
      <c r="W603">
        <v>0</v>
      </c>
      <c r="X603">
        <v>0</v>
      </c>
      <c r="Y603">
        <v>0</v>
      </c>
      <c r="Z603">
        <v>12</v>
      </c>
      <c r="AA603">
        <v>9</v>
      </c>
      <c r="AB603">
        <v>9</v>
      </c>
      <c r="AC603">
        <v>3</v>
      </c>
      <c r="AD603">
        <v>3</v>
      </c>
      <c r="AE603">
        <v>0</v>
      </c>
      <c r="AF603">
        <v>0</v>
      </c>
      <c r="AG603">
        <v>11</v>
      </c>
      <c r="AH603">
        <v>0</v>
      </c>
      <c r="AI603">
        <v>0</v>
      </c>
      <c r="AJ603">
        <v>4</v>
      </c>
      <c r="AK603" s="51" t="s">
        <v>193</v>
      </c>
      <c r="AO603" s="14" t="s">
        <v>454</v>
      </c>
    </row>
    <row r="604" spans="1:41" x14ac:dyDescent="0.3">
      <c r="A604" s="14" t="s">
        <v>1320</v>
      </c>
      <c r="B604">
        <v>3</v>
      </c>
      <c r="C604">
        <v>16699</v>
      </c>
      <c r="D604" t="s">
        <v>477</v>
      </c>
      <c r="E604">
        <v>0</v>
      </c>
      <c r="F604">
        <v>0</v>
      </c>
      <c r="H604">
        <v>0</v>
      </c>
      <c r="I604">
        <v>3</v>
      </c>
      <c r="J604">
        <v>3</v>
      </c>
      <c r="K604">
        <v>3</v>
      </c>
      <c r="L604">
        <v>3</v>
      </c>
      <c r="M604">
        <v>8</v>
      </c>
      <c r="N604">
        <v>8</v>
      </c>
      <c r="O604">
        <v>8</v>
      </c>
      <c r="P604">
        <v>8</v>
      </c>
      <c r="Q604">
        <v>4</v>
      </c>
      <c r="R604">
        <v>4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1</v>
      </c>
      <c r="AA604">
        <v>1</v>
      </c>
      <c r="AB604">
        <v>1</v>
      </c>
      <c r="AC604">
        <v>5</v>
      </c>
      <c r="AD604">
        <v>5</v>
      </c>
      <c r="AE604">
        <v>1</v>
      </c>
      <c r="AF604">
        <v>0</v>
      </c>
      <c r="AG604">
        <v>30</v>
      </c>
      <c r="AH604">
        <v>0</v>
      </c>
      <c r="AI604">
        <v>0</v>
      </c>
      <c r="AJ604">
        <v>0</v>
      </c>
      <c r="AK604" s="51" t="s">
        <v>365</v>
      </c>
      <c r="AO604" s="14" t="s">
        <v>454</v>
      </c>
    </row>
    <row r="605" spans="1:41" x14ac:dyDescent="0.3">
      <c r="A605" s="14" t="s">
        <v>1321</v>
      </c>
      <c r="B605">
        <v>3</v>
      </c>
      <c r="C605">
        <v>31449</v>
      </c>
      <c r="D605" t="s">
        <v>194</v>
      </c>
      <c r="E605">
        <v>0</v>
      </c>
      <c r="F605">
        <v>2</v>
      </c>
      <c r="H605">
        <v>1</v>
      </c>
      <c r="I605">
        <v>9</v>
      </c>
      <c r="J605">
        <v>11</v>
      </c>
      <c r="K605">
        <v>11</v>
      </c>
      <c r="L605">
        <v>11</v>
      </c>
      <c r="M605">
        <v>17</v>
      </c>
      <c r="N605">
        <v>20</v>
      </c>
      <c r="O605">
        <v>20</v>
      </c>
      <c r="P605">
        <v>20</v>
      </c>
      <c r="Q605">
        <v>25</v>
      </c>
      <c r="R605">
        <v>23</v>
      </c>
      <c r="S605">
        <v>0</v>
      </c>
      <c r="T605">
        <v>0</v>
      </c>
      <c r="U605">
        <v>20</v>
      </c>
      <c r="V605">
        <v>27</v>
      </c>
      <c r="W605">
        <v>24</v>
      </c>
      <c r="X605">
        <v>0</v>
      </c>
      <c r="Y605">
        <v>19</v>
      </c>
      <c r="Z605">
        <v>13</v>
      </c>
      <c r="AA605">
        <v>13</v>
      </c>
      <c r="AB605">
        <v>17</v>
      </c>
      <c r="AC605">
        <v>9</v>
      </c>
      <c r="AD605">
        <v>4</v>
      </c>
      <c r="AE605">
        <v>18</v>
      </c>
      <c r="AF605">
        <v>0</v>
      </c>
      <c r="AG605">
        <v>23</v>
      </c>
      <c r="AH605">
        <v>0</v>
      </c>
      <c r="AI605">
        <v>6</v>
      </c>
      <c r="AJ605">
        <v>9</v>
      </c>
      <c r="AK605" s="51" t="s">
        <v>194</v>
      </c>
      <c r="AO605" s="14" t="s">
        <v>33</v>
      </c>
    </row>
    <row r="606" spans="1:41" x14ac:dyDescent="0.3">
      <c r="A606" s="14" t="s">
        <v>1322</v>
      </c>
      <c r="B606">
        <v>3</v>
      </c>
      <c r="C606">
        <v>11833</v>
      </c>
      <c r="D606" t="s">
        <v>461</v>
      </c>
      <c r="E606">
        <v>1</v>
      </c>
      <c r="F606">
        <v>0</v>
      </c>
      <c r="H606">
        <v>3</v>
      </c>
      <c r="I606">
        <v>8</v>
      </c>
      <c r="J606">
        <v>8</v>
      </c>
      <c r="K606">
        <v>8</v>
      </c>
      <c r="L606">
        <v>8</v>
      </c>
      <c r="M606">
        <v>3</v>
      </c>
      <c r="N606">
        <v>3</v>
      </c>
      <c r="O606">
        <v>3</v>
      </c>
      <c r="P606">
        <v>3</v>
      </c>
      <c r="Q606">
        <v>9</v>
      </c>
      <c r="R606">
        <v>9</v>
      </c>
      <c r="S606">
        <v>0</v>
      </c>
      <c r="T606">
        <v>0</v>
      </c>
      <c r="U606">
        <v>4</v>
      </c>
      <c r="V606">
        <v>4</v>
      </c>
      <c r="W606">
        <v>4</v>
      </c>
      <c r="X606">
        <v>0</v>
      </c>
      <c r="Y606">
        <v>8</v>
      </c>
      <c r="Z606">
        <v>9</v>
      </c>
      <c r="AA606">
        <v>4</v>
      </c>
      <c r="AB606">
        <v>4</v>
      </c>
      <c r="AC606">
        <v>6</v>
      </c>
      <c r="AD606">
        <v>5</v>
      </c>
      <c r="AE606">
        <v>0</v>
      </c>
      <c r="AF606">
        <v>0</v>
      </c>
      <c r="AG606">
        <v>6</v>
      </c>
      <c r="AH606">
        <v>0</v>
      </c>
      <c r="AI606">
        <v>0</v>
      </c>
      <c r="AJ606">
        <v>6</v>
      </c>
      <c r="AK606" s="51" t="s">
        <v>33</v>
      </c>
      <c r="AO606" s="14" t="s">
        <v>393</v>
      </c>
    </row>
    <row r="607" spans="1:41" x14ac:dyDescent="0.3">
      <c r="A607" s="14" t="s">
        <v>1323</v>
      </c>
      <c r="B607">
        <v>3</v>
      </c>
      <c r="C607">
        <v>32743</v>
      </c>
      <c r="D607" t="s">
        <v>54</v>
      </c>
      <c r="E607">
        <v>13</v>
      </c>
      <c r="F607">
        <v>0</v>
      </c>
      <c r="H607">
        <v>14</v>
      </c>
      <c r="I607">
        <v>15</v>
      </c>
      <c r="J607">
        <v>15</v>
      </c>
      <c r="K607">
        <v>15</v>
      </c>
      <c r="L607">
        <v>15</v>
      </c>
      <c r="M607">
        <v>12</v>
      </c>
      <c r="N607">
        <v>12</v>
      </c>
      <c r="O607">
        <v>12</v>
      </c>
      <c r="P607">
        <v>12</v>
      </c>
      <c r="Q607">
        <v>12</v>
      </c>
      <c r="R607">
        <v>12</v>
      </c>
      <c r="S607">
        <v>0</v>
      </c>
      <c r="T607">
        <v>0</v>
      </c>
      <c r="U607">
        <v>16</v>
      </c>
      <c r="V607">
        <v>16</v>
      </c>
      <c r="W607">
        <v>17</v>
      </c>
      <c r="X607">
        <v>0</v>
      </c>
      <c r="Y607">
        <v>11</v>
      </c>
      <c r="Z607">
        <v>11</v>
      </c>
      <c r="AA607">
        <v>11</v>
      </c>
      <c r="AB607">
        <v>12</v>
      </c>
      <c r="AC607">
        <v>6</v>
      </c>
      <c r="AD607">
        <v>6</v>
      </c>
      <c r="AE607">
        <v>1</v>
      </c>
      <c r="AF607">
        <v>0</v>
      </c>
      <c r="AG607">
        <v>5</v>
      </c>
      <c r="AH607">
        <v>0</v>
      </c>
      <c r="AI607">
        <v>1</v>
      </c>
      <c r="AJ607">
        <v>10</v>
      </c>
      <c r="AK607" s="51" t="s">
        <v>365</v>
      </c>
      <c r="AO607" s="14" t="s">
        <v>33</v>
      </c>
    </row>
    <row r="608" spans="1:41" x14ac:dyDescent="0.3">
      <c r="A608" s="14" t="s">
        <v>1324</v>
      </c>
      <c r="B608">
        <v>3</v>
      </c>
      <c r="C608">
        <v>31139</v>
      </c>
      <c r="D608" t="s">
        <v>414</v>
      </c>
      <c r="E608">
        <v>2</v>
      </c>
      <c r="F608">
        <v>0</v>
      </c>
      <c r="H608">
        <v>0</v>
      </c>
      <c r="I608">
        <v>1</v>
      </c>
      <c r="J608">
        <v>1</v>
      </c>
      <c r="K608">
        <v>1</v>
      </c>
      <c r="L608">
        <v>1</v>
      </c>
      <c r="M608">
        <v>0</v>
      </c>
      <c r="N608">
        <v>0</v>
      </c>
      <c r="O608">
        <v>0</v>
      </c>
      <c r="P608">
        <v>0</v>
      </c>
      <c r="Q608">
        <v>1</v>
      </c>
      <c r="R608">
        <v>1</v>
      </c>
      <c r="S608">
        <v>0</v>
      </c>
      <c r="T608">
        <v>0</v>
      </c>
      <c r="U608">
        <v>3</v>
      </c>
      <c r="V608">
        <v>3</v>
      </c>
      <c r="W608">
        <v>4</v>
      </c>
      <c r="X608">
        <v>0</v>
      </c>
      <c r="Y608">
        <v>4</v>
      </c>
      <c r="Z608">
        <v>0</v>
      </c>
      <c r="AA608">
        <v>0</v>
      </c>
      <c r="AB608">
        <v>0</v>
      </c>
      <c r="AC608">
        <v>1</v>
      </c>
      <c r="AD608">
        <v>1</v>
      </c>
      <c r="AE608">
        <v>0</v>
      </c>
      <c r="AF608">
        <v>0</v>
      </c>
      <c r="AG608">
        <v>5</v>
      </c>
      <c r="AH608">
        <v>0</v>
      </c>
      <c r="AI608">
        <v>0</v>
      </c>
      <c r="AJ608">
        <v>1</v>
      </c>
      <c r="AK608" s="51" t="s">
        <v>363</v>
      </c>
      <c r="AO608" s="14" t="s">
        <v>164</v>
      </c>
    </row>
    <row r="609" spans="1:41" x14ac:dyDescent="0.3">
      <c r="A609" s="14" t="s">
        <v>1325</v>
      </c>
      <c r="B609">
        <v>4</v>
      </c>
      <c r="C609">
        <v>4317</v>
      </c>
      <c r="D609" t="s">
        <v>32</v>
      </c>
      <c r="E609">
        <v>137</v>
      </c>
      <c r="F609">
        <v>3</v>
      </c>
      <c r="H609">
        <v>141</v>
      </c>
      <c r="I609">
        <v>1</v>
      </c>
      <c r="J609">
        <v>2</v>
      </c>
      <c r="K609">
        <v>2</v>
      </c>
      <c r="L609">
        <v>1</v>
      </c>
      <c r="M609">
        <v>5</v>
      </c>
      <c r="N609">
        <v>2</v>
      </c>
      <c r="O609">
        <v>2</v>
      </c>
      <c r="P609">
        <v>5</v>
      </c>
      <c r="Q609">
        <v>2</v>
      </c>
      <c r="R609">
        <v>4</v>
      </c>
      <c r="S609">
        <v>0</v>
      </c>
      <c r="T609">
        <v>0</v>
      </c>
      <c r="U609">
        <v>5</v>
      </c>
      <c r="V609">
        <v>4</v>
      </c>
      <c r="W609">
        <v>4</v>
      </c>
      <c r="X609">
        <v>0</v>
      </c>
      <c r="Y609">
        <v>2</v>
      </c>
      <c r="Z609">
        <v>2</v>
      </c>
      <c r="AA609">
        <v>1</v>
      </c>
      <c r="AB609">
        <v>2</v>
      </c>
      <c r="AC609">
        <v>1</v>
      </c>
      <c r="AD609">
        <v>1</v>
      </c>
      <c r="AE609">
        <v>0</v>
      </c>
      <c r="AF609">
        <v>0</v>
      </c>
      <c r="AG609">
        <v>0</v>
      </c>
      <c r="AH609">
        <v>0</v>
      </c>
      <c r="AI609">
        <v>7</v>
      </c>
      <c r="AJ609">
        <v>5</v>
      </c>
      <c r="AK609" s="51" t="s">
        <v>33</v>
      </c>
      <c r="AO609" s="14" t="s">
        <v>33</v>
      </c>
    </row>
    <row r="610" spans="1:41" x14ac:dyDescent="0.3">
      <c r="A610" s="14" t="s">
        <v>1326</v>
      </c>
      <c r="B610">
        <v>4</v>
      </c>
      <c r="C610">
        <v>4318</v>
      </c>
      <c r="D610" t="s">
        <v>35</v>
      </c>
      <c r="E610">
        <v>18</v>
      </c>
      <c r="F610">
        <v>1</v>
      </c>
      <c r="H610">
        <v>23</v>
      </c>
      <c r="I610">
        <v>19</v>
      </c>
      <c r="J610">
        <v>19</v>
      </c>
      <c r="K610">
        <v>19</v>
      </c>
      <c r="L610">
        <v>19</v>
      </c>
      <c r="M610">
        <v>19</v>
      </c>
      <c r="N610">
        <v>20</v>
      </c>
      <c r="O610">
        <v>20</v>
      </c>
      <c r="P610">
        <v>20</v>
      </c>
      <c r="Q610">
        <v>15</v>
      </c>
      <c r="R610">
        <v>15</v>
      </c>
      <c r="S610">
        <v>0</v>
      </c>
      <c r="T610">
        <v>0</v>
      </c>
      <c r="U610">
        <v>19</v>
      </c>
      <c r="V610">
        <v>19</v>
      </c>
      <c r="W610">
        <v>19</v>
      </c>
      <c r="X610">
        <v>0</v>
      </c>
      <c r="Y610">
        <v>14</v>
      </c>
      <c r="Z610">
        <v>11</v>
      </c>
      <c r="AA610">
        <v>14</v>
      </c>
      <c r="AB610">
        <v>19</v>
      </c>
      <c r="AC610">
        <v>17</v>
      </c>
      <c r="AD610">
        <v>12</v>
      </c>
      <c r="AE610">
        <v>15</v>
      </c>
      <c r="AF610">
        <v>0</v>
      </c>
      <c r="AG610">
        <v>34</v>
      </c>
      <c r="AH610">
        <v>0</v>
      </c>
      <c r="AI610">
        <v>5</v>
      </c>
      <c r="AJ610">
        <v>13</v>
      </c>
      <c r="AK610" s="51" t="s">
        <v>33</v>
      </c>
      <c r="AO610" s="14" t="s">
        <v>33</v>
      </c>
    </row>
    <row r="611" spans="1:41" x14ac:dyDescent="0.3">
      <c r="A611" s="14" t="s">
        <v>1327</v>
      </c>
      <c r="B611">
        <v>4</v>
      </c>
      <c r="C611">
        <v>4319</v>
      </c>
      <c r="D611" t="s">
        <v>36</v>
      </c>
      <c r="E611">
        <v>8</v>
      </c>
      <c r="F611">
        <v>0</v>
      </c>
      <c r="H611">
        <v>11</v>
      </c>
      <c r="I611">
        <v>9</v>
      </c>
      <c r="J611">
        <v>9</v>
      </c>
      <c r="K611">
        <v>9</v>
      </c>
      <c r="L611">
        <v>9</v>
      </c>
      <c r="M611">
        <v>14</v>
      </c>
      <c r="N611">
        <v>14</v>
      </c>
      <c r="O611">
        <v>14</v>
      </c>
      <c r="P611">
        <v>14</v>
      </c>
      <c r="Q611">
        <v>13</v>
      </c>
      <c r="R611">
        <v>13</v>
      </c>
      <c r="S611">
        <v>0</v>
      </c>
      <c r="T611">
        <v>0</v>
      </c>
      <c r="U611">
        <v>9</v>
      </c>
      <c r="V611">
        <v>9</v>
      </c>
      <c r="W611">
        <v>9</v>
      </c>
      <c r="X611">
        <v>0</v>
      </c>
      <c r="Y611">
        <v>13</v>
      </c>
      <c r="Z611">
        <v>12</v>
      </c>
      <c r="AA611">
        <v>11</v>
      </c>
      <c r="AB611">
        <v>11</v>
      </c>
      <c r="AC611">
        <v>7</v>
      </c>
      <c r="AD611">
        <v>5</v>
      </c>
      <c r="AE611">
        <v>7</v>
      </c>
      <c r="AF611">
        <v>0</v>
      </c>
      <c r="AG611">
        <v>218</v>
      </c>
      <c r="AH611">
        <v>0</v>
      </c>
      <c r="AI611">
        <v>0</v>
      </c>
      <c r="AJ611">
        <v>6</v>
      </c>
      <c r="AK611" s="51" t="s">
        <v>33</v>
      </c>
      <c r="AO611" s="14" t="s">
        <v>33</v>
      </c>
    </row>
    <row r="612" spans="1:41" x14ac:dyDescent="0.3">
      <c r="A612" s="14" t="s">
        <v>1328</v>
      </c>
      <c r="B612">
        <v>4</v>
      </c>
      <c r="C612">
        <v>4320</v>
      </c>
      <c r="D612" t="s">
        <v>37</v>
      </c>
      <c r="E612">
        <v>0</v>
      </c>
      <c r="F612">
        <v>0</v>
      </c>
      <c r="H612">
        <v>0</v>
      </c>
      <c r="I612">
        <v>14</v>
      </c>
      <c r="J612">
        <v>14</v>
      </c>
      <c r="K612">
        <v>14</v>
      </c>
      <c r="L612">
        <v>14</v>
      </c>
      <c r="M612">
        <v>5</v>
      </c>
      <c r="N612">
        <v>5</v>
      </c>
      <c r="O612">
        <v>5</v>
      </c>
      <c r="P612">
        <v>5</v>
      </c>
      <c r="Q612">
        <v>12</v>
      </c>
      <c r="R612">
        <v>11</v>
      </c>
      <c r="S612">
        <v>0</v>
      </c>
      <c r="T612">
        <v>0</v>
      </c>
      <c r="U612">
        <v>16</v>
      </c>
      <c r="V612">
        <v>16</v>
      </c>
      <c r="W612">
        <v>16</v>
      </c>
      <c r="X612">
        <v>0</v>
      </c>
      <c r="Y612">
        <v>7</v>
      </c>
      <c r="Z612">
        <v>11</v>
      </c>
      <c r="AA612">
        <v>10</v>
      </c>
      <c r="AB612">
        <v>12</v>
      </c>
      <c r="AC612">
        <v>23</v>
      </c>
      <c r="AD612">
        <v>12</v>
      </c>
      <c r="AE612">
        <v>6</v>
      </c>
      <c r="AF612">
        <v>0</v>
      </c>
      <c r="AG612">
        <v>7</v>
      </c>
      <c r="AH612">
        <v>0</v>
      </c>
      <c r="AI612">
        <v>4</v>
      </c>
      <c r="AJ612">
        <v>0</v>
      </c>
      <c r="AK612" s="51" t="s">
        <v>33</v>
      </c>
      <c r="AO612" s="14" t="s">
        <v>33</v>
      </c>
    </row>
    <row r="613" spans="1:41" x14ac:dyDescent="0.3">
      <c r="A613" s="14" t="s">
        <v>1329</v>
      </c>
      <c r="B613">
        <v>4</v>
      </c>
      <c r="C613">
        <v>4321</v>
      </c>
      <c r="D613" t="s">
        <v>666</v>
      </c>
      <c r="E613">
        <v>0</v>
      </c>
      <c r="F613">
        <v>0</v>
      </c>
      <c r="H613">
        <v>0</v>
      </c>
      <c r="I613">
        <v>11</v>
      </c>
      <c r="J613">
        <v>11</v>
      </c>
      <c r="K613">
        <v>11</v>
      </c>
      <c r="L613">
        <v>11</v>
      </c>
      <c r="M613">
        <v>13</v>
      </c>
      <c r="N613">
        <v>13</v>
      </c>
      <c r="O613">
        <v>13</v>
      </c>
      <c r="P613">
        <v>13</v>
      </c>
      <c r="Q613">
        <v>10</v>
      </c>
      <c r="R613">
        <v>10</v>
      </c>
      <c r="S613">
        <v>0</v>
      </c>
      <c r="T613">
        <v>0</v>
      </c>
      <c r="U613">
        <v>8</v>
      </c>
      <c r="V613">
        <v>10</v>
      </c>
      <c r="W613">
        <v>9</v>
      </c>
      <c r="X613">
        <v>0</v>
      </c>
      <c r="Y613">
        <v>7</v>
      </c>
      <c r="Z613">
        <v>8</v>
      </c>
      <c r="AA613">
        <v>9</v>
      </c>
      <c r="AB613">
        <v>10</v>
      </c>
      <c r="AC613">
        <v>5</v>
      </c>
      <c r="AD613">
        <v>1</v>
      </c>
      <c r="AE613">
        <v>4</v>
      </c>
      <c r="AF613">
        <v>0</v>
      </c>
      <c r="AG613">
        <v>9</v>
      </c>
      <c r="AH613">
        <v>0</v>
      </c>
      <c r="AI613">
        <v>2</v>
      </c>
      <c r="AJ613">
        <v>17</v>
      </c>
      <c r="AK613" s="51" t="s">
        <v>33</v>
      </c>
      <c r="AO613" s="14" t="s">
        <v>33</v>
      </c>
    </row>
    <row r="614" spans="1:41" x14ac:dyDescent="0.3">
      <c r="A614" s="14" t="s">
        <v>1330</v>
      </c>
      <c r="B614">
        <v>4</v>
      </c>
      <c r="C614">
        <v>4322</v>
      </c>
      <c r="D614" t="s">
        <v>38</v>
      </c>
      <c r="E614">
        <v>0</v>
      </c>
      <c r="F614">
        <v>0</v>
      </c>
      <c r="H614">
        <v>0</v>
      </c>
      <c r="I614">
        <v>10</v>
      </c>
      <c r="J614">
        <v>10</v>
      </c>
      <c r="K614">
        <v>10</v>
      </c>
      <c r="L614">
        <v>10</v>
      </c>
      <c r="M614">
        <v>5</v>
      </c>
      <c r="N614">
        <v>5</v>
      </c>
      <c r="O614">
        <v>5</v>
      </c>
      <c r="P614">
        <v>5</v>
      </c>
      <c r="Q614">
        <v>12</v>
      </c>
      <c r="R614">
        <v>12</v>
      </c>
      <c r="S614">
        <v>0</v>
      </c>
      <c r="T614">
        <v>0</v>
      </c>
      <c r="U614">
        <v>13</v>
      </c>
      <c r="V614">
        <v>15</v>
      </c>
      <c r="W614">
        <v>14</v>
      </c>
      <c r="X614">
        <v>0</v>
      </c>
      <c r="Y614">
        <v>12</v>
      </c>
      <c r="Z614">
        <v>5</v>
      </c>
      <c r="AA614">
        <v>6</v>
      </c>
      <c r="AB614">
        <v>6</v>
      </c>
      <c r="AC614">
        <v>1</v>
      </c>
      <c r="AD614">
        <v>1</v>
      </c>
      <c r="AE614">
        <v>0</v>
      </c>
      <c r="AF614">
        <v>0</v>
      </c>
      <c r="AG614">
        <v>10</v>
      </c>
      <c r="AH614">
        <v>0</v>
      </c>
      <c r="AI614">
        <v>0</v>
      </c>
      <c r="AJ614">
        <v>5</v>
      </c>
      <c r="AK614" s="51" t="s">
        <v>33</v>
      </c>
      <c r="AO614" s="14" t="s">
        <v>33</v>
      </c>
    </row>
    <row r="615" spans="1:41" x14ac:dyDescent="0.3">
      <c r="A615" s="14" t="s">
        <v>1331</v>
      </c>
      <c r="B615">
        <v>4</v>
      </c>
      <c r="C615">
        <v>4323</v>
      </c>
      <c r="D615" t="s">
        <v>39</v>
      </c>
      <c r="E615">
        <v>0</v>
      </c>
      <c r="F615">
        <v>0</v>
      </c>
      <c r="H615">
        <v>0</v>
      </c>
      <c r="I615">
        <v>5</v>
      </c>
      <c r="J615">
        <v>5</v>
      </c>
      <c r="K615">
        <v>5</v>
      </c>
      <c r="L615">
        <v>5</v>
      </c>
      <c r="M615">
        <v>9</v>
      </c>
      <c r="N615">
        <v>9</v>
      </c>
      <c r="O615">
        <v>8</v>
      </c>
      <c r="P615">
        <v>9</v>
      </c>
      <c r="Q615">
        <v>8</v>
      </c>
      <c r="R615">
        <v>8</v>
      </c>
      <c r="S615">
        <v>0</v>
      </c>
      <c r="T615">
        <v>0</v>
      </c>
      <c r="U615">
        <v>8</v>
      </c>
      <c r="V615">
        <v>8</v>
      </c>
      <c r="W615">
        <v>9</v>
      </c>
      <c r="X615">
        <v>0</v>
      </c>
      <c r="Y615">
        <v>5</v>
      </c>
      <c r="Z615">
        <v>9</v>
      </c>
      <c r="AA615">
        <v>5</v>
      </c>
      <c r="AB615">
        <v>6</v>
      </c>
      <c r="AC615">
        <v>7</v>
      </c>
      <c r="AD615">
        <v>5</v>
      </c>
      <c r="AE615">
        <v>9</v>
      </c>
      <c r="AF615">
        <v>0</v>
      </c>
      <c r="AG615">
        <v>2</v>
      </c>
      <c r="AH615">
        <v>0</v>
      </c>
      <c r="AI615">
        <v>0</v>
      </c>
      <c r="AJ615">
        <v>6</v>
      </c>
      <c r="AK615" s="51" t="s">
        <v>33</v>
      </c>
      <c r="AO615" s="14" t="s">
        <v>33</v>
      </c>
    </row>
    <row r="616" spans="1:41" x14ac:dyDescent="0.3">
      <c r="A616" s="14" t="s">
        <v>1332</v>
      </c>
      <c r="B616">
        <v>4</v>
      </c>
      <c r="C616">
        <v>4324</v>
      </c>
      <c r="D616" t="s">
        <v>40</v>
      </c>
      <c r="E616">
        <v>3</v>
      </c>
      <c r="F616">
        <v>0</v>
      </c>
      <c r="H616">
        <v>4</v>
      </c>
      <c r="I616">
        <v>15</v>
      </c>
      <c r="J616">
        <v>15</v>
      </c>
      <c r="K616">
        <v>15</v>
      </c>
      <c r="L616">
        <v>15</v>
      </c>
      <c r="M616">
        <v>16</v>
      </c>
      <c r="N616">
        <v>15</v>
      </c>
      <c r="O616">
        <v>16</v>
      </c>
      <c r="P616">
        <v>16</v>
      </c>
      <c r="Q616">
        <v>21</v>
      </c>
      <c r="R616">
        <v>20</v>
      </c>
      <c r="S616">
        <v>0</v>
      </c>
      <c r="T616">
        <v>0</v>
      </c>
      <c r="U616">
        <v>13</v>
      </c>
      <c r="V616">
        <v>14</v>
      </c>
      <c r="W616">
        <v>13</v>
      </c>
      <c r="X616">
        <v>0</v>
      </c>
      <c r="Y616">
        <v>25</v>
      </c>
      <c r="Z616">
        <v>10</v>
      </c>
      <c r="AA616">
        <v>11</v>
      </c>
      <c r="AB616">
        <v>10</v>
      </c>
      <c r="AC616">
        <v>7</v>
      </c>
      <c r="AD616">
        <v>6</v>
      </c>
      <c r="AE616">
        <v>2</v>
      </c>
      <c r="AF616">
        <v>0</v>
      </c>
      <c r="AG616">
        <v>31</v>
      </c>
      <c r="AH616">
        <v>0</v>
      </c>
      <c r="AI616">
        <v>2</v>
      </c>
      <c r="AJ616">
        <v>12</v>
      </c>
      <c r="AK616" s="51" t="s">
        <v>33</v>
      </c>
      <c r="AO616" s="14" t="s">
        <v>33</v>
      </c>
    </row>
    <row r="617" spans="1:41" x14ac:dyDescent="0.3">
      <c r="A617" s="14" t="s">
        <v>1333</v>
      </c>
      <c r="B617">
        <v>4</v>
      </c>
      <c r="C617">
        <v>4325</v>
      </c>
      <c r="D617" t="s">
        <v>41</v>
      </c>
      <c r="E617">
        <v>5</v>
      </c>
      <c r="F617">
        <v>0</v>
      </c>
      <c r="H617">
        <v>4</v>
      </c>
      <c r="I617">
        <v>6</v>
      </c>
      <c r="J617">
        <v>6</v>
      </c>
      <c r="K617">
        <v>6</v>
      </c>
      <c r="L617">
        <v>6</v>
      </c>
      <c r="M617">
        <v>5</v>
      </c>
      <c r="N617">
        <v>5</v>
      </c>
      <c r="O617">
        <v>6</v>
      </c>
      <c r="P617">
        <v>5</v>
      </c>
      <c r="Q617">
        <v>8</v>
      </c>
      <c r="R617">
        <v>11</v>
      </c>
      <c r="S617">
        <v>0</v>
      </c>
      <c r="T617">
        <v>0</v>
      </c>
      <c r="U617">
        <v>3</v>
      </c>
      <c r="V617">
        <v>4</v>
      </c>
      <c r="W617">
        <v>4</v>
      </c>
      <c r="X617">
        <v>0</v>
      </c>
      <c r="Y617">
        <v>7</v>
      </c>
      <c r="Z617">
        <v>6</v>
      </c>
      <c r="AA617">
        <v>6</v>
      </c>
      <c r="AB617">
        <v>6</v>
      </c>
      <c r="AC617">
        <v>4</v>
      </c>
      <c r="AD617">
        <v>1</v>
      </c>
      <c r="AE617">
        <v>0</v>
      </c>
      <c r="AF617">
        <v>0</v>
      </c>
      <c r="AG617">
        <v>5</v>
      </c>
      <c r="AH617">
        <v>0</v>
      </c>
      <c r="AI617">
        <v>0</v>
      </c>
      <c r="AJ617">
        <v>5</v>
      </c>
      <c r="AK617" s="51" t="s">
        <v>42</v>
      </c>
      <c r="AO617" s="14" t="s">
        <v>33</v>
      </c>
    </row>
    <row r="618" spans="1:41" x14ac:dyDescent="0.3">
      <c r="A618" s="14" t="s">
        <v>1334</v>
      </c>
      <c r="B618">
        <v>4</v>
      </c>
      <c r="C618">
        <v>4326</v>
      </c>
      <c r="D618" t="s">
        <v>43</v>
      </c>
      <c r="E618">
        <v>0</v>
      </c>
      <c r="F618">
        <v>0</v>
      </c>
      <c r="H618">
        <v>0</v>
      </c>
      <c r="I618">
        <v>1</v>
      </c>
      <c r="J618">
        <v>1</v>
      </c>
      <c r="K618">
        <v>1</v>
      </c>
      <c r="L618">
        <v>1</v>
      </c>
      <c r="M618">
        <v>2</v>
      </c>
      <c r="N618">
        <v>2</v>
      </c>
      <c r="O618">
        <v>2</v>
      </c>
      <c r="P618">
        <v>2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v>1</v>
      </c>
      <c r="AA618">
        <v>2</v>
      </c>
      <c r="AB618">
        <v>2</v>
      </c>
      <c r="AC618">
        <v>1</v>
      </c>
      <c r="AD618">
        <v>1</v>
      </c>
      <c r="AE618">
        <v>3</v>
      </c>
      <c r="AF618">
        <v>0</v>
      </c>
      <c r="AG618">
        <v>0</v>
      </c>
      <c r="AH618">
        <v>0</v>
      </c>
      <c r="AI618">
        <v>0</v>
      </c>
      <c r="AJ618">
        <v>1</v>
      </c>
      <c r="AK618" s="51" t="s">
        <v>42</v>
      </c>
      <c r="AO618" s="14" t="s">
        <v>33</v>
      </c>
    </row>
    <row r="619" spans="1:41" x14ac:dyDescent="0.3">
      <c r="A619" s="14" t="s">
        <v>1335</v>
      </c>
      <c r="B619">
        <v>4</v>
      </c>
      <c r="C619">
        <v>4327</v>
      </c>
      <c r="D619" t="s">
        <v>44</v>
      </c>
      <c r="E619">
        <v>1</v>
      </c>
      <c r="F619">
        <v>1</v>
      </c>
      <c r="H619">
        <v>2</v>
      </c>
      <c r="I619">
        <v>14</v>
      </c>
      <c r="J619">
        <v>14</v>
      </c>
      <c r="K619">
        <v>14</v>
      </c>
      <c r="L619">
        <v>14</v>
      </c>
      <c r="M619">
        <v>10</v>
      </c>
      <c r="N619">
        <v>10</v>
      </c>
      <c r="O619">
        <v>10</v>
      </c>
      <c r="P619">
        <v>10</v>
      </c>
      <c r="Q619">
        <v>11</v>
      </c>
      <c r="R619">
        <v>11</v>
      </c>
      <c r="S619">
        <v>0</v>
      </c>
      <c r="T619">
        <v>0</v>
      </c>
      <c r="U619">
        <v>7</v>
      </c>
      <c r="V619">
        <v>7</v>
      </c>
      <c r="W619">
        <v>8</v>
      </c>
      <c r="X619">
        <v>0</v>
      </c>
      <c r="Y619">
        <v>11</v>
      </c>
      <c r="Z619">
        <v>12</v>
      </c>
      <c r="AA619">
        <v>12</v>
      </c>
      <c r="AB619">
        <v>13</v>
      </c>
      <c r="AC619">
        <v>5</v>
      </c>
      <c r="AD619">
        <v>5</v>
      </c>
      <c r="AE619">
        <v>1</v>
      </c>
      <c r="AF619">
        <v>0</v>
      </c>
      <c r="AG619">
        <v>9</v>
      </c>
      <c r="AH619">
        <v>0</v>
      </c>
      <c r="AI619">
        <v>1</v>
      </c>
      <c r="AJ619">
        <v>3</v>
      </c>
      <c r="AK619" s="51" t="s">
        <v>45</v>
      </c>
      <c r="AO619" s="14" t="s">
        <v>33</v>
      </c>
    </row>
    <row r="620" spans="1:41" x14ac:dyDescent="0.3">
      <c r="A620" s="14" t="s">
        <v>1336</v>
      </c>
      <c r="B620">
        <v>4</v>
      </c>
      <c r="C620">
        <v>4328</v>
      </c>
      <c r="D620" t="s">
        <v>46</v>
      </c>
      <c r="E620">
        <v>0</v>
      </c>
      <c r="F620">
        <v>0</v>
      </c>
      <c r="H620">
        <v>0</v>
      </c>
      <c r="I620">
        <v>8</v>
      </c>
      <c r="J620">
        <v>8</v>
      </c>
      <c r="K620">
        <v>8</v>
      </c>
      <c r="L620">
        <v>8</v>
      </c>
      <c r="M620">
        <v>7</v>
      </c>
      <c r="N620">
        <v>7</v>
      </c>
      <c r="O620">
        <v>7</v>
      </c>
      <c r="P620">
        <v>6</v>
      </c>
      <c r="Q620">
        <v>10</v>
      </c>
      <c r="R620">
        <v>10</v>
      </c>
      <c r="S620">
        <v>0</v>
      </c>
      <c r="T620">
        <v>0</v>
      </c>
      <c r="U620">
        <v>1</v>
      </c>
      <c r="V620">
        <v>1</v>
      </c>
      <c r="W620">
        <v>1</v>
      </c>
      <c r="X620">
        <v>0</v>
      </c>
      <c r="Y620">
        <v>5</v>
      </c>
      <c r="Z620">
        <v>3</v>
      </c>
      <c r="AA620">
        <v>3</v>
      </c>
      <c r="AB620">
        <v>3</v>
      </c>
      <c r="AC620">
        <v>1</v>
      </c>
      <c r="AD620">
        <v>1</v>
      </c>
      <c r="AE620">
        <v>2</v>
      </c>
      <c r="AF620">
        <v>0</v>
      </c>
      <c r="AG620">
        <v>4</v>
      </c>
      <c r="AH620">
        <v>0</v>
      </c>
      <c r="AI620">
        <v>0</v>
      </c>
      <c r="AJ620">
        <v>6</v>
      </c>
      <c r="AK620" s="51" t="s">
        <v>45</v>
      </c>
      <c r="AO620" s="14" t="s">
        <v>33</v>
      </c>
    </row>
    <row r="621" spans="1:41" x14ac:dyDescent="0.3">
      <c r="A621" s="14" t="s">
        <v>1337</v>
      </c>
      <c r="B621">
        <v>4</v>
      </c>
      <c r="C621">
        <v>4329</v>
      </c>
      <c r="D621" t="s">
        <v>47</v>
      </c>
      <c r="E621">
        <v>8</v>
      </c>
      <c r="F621">
        <v>0</v>
      </c>
      <c r="H621">
        <v>13</v>
      </c>
      <c r="I621">
        <v>12</v>
      </c>
      <c r="J621">
        <v>12</v>
      </c>
      <c r="K621">
        <v>12</v>
      </c>
      <c r="L621">
        <v>12</v>
      </c>
      <c r="M621">
        <v>9</v>
      </c>
      <c r="N621">
        <v>9</v>
      </c>
      <c r="O621">
        <v>9</v>
      </c>
      <c r="P621">
        <v>9</v>
      </c>
      <c r="Q621">
        <v>9</v>
      </c>
      <c r="R621">
        <v>9</v>
      </c>
      <c r="S621">
        <v>0</v>
      </c>
      <c r="T621">
        <v>0</v>
      </c>
      <c r="U621">
        <v>11</v>
      </c>
      <c r="V621">
        <v>10</v>
      </c>
      <c r="W621">
        <v>13</v>
      </c>
      <c r="X621">
        <v>0</v>
      </c>
      <c r="Y621">
        <v>3</v>
      </c>
      <c r="Z621">
        <v>11</v>
      </c>
      <c r="AA621">
        <v>12</v>
      </c>
      <c r="AB621">
        <v>12</v>
      </c>
      <c r="AC621">
        <v>2</v>
      </c>
      <c r="AD621">
        <v>1</v>
      </c>
      <c r="AE621">
        <v>1</v>
      </c>
      <c r="AF621">
        <v>0</v>
      </c>
      <c r="AG621">
        <v>137</v>
      </c>
      <c r="AH621">
        <v>0</v>
      </c>
      <c r="AI621">
        <v>3</v>
      </c>
      <c r="AJ621">
        <v>19</v>
      </c>
      <c r="AK621" s="51" t="s">
        <v>45</v>
      </c>
      <c r="AO621" s="14" t="s">
        <v>33</v>
      </c>
    </row>
    <row r="622" spans="1:41" x14ac:dyDescent="0.3">
      <c r="A622" s="14" t="s">
        <v>1338</v>
      </c>
      <c r="B622">
        <v>4</v>
      </c>
      <c r="C622">
        <v>4330</v>
      </c>
      <c r="D622" t="s">
        <v>48</v>
      </c>
      <c r="E622">
        <v>0</v>
      </c>
      <c r="F622">
        <v>0</v>
      </c>
      <c r="H622">
        <v>0</v>
      </c>
      <c r="I622">
        <v>4</v>
      </c>
      <c r="J622">
        <v>4</v>
      </c>
      <c r="K622">
        <v>4</v>
      </c>
      <c r="L622">
        <v>4</v>
      </c>
      <c r="M622">
        <v>1</v>
      </c>
      <c r="N622">
        <v>1</v>
      </c>
      <c r="O622">
        <v>1</v>
      </c>
      <c r="P622">
        <v>1</v>
      </c>
      <c r="Q622">
        <v>1</v>
      </c>
      <c r="R622">
        <v>2</v>
      </c>
      <c r="S622">
        <v>0</v>
      </c>
      <c r="T622">
        <v>0</v>
      </c>
      <c r="U622">
        <v>2</v>
      </c>
      <c r="V622">
        <v>3</v>
      </c>
      <c r="W622">
        <v>1</v>
      </c>
      <c r="X622">
        <v>0</v>
      </c>
      <c r="Y622">
        <v>0</v>
      </c>
      <c r="Z622">
        <v>2</v>
      </c>
      <c r="AA622">
        <v>4</v>
      </c>
      <c r="AB622">
        <v>4</v>
      </c>
      <c r="AC622">
        <v>2</v>
      </c>
      <c r="AD622">
        <v>3</v>
      </c>
      <c r="AE622">
        <v>0</v>
      </c>
      <c r="AF622">
        <v>0</v>
      </c>
      <c r="AG622">
        <v>4</v>
      </c>
      <c r="AH622">
        <v>0</v>
      </c>
      <c r="AI622">
        <v>0</v>
      </c>
      <c r="AJ622">
        <v>0</v>
      </c>
      <c r="AK622" s="51" t="s">
        <v>45</v>
      </c>
      <c r="AO622" s="14" t="s">
        <v>33</v>
      </c>
    </row>
    <row r="623" spans="1:41" x14ac:dyDescent="0.3">
      <c r="A623" s="14" t="s">
        <v>1339</v>
      </c>
      <c r="B623">
        <v>4</v>
      </c>
      <c r="C623">
        <v>4331</v>
      </c>
      <c r="D623" t="s">
        <v>49</v>
      </c>
      <c r="E623">
        <v>8</v>
      </c>
      <c r="F623">
        <v>0</v>
      </c>
      <c r="H623">
        <v>13</v>
      </c>
      <c r="I623">
        <v>24</v>
      </c>
      <c r="J623">
        <v>23</v>
      </c>
      <c r="K623">
        <v>23</v>
      </c>
      <c r="L623">
        <v>22</v>
      </c>
      <c r="M623">
        <v>21</v>
      </c>
      <c r="N623">
        <v>22</v>
      </c>
      <c r="O623">
        <v>22</v>
      </c>
      <c r="P623">
        <v>22</v>
      </c>
      <c r="Q623">
        <v>14</v>
      </c>
      <c r="R623">
        <v>14</v>
      </c>
      <c r="S623">
        <v>1</v>
      </c>
      <c r="T623">
        <v>0</v>
      </c>
      <c r="U623">
        <v>18</v>
      </c>
      <c r="V623">
        <v>18</v>
      </c>
      <c r="W623">
        <v>20</v>
      </c>
      <c r="X623">
        <v>0</v>
      </c>
      <c r="Y623">
        <v>10</v>
      </c>
      <c r="Z623">
        <v>17</v>
      </c>
      <c r="AA623">
        <v>24</v>
      </c>
      <c r="AB623">
        <v>24</v>
      </c>
      <c r="AC623">
        <v>5</v>
      </c>
      <c r="AD623">
        <v>5</v>
      </c>
      <c r="AE623">
        <v>4</v>
      </c>
      <c r="AF623">
        <v>0</v>
      </c>
      <c r="AG623">
        <v>161</v>
      </c>
      <c r="AH623">
        <v>0</v>
      </c>
      <c r="AI623">
        <v>2</v>
      </c>
      <c r="AJ623">
        <v>10</v>
      </c>
      <c r="AK623" s="51" t="s">
        <v>49</v>
      </c>
      <c r="AO623" s="14" t="s">
        <v>33</v>
      </c>
    </row>
    <row r="624" spans="1:41" x14ac:dyDescent="0.3">
      <c r="A624" s="14" t="s">
        <v>1340</v>
      </c>
      <c r="B624">
        <v>4</v>
      </c>
      <c r="C624">
        <v>4332</v>
      </c>
      <c r="D624" t="s">
        <v>50</v>
      </c>
      <c r="E624">
        <v>6</v>
      </c>
      <c r="F624">
        <v>0</v>
      </c>
      <c r="H624">
        <v>6</v>
      </c>
      <c r="I624">
        <v>23</v>
      </c>
      <c r="J624">
        <v>23</v>
      </c>
      <c r="K624">
        <v>23</v>
      </c>
      <c r="L624">
        <v>23</v>
      </c>
      <c r="M624">
        <v>20</v>
      </c>
      <c r="N624">
        <v>20</v>
      </c>
      <c r="O624">
        <v>20</v>
      </c>
      <c r="P624">
        <v>21</v>
      </c>
      <c r="Q624">
        <v>26</v>
      </c>
      <c r="R624">
        <v>25</v>
      </c>
      <c r="S624">
        <v>0</v>
      </c>
      <c r="T624">
        <v>0</v>
      </c>
      <c r="U624">
        <v>16</v>
      </c>
      <c r="V624">
        <v>18</v>
      </c>
      <c r="W624">
        <v>18</v>
      </c>
      <c r="X624">
        <v>0</v>
      </c>
      <c r="Y624">
        <v>20</v>
      </c>
      <c r="Z624">
        <v>16</v>
      </c>
      <c r="AA624">
        <v>15</v>
      </c>
      <c r="AB624">
        <v>16</v>
      </c>
      <c r="AC624">
        <v>25</v>
      </c>
      <c r="AD624">
        <v>22</v>
      </c>
      <c r="AE624">
        <v>0</v>
      </c>
      <c r="AF624">
        <v>0</v>
      </c>
      <c r="AG624">
        <v>2</v>
      </c>
      <c r="AH624">
        <v>0</v>
      </c>
      <c r="AI624">
        <v>0</v>
      </c>
      <c r="AJ624">
        <v>11</v>
      </c>
      <c r="AK624" s="51" t="s">
        <v>49</v>
      </c>
      <c r="AO624" s="14" t="s">
        <v>33</v>
      </c>
    </row>
    <row r="625" spans="1:41" x14ac:dyDescent="0.3">
      <c r="A625" s="14" t="s">
        <v>1341</v>
      </c>
      <c r="B625">
        <v>4</v>
      </c>
      <c r="C625">
        <v>4333</v>
      </c>
      <c r="D625" t="s">
        <v>51</v>
      </c>
      <c r="E625">
        <v>4</v>
      </c>
      <c r="F625">
        <v>1</v>
      </c>
      <c r="H625">
        <v>4</v>
      </c>
      <c r="I625">
        <v>20</v>
      </c>
      <c r="J625">
        <v>20</v>
      </c>
      <c r="K625">
        <v>20</v>
      </c>
      <c r="L625">
        <v>20</v>
      </c>
      <c r="M625">
        <v>6</v>
      </c>
      <c r="N625">
        <v>6</v>
      </c>
      <c r="O625">
        <v>6</v>
      </c>
      <c r="P625">
        <v>6</v>
      </c>
      <c r="Q625">
        <v>18</v>
      </c>
      <c r="R625">
        <v>18</v>
      </c>
      <c r="S625">
        <v>0</v>
      </c>
      <c r="T625">
        <v>0</v>
      </c>
      <c r="U625">
        <v>17</v>
      </c>
      <c r="V625">
        <v>16</v>
      </c>
      <c r="W625">
        <v>18</v>
      </c>
      <c r="X625">
        <v>0</v>
      </c>
      <c r="Y625">
        <v>11</v>
      </c>
      <c r="Z625">
        <v>6</v>
      </c>
      <c r="AA625">
        <v>7</v>
      </c>
      <c r="AB625">
        <v>6</v>
      </c>
      <c r="AC625">
        <v>10</v>
      </c>
      <c r="AD625">
        <v>9</v>
      </c>
      <c r="AE625">
        <v>1</v>
      </c>
      <c r="AF625">
        <v>0</v>
      </c>
      <c r="AG625">
        <v>40</v>
      </c>
      <c r="AH625">
        <v>0</v>
      </c>
      <c r="AI625">
        <v>6</v>
      </c>
      <c r="AJ625">
        <v>0</v>
      </c>
      <c r="AK625" s="51" t="s">
        <v>49</v>
      </c>
      <c r="AO625" s="14" t="s">
        <v>33</v>
      </c>
    </row>
    <row r="626" spans="1:41" x14ac:dyDescent="0.3">
      <c r="A626" s="14" t="s">
        <v>1342</v>
      </c>
      <c r="B626">
        <v>4</v>
      </c>
      <c r="C626">
        <v>4334</v>
      </c>
      <c r="D626" t="s">
        <v>52</v>
      </c>
      <c r="E626">
        <v>0</v>
      </c>
      <c r="F626">
        <v>0</v>
      </c>
      <c r="H626">
        <v>1</v>
      </c>
      <c r="I626">
        <v>5</v>
      </c>
      <c r="J626">
        <v>5</v>
      </c>
      <c r="K626">
        <v>5</v>
      </c>
      <c r="L626">
        <v>5</v>
      </c>
      <c r="M626">
        <v>0</v>
      </c>
      <c r="N626">
        <v>0</v>
      </c>
      <c r="O626">
        <v>0</v>
      </c>
      <c r="P626">
        <v>0</v>
      </c>
      <c r="Q626">
        <v>2</v>
      </c>
      <c r="R626">
        <v>2</v>
      </c>
      <c r="S626">
        <v>0</v>
      </c>
      <c r="T626">
        <v>0</v>
      </c>
      <c r="U626">
        <v>2</v>
      </c>
      <c r="V626">
        <v>2</v>
      </c>
      <c r="W626">
        <v>2</v>
      </c>
      <c r="X626">
        <v>0</v>
      </c>
      <c r="Y626">
        <v>4</v>
      </c>
      <c r="Z626">
        <v>4</v>
      </c>
      <c r="AA626">
        <v>4</v>
      </c>
      <c r="AB626">
        <v>2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 s="51" t="s">
        <v>49</v>
      </c>
      <c r="AO626" s="14" t="s">
        <v>33</v>
      </c>
    </row>
    <row r="627" spans="1:41" x14ac:dyDescent="0.3">
      <c r="A627" s="14" t="s">
        <v>1343</v>
      </c>
      <c r="B627">
        <v>4</v>
      </c>
      <c r="C627">
        <v>4335</v>
      </c>
      <c r="D627" t="s">
        <v>53</v>
      </c>
      <c r="E627">
        <v>0</v>
      </c>
      <c r="F627">
        <v>0</v>
      </c>
      <c r="H627">
        <v>0</v>
      </c>
      <c r="I627">
        <v>4</v>
      </c>
      <c r="J627">
        <v>4</v>
      </c>
      <c r="K627">
        <v>4</v>
      </c>
      <c r="L627">
        <v>4</v>
      </c>
      <c r="M627">
        <v>1</v>
      </c>
      <c r="N627">
        <v>1</v>
      </c>
      <c r="O627">
        <v>1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2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1</v>
      </c>
      <c r="AH627">
        <v>0</v>
      </c>
      <c r="AI627">
        <v>1</v>
      </c>
      <c r="AJ627">
        <v>0</v>
      </c>
      <c r="AK627" s="51" t="s">
        <v>49</v>
      </c>
      <c r="AO627" s="14" t="s">
        <v>33</v>
      </c>
    </row>
    <row r="628" spans="1:41" x14ac:dyDescent="0.3">
      <c r="A628" s="14" t="s">
        <v>1344</v>
      </c>
      <c r="B628">
        <v>4</v>
      </c>
      <c r="C628">
        <v>4337</v>
      </c>
      <c r="D628" t="s">
        <v>55</v>
      </c>
      <c r="E628">
        <v>1</v>
      </c>
      <c r="F628">
        <v>0</v>
      </c>
      <c r="H628">
        <v>1</v>
      </c>
      <c r="I628">
        <v>1</v>
      </c>
      <c r="J628">
        <v>1</v>
      </c>
      <c r="K628">
        <v>1</v>
      </c>
      <c r="L628">
        <v>1</v>
      </c>
      <c r="M628">
        <v>0</v>
      </c>
      <c r="N628">
        <v>0</v>
      </c>
      <c r="O628">
        <v>0</v>
      </c>
      <c r="P628">
        <v>0</v>
      </c>
      <c r="Q628">
        <v>1</v>
      </c>
      <c r="R628">
        <v>2</v>
      </c>
      <c r="S628">
        <v>0</v>
      </c>
      <c r="T628">
        <v>0</v>
      </c>
      <c r="U628">
        <v>1</v>
      </c>
      <c r="V628">
        <v>1</v>
      </c>
      <c r="W628">
        <v>2</v>
      </c>
      <c r="X628">
        <v>0</v>
      </c>
      <c r="Y628">
        <v>3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23</v>
      </c>
      <c r="AH628">
        <v>0</v>
      </c>
      <c r="AI628">
        <v>0</v>
      </c>
      <c r="AJ628">
        <v>0</v>
      </c>
      <c r="AK628" s="51" t="s">
        <v>365</v>
      </c>
      <c r="AO628" s="14" t="s">
        <v>33</v>
      </c>
    </row>
    <row r="629" spans="1:41" x14ac:dyDescent="0.3">
      <c r="A629" s="14" t="s">
        <v>1345</v>
      </c>
      <c r="B629">
        <v>4</v>
      </c>
      <c r="C629">
        <v>4338</v>
      </c>
      <c r="D629" t="s">
        <v>56</v>
      </c>
      <c r="E629">
        <v>5</v>
      </c>
      <c r="F629">
        <v>0</v>
      </c>
      <c r="H629">
        <v>5</v>
      </c>
      <c r="I629">
        <v>12</v>
      </c>
      <c r="J629">
        <v>12</v>
      </c>
      <c r="K629">
        <v>12</v>
      </c>
      <c r="L629">
        <v>12</v>
      </c>
      <c r="M629">
        <v>15</v>
      </c>
      <c r="N629">
        <v>15</v>
      </c>
      <c r="O629">
        <v>15</v>
      </c>
      <c r="P629">
        <v>15</v>
      </c>
      <c r="Q629">
        <v>14</v>
      </c>
      <c r="R629">
        <v>14</v>
      </c>
      <c r="S629">
        <v>0</v>
      </c>
      <c r="T629">
        <v>0</v>
      </c>
      <c r="U629">
        <v>10</v>
      </c>
      <c r="V629">
        <v>11</v>
      </c>
      <c r="W629">
        <v>11</v>
      </c>
      <c r="X629">
        <v>0</v>
      </c>
      <c r="Y629">
        <v>17</v>
      </c>
      <c r="Z629">
        <v>12</v>
      </c>
      <c r="AA629">
        <v>7</v>
      </c>
      <c r="AB629">
        <v>8</v>
      </c>
      <c r="AC629">
        <v>7</v>
      </c>
      <c r="AD629">
        <v>4</v>
      </c>
      <c r="AE629">
        <v>1</v>
      </c>
      <c r="AF629">
        <v>0</v>
      </c>
      <c r="AG629">
        <v>31</v>
      </c>
      <c r="AH629">
        <v>0</v>
      </c>
      <c r="AI629">
        <v>5</v>
      </c>
      <c r="AJ629">
        <v>13</v>
      </c>
      <c r="AK629" s="51" t="s">
        <v>56</v>
      </c>
      <c r="AO629" s="14" t="s">
        <v>33</v>
      </c>
    </row>
    <row r="630" spans="1:41" x14ac:dyDescent="0.3">
      <c r="A630" s="14" t="s">
        <v>1346</v>
      </c>
      <c r="B630">
        <v>4</v>
      </c>
      <c r="C630">
        <v>4339</v>
      </c>
      <c r="D630" t="s">
        <v>57</v>
      </c>
      <c r="E630">
        <v>0</v>
      </c>
      <c r="F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 s="51" t="s">
        <v>58</v>
      </c>
      <c r="AO630" s="14" t="s">
        <v>33</v>
      </c>
    </row>
    <row r="631" spans="1:41" x14ac:dyDescent="0.3">
      <c r="A631" s="14" t="s">
        <v>1347</v>
      </c>
      <c r="B631">
        <v>4</v>
      </c>
      <c r="C631">
        <v>4340</v>
      </c>
      <c r="D631" t="s">
        <v>59</v>
      </c>
      <c r="E631">
        <v>0</v>
      </c>
      <c r="F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1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0</v>
      </c>
      <c r="T631">
        <v>0</v>
      </c>
      <c r="U631">
        <v>1</v>
      </c>
      <c r="V631">
        <v>2</v>
      </c>
      <c r="W631">
        <v>3</v>
      </c>
      <c r="X631">
        <v>0</v>
      </c>
      <c r="Y631">
        <v>3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0</v>
      </c>
      <c r="AI631">
        <v>1</v>
      </c>
      <c r="AJ631">
        <v>0</v>
      </c>
      <c r="AK631" s="51" t="s">
        <v>58</v>
      </c>
      <c r="AO631" s="14" t="s">
        <v>33</v>
      </c>
    </row>
    <row r="632" spans="1:41" x14ac:dyDescent="0.3">
      <c r="A632" s="14" t="s">
        <v>1348</v>
      </c>
      <c r="B632">
        <v>4</v>
      </c>
      <c r="C632">
        <v>4341</v>
      </c>
      <c r="D632" t="s">
        <v>60</v>
      </c>
      <c r="E632">
        <v>0</v>
      </c>
      <c r="F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1</v>
      </c>
      <c r="V632">
        <v>1</v>
      </c>
      <c r="W632">
        <v>1</v>
      </c>
      <c r="X632">
        <v>0</v>
      </c>
      <c r="Y632">
        <v>2</v>
      </c>
      <c r="Z632">
        <v>0</v>
      </c>
      <c r="AA632">
        <v>0</v>
      </c>
      <c r="AB632">
        <v>0</v>
      </c>
      <c r="AC632">
        <v>1</v>
      </c>
      <c r="AD632">
        <v>1</v>
      </c>
      <c r="AE632">
        <v>0</v>
      </c>
      <c r="AF632">
        <v>0</v>
      </c>
      <c r="AG632">
        <v>1</v>
      </c>
      <c r="AH632">
        <v>0</v>
      </c>
      <c r="AI632">
        <v>1</v>
      </c>
      <c r="AJ632">
        <v>0</v>
      </c>
      <c r="AK632" s="51" t="s">
        <v>367</v>
      </c>
      <c r="AO632" s="14" t="s">
        <v>33</v>
      </c>
    </row>
    <row r="633" spans="1:41" x14ac:dyDescent="0.3">
      <c r="A633" s="14" t="s">
        <v>1349</v>
      </c>
      <c r="B633">
        <v>4</v>
      </c>
      <c r="C633">
        <v>4342</v>
      </c>
      <c r="D633" t="s">
        <v>62</v>
      </c>
      <c r="E633">
        <v>3</v>
      </c>
      <c r="F633">
        <v>0</v>
      </c>
      <c r="H633">
        <v>3</v>
      </c>
      <c r="I633">
        <v>12</v>
      </c>
      <c r="J633">
        <v>12</v>
      </c>
      <c r="K633">
        <v>12</v>
      </c>
      <c r="L633">
        <v>12</v>
      </c>
      <c r="M633">
        <v>4</v>
      </c>
      <c r="N633">
        <v>4</v>
      </c>
      <c r="O633">
        <v>4</v>
      </c>
      <c r="P633">
        <v>6</v>
      </c>
      <c r="Q633">
        <v>14</v>
      </c>
      <c r="R633">
        <v>12</v>
      </c>
      <c r="S633">
        <v>0</v>
      </c>
      <c r="T633">
        <v>0</v>
      </c>
      <c r="U633">
        <v>9</v>
      </c>
      <c r="V633">
        <v>9</v>
      </c>
      <c r="W633">
        <v>9</v>
      </c>
      <c r="X633">
        <v>0</v>
      </c>
      <c r="Y633">
        <v>3</v>
      </c>
      <c r="Z633">
        <v>6</v>
      </c>
      <c r="AA633">
        <v>6</v>
      </c>
      <c r="AB633">
        <v>6</v>
      </c>
      <c r="AC633">
        <v>6</v>
      </c>
      <c r="AD633">
        <v>6</v>
      </c>
      <c r="AE633">
        <v>7</v>
      </c>
      <c r="AF633">
        <v>0</v>
      </c>
      <c r="AG633">
        <v>6</v>
      </c>
      <c r="AH633">
        <v>0</v>
      </c>
      <c r="AI633">
        <v>0</v>
      </c>
      <c r="AJ633">
        <v>8</v>
      </c>
      <c r="AK633" s="51" t="s">
        <v>62</v>
      </c>
      <c r="AO633" s="14" t="s">
        <v>33</v>
      </c>
    </row>
    <row r="634" spans="1:41" x14ac:dyDescent="0.3">
      <c r="A634" s="14" t="s">
        <v>1350</v>
      </c>
      <c r="B634">
        <v>4</v>
      </c>
      <c r="C634">
        <v>4343</v>
      </c>
      <c r="D634" t="s">
        <v>64</v>
      </c>
      <c r="E634">
        <v>0</v>
      </c>
      <c r="F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</v>
      </c>
      <c r="V634">
        <v>1</v>
      </c>
      <c r="W634">
        <v>1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 s="51" t="s">
        <v>62</v>
      </c>
      <c r="AO634" s="14" t="s">
        <v>33</v>
      </c>
    </row>
    <row r="635" spans="1:41" x14ac:dyDescent="0.3">
      <c r="A635" s="14" t="s">
        <v>1351</v>
      </c>
      <c r="B635">
        <v>4</v>
      </c>
      <c r="C635">
        <v>4344</v>
      </c>
      <c r="D635" t="s">
        <v>65</v>
      </c>
      <c r="E635">
        <v>0</v>
      </c>
      <c r="F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1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 s="51" t="s">
        <v>62</v>
      </c>
      <c r="AO635" s="14" t="s">
        <v>33</v>
      </c>
    </row>
    <row r="636" spans="1:41" x14ac:dyDescent="0.3">
      <c r="A636" s="14" t="s">
        <v>1352</v>
      </c>
      <c r="B636">
        <v>4</v>
      </c>
      <c r="C636">
        <v>4345</v>
      </c>
      <c r="D636" t="s">
        <v>66</v>
      </c>
      <c r="E636">
        <v>0</v>
      </c>
      <c r="F636">
        <v>0</v>
      </c>
      <c r="H636">
        <v>0</v>
      </c>
      <c r="I636">
        <v>7</v>
      </c>
      <c r="J636">
        <v>7</v>
      </c>
      <c r="K636">
        <v>7</v>
      </c>
      <c r="L636">
        <v>7</v>
      </c>
      <c r="M636">
        <v>9</v>
      </c>
      <c r="N636">
        <v>9</v>
      </c>
      <c r="O636">
        <v>9</v>
      </c>
      <c r="P636">
        <v>9</v>
      </c>
      <c r="Q636">
        <v>10</v>
      </c>
      <c r="R636">
        <v>10</v>
      </c>
      <c r="S636">
        <v>0</v>
      </c>
      <c r="T636">
        <v>0</v>
      </c>
      <c r="U636">
        <v>14</v>
      </c>
      <c r="V636">
        <v>15</v>
      </c>
      <c r="W636">
        <v>11</v>
      </c>
      <c r="X636">
        <v>1</v>
      </c>
      <c r="Y636">
        <v>10</v>
      </c>
      <c r="Z636">
        <v>4</v>
      </c>
      <c r="AA636">
        <v>8</v>
      </c>
      <c r="AB636">
        <v>8</v>
      </c>
      <c r="AC636">
        <v>2</v>
      </c>
      <c r="AD636">
        <v>1</v>
      </c>
      <c r="AE636">
        <v>21</v>
      </c>
      <c r="AF636">
        <v>0</v>
      </c>
      <c r="AG636">
        <v>139</v>
      </c>
      <c r="AH636">
        <v>0</v>
      </c>
      <c r="AI636">
        <v>0</v>
      </c>
      <c r="AJ636">
        <v>4</v>
      </c>
      <c r="AK636" s="51" t="s">
        <v>66</v>
      </c>
      <c r="AO636" s="14" t="s">
        <v>33</v>
      </c>
    </row>
    <row r="637" spans="1:41" x14ac:dyDescent="0.3">
      <c r="A637" s="14" t="s">
        <v>1353</v>
      </c>
      <c r="B637">
        <v>4</v>
      </c>
      <c r="C637">
        <v>4346</v>
      </c>
      <c r="D637" t="s">
        <v>67</v>
      </c>
      <c r="E637">
        <v>0</v>
      </c>
      <c r="F637">
        <v>0</v>
      </c>
      <c r="H637">
        <v>0</v>
      </c>
      <c r="I637">
        <v>2</v>
      </c>
      <c r="J637">
        <v>2</v>
      </c>
      <c r="K637">
        <v>2</v>
      </c>
      <c r="L637">
        <v>2</v>
      </c>
      <c r="M637">
        <v>1</v>
      </c>
      <c r="N637">
        <v>1</v>
      </c>
      <c r="O637">
        <v>1</v>
      </c>
      <c r="P637">
        <v>1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1</v>
      </c>
      <c r="AK637" s="51" t="s">
        <v>66</v>
      </c>
      <c r="AO637" s="14" t="s">
        <v>33</v>
      </c>
    </row>
    <row r="638" spans="1:41" x14ac:dyDescent="0.3">
      <c r="A638" s="14" t="s">
        <v>1354</v>
      </c>
      <c r="B638">
        <v>4</v>
      </c>
      <c r="C638">
        <v>4347</v>
      </c>
      <c r="D638" t="s">
        <v>68</v>
      </c>
      <c r="E638">
        <v>0</v>
      </c>
      <c r="F638">
        <v>0</v>
      </c>
      <c r="H638">
        <v>0</v>
      </c>
      <c r="I638">
        <v>1</v>
      </c>
      <c r="J638">
        <v>1</v>
      </c>
      <c r="K638">
        <v>1</v>
      </c>
      <c r="L638">
        <v>1</v>
      </c>
      <c r="M638">
        <v>1</v>
      </c>
      <c r="N638">
        <v>1</v>
      </c>
      <c r="O638">
        <v>1</v>
      </c>
      <c r="P638">
        <v>1</v>
      </c>
      <c r="Q638">
        <v>0</v>
      </c>
      <c r="R638">
        <v>0</v>
      </c>
      <c r="S638">
        <v>0</v>
      </c>
      <c r="T638">
        <v>0</v>
      </c>
      <c r="U638">
        <v>1</v>
      </c>
      <c r="V638">
        <v>1</v>
      </c>
      <c r="W638">
        <v>1</v>
      </c>
      <c r="X638">
        <v>0</v>
      </c>
      <c r="Y638">
        <v>1</v>
      </c>
      <c r="Z638">
        <v>2</v>
      </c>
      <c r="AA638">
        <v>2</v>
      </c>
      <c r="AB638">
        <v>2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2</v>
      </c>
      <c r="AJ638">
        <v>0</v>
      </c>
      <c r="AK638" s="51" t="s">
        <v>66</v>
      </c>
      <c r="AO638" s="14" t="s">
        <v>33</v>
      </c>
    </row>
    <row r="639" spans="1:41" x14ac:dyDescent="0.3">
      <c r="A639" s="14" t="s">
        <v>1355</v>
      </c>
      <c r="B639">
        <v>4</v>
      </c>
      <c r="C639">
        <v>4348</v>
      </c>
      <c r="D639" t="s">
        <v>69</v>
      </c>
      <c r="E639">
        <v>0</v>
      </c>
      <c r="F639">
        <v>0</v>
      </c>
      <c r="H639">
        <v>0</v>
      </c>
      <c r="I639">
        <v>3</v>
      </c>
      <c r="J639">
        <v>3</v>
      </c>
      <c r="K639">
        <v>3</v>
      </c>
      <c r="L639">
        <v>3</v>
      </c>
      <c r="M639">
        <v>0</v>
      </c>
      <c r="N639">
        <v>0</v>
      </c>
      <c r="O639">
        <v>0</v>
      </c>
      <c r="P639">
        <v>0</v>
      </c>
      <c r="Q639">
        <v>1</v>
      </c>
      <c r="R639">
        <v>1</v>
      </c>
      <c r="S639">
        <v>0</v>
      </c>
      <c r="T639">
        <v>0</v>
      </c>
      <c r="U639">
        <v>7</v>
      </c>
      <c r="V639">
        <v>7</v>
      </c>
      <c r="W639">
        <v>7</v>
      </c>
      <c r="X639">
        <v>0</v>
      </c>
      <c r="Y639">
        <v>1</v>
      </c>
      <c r="Z639">
        <v>0</v>
      </c>
      <c r="AA639">
        <v>0</v>
      </c>
      <c r="AB639">
        <v>0</v>
      </c>
      <c r="AC639">
        <v>3</v>
      </c>
      <c r="AD639">
        <v>2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1</v>
      </c>
      <c r="AK639" s="51" t="s">
        <v>66</v>
      </c>
      <c r="AO639" s="14" t="s">
        <v>33</v>
      </c>
    </row>
    <row r="640" spans="1:41" x14ac:dyDescent="0.3">
      <c r="A640" s="14" t="s">
        <v>1356</v>
      </c>
      <c r="B640">
        <v>4</v>
      </c>
      <c r="C640">
        <v>4349</v>
      </c>
      <c r="D640" t="s">
        <v>70</v>
      </c>
      <c r="E640">
        <v>14</v>
      </c>
      <c r="F640">
        <v>0</v>
      </c>
      <c r="H640">
        <v>15</v>
      </c>
      <c r="I640">
        <v>17</v>
      </c>
      <c r="J640">
        <v>18</v>
      </c>
      <c r="K640">
        <v>17</v>
      </c>
      <c r="L640">
        <v>18</v>
      </c>
      <c r="M640">
        <v>14</v>
      </c>
      <c r="N640">
        <v>16</v>
      </c>
      <c r="O640">
        <v>16</v>
      </c>
      <c r="P640">
        <v>15</v>
      </c>
      <c r="Q640">
        <v>20</v>
      </c>
      <c r="R640">
        <v>18</v>
      </c>
      <c r="S640">
        <v>0</v>
      </c>
      <c r="T640">
        <v>0</v>
      </c>
      <c r="U640">
        <v>21</v>
      </c>
      <c r="V640">
        <v>20</v>
      </c>
      <c r="W640">
        <v>24</v>
      </c>
      <c r="X640">
        <v>0</v>
      </c>
      <c r="Y640">
        <v>15</v>
      </c>
      <c r="Z640">
        <v>13</v>
      </c>
      <c r="AA640">
        <v>12</v>
      </c>
      <c r="AB640">
        <v>12</v>
      </c>
      <c r="AC640">
        <v>20</v>
      </c>
      <c r="AD640">
        <v>4</v>
      </c>
      <c r="AE640">
        <v>1</v>
      </c>
      <c r="AF640">
        <v>0</v>
      </c>
      <c r="AG640">
        <v>53</v>
      </c>
      <c r="AH640">
        <v>0</v>
      </c>
      <c r="AI640">
        <v>6</v>
      </c>
      <c r="AJ640">
        <v>9</v>
      </c>
      <c r="AK640" s="51" t="s">
        <v>70</v>
      </c>
      <c r="AO640" s="14" t="s">
        <v>33</v>
      </c>
    </row>
    <row r="641" spans="1:41" x14ac:dyDescent="0.3">
      <c r="A641" s="14" t="s">
        <v>1357</v>
      </c>
      <c r="B641">
        <v>4</v>
      </c>
      <c r="C641">
        <v>4350</v>
      </c>
      <c r="D641" t="s">
        <v>72</v>
      </c>
      <c r="E641">
        <v>0</v>
      </c>
      <c r="F641">
        <v>0</v>
      </c>
      <c r="H641">
        <v>0</v>
      </c>
      <c r="I641">
        <v>3</v>
      </c>
      <c r="J641">
        <v>3</v>
      </c>
      <c r="K641">
        <v>3</v>
      </c>
      <c r="L641">
        <v>3</v>
      </c>
      <c r="M641">
        <v>2</v>
      </c>
      <c r="N641">
        <v>2</v>
      </c>
      <c r="O641">
        <v>2</v>
      </c>
      <c r="P641">
        <v>2</v>
      </c>
      <c r="Q641">
        <v>2</v>
      </c>
      <c r="R641">
        <v>2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v>1</v>
      </c>
      <c r="AA641">
        <v>1</v>
      </c>
      <c r="AB641">
        <v>1</v>
      </c>
      <c r="AC641">
        <v>1</v>
      </c>
      <c r="AD641">
        <v>1</v>
      </c>
      <c r="AE641">
        <v>0</v>
      </c>
      <c r="AF641">
        <v>0</v>
      </c>
      <c r="AG641">
        <v>19</v>
      </c>
      <c r="AH641">
        <v>0</v>
      </c>
      <c r="AI641">
        <v>0</v>
      </c>
      <c r="AJ641">
        <v>1</v>
      </c>
      <c r="AK641" s="51" t="s">
        <v>70</v>
      </c>
      <c r="AO641" s="14" t="s">
        <v>33</v>
      </c>
    </row>
    <row r="642" spans="1:41" x14ac:dyDescent="0.3">
      <c r="A642" s="14" t="s">
        <v>1358</v>
      </c>
      <c r="B642">
        <v>4</v>
      </c>
      <c r="C642">
        <v>4351</v>
      </c>
      <c r="D642" t="s">
        <v>73</v>
      </c>
      <c r="E642">
        <v>0</v>
      </c>
      <c r="F642">
        <v>0</v>
      </c>
      <c r="H642">
        <v>0</v>
      </c>
      <c r="I642">
        <v>2</v>
      </c>
      <c r="J642">
        <v>2</v>
      </c>
      <c r="K642">
        <v>2</v>
      </c>
      <c r="L642">
        <v>2</v>
      </c>
      <c r="M642">
        <v>3</v>
      </c>
      <c r="N642">
        <v>3</v>
      </c>
      <c r="O642">
        <v>3</v>
      </c>
      <c r="P642">
        <v>3</v>
      </c>
      <c r="Q642">
        <v>2</v>
      </c>
      <c r="R642">
        <v>2</v>
      </c>
      <c r="S642">
        <v>0</v>
      </c>
      <c r="T642">
        <v>0</v>
      </c>
      <c r="U642">
        <v>1</v>
      </c>
      <c r="V642">
        <v>2</v>
      </c>
      <c r="W642">
        <v>1</v>
      </c>
      <c r="X642">
        <v>0</v>
      </c>
      <c r="Y642">
        <v>1</v>
      </c>
      <c r="Z642">
        <v>0</v>
      </c>
      <c r="AA642">
        <v>1</v>
      </c>
      <c r="AB642">
        <v>1</v>
      </c>
      <c r="AC642">
        <v>2</v>
      </c>
      <c r="AD642">
        <v>2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2</v>
      </c>
      <c r="AK642" s="51" t="s">
        <v>70</v>
      </c>
      <c r="AO642" s="14" t="s">
        <v>33</v>
      </c>
    </row>
    <row r="643" spans="1:41" x14ac:dyDescent="0.3">
      <c r="A643" s="14" t="s">
        <v>1359</v>
      </c>
      <c r="B643">
        <v>4</v>
      </c>
      <c r="C643">
        <v>4352</v>
      </c>
      <c r="D643" t="s">
        <v>74</v>
      </c>
      <c r="E643">
        <v>0</v>
      </c>
      <c r="F643">
        <v>1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1</v>
      </c>
      <c r="N643">
        <v>1</v>
      </c>
      <c r="O643">
        <v>1</v>
      </c>
      <c r="P643">
        <v>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1</v>
      </c>
      <c r="AA643">
        <v>1</v>
      </c>
      <c r="AB643">
        <v>1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1</v>
      </c>
      <c r="AK643" s="51" t="s">
        <v>70</v>
      </c>
      <c r="AO643" s="14" t="s">
        <v>33</v>
      </c>
    </row>
    <row r="644" spans="1:41" x14ac:dyDescent="0.3">
      <c r="A644" s="14" t="s">
        <v>1360</v>
      </c>
      <c r="B644">
        <v>4</v>
      </c>
      <c r="C644">
        <v>4353</v>
      </c>
      <c r="D644" t="s">
        <v>75</v>
      </c>
      <c r="E644">
        <v>0</v>
      </c>
      <c r="F644">
        <v>0</v>
      </c>
      <c r="H644">
        <v>0</v>
      </c>
      <c r="I644">
        <v>9</v>
      </c>
      <c r="J644">
        <v>9</v>
      </c>
      <c r="K644">
        <v>9</v>
      </c>
      <c r="L644">
        <v>9</v>
      </c>
      <c r="M644">
        <v>3</v>
      </c>
      <c r="N644">
        <v>2</v>
      </c>
      <c r="O644">
        <v>2</v>
      </c>
      <c r="P644">
        <v>3</v>
      </c>
      <c r="Q644">
        <v>10</v>
      </c>
      <c r="R644">
        <v>10</v>
      </c>
      <c r="S644">
        <v>0</v>
      </c>
      <c r="T644">
        <v>0</v>
      </c>
      <c r="U644">
        <v>5</v>
      </c>
      <c r="V644">
        <v>6</v>
      </c>
      <c r="W644">
        <v>6</v>
      </c>
      <c r="X644">
        <v>0</v>
      </c>
      <c r="Y644">
        <v>3</v>
      </c>
      <c r="Z644">
        <v>4</v>
      </c>
      <c r="AA644">
        <v>5</v>
      </c>
      <c r="AB644">
        <v>6</v>
      </c>
      <c r="AC644">
        <v>4</v>
      </c>
      <c r="AD644">
        <v>3</v>
      </c>
      <c r="AE644">
        <v>17</v>
      </c>
      <c r="AF644">
        <v>0</v>
      </c>
      <c r="AG644">
        <v>1</v>
      </c>
      <c r="AH644">
        <v>0</v>
      </c>
      <c r="AI644">
        <v>0</v>
      </c>
      <c r="AJ644">
        <v>3</v>
      </c>
      <c r="AK644" s="51" t="s">
        <v>361</v>
      </c>
      <c r="AO644" s="14" t="s">
        <v>33</v>
      </c>
    </row>
    <row r="645" spans="1:41" x14ac:dyDescent="0.3">
      <c r="A645" s="14" t="s">
        <v>1361</v>
      </c>
      <c r="B645">
        <v>4</v>
      </c>
      <c r="C645">
        <v>4354</v>
      </c>
      <c r="D645" t="s">
        <v>76</v>
      </c>
      <c r="E645">
        <v>0</v>
      </c>
      <c r="F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2</v>
      </c>
      <c r="V645">
        <v>2</v>
      </c>
      <c r="W645">
        <v>2</v>
      </c>
      <c r="X645">
        <v>0</v>
      </c>
      <c r="Y645">
        <v>1</v>
      </c>
      <c r="Z645">
        <v>0</v>
      </c>
      <c r="AA645">
        <v>0</v>
      </c>
      <c r="AB645">
        <v>0</v>
      </c>
      <c r="AC645">
        <v>1</v>
      </c>
      <c r="AD645">
        <v>1</v>
      </c>
      <c r="AE645">
        <v>2</v>
      </c>
      <c r="AF645">
        <v>0</v>
      </c>
      <c r="AG645">
        <v>9</v>
      </c>
      <c r="AH645">
        <v>0</v>
      </c>
      <c r="AI645">
        <v>0</v>
      </c>
      <c r="AJ645">
        <v>0</v>
      </c>
      <c r="AK645" s="51" t="s">
        <v>362</v>
      </c>
      <c r="AO645" s="14" t="s">
        <v>33</v>
      </c>
    </row>
    <row r="646" spans="1:41" x14ac:dyDescent="0.3">
      <c r="A646" s="14" t="s">
        <v>1362</v>
      </c>
      <c r="B646">
        <v>4</v>
      </c>
      <c r="C646">
        <v>4355</v>
      </c>
      <c r="D646" t="s">
        <v>77</v>
      </c>
      <c r="E646">
        <v>0</v>
      </c>
      <c r="F646">
        <v>0</v>
      </c>
      <c r="H646">
        <v>0</v>
      </c>
      <c r="I646">
        <v>7</v>
      </c>
      <c r="J646">
        <v>7</v>
      </c>
      <c r="K646">
        <v>5</v>
      </c>
      <c r="L646">
        <v>7</v>
      </c>
      <c r="M646">
        <v>4</v>
      </c>
      <c r="N646">
        <v>4</v>
      </c>
      <c r="O646">
        <v>4</v>
      </c>
      <c r="P646">
        <v>4</v>
      </c>
      <c r="Q646">
        <v>7</v>
      </c>
      <c r="R646">
        <v>7</v>
      </c>
      <c r="S646">
        <v>0</v>
      </c>
      <c r="T646">
        <v>0</v>
      </c>
      <c r="U646">
        <v>3</v>
      </c>
      <c r="V646">
        <v>3</v>
      </c>
      <c r="W646">
        <v>7</v>
      </c>
      <c r="X646">
        <v>0</v>
      </c>
      <c r="Y646">
        <v>4</v>
      </c>
      <c r="Z646">
        <v>5</v>
      </c>
      <c r="AA646">
        <v>4</v>
      </c>
      <c r="AB646">
        <v>4</v>
      </c>
      <c r="AC646">
        <v>3</v>
      </c>
      <c r="AD646">
        <v>3</v>
      </c>
      <c r="AE646">
        <v>1</v>
      </c>
      <c r="AF646">
        <v>0</v>
      </c>
      <c r="AG646">
        <v>40</v>
      </c>
      <c r="AH646">
        <v>0</v>
      </c>
      <c r="AI646">
        <v>0</v>
      </c>
      <c r="AJ646">
        <v>0</v>
      </c>
      <c r="AK646" s="51" t="s">
        <v>77</v>
      </c>
      <c r="AO646" s="14" t="s">
        <v>33</v>
      </c>
    </row>
    <row r="647" spans="1:41" x14ac:dyDescent="0.3">
      <c r="A647" s="14" t="s">
        <v>1363</v>
      </c>
      <c r="B647">
        <v>4</v>
      </c>
      <c r="C647">
        <v>4356</v>
      </c>
      <c r="D647" t="s">
        <v>78</v>
      </c>
      <c r="E647">
        <v>0</v>
      </c>
      <c r="F647">
        <v>0</v>
      </c>
      <c r="H647">
        <v>0</v>
      </c>
      <c r="I647">
        <v>3</v>
      </c>
      <c r="J647">
        <v>3</v>
      </c>
      <c r="K647">
        <v>3</v>
      </c>
      <c r="L647">
        <v>3</v>
      </c>
      <c r="M647">
        <v>4</v>
      </c>
      <c r="N647">
        <v>4</v>
      </c>
      <c r="O647">
        <v>4</v>
      </c>
      <c r="P647">
        <v>4</v>
      </c>
      <c r="Q647">
        <v>3</v>
      </c>
      <c r="R647">
        <v>3</v>
      </c>
      <c r="S647">
        <v>0</v>
      </c>
      <c r="T647">
        <v>0</v>
      </c>
      <c r="U647">
        <v>4</v>
      </c>
      <c r="V647">
        <v>4</v>
      </c>
      <c r="W647">
        <v>3</v>
      </c>
      <c r="X647">
        <v>0</v>
      </c>
      <c r="Y647">
        <v>1</v>
      </c>
      <c r="Z647">
        <v>2</v>
      </c>
      <c r="AA647">
        <v>2</v>
      </c>
      <c r="AB647">
        <v>2</v>
      </c>
      <c r="AC647">
        <v>1</v>
      </c>
      <c r="AD647">
        <v>1</v>
      </c>
      <c r="AE647">
        <v>0</v>
      </c>
      <c r="AF647">
        <v>0</v>
      </c>
      <c r="AG647">
        <v>3</v>
      </c>
      <c r="AH647">
        <v>0</v>
      </c>
      <c r="AI647">
        <v>1</v>
      </c>
      <c r="AJ647">
        <v>0</v>
      </c>
      <c r="AK647" s="51" t="s">
        <v>367</v>
      </c>
      <c r="AO647" s="14" t="s">
        <v>33</v>
      </c>
    </row>
    <row r="648" spans="1:41" x14ac:dyDescent="0.3">
      <c r="A648" s="14" t="s">
        <v>1364</v>
      </c>
      <c r="B648">
        <v>4</v>
      </c>
      <c r="C648">
        <v>4357</v>
      </c>
      <c r="D648" t="s">
        <v>79</v>
      </c>
      <c r="E648">
        <v>0</v>
      </c>
      <c r="F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2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 s="51" t="s">
        <v>367</v>
      </c>
      <c r="AO648" s="14" t="s">
        <v>33</v>
      </c>
    </row>
    <row r="649" spans="1:41" x14ac:dyDescent="0.3">
      <c r="A649" s="14" t="s">
        <v>1365</v>
      </c>
      <c r="B649">
        <v>4</v>
      </c>
      <c r="C649">
        <v>4358</v>
      </c>
      <c r="D649" t="s">
        <v>224</v>
      </c>
      <c r="E649">
        <v>0</v>
      </c>
      <c r="F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1</v>
      </c>
      <c r="AF649">
        <v>0</v>
      </c>
      <c r="AG649">
        <v>1</v>
      </c>
      <c r="AH649">
        <v>0</v>
      </c>
      <c r="AI649">
        <v>0</v>
      </c>
      <c r="AJ649">
        <v>0</v>
      </c>
      <c r="AK649" s="51" t="s">
        <v>193</v>
      </c>
      <c r="AO649" s="14" t="s">
        <v>33</v>
      </c>
    </row>
    <row r="650" spans="1:41" x14ac:dyDescent="0.3">
      <c r="A650" s="14" t="s">
        <v>1366</v>
      </c>
      <c r="B650">
        <v>4</v>
      </c>
      <c r="C650">
        <v>4359</v>
      </c>
      <c r="D650" t="s">
        <v>80</v>
      </c>
      <c r="E650">
        <v>1</v>
      </c>
      <c r="F650">
        <v>0</v>
      </c>
      <c r="H650">
        <v>1</v>
      </c>
      <c r="I650">
        <v>1</v>
      </c>
      <c r="J650">
        <v>1</v>
      </c>
      <c r="K650">
        <v>1</v>
      </c>
      <c r="L650">
        <v>1</v>
      </c>
      <c r="M650">
        <v>1</v>
      </c>
      <c r="N650">
        <v>1</v>
      </c>
      <c r="O650">
        <v>1</v>
      </c>
      <c r="P650">
        <v>1</v>
      </c>
      <c r="Q650">
        <v>4</v>
      </c>
      <c r="R650">
        <v>3</v>
      </c>
      <c r="S650">
        <v>0</v>
      </c>
      <c r="T650">
        <v>0</v>
      </c>
      <c r="U650">
        <v>2</v>
      </c>
      <c r="V650">
        <v>2</v>
      </c>
      <c r="W650">
        <v>2</v>
      </c>
      <c r="X650">
        <v>0</v>
      </c>
      <c r="Y650">
        <v>1</v>
      </c>
      <c r="Z650">
        <v>3</v>
      </c>
      <c r="AA650">
        <v>3</v>
      </c>
      <c r="AB650">
        <v>3</v>
      </c>
      <c r="AC650">
        <v>2</v>
      </c>
      <c r="AD650">
        <v>2</v>
      </c>
      <c r="AE650">
        <v>0</v>
      </c>
      <c r="AF650">
        <v>0</v>
      </c>
      <c r="AG650">
        <v>0</v>
      </c>
      <c r="AH650">
        <v>0</v>
      </c>
      <c r="AI650">
        <v>2</v>
      </c>
      <c r="AJ650">
        <v>3</v>
      </c>
      <c r="AK650" s="51" t="s">
        <v>82</v>
      </c>
      <c r="AO650" s="14" t="s">
        <v>33</v>
      </c>
    </row>
    <row r="651" spans="1:41" x14ac:dyDescent="0.3">
      <c r="A651" s="14" t="s">
        <v>1367</v>
      </c>
      <c r="B651">
        <v>4</v>
      </c>
      <c r="C651">
        <v>4360</v>
      </c>
      <c r="D651" t="s">
        <v>81</v>
      </c>
      <c r="E651">
        <v>0</v>
      </c>
      <c r="F651">
        <v>0</v>
      </c>
      <c r="H651">
        <v>0</v>
      </c>
      <c r="I651">
        <v>1</v>
      </c>
      <c r="J651">
        <v>1</v>
      </c>
      <c r="K651">
        <v>1</v>
      </c>
      <c r="L651">
        <v>1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2</v>
      </c>
      <c r="V651">
        <v>2</v>
      </c>
      <c r="W651">
        <v>2</v>
      </c>
      <c r="X651">
        <v>0</v>
      </c>
      <c r="Y651">
        <v>1</v>
      </c>
      <c r="Z651">
        <v>1</v>
      </c>
      <c r="AA651">
        <v>0</v>
      </c>
      <c r="AB651">
        <v>1</v>
      </c>
      <c r="AC651">
        <v>1</v>
      </c>
      <c r="AD651">
        <v>1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1</v>
      </c>
      <c r="AK651" s="51" t="s">
        <v>82</v>
      </c>
      <c r="AO651" s="14" t="s">
        <v>33</v>
      </c>
    </row>
    <row r="652" spans="1:41" x14ac:dyDescent="0.3">
      <c r="A652" s="14" t="s">
        <v>1368</v>
      </c>
      <c r="B652">
        <v>4</v>
      </c>
      <c r="C652">
        <v>4361</v>
      </c>
      <c r="D652" t="s">
        <v>82</v>
      </c>
      <c r="E652">
        <v>0</v>
      </c>
      <c r="F652">
        <v>0</v>
      </c>
      <c r="H652">
        <v>0</v>
      </c>
      <c r="I652">
        <v>1</v>
      </c>
      <c r="J652">
        <v>1</v>
      </c>
      <c r="K652">
        <v>1</v>
      </c>
      <c r="L652">
        <v>0</v>
      </c>
      <c r="M652">
        <v>1</v>
      </c>
      <c r="N652">
        <v>1</v>
      </c>
      <c r="O652">
        <v>1</v>
      </c>
      <c r="P652">
        <v>1</v>
      </c>
      <c r="Q652">
        <v>2</v>
      </c>
      <c r="R652">
        <v>2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 s="51" t="s">
        <v>82</v>
      </c>
      <c r="AO652" s="14" t="s">
        <v>33</v>
      </c>
    </row>
    <row r="653" spans="1:41" x14ac:dyDescent="0.3">
      <c r="A653" s="14" t="s">
        <v>1329</v>
      </c>
      <c r="B653">
        <v>4</v>
      </c>
      <c r="C653">
        <v>4362</v>
      </c>
      <c r="D653" t="s">
        <v>666</v>
      </c>
      <c r="E653">
        <v>0</v>
      </c>
      <c r="F653">
        <v>0</v>
      </c>
      <c r="H653">
        <v>0</v>
      </c>
      <c r="I653">
        <v>1</v>
      </c>
      <c r="J653">
        <v>1</v>
      </c>
      <c r="K653">
        <v>1</v>
      </c>
      <c r="L653">
        <v>1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1</v>
      </c>
      <c r="AA653">
        <v>1</v>
      </c>
      <c r="AB653">
        <v>1</v>
      </c>
      <c r="AC653">
        <v>1</v>
      </c>
      <c r="AD653">
        <v>0</v>
      </c>
      <c r="AE653">
        <v>0</v>
      </c>
      <c r="AF653">
        <v>0</v>
      </c>
      <c r="AG653">
        <v>26</v>
      </c>
      <c r="AH653">
        <v>0</v>
      </c>
      <c r="AI653">
        <v>0</v>
      </c>
      <c r="AJ653">
        <v>0</v>
      </c>
      <c r="AK653" s="51" t="s">
        <v>82</v>
      </c>
      <c r="AO653" s="14" t="s">
        <v>33</v>
      </c>
    </row>
    <row r="654" spans="1:41" x14ac:dyDescent="0.3">
      <c r="A654" s="14" t="s">
        <v>1369</v>
      </c>
      <c r="B654">
        <v>4</v>
      </c>
      <c r="C654">
        <v>4364</v>
      </c>
      <c r="D654" t="s">
        <v>84</v>
      </c>
      <c r="E654">
        <v>0</v>
      </c>
      <c r="F654">
        <v>0</v>
      </c>
      <c r="H654">
        <v>0</v>
      </c>
      <c r="I654">
        <v>2</v>
      </c>
      <c r="J654">
        <v>2</v>
      </c>
      <c r="K654">
        <v>2</v>
      </c>
      <c r="L654">
        <v>2</v>
      </c>
      <c r="M654">
        <v>1</v>
      </c>
      <c r="N654">
        <v>1</v>
      </c>
      <c r="O654">
        <v>1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1</v>
      </c>
      <c r="AA654">
        <v>2</v>
      </c>
      <c r="AB654">
        <v>2</v>
      </c>
      <c r="AC654">
        <v>1</v>
      </c>
      <c r="AD654">
        <v>1</v>
      </c>
      <c r="AE654">
        <v>1</v>
      </c>
      <c r="AF654">
        <v>0</v>
      </c>
      <c r="AG654">
        <v>6</v>
      </c>
      <c r="AH654">
        <v>0</v>
      </c>
      <c r="AI654">
        <v>0</v>
      </c>
      <c r="AJ654">
        <v>1</v>
      </c>
      <c r="AK654" s="51" t="s">
        <v>84</v>
      </c>
      <c r="AO654" s="14" t="s">
        <v>33</v>
      </c>
    </row>
    <row r="655" spans="1:41" x14ac:dyDescent="0.3">
      <c r="A655" s="14" t="s">
        <v>1370</v>
      </c>
      <c r="B655">
        <v>4</v>
      </c>
      <c r="C655">
        <v>4365</v>
      </c>
      <c r="D655" t="s">
        <v>225</v>
      </c>
      <c r="E655">
        <v>0</v>
      </c>
      <c r="F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2</v>
      </c>
      <c r="R655">
        <v>2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1</v>
      </c>
      <c r="AA655">
        <v>1</v>
      </c>
      <c r="AB655">
        <v>1</v>
      </c>
      <c r="AC655">
        <v>0</v>
      </c>
      <c r="AD655">
        <v>0</v>
      </c>
      <c r="AE655">
        <v>0</v>
      </c>
      <c r="AF655">
        <v>0</v>
      </c>
      <c r="AG655">
        <v>1</v>
      </c>
      <c r="AH655">
        <v>0</v>
      </c>
      <c r="AI655">
        <v>0</v>
      </c>
      <c r="AJ655">
        <v>2</v>
      </c>
      <c r="AK655" s="51" t="s">
        <v>84</v>
      </c>
      <c r="AO655" s="14" t="s">
        <v>33</v>
      </c>
    </row>
    <row r="656" spans="1:41" x14ac:dyDescent="0.3">
      <c r="A656" s="14" t="s">
        <v>1371</v>
      </c>
      <c r="B656">
        <v>4</v>
      </c>
      <c r="C656">
        <v>4366</v>
      </c>
      <c r="D656" t="s">
        <v>85</v>
      </c>
      <c r="E656">
        <v>2</v>
      </c>
      <c r="F656">
        <v>0</v>
      </c>
      <c r="H656">
        <v>1</v>
      </c>
      <c r="I656">
        <v>4</v>
      </c>
      <c r="J656">
        <v>4</v>
      </c>
      <c r="K656">
        <v>4</v>
      </c>
      <c r="L656">
        <v>4</v>
      </c>
      <c r="M656">
        <v>4</v>
      </c>
      <c r="N656">
        <v>4</v>
      </c>
      <c r="O656">
        <v>4</v>
      </c>
      <c r="P656">
        <v>4</v>
      </c>
      <c r="Q656">
        <v>4</v>
      </c>
      <c r="R656">
        <v>4</v>
      </c>
      <c r="S656">
        <v>0</v>
      </c>
      <c r="T656">
        <v>0</v>
      </c>
      <c r="U656">
        <v>1</v>
      </c>
      <c r="V656">
        <v>1</v>
      </c>
      <c r="W656">
        <v>1</v>
      </c>
      <c r="X656">
        <v>0</v>
      </c>
      <c r="Y656">
        <v>7</v>
      </c>
      <c r="Z656">
        <v>4</v>
      </c>
      <c r="AA656">
        <v>2</v>
      </c>
      <c r="AB656">
        <v>2</v>
      </c>
      <c r="AC656">
        <v>10</v>
      </c>
      <c r="AD656">
        <v>6</v>
      </c>
      <c r="AE656">
        <v>2</v>
      </c>
      <c r="AF656">
        <v>0</v>
      </c>
      <c r="AG656">
        <v>7</v>
      </c>
      <c r="AH656">
        <v>0</v>
      </c>
      <c r="AI656">
        <v>2</v>
      </c>
      <c r="AJ656">
        <v>0</v>
      </c>
      <c r="AK656" s="51" t="s">
        <v>85</v>
      </c>
      <c r="AO656" s="14" t="s">
        <v>33</v>
      </c>
    </row>
    <row r="657" spans="1:41" x14ac:dyDescent="0.3">
      <c r="A657" s="14" t="s">
        <v>1372</v>
      </c>
      <c r="B657">
        <v>4</v>
      </c>
      <c r="C657">
        <v>4369</v>
      </c>
      <c r="D657" t="s">
        <v>88</v>
      </c>
      <c r="E657">
        <v>0</v>
      </c>
      <c r="F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1</v>
      </c>
      <c r="AA657">
        <v>1</v>
      </c>
      <c r="AB657">
        <v>1</v>
      </c>
      <c r="AC657">
        <v>1</v>
      </c>
      <c r="AD657">
        <v>1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 s="51" t="s">
        <v>367</v>
      </c>
      <c r="AO657" s="14" t="s">
        <v>33</v>
      </c>
    </row>
    <row r="658" spans="1:41" x14ac:dyDescent="0.3">
      <c r="A658" s="14" t="s">
        <v>1373</v>
      </c>
      <c r="B658">
        <v>4</v>
      </c>
      <c r="C658">
        <v>4370</v>
      </c>
      <c r="D658" t="s">
        <v>89</v>
      </c>
      <c r="E658">
        <v>134</v>
      </c>
      <c r="F658">
        <v>1</v>
      </c>
      <c r="H658">
        <v>136</v>
      </c>
      <c r="I658">
        <v>6</v>
      </c>
      <c r="J658">
        <v>6</v>
      </c>
      <c r="K658">
        <v>6</v>
      </c>
      <c r="L658">
        <v>7</v>
      </c>
      <c r="M658">
        <v>4</v>
      </c>
      <c r="N658">
        <v>3</v>
      </c>
      <c r="O658">
        <v>4</v>
      </c>
      <c r="P658">
        <v>4</v>
      </c>
      <c r="Q658">
        <v>4</v>
      </c>
      <c r="R658">
        <v>5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</v>
      </c>
      <c r="AD658">
        <v>1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4</v>
      </c>
      <c r="AK658" s="51" t="s">
        <v>92</v>
      </c>
      <c r="AO658" s="14" t="s">
        <v>92</v>
      </c>
    </row>
    <row r="659" spans="1:41" x14ac:dyDescent="0.3">
      <c r="A659" s="14" t="s">
        <v>1374</v>
      </c>
      <c r="B659">
        <v>4</v>
      </c>
      <c r="C659">
        <v>4371</v>
      </c>
      <c r="D659" t="s">
        <v>91</v>
      </c>
      <c r="E659">
        <v>6</v>
      </c>
      <c r="F659">
        <v>0</v>
      </c>
      <c r="H659">
        <v>6</v>
      </c>
      <c r="I659">
        <v>11</v>
      </c>
      <c r="J659">
        <v>11</v>
      </c>
      <c r="K659">
        <v>11</v>
      </c>
      <c r="L659">
        <v>11</v>
      </c>
      <c r="M659">
        <v>10</v>
      </c>
      <c r="N659">
        <v>11</v>
      </c>
      <c r="O659">
        <v>10</v>
      </c>
      <c r="P659">
        <v>10</v>
      </c>
      <c r="Q659">
        <v>15</v>
      </c>
      <c r="R659">
        <v>14</v>
      </c>
      <c r="S659">
        <v>0</v>
      </c>
      <c r="T659">
        <v>0</v>
      </c>
      <c r="U659">
        <v>12</v>
      </c>
      <c r="V659">
        <v>13</v>
      </c>
      <c r="W659">
        <v>9</v>
      </c>
      <c r="X659">
        <v>0</v>
      </c>
      <c r="Y659">
        <v>2</v>
      </c>
      <c r="Z659">
        <v>12</v>
      </c>
      <c r="AA659">
        <v>13</v>
      </c>
      <c r="AB659">
        <v>10</v>
      </c>
      <c r="AC659">
        <v>6</v>
      </c>
      <c r="AD659">
        <v>5</v>
      </c>
      <c r="AE659">
        <v>33</v>
      </c>
      <c r="AF659">
        <v>0</v>
      </c>
      <c r="AG659">
        <v>3</v>
      </c>
      <c r="AH659">
        <v>0</v>
      </c>
      <c r="AI659">
        <v>2</v>
      </c>
      <c r="AJ659">
        <v>4</v>
      </c>
      <c r="AK659" s="51" t="s">
        <v>91</v>
      </c>
      <c r="AO659" s="14" t="s">
        <v>92</v>
      </c>
    </row>
    <row r="660" spans="1:41" x14ac:dyDescent="0.3">
      <c r="A660" s="14" t="s">
        <v>1375</v>
      </c>
      <c r="B660">
        <v>4</v>
      </c>
      <c r="C660">
        <v>4372</v>
      </c>
      <c r="D660" t="s">
        <v>93</v>
      </c>
      <c r="E660">
        <v>1</v>
      </c>
      <c r="F660">
        <v>0</v>
      </c>
      <c r="H660">
        <v>1</v>
      </c>
      <c r="I660">
        <v>21</v>
      </c>
      <c r="J660">
        <v>21</v>
      </c>
      <c r="K660">
        <v>21</v>
      </c>
      <c r="L660">
        <v>21</v>
      </c>
      <c r="M660">
        <v>15</v>
      </c>
      <c r="N660">
        <v>14</v>
      </c>
      <c r="O660">
        <v>15</v>
      </c>
      <c r="P660">
        <v>15</v>
      </c>
      <c r="Q660">
        <v>15</v>
      </c>
      <c r="R660">
        <v>14</v>
      </c>
      <c r="S660">
        <v>0</v>
      </c>
      <c r="T660">
        <v>0</v>
      </c>
      <c r="U660">
        <v>16</v>
      </c>
      <c r="V660">
        <v>17</v>
      </c>
      <c r="W660">
        <v>17</v>
      </c>
      <c r="X660">
        <v>0</v>
      </c>
      <c r="Y660">
        <v>12</v>
      </c>
      <c r="Z660">
        <v>54</v>
      </c>
      <c r="AA660">
        <v>4</v>
      </c>
      <c r="AB660">
        <v>6</v>
      </c>
      <c r="AC660">
        <v>4</v>
      </c>
      <c r="AD660">
        <v>5</v>
      </c>
      <c r="AE660">
        <v>6</v>
      </c>
      <c r="AF660">
        <v>0</v>
      </c>
      <c r="AG660">
        <v>23</v>
      </c>
      <c r="AH660">
        <v>0</v>
      </c>
      <c r="AI660">
        <v>0</v>
      </c>
      <c r="AJ660">
        <v>20</v>
      </c>
      <c r="AK660" s="51" t="s">
        <v>92</v>
      </c>
      <c r="AO660" s="14" t="s">
        <v>92</v>
      </c>
    </row>
    <row r="661" spans="1:41" x14ac:dyDescent="0.3">
      <c r="A661" s="14" t="s">
        <v>1376</v>
      </c>
      <c r="B661">
        <v>4</v>
      </c>
      <c r="C661">
        <v>4373</v>
      </c>
      <c r="D661" t="s">
        <v>94</v>
      </c>
      <c r="E661">
        <v>8</v>
      </c>
      <c r="F661">
        <v>0</v>
      </c>
      <c r="H661">
        <v>9</v>
      </c>
      <c r="I661">
        <v>14</v>
      </c>
      <c r="J661">
        <v>14</v>
      </c>
      <c r="K661">
        <v>14</v>
      </c>
      <c r="L661">
        <v>14</v>
      </c>
      <c r="M661">
        <v>12</v>
      </c>
      <c r="N661">
        <v>12</v>
      </c>
      <c r="O661">
        <v>12</v>
      </c>
      <c r="P661">
        <v>12</v>
      </c>
      <c r="Q661">
        <v>11</v>
      </c>
      <c r="R661">
        <v>11</v>
      </c>
      <c r="S661">
        <v>0</v>
      </c>
      <c r="T661">
        <v>0</v>
      </c>
      <c r="U661">
        <v>17</v>
      </c>
      <c r="V661">
        <v>15</v>
      </c>
      <c r="W661">
        <v>16</v>
      </c>
      <c r="X661">
        <v>0</v>
      </c>
      <c r="Y661">
        <v>18</v>
      </c>
      <c r="Z661">
        <v>13</v>
      </c>
      <c r="AA661">
        <v>18</v>
      </c>
      <c r="AB661">
        <v>19</v>
      </c>
      <c r="AC661">
        <v>26</v>
      </c>
      <c r="AD661">
        <v>5</v>
      </c>
      <c r="AE661">
        <v>4</v>
      </c>
      <c r="AF661">
        <v>0</v>
      </c>
      <c r="AG661">
        <v>111</v>
      </c>
      <c r="AH661">
        <v>0</v>
      </c>
      <c r="AI661">
        <v>9</v>
      </c>
      <c r="AJ661">
        <v>16</v>
      </c>
      <c r="AK661" s="51" t="s">
        <v>92</v>
      </c>
      <c r="AO661" s="14" t="s">
        <v>92</v>
      </c>
    </row>
    <row r="662" spans="1:41" x14ac:dyDescent="0.3">
      <c r="A662" s="14" t="s">
        <v>1377</v>
      </c>
      <c r="B662">
        <v>4</v>
      </c>
      <c r="C662">
        <v>4374</v>
      </c>
      <c r="D662" t="s">
        <v>95</v>
      </c>
      <c r="E662">
        <v>0</v>
      </c>
      <c r="F662">
        <v>0</v>
      </c>
      <c r="H662">
        <v>0</v>
      </c>
      <c r="I662">
        <v>1</v>
      </c>
      <c r="J662">
        <v>1</v>
      </c>
      <c r="K662">
        <v>1</v>
      </c>
      <c r="L662">
        <v>1</v>
      </c>
      <c r="M662">
        <v>1</v>
      </c>
      <c r="N662">
        <v>1</v>
      </c>
      <c r="O662">
        <v>1</v>
      </c>
      <c r="P662">
        <v>1</v>
      </c>
      <c r="Q662">
        <v>0</v>
      </c>
      <c r="R662">
        <v>0</v>
      </c>
      <c r="S662">
        <v>0</v>
      </c>
      <c r="T662">
        <v>0</v>
      </c>
      <c r="U662">
        <v>3</v>
      </c>
      <c r="V662">
        <v>3</v>
      </c>
      <c r="W662">
        <v>4</v>
      </c>
      <c r="X662">
        <v>0</v>
      </c>
      <c r="Y662">
        <v>1</v>
      </c>
      <c r="Z662">
        <v>3</v>
      </c>
      <c r="AA662">
        <v>2</v>
      </c>
      <c r="AB662">
        <v>0</v>
      </c>
      <c r="AC662">
        <v>1</v>
      </c>
      <c r="AD662">
        <v>1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 s="51" t="s">
        <v>92</v>
      </c>
      <c r="AO662" s="14" t="s">
        <v>92</v>
      </c>
    </row>
    <row r="663" spans="1:41" x14ac:dyDescent="0.3">
      <c r="A663" s="14" t="s">
        <v>1378</v>
      </c>
      <c r="B663">
        <v>4</v>
      </c>
      <c r="C663">
        <v>4375</v>
      </c>
      <c r="D663" t="s">
        <v>96</v>
      </c>
      <c r="E663">
        <v>0</v>
      </c>
      <c r="F663">
        <v>0</v>
      </c>
      <c r="H663">
        <v>0</v>
      </c>
      <c r="I663">
        <v>3</v>
      </c>
      <c r="J663">
        <v>3</v>
      </c>
      <c r="K663">
        <v>3</v>
      </c>
      <c r="L663">
        <v>3</v>
      </c>
      <c r="M663">
        <v>1</v>
      </c>
      <c r="N663">
        <v>1</v>
      </c>
      <c r="O663">
        <v>1</v>
      </c>
      <c r="P663">
        <v>1</v>
      </c>
      <c r="Q663">
        <v>1</v>
      </c>
      <c r="R663">
        <v>2</v>
      </c>
      <c r="S663">
        <v>0</v>
      </c>
      <c r="T663">
        <v>0</v>
      </c>
      <c r="U663">
        <v>1</v>
      </c>
      <c r="V663">
        <v>1</v>
      </c>
      <c r="W663">
        <v>1</v>
      </c>
      <c r="X663">
        <v>0</v>
      </c>
      <c r="Y663">
        <v>1</v>
      </c>
      <c r="Z663">
        <v>4</v>
      </c>
      <c r="AA663">
        <v>4</v>
      </c>
      <c r="AB663">
        <v>4</v>
      </c>
      <c r="AC663">
        <v>2</v>
      </c>
      <c r="AD663">
        <v>1</v>
      </c>
      <c r="AE663">
        <v>1</v>
      </c>
      <c r="AF663">
        <v>0</v>
      </c>
      <c r="AG663">
        <v>3</v>
      </c>
      <c r="AH663">
        <v>0</v>
      </c>
      <c r="AI663">
        <v>0</v>
      </c>
      <c r="AJ663">
        <v>0</v>
      </c>
      <c r="AK663" s="51" t="s">
        <v>92</v>
      </c>
      <c r="AO663" s="14" t="s">
        <v>92</v>
      </c>
    </row>
    <row r="664" spans="1:41" x14ac:dyDescent="0.3">
      <c r="A664" s="14" t="s">
        <v>1379</v>
      </c>
      <c r="B664">
        <v>4</v>
      </c>
      <c r="C664">
        <v>4376</v>
      </c>
      <c r="D664" t="s">
        <v>97</v>
      </c>
      <c r="E664">
        <v>7</v>
      </c>
      <c r="F664">
        <v>0</v>
      </c>
      <c r="H664">
        <v>8</v>
      </c>
      <c r="I664">
        <v>9</v>
      </c>
      <c r="J664">
        <v>9</v>
      </c>
      <c r="K664">
        <v>9</v>
      </c>
      <c r="L664">
        <v>9</v>
      </c>
      <c r="M664">
        <v>10</v>
      </c>
      <c r="N664">
        <v>10</v>
      </c>
      <c r="O664">
        <v>10</v>
      </c>
      <c r="P664">
        <v>10</v>
      </c>
      <c r="Q664">
        <v>7</v>
      </c>
      <c r="R664">
        <v>7</v>
      </c>
      <c r="S664">
        <v>0</v>
      </c>
      <c r="T664">
        <v>0</v>
      </c>
      <c r="U664">
        <v>7</v>
      </c>
      <c r="V664">
        <v>7</v>
      </c>
      <c r="W664">
        <v>7</v>
      </c>
      <c r="X664">
        <v>0</v>
      </c>
      <c r="Y664">
        <v>5</v>
      </c>
      <c r="Z664">
        <v>8</v>
      </c>
      <c r="AA664">
        <v>5</v>
      </c>
      <c r="AB664">
        <v>5</v>
      </c>
      <c r="AC664">
        <v>3</v>
      </c>
      <c r="AD664">
        <v>2</v>
      </c>
      <c r="AE664">
        <v>12</v>
      </c>
      <c r="AF664">
        <v>0</v>
      </c>
      <c r="AG664">
        <v>43</v>
      </c>
      <c r="AH664">
        <v>0</v>
      </c>
      <c r="AI664">
        <v>0</v>
      </c>
      <c r="AJ664">
        <v>6</v>
      </c>
      <c r="AK664" s="51" t="s">
        <v>97</v>
      </c>
      <c r="AO664" s="14" t="s">
        <v>92</v>
      </c>
    </row>
    <row r="665" spans="1:41" x14ac:dyDescent="0.3">
      <c r="A665" s="14" t="s">
        <v>1380</v>
      </c>
      <c r="B665">
        <v>4</v>
      </c>
      <c r="C665">
        <v>4377</v>
      </c>
      <c r="D665" t="s">
        <v>98</v>
      </c>
      <c r="E665">
        <v>0</v>
      </c>
      <c r="F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2</v>
      </c>
      <c r="N665">
        <v>2</v>
      </c>
      <c r="O665">
        <v>2</v>
      </c>
      <c r="P665">
        <v>2</v>
      </c>
      <c r="Q665">
        <v>0</v>
      </c>
      <c r="R665">
        <v>0</v>
      </c>
      <c r="S665">
        <v>0</v>
      </c>
      <c r="T665">
        <v>0</v>
      </c>
      <c r="U665">
        <v>1</v>
      </c>
      <c r="V665">
        <v>1</v>
      </c>
      <c r="W665">
        <v>1</v>
      </c>
      <c r="X665">
        <v>0</v>
      </c>
      <c r="Y665">
        <v>1</v>
      </c>
      <c r="Z665">
        <v>2</v>
      </c>
      <c r="AA665">
        <v>2</v>
      </c>
      <c r="AB665">
        <v>1</v>
      </c>
      <c r="AC665">
        <v>0</v>
      </c>
      <c r="AD665">
        <v>0</v>
      </c>
      <c r="AE665">
        <v>7</v>
      </c>
      <c r="AF665">
        <v>0</v>
      </c>
      <c r="AG665">
        <v>12</v>
      </c>
      <c r="AH665">
        <v>0</v>
      </c>
      <c r="AI665">
        <v>0</v>
      </c>
      <c r="AJ665">
        <v>0</v>
      </c>
      <c r="AK665" s="51" t="s">
        <v>97</v>
      </c>
      <c r="AO665" s="14" t="s">
        <v>92</v>
      </c>
    </row>
    <row r="666" spans="1:41" x14ac:dyDescent="0.3">
      <c r="A666" s="14" t="s">
        <v>1381</v>
      </c>
      <c r="B666">
        <v>4</v>
      </c>
      <c r="C666">
        <v>4378</v>
      </c>
      <c r="D666" t="s">
        <v>99</v>
      </c>
      <c r="E666">
        <v>0</v>
      </c>
      <c r="F666">
        <v>0</v>
      </c>
      <c r="H666">
        <v>0</v>
      </c>
      <c r="I666">
        <v>1</v>
      </c>
      <c r="J666">
        <v>1</v>
      </c>
      <c r="K666">
        <v>1</v>
      </c>
      <c r="L666">
        <v>1</v>
      </c>
      <c r="M666">
        <v>1</v>
      </c>
      <c r="N666">
        <v>1</v>
      </c>
      <c r="O666">
        <v>1</v>
      </c>
      <c r="P666">
        <v>1</v>
      </c>
      <c r="Q666">
        <v>0</v>
      </c>
      <c r="R666">
        <v>0</v>
      </c>
      <c r="S666">
        <v>0</v>
      </c>
      <c r="T666">
        <v>0</v>
      </c>
      <c r="U666">
        <v>1</v>
      </c>
      <c r="V666">
        <v>2</v>
      </c>
      <c r="W666">
        <v>2</v>
      </c>
      <c r="X666">
        <v>0</v>
      </c>
      <c r="Y666">
        <v>1</v>
      </c>
      <c r="Z666">
        <v>0</v>
      </c>
      <c r="AA666">
        <v>0</v>
      </c>
      <c r="AB666">
        <v>0</v>
      </c>
      <c r="AC666">
        <v>1</v>
      </c>
      <c r="AD666">
        <v>1</v>
      </c>
      <c r="AE666">
        <v>2</v>
      </c>
      <c r="AF666">
        <v>0</v>
      </c>
      <c r="AG666">
        <v>26</v>
      </c>
      <c r="AH666">
        <v>0</v>
      </c>
      <c r="AI666">
        <v>0</v>
      </c>
      <c r="AJ666">
        <v>0</v>
      </c>
      <c r="AK666" s="51" t="s">
        <v>97</v>
      </c>
      <c r="AO666" s="14" t="s">
        <v>92</v>
      </c>
    </row>
    <row r="667" spans="1:41" x14ac:dyDescent="0.3">
      <c r="A667" s="14" t="s">
        <v>1382</v>
      </c>
      <c r="B667">
        <v>4</v>
      </c>
      <c r="C667">
        <v>4379</v>
      </c>
      <c r="D667" t="s">
        <v>100</v>
      </c>
      <c r="E667">
        <v>0</v>
      </c>
      <c r="F667">
        <v>0</v>
      </c>
      <c r="H667">
        <v>0</v>
      </c>
      <c r="I667">
        <v>1</v>
      </c>
      <c r="J667">
        <v>1</v>
      </c>
      <c r="K667">
        <v>1</v>
      </c>
      <c r="L667">
        <v>1</v>
      </c>
      <c r="M667">
        <v>0</v>
      </c>
      <c r="N667">
        <v>0</v>
      </c>
      <c r="O667">
        <v>0</v>
      </c>
      <c r="P667">
        <v>0</v>
      </c>
      <c r="Q667">
        <v>1</v>
      </c>
      <c r="R667">
        <v>1</v>
      </c>
      <c r="S667">
        <v>0</v>
      </c>
      <c r="T667">
        <v>0</v>
      </c>
      <c r="U667">
        <v>1</v>
      </c>
      <c r="V667">
        <v>2</v>
      </c>
      <c r="W667">
        <v>2</v>
      </c>
      <c r="X667">
        <v>0</v>
      </c>
      <c r="Y667">
        <v>1</v>
      </c>
      <c r="Z667">
        <v>2</v>
      </c>
      <c r="AA667">
        <v>4</v>
      </c>
      <c r="AB667">
        <v>2</v>
      </c>
      <c r="AC667">
        <v>4</v>
      </c>
      <c r="AD667">
        <v>4</v>
      </c>
      <c r="AE667">
        <v>1</v>
      </c>
      <c r="AF667">
        <v>0</v>
      </c>
      <c r="AG667">
        <v>1</v>
      </c>
      <c r="AH667">
        <v>0</v>
      </c>
      <c r="AI667">
        <v>0</v>
      </c>
      <c r="AJ667">
        <v>0</v>
      </c>
      <c r="AK667" s="51" t="s">
        <v>91</v>
      </c>
      <c r="AO667" s="14" t="s">
        <v>92</v>
      </c>
    </row>
    <row r="668" spans="1:41" x14ac:dyDescent="0.3">
      <c r="A668" s="14" t="s">
        <v>1383</v>
      </c>
      <c r="B668">
        <v>4</v>
      </c>
      <c r="C668">
        <v>4380</v>
      </c>
      <c r="D668" t="s">
        <v>101</v>
      </c>
      <c r="E668">
        <v>0</v>
      </c>
      <c r="F668">
        <v>0</v>
      </c>
      <c r="H668">
        <v>0</v>
      </c>
      <c r="I668">
        <v>7</v>
      </c>
      <c r="J668">
        <v>6</v>
      </c>
      <c r="K668">
        <v>7</v>
      </c>
      <c r="L668">
        <v>7</v>
      </c>
      <c r="M668">
        <v>8</v>
      </c>
      <c r="N668">
        <v>8</v>
      </c>
      <c r="O668">
        <v>8</v>
      </c>
      <c r="P668">
        <v>8</v>
      </c>
      <c r="Q668">
        <v>4</v>
      </c>
      <c r="R668">
        <v>4</v>
      </c>
      <c r="S668">
        <v>0</v>
      </c>
      <c r="T668">
        <v>0</v>
      </c>
      <c r="U668">
        <v>4</v>
      </c>
      <c r="V668">
        <v>3</v>
      </c>
      <c r="W668">
        <v>3</v>
      </c>
      <c r="X668">
        <v>0</v>
      </c>
      <c r="Y668">
        <v>10</v>
      </c>
      <c r="Z668">
        <v>6</v>
      </c>
      <c r="AA668">
        <v>7</v>
      </c>
      <c r="AB668">
        <v>7</v>
      </c>
      <c r="AC668">
        <v>2</v>
      </c>
      <c r="AD668">
        <v>2</v>
      </c>
      <c r="AE668">
        <v>9</v>
      </c>
      <c r="AF668">
        <v>0</v>
      </c>
      <c r="AG668">
        <v>49</v>
      </c>
      <c r="AH668">
        <v>0</v>
      </c>
      <c r="AI668">
        <v>2</v>
      </c>
      <c r="AJ668">
        <v>2</v>
      </c>
      <c r="AK668" s="51" t="s">
        <v>101</v>
      </c>
      <c r="AO668" s="14" t="s">
        <v>92</v>
      </c>
    </row>
    <row r="669" spans="1:41" x14ac:dyDescent="0.3">
      <c r="A669" s="14" t="s">
        <v>1384</v>
      </c>
      <c r="B669">
        <v>4</v>
      </c>
      <c r="C669">
        <v>4382</v>
      </c>
      <c r="D669" t="s">
        <v>103</v>
      </c>
      <c r="E669">
        <v>0</v>
      </c>
      <c r="F669">
        <v>0</v>
      </c>
      <c r="H669">
        <v>0</v>
      </c>
      <c r="I669">
        <v>1</v>
      </c>
      <c r="J669">
        <v>1</v>
      </c>
      <c r="K669">
        <v>1</v>
      </c>
      <c r="L669">
        <v>1</v>
      </c>
      <c r="M669">
        <v>0</v>
      </c>
      <c r="N669">
        <v>0</v>
      </c>
      <c r="O669">
        <v>0</v>
      </c>
      <c r="P669">
        <v>0</v>
      </c>
      <c r="Q669">
        <v>1</v>
      </c>
      <c r="R669">
        <v>1</v>
      </c>
      <c r="S669">
        <v>0</v>
      </c>
      <c r="T669">
        <v>0</v>
      </c>
      <c r="U669">
        <v>3</v>
      </c>
      <c r="V669">
        <v>3</v>
      </c>
      <c r="W669">
        <v>3</v>
      </c>
      <c r="X669">
        <v>0</v>
      </c>
      <c r="Y669">
        <v>1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10</v>
      </c>
      <c r="AF669">
        <v>0</v>
      </c>
      <c r="AG669">
        <v>26</v>
      </c>
      <c r="AH669">
        <v>0</v>
      </c>
      <c r="AI669">
        <v>0</v>
      </c>
      <c r="AJ669">
        <v>0</v>
      </c>
      <c r="AK669" s="51" t="s">
        <v>101</v>
      </c>
      <c r="AO669" s="14" t="s">
        <v>92</v>
      </c>
    </row>
    <row r="670" spans="1:41" x14ac:dyDescent="0.3">
      <c r="A670" s="14" t="s">
        <v>1385</v>
      </c>
      <c r="B670">
        <v>4</v>
      </c>
      <c r="C670">
        <v>4383</v>
      </c>
      <c r="D670" t="s">
        <v>104</v>
      </c>
      <c r="E670">
        <v>0</v>
      </c>
      <c r="F670">
        <v>0</v>
      </c>
      <c r="H670">
        <v>0</v>
      </c>
      <c r="I670">
        <v>1</v>
      </c>
      <c r="J670">
        <v>1</v>
      </c>
      <c r="K670">
        <v>1</v>
      </c>
      <c r="L670">
        <v>1</v>
      </c>
      <c r="M670">
        <v>0</v>
      </c>
      <c r="N670">
        <v>0</v>
      </c>
      <c r="O670">
        <v>0</v>
      </c>
      <c r="P670">
        <v>0</v>
      </c>
      <c r="Q670">
        <v>1</v>
      </c>
      <c r="R670">
        <v>1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  <c r="AA670">
        <v>1</v>
      </c>
      <c r="AB670">
        <v>0</v>
      </c>
      <c r="AC670">
        <v>3</v>
      </c>
      <c r="AD670">
        <v>2</v>
      </c>
      <c r="AE670">
        <v>0</v>
      </c>
      <c r="AF670">
        <v>0</v>
      </c>
      <c r="AG670">
        <v>3</v>
      </c>
      <c r="AH670">
        <v>0</v>
      </c>
      <c r="AI670">
        <v>0</v>
      </c>
      <c r="AJ670">
        <v>0</v>
      </c>
      <c r="AK670" s="51" t="s">
        <v>101</v>
      </c>
      <c r="AO670" s="14" t="s">
        <v>92</v>
      </c>
    </row>
    <row r="671" spans="1:41" x14ac:dyDescent="0.3">
      <c r="A671" s="14" t="s">
        <v>1386</v>
      </c>
      <c r="B671">
        <v>4</v>
      </c>
      <c r="C671">
        <v>4384</v>
      </c>
      <c r="D671" t="s">
        <v>105</v>
      </c>
      <c r="E671">
        <v>0</v>
      </c>
      <c r="F671">
        <v>0</v>
      </c>
      <c r="H671">
        <v>0</v>
      </c>
      <c r="I671">
        <v>2</v>
      </c>
      <c r="J671">
        <v>2</v>
      </c>
      <c r="K671">
        <v>2</v>
      </c>
      <c r="L671">
        <v>2</v>
      </c>
      <c r="M671">
        <v>6</v>
      </c>
      <c r="N671">
        <v>5</v>
      </c>
      <c r="O671">
        <v>6</v>
      </c>
      <c r="P671">
        <v>6</v>
      </c>
      <c r="Q671">
        <v>5</v>
      </c>
      <c r="R671">
        <v>5</v>
      </c>
      <c r="S671">
        <v>0</v>
      </c>
      <c r="T671">
        <v>0</v>
      </c>
      <c r="U671">
        <v>5</v>
      </c>
      <c r="V671">
        <v>5</v>
      </c>
      <c r="W671">
        <v>6</v>
      </c>
      <c r="X671">
        <v>0</v>
      </c>
      <c r="Y671">
        <v>6</v>
      </c>
      <c r="Z671">
        <v>1</v>
      </c>
      <c r="AA671">
        <v>1</v>
      </c>
      <c r="AB671">
        <v>1</v>
      </c>
      <c r="AC671">
        <v>5</v>
      </c>
      <c r="AD671">
        <v>5</v>
      </c>
      <c r="AE671">
        <v>21</v>
      </c>
      <c r="AF671">
        <v>0</v>
      </c>
      <c r="AG671">
        <v>15</v>
      </c>
      <c r="AH671">
        <v>0</v>
      </c>
      <c r="AI671">
        <v>0</v>
      </c>
      <c r="AJ671">
        <v>1</v>
      </c>
      <c r="AK671" s="51" t="s">
        <v>105</v>
      </c>
      <c r="AO671" s="14" t="s">
        <v>92</v>
      </c>
    </row>
    <row r="672" spans="1:41" x14ac:dyDescent="0.3">
      <c r="A672" s="14" t="s">
        <v>1387</v>
      </c>
      <c r="B672">
        <v>4</v>
      </c>
      <c r="C672">
        <v>4386</v>
      </c>
      <c r="D672" t="s">
        <v>107</v>
      </c>
      <c r="E672">
        <v>5</v>
      </c>
      <c r="F672">
        <v>1</v>
      </c>
      <c r="H672">
        <v>5</v>
      </c>
      <c r="I672">
        <v>5</v>
      </c>
      <c r="J672">
        <v>5</v>
      </c>
      <c r="K672">
        <v>2</v>
      </c>
      <c r="L672">
        <v>5</v>
      </c>
      <c r="M672">
        <v>2</v>
      </c>
      <c r="N672">
        <v>2</v>
      </c>
      <c r="O672">
        <v>0</v>
      </c>
      <c r="P672">
        <v>2</v>
      </c>
      <c r="Q672">
        <v>1</v>
      </c>
      <c r="R672">
        <v>3</v>
      </c>
      <c r="S672">
        <v>0</v>
      </c>
      <c r="T672">
        <v>0</v>
      </c>
      <c r="U672">
        <v>1</v>
      </c>
      <c r="V672">
        <v>1</v>
      </c>
      <c r="W672">
        <v>2</v>
      </c>
      <c r="X672">
        <v>0</v>
      </c>
      <c r="Y672">
        <v>3</v>
      </c>
      <c r="Z672">
        <v>2</v>
      </c>
      <c r="AA672">
        <v>1</v>
      </c>
      <c r="AB672">
        <v>0</v>
      </c>
      <c r="AC672">
        <v>3</v>
      </c>
      <c r="AD672">
        <v>3</v>
      </c>
      <c r="AE672">
        <v>7</v>
      </c>
      <c r="AF672">
        <v>0</v>
      </c>
      <c r="AG672">
        <v>42</v>
      </c>
      <c r="AH672">
        <v>0</v>
      </c>
      <c r="AI672">
        <v>1</v>
      </c>
      <c r="AJ672">
        <v>2</v>
      </c>
      <c r="AK672" s="51" t="s">
        <v>107</v>
      </c>
      <c r="AO672" s="14" t="s">
        <v>92</v>
      </c>
    </row>
    <row r="673" spans="1:41" x14ac:dyDescent="0.3">
      <c r="A673" s="14" t="s">
        <v>1388</v>
      </c>
      <c r="B673">
        <v>4</v>
      </c>
      <c r="C673">
        <v>4387</v>
      </c>
      <c r="D673" t="s">
        <v>108</v>
      </c>
      <c r="E673">
        <v>0</v>
      </c>
      <c r="F673">
        <v>0</v>
      </c>
      <c r="H673">
        <v>0</v>
      </c>
      <c r="I673">
        <v>1</v>
      </c>
      <c r="J673">
        <v>1</v>
      </c>
      <c r="K673">
        <v>1</v>
      </c>
      <c r="L673">
        <v>1</v>
      </c>
      <c r="M673">
        <v>1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2</v>
      </c>
      <c r="X673">
        <v>0</v>
      </c>
      <c r="Y673">
        <v>0</v>
      </c>
      <c r="Z673">
        <v>0</v>
      </c>
      <c r="AA673">
        <v>1</v>
      </c>
      <c r="AB673">
        <v>1</v>
      </c>
      <c r="AC673">
        <v>1</v>
      </c>
      <c r="AD673">
        <v>1</v>
      </c>
      <c r="AE673">
        <v>0</v>
      </c>
      <c r="AF673">
        <v>0</v>
      </c>
      <c r="AG673">
        <v>1</v>
      </c>
      <c r="AH673">
        <v>0</v>
      </c>
      <c r="AI673">
        <v>0</v>
      </c>
      <c r="AJ673">
        <v>1</v>
      </c>
      <c r="AK673" s="51" t="s">
        <v>107</v>
      </c>
      <c r="AO673" s="14" t="s">
        <v>92</v>
      </c>
    </row>
    <row r="674" spans="1:41" x14ac:dyDescent="0.3">
      <c r="A674" s="14" t="s">
        <v>1389</v>
      </c>
      <c r="B674">
        <v>4</v>
      </c>
      <c r="C674">
        <v>4388</v>
      </c>
      <c r="D674" t="s">
        <v>109</v>
      </c>
      <c r="E674">
        <v>0</v>
      </c>
      <c r="F674">
        <v>0</v>
      </c>
      <c r="H674">
        <v>1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 s="51" t="s">
        <v>107</v>
      </c>
      <c r="AO674" s="14" t="s">
        <v>92</v>
      </c>
    </row>
    <row r="675" spans="1:41" x14ac:dyDescent="0.3">
      <c r="A675" s="14" t="s">
        <v>1390</v>
      </c>
      <c r="B675">
        <v>4</v>
      </c>
      <c r="C675">
        <v>4389</v>
      </c>
      <c r="D675" t="s">
        <v>110</v>
      </c>
      <c r="E675">
        <v>0</v>
      </c>
      <c r="F675">
        <v>1</v>
      </c>
      <c r="H675">
        <v>2</v>
      </c>
      <c r="I675">
        <v>5</v>
      </c>
      <c r="J675">
        <v>5</v>
      </c>
      <c r="K675">
        <v>5</v>
      </c>
      <c r="L675">
        <v>5</v>
      </c>
      <c r="M675">
        <v>2</v>
      </c>
      <c r="N675">
        <v>2</v>
      </c>
      <c r="O675">
        <v>2</v>
      </c>
      <c r="P675">
        <v>2</v>
      </c>
      <c r="Q675">
        <v>4</v>
      </c>
      <c r="R675">
        <v>4</v>
      </c>
      <c r="S675">
        <v>0</v>
      </c>
      <c r="T675">
        <v>0</v>
      </c>
      <c r="U675">
        <v>2</v>
      </c>
      <c r="V675">
        <v>2</v>
      </c>
      <c r="W675">
        <v>2</v>
      </c>
      <c r="X675">
        <v>0</v>
      </c>
      <c r="Y675">
        <v>4</v>
      </c>
      <c r="Z675">
        <v>3</v>
      </c>
      <c r="AA675">
        <v>3</v>
      </c>
      <c r="AB675">
        <v>3</v>
      </c>
      <c r="AC675">
        <v>6</v>
      </c>
      <c r="AD675">
        <v>5</v>
      </c>
      <c r="AE675">
        <v>11</v>
      </c>
      <c r="AF675">
        <v>0</v>
      </c>
      <c r="AG675">
        <v>0</v>
      </c>
      <c r="AH675">
        <v>0</v>
      </c>
      <c r="AI675">
        <v>2</v>
      </c>
      <c r="AJ675">
        <v>3</v>
      </c>
      <c r="AK675" s="51" t="s">
        <v>110</v>
      </c>
      <c r="AO675" s="14" t="s">
        <v>92</v>
      </c>
    </row>
    <row r="676" spans="1:41" x14ac:dyDescent="0.3">
      <c r="A676" s="14" t="s">
        <v>1391</v>
      </c>
      <c r="B676">
        <v>4</v>
      </c>
      <c r="C676">
        <v>4390</v>
      </c>
      <c r="D676" t="s">
        <v>111</v>
      </c>
      <c r="E676">
        <v>0</v>
      </c>
      <c r="F676">
        <v>0</v>
      </c>
      <c r="H676">
        <v>0</v>
      </c>
      <c r="I676">
        <v>1</v>
      </c>
      <c r="J676">
        <v>1</v>
      </c>
      <c r="K676">
        <v>1</v>
      </c>
      <c r="L676">
        <v>1</v>
      </c>
      <c r="M676">
        <v>0</v>
      </c>
      <c r="N676">
        <v>0</v>
      </c>
      <c r="O676">
        <v>0</v>
      </c>
      <c r="P676">
        <v>0</v>
      </c>
      <c r="Q676">
        <v>1</v>
      </c>
      <c r="R676">
        <v>1</v>
      </c>
      <c r="S676">
        <v>0</v>
      </c>
      <c r="T676">
        <v>0</v>
      </c>
      <c r="U676">
        <v>1</v>
      </c>
      <c r="V676">
        <v>1</v>
      </c>
      <c r="W676">
        <v>1</v>
      </c>
      <c r="X676">
        <v>0</v>
      </c>
      <c r="Y676">
        <v>0</v>
      </c>
      <c r="Z676">
        <v>3</v>
      </c>
      <c r="AA676">
        <v>3</v>
      </c>
      <c r="AB676">
        <v>3</v>
      </c>
      <c r="AC676">
        <v>0</v>
      </c>
      <c r="AD676">
        <v>0</v>
      </c>
      <c r="AE676">
        <v>0</v>
      </c>
      <c r="AF676">
        <v>0</v>
      </c>
      <c r="AG676">
        <v>30</v>
      </c>
      <c r="AH676">
        <v>0</v>
      </c>
      <c r="AI676">
        <v>0</v>
      </c>
      <c r="AJ676">
        <v>0</v>
      </c>
      <c r="AK676" s="51" t="s">
        <v>110</v>
      </c>
      <c r="AO676" s="14" t="s">
        <v>92</v>
      </c>
    </row>
    <row r="677" spans="1:41" x14ac:dyDescent="0.3">
      <c r="A677" s="14" t="s">
        <v>1392</v>
      </c>
      <c r="B677">
        <v>4</v>
      </c>
      <c r="C677">
        <v>4391</v>
      </c>
      <c r="D677" t="s">
        <v>112</v>
      </c>
      <c r="E677">
        <v>0</v>
      </c>
      <c r="F677">
        <v>0</v>
      </c>
      <c r="H677">
        <v>0</v>
      </c>
      <c r="I677">
        <v>1</v>
      </c>
      <c r="J677">
        <v>1</v>
      </c>
      <c r="K677">
        <v>1</v>
      </c>
      <c r="L677">
        <v>1</v>
      </c>
      <c r="M677">
        <v>0</v>
      </c>
      <c r="N677">
        <v>0</v>
      </c>
      <c r="O677">
        <v>0</v>
      </c>
      <c r="P677">
        <v>0</v>
      </c>
      <c r="Q677">
        <v>4</v>
      </c>
      <c r="R677">
        <v>4</v>
      </c>
      <c r="S677">
        <v>0</v>
      </c>
      <c r="T677">
        <v>0</v>
      </c>
      <c r="U677">
        <v>3</v>
      </c>
      <c r="V677">
        <v>3</v>
      </c>
      <c r="W677">
        <v>3</v>
      </c>
      <c r="X677">
        <v>0</v>
      </c>
      <c r="Y677">
        <v>1</v>
      </c>
      <c r="Z677">
        <v>0</v>
      </c>
      <c r="AA677">
        <v>0</v>
      </c>
      <c r="AB677">
        <v>0</v>
      </c>
      <c r="AC677">
        <v>1</v>
      </c>
      <c r="AD677">
        <v>1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2</v>
      </c>
      <c r="AK677" s="51" t="s">
        <v>110</v>
      </c>
      <c r="AO677" s="14" t="s">
        <v>92</v>
      </c>
    </row>
    <row r="678" spans="1:41" x14ac:dyDescent="0.3">
      <c r="A678" s="14" t="s">
        <v>1393</v>
      </c>
      <c r="B678">
        <v>4</v>
      </c>
      <c r="C678">
        <v>4392</v>
      </c>
      <c r="D678" t="s">
        <v>113</v>
      </c>
      <c r="E678">
        <v>0</v>
      </c>
      <c r="F678">
        <v>0</v>
      </c>
      <c r="H678">
        <v>0</v>
      </c>
      <c r="I678">
        <v>3</v>
      </c>
      <c r="J678">
        <v>3</v>
      </c>
      <c r="K678">
        <v>3</v>
      </c>
      <c r="L678">
        <v>3</v>
      </c>
      <c r="M678">
        <v>2</v>
      </c>
      <c r="N678">
        <v>2</v>
      </c>
      <c r="O678">
        <v>2</v>
      </c>
      <c r="P678">
        <v>2</v>
      </c>
      <c r="Q678">
        <v>3</v>
      </c>
      <c r="R678">
        <v>3</v>
      </c>
      <c r="S678">
        <v>0</v>
      </c>
      <c r="T678">
        <v>0</v>
      </c>
      <c r="U678">
        <v>4</v>
      </c>
      <c r="V678">
        <v>5</v>
      </c>
      <c r="W678">
        <v>5</v>
      </c>
      <c r="X678">
        <v>0</v>
      </c>
      <c r="Y678">
        <v>0</v>
      </c>
      <c r="Z678">
        <v>2</v>
      </c>
      <c r="AA678">
        <v>2</v>
      </c>
      <c r="AB678">
        <v>2</v>
      </c>
      <c r="AC678">
        <v>0</v>
      </c>
      <c r="AD678">
        <v>0</v>
      </c>
      <c r="AE678">
        <v>0</v>
      </c>
      <c r="AF678">
        <v>0</v>
      </c>
      <c r="AG678">
        <v>1</v>
      </c>
      <c r="AH678">
        <v>0</v>
      </c>
      <c r="AI678">
        <v>0</v>
      </c>
      <c r="AJ678">
        <v>1</v>
      </c>
      <c r="AK678" s="51" t="s">
        <v>110</v>
      </c>
      <c r="AO678" s="14" t="s">
        <v>92</v>
      </c>
    </row>
    <row r="679" spans="1:41" x14ac:dyDescent="0.3">
      <c r="A679" s="14" t="s">
        <v>1394</v>
      </c>
      <c r="B679">
        <v>4</v>
      </c>
      <c r="C679">
        <v>4393</v>
      </c>
      <c r="D679" t="s">
        <v>114</v>
      </c>
      <c r="E679">
        <v>0</v>
      </c>
      <c r="F679">
        <v>0</v>
      </c>
      <c r="H679">
        <v>0</v>
      </c>
      <c r="I679">
        <v>1</v>
      </c>
      <c r="J679">
        <v>2</v>
      </c>
      <c r="K679">
        <v>2</v>
      </c>
      <c r="L679">
        <v>2</v>
      </c>
      <c r="M679">
        <v>1</v>
      </c>
      <c r="N679">
        <v>1</v>
      </c>
      <c r="O679">
        <v>1</v>
      </c>
      <c r="P679">
        <v>1</v>
      </c>
      <c r="Q679">
        <v>3</v>
      </c>
      <c r="R679">
        <v>3</v>
      </c>
      <c r="S679">
        <v>0</v>
      </c>
      <c r="T679">
        <v>0</v>
      </c>
      <c r="U679">
        <v>2</v>
      </c>
      <c r="V679">
        <v>2</v>
      </c>
      <c r="W679">
        <v>3</v>
      </c>
      <c r="X679">
        <v>0</v>
      </c>
      <c r="Y679">
        <v>2</v>
      </c>
      <c r="Z679">
        <v>2</v>
      </c>
      <c r="AA679">
        <v>2</v>
      </c>
      <c r="AB679">
        <v>2</v>
      </c>
      <c r="AC679">
        <v>1</v>
      </c>
      <c r="AD679">
        <v>1</v>
      </c>
      <c r="AE679">
        <v>3</v>
      </c>
      <c r="AF679">
        <v>0</v>
      </c>
      <c r="AG679">
        <v>0</v>
      </c>
      <c r="AH679">
        <v>0</v>
      </c>
      <c r="AI679">
        <v>0</v>
      </c>
      <c r="AJ679">
        <v>3</v>
      </c>
      <c r="AK679" s="51" t="s">
        <v>110</v>
      </c>
      <c r="AO679" s="14" t="s">
        <v>92</v>
      </c>
    </row>
    <row r="680" spans="1:41" x14ac:dyDescent="0.3">
      <c r="A680" s="14" t="s">
        <v>1395</v>
      </c>
      <c r="B680">
        <v>4</v>
      </c>
      <c r="C680">
        <v>4394</v>
      </c>
      <c r="D680" t="s">
        <v>115</v>
      </c>
      <c r="E680">
        <v>0</v>
      </c>
      <c r="F680">
        <v>0</v>
      </c>
      <c r="H680">
        <v>0</v>
      </c>
      <c r="I680">
        <v>1</v>
      </c>
      <c r="J680">
        <v>1</v>
      </c>
      <c r="K680">
        <v>1</v>
      </c>
      <c r="L680">
        <v>1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1</v>
      </c>
      <c r="V680">
        <v>1</v>
      </c>
      <c r="W680">
        <v>1</v>
      </c>
      <c r="X680">
        <v>0</v>
      </c>
      <c r="Y680">
        <v>1</v>
      </c>
      <c r="Z680">
        <v>1</v>
      </c>
      <c r="AA680">
        <v>0</v>
      </c>
      <c r="AB680">
        <v>0</v>
      </c>
      <c r="AC680">
        <v>1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 s="51" t="s">
        <v>110</v>
      </c>
      <c r="AO680" s="14" t="s">
        <v>92</v>
      </c>
    </row>
    <row r="681" spans="1:41" x14ac:dyDescent="0.3">
      <c r="A681" s="14" t="s">
        <v>1396</v>
      </c>
      <c r="B681">
        <v>4</v>
      </c>
      <c r="C681">
        <v>4395</v>
      </c>
      <c r="D681" t="s">
        <v>116</v>
      </c>
      <c r="E681">
        <v>18</v>
      </c>
      <c r="F681">
        <v>1</v>
      </c>
      <c r="H681">
        <v>20</v>
      </c>
      <c r="I681">
        <v>6</v>
      </c>
      <c r="J681">
        <v>6</v>
      </c>
      <c r="K681">
        <v>6</v>
      </c>
      <c r="L681">
        <v>6</v>
      </c>
      <c r="M681">
        <v>16</v>
      </c>
      <c r="N681">
        <v>16</v>
      </c>
      <c r="O681">
        <v>17</v>
      </c>
      <c r="P681">
        <v>17</v>
      </c>
      <c r="Q681">
        <v>17</v>
      </c>
      <c r="R681">
        <v>17</v>
      </c>
      <c r="S681">
        <v>0</v>
      </c>
      <c r="T681">
        <v>0</v>
      </c>
      <c r="U681">
        <v>21</v>
      </c>
      <c r="V681">
        <v>24</v>
      </c>
      <c r="W681">
        <v>26</v>
      </c>
      <c r="X681">
        <v>0</v>
      </c>
      <c r="Y681">
        <v>10</v>
      </c>
      <c r="Z681">
        <v>12</v>
      </c>
      <c r="AA681">
        <v>12</v>
      </c>
      <c r="AB681">
        <v>12</v>
      </c>
      <c r="AC681">
        <v>12</v>
      </c>
      <c r="AD681">
        <v>11</v>
      </c>
      <c r="AE681">
        <v>9</v>
      </c>
      <c r="AF681">
        <v>0</v>
      </c>
      <c r="AG681">
        <v>34</v>
      </c>
      <c r="AH681">
        <v>0</v>
      </c>
      <c r="AI681">
        <v>0</v>
      </c>
      <c r="AJ681">
        <v>6</v>
      </c>
      <c r="AK681" s="51" t="s">
        <v>116</v>
      </c>
      <c r="AO681" s="14" t="s">
        <v>92</v>
      </c>
    </row>
    <row r="682" spans="1:41" x14ac:dyDescent="0.3">
      <c r="A682" s="14" t="s">
        <v>1397</v>
      </c>
      <c r="B682">
        <v>4</v>
      </c>
      <c r="C682">
        <v>4396</v>
      </c>
      <c r="D682" t="s">
        <v>117</v>
      </c>
      <c r="E682">
        <v>0</v>
      </c>
      <c r="F682">
        <v>0</v>
      </c>
      <c r="H682">
        <v>0</v>
      </c>
      <c r="I682">
        <v>1</v>
      </c>
      <c r="J682">
        <v>1</v>
      </c>
      <c r="K682">
        <v>1</v>
      </c>
      <c r="L682">
        <v>1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1</v>
      </c>
      <c r="X682">
        <v>0</v>
      </c>
      <c r="Y682">
        <v>0</v>
      </c>
      <c r="Z682">
        <v>2</v>
      </c>
      <c r="AA682">
        <v>2</v>
      </c>
      <c r="AB682">
        <v>2</v>
      </c>
      <c r="AC682">
        <v>1</v>
      </c>
      <c r="AD682">
        <v>1</v>
      </c>
      <c r="AE682">
        <v>0</v>
      </c>
      <c r="AF682">
        <v>0</v>
      </c>
      <c r="AG682">
        <v>14</v>
      </c>
      <c r="AH682">
        <v>0</v>
      </c>
      <c r="AI682">
        <v>0</v>
      </c>
      <c r="AJ682">
        <v>2</v>
      </c>
      <c r="AK682" s="51" t="s">
        <v>117</v>
      </c>
      <c r="AO682" s="14" t="s">
        <v>92</v>
      </c>
    </row>
    <row r="683" spans="1:41" x14ac:dyDescent="0.3">
      <c r="A683" s="14" t="s">
        <v>1398</v>
      </c>
      <c r="B683">
        <v>4</v>
      </c>
      <c r="C683">
        <v>4397</v>
      </c>
      <c r="D683" t="s">
        <v>118</v>
      </c>
      <c r="E683">
        <v>1</v>
      </c>
      <c r="F683">
        <v>0</v>
      </c>
      <c r="H683">
        <v>1</v>
      </c>
      <c r="I683">
        <v>1</v>
      </c>
      <c r="J683">
        <v>1</v>
      </c>
      <c r="K683">
        <v>3</v>
      </c>
      <c r="L683">
        <v>1</v>
      </c>
      <c r="M683">
        <v>6</v>
      </c>
      <c r="N683">
        <v>5</v>
      </c>
      <c r="O683">
        <v>7</v>
      </c>
      <c r="P683">
        <v>7</v>
      </c>
      <c r="Q683">
        <v>2</v>
      </c>
      <c r="R683">
        <v>3</v>
      </c>
      <c r="S683">
        <v>0</v>
      </c>
      <c r="T683">
        <v>0</v>
      </c>
      <c r="U683">
        <v>2</v>
      </c>
      <c r="V683">
        <v>4</v>
      </c>
      <c r="W683">
        <v>3</v>
      </c>
      <c r="X683">
        <v>0</v>
      </c>
      <c r="Y683">
        <v>3</v>
      </c>
      <c r="Z683">
        <v>3</v>
      </c>
      <c r="AA683">
        <v>0</v>
      </c>
      <c r="AB683">
        <v>3</v>
      </c>
      <c r="AC683">
        <v>1</v>
      </c>
      <c r="AD683">
        <v>1</v>
      </c>
      <c r="AE683">
        <v>19</v>
      </c>
      <c r="AF683">
        <v>0</v>
      </c>
      <c r="AG683">
        <v>3</v>
      </c>
      <c r="AH683">
        <v>0</v>
      </c>
      <c r="AI683">
        <v>0</v>
      </c>
      <c r="AJ683">
        <v>0</v>
      </c>
      <c r="AK683" s="51" t="s">
        <v>360</v>
      </c>
      <c r="AO683" s="14" t="s">
        <v>92</v>
      </c>
    </row>
    <row r="684" spans="1:41" x14ac:dyDescent="0.3">
      <c r="A684" s="14" t="s">
        <v>1399</v>
      </c>
      <c r="B684">
        <v>4</v>
      </c>
      <c r="C684">
        <v>4398</v>
      </c>
      <c r="D684" t="s">
        <v>119</v>
      </c>
      <c r="E684">
        <v>0</v>
      </c>
      <c r="F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1</v>
      </c>
      <c r="R684">
        <v>2</v>
      </c>
      <c r="S684">
        <v>0</v>
      </c>
      <c r="T684">
        <v>0</v>
      </c>
      <c r="U684">
        <v>1</v>
      </c>
      <c r="V684">
        <v>1</v>
      </c>
      <c r="W684">
        <v>1</v>
      </c>
      <c r="X684">
        <v>0</v>
      </c>
      <c r="Y684">
        <v>2</v>
      </c>
      <c r="Z684">
        <v>0</v>
      </c>
      <c r="AA684">
        <v>1</v>
      </c>
      <c r="AB684">
        <v>1</v>
      </c>
      <c r="AC684">
        <v>1</v>
      </c>
      <c r="AD684">
        <v>1</v>
      </c>
      <c r="AE684">
        <v>4</v>
      </c>
      <c r="AF684">
        <v>0</v>
      </c>
      <c r="AG684">
        <v>12</v>
      </c>
      <c r="AH684">
        <v>0</v>
      </c>
      <c r="AI684">
        <v>0</v>
      </c>
      <c r="AJ684">
        <v>1</v>
      </c>
      <c r="AK684" s="51" t="s">
        <v>360</v>
      </c>
      <c r="AO684" s="14" t="s">
        <v>92</v>
      </c>
    </row>
    <row r="685" spans="1:41" x14ac:dyDescent="0.3">
      <c r="A685" s="14" t="s">
        <v>1400</v>
      </c>
      <c r="B685">
        <v>4</v>
      </c>
      <c r="C685">
        <v>4399</v>
      </c>
      <c r="D685" t="s">
        <v>120</v>
      </c>
      <c r="E685">
        <v>0</v>
      </c>
      <c r="F685">
        <v>0</v>
      </c>
      <c r="H685">
        <v>0</v>
      </c>
      <c r="I685">
        <v>1</v>
      </c>
      <c r="J685">
        <v>1</v>
      </c>
      <c r="K685">
        <v>1</v>
      </c>
      <c r="L685">
        <v>1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2</v>
      </c>
      <c r="V685">
        <v>3</v>
      </c>
      <c r="W685">
        <v>2</v>
      </c>
      <c r="X685">
        <v>0</v>
      </c>
      <c r="Y685">
        <v>0</v>
      </c>
      <c r="Z685">
        <v>0</v>
      </c>
      <c r="AA685">
        <v>0</v>
      </c>
      <c r="AB685">
        <v>1</v>
      </c>
      <c r="AC685">
        <v>1</v>
      </c>
      <c r="AD685">
        <v>1</v>
      </c>
      <c r="AE685">
        <v>1</v>
      </c>
      <c r="AF685">
        <v>0</v>
      </c>
      <c r="AG685">
        <v>0</v>
      </c>
      <c r="AH685">
        <v>0</v>
      </c>
      <c r="AI685">
        <v>0</v>
      </c>
      <c r="AJ685">
        <v>0</v>
      </c>
      <c r="AK685" s="51" t="s">
        <v>360</v>
      </c>
      <c r="AO685" s="14" t="s">
        <v>92</v>
      </c>
    </row>
    <row r="686" spans="1:41" x14ac:dyDescent="0.3">
      <c r="A686" s="14" t="s">
        <v>1401</v>
      </c>
      <c r="B686">
        <v>4</v>
      </c>
      <c r="C686">
        <v>4400</v>
      </c>
      <c r="D686" t="s">
        <v>121</v>
      </c>
      <c r="E686">
        <v>1</v>
      </c>
      <c r="F686">
        <v>0</v>
      </c>
      <c r="H686">
        <v>1</v>
      </c>
      <c r="I686">
        <v>0</v>
      </c>
      <c r="J686">
        <v>0</v>
      </c>
      <c r="K686">
        <v>0</v>
      </c>
      <c r="L686">
        <v>0</v>
      </c>
      <c r="M686">
        <v>3</v>
      </c>
      <c r="N686">
        <v>2</v>
      </c>
      <c r="O686">
        <v>1</v>
      </c>
      <c r="P686">
        <v>2</v>
      </c>
      <c r="Q686">
        <v>0</v>
      </c>
      <c r="R686">
        <v>0</v>
      </c>
      <c r="S686">
        <v>0</v>
      </c>
      <c r="T686">
        <v>0</v>
      </c>
      <c r="U686">
        <v>3</v>
      </c>
      <c r="V686">
        <v>3</v>
      </c>
      <c r="W686">
        <v>3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2</v>
      </c>
      <c r="AD686">
        <v>2</v>
      </c>
      <c r="AE686">
        <v>1</v>
      </c>
      <c r="AF686">
        <v>0</v>
      </c>
      <c r="AG686">
        <v>6</v>
      </c>
      <c r="AH686">
        <v>0</v>
      </c>
      <c r="AI686">
        <v>0</v>
      </c>
      <c r="AJ686">
        <v>0</v>
      </c>
      <c r="AK686" s="51" t="s">
        <v>360</v>
      </c>
      <c r="AO686" s="14" t="s">
        <v>92</v>
      </c>
    </row>
    <row r="687" spans="1:41" x14ac:dyDescent="0.3">
      <c r="A687" s="14" t="s">
        <v>1402</v>
      </c>
      <c r="B687">
        <v>4</v>
      </c>
      <c r="C687">
        <v>4401</v>
      </c>
      <c r="D687" t="s">
        <v>122</v>
      </c>
      <c r="E687">
        <v>0</v>
      </c>
      <c r="F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1</v>
      </c>
      <c r="P687">
        <v>0</v>
      </c>
      <c r="Q687">
        <v>0</v>
      </c>
      <c r="R687">
        <v>2</v>
      </c>
      <c r="S687">
        <v>0</v>
      </c>
      <c r="T687">
        <v>0</v>
      </c>
      <c r="U687">
        <v>1</v>
      </c>
      <c r="V687">
        <v>1</v>
      </c>
      <c r="W687">
        <v>0</v>
      </c>
      <c r="X687">
        <v>0</v>
      </c>
      <c r="Y687">
        <v>0</v>
      </c>
      <c r="Z687">
        <v>1</v>
      </c>
      <c r="AA687">
        <v>0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8</v>
      </c>
      <c r="AH687">
        <v>0</v>
      </c>
      <c r="AI687">
        <v>0</v>
      </c>
      <c r="AJ687">
        <v>0</v>
      </c>
      <c r="AK687" s="51" t="s">
        <v>360</v>
      </c>
      <c r="AO687" s="14" t="s">
        <v>92</v>
      </c>
    </row>
    <row r="688" spans="1:41" x14ac:dyDescent="0.3">
      <c r="A688" s="14" t="s">
        <v>1403</v>
      </c>
      <c r="B688">
        <v>4</v>
      </c>
      <c r="C688">
        <v>4402</v>
      </c>
      <c r="D688" t="s">
        <v>123</v>
      </c>
      <c r="E688">
        <v>1</v>
      </c>
      <c r="F688">
        <v>0</v>
      </c>
      <c r="H688">
        <v>1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1</v>
      </c>
      <c r="V688">
        <v>1</v>
      </c>
      <c r="W688">
        <v>0</v>
      </c>
      <c r="X688">
        <v>0</v>
      </c>
      <c r="Y688">
        <v>1</v>
      </c>
      <c r="Z688">
        <v>1</v>
      </c>
      <c r="AA688">
        <v>1</v>
      </c>
      <c r="AB688">
        <v>1</v>
      </c>
      <c r="AC688">
        <v>1</v>
      </c>
      <c r="AD688">
        <v>2</v>
      </c>
      <c r="AE688">
        <v>0</v>
      </c>
      <c r="AF688">
        <v>0</v>
      </c>
      <c r="AG688">
        <v>20</v>
      </c>
      <c r="AH688">
        <v>0</v>
      </c>
      <c r="AI688">
        <v>0</v>
      </c>
      <c r="AJ688">
        <v>2</v>
      </c>
      <c r="AK688" s="51" t="s">
        <v>360</v>
      </c>
      <c r="AO688" s="14" t="s">
        <v>92</v>
      </c>
    </row>
    <row r="689" spans="1:41" x14ac:dyDescent="0.3">
      <c r="A689" s="14" t="s">
        <v>1404</v>
      </c>
      <c r="B689">
        <v>4</v>
      </c>
      <c r="C689">
        <v>4403</v>
      </c>
      <c r="D689" t="s">
        <v>124</v>
      </c>
      <c r="E689">
        <v>0</v>
      </c>
      <c r="F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1</v>
      </c>
      <c r="AA689">
        <v>1</v>
      </c>
      <c r="AB689">
        <v>1</v>
      </c>
      <c r="AC689">
        <v>0</v>
      </c>
      <c r="AD689">
        <v>0</v>
      </c>
      <c r="AE689">
        <v>1</v>
      </c>
      <c r="AF689">
        <v>0</v>
      </c>
      <c r="AG689">
        <v>1</v>
      </c>
      <c r="AH689">
        <v>0</v>
      </c>
      <c r="AI689">
        <v>0</v>
      </c>
      <c r="AJ689">
        <v>1</v>
      </c>
      <c r="AK689" s="51" t="s">
        <v>360</v>
      </c>
      <c r="AO689" s="14" t="s">
        <v>92</v>
      </c>
    </row>
    <row r="690" spans="1:41" x14ac:dyDescent="0.3">
      <c r="A690" s="14" t="s">
        <v>1405</v>
      </c>
      <c r="B690">
        <v>4</v>
      </c>
      <c r="C690">
        <v>4404</v>
      </c>
      <c r="D690" t="s">
        <v>125</v>
      </c>
      <c r="E690">
        <v>0</v>
      </c>
      <c r="F690">
        <v>0</v>
      </c>
      <c r="H690">
        <v>0</v>
      </c>
      <c r="I690">
        <v>2</v>
      </c>
      <c r="J690">
        <v>2</v>
      </c>
      <c r="K690">
        <v>2</v>
      </c>
      <c r="L690">
        <v>2</v>
      </c>
      <c r="M690">
        <v>4</v>
      </c>
      <c r="N690">
        <v>4</v>
      </c>
      <c r="O690">
        <v>4</v>
      </c>
      <c r="P690">
        <v>3</v>
      </c>
      <c r="Q690">
        <v>2</v>
      </c>
      <c r="R690">
        <v>2</v>
      </c>
      <c r="S690">
        <v>0</v>
      </c>
      <c r="T690">
        <v>0</v>
      </c>
      <c r="U690">
        <v>1</v>
      </c>
      <c r="V690">
        <v>1</v>
      </c>
      <c r="W690">
        <v>1</v>
      </c>
      <c r="X690">
        <v>0</v>
      </c>
      <c r="Y690">
        <v>1</v>
      </c>
      <c r="Z690">
        <v>0</v>
      </c>
      <c r="AA690">
        <v>0</v>
      </c>
      <c r="AB690">
        <v>0</v>
      </c>
      <c r="AC690">
        <v>1</v>
      </c>
      <c r="AD690">
        <v>1</v>
      </c>
      <c r="AE690">
        <v>0</v>
      </c>
      <c r="AF690">
        <v>0</v>
      </c>
      <c r="AG690">
        <v>46</v>
      </c>
      <c r="AH690">
        <v>0</v>
      </c>
      <c r="AI690">
        <v>0</v>
      </c>
      <c r="AJ690">
        <v>3</v>
      </c>
      <c r="AK690" s="51" t="s">
        <v>116</v>
      </c>
      <c r="AO690" s="14" t="s">
        <v>92</v>
      </c>
    </row>
    <row r="691" spans="1:41" x14ac:dyDescent="0.3">
      <c r="A691" s="14" t="s">
        <v>1406</v>
      </c>
      <c r="B691">
        <v>4</v>
      </c>
      <c r="C691">
        <v>4405</v>
      </c>
      <c r="D691" t="s">
        <v>126</v>
      </c>
      <c r="E691">
        <v>0</v>
      </c>
      <c r="F691">
        <v>0</v>
      </c>
      <c r="H691">
        <v>0</v>
      </c>
      <c r="I691">
        <v>2</v>
      </c>
      <c r="J691">
        <v>2</v>
      </c>
      <c r="K691">
        <v>2</v>
      </c>
      <c r="L691">
        <v>2</v>
      </c>
      <c r="M691">
        <v>3</v>
      </c>
      <c r="N691">
        <v>3</v>
      </c>
      <c r="O691">
        <v>3</v>
      </c>
      <c r="P691">
        <v>3</v>
      </c>
      <c r="Q691">
        <v>1</v>
      </c>
      <c r="R691">
        <v>1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1</v>
      </c>
      <c r="Z691">
        <v>1</v>
      </c>
      <c r="AA691">
        <v>1</v>
      </c>
      <c r="AB691">
        <v>5</v>
      </c>
      <c r="AC691">
        <v>1</v>
      </c>
      <c r="AD691">
        <v>1</v>
      </c>
      <c r="AE691">
        <v>1</v>
      </c>
      <c r="AF691">
        <v>0</v>
      </c>
      <c r="AG691">
        <v>8</v>
      </c>
      <c r="AH691">
        <v>0</v>
      </c>
      <c r="AI691">
        <v>0</v>
      </c>
      <c r="AJ691">
        <v>2</v>
      </c>
      <c r="AK691" s="51" t="s">
        <v>116</v>
      </c>
      <c r="AO691" s="14" t="s">
        <v>92</v>
      </c>
    </row>
    <row r="692" spans="1:41" x14ac:dyDescent="0.3">
      <c r="A692" s="14" t="s">
        <v>1407</v>
      </c>
      <c r="B692">
        <v>4</v>
      </c>
      <c r="C692">
        <v>4406</v>
      </c>
      <c r="D692" t="s">
        <v>127</v>
      </c>
      <c r="E692">
        <v>0</v>
      </c>
      <c r="F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1</v>
      </c>
      <c r="V692">
        <v>1</v>
      </c>
      <c r="W692">
        <v>1</v>
      </c>
      <c r="X692">
        <v>0</v>
      </c>
      <c r="Y692">
        <v>1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6</v>
      </c>
      <c r="AF692">
        <v>0</v>
      </c>
      <c r="AG692">
        <v>0</v>
      </c>
      <c r="AH692">
        <v>0</v>
      </c>
      <c r="AI692">
        <v>0</v>
      </c>
      <c r="AJ692">
        <v>0</v>
      </c>
      <c r="AK692" s="51" t="s">
        <v>116</v>
      </c>
      <c r="AO692" s="14" t="s">
        <v>92</v>
      </c>
    </row>
    <row r="693" spans="1:41" x14ac:dyDescent="0.3">
      <c r="A693" s="14" t="s">
        <v>1408</v>
      </c>
      <c r="B693">
        <v>4</v>
      </c>
      <c r="C693">
        <v>4407</v>
      </c>
      <c r="D693" t="s">
        <v>128</v>
      </c>
      <c r="E693">
        <v>21</v>
      </c>
      <c r="F693">
        <v>0</v>
      </c>
      <c r="H693">
        <v>21</v>
      </c>
      <c r="I693">
        <v>10</v>
      </c>
      <c r="J693">
        <v>10</v>
      </c>
      <c r="K693">
        <v>10</v>
      </c>
      <c r="L693">
        <v>10</v>
      </c>
      <c r="M693">
        <v>18</v>
      </c>
      <c r="N693">
        <v>19</v>
      </c>
      <c r="O693">
        <v>22</v>
      </c>
      <c r="P693">
        <v>21</v>
      </c>
      <c r="Q693">
        <v>14</v>
      </c>
      <c r="R693">
        <v>14</v>
      </c>
      <c r="S693">
        <v>0</v>
      </c>
      <c r="T693">
        <v>0</v>
      </c>
      <c r="U693">
        <v>16</v>
      </c>
      <c r="V693">
        <v>23</v>
      </c>
      <c r="W693">
        <v>11</v>
      </c>
      <c r="X693">
        <v>0</v>
      </c>
      <c r="Y693">
        <v>15</v>
      </c>
      <c r="Z693">
        <v>13</v>
      </c>
      <c r="AA693">
        <v>18</v>
      </c>
      <c r="AB693">
        <v>15</v>
      </c>
      <c r="AC693">
        <v>3</v>
      </c>
      <c r="AD693">
        <v>3</v>
      </c>
      <c r="AE693">
        <v>0</v>
      </c>
      <c r="AF693">
        <v>0</v>
      </c>
      <c r="AG693">
        <v>254</v>
      </c>
      <c r="AH693">
        <v>0</v>
      </c>
      <c r="AI693">
        <v>0</v>
      </c>
      <c r="AJ693">
        <v>17</v>
      </c>
      <c r="AK693" s="51" t="s">
        <v>128</v>
      </c>
      <c r="AO693" s="14" t="s">
        <v>92</v>
      </c>
    </row>
    <row r="694" spans="1:41" x14ac:dyDescent="0.3">
      <c r="A694" s="14" t="s">
        <v>1409</v>
      </c>
      <c r="B694">
        <v>4</v>
      </c>
      <c r="C694">
        <v>4408</v>
      </c>
      <c r="D694" t="s">
        <v>129</v>
      </c>
      <c r="E694">
        <v>0</v>
      </c>
      <c r="F694">
        <v>0</v>
      </c>
      <c r="H694">
        <v>0</v>
      </c>
      <c r="I694">
        <v>1</v>
      </c>
      <c r="J694">
        <v>1</v>
      </c>
      <c r="K694">
        <v>1</v>
      </c>
      <c r="L694">
        <v>1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1</v>
      </c>
      <c r="V694">
        <v>2</v>
      </c>
      <c r="W694">
        <v>2</v>
      </c>
      <c r="X694">
        <v>0</v>
      </c>
      <c r="Y694">
        <v>1</v>
      </c>
      <c r="Z694">
        <v>1</v>
      </c>
      <c r="AA694">
        <v>0</v>
      </c>
      <c r="AB694">
        <v>1</v>
      </c>
      <c r="AC694">
        <v>0</v>
      </c>
      <c r="AD694">
        <v>0</v>
      </c>
      <c r="AE694">
        <v>5</v>
      </c>
      <c r="AF694">
        <v>0</v>
      </c>
      <c r="AG694">
        <v>11</v>
      </c>
      <c r="AH694">
        <v>0</v>
      </c>
      <c r="AI694">
        <v>0</v>
      </c>
      <c r="AJ694">
        <v>1</v>
      </c>
      <c r="AK694" s="51" t="s">
        <v>128</v>
      </c>
      <c r="AO694" s="14" t="s">
        <v>92</v>
      </c>
    </row>
    <row r="695" spans="1:41" x14ac:dyDescent="0.3">
      <c r="A695" s="14" t="s">
        <v>1410</v>
      </c>
      <c r="B695">
        <v>4</v>
      </c>
      <c r="C695">
        <v>4409</v>
      </c>
      <c r="D695" t="s">
        <v>130</v>
      </c>
      <c r="E695">
        <v>0</v>
      </c>
      <c r="F695">
        <v>0</v>
      </c>
      <c r="H695">
        <v>0</v>
      </c>
      <c r="I695">
        <v>1</v>
      </c>
      <c r="J695">
        <v>1</v>
      </c>
      <c r="K695">
        <v>1</v>
      </c>
      <c r="L695">
        <v>1</v>
      </c>
      <c r="M695">
        <v>3</v>
      </c>
      <c r="N695">
        <v>4</v>
      </c>
      <c r="O695">
        <v>3</v>
      </c>
      <c r="P695">
        <v>3</v>
      </c>
      <c r="Q695">
        <v>4</v>
      </c>
      <c r="R695">
        <v>4</v>
      </c>
      <c r="S695">
        <v>0</v>
      </c>
      <c r="T695">
        <v>0</v>
      </c>
      <c r="U695">
        <v>1</v>
      </c>
      <c r="V695">
        <v>1</v>
      </c>
      <c r="W695">
        <v>1</v>
      </c>
      <c r="X695">
        <v>0</v>
      </c>
      <c r="Y695">
        <v>2</v>
      </c>
      <c r="Z695">
        <v>0</v>
      </c>
      <c r="AA695">
        <v>1</v>
      </c>
      <c r="AB695">
        <v>1</v>
      </c>
      <c r="AC695">
        <v>0</v>
      </c>
      <c r="AD695">
        <v>0</v>
      </c>
      <c r="AE695">
        <v>0</v>
      </c>
      <c r="AF695">
        <v>0</v>
      </c>
      <c r="AG695">
        <v>10</v>
      </c>
      <c r="AH695">
        <v>0</v>
      </c>
      <c r="AI695">
        <v>0</v>
      </c>
      <c r="AJ695">
        <v>3</v>
      </c>
      <c r="AK695" s="51" t="s">
        <v>128</v>
      </c>
      <c r="AO695" s="14" t="s">
        <v>92</v>
      </c>
    </row>
    <row r="696" spans="1:41" x14ac:dyDescent="0.3">
      <c r="A696" s="14" t="s">
        <v>1411</v>
      </c>
      <c r="B696">
        <v>4</v>
      </c>
      <c r="C696">
        <v>4410</v>
      </c>
      <c r="D696" t="s">
        <v>131</v>
      </c>
      <c r="E696">
        <v>0</v>
      </c>
      <c r="F696">
        <v>0</v>
      </c>
      <c r="H696">
        <v>0</v>
      </c>
      <c r="I696">
        <v>1</v>
      </c>
      <c r="J696">
        <v>1</v>
      </c>
      <c r="K696">
        <v>1</v>
      </c>
      <c r="L696">
        <v>1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2</v>
      </c>
      <c r="W696">
        <v>2</v>
      </c>
      <c r="X696">
        <v>0</v>
      </c>
      <c r="Y696">
        <v>2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4</v>
      </c>
      <c r="AF696">
        <v>0</v>
      </c>
      <c r="AG696">
        <v>0</v>
      </c>
      <c r="AH696">
        <v>0</v>
      </c>
      <c r="AI696">
        <v>0</v>
      </c>
      <c r="AJ696">
        <v>1</v>
      </c>
      <c r="AK696" s="51" t="s">
        <v>128</v>
      </c>
      <c r="AO696" s="14" t="s">
        <v>92</v>
      </c>
    </row>
    <row r="697" spans="1:41" x14ac:dyDescent="0.3">
      <c r="A697" s="14" t="s">
        <v>1412</v>
      </c>
      <c r="B697">
        <v>4</v>
      </c>
      <c r="C697">
        <v>4411</v>
      </c>
      <c r="D697" t="s">
        <v>132</v>
      </c>
      <c r="E697">
        <v>0</v>
      </c>
      <c r="F697">
        <v>0</v>
      </c>
      <c r="H697">
        <v>0</v>
      </c>
      <c r="I697">
        <v>1</v>
      </c>
      <c r="J697">
        <v>1</v>
      </c>
      <c r="K697">
        <v>1</v>
      </c>
      <c r="L697">
        <v>0</v>
      </c>
      <c r="M697">
        <v>1</v>
      </c>
      <c r="N697">
        <v>0</v>
      </c>
      <c r="O697">
        <v>1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1</v>
      </c>
      <c r="V697">
        <v>1</v>
      </c>
      <c r="W697">
        <v>1</v>
      </c>
      <c r="X697">
        <v>0</v>
      </c>
      <c r="Y697">
        <v>1</v>
      </c>
      <c r="Z697">
        <v>2</v>
      </c>
      <c r="AA697">
        <v>2</v>
      </c>
      <c r="AB697">
        <v>2</v>
      </c>
      <c r="AC697">
        <v>0</v>
      </c>
      <c r="AD697">
        <v>0</v>
      </c>
      <c r="AE697">
        <v>0</v>
      </c>
      <c r="AF697">
        <v>0</v>
      </c>
      <c r="AG697">
        <v>24</v>
      </c>
      <c r="AH697">
        <v>0</v>
      </c>
      <c r="AI697">
        <v>0</v>
      </c>
      <c r="AJ697">
        <v>1</v>
      </c>
      <c r="AK697" s="51" t="s">
        <v>128</v>
      </c>
      <c r="AO697" s="14" t="s">
        <v>92</v>
      </c>
    </row>
    <row r="698" spans="1:41" x14ac:dyDescent="0.3">
      <c r="A698" s="14" t="s">
        <v>1413</v>
      </c>
      <c r="B698">
        <v>4</v>
      </c>
      <c r="C698">
        <v>4412</v>
      </c>
      <c r="D698" t="s">
        <v>133</v>
      </c>
      <c r="E698">
        <v>0</v>
      </c>
      <c r="F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1</v>
      </c>
      <c r="R698">
        <v>1</v>
      </c>
      <c r="S698">
        <v>0</v>
      </c>
      <c r="T698">
        <v>0</v>
      </c>
      <c r="U698">
        <v>1</v>
      </c>
      <c r="V698">
        <v>1</v>
      </c>
      <c r="W698">
        <v>1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1</v>
      </c>
      <c r="AD698">
        <v>1</v>
      </c>
      <c r="AE698">
        <v>5</v>
      </c>
      <c r="AF698">
        <v>0</v>
      </c>
      <c r="AG698">
        <v>0</v>
      </c>
      <c r="AH698">
        <v>0</v>
      </c>
      <c r="AI698">
        <v>0</v>
      </c>
      <c r="AJ698">
        <v>0</v>
      </c>
      <c r="AK698" s="51" t="s">
        <v>128</v>
      </c>
      <c r="AO698" s="14" t="s">
        <v>92</v>
      </c>
    </row>
    <row r="699" spans="1:41" x14ac:dyDescent="0.3">
      <c r="A699" s="14" t="s">
        <v>1414</v>
      </c>
      <c r="B699">
        <v>4</v>
      </c>
      <c r="C699">
        <v>4413</v>
      </c>
      <c r="D699" t="s">
        <v>134</v>
      </c>
      <c r="E699">
        <v>0</v>
      </c>
      <c r="F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1</v>
      </c>
      <c r="AA699">
        <v>1</v>
      </c>
      <c r="AB699">
        <v>1</v>
      </c>
      <c r="AC699">
        <v>0</v>
      </c>
      <c r="AD699">
        <v>0</v>
      </c>
      <c r="AE699">
        <v>4</v>
      </c>
      <c r="AF699">
        <v>0</v>
      </c>
      <c r="AG699">
        <v>5</v>
      </c>
      <c r="AH699">
        <v>0</v>
      </c>
      <c r="AI699">
        <v>0</v>
      </c>
      <c r="AJ699">
        <v>1</v>
      </c>
      <c r="AK699" s="51" t="s">
        <v>128</v>
      </c>
      <c r="AO699" s="14" t="s">
        <v>92</v>
      </c>
    </row>
    <row r="700" spans="1:41" x14ac:dyDescent="0.3">
      <c r="A700" s="14" t="s">
        <v>1415</v>
      </c>
      <c r="B700">
        <v>4</v>
      </c>
      <c r="C700">
        <v>4414</v>
      </c>
      <c r="D700" t="s">
        <v>135</v>
      </c>
      <c r="E700">
        <v>0</v>
      </c>
      <c r="F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1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1</v>
      </c>
      <c r="AF700">
        <v>0</v>
      </c>
      <c r="AG700">
        <v>0</v>
      </c>
      <c r="AH700">
        <v>0</v>
      </c>
      <c r="AI700">
        <v>0</v>
      </c>
      <c r="AJ700">
        <v>0</v>
      </c>
      <c r="AK700" s="51" t="s">
        <v>128</v>
      </c>
      <c r="AO700" s="14" t="s">
        <v>92</v>
      </c>
    </row>
    <row r="701" spans="1:41" x14ac:dyDescent="0.3">
      <c r="A701" s="14" t="s">
        <v>1416</v>
      </c>
      <c r="B701">
        <v>4</v>
      </c>
      <c r="C701">
        <v>4415</v>
      </c>
      <c r="D701" t="s">
        <v>136</v>
      </c>
      <c r="E701">
        <v>0</v>
      </c>
      <c r="F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1</v>
      </c>
      <c r="W701">
        <v>1</v>
      </c>
      <c r="X701">
        <v>0</v>
      </c>
      <c r="Y701">
        <v>1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 s="51" t="s">
        <v>128</v>
      </c>
      <c r="AO701" s="14" t="s">
        <v>92</v>
      </c>
    </row>
    <row r="702" spans="1:41" x14ac:dyDescent="0.3">
      <c r="A702" s="14" t="s">
        <v>1417</v>
      </c>
      <c r="B702">
        <v>4</v>
      </c>
      <c r="C702">
        <v>4416</v>
      </c>
      <c r="D702" t="s">
        <v>137</v>
      </c>
      <c r="E702">
        <v>0</v>
      </c>
      <c r="F702">
        <v>0</v>
      </c>
      <c r="H702">
        <v>0</v>
      </c>
      <c r="I702">
        <v>1</v>
      </c>
      <c r="J702">
        <v>1</v>
      </c>
      <c r="K702">
        <v>1</v>
      </c>
      <c r="L702">
        <v>1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v>0</v>
      </c>
      <c r="AA702">
        <v>1</v>
      </c>
      <c r="AB702">
        <v>1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 s="51" t="s">
        <v>128</v>
      </c>
      <c r="AO702" s="14" t="s">
        <v>92</v>
      </c>
    </row>
    <row r="703" spans="1:41" x14ac:dyDescent="0.3">
      <c r="A703" s="14" t="s">
        <v>1418</v>
      </c>
      <c r="B703">
        <v>4</v>
      </c>
      <c r="C703">
        <v>4417</v>
      </c>
      <c r="D703" t="s">
        <v>138</v>
      </c>
      <c r="E703">
        <v>0</v>
      </c>
      <c r="F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1</v>
      </c>
      <c r="N703">
        <v>1</v>
      </c>
      <c r="O703">
        <v>1</v>
      </c>
      <c r="P703">
        <v>1</v>
      </c>
      <c r="Q703">
        <v>0</v>
      </c>
      <c r="R703">
        <v>0</v>
      </c>
      <c r="S703">
        <v>0</v>
      </c>
      <c r="T703">
        <v>0</v>
      </c>
      <c r="U703">
        <v>1</v>
      </c>
      <c r="V703">
        <v>1</v>
      </c>
      <c r="W703">
        <v>0</v>
      </c>
      <c r="X703">
        <v>0</v>
      </c>
      <c r="Y703">
        <v>1</v>
      </c>
      <c r="Z703">
        <v>1</v>
      </c>
      <c r="AA703">
        <v>1</v>
      </c>
      <c r="AB703">
        <v>1</v>
      </c>
      <c r="AC703">
        <v>2</v>
      </c>
      <c r="AD703">
        <v>2</v>
      </c>
      <c r="AE703">
        <v>1</v>
      </c>
      <c r="AF703">
        <v>0</v>
      </c>
      <c r="AG703">
        <v>2</v>
      </c>
      <c r="AH703">
        <v>0</v>
      </c>
      <c r="AI703">
        <v>0</v>
      </c>
      <c r="AJ703">
        <v>0</v>
      </c>
      <c r="AK703" s="51" t="s">
        <v>107</v>
      </c>
      <c r="AO703" s="14" t="s">
        <v>92</v>
      </c>
    </row>
    <row r="704" spans="1:41" x14ac:dyDescent="0.3">
      <c r="A704" s="14" t="s">
        <v>1419</v>
      </c>
      <c r="B704">
        <v>4</v>
      </c>
      <c r="C704">
        <v>4418</v>
      </c>
      <c r="D704" t="s">
        <v>139</v>
      </c>
      <c r="E704">
        <v>0</v>
      </c>
      <c r="F704">
        <v>0</v>
      </c>
      <c r="H704">
        <v>0</v>
      </c>
      <c r="I704">
        <v>2</v>
      </c>
      <c r="J704">
        <v>2</v>
      </c>
      <c r="K704">
        <v>2</v>
      </c>
      <c r="L704">
        <v>2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20</v>
      </c>
      <c r="AF704">
        <v>0</v>
      </c>
      <c r="AG704">
        <v>0</v>
      </c>
      <c r="AH704">
        <v>0</v>
      </c>
      <c r="AI704">
        <v>0</v>
      </c>
      <c r="AJ704">
        <v>1</v>
      </c>
      <c r="AK704" s="51" t="s">
        <v>107</v>
      </c>
      <c r="AO704" s="14" t="s">
        <v>92</v>
      </c>
    </row>
    <row r="705" spans="1:41" x14ac:dyDescent="0.3">
      <c r="A705" s="14" t="s">
        <v>1420</v>
      </c>
      <c r="B705">
        <v>4</v>
      </c>
      <c r="C705">
        <v>4419</v>
      </c>
      <c r="D705" t="s">
        <v>140</v>
      </c>
      <c r="E705">
        <v>0</v>
      </c>
      <c r="F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1</v>
      </c>
      <c r="N705">
        <v>1</v>
      </c>
      <c r="O705">
        <v>1</v>
      </c>
      <c r="P705">
        <v>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2</v>
      </c>
      <c r="AK705" s="51" t="s">
        <v>107</v>
      </c>
      <c r="AO705" s="14" t="s">
        <v>92</v>
      </c>
    </row>
    <row r="706" spans="1:41" x14ac:dyDescent="0.3">
      <c r="A706" s="14" t="s">
        <v>1421</v>
      </c>
      <c r="B706">
        <v>4</v>
      </c>
      <c r="C706">
        <v>4420</v>
      </c>
      <c r="D706" t="s">
        <v>141</v>
      </c>
      <c r="E706">
        <v>13</v>
      </c>
      <c r="F706">
        <v>0</v>
      </c>
      <c r="H706">
        <v>14</v>
      </c>
      <c r="I706">
        <v>14</v>
      </c>
      <c r="J706">
        <v>14</v>
      </c>
      <c r="K706">
        <v>14</v>
      </c>
      <c r="L706">
        <v>14</v>
      </c>
      <c r="M706">
        <v>12</v>
      </c>
      <c r="N706">
        <v>12</v>
      </c>
      <c r="O706">
        <v>15</v>
      </c>
      <c r="P706">
        <v>15</v>
      </c>
      <c r="Q706">
        <v>8</v>
      </c>
      <c r="R706">
        <v>8</v>
      </c>
      <c r="S706">
        <v>0</v>
      </c>
      <c r="T706">
        <v>0</v>
      </c>
      <c r="U706">
        <v>5</v>
      </c>
      <c r="V706">
        <v>6</v>
      </c>
      <c r="W706">
        <v>9</v>
      </c>
      <c r="X706">
        <v>0</v>
      </c>
      <c r="Y706">
        <v>8</v>
      </c>
      <c r="Z706">
        <v>12</v>
      </c>
      <c r="AA706">
        <v>13</v>
      </c>
      <c r="AB706">
        <v>13</v>
      </c>
      <c r="AC706">
        <v>6</v>
      </c>
      <c r="AD706">
        <v>7</v>
      </c>
      <c r="AE706">
        <v>7</v>
      </c>
      <c r="AF706">
        <v>0</v>
      </c>
      <c r="AG706">
        <v>6</v>
      </c>
      <c r="AH706">
        <v>0</v>
      </c>
      <c r="AI706">
        <v>0</v>
      </c>
      <c r="AJ706">
        <v>5</v>
      </c>
      <c r="AK706" s="51" t="s">
        <v>141</v>
      </c>
      <c r="AO706" s="14" t="s">
        <v>92</v>
      </c>
    </row>
    <row r="707" spans="1:41" x14ac:dyDescent="0.3">
      <c r="A707" s="14" t="s">
        <v>1422</v>
      </c>
      <c r="B707">
        <v>4</v>
      </c>
      <c r="C707">
        <v>4421</v>
      </c>
      <c r="D707" t="s">
        <v>142</v>
      </c>
      <c r="E707">
        <v>0</v>
      </c>
      <c r="F707">
        <v>0</v>
      </c>
      <c r="H707">
        <v>0</v>
      </c>
      <c r="I707">
        <v>3</v>
      </c>
      <c r="J707">
        <v>3</v>
      </c>
      <c r="K707">
        <v>3</v>
      </c>
      <c r="L707">
        <v>3</v>
      </c>
      <c r="M707">
        <v>1</v>
      </c>
      <c r="N707">
        <v>1</v>
      </c>
      <c r="O707">
        <v>1</v>
      </c>
      <c r="P707">
        <v>1</v>
      </c>
      <c r="Q707">
        <v>5</v>
      </c>
      <c r="R707">
        <v>5</v>
      </c>
      <c r="S707">
        <v>0</v>
      </c>
      <c r="T707">
        <v>0</v>
      </c>
      <c r="U707">
        <v>2</v>
      </c>
      <c r="V707">
        <v>2</v>
      </c>
      <c r="W707">
        <v>3</v>
      </c>
      <c r="X707">
        <v>0</v>
      </c>
      <c r="Y707">
        <v>0</v>
      </c>
      <c r="Z707">
        <v>0</v>
      </c>
      <c r="AA707">
        <v>0</v>
      </c>
      <c r="AB707">
        <v>1</v>
      </c>
      <c r="AC707">
        <v>1</v>
      </c>
      <c r="AD707">
        <v>1</v>
      </c>
      <c r="AE707">
        <v>0</v>
      </c>
      <c r="AF707">
        <v>0</v>
      </c>
      <c r="AG707">
        <v>1</v>
      </c>
      <c r="AH707">
        <v>0</v>
      </c>
      <c r="AI707">
        <v>0</v>
      </c>
      <c r="AJ707">
        <v>2</v>
      </c>
      <c r="AK707" s="51" t="s">
        <v>141</v>
      </c>
      <c r="AO707" s="14" t="s">
        <v>92</v>
      </c>
    </row>
    <row r="708" spans="1:41" x14ac:dyDescent="0.3">
      <c r="A708" s="14" t="s">
        <v>1423</v>
      </c>
      <c r="B708">
        <v>4</v>
      </c>
      <c r="C708">
        <v>4422</v>
      </c>
      <c r="D708" t="s">
        <v>143</v>
      </c>
      <c r="E708">
        <v>0</v>
      </c>
      <c r="F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2</v>
      </c>
      <c r="N708">
        <v>2</v>
      </c>
      <c r="O708">
        <v>2</v>
      </c>
      <c r="P708">
        <v>2</v>
      </c>
      <c r="Q708">
        <v>0</v>
      </c>
      <c r="R708">
        <v>0</v>
      </c>
      <c r="S708">
        <v>0</v>
      </c>
      <c r="T708">
        <v>0</v>
      </c>
      <c r="U708">
        <v>2</v>
      </c>
      <c r="V708">
        <v>2</v>
      </c>
      <c r="W708">
        <v>2</v>
      </c>
      <c r="X708">
        <v>0</v>
      </c>
      <c r="Y708">
        <v>1</v>
      </c>
      <c r="Z708">
        <v>3</v>
      </c>
      <c r="AA708">
        <v>3</v>
      </c>
      <c r="AB708">
        <v>3</v>
      </c>
      <c r="AC708">
        <v>6</v>
      </c>
      <c r="AD708">
        <v>5</v>
      </c>
      <c r="AE708">
        <v>0</v>
      </c>
      <c r="AF708">
        <v>0</v>
      </c>
      <c r="AG708">
        <v>30</v>
      </c>
      <c r="AH708">
        <v>0</v>
      </c>
      <c r="AI708">
        <v>0</v>
      </c>
      <c r="AJ708">
        <v>1</v>
      </c>
      <c r="AK708" s="51" t="s">
        <v>141</v>
      </c>
      <c r="AO708" s="14" t="s">
        <v>92</v>
      </c>
    </row>
    <row r="709" spans="1:41" x14ac:dyDescent="0.3">
      <c r="A709" s="14" t="s">
        <v>1424</v>
      </c>
      <c r="B709">
        <v>4</v>
      </c>
      <c r="C709">
        <v>4423</v>
      </c>
      <c r="D709" t="s">
        <v>144</v>
      </c>
      <c r="E709">
        <v>0</v>
      </c>
      <c r="F709">
        <v>0</v>
      </c>
      <c r="H709">
        <v>0</v>
      </c>
      <c r="I709">
        <v>1</v>
      </c>
      <c r="J709">
        <v>1</v>
      </c>
      <c r="K709">
        <v>1</v>
      </c>
      <c r="L709">
        <v>1</v>
      </c>
      <c r="M709">
        <v>0</v>
      </c>
      <c r="N709">
        <v>0</v>
      </c>
      <c r="O709">
        <v>1</v>
      </c>
      <c r="P709">
        <v>0</v>
      </c>
      <c r="Q709">
        <v>3</v>
      </c>
      <c r="R709">
        <v>4</v>
      </c>
      <c r="S709">
        <v>0</v>
      </c>
      <c r="T709">
        <v>0</v>
      </c>
      <c r="U709">
        <v>8</v>
      </c>
      <c r="V709">
        <v>7</v>
      </c>
      <c r="W709">
        <v>6</v>
      </c>
      <c r="X709">
        <v>0</v>
      </c>
      <c r="Y709">
        <v>9</v>
      </c>
      <c r="Z709">
        <v>4</v>
      </c>
      <c r="AA709">
        <v>5</v>
      </c>
      <c r="AB709">
        <v>5</v>
      </c>
      <c r="AC709">
        <v>6</v>
      </c>
      <c r="AD709">
        <v>4</v>
      </c>
      <c r="AE709">
        <v>0</v>
      </c>
      <c r="AF709">
        <v>0</v>
      </c>
      <c r="AG709">
        <v>11</v>
      </c>
      <c r="AH709">
        <v>0</v>
      </c>
      <c r="AI709">
        <v>0</v>
      </c>
      <c r="AJ709">
        <v>2</v>
      </c>
      <c r="AK709" s="51" t="s">
        <v>141</v>
      </c>
      <c r="AO709" s="14" t="s">
        <v>92</v>
      </c>
    </row>
    <row r="710" spans="1:41" x14ac:dyDescent="0.3">
      <c r="A710" s="14" t="s">
        <v>1425</v>
      </c>
      <c r="B710">
        <v>4</v>
      </c>
      <c r="C710">
        <v>4424</v>
      </c>
      <c r="D710" t="s">
        <v>145</v>
      </c>
      <c r="E710">
        <v>0</v>
      </c>
      <c r="F710">
        <v>0</v>
      </c>
      <c r="H710">
        <v>0</v>
      </c>
      <c r="I710">
        <v>4</v>
      </c>
      <c r="J710">
        <v>4</v>
      </c>
      <c r="K710">
        <v>4</v>
      </c>
      <c r="L710">
        <v>4</v>
      </c>
      <c r="M710">
        <v>0</v>
      </c>
      <c r="N710">
        <v>0</v>
      </c>
      <c r="O710">
        <v>1</v>
      </c>
      <c r="P710">
        <v>1</v>
      </c>
      <c r="Q710">
        <v>0</v>
      </c>
      <c r="R710">
        <v>1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v>1</v>
      </c>
      <c r="AA710">
        <v>2</v>
      </c>
      <c r="AB710">
        <v>2</v>
      </c>
      <c r="AC710">
        <v>1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 s="51" t="s">
        <v>141</v>
      </c>
      <c r="AO710" s="14" t="s">
        <v>92</v>
      </c>
    </row>
    <row r="711" spans="1:41" x14ac:dyDescent="0.3">
      <c r="A711" s="14" t="s">
        <v>1426</v>
      </c>
      <c r="B711">
        <v>4</v>
      </c>
      <c r="C711">
        <v>4425</v>
      </c>
      <c r="D711" t="s">
        <v>146</v>
      </c>
      <c r="E711">
        <v>0</v>
      </c>
      <c r="F711">
        <v>0</v>
      </c>
      <c r="H711">
        <v>0</v>
      </c>
      <c r="I711">
        <v>1</v>
      </c>
      <c r="J711">
        <v>1</v>
      </c>
      <c r="K711">
        <v>1</v>
      </c>
      <c r="L711">
        <v>1</v>
      </c>
      <c r="M711">
        <v>1</v>
      </c>
      <c r="N711">
        <v>1</v>
      </c>
      <c r="O711">
        <v>4</v>
      </c>
      <c r="P711">
        <v>1</v>
      </c>
      <c r="Q711">
        <v>3</v>
      </c>
      <c r="R711">
        <v>3</v>
      </c>
      <c r="S711">
        <v>0</v>
      </c>
      <c r="T711">
        <v>0</v>
      </c>
      <c r="U711">
        <v>2</v>
      </c>
      <c r="V711">
        <v>2</v>
      </c>
      <c r="W711">
        <v>2</v>
      </c>
      <c r="X711">
        <v>0</v>
      </c>
      <c r="Y711">
        <v>1</v>
      </c>
      <c r="Z711">
        <v>0</v>
      </c>
      <c r="AA711">
        <v>0</v>
      </c>
      <c r="AB711">
        <v>0</v>
      </c>
      <c r="AC711">
        <v>2</v>
      </c>
      <c r="AD711">
        <v>1</v>
      </c>
      <c r="AE711">
        <v>0</v>
      </c>
      <c r="AF711">
        <v>0</v>
      </c>
      <c r="AG711">
        <v>20</v>
      </c>
      <c r="AH711">
        <v>0</v>
      </c>
      <c r="AI711">
        <v>0</v>
      </c>
      <c r="AJ711">
        <v>1</v>
      </c>
      <c r="AK711" s="51" t="s">
        <v>141</v>
      </c>
      <c r="AO711" s="14" t="s">
        <v>92</v>
      </c>
    </row>
    <row r="712" spans="1:41" x14ac:dyDescent="0.3">
      <c r="A712" s="14" t="s">
        <v>1427</v>
      </c>
      <c r="B712">
        <v>4</v>
      </c>
      <c r="C712">
        <v>4426</v>
      </c>
      <c r="D712" t="s">
        <v>147</v>
      </c>
      <c r="E712">
        <v>0</v>
      </c>
      <c r="F712">
        <v>0</v>
      </c>
      <c r="H712">
        <v>0</v>
      </c>
      <c r="I712">
        <v>3</v>
      </c>
      <c r="J712">
        <v>3</v>
      </c>
      <c r="K712">
        <v>3</v>
      </c>
      <c r="L712">
        <v>3</v>
      </c>
      <c r="M712">
        <v>2</v>
      </c>
      <c r="N712">
        <v>2</v>
      </c>
      <c r="O712">
        <v>2</v>
      </c>
      <c r="P712">
        <v>2</v>
      </c>
      <c r="Q712">
        <v>1</v>
      </c>
      <c r="R712">
        <v>1</v>
      </c>
      <c r="S712">
        <v>0</v>
      </c>
      <c r="T712">
        <v>0</v>
      </c>
      <c r="U712">
        <v>6</v>
      </c>
      <c r="V712">
        <v>7</v>
      </c>
      <c r="W712">
        <v>6</v>
      </c>
      <c r="X712">
        <v>0</v>
      </c>
      <c r="Y712">
        <v>1</v>
      </c>
      <c r="Z712">
        <v>3</v>
      </c>
      <c r="AA712">
        <v>4</v>
      </c>
      <c r="AB712">
        <v>4</v>
      </c>
      <c r="AC712">
        <v>3</v>
      </c>
      <c r="AD712">
        <v>3</v>
      </c>
      <c r="AE712">
        <v>5</v>
      </c>
      <c r="AF712">
        <v>0</v>
      </c>
      <c r="AG712">
        <v>7</v>
      </c>
      <c r="AH712">
        <v>0</v>
      </c>
      <c r="AI712">
        <v>2</v>
      </c>
      <c r="AJ712">
        <v>2</v>
      </c>
      <c r="AK712" s="51" t="s">
        <v>141</v>
      </c>
      <c r="AO712" s="14" t="s">
        <v>92</v>
      </c>
    </row>
    <row r="713" spans="1:41" x14ac:dyDescent="0.3">
      <c r="A713" s="14" t="s">
        <v>1428</v>
      </c>
      <c r="B713">
        <v>4</v>
      </c>
      <c r="C713">
        <v>4427</v>
      </c>
      <c r="D713" t="s">
        <v>148</v>
      </c>
      <c r="E713">
        <v>0</v>
      </c>
      <c r="F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1</v>
      </c>
      <c r="W713">
        <v>0</v>
      </c>
      <c r="X713">
        <v>0</v>
      </c>
      <c r="Y713">
        <v>0</v>
      </c>
      <c r="Z713">
        <v>1</v>
      </c>
      <c r="AA713">
        <v>1</v>
      </c>
      <c r="AB713">
        <v>1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 s="51" t="s">
        <v>141</v>
      </c>
      <c r="AO713" s="14" t="s">
        <v>92</v>
      </c>
    </row>
    <row r="714" spans="1:41" x14ac:dyDescent="0.3">
      <c r="A714" s="14" t="s">
        <v>1429</v>
      </c>
      <c r="B714">
        <v>4</v>
      </c>
      <c r="C714">
        <v>4428</v>
      </c>
      <c r="D714" t="s">
        <v>149</v>
      </c>
      <c r="E714">
        <v>0</v>
      </c>
      <c r="F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5</v>
      </c>
      <c r="N714">
        <v>5</v>
      </c>
      <c r="O714">
        <v>5</v>
      </c>
      <c r="P714">
        <v>5</v>
      </c>
      <c r="Q714">
        <v>4</v>
      </c>
      <c r="R714">
        <v>4</v>
      </c>
      <c r="S714">
        <v>0</v>
      </c>
      <c r="T714">
        <v>0</v>
      </c>
      <c r="U714">
        <v>4</v>
      </c>
      <c r="V714">
        <v>4</v>
      </c>
      <c r="W714">
        <v>4</v>
      </c>
      <c r="X714">
        <v>0</v>
      </c>
      <c r="Y714">
        <v>5</v>
      </c>
      <c r="Z714">
        <v>1</v>
      </c>
      <c r="AA714">
        <v>0</v>
      </c>
      <c r="AB714">
        <v>0</v>
      </c>
      <c r="AC714">
        <v>6</v>
      </c>
      <c r="AD714">
        <v>2</v>
      </c>
      <c r="AE714">
        <v>1</v>
      </c>
      <c r="AF714">
        <v>0</v>
      </c>
      <c r="AG714">
        <v>0</v>
      </c>
      <c r="AH714">
        <v>0</v>
      </c>
      <c r="AI714">
        <v>0</v>
      </c>
      <c r="AJ714">
        <v>3</v>
      </c>
      <c r="AK714" s="51" t="s">
        <v>141</v>
      </c>
      <c r="AO714" s="14" t="s">
        <v>92</v>
      </c>
    </row>
    <row r="715" spans="1:41" x14ac:dyDescent="0.3">
      <c r="A715" s="14" t="s">
        <v>1430</v>
      </c>
      <c r="B715">
        <v>4</v>
      </c>
      <c r="C715">
        <v>4429</v>
      </c>
      <c r="D715" t="s">
        <v>150</v>
      </c>
      <c r="E715">
        <v>0</v>
      </c>
      <c r="F715">
        <v>0</v>
      </c>
      <c r="H715">
        <v>0</v>
      </c>
      <c r="I715">
        <v>4</v>
      </c>
      <c r="J715">
        <v>4</v>
      </c>
      <c r="K715">
        <v>4</v>
      </c>
      <c r="L715">
        <v>4</v>
      </c>
      <c r="M715">
        <v>4</v>
      </c>
      <c r="N715">
        <v>4</v>
      </c>
      <c r="O715">
        <v>5</v>
      </c>
      <c r="P715">
        <v>5</v>
      </c>
      <c r="Q715">
        <v>1</v>
      </c>
      <c r="R715">
        <v>1</v>
      </c>
      <c r="S715">
        <v>0</v>
      </c>
      <c r="T715">
        <v>0</v>
      </c>
      <c r="U715">
        <v>2</v>
      </c>
      <c r="V715">
        <v>4</v>
      </c>
      <c r="W715">
        <v>3</v>
      </c>
      <c r="X715">
        <v>0</v>
      </c>
      <c r="Y715">
        <v>7</v>
      </c>
      <c r="Z715">
        <v>1</v>
      </c>
      <c r="AA715">
        <v>3</v>
      </c>
      <c r="AB715">
        <v>1</v>
      </c>
      <c r="AC715">
        <v>1</v>
      </c>
      <c r="AD715">
        <v>1</v>
      </c>
      <c r="AE715">
        <v>5</v>
      </c>
      <c r="AF715">
        <v>0</v>
      </c>
      <c r="AG715">
        <v>21</v>
      </c>
      <c r="AH715">
        <v>0</v>
      </c>
      <c r="AI715">
        <v>2</v>
      </c>
      <c r="AJ715">
        <v>0</v>
      </c>
      <c r="AK715" s="51" t="s">
        <v>141</v>
      </c>
      <c r="AO715" s="14" t="s">
        <v>92</v>
      </c>
    </row>
    <row r="716" spans="1:41" x14ac:dyDescent="0.3">
      <c r="A716" s="14" t="s">
        <v>1431</v>
      </c>
      <c r="B716">
        <v>4</v>
      </c>
      <c r="C716">
        <v>4430</v>
      </c>
      <c r="D716" t="s">
        <v>151</v>
      </c>
      <c r="E716">
        <v>0</v>
      </c>
      <c r="F716">
        <v>0</v>
      </c>
      <c r="H716">
        <v>0</v>
      </c>
      <c r="I716">
        <v>6</v>
      </c>
      <c r="J716">
        <v>6</v>
      </c>
      <c r="K716">
        <v>6</v>
      </c>
      <c r="L716">
        <v>6</v>
      </c>
      <c r="M716">
        <v>2</v>
      </c>
      <c r="N716">
        <v>2</v>
      </c>
      <c r="O716">
        <v>2</v>
      </c>
      <c r="P716">
        <v>2</v>
      </c>
      <c r="Q716">
        <v>0</v>
      </c>
      <c r="R716">
        <v>0</v>
      </c>
      <c r="S716">
        <v>0</v>
      </c>
      <c r="T716">
        <v>0</v>
      </c>
      <c r="U716">
        <v>1</v>
      </c>
      <c r="V716">
        <v>2</v>
      </c>
      <c r="W716">
        <v>2</v>
      </c>
      <c r="X716">
        <v>0</v>
      </c>
      <c r="Y716">
        <v>2</v>
      </c>
      <c r="Z716">
        <v>6</v>
      </c>
      <c r="AA716">
        <v>6</v>
      </c>
      <c r="AB716">
        <v>6</v>
      </c>
      <c r="AC716">
        <v>1</v>
      </c>
      <c r="AD716">
        <v>1</v>
      </c>
      <c r="AE716">
        <v>0</v>
      </c>
      <c r="AF716">
        <v>0</v>
      </c>
      <c r="AG716">
        <v>25</v>
      </c>
      <c r="AH716">
        <v>0</v>
      </c>
      <c r="AI716">
        <v>0</v>
      </c>
      <c r="AJ716">
        <v>0</v>
      </c>
      <c r="AK716" s="51" t="s">
        <v>141</v>
      </c>
      <c r="AO716" s="14" t="s">
        <v>92</v>
      </c>
    </row>
    <row r="717" spans="1:41" x14ac:dyDescent="0.3">
      <c r="A717" s="14" t="s">
        <v>1432</v>
      </c>
      <c r="B717">
        <v>4</v>
      </c>
      <c r="C717">
        <v>4431</v>
      </c>
      <c r="D717" t="s">
        <v>152</v>
      </c>
      <c r="E717">
        <v>0</v>
      </c>
      <c r="F717">
        <v>0</v>
      </c>
      <c r="H717">
        <v>0</v>
      </c>
      <c r="I717">
        <v>3</v>
      </c>
      <c r="J717">
        <v>3</v>
      </c>
      <c r="K717">
        <v>3</v>
      </c>
      <c r="L717">
        <v>3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1</v>
      </c>
      <c r="W717">
        <v>1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2</v>
      </c>
      <c r="AF717">
        <v>0</v>
      </c>
      <c r="AG717">
        <v>19</v>
      </c>
      <c r="AH717">
        <v>0</v>
      </c>
      <c r="AI717">
        <v>0</v>
      </c>
      <c r="AJ717">
        <v>1</v>
      </c>
      <c r="AK717" s="51" t="s">
        <v>141</v>
      </c>
      <c r="AO717" s="14" t="s">
        <v>92</v>
      </c>
    </row>
    <row r="718" spans="1:41" x14ac:dyDescent="0.3">
      <c r="A718" s="14" t="s">
        <v>1433</v>
      </c>
      <c r="B718">
        <v>4</v>
      </c>
      <c r="C718">
        <v>4434</v>
      </c>
      <c r="D718" t="s">
        <v>155</v>
      </c>
      <c r="E718">
        <v>0</v>
      </c>
      <c r="F718">
        <v>0</v>
      </c>
      <c r="H718">
        <v>0</v>
      </c>
      <c r="I718">
        <v>2</v>
      </c>
      <c r="J718">
        <v>2</v>
      </c>
      <c r="K718">
        <v>2</v>
      </c>
      <c r="L718">
        <v>2</v>
      </c>
      <c r="M718">
        <v>1</v>
      </c>
      <c r="N718">
        <v>0</v>
      </c>
      <c r="O718">
        <v>1</v>
      </c>
      <c r="P718">
        <v>1</v>
      </c>
      <c r="Q718">
        <v>2</v>
      </c>
      <c r="R718">
        <v>2</v>
      </c>
      <c r="S718">
        <v>0</v>
      </c>
      <c r="T718">
        <v>0</v>
      </c>
      <c r="U718">
        <v>4</v>
      </c>
      <c r="V718">
        <v>4</v>
      </c>
      <c r="W718">
        <v>5</v>
      </c>
      <c r="X718">
        <v>0</v>
      </c>
      <c r="Y718">
        <v>3</v>
      </c>
      <c r="Z718">
        <v>2</v>
      </c>
      <c r="AA718">
        <v>2</v>
      </c>
      <c r="AB718">
        <v>2</v>
      </c>
      <c r="AC718">
        <v>2</v>
      </c>
      <c r="AD718">
        <v>2</v>
      </c>
      <c r="AE718">
        <v>0</v>
      </c>
      <c r="AF718">
        <v>0</v>
      </c>
      <c r="AG718">
        <v>15</v>
      </c>
      <c r="AH718">
        <v>0</v>
      </c>
      <c r="AI718">
        <v>0</v>
      </c>
      <c r="AJ718">
        <v>1</v>
      </c>
      <c r="AK718" s="51" t="s">
        <v>141</v>
      </c>
      <c r="AO718" s="14" t="s">
        <v>92</v>
      </c>
    </row>
    <row r="719" spans="1:41" x14ac:dyDescent="0.3">
      <c r="A719" s="14" t="s">
        <v>1434</v>
      </c>
      <c r="B719">
        <v>4</v>
      </c>
      <c r="C719">
        <v>4435</v>
      </c>
      <c r="D719" t="s">
        <v>156</v>
      </c>
      <c r="E719">
        <v>0</v>
      </c>
      <c r="F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1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0</v>
      </c>
      <c r="T719">
        <v>0</v>
      </c>
      <c r="U719">
        <v>0</v>
      </c>
      <c r="V719">
        <v>0</v>
      </c>
      <c r="W719">
        <v>1</v>
      </c>
      <c r="X719">
        <v>0</v>
      </c>
      <c r="Y719">
        <v>1</v>
      </c>
      <c r="Z719">
        <v>1</v>
      </c>
      <c r="AA719">
        <v>1</v>
      </c>
      <c r="AB719">
        <v>1</v>
      </c>
      <c r="AC719">
        <v>2</v>
      </c>
      <c r="AD719">
        <v>2</v>
      </c>
      <c r="AE719">
        <v>4</v>
      </c>
      <c r="AF719">
        <v>0</v>
      </c>
      <c r="AG719">
        <v>0</v>
      </c>
      <c r="AH719">
        <v>0</v>
      </c>
      <c r="AI719">
        <v>0</v>
      </c>
      <c r="AJ719">
        <v>0</v>
      </c>
      <c r="AK719" s="51" t="s">
        <v>141</v>
      </c>
      <c r="AO719" s="14" t="s">
        <v>92</v>
      </c>
    </row>
    <row r="720" spans="1:41" x14ac:dyDescent="0.3">
      <c r="A720" s="14" t="s">
        <v>1435</v>
      </c>
      <c r="B720">
        <v>4</v>
      </c>
      <c r="C720">
        <v>4436</v>
      </c>
      <c r="D720" t="s">
        <v>157</v>
      </c>
      <c r="E720">
        <v>0</v>
      </c>
      <c r="F720">
        <v>0</v>
      </c>
      <c r="H720">
        <v>0</v>
      </c>
      <c r="I720">
        <v>2</v>
      </c>
      <c r="J720">
        <v>2</v>
      </c>
      <c r="K720">
        <v>2</v>
      </c>
      <c r="L720">
        <v>2</v>
      </c>
      <c r="M720">
        <v>0</v>
      </c>
      <c r="N720">
        <v>0</v>
      </c>
      <c r="O720">
        <v>0</v>
      </c>
      <c r="P720">
        <v>0</v>
      </c>
      <c r="Q720">
        <v>3</v>
      </c>
      <c r="R720">
        <v>3</v>
      </c>
      <c r="S720">
        <v>0</v>
      </c>
      <c r="T720">
        <v>0</v>
      </c>
      <c r="U720">
        <v>0</v>
      </c>
      <c r="V720">
        <v>2</v>
      </c>
      <c r="W720">
        <v>1</v>
      </c>
      <c r="X720">
        <v>0</v>
      </c>
      <c r="Y720">
        <v>2</v>
      </c>
      <c r="Z720">
        <v>1</v>
      </c>
      <c r="AA720">
        <v>1</v>
      </c>
      <c r="AB720">
        <v>0</v>
      </c>
      <c r="AC720">
        <v>1</v>
      </c>
      <c r="AD720">
        <v>0</v>
      </c>
      <c r="AE720">
        <v>0</v>
      </c>
      <c r="AF720">
        <v>0</v>
      </c>
      <c r="AG720">
        <v>30</v>
      </c>
      <c r="AH720">
        <v>0</v>
      </c>
      <c r="AI720">
        <v>0</v>
      </c>
      <c r="AJ720">
        <v>3</v>
      </c>
      <c r="AK720" s="51" t="s">
        <v>141</v>
      </c>
      <c r="AO720" s="14" t="s">
        <v>92</v>
      </c>
    </row>
    <row r="721" spans="1:41" x14ac:dyDescent="0.3">
      <c r="A721" s="14" t="s">
        <v>1436</v>
      </c>
      <c r="B721">
        <v>4</v>
      </c>
      <c r="C721">
        <v>4438</v>
      </c>
      <c r="D721" t="s">
        <v>159</v>
      </c>
      <c r="E721">
        <v>0</v>
      </c>
      <c r="F721">
        <v>0</v>
      </c>
      <c r="H721">
        <v>0</v>
      </c>
      <c r="I721">
        <v>2</v>
      </c>
      <c r="J721">
        <v>2</v>
      </c>
      <c r="K721">
        <v>2</v>
      </c>
      <c r="L721">
        <v>2</v>
      </c>
      <c r="M721">
        <v>0</v>
      </c>
      <c r="N721">
        <v>0</v>
      </c>
      <c r="O721">
        <v>0</v>
      </c>
      <c r="P721">
        <v>0</v>
      </c>
      <c r="Q721">
        <v>5</v>
      </c>
      <c r="R721">
        <v>5</v>
      </c>
      <c r="S721">
        <v>0</v>
      </c>
      <c r="T721">
        <v>0</v>
      </c>
      <c r="U721">
        <v>4</v>
      </c>
      <c r="V721">
        <v>4</v>
      </c>
      <c r="W721">
        <v>4</v>
      </c>
      <c r="X721">
        <v>0</v>
      </c>
      <c r="Y721">
        <v>2</v>
      </c>
      <c r="Z721">
        <v>0</v>
      </c>
      <c r="AA721">
        <v>0</v>
      </c>
      <c r="AB721">
        <v>0</v>
      </c>
      <c r="AC721">
        <v>6</v>
      </c>
      <c r="AD721">
        <v>6</v>
      </c>
      <c r="AE721">
        <v>0</v>
      </c>
      <c r="AF721">
        <v>0</v>
      </c>
      <c r="AG721">
        <v>1</v>
      </c>
      <c r="AH721">
        <v>0</v>
      </c>
      <c r="AI721">
        <v>2</v>
      </c>
      <c r="AJ721">
        <v>0</v>
      </c>
      <c r="AK721" s="51" t="s">
        <v>141</v>
      </c>
      <c r="AO721" s="14" t="s">
        <v>92</v>
      </c>
    </row>
    <row r="722" spans="1:41" x14ac:dyDescent="0.3">
      <c r="A722" s="14" t="s">
        <v>1437</v>
      </c>
      <c r="B722">
        <v>4</v>
      </c>
      <c r="C722">
        <v>4439</v>
      </c>
      <c r="D722" t="s">
        <v>160</v>
      </c>
      <c r="E722">
        <v>0</v>
      </c>
      <c r="F722">
        <v>1</v>
      </c>
      <c r="H722">
        <v>0</v>
      </c>
      <c r="I722">
        <v>8</v>
      </c>
      <c r="J722">
        <v>8</v>
      </c>
      <c r="K722">
        <v>8</v>
      </c>
      <c r="L722">
        <v>8</v>
      </c>
      <c r="M722">
        <v>3</v>
      </c>
      <c r="N722">
        <v>3</v>
      </c>
      <c r="O722">
        <v>3</v>
      </c>
      <c r="P722">
        <v>3</v>
      </c>
      <c r="Q722">
        <v>3</v>
      </c>
      <c r="R722">
        <v>3</v>
      </c>
      <c r="S722">
        <v>0</v>
      </c>
      <c r="T722">
        <v>0</v>
      </c>
      <c r="U722">
        <v>1</v>
      </c>
      <c r="V722">
        <v>1</v>
      </c>
      <c r="W722">
        <v>1</v>
      </c>
      <c r="X722">
        <v>0</v>
      </c>
      <c r="Y722">
        <v>2</v>
      </c>
      <c r="Z722">
        <v>3</v>
      </c>
      <c r="AA722">
        <v>4</v>
      </c>
      <c r="AB722">
        <v>4</v>
      </c>
      <c r="AC722">
        <v>1</v>
      </c>
      <c r="AD722">
        <v>1</v>
      </c>
      <c r="AE722">
        <v>0</v>
      </c>
      <c r="AF722">
        <v>0</v>
      </c>
      <c r="AG722">
        <v>1</v>
      </c>
      <c r="AH722">
        <v>0</v>
      </c>
      <c r="AI722">
        <v>1</v>
      </c>
      <c r="AJ722">
        <v>4</v>
      </c>
      <c r="AK722" s="51" t="s">
        <v>161</v>
      </c>
      <c r="AO722" s="14" t="s">
        <v>33</v>
      </c>
    </row>
    <row r="723" spans="1:41" x14ac:dyDescent="0.3">
      <c r="A723" s="14" t="s">
        <v>1438</v>
      </c>
      <c r="B723">
        <v>4</v>
      </c>
      <c r="C723">
        <v>4441</v>
      </c>
      <c r="D723" t="s">
        <v>165</v>
      </c>
      <c r="E723">
        <v>0</v>
      </c>
      <c r="F723">
        <v>0</v>
      </c>
      <c r="H723">
        <v>0</v>
      </c>
      <c r="I723">
        <v>5</v>
      </c>
      <c r="J723">
        <v>5</v>
      </c>
      <c r="K723">
        <v>5</v>
      </c>
      <c r="L723">
        <v>5</v>
      </c>
      <c r="M723">
        <v>4</v>
      </c>
      <c r="N723">
        <v>4</v>
      </c>
      <c r="O723">
        <v>4</v>
      </c>
      <c r="P723">
        <v>4</v>
      </c>
      <c r="Q723">
        <v>6</v>
      </c>
      <c r="R723">
        <v>6</v>
      </c>
      <c r="S723">
        <v>0</v>
      </c>
      <c r="T723">
        <v>0</v>
      </c>
      <c r="U723">
        <v>6</v>
      </c>
      <c r="V723">
        <v>6</v>
      </c>
      <c r="W723">
        <v>6</v>
      </c>
      <c r="X723">
        <v>0</v>
      </c>
      <c r="Y723">
        <v>1</v>
      </c>
      <c r="Z723">
        <v>7</v>
      </c>
      <c r="AA723">
        <v>5</v>
      </c>
      <c r="AB723">
        <v>4</v>
      </c>
      <c r="AC723">
        <v>7</v>
      </c>
      <c r="AD723">
        <v>6</v>
      </c>
      <c r="AE723">
        <v>4</v>
      </c>
      <c r="AF723">
        <v>0</v>
      </c>
      <c r="AG723">
        <v>5</v>
      </c>
      <c r="AH723">
        <v>0</v>
      </c>
      <c r="AI723">
        <v>0</v>
      </c>
      <c r="AJ723">
        <v>2</v>
      </c>
      <c r="AK723" s="51" t="s">
        <v>164</v>
      </c>
      <c r="AO723" s="14" t="s">
        <v>164</v>
      </c>
    </row>
    <row r="724" spans="1:41" x14ac:dyDescent="0.3">
      <c r="A724" s="14" t="s">
        <v>1439</v>
      </c>
      <c r="B724">
        <v>4</v>
      </c>
      <c r="C724">
        <v>4442</v>
      </c>
      <c r="D724" t="s">
        <v>166</v>
      </c>
      <c r="E724">
        <v>0</v>
      </c>
      <c r="F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2</v>
      </c>
      <c r="AH724">
        <v>0</v>
      </c>
      <c r="AI724">
        <v>0</v>
      </c>
      <c r="AJ724">
        <v>0</v>
      </c>
      <c r="AK724" s="51" t="s">
        <v>363</v>
      </c>
      <c r="AO724" s="14" t="s">
        <v>164</v>
      </c>
    </row>
    <row r="725" spans="1:41" x14ac:dyDescent="0.3">
      <c r="A725" s="14" t="s">
        <v>1440</v>
      </c>
      <c r="B725">
        <v>4</v>
      </c>
      <c r="C725">
        <v>4443</v>
      </c>
      <c r="D725" t="s">
        <v>168</v>
      </c>
      <c r="E725">
        <v>0</v>
      </c>
      <c r="F725">
        <v>0</v>
      </c>
      <c r="H725">
        <v>0</v>
      </c>
      <c r="I725">
        <v>2</v>
      </c>
      <c r="J725">
        <v>2</v>
      </c>
      <c r="K725">
        <v>2</v>
      </c>
      <c r="L725">
        <v>2</v>
      </c>
      <c r="M725">
        <v>2</v>
      </c>
      <c r="N725">
        <v>2</v>
      </c>
      <c r="O725">
        <v>2</v>
      </c>
      <c r="P725">
        <v>2</v>
      </c>
      <c r="Q725">
        <v>1</v>
      </c>
      <c r="R725">
        <v>1</v>
      </c>
      <c r="S725">
        <v>0</v>
      </c>
      <c r="T725">
        <v>0</v>
      </c>
      <c r="U725">
        <v>3</v>
      </c>
      <c r="V725">
        <v>3</v>
      </c>
      <c r="W725">
        <v>3</v>
      </c>
      <c r="X725">
        <v>0</v>
      </c>
      <c r="Y725">
        <v>3</v>
      </c>
      <c r="Z725">
        <v>0</v>
      </c>
      <c r="AA725">
        <v>1</v>
      </c>
      <c r="AB725">
        <v>1</v>
      </c>
      <c r="AC725">
        <v>2</v>
      </c>
      <c r="AD725">
        <v>2</v>
      </c>
      <c r="AE725">
        <v>0</v>
      </c>
      <c r="AF725">
        <v>0</v>
      </c>
      <c r="AG725">
        <v>5</v>
      </c>
      <c r="AH725">
        <v>0</v>
      </c>
      <c r="AI725">
        <v>0</v>
      </c>
      <c r="AJ725">
        <v>5</v>
      </c>
      <c r="AK725" s="51" t="s">
        <v>364</v>
      </c>
      <c r="AO725" s="14" t="s">
        <v>164</v>
      </c>
    </row>
    <row r="726" spans="1:41" x14ac:dyDescent="0.3">
      <c r="A726" s="14" t="s">
        <v>1441</v>
      </c>
      <c r="B726">
        <v>4</v>
      </c>
      <c r="C726">
        <v>4444</v>
      </c>
      <c r="D726" t="s">
        <v>169</v>
      </c>
      <c r="E726">
        <v>0</v>
      </c>
      <c r="F726">
        <v>0</v>
      </c>
      <c r="H726">
        <v>0</v>
      </c>
      <c r="I726">
        <v>1</v>
      </c>
      <c r="J726">
        <v>1</v>
      </c>
      <c r="K726">
        <v>1</v>
      </c>
      <c r="L726">
        <v>1</v>
      </c>
      <c r="M726">
        <v>1</v>
      </c>
      <c r="N726">
        <v>1</v>
      </c>
      <c r="O726">
        <v>1</v>
      </c>
      <c r="P726">
        <v>1</v>
      </c>
      <c r="Q726">
        <v>1</v>
      </c>
      <c r="R726">
        <v>1</v>
      </c>
      <c r="S726">
        <v>0</v>
      </c>
      <c r="T726">
        <v>0</v>
      </c>
      <c r="U726">
        <v>0</v>
      </c>
      <c r="V726">
        <v>2</v>
      </c>
      <c r="W726">
        <v>0</v>
      </c>
      <c r="X726">
        <v>0</v>
      </c>
      <c r="Y726">
        <v>0</v>
      </c>
      <c r="Z726">
        <v>0</v>
      </c>
      <c r="AA726">
        <v>2</v>
      </c>
      <c r="AB726">
        <v>2</v>
      </c>
      <c r="AC726">
        <v>1</v>
      </c>
      <c r="AD726">
        <v>1</v>
      </c>
      <c r="AE726">
        <v>1</v>
      </c>
      <c r="AF726">
        <v>0</v>
      </c>
      <c r="AG726">
        <v>4</v>
      </c>
      <c r="AH726">
        <v>0</v>
      </c>
      <c r="AI726">
        <v>0</v>
      </c>
      <c r="AJ726">
        <v>1</v>
      </c>
      <c r="AK726" s="51" t="s">
        <v>169</v>
      </c>
      <c r="AO726" s="14" t="s">
        <v>164</v>
      </c>
    </row>
    <row r="727" spans="1:41" x14ac:dyDescent="0.3">
      <c r="A727" s="14" t="s">
        <v>1442</v>
      </c>
      <c r="B727">
        <v>4</v>
      </c>
      <c r="C727">
        <v>4445</v>
      </c>
      <c r="D727" t="s">
        <v>170</v>
      </c>
      <c r="E727">
        <v>0</v>
      </c>
      <c r="F727">
        <v>0</v>
      </c>
      <c r="H727">
        <v>0</v>
      </c>
      <c r="I727">
        <v>2</v>
      </c>
      <c r="J727">
        <v>2</v>
      </c>
      <c r="K727">
        <v>2</v>
      </c>
      <c r="L727">
        <v>2</v>
      </c>
      <c r="M727">
        <v>1</v>
      </c>
      <c r="N727">
        <v>1</v>
      </c>
      <c r="O727">
        <v>1</v>
      </c>
      <c r="P727">
        <v>1</v>
      </c>
      <c r="Q727">
        <v>0</v>
      </c>
      <c r="R727">
        <v>0</v>
      </c>
      <c r="S727">
        <v>0</v>
      </c>
      <c r="T727">
        <v>0</v>
      </c>
      <c r="U727">
        <v>2</v>
      </c>
      <c r="V727">
        <v>2</v>
      </c>
      <c r="W727">
        <v>0</v>
      </c>
      <c r="X727">
        <v>0</v>
      </c>
      <c r="Y727">
        <v>0</v>
      </c>
      <c r="Z727">
        <v>1</v>
      </c>
      <c r="AA727">
        <v>1</v>
      </c>
      <c r="AB727">
        <v>1</v>
      </c>
      <c r="AC727">
        <v>0</v>
      </c>
      <c r="AD727">
        <v>0</v>
      </c>
      <c r="AE727">
        <v>0</v>
      </c>
      <c r="AF727">
        <v>0</v>
      </c>
      <c r="AG727">
        <v>32</v>
      </c>
      <c r="AH727">
        <v>0</v>
      </c>
      <c r="AI727">
        <v>0</v>
      </c>
      <c r="AJ727">
        <v>0</v>
      </c>
      <c r="AK727" s="51" t="s">
        <v>169</v>
      </c>
      <c r="AO727" s="14" t="s">
        <v>164</v>
      </c>
    </row>
    <row r="728" spans="1:41" x14ac:dyDescent="0.3">
      <c r="A728" s="14" t="s">
        <v>1443</v>
      </c>
      <c r="B728">
        <v>4</v>
      </c>
      <c r="C728">
        <v>4446</v>
      </c>
      <c r="D728" t="s">
        <v>171</v>
      </c>
      <c r="E728">
        <v>0</v>
      </c>
      <c r="F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1</v>
      </c>
      <c r="N728">
        <v>1</v>
      </c>
      <c r="O728">
        <v>1</v>
      </c>
      <c r="P728">
        <v>1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22</v>
      </c>
      <c r="AH728">
        <v>0</v>
      </c>
      <c r="AI728">
        <v>0</v>
      </c>
      <c r="AJ728">
        <v>3</v>
      </c>
      <c r="AK728" s="51" t="s">
        <v>169</v>
      </c>
      <c r="AO728" s="14" t="s">
        <v>164</v>
      </c>
    </row>
    <row r="729" spans="1:41" x14ac:dyDescent="0.3">
      <c r="A729" s="14" t="s">
        <v>1444</v>
      </c>
      <c r="B729">
        <v>4</v>
      </c>
      <c r="C729">
        <v>4447</v>
      </c>
      <c r="D729" t="s">
        <v>172</v>
      </c>
      <c r="E729">
        <v>0</v>
      </c>
      <c r="F729">
        <v>0</v>
      </c>
      <c r="H729">
        <v>0</v>
      </c>
      <c r="I729">
        <v>2</v>
      </c>
      <c r="J729">
        <v>2</v>
      </c>
      <c r="K729">
        <v>2</v>
      </c>
      <c r="L729">
        <v>1</v>
      </c>
      <c r="M729">
        <v>3</v>
      </c>
      <c r="N729">
        <v>3</v>
      </c>
      <c r="O729">
        <v>3</v>
      </c>
      <c r="P729">
        <v>3</v>
      </c>
      <c r="Q729">
        <v>0</v>
      </c>
      <c r="R729">
        <v>0</v>
      </c>
      <c r="S729">
        <v>0</v>
      </c>
      <c r="T729">
        <v>0</v>
      </c>
      <c r="U729">
        <v>1</v>
      </c>
      <c r="V729">
        <v>4</v>
      </c>
      <c r="W729">
        <v>1</v>
      </c>
      <c r="X729">
        <v>0</v>
      </c>
      <c r="Y729">
        <v>3</v>
      </c>
      <c r="Z729">
        <v>2</v>
      </c>
      <c r="AA729">
        <v>4</v>
      </c>
      <c r="AB729">
        <v>4</v>
      </c>
      <c r="AC729">
        <v>1</v>
      </c>
      <c r="AD729">
        <v>1</v>
      </c>
      <c r="AE729">
        <v>9</v>
      </c>
      <c r="AF729">
        <v>0</v>
      </c>
      <c r="AG729">
        <v>0</v>
      </c>
      <c r="AH729">
        <v>0</v>
      </c>
      <c r="AI729">
        <v>0</v>
      </c>
      <c r="AJ729">
        <v>0</v>
      </c>
      <c r="AK729" s="51" t="s">
        <v>169</v>
      </c>
      <c r="AO729" s="14" t="s">
        <v>164</v>
      </c>
    </row>
    <row r="730" spans="1:41" x14ac:dyDescent="0.3">
      <c r="A730" s="14" t="s">
        <v>1445</v>
      </c>
      <c r="B730">
        <v>4</v>
      </c>
      <c r="C730">
        <v>4448</v>
      </c>
      <c r="D730" t="s">
        <v>173</v>
      </c>
      <c r="E730">
        <v>0</v>
      </c>
      <c r="F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1</v>
      </c>
      <c r="V730">
        <v>1</v>
      </c>
      <c r="W730">
        <v>1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 s="51" t="s">
        <v>169</v>
      </c>
      <c r="AO730" s="14" t="s">
        <v>164</v>
      </c>
    </row>
    <row r="731" spans="1:41" x14ac:dyDescent="0.3">
      <c r="A731" s="14" t="s">
        <v>1446</v>
      </c>
      <c r="B731">
        <v>4</v>
      </c>
      <c r="C731">
        <v>4449</v>
      </c>
      <c r="D731" t="s">
        <v>174</v>
      </c>
      <c r="E731">
        <v>0</v>
      </c>
      <c r="F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2</v>
      </c>
      <c r="N731">
        <v>2</v>
      </c>
      <c r="O731">
        <v>2</v>
      </c>
      <c r="P731">
        <v>2</v>
      </c>
      <c r="Q731">
        <v>0</v>
      </c>
      <c r="R731">
        <v>0</v>
      </c>
      <c r="S731">
        <v>0</v>
      </c>
      <c r="T731">
        <v>0</v>
      </c>
      <c r="U731">
        <v>1</v>
      </c>
      <c r="V731">
        <v>1</v>
      </c>
      <c r="W731">
        <v>1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34</v>
      </c>
      <c r="AH731">
        <v>0</v>
      </c>
      <c r="AI731">
        <v>0</v>
      </c>
      <c r="AJ731">
        <v>0</v>
      </c>
      <c r="AK731" s="51" t="s">
        <v>169</v>
      </c>
      <c r="AO731" s="14" t="s">
        <v>164</v>
      </c>
    </row>
    <row r="732" spans="1:41" x14ac:dyDescent="0.3">
      <c r="A732" s="14" t="s">
        <v>1447</v>
      </c>
      <c r="B732">
        <v>4</v>
      </c>
      <c r="C732">
        <v>4450</v>
      </c>
      <c r="D732" t="s">
        <v>175</v>
      </c>
      <c r="E732">
        <v>0</v>
      </c>
      <c r="F732">
        <v>0</v>
      </c>
      <c r="H732">
        <v>0</v>
      </c>
      <c r="I732">
        <v>1</v>
      </c>
      <c r="J732">
        <v>1</v>
      </c>
      <c r="K732">
        <v>1</v>
      </c>
      <c r="L732">
        <v>1</v>
      </c>
      <c r="M732">
        <v>1</v>
      </c>
      <c r="N732">
        <v>1</v>
      </c>
      <c r="O732">
        <v>1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1</v>
      </c>
      <c r="V732">
        <v>1</v>
      </c>
      <c r="W732">
        <v>1</v>
      </c>
      <c r="X732">
        <v>0</v>
      </c>
      <c r="Y732">
        <v>2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5</v>
      </c>
      <c r="AH732">
        <v>0</v>
      </c>
      <c r="AI732">
        <v>0</v>
      </c>
      <c r="AJ732">
        <v>1</v>
      </c>
      <c r="AK732" s="51" t="s">
        <v>169</v>
      </c>
      <c r="AO732" s="14" t="s">
        <v>164</v>
      </c>
    </row>
    <row r="733" spans="1:41" x14ac:dyDescent="0.3">
      <c r="A733" s="14" t="s">
        <v>1448</v>
      </c>
      <c r="B733">
        <v>4</v>
      </c>
      <c r="C733">
        <v>4451</v>
      </c>
      <c r="D733" t="s">
        <v>176</v>
      </c>
      <c r="E733">
        <v>2</v>
      </c>
      <c r="F733">
        <v>0</v>
      </c>
      <c r="H733">
        <v>2</v>
      </c>
      <c r="I733">
        <v>3</v>
      </c>
      <c r="J733">
        <v>3</v>
      </c>
      <c r="K733">
        <v>3</v>
      </c>
      <c r="L733">
        <v>3</v>
      </c>
      <c r="M733">
        <v>3</v>
      </c>
      <c r="N733">
        <v>3</v>
      </c>
      <c r="O733">
        <v>3</v>
      </c>
      <c r="P733">
        <v>3</v>
      </c>
      <c r="Q733">
        <v>5</v>
      </c>
      <c r="R733">
        <v>5</v>
      </c>
      <c r="S733">
        <v>0</v>
      </c>
      <c r="T733">
        <v>0</v>
      </c>
      <c r="U733">
        <v>7</v>
      </c>
      <c r="V733">
        <v>9</v>
      </c>
      <c r="W733">
        <v>6</v>
      </c>
      <c r="X733">
        <v>0</v>
      </c>
      <c r="Y733">
        <v>2</v>
      </c>
      <c r="Z733">
        <v>1</v>
      </c>
      <c r="AA733">
        <v>2</v>
      </c>
      <c r="AB733">
        <v>1</v>
      </c>
      <c r="AC733">
        <v>1</v>
      </c>
      <c r="AD733">
        <v>1</v>
      </c>
      <c r="AE733">
        <v>5</v>
      </c>
      <c r="AF733">
        <v>0</v>
      </c>
      <c r="AG733">
        <v>19</v>
      </c>
      <c r="AH733">
        <v>0</v>
      </c>
      <c r="AI733">
        <v>0</v>
      </c>
      <c r="AJ733">
        <v>0</v>
      </c>
      <c r="AK733" s="51" t="s">
        <v>169</v>
      </c>
      <c r="AO733" s="14" t="s">
        <v>164</v>
      </c>
    </row>
    <row r="734" spans="1:41" x14ac:dyDescent="0.3">
      <c r="A734" s="14" t="s">
        <v>1449</v>
      </c>
      <c r="B734">
        <v>4</v>
      </c>
      <c r="C734">
        <v>4452</v>
      </c>
      <c r="D734" t="s">
        <v>177</v>
      </c>
      <c r="E734">
        <v>9</v>
      </c>
      <c r="F734">
        <v>0</v>
      </c>
      <c r="H734">
        <v>11</v>
      </c>
      <c r="I734">
        <v>16</v>
      </c>
      <c r="J734">
        <v>16</v>
      </c>
      <c r="K734">
        <v>16</v>
      </c>
      <c r="L734">
        <v>16</v>
      </c>
      <c r="M734">
        <v>16</v>
      </c>
      <c r="N734">
        <v>16</v>
      </c>
      <c r="O734">
        <v>16</v>
      </c>
      <c r="P734">
        <v>15</v>
      </c>
      <c r="Q734">
        <v>16</v>
      </c>
      <c r="R734">
        <v>15</v>
      </c>
      <c r="S734">
        <v>0</v>
      </c>
      <c r="T734">
        <v>0</v>
      </c>
      <c r="U734">
        <v>16</v>
      </c>
      <c r="V734">
        <v>17</v>
      </c>
      <c r="W734">
        <v>14</v>
      </c>
      <c r="X734">
        <v>0</v>
      </c>
      <c r="Y734">
        <v>20</v>
      </c>
      <c r="Z734">
        <v>6</v>
      </c>
      <c r="AA734">
        <v>7</v>
      </c>
      <c r="AB734">
        <v>8</v>
      </c>
      <c r="AC734">
        <v>50</v>
      </c>
      <c r="AD734">
        <v>6</v>
      </c>
      <c r="AE734">
        <v>4</v>
      </c>
      <c r="AF734">
        <v>0</v>
      </c>
      <c r="AG734">
        <v>27</v>
      </c>
      <c r="AH734">
        <v>0</v>
      </c>
      <c r="AI734">
        <v>2</v>
      </c>
      <c r="AJ734">
        <v>13</v>
      </c>
      <c r="AK734" s="51" t="s">
        <v>366</v>
      </c>
      <c r="AO734" s="14" t="s">
        <v>164</v>
      </c>
    </row>
    <row r="735" spans="1:41" x14ac:dyDescent="0.3">
      <c r="A735" s="14" t="s">
        <v>1450</v>
      </c>
      <c r="B735">
        <v>4</v>
      </c>
      <c r="C735">
        <v>4454</v>
      </c>
      <c r="D735" t="s">
        <v>179</v>
      </c>
      <c r="E735">
        <v>0</v>
      </c>
      <c r="F735">
        <v>0</v>
      </c>
      <c r="H735">
        <v>0</v>
      </c>
      <c r="I735">
        <v>1</v>
      </c>
      <c r="J735">
        <v>1</v>
      </c>
      <c r="K735">
        <v>1</v>
      </c>
      <c r="L735">
        <v>1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1</v>
      </c>
      <c r="V735">
        <v>1</v>
      </c>
      <c r="W735">
        <v>1</v>
      </c>
      <c r="X735">
        <v>0</v>
      </c>
      <c r="Y735">
        <v>2</v>
      </c>
      <c r="Z735">
        <v>0</v>
      </c>
      <c r="AA735">
        <v>0</v>
      </c>
      <c r="AB735">
        <v>0</v>
      </c>
      <c r="AC735">
        <v>1</v>
      </c>
      <c r="AD735">
        <v>1</v>
      </c>
      <c r="AE735">
        <v>0</v>
      </c>
      <c r="AF735">
        <v>0</v>
      </c>
      <c r="AG735">
        <v>2</v>
      </c>
      <c r="AH735">
        <v>0</v>
      </c>
      <c r="AI735">
        <v>0</v>
      </c>
      <c r="AJ735">
        <v>1</v>
      </c>
      <c r="AK735" s="51" t="s">
        <v>363</v>
      </c>
      <c r="AO735" s="14" t="s">
        <v>164</v>
      </c>
    </row>
    <row r="736" spans="1:41" x14ac:dyDescent="0.3">
      <c r="A736" s="14" t="s">
        <v>1451</v>
      </c>
      <c r="B736">
        <v>4</v>
      </c>
      <c r="C736">
        <v>4455</v>
      </c>
      <c r="D736" t="s">
        <v>167</v>
      </c>
      <c r="E736">
        <v>2</v>
      </c>
      <c r="F736">
        <v>0</v>
      </c>
      <c r="H736">
        <v>2</v>
      </c>
      <c r="I736">
        <v>1</v>
      </c>
      <c r="J736">
        <v>1</v>
      </c>
      <c r="K736">
        <v>1</v>
      </c>
      <c r="L736">
        <v>1</v>
      </c>
      <c r="M736">
        <v>0</v>
      </c>
      <c r="N736">
        <v>0</v>
      </c>
      <c r="O736">
        <v>2</v>
      </c>
      <c r="P736">
        <v>2</v>
      </c>
      <c r="Q736">
        <v>3</v>
      </c>
      <c r="R736">
        <v>3</v>
      </c>
      <c r="S736">
        <v>0</v>
      </c>
      <c r="T736">
        <v>0</v>
      </c>
      <c r="U736">
        <v>1</v>
      </c>
      <c r="V736">
        <v>5</v>
      </c>
      <c r="W736">
        <v>4</v>
      </c>
      <c r="X736">
        <v>0</v>
      </c>
      <c r="Y736">
        <v>6</v>
      </c>
      <c r="Z736">
        <v>0</v>
      </c>
      <c r="AA736">
        <v>1</v>
      </c>
      <c r="AB736">
        <v>0</v>
      </c>
      <c r="AC736">
        <v>3</v>
      </c>
      <c r="AD736">
        <v>2</v>
      </c>
      <c r="AE736">
        <v>1</v>
      </c>
      <c r="AF736">
        <v>0</v>
      </c>
      <c r="AG736">
        <v>103</v>
      </c>
      <c r="AH736">
        <v>0</v>
      </c>
      <c r="AI736">
        <v>0</v>
      </c>
      <c r="AJ736">
        <v>1</v>
      </c>
      <c r="AK736" s="51" t="s">
        <v>363</v>
      </c>
      <c r="AO736" s="14" t="s">
        <v>164</v>
      </c>
    </row>
    <row r="737" spans="1:41" x14ac:dyDescent="0.3">
      <c r="A737" s="14" t="s">
        <v>1452</v>
      </c>
      <c r="B737">
        <v>4</v>
      </c>
      <c r="C737">
        <v>4456</v>
      </c>
      <c r="D737" t="s">
        <v>180</v>
      </c>
      <c r="E737">
        <v>0</v>
      </c>
      <c r="F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1</v>
      </c>
      <c r="AA737">
        <v>0</v>
      </c>
      <c r="AB737">
        <v>1</v>
      </c>
      <c r="AC737">
        <v>0</v>
      </c>
      <c r="AD737">
        <v>0</v>
      </c>
      <c r="AE737">
        <v>1</v>
      </c>
      <c r="AF737">
        <v>0</v>
      </c>
      <c r="AG737">
        <v>0</v>
      </c>
      <c r="AH737">
        <v>0</v>
      </c>
      <c r="AI737">
        <v>0</v>
      </c>
      <c r="AJ737">
        <v>0</v>
      </c>
      <c r="AK737" s="51" t="s">
        <v>363</v>
      </c>
      <c r="AO737" s="14" t="s">
        <v>164</v>
      </c>
    </row>
    <row r="738" spans="1:41" x14ac:dyDescent="0.3">
      <c r="A738" s="14" t="s">
        <v>1453</v>
      </c>
      <c r="B738">
        <v>4</v>
      </c>
      <c r="C738">
        <v>4457</v>
      </c>
      <c r="D738" t="s">
        <v>181</v>
      </c>
      <c r="E738">
        <v>0</v>
      </c>
      <c r="F738">
        <v>0</v>
      </c>
      <c r="H738">
        <v>0</v>
      </c>
      <c r="I738">
        <v>1</v>
      </c>
      <c r="J738">
        <v>1</v>
      </c>
      <c r="K738">
        <v>0</v>
      </c>
      <c r="L738">
        <v>0</v>
      </c>
      <c r="M738">
        <v>1</v>
      </c>
      <c r="N738">
        <v>1</v>
      </c>
      <c r="O738">
        <v>1</v>
      </c>
      <c r="P738">
        <v>1</v>
      </c>
      <c r="Q738">
        <v>1</v>
      </c>
      <c r="R738">
        <v>0</v>
      </c>
      <c r="S738">
        <v>0</v>
      </c>
      <c r="T738">
        <v>0</v>
      </c>
      <c r="U738">
        <v>1</v>
      </c>
      <c r="V738">
        <v>1</v>
      </c>
      <c r="W738">
        <v>0</v>
      </c>
      <c r="X738">
        <v>0</v>
      </c>
      <c r="Y738">
        <v>2</v>
      </c>
      <c r="Z738">
        <v>1</v>
      </c>
      <c r="AA738">
        <v>1</v>
      </c>
      <c r="AB738">
        <v>1</v>
      </c>
      <c r="AC738">
        <v>1</v>
      </c>
      <c r="AD738">
        <v>1</v>
      </c>
      <c r="AE738">
        <v>0</v>
      </c>
      <c r="AF738">
        <v>0</v>
      </c>
      <c r="AG738">
        <v>4</v>
      </c>
      <c r="AH738">
        <v>0</v>
      </c>
      <c r="AI738">
        <v>0</v>
      </c>
      <c r="AJ738">
        <v>0</v>
      </c>
      <c r="AK738" s="51" t="s">
        <v>363</v>
      </c>
      <c r="AO738" s="14" t="s">
        <v>164</v>
      </c>
    </row>
    <row r="739" spans="1:41" x14ac:dyDescent="0.3">
      <c r="A739" s="14" t="s">
        <v>1454</v>
      </c>
      <c r="B739">
        <v>4</v>
      </c>
      <c r="C739">
        <v>4458</v>
      </c>
      <c r="D739" t="s">
        <v>182</v>
      </c>
      <c r="E739">
        <v>0</v>
      </c>
      <c r="F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1</v>
      </c>
      <c r="Z739">
        <v>0</v>
      </c>
      <c r="AA739">
        <v>0</v>
      </c>
      <c r="AB739">
        <v>0</v>
      </c>
      <c r="AC739">
        <v>1</v>
      </c>
      <c r="AD739">
        <v>1</v>
      </c>
      <c r="AE739">
        <v>0</v>
      </c>
      <c r="AF739">
        <v>0</v>
      </c>
      <c r="AG739">
        <v>6</v>
      </c>
      <c r="AH739">
        <v>0</v>
      </c>
      <c r="AI739">
        <v>0</v>
      </c>
      <c r="AJ739">
        <v>0</v>
      </c>
      <c r="AK739" s="51" t="s">
        <v>363</v>
      </c>
      <c r="AO739" s="14" t="s">
        <v>164</v>
      </c>
    </row>
    <row r="740" spans="1:41" x14ac:dyDescent="0.3">
      <c r="A740" s="14" t="s">
        <v>1455</v>
      </c>
      <c r="B740">
        <v>4</v>
      </c>
      <c r="C740">
        <v>4459</v>
      </c>
      <c r="D740" t="s">
        <v>183</v>
      </c>
      <c r="E740">
        <v>0</v>
      </c>
      <c r="F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1</v>
      </c>
      <c r="AK740" s="51" t="s">
        <v>363</v>
      </c>
      <c r="AO740" s="14" t="s">
        <v>164</v>
      </c>
    </row>
    <row r="741" spans="1:41" x14ac:dyDescent="0.3">
      <c r="A741" s="14" t="s">
        <v>1456</v>
      </c>
      <c r="B741">
        <v>4</v>
      </c>
      <c r="C741">
        <v>4462</v>
      </c>
      <c r="D741" t="s">
        <v>186</v>
      </c>
      <c r="E741">
        <v>0</v>
      </c>
      <c r="F741">
        <v>0</v>
      </c>
      <c r="H741">
        <v>0</v>
      </c>
      <c r="I741">
        <v>1</v>
      </c>
      <c r="J741">
        <v>1</v>
      </c>
      <c r="K741">
        <v>1</v>
      </c>
      <c r="L741">
        <v>1</v>
      </c>
      <c r="M741">
        <v>1</v>
      </c>
      <c r="N741">
        <v>1</v>
      </c>
      <c r="O741">
        <v>1</v>
      </c>
      <c r="P741">
        <v>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15</v>
      </c>
      <c r="AH741">
        <v>0</v>
      </c>
      <c r="AI741">
        <v>0</v>
      </c>
      <c r="AJ741">
        <v>2</v>
      </c>
      <c r="AK741" s="51" t="s">
        <v>363</v>
      </c>
      <c r="AO741" s="14" t="s">
        <v>164</v>
      </c>
    </row>
    <row r="742" spans="1:41" x14ac:dyDescent="0.3">
      <c r="A742" s="14" t="s">
        <v>1457</v>
      </c>
      <c r="B742">
        <v>4</v>
      </c>
      <c r="C742">
        <v>4463</v>
      </c>
      <c r="D742" t="s">
        <v>187</v>
      </c>
      <c r="E742">
        <v>0</v>
      </c>
      <c r="F742">
        <v>0</v>
      </c>
      <c r="H742">
        <v>0</v>
      </c>
      <c r="I742">
        <v>1</v>
      </c>
      <c r="J742">
        <v>1</v>
      </c>
      <c r="K742">
        <v>1</v>
      </c>
      <c r="L742">
        <v>1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2</v>
      </c>
      <c r="W742">
        <v>1</v>
      </c>
      <c r="X742">
        <v>0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 s="51" t="s">
        <v>363</v>
      </c>
      <c r="AO742" s="14" t="s">
        <v>164</v>
      </c>
    </row>
    <row r="743" spans="1:41" x14ac:dyDescent="0.3">
      <c r="A743" s="14" t="s">
        <v>1458</v>
      </c>
      <c r="B743">
        <v>4</v>
      </c>
      <c r="C743">
        <v>4464</v>
      </c>
      <c r="D743" t="s">
        <v>188</v>
      </c>
      <c r="E743">
        <v>0</v>
      </c>
      <c r="F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2</v>
      </c>
      <c r="R743">
        <v>2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1</v>
      </c>
      <c r="AD743">
        <v>1</v>
      </c>
      <c r="AE743">
        <v>1</v>
      </c>
      <c r="AF743">
        <v>0</v>
      </c>
      <c r="AG743">
        <v>2</v>
      </c>
      <c r="AH743">
        <v>0</v>
      </c>
      <c r="AI743">
        <v>0</v>
      </c>
      <c r="AJ743">
        <v>0</v>
      </c>
      <c r="AK743" s="51" t="s">
        <v>363</v>
      </c>
      <c r="AO743" s="14" t="s">
        <v>164</v>
      </c>
    </row>
    <row r="744" spans="1:41" x14ac:dyDescent="0.3">
      <c r="A744" s="14" t="s">
        <v>1459</v>
      </c>
      <c r="B744">
        <v>4</v>
      </c>
      <c r="C744">
        <v>4465</v>
      </c>
      <c r="D744" t="s">
        <v>189</v>
      </c>
      <c r="E744">
        <v>0</v>
      </c>
      <c r="F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34</v>
      </c>
      <c r="AH744">
        <v>0</v>
      </c>
      <c r="AI744">
        <v>0</v>
      </c>
      <c r="AJ744">
        <v>0</v>
      </c>
      <c r="AK744" s="51" t="s">
        <v>363</v>
      </c>
      <c r="AO744" s="14" t="s">
        <v>164</v>
      </c>
    </row>
    <row r="745" spans="1:41" x14ac:dyDescent="0.3">
      <c r="A745" s="14" t="s">
        <v>1460</v>
      </c>
      <c r="B745">
        <v>4</v>
      </c>
      <c r="C745">
        <v>6681</v>
      </c>
      <c r="D745" t="s">
        <v>190</v>
      </c>
      <c r="E745">
        <v>0</v>
      </c>
      <c r="F745">
        <v>0</v>
      </c>
      <c r="H745">
        <v>0</v>
      </c>
      <c r="I745">
        <v>1</v>
      </c>
      <c r="J745">
        <v>1</v>
      </c>
      <c r="K745">
        <v>1</v>
      </c>
      <c r="L745">
        <v>1</v>
      </c>
      <c r="M745">
        <v>2</v>
      </c>
      <c r="N745">
        <v>2</v>
      </c>
      <c r="O745">
        <v>3</v>
      </c>
      <c r="P745">
        <v>1</v>
      </c>
      <c r="Q745">
        <v>4</v>
      </c>
      <c r="R745">
        <v>5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1</v>
      </c>
      <c r="Z745">
        <v>1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2</v>
      </c>
      <c r="AK745" s="51" t="s">
        <v>107</v>
      </c>
      <c r="AO745" s="14" t="s">
        <v>92</v>
      </c>
    </row>
    <row r="746" spans="1:41" x14ac:dyDescent="0.3">
      <c r="A746" s="14" t="s">
        <v>1461</v>
      </c>
      <c r="B746">
        <v>4</v>
      </c>
      <c r="C746">
        <v>6682</v>
      </c>
      <c r="D746" t="s">
        <v>191</v>
      </c>
      <c r="E746">
        <v>0</v>
      </c>
      <c r="F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1</v>
      </c>
      <c r="V746">
        <v>2</v>
      </c>
      <c r="W746">
        <v>1</v>
      </c>
      <c r="X746">
        <v>0</v>
      </c>
      <c r="Y746">
        <v>0</v>
      </c>
      <c r="Z746">
        <v>0</v>
      </c>
      <c r="AA746">
        <v>1</v>
      </c>
      <c r="AB746">
        <v>1</v>
      </c>
      <c r="AC746">
        <v>1</v>
      </c>
      <c r="AD746">
        <v>0</v>
      </c>
      <c r="AE746">
        <v>6</v>
      </c>
      <c r="AF746">
        <v>0</v>
      </c>
      <c r="AG746">
        <v>1</v>
      </c>
      <c r="AH746">
        <v>0</v>
      </c>
      <c r="AI746">
        <v>0</v>
      </c>
      <c r="AJ746">
        <v>0</v>
      </c>
      <c r="AK746" s="51" t="s">
        <v>107</v>
      </c>
      <c r="AO746" s="14" t="s">
        <v>92</v>
      </c>
    </row>
    <row r="747" spans="1:41" x14ac:dyDescent="0.3">
      <c r="A747" s="14" t="s">
        <v>1462</v>
      </c>
      <c r="B747">
        <v>4</v>
      </c>
      <c r="C747">
        <v>6683</v>
      </c>
      <c r="D747" t="s">
        <v>192</v>
      </c>
      <c r="E747">
        <v>0</v>
      </c>
      <c r="F747">
        <v>0</v>
      </c>
      <c r="H747">
        <v>0</v>
      </c>
      <c r="I747">
        <v>3</v>
      </c>
      <c r="J747">
        <v>3</v>
      </c>
      <c r="K747">
        <v>3</v>
      </c>
      <c r="L747">
        <v>3</v>
      </c>
      <c r="M747">
        <v>3</v>
      </c>
      <c r="N747">
        <v>2</v>
      </c>
      <c r="O747">
        <v>3</v>
      </c>
      <c r="P747">
        <v>3</v>
      </c>
      <c r="Q747">
        <v>1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3</v>
      </c>
      <c r="AA747">
        <v>0</v>
      </c>
      <c r="AB747">
        <v>0</v>
      </c>
      <c r="AC747">
        <v>1</v>
      </c>
      <c r="AD747">
        <v>1</v>
      </c>
      <c r="AE747">
        <v>2</v>
      </c>
      <c r="AF747">
        <v>0</v>
      </c>
      <c r="AG747">
        <v>0</v>
      </c>
      <c r="AH747">
        <v>0</v>
      </c>
      <c r="AI747">
        <v>0</v>
      </c>
      <c r="AJ747">
        <v>0</v>
      </c>
      <c r="AK747" s="51" t="s">
        <v>128</v>
      </c>
      <c r="AO747" s="14" t="s">
        <v>92</v>
      </c>
    </row>
    <row r="748" spans="1:41" x14ac:dyDescent="0.3">
      <c r="A748" s="14" t="s">
        <v>1463</v>
      </c>
      <c r="B748">
        <v>4</v>
      </c>
      <c r="C748">
        <v>6722</v>
      </c>
      <c r="D748" t="s">
        <v>193</v>
      </c>
      <c r="E748">
        <v>1</v>
      </c>
      <c r="F748">
        <v>0</v>
      </c>
      <c r="H748">
        <v>1</v>
      </c>
      <c r="I748">
        <v>5</v>
      </c>
      <c r="J748">
        <v>5</v>
      </c>
      <c r="K748">
        <v>5</v>
      </c>
      <c r="L748">
        <v>5</v>
      </c>
      <c r="M748">
        <v>2</v>
      </c>
      <c r="N748">
        <v>2</v>
      </c>
      <c r="O748">
        <v>2</v>
      </c>
      <c r="P748">
        <v>2</v>
      </c>
      <c r="Q748">
        <v>5</v>
      </c>
      <c r="R748">
        <v>5</v>
      </c>
      <c r="S748">
        <v>0</v>
      </c>
      <c r="T748">
        <v>0</v>
      </c>
      <c r="U748">
        <v>5</v>
      </c>
      <c r="V748">
        <v>5</v>
      </c>
      <c r="W748">
        <v>3</v>
      </c>
      <c r="X748">
        <v>0</v>
      </c>
      <c r="Y748">
        <v>5</v>
      </c>
      <c r="Z748">
        <v>4</v>
      </c>
      <c r="AA748">
        <v>5</v>
      </c>
      <c r="AB748">
        <v>5</v>
      </c>
      <c r="AC748">
        <v>6</v>
      </c>
      <c r="AD748">
        <v>4</v>
      </c>
      <c r="AE748">
        <v>7</v>
      </c>
      <c r="AF748">
        <v>0</v>
      </c>
      <c r="AG748">
        <v>2</v>
      </c>
      <c r="AH748">
        <v>0</v>
      </c>
      <c r="AI748">
        <v>1</v>
      </c>
      <c r="AJ748">
        <v>0</v>
      </c>
      <c r="AK748" s="51" t="s">
        <v>193</v>
      </c>
      <c r="AO748" s="14" t="s">
        <v>33</v>
      </c>
    </row>
    <row r="749" spans="1:41" x14ac:dyDescent="0.3">
      <c r="A749" s="14" t="s">
        <v>1464</v>
      </c>
      <c r="B749">
        <v>4</v>
      </c>
      <c r="C749">
        <v>6723</v>
      </c>
      <c r="D749" t="s">
        <v>194</v>
      </c>
      <c r="E749">
        <v>0</v>
      </c>
      <c r="F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8</v>
      </c>
      <c r="AD749">
        <v>1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 s="51" t="s">
        <v>194</v>
      </c>
      <c r="AO749" s="14" t="s">
        <v>33</v>
      </c>
    </row>
    <row r="750" spans="1:41" x14ac:dyDescent="0.3">
      <c r="A750" s="14" t="s">
        <v>1465</v>
      </c>
      <c r="B750">
        <v>4</v>
      </c>
      <c r="C750">
        <v>6953</v>
      </c>
      <c r="D750" t="s">
        <v>195</v>
      </c>
      <c r="E750">
        <v>0</v>
      </c>
      <c r="F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1</v>
      </c>
      <c r="N750">
        <v>1</v>
      </c>
      <c r="O750">
        <v>1</v>
      </c>
      <c r="P750">
        <v>1</v>
      </c>
      <c r="Q750">
        <v>1</v>
      </c>
      <c r="R750">
        <v>1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4</v>
      </c>
      <c r="AF750">
        <v>0</v>
      </c>
      <c r="AG750">
        <v>21</v>
      </c>
      <c r="AH750">
        <v>0</v>
      </c>
      <c r="AI750">
        <v>0</v>
      </c>
      <c r="AJ750">
        <v>0</v>
      </c>
      <c r="AK750" s="51" t="s">
        <v>116</v>
      </c>
      <c r="AO750" s="14" t="s">
        <v>92</v>
      </c>
    </row>
    <row r="751" spans="1:41" x14ac:dyDescent="0.3">
      <c r="A751" s="14" t="s">
        <v>1466</v>
      </c>
      <c r="B751">
        <v>4</v>
      </c>
      <c r="C751">
        <v>6997</v>
      </c>
      <c r="D751" t="s">
        <v>197</v>
      </c>
      <c r="E751">
        <v>0</v>
      </c>
      <c r="F751">
        <v>0</v>
      </c>
      <c r="H751">
        <v>1</v>
      </c>
      <c r="I751">
        <v>0</v>
      </c>
      <c r="J751">
        <v>0</v>
      </c>
      <c r="K751">
        <v>0</v>
      </c>
      <c r="L751">
        <v>0</v>
      </c>
      <c r="M751">
        <v>4</v>
      </c>
      <c r="N751">
        <v>4</v>
      </c>
      <c r="O751">
        <v>4</v>
      </c>
      <c r="P751">
        <v>4</v>
      </c>
      <c r="Q751">
        <v>4</v>
      </c>
      <c r="R751">
        <v>4</v>
      </c>
      <c r="S751">
        <v>0</v>
      </c>
      <c r="T751">
        <v>0</v>
      </c>
      <c r="U751">
        <v>4</v>
      </c>
      <c r="V751">
        <v>5</v>
      </c>
      <c r="W751">
        <v>3</v>
      </c>
      <c r="X751">
        <v>0</v>
      </c>
      <c r="Y751">
        <v>2</v>
      </c>
      <c r="Z751">
        <v>3</v>
      </c>
      <c r="AA751">
        <v>2</v>
      </c>
      <c r="AB751">
        <v>2</v>
      </c>
      <c r="AC751">
        <v>1</v>
      </c>
      <c r="AD751">
        <v>1</v>
      </c>
      <c r="AE751">
        <v>0</v>
      </c>
      <c r="AF751">
        <v>0</v>
      </c>
      <c r="AG751">
        <v>38</v>
      </c>
      <c r="AH751">
        <v>0</v>
      </c>
      <c r="AI751">
        <v>2</v>
      </c>
      <c r="AJ751">
        <v>1</v>
      </c>
      <c r="AK751" s="51" t="s">
        <v>197</v>
      </c>
      <c r="AO751" s="14" t="s">
        <v>33</v>
      </c>
    </row>
    <row r="752" spans="1:41" x14ac:dyDescent="0.3">
      <c r="A752" s="14" t="s">
        <v>1467</v>
      </c>
      <c r="B752">
        <v>4</v>
      </c>
      <c r="C752">
        <v>7020</v>
      </c>
      <c r="D752" t="s">
        <v>198</v>
      </c>
      <c r="E752">
        <v>1</v>
      </c>
      <c r="F752">
        <v>0</v>
      </c>
      <c r="H752">
        <v>1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1</v>
      </c>
      <c r="R752">
        <v>1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2</v>
      </c>
      <c r="Z752">
        <v>1</v>
      </c>
      <c r="AA752">
        <v>1</v>
      </c>
      <c r="AB752">
        <v>0</v>
      </c>
      <c r="AC752">
        <v>1</v>
      </c>
      <c r="AD752">
        <v>1</v>
      </c>
      <c r="AE752">
        <v>0</v>
      </c>
      <c r="AF752">
        <v>0</v>
      </c>
      <c r="AG752">
        <v>15</v>
      </c>
      <c r="AH752">
        <v>0</v>
      </c>
      <c r="AI752">
        <v>0</v>
      </c>
      <c r="AJ752">
        <v>0</v>
      </c>
      <c r="AK752" s="51" t="s">
        <v>360</v>
      </c>
      <c r="AO752" s="14" t="s">
        <v>92</v>
      </c>
    </row>
    <row r="753" spans="1:41" x14ac:dyDescent="0.3">
      <c r="A753" s="14" t="s">
        <v>1468</v>
      </c>
      <c r="B753">
        <v>4</v>
      </c>
      <c r="C753">
        <v>7021</v>
      </c>
      <c r="D753" t="s">
        <v>199</v>
      </c>
      <c r="E753">
        <v>0</v>
      </c>
      <c r="F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1</v>
      </c>
      <c r="Z753">
        <v>1</v>
      </c>
      <c r="AA753">
        <v>1</v>
      </c>
      <c r="AB753">
        <v>1</v>
      </c>
      <c r="AC753">
        <v>0</v>
      </c>
      <c r="AD753">
        <v>0</v>
      </c>
      <c r="AE753">
        <v>0</v>
      </c>
      <c r="AF753">
        <v>0</v>
      </c>
      <c r="AG753">
        <v>17</v>
      </c>
      <c r="AH753">
        <v>0</v>
      </c>
      <c r="AI753">
        <v>0</v>
      </c>
      <c r="AJ753">
        <v>2</v>
      </c>
      <c r="AK753" s="51" t="s">
        <v>360</v>
      </c>
      <c r="AO753" s="14" t="s">
        <v>92</v>
      </c>
    </row>
    <row r="754" spans="1:41" x14ac:dyDescent="0.3">
      <c r="A754" s="14" t="s">
        <v>1469</v>
      </c>
      <c r="B754">
        <v>4</v>
      </c>
      <c r="C754">
        <v>7022</v>
      </c>
      <c r="D754" t="s">
        <v>200</v>
      </c>
      <c r="E754">
        <v>0</v>
      </c>
      <c r="F754">
        <v>0</v>
      </c>
      <c r="H754">
        <v>0</v>
      </c>
      <c r="I754">
        <v>2</v>
      </c>
      <c r="J754">
        <v>2</v>
      </c>
      <c r="K754">
        <v>2</v>
      </c>
      <c r="L754">
        <v>2</v>
      </c>
      <c r="M754">
        <v>2</v>
      </c>
      <c r="N754">
        <v>2</v>
      </c>
      <c r="O754">
        <v>2</v>
      </c>
      <c r="P754">
        <v>2</v>
      </c>
      <c r="Q754">
        <v>0</v>
      </c>
      <c r="R754">
        <v>0</v>
      </c>
      <c r="S754">
        <v>0</v>
      </c>
      <c r="T754">
        <v>0</v>
      </c>
      <c r="U754">
        <v>3</v>
      </c>
      <c r="V754">
        <v>3</v>
      </c>
      <c r="W754">
        <v>3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27</v>
      </c>
      <c r="AH754">
        <v>0</v>
      </c>
      <c r="AI754">
        <v>0</v>
      </c>
      <c r="AJ754">
        <v>0</v>
      </c>
      <c r="AK754" s="51" t="s">
        <v>169</v>
      </c>
      <c r="AO754" s="14" t="s">
        <v>164</v>
      </c>
    </row>
    <row r="755" spans="1:41" x14ac:dyDescent="0.3">
      <c r="A755" s="14" t="s">
        <v>1470</v>
      </c>
      <c r="B755">
        <v>4</v>
      </c>
      <c r="C755">
        <v>7023</v>
      </c>
      <c r="D755" t="s">
        <v>201</v>
      </c>
      <c r="E755">
        <v>0</v>
      </c>
      <c r="F755">
        <v>0</v>
      </c>
      <c r="H755">
        <v>0</v>
      </c>
      <c r="I755">
        <v>3</v>
      </c>
      <c r="J755">
        <v>3</v>
      </c>
      <c r="K755">
        <v>3</v>
      </c>
      <c r="L755">
        <v>3</v>
      </c>
      <c r="M755">
        <v>0</v>
      </c>
      <c r="N755">
        <v>0</v>
      </c>
      <c r="O755">
        <v>0</v>
      </c>
      <c r="P755">
        <v>0</v>
      </c>
      <c r="Q755">
        <v>1</v>
      </c>
      <c r="R755">
        <v>1</v>
      </c>
      <c r="S755">
        <v>0</v>
      </c>
      <c r="T755">
        <v>0</v>
      </c>
      <c r="U755">
        <v>1</v>
      </c>
      <c r="V755">
        <v>1</v>
      </c>
      <c r="W755">
        <v>1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8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 s="51" t="s">
        <v>42</v>
      </c>
      <c r="AO755" s="14" t="s">
        <v>33</v>
      </c>
    </row>
    <row r="756" spans="1:41" x14ac:dyDescent="0.3">
      <c r="A756" s="14" t="s">
        <v>1471</v>
      </c>
      <c r="B756">
        <v>4</v>
      </c>
      <c r="C756">
        <v>7107</v>
      </c>
      <c r="D756" t="s">
        <v>58</v>
      </c>
      <c r="E756">
        <v>1</v>
      </c>
      <c r="F756">
        <v>0</v>
      </c>
      <c r="H756">
        <v>1</v>
      </c>
      <c r="I756">
        <v>9</v>
      </c>
      <c r="J756">
        <v>9</v>
      </c>
      <c r="K756">
        <v>9</v>
      </c>
      <c r="L756">
        <v>9</v>
      </c>
      <c r="M756">
        <v>15</v>
      </c>
      <c r="N756">
        <v>15</v>
      </c>
      <c r="O756">
        <v>16</v>
      </c>
      <c r="P756">
        <v>15</v>
      </c>
      <c r="Q756">
        <v>11</v>
      </c>
      <c r="R756">
        <v>12</v>
      </c>
      <c r="S756">
        <v>0</v>
      </c>
      <c r="T756">
        <v>0</v>
      </c>
      <c r="U756">
        <v>10</v>
      </c>
      <c r="V756">
        <v>10</v>
      </c>
      <c r="W756">
        <v>12</v>
      </c>
      <c r="X756">
        <v>0</v>
      </c>
      <c r="Y756">
        <v>14</v>
      </c>
      <c r="Z756">
        <v>9</v>
      </c>
      <c r="AA756">
        <v>10</v>
      </c>
      <c r="AB756">
        <v>10</v>
      </c>
      <c r="AC756">
        <v>7</v>
      </c>
      <c r="AD756">
        <v>6</v>
      </c>
      <c r="AE756">
        <v>2</v>
      </c>
      <c r="AF756">
        <v>0</v>
      </c>
      <c r="AG756">
        <v>3</v>
      </c>
      <c r="AH756">
        <v>0</v>
      </c>
      <c r="AI756">
        <v>2</v>
      </c>
      <c r="AJ756">
        <v>4</v>
      </c>
      <c r="AK756" s="51" t="s">
        <v>58</v>
      </c>
      <c r="AO756" s="14" t="s">
        <v>33</v>
      </c>
    </row>
    <row r="757" spans="1:41" x14ac:dyDescent="0.3">
      <c r="A757" s="14" t="s">
        <v>1472</v>
      </c>
      <c r="B757">
        <v>4</v>
      </c>
      <c r="C757">
        <v>7183</v>
      </c>
      <c r="D757" t="s">
        <v>202</v>
      </c>
      <c r="E757">
        <v>0</v>
      </c>
      <c r="F757">
        <v>0</v>
      </c>
      <c r="H757">
        <v>0</v>
      </c>
      <c r="I757">
        <v>18</v>
      </c>
      <c r="J757">
        <v>18</v>
      </c>
      <c r="K757">
        <v>18</v>
      </c>
      <c r="L757">
        <v>18</v>
      </c>
      <c r="M757">
        <v>7</v>
      </c>
      <c r="N757">
        <v>7</v>
      </c>
      <c r="O757">
        <v>7</v>
      </c>
      <c r="P757">
        <v>7</v>
      </c>
      <c r="Q757">
        <v>10</v>
      </c>
      <c r="R757">
        <v>10</v>
      </c>
      <c r="S757">
        <v>0</v>
      </c>
      <c r="T757">
        <v>0</v>
      </c>
      <c r="U757">
        <v>6</v>
      </c>
      <c r="V757">
        <v>6</v>
      </c>
      <c r="W757">
        <v>7</v>
      </c>
      <c r="X757">
        <v>0</v>
      </c>
      <c r="Y757">
        <v>19</v>
      </c>
      <c r="Z757">
        <v>9</v>
      </c>
      <c r="AA757">
        <v>7</v>
      </c>
      <c r="AB757">
        <v>6</v>
      </c>
      <c r="AC757">
        <v>14</v>
      </c>
      <c r="AD757">
        <v>14</v>
      </c>
      <c r="AE757">
        <v>4</v>
      </c>
      <c r="AF757">
        <v>0</v>
      </c>
      <c r="AG757">
        <v>11</v>
      </c>
      <c r="AH757">
        <v>0</v>
      </c>
      <c r="AI757">
        <v>2</v>
      </c>
      <c r="AJ757">
        <v>4</v>
      </c>
      <c r="AK757" s="51" t="s">
        <v>49</v>
      </c>
      <c r="AO757" s="14" t="s">
        <v>33</v>
      </c>
    </row>
    <row r="758" spans="1:41" x14ac:dyDescent="0.3">
      <c r="A758" s="14" t="s">
        <v>1473</v>
      </c>
      <c r="B758">
        <v>4</v>
      </c>
      <c r="C758">
        <v>7222</v>
      </c>
      <c r="D758" t="s">
        <v>203</v>
      </c>
      <c r="E758">
        <v>0</v>
      </c>
      <c r="F758">
        <v>0</v>
      </c>
      <c r="H758">
        <v>0</v>
      </c>
      <c r="I758">
        <v>1</v>
      </c>
      <c r="J758">
        <v>1</v>
      </c>
      <c r="K758">
        <v>1</v>
      </c>
      <c r="L758">
        <v>1</v>
      </c>
      <c r="M758">
        <v>0</v>
      </c>
      <c r="N758">
        <v>0</v>
      </c>
      <c r="O758">
        <v>0</v>
      </c>
      <c r="P758">
        <v>0</v>
      </c>
      <c r="Q758">
        <v>1</v>
      </c>
      <c r="R758">
        <v>1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0</v>
      </c>
      <c r="AA758">
        <v>0</v>
      </c>
      <c r="AB758">
        <v>0</v>
      </c>
      <c r="AC758">
        <v>1</v>
      </c>
      <c r="AD758">
        <v>1</v>
      </c>
      <c r="AE758">
        <v>0</v>
      </c>
      <c r="AF758">
        <v>0</v>
      </c>
      <c r="AG758">
        <v>26</v>
      </c>
      <c r="AH758">
        <v>0</v>
      </c>
      <c r="AI758">
        <v>0</v>
      </c>
      <c r="AJ758">
        <v>0</v>
      </c>
      <c r="AK758" s="51" t="s">
        <v>141</v>
      </c>
      <c r="AO758" s="14" t="s">
        <v>92</v>
      </c>
    </row>
    <row r="759" spans="1:41" x14ac:dyDescent="0.3">
      <c r="A759" s="14" t="s">
        <v>1474</v>
      </c>
      <c r="B759">
        <v>4</v>
      </c>
      <c r="C759">
        <v>7223</v>
      </c>
      <c r="D759" t="s">
        <v>204</v>
      </c>
      <c r="E759">
        <v>0</v>
      </c>
      <c r="F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1</v>
      </c>
      <c r="N759">
        <v>1</v>
      </c>
      <c r="O759">
        <v>1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2</v>
      </c>
      <c r="Z759">
        <v>1</v>
      </c>
      <c r="AA759">
        <v>1</v>
      </c>
      <c r="AB759">
        <v>1</v>
      </c>
      <c r="AC759">
        <v>2</v>
      </c>
      <c r="AD759">
        <v>1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 s="51" t="s">
        <v>141</v>
      </c>
      <c r="AO759" s="14" t="s">
        <v>92</v>
      </c>
    </row>
    <row r="760" spans="1:41" x14ac:dyDescent="0.3">
      <c r="A760" s="14" t="s">
        <v>1475</v>
      </c>
      <c r="B760">
        <v>4</v>
      </c>
      <c r="C760">
        <v>7306</v>
      </c>
      <c r="D760" t="s">
        <v>205</v>
      </c>
      <c r="E760">
        <v>0</v>
      </c>
      <c r="F760">
        <v>0</v>
      </c>
      <c r="H760">
        <v>0</v>
      </c>
      <c r="I760">
        <v>9</v>
      </c>
      <c r="J760">
        <v>9</v>
      </c>
      <c r="K760">
        <v>9</v>
      </c>
      <c r="L760">
        <v>9</v>
      </c>
      <c r="M760">
        <v>5</v>
      </c>
      <c r="N760">
        <v>5</v>
      </c>
      <c r="O760">
        <v>5</v>
      </c>
      <c r="P760">
        <v>5</v>
      </c>
      <c r="Q760">
        <v>3</v>
      </c>
      <c r="R760">
        <v>3</v>
      </c>
      <c r="S760">
        <v>0</v>
      </c>
      <c r="T760">
        <v>0</v>
      </c>
      <c r="U760">
        <v>5</v>
      </c>
      <c r="V760">
        <v>6</v>
      </c>
      <c r="W760">
        <v>5</v>
      </c>
      <c r="X760">
        <v>0</v>
      </c>
      <c r="Y760">
        <v>1</v>
      </c>
      <c r="Z760">
        <v>3</v>
      </c>
      <c r="AA760">
        <v>4</v>
      </c>
      <c r="AB760">
        <v>4</v>
      </c>
      <c r="AC760">
        <v>28</v>
      </c>
      <c r="AD760">
        <v>13</v>
      </c>
      <c r="AE760">
        <v>0</v>
      </c>
      <c r="AF760">
        <v>0</v>
      </c>
      <c r="AG760">
        <v>2</v>
      </c>
      <c r="AH760">
        <v>0</v>
      </c>
      <c r="AI760">
        <v>1</v>
      </c>
      <c r="AJ760">
        <v>5</v>
      </c>
      <c r="AK760" s="51" t="s">
        <v>56</v>
      </c>
      <c r="AO760" s="14" t="s">
        <v>33</v>
      </c>
    </row>
    <row r="761" spans="1:41" x14ac:dyDescent="0.3">
      <c r="A761" s="14" t="s">
        <v>1476</v>
      </c>
      <c r="B761">
        <v>4</v>
      </c>
      <c r="C761">
        <v>7315</v>
      </c>
      <c r="D761" t="s">
        <v>206</v>
      </c>
      <c r="E761">
        <v>0</v>
      </c>
      <c r="F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3</v>
      </c>
      <c r="N761">
        <v>3</v>
      </c>
      <c r="O761">
        <v>3</v>
      </c>
      <c r="P761">
        <v>3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1</v>
      </c>
      <c r="W761">
        <v>1</v>
      </c>
      <c r="X761">
        <v>0</v>
      </c>
      <c r="Y761">
        <v>2</v>
      </c>
      <c r="Z761">
        <v>1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 s="51" t="s">
        <v>128</v>
      </c>
      <c r="AO761" s="14" t="s">
        <v>92</v>
      </c>
    </row>
    <row r="762" spans="1:41" x14ac:dyDescent="0.3">
      <c r="A762" s="14" t="s">
        <v>1477</v>
      </c>
      <c r="B762">
        <v>4</v>
      </c>
      <c r="C762">
        <v>7316</v>
      </c>
      <c r="D762" t="s">
        <v>207</v>
      </c>
      <c r="E762">
        <v>0</v>
      </c>
      <c r="F762">
        <v>0</v>
      </c>
      <c r="H762">
        <v>0</v>
      </c>
      <c r="I762">
        <v>1</v>
      </c>
      <c r="J762">
        <v>1</v>
      </c>
      <c r="K762">
        <v>1</v>
      </c>
      <c r="L762">
        <v>1</v>
      </c>
      <c r="M762">
        <v>1</v>
      </c>
      <c r="N762">
        <v>1</v>
      </c>
      <c r="O762">
        <v>1</v>
      </c>
      <c r="P762">
        <v>1</v>
      </c>
      <c r="Q762">
        <v>2</v>
      </c>
      <c r="R762">
        <v>2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 s="51" t="s">
        <v>128</v>
      </c>
      <c r="AO762" s="14" t="s">
        <v>92</v>
      </c>
    </row>
    <row r="763" spans="1:41" x14ac:dyDescent="0.3">
      <c r="A763" s="14" t="s">
        <v>1478</v>
      </c>
      <c r="B763">
        <v>4</v>
      </c>
      <c r="C763">
        <v>7317</v>
      </c>
      <c r="D763" t="s">
        <v>208</v>
      </c>
      <c r="E763">
        <v>0</v>
      </c>
      <c r="F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1</v>
      </c>
      <c r="AD763">
        <v>0</v>
      </c>
      <c r="AE763">
        <v>0</v>
      </c>
      <c r="AF763">
        <v>0</v>
      </c>
      <c r="AG763">
        <v>1</v>
      </c>
      <c r="AH763">
        <v>0</v>
      </c>
      <c r="AI763">
        <v>0</v>
      </c>
      <c r="AJ763">
        <v>0</v>
      </c>
      <c r="AK763" s="51" t="s">
        <v>169</v>
      </c>
      <c r="AO763" s="14" t="s">
        <v>164</v>
      </c>
    </row>
    <row r="764" spans="1:41" x14ac:dyDescent="0.3">
      <c r="A764" s="14" t="s">
        <v>1479</v>
      </c>
      <c r="B764">
        <v>4</v>
      </c>
      <c r="C764">
        <v>7318</v>
      </c>
      <c r="D764" t="s">
        <v>209</v>
      </c>
      <c r="E764">
        <v>0</v>
      </c>
      <c r="F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1</v>
      </c>
      <c r="N764">
        <v>1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1</v>
      </c>
      <c r="W764">
        <v>0</v>
      </c>
      <c r="X764">
        <v>0</v>
      </c>
      <c r="Y764">
        <v>6</v>
      </c>
      <c r="Z764">
        <v>0</v>
      </c>
      <c r="AA764">
        <v>1</v>
      </c>
      <c r="AB764">
        <v>0</v>
      </c>
      <c r="AC764">
        <v>1</v>
      </c>
      <c r="AD764">
        <v>0</v>
      </c>
      <c r="AE764">
        <v>0</v>
      </c>
      <c r="AF764">
        <v>0</v>
      </c>
      <c r="AG764">
        <v>20</v>
      </c>
      <c r="AH764">
        <v>0</v>
      </c>
      <c r="AI764">
        <v>0</v>
      </c>
      <c r="AJ764">
        <v>0</v>
      </c>
      <c r="AK764" s="51" t="s">
        <v>360</v>
      </c>
      <c r="AO764" s="14" t="s">
        <v>92</v>
      </c>
    </row>
    <row r="765" spans="1:41" x14ac:dyDescent="0.3">
      <c r="A765" s="14" t="s">
        <v>1480</v>
      </c>
      <c r="B765">
        <v>4</v>
      </c>
      <c r="C765">
        <v>7410</v>
      </c>
      <c r="D765" t="s">
        <v>210</v>
      </c>
      <c r="E765">
        <v>0</v>
      </c>
      <c r="F765">
        <v>0</v>
      </c>
      <c r="H765">
        <v>0</v>
      </c>
      <c r="I765">
        <v>5</v>
      </c>
      <c r="J765">
        <v>5</v>
      </c>
      <c r="K765">
        <v>5</v>
      </c>
      <c r="L765">
        <v>5</v>
      </c>
      <c r="M765">
        <v>11</v>
      </c>
      <c r="N765">
        <v>11</v>
      </c>
      <c r="O765">
        <v>11</v>
      </c>
      <c r="P765">
        <v>11</v>
      </c>
      <c r="Q765">
        <v>6</v>
      </c>
      <c r="R765">
        <v>6</v>
      </c>
      <c r="S765">
        <v>0</v>
      </c>
      <c r="T765">
        <v>0</v>
      </c>
      <c r="U765">
        <v>8</v>
      </c>
      <c r="V765">
        <v>8</v>
      </c>
      <c r="W765">
        <v>9</v>
      </c>
      <c r="X765">
        <v>0</v>
      </c>
      <c r="Y765">
        <v>6</v>
      </c>
      <c r="Z765">
        <v>0</v>
      </c>
      <c r="AA765">
        <v>0</v>
      </c>
      <c r="AB765">
        <v>0</v>
      </c>
      <c r="AC765">
        <v>4</v>
      </c>
      <c r="AD765">
        <v>4</v>
      </c>
      <c r="AE765">
        <v>2</v>
      </c>
      <c r="AF765">
        <v>0</v>
      </c>
      <c r="AG765">
        <v>9</v>
      </c>
      <c r="AH765">
        <v>0</v>
      </c>
      <c r="AI765">
        <v>2</v>
      </c>
      <c r="AJ765">
        <v>2</v>
      </c>
      <c r="AK765" s="51" t="s">
        <v>45</v>
      </c>
      <c r="AO765" s="14" t="s">
        <v>33</v>
      </c>
    </row>
    <row r="766" spans="1:41" x14ac:dyDescent="0.3">
      <c r="A766" s="14" t="s">
        <v>1481</v>
      </c>
      <c r="B766">
        <v>4</v>
      </c>
      <c r="C766">
        <v>9468</v>
      </c>
      <c r="D766" t="s">
        <v>211</v>
      </c>
      <c r="E766">
        <v>0</v>
      </c>
      <c r="F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1</v>
      </c>
      <c r="V766">
        <v>1</v>
      </c>
      <c r="W766">
        <v>1</v>
      </c>
      <c r="X766">
        <v>0</v>
      </c>
      <c r="Y766">
        <v>0</v>
      </c>
      <c r="Z766">
        <v>1</v>
      </c>
      <c r="AA766">
        <v>1</v>
      </c>
      <c r="AB766">
        <v>1</v>
      </c>
      <c r="AC766">
        <v>1</v>
      </c>
      <c r="AD766">
        <v>1</v>
      </c>
      <c r="AE766">
        <v>1</v>
      </c>
      <c r="AF766">
        <v>0</v>
      </c>
      <c r="AG766">
        <v>2</v>
      </c>
      <c r="AH766">
        <v>0</v>
      </c>
      <c r="AI766">
        <v>0</v>
      </c>
      <c r="AJ766">
        <v>1</v>
      </c>
      <c r="AK766" s="51" t="s">
        <v>107</v>
      </c>
      <c r="AO766" s="14" t="s">
        <v>92</v>
      </c>
    </row>
    <row r="767" spans="1:41" x14ac:dyDescent="0.3">
      <c r="A767" s="14" t="s">
        <v>1482</v>
      </c>
      <c r="B767">
        <v>4</v>
      </c>
      <c r="C767">
        <v>10096</v>
      </c>
      <c r="D767" t="s">
        <v>212</v>
      </c>
      <c r="E767">
        <v>0</v>
      </c>
      <c r="F767">
        <v>0</v>
      </c>
      <c r="H767">
        <v>0</v>
      </c>
      <c r="I767">
        <v>1</v>
      </c>
      <c r="J767">
        <v>1</v>
      </c>
      <c r="K767">
        <v>1</v>
      </c>
      <c r="L767">
        <v>1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28</v>
      </c>
      <c r="AH767">
        <v>0</v>
      </c>
      <c r="AI767">
        <v>0</v>
      </c>
      <c r="AJ767">
        <v>0</v>
      </c>
      <c r="AK767" s="51" t="s">
        <v>128</v>
      </c>
      <c r="AO767" s="14" t="s">
        <v>92</v>
      </c>
    </row>
    <row r="768" spans="1:41" x14ac:dyDescent="0.3">
      <c r="A768" s="14" t="s">
        <v>1483</v>
      </c>
      <c r="B768">
        <v>4</v>
      </c>
      <c r="C768">
        <v>11452</v>
      </c>
      <c r="D768" t="s">
        <v>215</v>
      </c>
      <c r="E768">
        <v>0</v>
      </c>
      <c r="F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1</v>
      </c>
      <c r="AA768">
        <v>0</v>
      </c>
      <c r="AB768">
        <v>1</v>
      </c>
      <c r="AC768">
        <v>0</v>
      </c>
      <c r="AD768">
        <v>0</v>
      </c>
      <c r="AE768">
        <v>0</v>
      </c>
      <c r="AF768">
        <v>0</v>
      </c>
      <c r="AG768">
        <v>2</v>
      </c>
      <c r="AH768">
        <v>0</v>
      </c>
      <c r="AI768">
        <v>0</v>
      </c>
      <c r="AJ768">
        <v>0</v>
      </c>
      <c r="AK768" s="51" t="s">
        <v>107</v>
      </c>
      <c r="AO768" s="14" t="s">
        <v>92</v>
      </c>
    </row>
    <row r="769" spans="1:41" x14ac:dyDescent="0.3">
      <c r="A769" s="14" t="s">
        <v>1484</v>
      </c>
      <c r="B769">
        <v>4</v>
      </c>
      <c r="C769">
        <v>11470</v>
      </c>
      <c r="D769" t="s">
        <v>216</v>
      </c>
      <c r="E769">
        <v>92</v>
      </c>
      <c r="F769">
        <v>3</v>
      </c>
      <c r="H769">
        <v>93</v>
      </c>
      <c r="I769">
        <v>11</v>
      </c>
      <c r="J769">
        <v>11</v>
      </c>
      <c r="K769">
        <v>11</v>
      </c>
      <c r="L769">
        <v>2</v>
      </c>
      <c r="M769">
        <v>4</v>
      </c>
      <c r="N769">
        <v>5</v>
      </c>
      <c r="O769">
        <v>7</v>
      </c>
      <c r="P769">
        <v>6</v>
      </c>
      <c r="Q769">
        <v>3</v>
      </c>
      <c r="R769">
        <v>1</v>
      </c>
      <c r="S769">
        <v>0</v>
      </c>
      <c r="T769">
        <v>0</v>
      </c>
      <c r="U769">
        <v>1</v>
      </c>
      <c r="V769">
        <v>1</v>
      </c>
      <c r="W769">
        <v>0</v>
      </c>
      <c r="X769">
        <v>0</v>
      </c>
      <c r="Y769">
        <v>0</v>
      </c>
      <c r="Z769">
        <v>1</v>
      </c>
      <c r="AA769">
        <v>1</v>
      </c>
      <c r="AB769">
        <v>1</v>
      </c>
      <c r="AC769">
        <v>0</v>
      </c>
      <c r="AD769">
        <v>0</v>
      </c>
      <c r="AE769">
        <v>1</v>
      </c>
      <c r="AF769">
        <v>0</v>
      </c>
      <c r="AG769">
        <v>1</v>
      </c>
      <c r="AH769">
        <v>0</v>
      </c>
      <c r="AI769">
        <v>3</v>
      </c>
      <c r="AJ769">
        <v>7</v>
      </c>
      <c r="AK769" s="51" t="s">
        <v>33</v>
      </c>
      <c r="AO769" s="14" t="s">
        <v>33</v>
      </c>
    </row>
    <row r="770" spans="1:41" x14ac:dyDescent="0.3">
      <c r="A770" s="14" t="s">
        <v>1485</v>
      </c>
      <c r="B770">
        <v>4</v>
      </c>
      <c r="C770">
        <v>17874</v>
      </c>
      <c r="D770" t="s">
        <v>218</v>
      </c>
      <c r="E770">
        <v>0</v>
      </c>
      <c r="F770">
        <v>0</v>
      </c>
      <c r="H770">
        <v>0</v>
      </c>
      <c r="I770">
        <v>2</v>
      </c>
      <c r="J770">
        <v>2</v>
      </c>
      <c r="K770">
        <v>2</v>
      </c>
      <c r="L770">
        <v>2</v>
      </c>
      <c r="M770">
        <v>0</v>
      </c>
      <c r="N770">
        <v>0</v>
      </c>
      <c r="O770">
        <v>0</v>
      </c>
      <c r="P770">
        <v>0</v>
      </c>
      <c r="Q770">
        <v>2</v>
      </c>
      <c r="R770">
        <v>2</v>
      </c>
      <c r="S770">
        <v>0</v>
      </c>
      <c r="T770">
        <v>0</v>
      </c>
      <c r="U770">
        <v>4</v>
      </c>
      <c r="V770">
        <v>4</v>
      </c>
      <c r="W770">
        <v>4</v>
      </c>
      <c r="X770">
        <v>0</v>
      </c>
      <c r="Y770">
        <v>1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 s="51" t="s">
        <v>367</v>
      </c>
      <c r="AO770" s="14" t="s">
        <v>33</v>
      </c>
    </row>
    <row r="771" spans="1:41" x14ac:dyDescent="0.3">
      <c r="A771" s="14" t="s">
        <v>1486</v>
      </c>
      <c r="B771">
        <v>4</v>
      </c>
      <c r="C771">
        <v>17875</v>
      </c>
      <c r="D771" t="s">
        <v>219</v>
      </c>
      <c r="E771">
        <v>0</v>
      </c>
      <c r="F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2</v>
      </c>
      <c r="AF771">
        <v>0</v>
      </c>
      <c r="AG771">
        <v>1</v>
      </c>
      <c r="AH771">
        <v>0</v>
      </c>
      <c r="AI771">
        <v>0</v>
      </c>
      <c r="AJ771">
        <v>0</v>
      </c>
      <c r="AK771" s="51" t="s">
        <v>85</v>
      </c>
      <c r="AO771" s="14" t="s">
        <v>33</v>
      </c>
    </row>
    <row r="772" spans="1:41" x14ac:dyDescent="0.3">
      <c r="A772" s="14" t="s">
        <v>1487</v>
      </c>
      <c r="B772">
        <v>4</v>
      </c>
      <c r="C772">
        <v>18916</v>
      </c>
      <c r="D772" t="s">
        <v>220</v>
      </c>
      <c r="E772">
        <v>0</v>
      </c>
      <c r="F772">
        <v>0</v>
      </c>
      <c r="H772">
        <v>0</v>
      </c>
      <c r="I772">
        <v>1</v>
      </c>
      <c r="J772">
        <v>1</v>
      </c>
      <c r="K772">
        <v>1</v>
      </c>
      <c r="L772">
        <v>1</v>
      </c>
      <c r="M772">
        <v>0</v>
      </c>
      <c r="N772">
        <v>0</v>
      </c>
      <c r="O772">
        <v>0</v>
      </c>
      <c r="P772">
        <v>0</v>
      </c>
      <c r="Q772">
        <v>1</v>
      </c>
      <c r="R772">
        <v>1</v>
      </c>
      <c r="S772">
        <v>0</v>
      </c>
      <c r="T772">
        <v>0</v>
      </c>
      <c r="U772">
        <v>2</v>
      </c>
      <c r="V772">
        <v>2</v>
      </c>
      <c r="W772">
        <v>1</v>
      </c>
      <c r="X772">
        <v>0</v>
      </c>
      <c r="Y772">
        <v>1</v>
      </c>
      <c r="Z772">
        <v>1</v>
      </c>
      <c r="AA772">
        <v>1</v>
      </c>
      <c r="AB772">
        <v>0</v>
      </c>
      <c r="AC772">
        <v>1</v>
      </c>
      <c r="AD772">
        <v>1</v>
      </c>
      <c r="AE772">
        <v>0</v>
      </c>
      <c r="AF772">
        <v>0</v>
      </c>
      <c r="AG772">
        <v>19</v>
      </c>
      <c r="AH772">
        <v>0</v>
      </c>
      <c r="AI772">
        <v>0</v>
      </c>
      <c r="AJ772">
        <v>2</v>
      </c>
      <c r="AK772" s="51" t="s">
        <v>128</v>
      </c>
      <c r="AO772" s="14" t="s">
        <v>92</v>
      </c>
    </row>
    <row r="773" spans="1:41" x14ac:dyDescent="0.3">
      <c r="A773" s="14" t="s">
        <v>1488</v>
      </c>
      <c r="B773">
        <v>4</v>
      </c>
      <c r="C773">
        <v>26094</v>
      </c>
      <c r="D773" t="s">
        <v>222</v>
      </c>
      <c r="E773">
        <v>0</v>
      </c>
      <c r="F773">
        <v>0</v>
      </c>
      <c r="H773">
        <v>0</v>
      </c>
      <c r="I773">
        <v>4</v>
      </c>
      <c r="J773">
        <v>4</v>
      </c>
      <c r="K773">
        <v>4</v>
      </c>
      <c r="L773">
        <v>4</v>
      </c>
      <c r="M773">
        <v>3</v>
      </c>
      <c r="N773">
        <v>3</v>
      </c>
      <c r="O773">
        <v>3</v>
      </c>
      <c r="P773">
        <v>3</v>
      </c>
      <c r="Q773">
        <v>3</v>
      </c>
      <c r="R773">
        <v>3</v>
      </c>
      <c r="S773">
        <v>0</v>
      </c>
      <c r="T773">
        <v>0</v>
      </c>
      <c r="U773">
        <v>6</v>
      </c>
      <c r="V773">
        <v>4</v>
      </c>
      <c r="W773">
        <v>4</v>
      </c>
      <c r="X773">
        <v>0</v>
      </c>
      <c r="Y773">
        <v>3</v>
      </c>
      <c r="Z773">
        <v>6</v>
      </c>
      <c r="AA773">
        <v>7</v>
      </c>
      <c r="AB773">
        <v>6</v>
      </c>
      <c r="AC773">
        <v>0</v>
      </c>
      <c r="AD773">
        <v>0</v>
      </c>
      <c r="AE773">
        <v>2</v>
      </c>
      <c r="AF773">
        <v>0</v>
      </c>
      <c r="AG773">
        <v>32</v>
      </c>
      <c r="AH773">
        <v>0</v>
      </c>
      <c r="AI773">
        <v>3</v>
      </c>
      <c r="AJ773">
        <v>0</v>
      </c>
      <c r="AK773" s="51" t="s">
        <v>92</v>
      </c>
      <c r="AO773" s="14" t="s">
        <v>92</v>
      </c>
    </row>
    <row r="774" spans="1:41" x14ac:dyDescent="0.3">
      <c r="A774" s="14" t="s">
        <v>1489</v>
      </c>
      <c r="B774">
        <v>4</v>
      </c>
      <c r="C774">
        <v>26269</v>
      </c>
      <c r="D774" t="s">
        <v>223</v>
      </c>
      <c r="E774">
        <v>0</v>
      </c>
      <c r="F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1</v>
      </c>
      <c r="V774">
        <v>1</v>
      </c>
      <c r="W774">
        <v>1</v>
      </c>
      <c r="X774">
        <v>0</v>
      </c>
      <c r="Y774">
        <v>0</v>
      </c>
      <c r="Z774">
        <v>1</v>
      </c>
      <c r="AA774">
        <v>1</v>
      </c>
      <c r="AB774">
        <v>1</v>
      </c>
      <c r="AC774">
        <v>1</v>
      </c>
      <c r="AD774">
        <v>1</v>
      </c>
      <c r="AE774">
        <v>0</v>
      </c>
      <c r="AF774">
        <v>0</v>
      </c>
      <c r="AG774">
        <v>1</v>
      </c>
      <c r="AH774">
        <v>0</v>
      </c>
      <c r="AI774">
        <v>0</v>
      </c>
      <c r="AJ774">
        <v>0</v>
      </c>
      <c r="AK774" s="51" t="s">
        <v>42</v>
      </c>
      <c r="AO774" s="14" t="s">
        <v>33</v>
      </c>
    </row>
    <row r="775" spans="1:41" x14ac:dyDescent="0.3">
      <c r="A775" s="14" t="s">
        <v>1464</v>
      </c>
      <c r="B775">
        <v>4</v>
      </c>
      <c r="C775">
        <v>31449</v>
      </c>
      <c r="D775" t="s">
        <v>194</v>
      </c>
      <c r="E775">
        <v>0</v>
      </c>
      <c r="F775">
        <v>0</v>
      </c>
      <c r="H775">
        <v>0</v>
      </c>
      <c r="I775">
        <v>11</v>
      </c>
      <c r="J775">
        <v>11</v>
      </c>
      <c r="K775">
        <v>11</v>
      </c>
      <c r="L775">
        <v>11</v>
      </c>
      <c r="M775">
        <v>4</v>
      </c>
      <c r="N775">
        <v>4</v>
      </c>
      <c r="O775">
        <v>4</v>
      </c>
      <c r="P775">
        <v>5</v>
      </c>
      <c r="Q775">
        <v>4</v>
      </c>
      <c r="R775">
        <v>3</v>
      </c>
      <c r="S775">
        <v>0</v>
      </c>
      <c r="T775">
        <v>0</v>
      </c>
      <c r="U775">
        <v>15</v>
      </c>
      <c r="V775">
        <v>14</v>
      </c>
      <c r="W775">
        <v>12</v>
      </c>
      <c r="X775">
        <v>0</v>
      </c>
      <c r="Y775">
        <v>14</v>
      </c>
      <c r="Z775">
        <v>3</v>
      </c>
      <c r="AA775">
        <v>3</v>
      </c>
      <c r="AB775">
        <v>5</v>
      </c>
      <c r="AC775">
        <v>14</v>
      </c>
      <c r="AD775">
        <v>3</v>
      </c>
      <c r="AE775">
        <v>13</v>
      </c>
      <c r="AF775">
        <v>0</v>
      </c>
      <c r="AG775">
        <v>0</v>
      </c>
      <c r="AH775">
        <v>0</v>
      </c>
      <c r="AI775">
        <v>5</v>
      </c>
      <c r="AJ775">
        <v>0</v>
      </c>
      <c r="AK775" s="51" t="s">
        <v>194</v>
      </c>
      <c r="AO775" s="14" t="s">
        <v>33</v>
      </c>
    </row>
    <row r="776" spans="1:41" x14ac:dyDescent="0.3">
      <c r="A776" s="14" t="s">
        <v>1490</v>
      </c>
      <c r="B776">
        <v>4</v>
      </c>
      <c r="C776">
        <v>11833</v>
      </c>
      <c r="D776" t="s">
        <v>461</v>
      </c>
      <c r="E776">
        <v>0</v>
      </c>
      <c r="F776">
        <v>0</v>
      </c>
      <c r="H776">
        <v>0</v>
      </c>
      <c r="I776">
        <v>7</v>
      </c>
      <c r="J776">
        <v>7</v>
      </c>
      <c r="K776">
        <v>7</v>
      </c>
      <c r="L776">
        <v>7</v>
      </c>
      <c r="M776">
        <v>4</v>
      </c>
      <c r="N776">
        <v>4</v>
      </c>
      <c r="O776">
        <v>5</v>
      </c>
      <c r="P776">
        <v>5</v>
      </c>
      <c r="Q776">
        <v>2</v>
      </c>
      <c r="R776">
        <v>2</v>
      </c>
      <c r="S776">
        <v>0</v>
      </c>
      <c r="T776">
        <v>0</v>
      </c>
      <c r="U776">
        <v>5</v>
      </c>
      <c r="V776">
        <v>6</v>
      </c>
      <c r="W776">
        <v>5</v>
      </c>
      <c r="X776">
        <v>0</v>
      </c>
      <c r="Y776">
        <v>2</v>
      </c>
      <c r="Z776">
        <v>3</v>
      </c>
      <c r="AA776">
        <v>4</v>
      </c>
      <c r="AB776">
        <v>4</v>
      </c>
      <c r="AC776">
        <v>3</v>
      </c>
      <c r="AD776">
        <v>2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2</v>
      </c>
      <c r="AK776" s="51" t="s">
        <v>33</v>
      </c>
      <c r="AO776" s="14" t="s">
        <v>393</v>
      </c>
    </row>
    <row r="777" spans="1:41" x14ac:dyDescent="0.3">
      <c r="A777" s="14" t="s">
        <v>1491</v>
      </c>
      <c r="B777">
        <v>4</v>
      </c>
      <c r="C777">
        <v>32743</v>
      </c>
      <c r="D777" t="s">
        <v>54</v>
      </c>
      <c r="E777">
        <v>7</v>
      </c>
      <c r="F777">
        <v>0</v>
      </c>
      <c r="H777">
        <v>7</v>
      </c>
      <c r="I777">
        <v>1</v>
      </c>
      <c r="J777">
        <v>1</v>
      </c>
      <c r="K777">
        <v>1</v>
      </c>
      <c r="L777">
        <v>1</v>
      </c>
      <c r="M777">
        <v>3</v>
      </c>
      <c r="N777">
        <v>3</v>
      </c>
      <c r="O777">
        <v>3</v>
      </c>
      <c r="P777">
        <v>3</v>
      </c>
      <c r="Q777">
        <v>4</v>
      </c>
      <c r="R777">
        <v>5</v>
      </c>
      <c r="S777">
        <v>0</v>
      </c>
      <c r="T777">
        <v>0</v>
      </c>
      <c r="U777">
        <v>8</v>
      </c>
      <c r="V777">
        <v>6</v>
      </c>
      <c r="W777">
        <v>6</v>
      </c>
      <c r="X777">
        <v>0</v>
      </c>
      <c r="Y777">
        <v>5</v>
      </c>
      <c r="Z777">
        <v>7</v>
      </c>
      <c r="AA777">
        <v>5</v>
      </c>
      <c r="AB777">
        <v>5</v>
      </c>
      <c r="AC777">
        <v>6</v>
      </c>
      <c r="AD777">
        <v>1</v>
      </c>
      <c r="AE777">
        <v>5</v>
      </c>
      <c r="AF777">
        <v>0</v>
      </c>
      <c r="AG777">
        <v>58</v>
      </c>
      <c r="AH777">
        <v>0</v>
      </c>
      <c r="AI777">
        <v>3</v>
      </c>
      <c r="AJ777">
        <v>10</v>
      </c>
      <c r="AK777" s="51" t="s">
        <v>365</v>
      </c>
      <c r="AO777" s="14" t="s">
        <v>33</v>
      </c>
    </row>
    <row r="778" spans="1:41" x14ac:dyDescent="0.3">
      <c r="A778" s="14" t="s">
        <v>1492</v>
      </c>
      <c r="B778">
        <v>4</v>
      </c>
      <c r="C778">
        <v>31139</v>
      </c>
      <c r="D778" t="s">
        <v>414</v>
      </c>
      <c r="E778">
        <v>1</v>
      </c>
      <c r="F778">
        <v>0</v>
      </c>
      <c r="H778">
        <v>0</v>
      </c>
      <c r="I778">
        <v>2</v>
      </c>
      <c r="J778">
        <v>2</v>
      </c>
      <c r="K778">
        <v>2</v>
      </c>
      <c r="L778">
        <v>2</v>
      </c>
      <c r="M778">
        <v>0</v>
      </c>
      <c r="N778">
        <v>0</v>
      </c>
      <c r="O778">
        <v>0</v>
      </c>
      <c r="P778">
        <v>0</v>
      </c>
      <c r="Q778">
        <v>1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1</v>
      </c>
      <c r="X778">
        <v>0</v>
      </c>
      <c r="Y778">
        <v>1</v>
      </c>
      <c r="Z778">
        <v>0</v>
      </c>
      <c r="AA778">
        <v>0</v>
      </c>
      <c r="AB778">
        <v>1</v>
      </c>
      <c r="AC778">
        <v>1</v>
      </c>
      <c r="AD778">
        <v>1</v>
      </c>
      <c r="AE778">
        <v>0</v>
      </c>
      <c r="AF778">
        <v>0</v>
      </c>
      <c r="AG778">
        <v>7</v>
      </c>
      <c r="AH778">
        <v>0</v>
      </c>
      <c r="AI778">
        <v>0</v>
      </c>
      <c r="AJ778">
        <v>0</v>
      </c>
      <c r="AK778" s="51" t="s">
        <v>363</v>
      </c>
      <c r="AO778" s="14" t="s">
        <v>164</v>
      </c>
    </row>
    <row r="779" spans="1:41" x14ac:dyDescent="0.3">
      <c r="A779" s="14" t="s">
        <v>234</v>
      </c>
      <c r="B779" t="s">
        <v>234</v>
      </c>
      <c r="E779">
        <v>4406</v>
      </c>
      <c r="F779">
        <v>115</v>
      </c>
      <c r="H779">
        <v>4831</v>
      </c>
      <c r="I779">
        <v>4220</v>
      </c>
      <c r="J779">
        <v>4236</v>
      </c>
      <c r="K779">
        <v>4207</v>
      </c>
      <c r="L779">
        <v>4184</v>
      </c>
      <c r="M779">
        <v>4642</v>
      </c>
      <c r="N779">
        <v>4564</v>
      </c>
      <c r="O779">
        <v>4642</v>
      </c>
      <c r="P779">
        <v>4666</v>
      </c>
      <c r="Q779">
        <v>4759</v>
      </c>
      <c r="R779">
        <v>4757</v>
      </c>
      <c r="S779">
        <v>17</v>
      </c>
      <c r="T779">
        <v>0</v>
      </c>
      <c r="U779">
        <v>4414</v>
      </c>
      <c r="V779">
        <v>4558</v>
      </c>
      <c r="W779">
        <v>3740</v>
      </c>
      <c r="X779">
        <v>1</v>
      </c>
      <c r="Y779">
        <v>4322</v>
      </c>
      <c r="Z779">
        <v>3434</v>
      </c>
      <c r="AA779">
        <v>4016</v>
      </c>
      <c r="AB779">
        <v>3965</v>
      </c>
      <c r="AC779">
        <v>3348</v>
      </c>
      <c r="AD779">
        <v>2649</v>
      </c>
      <c r="AE779">
        <v>1778</v>
      </c>
      <c r="AF779">
        <v>754</v>
      </c>
      <c r="AG779">
        <v>10734</v>
      </c>
      <c r="AH779">
        <v>0</v>
      </c>
      <c r="AI779">
        <v>616</v>
      </c>
      <c r="AJ779">
        <v>3196</v>
      </c>
      <c r="AK779" s="51" t="e">
        <v>#N/A</v>
      </c>
      <c r="AO779" s="14" t="e">
        <v>#N/A</v>
      </c>
    </row>
    <row r="780" spans="1:41" x14ac:dyDescent="0.3">
      <c r="A780" s="14" t="s">
        <v>1493</v>
      </c>
      <c r="AK780" s="51" t="e">
        <v>#N/A</v>
      </c>
      <c r="AO780" s="14" t="e">
        <v>#N/A</v>
      </c>
    </row>
    <row r="781" spans="1:41" x14ac:dyDescent="0.3">
      <c r="A781" s="14" t="s">
        <v>1493</v>
      </c>
      <c r="AK781" s="51" t="e">
        <v>#N/A</v>
      </c>
      <c r="AO781" s="14" t="e">
        <v>#N/A</v>
      </c>
    </row>
    <row r="782" spans="1:41" x14ac:dyDescent="0.3">
      <c r="A782" s="14" t="s">
        <v>1493</v>
      </c>
      <c r="AK782" s="51" t="e">
        <v>#N/A</v>
      </c>
      <c r="AO782" s="14" t="e">
        <v>#N/A</v>
      </c>
    </row>
    <row r="783" spans="1:41" x14ac:dyDescent="0.3">
      <c r="A783" s="14" t="s">
        <v>1493</v>
      </c>
      <c r="AK783" s="51" t="e">
        <v>#N/A</v>
      </c>
      <c r="AO783" s="14" t="e">
        <v>#N/A</v>
      </c>
    </row>
    <row r="784" spans="1:41" x14ac:dyDescent="0.3">
      <c r="A784" s="14" t="s">
        <v>1493</v>
      </c>
      <c r="AK784" s="51" t="e">
        <v>#N/A</v>
      </c>
      <c r="AO784" s="14" t="e">
        <v>#N/A</v>
      </c>
    </row>
    <row r="785" spans="1:41" x14ac:dyDescent="0.3">
      <c r="A785" s="14" t="s">
        <v>1493</v>
      </c>
      <c r="AK785" s="51" t="e">
        <v>#N/A</v>
      </c>
      <c r="AO785" s="14" t="e">
        <v>#N/A</v>
      </c>
    </row>
    <row r="786" spans="1:41" x14ac:dyDescent="0.3">
      <c r="A786" s="14" t="s">
        <v>1493</v>
      </c>
      <c r="AK786" s="51" t="e">
        <v>#N/A</v>
      </c>
      <c r="AO786" s="14" t="e">
        <v>#N/A</v>
      </c>
    </row>
    <row r="787" spans="1:41" x14ac:dyDescent="0.3">
      <c r="A787" s="14" t="s">
        <v>1493</v>
      </c>
      <c r="AK787" s="51" t="e">
        <v>#N/A</v>
      </c>
      <c r="AO787" s="14" t="e">
        <v>#N/A</v>
      </c>
    </row>
    <row r="788" spans="1:41" x14ac:dyDescent="0.3">
      <c r="A788" s="14" t="s">
        <v>1493</v>
      </c>
      <c r="AK788" s="51" t="e">
        <v>#N/A</v>
      </c>
      <c r="AO788" s="14" t="e">
        <v>#N/A</v>
      </c>
    </row>
    <row r="789" spans="1:41" x14ac:dyDescent="0.3">
      <c r="A789" s="14" t="s">
        <v>1493</v>
      </c>
      <c r="AK789" s="51" t="e">
        <v>#N/A</v>
      </c>
      <c r="AO789" s="14" t="e">
        <v>#N/A</v>
      </c>
    </row>
    <row r="790" spans="1:41" x14ac:dyDescent="0.3">
      <c r="A790" s="14" t="s">
        <v>1493</v>
      </c>
      <c r="AK790" s="51" t="e">
        <v>#N/A</v>
      </c>
      <c r="AO790" s="14" t="e">
        <v>#N/A</v>
      </c>
    </row>
    <row r="791" spans="1:41" x14ac:dyDescent="0.3">
      <c r="A791" s="14" t="s">
        <v>1493</v>
      </c>
      <c r="AK791" s="51" t="e">
        <v>#N/A</v>
      </c>
      <c r="AO791" s="14" t="e">
        <v>#N/A</v>
      </c>
    </row>
    <row r="792" spans="1:41" x14ac:dyDescent="0.3">
      <c r="A792" s="14" t="s">
        <v>1493</v>
      </c>
      <c r="AK792" s="51" t="e">
        <v>#N/A</v>
      </c>
      <c r="AO792" s="14" t="e">
        <v>#N/A</v>
      </c>
    </row>
    <row r="793" spans="1:41" x14ac:dyDescent="0.3">
      <c r="A793" s="14" t="s">
        <v>1493</v>
      </c>
      <c r="AK793" s="51" t="e">
        <v>#N/A</v>
      </c>
      <c r="AO793" s="14" t="e">
        <v>#N/A</v>
      </c>
    </row>
    <row r="794" spans="1:41" x14ac:dyDescent="0.3">
      <c r="A794" s="14" t="s">
        <v>1493</v>
      </c>
      <c r="AK794" s="51" t="e">
        <v>#N/A</v>
      </c>
      <c r="AO794" s="14" t="e">
        <v>#N/A</v>
      </c>
    </row>
    <row r="795" spans="1:41" x14ac:dyDescent="0.3">
      <c r="A795" s="14" t="s">
        <v>1493</v>
      </c>
      <c r="AK795" s="51" t="e">
        <v>#N/A</v>
      </c>
      <c r="AO795" s="14" t="e">
        <v>#N/A</v>
      </c>
    </row>
    <row r="796" spans="1:41" x14ac:dyDescent="0.3">
      <c r="A796" s="14" t="s">
        <v>1493</v>
      </c>
      <c r="AK796" s="51" t="e">
        <v>#N/A</v>
      </c>
      <c r="AO796" s="14" t="e">
        <v>#N/A</v>
      </c>
    </row>
    <row r="797" spans="1:41" x14ac:dyDescent="0.3">
      <c r="A797" s="14" t="s">
        <v>1493</v>
      </c>
      <c r="AK797" s="51" t="e">
        <v>#N/A</v>
      </c>
      <c r="AO797" s="14" t="e">
        <v>#N/A</v>
      </c>
    </row>
    <row r="798" spans="1:41" x14ac:dyDescent="0.3">
      <c r="A798" s="14" t="s">
        <v>1493</v>
      </c>
      <c r="AK798" s="51" t="e">
        <v>#N/A</v>
      </c>
      <c r="AO798" s="14" t="e">
        <v>#N/A</v>
      </c>
    </row>
    <row r="799" spans="1:41" x14ac:dyDescent="0.3">
      <c r="A799" s="14" t="s">
        <v>1493</v>
      </c>
      <c r="AK799" s="51" t="e">
        <v>#N/A</v>
      </c>
      <c r="AO799" s="14" t="e">
        <v>#N/A</v>
      </c>
    </row>
    <row r="800" spans="1:41" x14ac:dyDescent="0.3">
      <c r="A800" s="14" t="s">
        <v>1493</v>
      </c>
      <c r="AK800" s="51" t="e">
        <v>#N/A</v>
      </c>
      <c r="AO800" s="14" t="e">
        <v>#N/A</v>
      </c>
    </row>
    <row r="801" spans="1:41" x14ac:dyDescent="0.3">
      <c r="A801" s="14" t="s">
        <v>1493</v>
      </c>
      <c r="AK801" s="51" t="e">
        <v>#N/A</v>
      </c>
      <c r="AO801" s="14" t="e">
        <v>#N/A</v>
      </c>
    </row>
    <row r="802" spans="1:41" x14ac:dyDescent="0.3">
      <c r="A802" s="14" t="s">
        <v>1493</v>
      </c>
      <c r="AK802" s="51" t="e">
        <v>#N/A</v>
      </c>
      <c r="AO802" s="14" t="e">
        <v>#N/A</v>
      </c>
    </row>
    <row r="803" spans="1:41" x14ac:dyDescent="0.3">
      <c r="A803" s="14" t="s">
        <v>1493</v>
      </c>
      <c r="AK803" s="51" t="e">
        <v>#N/A</v>
      </c>
      <c r="AO803" s="14" t="e">
        <v>#N/A</v>
      </c>
    </row>
    <row r="804" spans="1:41" x14ac:dyDescent="0.3">
      <c r="A804" s="14" t="s">
        <v>1493</v>
      </c>
      <c r="AK804" s="51" t="e">
        <v>#N/A</v>
      </c>
      <c r="AO804" s="14" t="e">
        <v>#N/A</v>
      </c>
    </row>
    <row r="805" spans="1:41" x14ac:dyDescent="0.3">
      <c r="A805" s="14" t="s">
        <v>1493</v>
      </c>
      <c r="AK805" s="51" t="e">
        <v>#N/A</v>
      </c>
      <c r="AO805" s="14" t="e">
        <v>#N/A</v>
      </c>
    </row>
    <row r="806" spans="1:41" x14ac:dyDescent="0.3">
      <c r="A806" s="14" t="s">
        <v>1493</v>
      </c>
      <c r="AK806" s="51" t="e">
        <v>#N/A</v>
      </c>
      <c r="AO806" s="14" t="e">
        <v>#N/A</v>
      </c>
    </row>
    <row r="807" spans="1:41" x14ac:dyDescent="0.3">
      <c r="A807" s="14" t="s">
        <v>1493</v>
      </c>
      <c r="AK807" s="51" t="e">
        <v>#N/A</v>
      </c>
      <c r="AO807" s="14" t="e">
        <v>#N/A</v>
      </c>
    </row>
    <row r="808" spans="1:41" x14ac:dyDescent="0.3">
      <c r="A808" s="14" t="s">
        <v>1493</v>
      </c>
      <c r="AK808" s="51" t="e">
        <v>#N/A</v>
      </c>
      <c r="AO808" s="14" t="e">
        <v>#N/A</v>
      </c>
    </row>
    <row r="809" spans="1:41" x14ac:dyDescent="0.3">
      <c r="A809" s="14" t="s">
        <v>1493</v>
      </c>
      <c r="AK809" s="51" t="e">
        <v>#N/A</v>
      </c>
      <c r="AO809" s="14" t="e">
        <v>#N/A</v>
      </c>
    </row>
    <row r="810" spans="1:41" x14ac:dyDescent="0.3">
      <c r="A810" s="14" t="s">
        <v>1493</v>
      </c>
      <c r="AK810" s="51" t="e">
        <v>#N/A</v>
      </c>
      <c r="AO810" s="14" t="e">
        <v>#N/A</v>
      </c>
    </row>
    <row r="811" spans="1:41" x14ac:dyDescent="0.3">
      <c r="A811" s="14" t="s">
        <v>1493</v>
      </c>
      <c r="AK811" s="51" t="e">
        <v>#N/A</v>
      </c>
      <c r="AO811" s="14" t="e">
        <v>#N/A</v>
      </c>
    </row>
    <row r="812" spans="1:41" x14ac:dyDescent="0.3">
      <c r="A812" s="14" t="s">
        <v>1493</v>
      </c>
      <c r="AK812" s="51" t="e">
        <v>#N/A</v>
      </c>
      <c r="AO812" s="14" t="e">
        <v>#N/A</v>
      </c>
    </row>
    <row r="813" spans="1:41" x14ac:dyDescent="0.3">
      <c r="A813" s="14" t="s">
        <v>1493</v>
      </c>
      <c r="AK813" s="51" t="e">
        <v>#N/A</v>
      </c>
      <c r="AO813" s="14" t="e">
        <v>#N/A</v>
      </c>
    </row>
    <row r="814" spans="1:41" x14ac:dyDescent="0.3">
      <c r="A814" s="14" t="s">
        <v>1493</v>
      </c>
      <c r="AK814" s="51" t="e">
        <v>#N/A</v>
      </c>
      <c r="AO814" s="14" t="e">
        <v>#N/A</v>
      </c>
    </row>
    <row r="815" spans="1:41" x14ac:dyDescent="0.3">
      <c r="A815" s="14" t="s">
        <v>1493</v>
      </c>
      <c r="AK815" s="51" t="e">
        <v>#N/A</v>
      </c>
      <c r="AO815" s="14" t="e">
        <v>#N/A</v>
      </c>
    </row>
    <row r="816" spans="1:41" x14ac:dyDescent="0.3">
      <c r="A816" s="14" t="s">
        <v>1493</v>
      </c>
      <c r="AK816" s="51" t="e">
        <v>#N/A</v>
      </c>
      <c r="AO816" s="14" t="e">
        <v>#N/A</v>
      </c>
    </row>
    <row r="817" spans="1:41" x14ac:dyDescent="0.3">
      <c r="A817" s="14" t="s">
        <v>1493</v>
      </c>
      <c r="AK817" s="51" t="e">
        <v>#N/A</v>
      </c>
      <c r="AO817" s="14" t="e">
        <v>#N/A</v>
      </c>
    </row>
    <row r="818" spans="1:41" x14ac:dyDescent="0.3">
      <c r="A818" s="14" t="s">
        <v>1493</v>
      </c>
      <c r="AK818" s="51" t="e">
        <v>#N/A</v>
      </c>
      <c r="AO818" s="14" t="e">
        <v>#N/A</v>
      </c>
    </row>
    <row r="819" spans="1:41" x14ac:dyDescent="0.3">
      <c r="A819" s="14" t="s">
        <v>1493</v>
      </c>
      <c r="AK819" s="51" t="e">
        <v>#N/A</v>
      </c>
      <c r="AO819" s="14" t="e">
        <v>#N/A</v>
      </c>
    </row>
    <row r="820" spans="1:41" x14ac:dyDescent="0.3">
      <c r="A820" s="14" t="s">
        <v>1493</v>
      </c>
      <c r="AK820" s="51" t="e">
        <v>#N/A</v>
      </c>
      <c r="AO820" s="14" t="e">
        <v>#N/A</v>
      </c>
    </row>
    <row r="821" spans="1:41" x14ac:dyDescent="0.3">
      <c r="A821" s="14" t="s">
        <v>1493</v>
      </c>
      <c r="AK821" s="51" t="e">
        <v>#N/A</v>
      </c>
      <c r="AO821" s="14" t="e">
        <v>#N/A</v>
      </c>
    </row>
    <row r="822" spans="1:41" x14ac:dyDescent="0.3">
      <c r="A822" s="14" t="s">
        <v>1493</v>
      </c>
      <c r="AK822" s="51" t="e">
        <v>#N/A</v>
      </c>
      <c r="AO822" s="14" t="e">
        <v>#N/A</v>
      </c>
    </row>
    <row r="823" spans="1:41" x14ac:dyDescent="0.3">
      <c r="A823" s="14" t="s">
        <v>1493</v>
      </c>
      <c r="AK823" s="51" t="e">
        <v>#N/A</v>
      </c>
      <c r="AO823" s="14" t="e">
        <v>#N/A</v>
      </c>
    </row>
    <row r="824" spans="1:41" x14ac:dyDescent="0.3">
      <c r="A824" s="14" t="s">
        <v>1493</v>
      </c>
      <c r="AK824" s="51" t="e">
        <v>#N/A</v>
      </c>
      <c r="AO824" s="14" t="e">
        <v>#N/A</v>
      </c>
    </row>
    <row r="825" spans="1:41" x14ac:dyDescent="0.3">
      <c r="A825" s="14" t="s">
        <v>1493</v>
      </c>
      <c r="AK825" s="51" t="e">
        <v>#N/A</v>
      </c>
      <c r="AO825" s="14" t="e">
        <v>#N/A</v>
      </c>
    </row>
    <row r="826" spans="1:41" x14ac:dyDescent="0.3">
      <c r="A826" s="14" t="s">
        <v>1493</v>
      </c>
      <c r="AK826" s="51" t="e">
        <v>#N/A</v>
      </c>
      <c r="AO826" s="14" t="e">
        <v>#N/A</v>
      </c>
    </row>
    <row r="827" spans="1:41" x14ac:dyDescent="0.3">
      <c r="A827" s="14" t="s">
        <v>1493</v>
      </c>
      <c r="AK827" s="51" t="e">
        <v>#N/A</v>
      </c>
      <c r="AO827" s="14" t="e">
        <v>#N/A</v>
      </c>
    </row>
    <row r="828" spans="1:41" x14ac:dyDescent="0.3">
      <c r="A828" s="14" t="s">
        <v>1493</v>
      </c>
      <c r="AK828" s="51" t="e">
        <v>#N/A</v>
      </c>
      <c r="AO828" s="14" t="e">
        <v>#N/A</v>
      </c>
    </row>
    <row r="829" spans="1:41" x14ac:dyDescent="0.3">
      <c r="A829" s="14" t="s">
        <v>1493</v>
      </c>
      <c r="AK829" s="51" t="e">
        <v>#N/A</v>
      </c>
      <c r="AO829" s="14" t="e">
        <v>#N/A</v>
      </c>
    </row>
    <row r="830" spans="1:41" x14ac:dyDescent="0.3">
      <c r="A830" s="14" t="s">
        <v>1493</v>
      </c>
      <c r="AK830" s="51" t="e">
        <v>#N/A</v>
      </c>
      <c r="AO830" s="14" t="e">
        <v>#N/A</v>
      </c>
    </row>
    <row r="831" spans="1:41" x14ac:dyDescent="0.3">
      <c r="A831" s="14" t="s">
        <v>1493</v>
      </c>
      <c r="AK831" s="51" t="e">
        <v>#N/A</v>
      </c>
      <c r="AO831" s="14" t="e">
        <v>#N/A</v>
      </c>
    </row>
    <row r="832" spans="1:41" x14ac:dyDescent="0.3">
      <c r="A832" s="14" t="s">
        <v>1493</v>
      </c>
      <c r="AK832" s="51" t="e">
        <v>#N/A</v>
      </c>
      <c r="AO832" s="14" t="e">
        <v>#N/A</v>
      </c>
    </row>
    <row r="833" spans="1:41" x14ac:dyDescent="0.3">
      <c r="A833" s="14" t="s">
        <v>1493</v>
      </c>
      <c r="AK833" s="51" t="e">
        <v>#N/A</v>
      </c>
      <c r="AO833" s="14" t="e">
        <v>#N/A</v>
      </c>
    </row>
    <row r="834" spans="1:41" x14ac:dyDescent="0.3">
      <c r="A834" s="14" t="s">
        <v>1493</v>
      </c>
      <c r="AK834" s="51" t="e">
        <v>#N/A</v>
      </c>
      <c r="AO834" s="14" t="e">
        <v>#N/A</v>
      </c>
    </row>
    <row r="835" spans="1:41" x14ac:dyDescent="0.3">
      <c r="A835" s="14" t="s">
        <v>1493</v>
      </c>
      <c r="AK835" s="51" t="e">
        <v>#N/A</v>
      </c>
      <c r="AO835" s="14" t="e">
        <v>#N/A</v>
      </c>
    </row>
    <row r="836" spans="1:41" x14ac:dyDescent="0.3">
      <c r="A836" s="14" t="s">
        <v>1493</v>
      </c>
      <c r="AK836" s="51" t="e">
        <v>#N/A</v>
      </c>
      <c r="AO836" s="14" t="e">
        <v>#N/A</v>
      </c>
    </row>
    <row r="837" spans="1:41" x14ac:dyDescent="0.3">
      <c r="A837" s="14" t="s">
        <v>1493</v>
      </c>
      <c r="AK837" s="51" t="e">
        <v>#N/A</v>
      </c>
      <c r="AO837" s="14" t="e">
        <v>#N/A</v>
      </c>
    </row>
    <row r="838" spans="1:41" x14ac:dyDescent="0.3">
      <c r="A838" s="14" t="s">
        <v>1493</v>
      </c>
      <c r="AK838" s="51" t="e">
        <v>#N/A</v>
      </c>
      <c r="AO838" s="14" t="e">
        <v>#N/A</v>
      </c>
    </row>
    <row r="839" spans="1:41" x14ac:dyDescent="0.3">
      <c r="A839" s="14" t="s">
        <v>1493</v>
      </c>
      <c r="AK839" s="51" t="e">
        <v>#N/A</v>
      </c>
      <c r="AO839" s="14" t="e">
        <v>#N/A</v>
      </c>
    </row>
    <row r="840" spans="1:41" x14ac:dyDescent="0.3">
      <c r="A840" s="14" t="s">
        <v>1493</v>
      </c>
      <c r="AK840" s="51" t="e">
        <v>#N/A</v>
      </c>
      <c r="AO840" s="14" t="e">
        <v>#N/A</v>
      </c>
    </row>
    <row r="841" spans="1:41" x14ac:dyDescent="0.3">
      <c r="A841" s="14" t="s">
        <v>1493</v>
      </c>
      <c r="AK841" s="51" t="e">
        <v>#N/A</v>
      </c>
      <c r="AO841" s="14" t="e">
        <v>#N/A</v>
      </c>
    </row>
    <row r="842" spans="1:41" x14ac:dyDescent="0.3">
      <c r="A842" s="14" t="s">
        <v>1493</v>
      </c>
      <c r="AK842" s="51" t="e">
        <v>#N/A</v>
      </c>
      <c r="AO842" s="14" t="e">
        <v>#N/A</v>
      </c>
    </row>
    <row r="843" spans="1:41" x14ac:dyDescent="0.3">
      <c r="A843" s="14" t="s">
        <v>1493</v>
      </c>
      <c r="AK843" s="51" t="e">
        <v>#N/A</v>
      </c>
      <c r="AO843" s="14" t="e">
        <v>#N/A</v>
      </c>
    </row>
    <row r="844" spans="1:41" x14ac:dyDescent="0.3">
      <c r="A844" s="14" t="s">
        <v>1493</v>
      </c>
      <c r="AK844" s="51" t="e">
        <v>#N/A</v>
      </c>
      <c r="AO844" s="14" t="e">
        <v>#N/A</v>
      </c>
    </row>
    <row r="845" spans="1:41" x14ac:dyDescent="0.3">
      <c r="A845" s="14" t="s">
        <v>1493</v>
      </c>
      <c r="AK845" s="51" t="e">
        <v>#N/A</v>
      </c>
      <c r="AO845" s="14" t="e">
        <v>#N/A</v>
      </c>
    </row>
    <row r="846" spans="1:41" x14ac:dyDescent="0.3">
      <c r="A846" s="14" t="s">
        <v>1493</v>
      </c>
      <c r="AK846" s="51" t="e">
        <v>#N/A</v>
      </c>
      <c r="AO846" s="14" t="e">
        <v>#N/A</v>
      </c>
    </row>
    <row r="847" spans="1:41" x14ac:dyDescent="0.3">
      <c r="A847" s="14" t="s">
        <v>1493</v>
      </c>
      <c r="AK847" s="51" t="e">
        <v>#N/A</v>
      </c>
      <c r="AO847" s="14" t="e">
        <v>#N/A</v>
      </c>
    </row>
    <row r="848" spans="1:41" x14ac:dyDescent="0.3">
      <c r="A848" s="14" t="s">
        <v>1493</v>
      </c>
      <c r="AK848" s="51" t="e">
        <v>#N/A</v>
      </c>
      <c r="AO848" s="14" t="e">
        <v>#N/A</v>
      </c>
    </row>
    <row r="849" spans="1:41" x14ac:dyDescent="0.3">
      <c r="A849" s="14" t="s">
        <v>1493</v>
      </c>
      <c r="AK849" s="51" t="e">
        <v>#N/A</v>
      </c>
      <c r="AO849" s="14" t="e">
        <v>#N/A</v>
      </c>
    </row>
    <row r="850" spans="1:41" x14ac:dyDescent="0.3">
      <c r="A850" s="14" t="s">
        <v>1493</v>
      </c>
      <c r="AK850" s="51" t="e">
        <v>#N/A</v>
      </c>
      <c r="AO850" s="14" t="e">
        <v>#N/A</v>
      </c>
    </row>
    <row r="851" spans="1:41" x14ac:dyDescent="0.3">
      <c r="A851" s="14" t="s">
        <v>1493</v>
      </c>
      <c r="AK851" s="51" t="e">
        <v>#N/A</v>
      </c>
      <c r="AO851" s="14" t="e">
        <v>#N/A</v>
      </c>
    </row>
    <row r="852" spans="1:41" x14ac:dyDescent="0.3">
      <c r="A852" s="14" t="s">
        <v>1493</v>
      </c>
      <c r="AK852" s="51" t="e">
        <v>#N/A</v>
      </c>
      <c r="AO852" s="14" t="e">
        <v>#N/A</v>
      </c>
    </row>
    <row r="853" spans="1:41" x14ac:dyDescent="0.3">
      <c r="A853" s="14" t="s">
        <v>1493</v>
      </c>
      <c r="AK853" s="51" t="e">
        <v>#N/A</v>
      </c>
      <c r="AO853" s="14" t="e">
        <v>#N/A</v>
      </c>
    </row>
    <row r="854" spans="1:41" x14ac:dyDescent="0.3">
      <c r="A854" s="14" t="s">
        <v>1493</v>
      </c>
      <c r="AK854" s="51" t="e">
        <v>#N/A</v>
      </c>
      <c r="AO854" s="14" t="e">
        <v>#N/A</v>
      </c>
    </row>
    <row r="855" spans="1:41" x14ac:dyDescent="0.3">
      <c r="A855" s="14" t="s">
        <v>1493</v>
      </c>
      <c r="AK855" s="51" t="e">
        <v>#N/A</v>
      </c>
      <c r="AO855" s="14" t="e">
        <v>#N/A</v>
      </c>
    </row>
    <row r="856" spans="1:41" x14ac:dyDescent="0.3">
      <c r="A856" s="14" t="s">
        <v>1493</v>
      </c>
      <c r="AK856" s="51" t="e">
        <v>#N/A</v>
      </c>
      <c r="AO856" s="14" t="e">
        <v>#N/A</v>
      </c>
    </row>
    <row r="857" spans="1:41" x14ac:dyDescent="0.3">
      <c r="A857" s="14" t="s">
        <v>1493</v>
      </c>
      <c r="AK857" s="51" t="e">
        <v>#N/A</v>
      </c>
      <c r="AO857" s="14" t="e">
        <v>#N/A</v>
      </c>
    </row>
    <row r="858" spans="1:41" x14ac:dyDescent="0.3">
      <c r="A858" s="14" t="s">
        <v>1493</v>
      </c>
      <c r="AK858" s="51" t="e">
        <v>#N/A</v>
      </c>
      <c r="AO858" s="14" t="e">
        <v>#N/A</v>
      </c>
    </row>
    <row r="859" spans="1:41" x14ac:dyDescent="0.3">
      <c r="A859" s="14" t="s">
        <v>1493</v>
      </c>
      <c r="AK859" s="51" t="e">
        <v>#N/A</v>
      </c>
      <c r="AO859" s="14" t="e">
        <v>#N/A</v>
      </c>
    </row>
    <row r="860" spans="1:41" x14ac:dyDescent="0.3">
      <c r="A860" s="14" t="s">
        <v>1493</v>
      </c>
      <c r="AK860" s="51" t="e">
        <v>#N/A</v>
      </c>
      <c r="AO860" s="14" t="e">
        <v>#N/A</v>
      </c>
    </row>
    <row r="861" spans="1:41" x14ac:dyDescent="0.3">
      <c r="A861" s="14" t="s">
        <v>1493</v>
      </c>
      <c r="AK861" s="51" t="e">
        <v>#N/A</v>
      </c>
      <c r="AO861" s="14" t="e">
        <v>#N/A</v>
      </c>
    </row>
    <row r="862" spans="1:41" x14ac:dyDescent="0.3">
      <c r="A862" s="14" t="s">
        <v>1493</v>
      </c>
      <c r="AK862" s="51" t="e">
        <v>#N/A</v>
      </c>
      <c r="AO862" s="14" t="e">
        <v>#N/A</v>
      </c>
    </row>
    <row r="863" spans="1:41" x14ac:dyDescent="0.3">
      <c r="A863" s="14" t="s">
        <v>1493</v>
      </c>
      <c r="AK863" s="51" t="e">
        <v>#N/A</v>
      </c>
      <c r="AO863" s="14" t="e">
        <v>#N/A</v>
      </c>
    </row>
    <row r="864" spans="1:41" x14ac:dyDescent="0.3">
      <c r="A864" s="14" t="s">
        <v>1493</v>
      </c>
      <c r="AK864" s="51" t="e">
        <v>#N/A</v>
      </c>
      <c r="AO864" s="14" t="e">
        <v>#N/A</v>
      </c>
    </row>
    <row r="865" spans="1:41" x14ac:dyDescent="0.3">
      <c r="A865" s="14" t="s">
        <v>1493</v>
      </c>
      <c r="AK865" s="51" t="e">
        <v>#N/A</v>
      </c>
      <c r="AO865" s="14" t="e">
        <v>#N/A</v>
      </c>
    </row>
    <row r="866" spans="1:41" x14ac:dyDescent="0.3">
      <c r="A866" s="14" t="s">
        <v>1493</v>
      </c>
      <c r="AK866" s="51" t="e">
        <v>#N/A</v>
      </c>
      <c r="AO866" s="14" t="e">
        <v>#N/A</v>
      </c>
    </row>
    <row r="867" spans="1:41" x14ac:dyDescent="0.3">
      <c r="A867" s="14" t="s">
        <v>1493</v>
      </c>
      <c r="AK867" s="51" t="e">
        <v>#N/A</v>
      </c>
      <c r="AO867" s="14" t="e">
        <v>#N/A</v>
      </c>
    </row>
    <row r="868" spans="1:41" x14ac:dyDescent="0.3">
      <c r="A868" s="14" t="s">
        <v>1493</v>
      </c>
      <c r="AK868" s="51" t="e">
        <v>#N/A</v>
      </c>
      <c r="AO868" s="14" t="e">
        <v>#N/A</v>
      </c>
    </row>
    <row r="869" spans="1:41" x14ac:dyDescent="0.3">
      <c r="A869" s="14" t="s">
        <v>1493</v>
      </c>
      <c r="AK869" s="51" t="e">
        <v>#N/A</v>
      </c>
      <c r="AO869" s="14" t="e">
        <v>#N/A</v>
      </c>
    </row>
    <row r="870" spans="1:41" x14ac:dyDescent="0.3">
      <c r="A870" s="14" t="s">
        <v>1493</v>
      </c>
      <c r="AK870" s="51" t="e">
        <v>#N/A</v>
      </c>
      <c r="AO870" s="14" t="e">
        <v>#N/A</v>
      </c>
    </row>
    <row r="871" spans="1:41" x14ac:dyDescent="0.3">
      <c r="A871" s="14" t="s">
        <v>1493</v>
      </c>
      <c r="AK871" s="51" t="e">
        <v>#N/A</v>
      </c>
      <c r="AO871" s="14" t="e">
        <v>#N/A</v>
      </c>
    </row>
    <row r="872" spans="1:41" x14ac:dyDescent="0.3">
      <c r="A872" s="14" t="s">
        <v>1493</v>
      </c>
      <c r="AK872" s="51" t="e">
        <v>#N/A</v>
      </c>
      <c r="AO872" s="14" t="e">
        <v>#N/A</v>
      </c>
    </row>
    <row r="873" spans="1:41" x14ac:dyDescent="0.3">
      <c r="A873" s="14" t="s">
        <v>1493</v>
      </c>
      <c r="AK873" s="51" t="e">
        <v>#N/A</v>
      </c>
      <c r="AO873" s="14" t="e">
        <v>#N/A</v>
      </c>
    </row>
    <row r="874" spans="1:41" x14ac:dyDescent="0.3">
      <c r="A874" s="14" t="s">
        <v>1493</v>
      </c>
      <c r="AK874" s="51" t="e">
        <v>#N/A</v>
      </c>
      <c r="AO874" s="14" t="e">
        <v>#N/A</v>
      </c>
    </row>
    <row r="875" spans="1:41" x14ac:dyDescent="0.3">
      <c r="A875" s="14" t="s">
        <v>1493</v>
      </c>
      <c r="AK875" s="51" t="e">
        <v>#N/A</v>
      </c>
      <c r="AO875" s="14" t="e">
        <v>#N/A</v>
      </c>
    </row>
    <row r="876" spans="1:41" x14ac:dyDescent="0.3">
      <c r="A876" s="14" t="s">
        <v>1493</v>
      </c>
      <c r="AK876" s="51" t="e">
        <v>#N/A</v>
      </c>
      <c r="AO876" s="14" t="e">
        <v>#N/A</v>
      </c>
    </row>
    <row r="877" spans="1:41" x14ac:dyDescent="0.3">
      <c r="A877" s="14" t="s">
        <v>1493</v>
      </c>
      <c r="AK877" s="51" t="e">
        <v>#N/A</v>
      </c>
      <c r="AO877" s="14" t="e">
        <v>#N/A</v>
      </c>
    </row>
    <row r="878" spans="1:41" x14ac:dyDescent="0.3">
      <c r="A878" s="14" t="s">
        <v>1493</v>
      </c>
      <c r="AK878" s="51" t="e">
        <v>#N/A</v>
      </c>
      <c r="AO878" s="14" t="e">
        <v>#N/A</v>
      </c>
    </row>
    <row r="879" spans="1:41" x14ac:dyDescent="0.3">
      <c r="A879" s="14" t="s">
        <v>1493</v>
      </c>
      <c r="AK879" s="51" t="e">
        <v>#N/A</v>
      </c>
      <c r="AO879" s="14" t="e">
        <v>#N/A</v>
      </c>
    </row>
    <row r="880" spans="1:41" x14ac:dyDescent="0.3">
      <c r="A880" s="14" t="s">
        <v>1493</v>
      </c>
      <c r="AK880" s="51" t="e">
        <v>#N/A</v>
      </c>
      <c r="AO880" s="14" t="e">
        <v>#N/A</v>
      </c>
    </row>
    <row r="881" spans="1:41" x14ac:dyDescent="0.3">
      <c r="A881" s="14" t="s">
        <v>1493</v>
      </c>
      <c r="AK881" s="51" t="e">
        <v>#N/A</v>
      </c>
      <c r="AO881" s="14" t="e">
        <v>#N/A</v>
      </c>
    </row>
    <row r="882" spans="1:41" x14ac:dyDescent="0.3">
      <c r="A882" s="14" t="s">
        <v>1493</v>
      </c>
      <c r="AK882" s="51" t="e">
        <v>#N/A</v>
      </c>
      <c r="AO882" s="14" t="e">
        <v>#N/A</v>
      </c>
    </row>
    <row r="883" spans="1:41" x14ac:dyDescent="0.3">
      <c r="A883" s="14" t="s">
        <v>1493</v>
      </c>
      <c r="AK883" s="51" t="e">
        <v>#N/A</v>
      </c>
      <c r="AO883" s="14" t="e">
        <v>#N/A</v>
      </c>
    </row>
    <row r="884" spans="1:41" x14ac:dyDescent="0.3">
      <c r="A884" s="14" t="s">
        <v>1493</v>
      </c>
      <c r="AK884" s="51" t="e">
        <v>#N/A</v>
      </c>
      <c r="AO884" s="14" t="e">
        <v>#N/A</v>
      </c>
    </row>
    <row r="885" spans="1:41" x14ac:dyDescent="0.3">
      <c r="A885" s="14" t="s">
        <v>1493</v>
      </c>
      <c r="AK885" s="51" t="e">
        <v>#N/A</v>
      </c>
      <c r="AO885" s="14" t="e">
        <v>#N/A</v>
      </c>
    </row>
    <row r="886" spans="1:41" x14ac:dyDescent="0.3">
      <c r="A886" s="14" t="s">
        <v>1493</v>
      </c>
      <c r="AK886" s="51" t="e">
        <v>#N/A</v>
      </c>
      <c r="AO886" s="14" t="e">
        <v>#N/A</v>
      </c>
    </row>
    <row r="887" spans="1:41" x14ac:dyDescent="0.3">
      <c r="A887" s="14" t="s">
        <v>1493</v>
      </c>
      <c r="AK887" s="51" t="e">
        <v>#N/A</v>
      </c>
      <c r="AO887" s="14" t="e">
        <v>#N/A</v>
      </c>
    </row>
    <row r="888" spans="1:41" x14ac:dyDescent="0.3">
      <c r="A888" s="14" t="s">
        <v>1493</v>
      </c>
      <c r="AK888" s="51" t="e">
        <v>#N/A</v>
      </c>
      <c r="AO888" s="14" t="e">
        <v>#N/A</v>
      </c>
    </row>
    <row r="889" spans="1:41" x14ac:dyDescent="0.3">
      <c r="A889" s="14" t="s">
        <v>1493</v>
      </c>
      <c r="AK889" s="51" t="e">
        <v>#N/A</v>
      </c>
      <c r="AO889" s="14" t="e">
        <v>#N/A</v>
      </c>
    </row>
    <row r="890" spans="1:41" x14ac:dyDescent="0.3">
      <c r="A890" s="14" t="s">
        <v>1493</v>
      </c>
      <c r="AK890" s="51" t="e">
        <v>#N/A</v>
      </c>
      <c r="AO890" s="14" t="e">
        <v>#N/A</v>
      </c>
    </row>
    <row r="891" spans="1:41" x14ac:dyDescent="0.3">
      <c r="A891" s="14" t="s">
        <v>1493</v>
      </c>
      <c r="AK891" s="51" t="e">
        <v>#N/A</v>
      </c>
      <c r="AO891" s="14" t="e">
        <v>#N/A</v>
      </c>
    </row>
    <row r="892" spans="1:41" x14ac:dyDescent="0.3">
      <c r="A892" s="14" t="s">
        <v>1493</v>
      </c>
      <c r="AK892" s="51" t="e">
        <v>#N/A</v>
      </c>
      <c r="AO892" s="14" t="e">
        <v>#N/A</v>
      </c>
    </row>
    <row r="893" spans="1:41" x14ac:dyDescent="0.3">
      <c r="A893" s="14" t="s">
        <v>1493</v>
      </c>
      <c r="AK893" s="51" t="e">
        <v>#N/A</v>
      </c>
      <c r="AO893" s="14" t="e">
        <v>#N/A</v>
      </c>
    </row>
    <row r="894" spans="1:41" x14ac:dyDescent="0.3">
      <c r="A894" s="14" t="s">
        <v>1493</v>
      </c>
      <c r="AK894" s="51" t="e">
        <v>#N/A</v>
      </c>
      <c r="AO894" s="14" t="e">
        <v>#N/A</v>
      </c>
    </row>
    <row r="895" spans="1:41" x14ac:dyDescent="0.3">
      <c r="A895" s="14" t="s">
        <v>1493</v>
      </c>
      <c r="AK895" s="51" t="e">
        <v>#N/A</v>
      </c>
      <c r="AO895" s="14" t="e">
        <v>#N/A</v>
      </c>
    </row>
    <row r="896" spans="1:41" x14ac:dyDescent="0.3">
      <c r="A896" s="14" t="s">
        <v>1493</v>
      </c>
      <c r="AK896" s="51" t="e">
        <v>#N/A</v>
      </c>
      <c r="AO896" s="14" t="e">
        <v>#N/A</v>
      </c>
    </row>
    <row r="897" spans="1:41" x14ac:dyDescent="0.3">
      <c r="A897" s="14" t="s">
        <v>1493</v>
      </c>
      <c r="AK897" s="51" t="e">
        <v>#N/A</v>
      </c>
      <c r="AO897" s="14" t="e">
        <v>#N/A</v>
      </c>
    </row>
    <row r="898" spans="1:41" x14ac:dyDescent="0.3">
      <c r="A898" s="14" t="s">
        <v>1493</v>
      </c>
      <c r="AK898" s="51" t="e">
        <v>#N/A</v>
      </c>
      <c r="AO898" s="14" t="e">
        <v>#N/A</v>
      </c>
    </row>
    <row r="899" spans="1:41" x14ac:dyDescent="0.3">
      <c r="A899" s="14" t="s">
        <v>1493</v>
      </c>
      <c r="AK899" s="51" t="e">
        <v>#N/A</v>
      </c>
      <c r="AO899" s="14" t="e">
        <v>#N/A</v>
      </c>
    </row>
    <row r="900" spans="1:41" x14ac:dyDescent="0.3">
      <c r="A900" s="14" t="s">
        <v>1493</v>
      </c>
      <c r="AK900" s="51" t="e">
        <v>#N/A</v>
      </c>
      <c r="AO900" s="14" t="e">
        <v>#N/A</v>
      </c>
    </row>
    <row r="901" spans="1:41" x14ac:dyDescent="0.3">
      <c r="A901" s="14" t="s">
        <v>1493</v>
      </c>
      <c r="AK901" s="51" t="e">
        <v>#N/A</v>
      </c>
      <c r="AO901" s="14" t="e">
        <v>#N/A</v>
      </c>
    </row>
    <row r="902" spans="1:41" x14ac:dyDescent="0.3">
      <c r="A902" s="14" t="s">
        <v>1493</v>
      </c>
      <c r="AK902" s="51" t="e">
        <v>#N/A</v>
      </c>
      <c r="AO902" s="14" t="e">
        <v>#N/A</v>
      </c>
    </row>
    <row r="903" spans="1:41" x14ac:dyDescent="0.3">
      <c r="A903" s="14" t="s">
        <v>1493</v>
      </c>
      <c r="AK903" s="51" t="e">
        <v>#N/A</v>
      </c>
      <c r="AO903" s="14" t="e">
        <v>#N/A</v>
      </c>
    </row>
    <row r="904" spans="1:41" x14ac:dyDescent="0.3">
      <c r="A904" s="14" t="s">
        <v>1493</v>
      </c>
      <c r="AK904" s="51" t="e">
        <v>#N/A</v>
      </c>
      <c r="AO904" s="14" t="e">
        <v>#N/A</v>
      </c>
    </row>
    <row r="905" spans="1:41" x14ac:dyDescent="0.3">
      <c r="A905" s="14" t="s">
        <v>1493</v>
      </c>
      <c r="AK905" s="51" t="e">
        <v>#N/A</v>
      </c>
      <c r="AO905" s="14" t="e">
        <v>#N/A</v>
      </c>
    </row>
    <row r="906" spans="1:41" x14ac:dyDescent="0.3">
      <c r="A906" s="14" t="s">
        <v>1493</v>
      </c>
      <c r="AK906" s="51" t="e">
        <v>#N/A</v>
      </c>
      <c r="AO906" s="14" t="e">
        <v>#N/A</v>
      </c>
    </row>
    <row r="907" spans="1:41" x14ac:dyDescent="0.3">
      <c r="A907" s="14" t="s">
        <v>1493</v>
      </c>
      <c r="AK907" s="51" t="e">
        <v>#N/A</v>
      </c>
      <c r="AO907" s="14" t="e">
        <v>#N/A</v>
      </c>
    </row>
    <row r="908" spans="1:41" x14ac:dyDescent="0.3">
      <c r="A908" s="14" t="s">
        <v>1493</v>
      </c>
      <c r="AK908" s="51" t="e">
        <v>#N/A</v>
      </c>
      <c r="AO908" s="14" t="e">
        <v>#N/A</v>
      </c>
    </row>
    <row r="909" spans="1:41" x14ac:dyDescent="0.3">
      <c r="A909" s="14" t="s">
        <v>1493</v>
      </c>
      <c r="AK909" s="51" t="e">
        <v>#N/A</v>
      </c>
      <c r="AO909" s="14" t="e">
        <v>#N/A</v>
      </c>
    </row>
    <row r="910" spans="1:41" x14ac:dyDescent="0.3">
      <c r="A910" s="14" t="s">
        <v>1493</v>
      </c>
      <c r="AK910" s="51" t="e">
        <v>#N/A</v>
      </c>
      <c r="AO910" s="14" t="e">
        <v>#N/A</v>
      </c>
    </row>
    <row r="911" spans="1:41" x14ac:dyDescent="0.3">
      <c r="A911" s="14" t="s">
        <v>1493</v>
      </c>
      <c r="AK911" s="51" t="e">
        <v>#N/A</v>
      </c>
      <c r="AO911" s="14" t="e">
        <v>#N/A</v>
      </c>
    </row>
    <row r="912" spans="1:41" x14ac:dyDescent="0.3">
      <c r="A912" s="14" t="s">
        <v>1493</v>
      </c>
      <c r="AK912" s="51" t="e">
        <v>#N/A</v>
      </c>
      <c r="AO912" s="14" t="e">
        <v>#N/A</v>
      </c>
    </row>
    <row r="913" spans="1:41" x14ac:dyDescent="0.3">
      <c r="A913" s="14" t="s">
        <v>1493</v>
      </c>
      <c r="AK913" s="51" t="e">
        <v>#N/A</v>
      </c>
      <c r="AO913" s="14" t="e">
        <v>#N/A</v>
      </c>
    </row>
    <row r="914" spans="1:41" x14ac:dyDescent="0.3">
      <c r="A914" s="14" t="s">
        <v>1493</v>
      </c>
      <c r="AK914" s="51" t="e">
        <v>#N/A</v>
      </c>
      <c r="AO914" s="14" t="e">
        <v>#N/A</v>
      </c>
    </row>
    <row r="915" spans="1:41" x14ac:dyDescent="0.3">
      <c r="A915" s="14" t="s">
        <v>1493</v>
      </c>
      <c r="AK915" s="51" t="e">
        <v>#N/A</v>
      </c>
      <c r="AO915" s="14" t="e">
        <v>#N/A</v>
      </c>
    </row>
    <row r="916" spans="1:41" x14ac:dyDescent="0.3">
      <c r="A916" s="14" t="s">
        <v>1493</v>
      </c>
      <c r="AK916" s="51" t="e">
        <v>#N/A</v>
      </c>
      <c r="AO916" s="14" t="e">
        <v>#N/A</v>
      </c>
    </row>
    <row r="917" spans="1:41" x14ac:dyDescent="0.3">
      <c r="A917" s="14" t="s">
        <v>1493</v>
      </c>
      <c r="AK917" s="51" t="e">
        <v>#N/A</v>
      </c>
      <c r="AO917" s="14" t="e">
        <v>#N/A</v>
      </c>
    </row>
    <row r="918" spans="1:41" x14ac:dyDescent="0.3">
      <c r="A918" s="14" t="s">
        <v>1493</v>
      </c>
      <c r="AK918" s="51" t="e">
        <v>#N/A</v>
      </c>
      <c r="AO918" s="14" t="e">
        <v>#N/A</v>
      </c>
    </row>
    <row r="919" spans="1:41" x14ac:dyDescent="0.3">
      <c r="A919" s="14" t="s">
        <v>1493</v>
      </c>
      <c r="AK919" s="51" t="e">
        <v>#N/A</v>
      </c>
      <c r="AO919" s="14" t="e">
        <v>#N/A</v>
      </c>
    </row>
    <row r="920" spans="1:41" x14ac:dyDescent="0.3">
      <c r="A920" s="14" t="s">
        <v>1493</v>
      </c>
      <c r="AK920" s="51" t="e">
        <v>#N/A</v>
      </c>
      <c r="AO920" s="14" t="e">
        <v>#N/A</v>
      </c>
    </row>
    <row r="921" spans="1:41" x14ac:dyDescent="0.3">
      <c r="A921" s="14" t="s">
        <v>1493</v>
      </c>
      <c r="AK921" s="51" t="e">
        <v>#N/A</v>
      </c>
      <c r="AO921" s="14" t="e">
        <v>#N/A</v>
      </c>
    </row>
    <row r="922" spans="1:41" x14ac:dyDescent="0.3">
      <c r="A922" s="14" t="s">
        <v>1493</v>
      </c>
      <c r="AK922" s="51" t="e">
        <v>#N/A</v>
      </c>
      <c r="AO922" s="14" t="e">
        <v>#N/A</v>
      </c>
    </row>
    <row r="923" spans="1:41" x14ac:dyDescent="0.3">
      <c r="A923" s="14" t="s">
        <v>1493</v>
      </c>
      <c r="AK923" s="51" t="e">
        <v>#N/A</v>
      </c>
      <c r="AO923" s="14" t="e">
        <v>#N/A</v>
      </c>
    </row>
    <row r="924" spans="1:41" x14ac:dyDescent="0.3">
      <c r="A924" s="14" t="s">
        <v>1493</v>
      </c>
      <c r="AK924" s="51" t="e">
        <v>#N/A</v>
      </c>
      <c r="AO924" s="14" t="e">
        <v>#N/A</v>
      </c>
    </row>
    <row r="925" spans="1:41" x14ac:dyDescent="0.3">
      <c r="A925" s="14" t="s">
        <v>1493</v>
      </c>
      <c r="AK925" s="51" t="e">
        <v>#N/A</v>
      </c>
      <c r="AO925" s="14" t="e">
        <v>#N/A</v>
      </c>
    </row>
    <row r="926" spans="1:41" x14ac:dyDescent="0.3">
      <c r="A926" s="14" t="s">
        <v>1493</v>
      </c>
      <c r="AK926" s="51" t="e">
        <v>#N/A</v>
      </c>
      <c r="AO926" s="14" t="e">
        <v>#N/A</v>
      </c>
    </row>
    <row r="927" spans="1:41" x14ac:dyDescent="0.3">
      <c r="A927" s="14" t="s">
        <v>1493</v>
      </c>
      <c r="AK927" s="51" t="e">
        <v>#N/A</v>
      </c>
      <c r="AO927" s="14" t="e">
        <v>#N/A</v>
      </c>
    </row>
    <row r="928" spans="1:41" x14ac:dyDescent="0.3">
      <c r="A928" s="14" t="s">
        <v>1493</v>
      </c>
      <c r="AK928" s="51" t="e">
        <v>#N/A</v>
      </c>
      <c r="AO928" s="14" t="e">
        <v>#N/A</v>
      </c>
    </row>
    <row r="929" spans="1:41" x14ac:dyDescent="0.3">
      <c r="A929" s="14" t="s">
        <v>1493</v>
      </c>
      <c r="AK929" s="51" t="e">
        <v>#N/A</v>
      </c>
      <c r="AO929" s="14" t="e">
        <v>#N/A</v>
      </c>
    </row>
    <row r="930" spans="1:41" x14ac:dyDescent="0.3">
      <c r="A930" s="14" t="s">
        <v>1493</v>
      </c>
      <c r="AK930" s="51" t="e">
        <v>#N/A</v>
      </c>
      <c r="AO930" s="14" t="e">
        <v>#N/A</v>
      </c>
    </row>
    <row r="931" spans="1:41" x14ac:dyDescent="0.3">
      <c r="A931" s="14" t="s">
        <v>1493</v>
      </c>
      <c r="AK931" s="51" t="e">
        <v>#N/A</v>
      </c>
      <c r="AO931" s="14" t="e">
        <v>#N/A</v>
      </c>
    </row>
    <row r="932" spans="1:41" x14ac:dyDescent="0.3">
      <c r="A932" s="14" t="s">
        <v>1493</v>
      </c>
      <c r="AK932" s="51" t="e">
        <v>#N/A</v>
      </c>
      <c r="AO932" s="14" t="e">
        <v>#N/A</v>
      </c>
    </row>
    <row r="933" spans="1:41" x14ac:dyDescent="0.3">
      <c r="A933" s="14" t="s">
        <v>1493</v>
      </c>
      <c r="AK933" s="51" t="e">
        <v>#N/A</v>
      </c>
      <c r="AO933" s="14" t="e">
        <v>#N/A</v>
      </c>
    </row>
    <row r="934" spans="1:41" x14ac:dyDescent="0.3">
      <c r="A934" s="14" t="s">
        <v>1493</v>
      </c>
      <c r="AK934" s="51" t="e">
        <v>#N/A</v>
      </c>
      <c r="AO934" s="14" t="e">
        <v>#N/A</v>
      </c>
    </row>
    <row r="935" spans="1:41" x14ac:dyDescent="0.3">
      <c r="A935" s="14" t="s">
        <v>1493</v>
      </c>
      <c r="AK935" s="51" t="e">
        <v>#N/A</v>
      </c>
      <c r="AO935" s="14" t="e">
        <v>#N/A</v>
      </c>
    </row>
    <row r="936" spans="1:41" x14ac:dyDescent="0.3">
      <c r="A936" s="14" t="s">
        <v>1493</v>
      </c>
      <c r="AK936" s="51" t="e">
        <v>#N/A</v>
      </c>
      <c r="AO936" s="14" t="e">
        <v>#N/A</v>
      </c>
    </row>
    <row r="937" spans="1:41" x14ac:dyDescent="0.3">
      <c r="A937" s="14" t="s">
        <v>1493</v>
      </c>
      <c r="AK937" s="51" t="e">
        <v>#N/A</v>
      </c>
      <c r="AO937" s="14" t="e">
        <v>#N/A</v>
      </c>
    </row>
    <row r="938" spans="1:41" x14ac:dyDescent="0.3">
      <c r="A938" s="14" t="s">
        <v>1493</v>
      </c>
      <c r="AK938" s="51" t="e">
        <v>#N/A</v>
      </c>
      <c r="AO938" s="14" t="e">
        <v>#N/A</v>
      </c>
    </row>
    <row r="939" spans="1:41" x14ac:dyDescent="0.3">
      <c r="A939" s="14" t="s">
        <v>1493</v>
      </c>
      <c r="AK939" s="51" t="e">
        <v>#N/A</v>
      </c>
      <c r="AO939" s="14" t="e">
        <v>#N/A</v>
      </c>
    </row>
    <row r="940" spans="1:41" x14ac:dyDescent="0.3">
      <c r="A940" s="14" t="s">
        <v>1493</v>
      </c>
      <c r="AK940" s="51" t="e">
        <v>#N/A</v>
      </c>
      <c r="AO940" s="14" t="e">
        <v>#N/A</v>
      </c>
    </row>
    <row r="941" spans="1:41" x14ac:dyDescent="0.3">
      <c r="A941" s="14" t="s">
        <v>1493</v>
      </c>
      <c r="AK941" s="51" t="e">
        <v>#N/A</v>
      </c>
      <c r="AO941" s="14" t="e">
        <v>#N/A</v>
      </c>
    </row>
    <row r="942" spans="1:41" x14ac:dyDescent="0.3">
      <c r="A942" s="14" t="s">
        <v>1493</v>
      </c>
      <c r="AK942" s="51" t="e">
        <v>#N/A</v>
      </c>
      <c r="AO942" s="14" t="e">
        <v>#N/A</v>
      </c>
    </row>
    <row r="943" spans="1:41" x14ac:dyDescent="0.3">
      <c r="A943" s="14" t="s">
        <v>1493</v>
      </c>
      <c r="AK943" s="51" t="e">
        <v>#N/A</v>
      </c>
      <c r="AO943" s="14" t="e">
        <v>#N/A</v>
      </c>
    </row>
    <row r="944" spans="1:41" x14ac:dyDescent="0.3">
      <c r="A944" s="14" t="s">
        <v>1493</v>
      </c>
      <c r="AK944" s="51" t="e">
        <v>#N/A</v>
      </c>
      <c r="AO944" s="14" t="e">
        <v>#N/A</v>
      </c>
    </row>
    <row r="945" spans="1:41" x14ac:dyDescent="0.3">
      <c r="A945" s="14" t="s">
        <v>1493</v>
      </c>
      <c r="AK945" s="51" t="e">
        <v>#N/A</v>
      </c>
      <c r="AO945" s="14" t="e">
        <v>#N/A</v>
      </c>
    </row>
    <row r="946" spans="1:41" x14ac:dyDescent="0.3">
      <c r="A946" s="14" t="s">
        <v>1493</v>
      </c>
      <c r="AK946" s="51" t="e">
        <v>#N/A</v>
      </c>
      <c r="AO946" s="14" t="e">
        <v>#N/A</v>
      </c>
    </row>
    <row r="947" spans="1:41" x14ac:dyDescent="0.3">
      <c r="A947" s="14" t="s">
        <v>1493</v>
      </c>
      <c r="AK947" s="51" t="e">
        <v>#N/A</v>
      </c>
      <c r="AO947" s="14" t="e">
        <v>#N/A</v>
      </c>
    </row>
    <row r="948" spans="1:41" x14ac:dyDescent="0.3">
      <c r="A948" s="14" t="s">
        <v>1493</v>
      </c>
      <c r="AK948" s="51" t="e">
        <v>#N/A</v>
      </c>
      <c r="AO948" s="14" t="e">
        <v>#N/A</v>
      </c>
    </row>
    <row r="949" spans="1:41" x14ac:dyDescent="0.3">
      <c r="A949" s="14" t="s">
        <v>1493</v>
      </c>
      <c r="AK949" s="51" t="e">
        <v>#N/A</v>
      </c>
      <c r="AO949" s="14" t="e">
        <v>#N/A</v>
      </c>
    </row>
    <row r="950" spans="1:41" x14ac:dyDescent="0.3">
      <c r="A950" s="14" t="s">
        <v>1493</v>
      </c>
      <c r="AK950" s="51" t="e">
        <v>#N/A</v>
      </c>
      <c r="AO950" s="14" t="e">
        <v>#N/A</v>
      </c>
    </row>
    <row r="951" spans="1:41" x14ac:dyDescent="0.3">
      <c r="A951" s="14" t="s">
        <v>1493</v>
      </c>
      <c r="AK951" s="51" t="e">
        <v>#N/A</v>
      </c>
      <c r="AO951" s="14" t="e">
        <v>#N/A</v>
      </c>
    </row>
    <row r="952" spans="1:41" x14ac:dyDescent="0.3">
      <c r="A952" s="14" t="s">
        <v>1493</v>
      </c>
      <c r="AK952" s="51" t="e">
        <v>#N/A</v>
      </c>
      <c r="AO952" s="14" t="e">
        <v>#N/A</v>
      </c>
    </row>
    <row r="953" spans="1:41" x14ac:dyDescent="0.3">
      <c r="A953" s="14" t="s">
        <v>1493</v>
      </c>
      <c r="AK953" s="51" t="e">
        <v>#N/A</v>
      </c>
      <c r="AO953" s="14" t="e">
        <v>#N/A</v>
      </c>
    </row>
    <row r="954" spans="1:41" x14ac:dyDescent="0.3">
      <c r="A954" s="14" t="s">
        <v>1493</v>
      </c>
      <c r="AK954" s="51" t="e">
        <v>#N/A</v>
      </c>
      <c r="AO954" s="14" t="e">
        <v>#N/A</v>
      </c>
    </row>
    <row r="955" spans="1:41" x14ac:dyDescent="0.3">
      <c r="A955" s="14" t="s">
        <v>1493</v>
      </c>
      <c r="AK955" s="51" t="e">
        <v>#N/A</v>
      </c>
      <c r="AO955" s="14" t="e">
        <v>#N/A</v>
      </c>
    </row>
    <row r="956" spans="1:41" x14ac:dyDescent="0.3">
      <c r="A956" s="14" t="s">
        <v>1493</v>
      </c>
      <c r="AK956" s="51" t="e">
        <v>#N/A</v>
      </c>
      <c r="AO956" s="14" t="e">
        <v>#N/A</v>
      </c>
    </row>
    <row r="957" spans="1:41" x14ac:dyDescent="0.3">
      <c r="A957" s="14" t="s">
        <v>1493</v>
      </c>
      <c r="AK957" s="51" t="e">
        <v>#N/A</v>
      </c>
      <c r="AO957" s="14" t="e">
        <v>#N/A</v>
      </c>
    </row>
    <row r="958" spans="1:41" x14ac:dyDescent="0.3">
      <c r="A958" s="14" t="s">
        <v>1493</v>
      </c>
      <c r="AK958" s="51" t="e">
        <v>#N/A</v>
      </c>
      <c r="AO958" s="14" t="e">
        <v>#N/A</v>
      </c>
    </row>
    <row r="959" spans="1:41" x14ac:dyDescent="0.3">
      <c r="A959" s="14" t="s">
        <v>1493</v>
      </c>
      <c r="AK959" s="51" t="e">
        <v>#N/A</v>
      </c>
      <c r="AO959" s="14" t="e">
        <v>#N/A</v>
      </c>
    </row>
    <row r="960" spans="1:41" x14ac:dyDescent="0.3">
      <c r="A960" s="14" t="s">
        <v>1493</v>
      </c>
      <c r="AK960" s="51" t="e">
        <v>#N/A</v>
      </c>
      <c r="AO960" s="14" t="e">
        <v>#N/A</v>
      </c>
    </row>
    <row r="961" spans="1:41" x14ac:dyDescent="0.3">
      <c r="A961" s="14" t="s">
        <v>1493</v>
      </c>
      <c r="AK961" s="51" t="e">
        <v>#N/A</v>
      </c>
      <c r="AO961" s="14" t="e">
        <v>#N/A</v>
      </c>
    </row>
    <row r="962" spans="1:41" x14ac:dyDescent="0.3">
      <c r="A962" s="14" t="s">
        <v>1493</v>
      </c>
      <c r="AK962" s="51" t="e">
        <v>#N/A</v>
      </c>
      <c r="AO962" s="14" t="e">
        <v>#N/A</v>
      </c>
    </row>
    <row r="963" spans="1:41" x14ac:dyDescent="0.3">
      <c r="A963" s="14" t="s">
        <v>1493</v>
      </c>
      <c r="AK963" s="51" t="e">
        <v>#N/A</v>
      </c>
      <c r="AO963" s="14" t="e">
        <v>#N/A</v>
      </c>
    </row>
    <row r="964" spans="1:41" x14ac:dyDescent="0.3">
      <c r="A964" s="14" t="s">
        <v>1493</v>
      </c>
      <c r="AK964" s="51" t="e">
        <v>#N/A</v>
      </c>
      <c r="AO964" s="14" t="e">
        <v>#N/A</v>
      </c>
    </row>
    <row r="965" spans="1:41" x14ac:dyDescent="0.3">
      <c r="A965" s="14" t="s">
        <v>1493</v>
      </c>
      <c r="AK965" s="51" t="e">
        <v>#N/A</v>
      </c>
      <c r="AO965" s="14" t="e">
        <v>#N/A</v>
      </c>
    </row>
    <row r="966" spans="1:41" x14ac:dyDescent="0.3">
      <c r="A966" s="14" t="s">
        <v>1493</v>
      </c>
      <c r="AK966" s="51" t="e">
        <v>#N/A</v>
      </c>
      <c r="AO966" s="14" t="e">
        <v>#N/A</v>
      </c>
    </row>
    <row r="967" spans="1:41" x14ac:dyDescent="0.3">
      <c r="A967" s="14" t="s">
        <v>1493</v>
      </c>
      <c r="AK967" s="51" t="e">
        <v>#N/A</v>
      </c>
      <c r="AO967" s="14" t="e">
        <v>#N/A</v>
      </c>
    </row>
    <row r="968" spans="1:41" x14ac:dyDescent="0.3">
      <c r="A968" s="14" t="s">
        <v>1493</v>
      </c>
      <c r="AK968" s="51" t="e">
        <v>#N/A</v>
      </c>
      <c r="AO968" s="14" t="e">
        <v>#N/A</v>
      </c>
    </row>
    <row r="969" spans="1:41" x14ac:dyDescent="0.3">
      <c r="A969" s="14" t="s">
        <v>1493</v>
      </c>
      <c r="AK969" s="51" t="e">
        <v>#N/A</v>
      </c>
      <c r="AO969" s="14" t="e">
        <v>#N/A</v>
      </c>
    </row>
    <row r="970" spans="1:41" x14ac:dyDescent="0.3">
      <c r="A970" s="14" t="s">
        <v>1493</v>
      </c>
      <c r="AK970" s="51" t="e">
        <v>#N/A</v>
      </c>
      <c r="AO970" s="14" t="e">
        <v>#N/A</v>
      </c>
    </row>
    <row r="971" spans="1:41" x14ac:dyDescent="0.3">
      <c r="A971" s="14" t="s">
        <v>1493</v>
      </c>
      <c r="AK971" s="51" t="e">
        <v>#N/A</v>
      </c>
      <c r="AO971" s="14" t="e">
        <v>#N/A</v>
      </c>
    </row>
    <row r="972" spans="1:41" x14ac:dyDescent="0.3">
      <c r="A972" s="14" t="s">
        <v>1493</v>
      </c>
      <c r="AK972" s="51" t="e">
        <v>#N/A</v>
      </c>
      <c r="AO972" s="14" t="e">
        <v>#N/A</v>
      </c>
    </row>
    <row r="973" spans="1:41" x14ac:dyDescent="0.3">
      <c r="A973" s="14" t="s">
        <v>1493</v>
      </c>
      <c r="AK973" s="51" t="e">
        <v>#N/A</v>
      </c>
      <c r="AO973" s="14" t="e">
        <v>#N/A</v>
      </c>
    </row>
    <row r="974" spans="1:41" x14ac:dyDescent="0.3">
      <c r="A974" s="14" t="s">
        <v>1493</v>
      </c>
      <c r="AK974" s="51" t="e">
        <v>#N/A</v>
      </c>
      <c r="AO974" s="14" t="e">
        <v>#N/A</v>
      </c>
    </row>
    <row r="975" spans="1:41" x14ac:dyDescent="0.3">
      <c r="A975" s="14" t="s">
        <v>1493</v>
      </c>
      <c r="AK975" s="51" t="e">
        <v>#N/A</v>
      </c>
      <c r="AO975" s="14" t="e">
        <v>#N/A</v>
      </c>
    </row>
    <row r="976" spans="1:41" x14ac:dyDescent="0.3">
      <c r="A976" s="14" t="s">
        <v>1493</v>
      </c>
      <c r="AK976" s="51" t="e">
        <v>#N/A</v>
      </c>
      <c r="AO976" s="14" t="e">
        <v>#N/A</v>
      </c>
    </row>
    <row r="977" spans="1:41" x14ac:dyDescent="0.3">
      <c r="A977" s="14" t="s">
        <v>1493</v>
      </c>
      <c r="AK977" s="51" t="e">
        <v>#N/A</v>
      </c>
      <c r="AO977" s="14" t="e">
        <v>#N/A</v>
      </c>
    </row>
    <row r="978" spans="1:41" x14ac:dyDescent="0.3">
      <c r="A978" s="14" t="s">
        <v>1493</v>
      </c>
      <c r="AK978" s="51" t="e">
        <v>#N/A</v>
      </c>
      <c r="AO978" s="14" t="e">
        <v>#N/A</v>
      </c>
    </row>
    <row r="979" spans="1:41" x14ac:dyDescent="0.3">
      <c r="A979" s="14" t="s">
        <v>1493</v>
      </c>
      <c r="AK979" s="51" t="e">
        <v>#N/A</v>
      </c>
      <c r="AO979" s="14" t="e">
        <v>#N/A</v>
      </c>
    </row>
    <row r="980" spans="1:41" x14ac:dyDescent="0.3">
      <c r="A980" s="14" t="s">
        <v>1493</v>
      </c>
      <c r="AK980" s="51" t="e">
        <v>#N/A</v>
      </c>
      <c r="AO980" s="14" t="e">
        <v>#N/A</v>
      </c>
    </row>
    <row r="981" spans="1:41" x14ac:dyDescent="0.3">
      <c r="A981" s="14" t="s">
        <v>1493</v>
      </c>
      <c r="AK981" s="51" t="e">
        <v>#N/A</v>
      </c>
      <c r="AO981" s="14" t="e">
        <v>#N/A</v>
      </c>
    </row>
    <row r="982" spans="1:41" x14ac:dyDescent="0.3">
      <c r="A982" s="14" t="s">
        <v>1493</v>
      </c>
      <c r="AK982" s="51" t="e">
        <v>#N/A</v>
      </c>
      <c r="AO982" s="14" t="e">
        <v>#N/A</v>
      </c>
    </row>
    <row r="983" spans="1:41" x14ac:dyDescent="0.3">
      <c r="A983" s="14" t="s">
        <v>1493</v>
      </c>
      <c r="AK983" s="51" t="e">
        <v>#N/A</v>
      </c>
      <c r="AO983" s="14" t="e">
        <v>#N/A</v>
      </c>
    </row>
    <row r="984" spans="1:41" x14ac:dyDescent="0.3">
      <c r="A984" s="14" t="s">
        <v>1493</v>
      </c>
      <c r="AK984" s="51" t="e">
        <v>#N/A</v>
      </c>
      <c r="AO984" s="14" t="e">
        <v>#N/A</v>
      </c>
    </row>
    <row r="985" spans="1:41" x14ac:dyDescent="0.3">
      <c r="A985" s="14" t="s">
        <v>1493</v>
      </c>
      <c r="AK985" s="51" t="e">
        <v>#N/A</v>
      </c>
      <c r="AO985" s="14" t="e">
        <v>#N/A</v>
      </c>
    </row>
    <row r="986" spans="1:41" x14ac:dyDescent="0.3">
      <c r="A986" s="14" t="s">
        <v>1493</v>
      </c>
      <c r="AK986" s="51" t="e">
        <v>#N/A</v>
      </c>
      <c r="AO986" s="14" t="e">
        <v>#N/A</v>
      </c>
    </row>
    <row r="987" spans="1:41" x14ac:dyDescent="0.3">
      <c r="A987" s="14" t="s">
        <v>1493</v>
      </c>
      <c r="AK987" s="51" t="e">
        <v>#N/A</v>
      </c>
      <c r="AO987" s="14" t="e">
        <v>#N/A</v>
      </c>
    </row>
    <row r="988" spans="1:41" x14ac:dyDescent="0.3">
      <c r="A988" s="14" t="s">
        <v>1493</v>
      </c>
      <c r="AK988" s="51" t="e">
        <v>#N/A</v>
      </c>
      <c r="AO988" s="14" t="e">
        <v>#N/A</v>
      </c>
    </row>
    <row r="989" spans="1:41" x14ac:dyDescent="0.3">
      <c r="A989" s="14" t="s">
        <v>1493</v>
      </c>
      <c r="AK989" s="51" t="e">
        <v>#N/A</v>
      </c>
      <c r="AO989" s="14" t="e">
        <v>#N/A</v>
      </c>
    </row>
    <row r="990" spans="1:41" x14ac:dyDescent="0.3">
      <c r="A990" s="14" t="s">
        <v>1493</v>
      </c>
      <c r="AK990" s="51" t="e">
        <v>#N/A</v>
      </c>
      <c r="AO990" s="14" t="e">
        <v>#N/A</v>
      </c>
    </row>
    <row r="991" spans="1:41" x14ac:dyDescent="0.3">
      <c r="A991" s="14" t="s">
        <v>1493</v>
      </c>
      <c r="AK991" s="51" t="e">
        <v>#N/A</v>
      </c>
      <c r="AO991" s="14" t="e">
        <v>#N/A</v>
      </c>
    </row>
    <row r="992" spans="1:41" x14ac:dyDescent="0.3">
      <c r="A992" s="14" t="s">
        <v>1493</v>
      </c>
      <c r="AK992" s="51" t="e">
        <v>#N/A</v>
      </c>
      <c r="AO992" s="14" t="e">
        <v>#N/A</v>
      </c>
    </row>
    <row r="993" spans="1:41" x14ac:dyDescent="0.3">
      <c r="A993" s="14" t="s">
        <v>1493</v>
      </c>
      <c r="AK993" s="51" t="e">
        <v>#N/A</v>
      </c>
      <c r="AO993" s="14" t="e">
        <v>#N/A</v>
      </c>
    </row>
    <row r="994" spans="1:41" x14ac:dyDescent="0.3">
      <c r="A994" s="14" t="s">
        <v>1493</v>
      </c>
      <c r="AK994" s="51" t="e">
        <v>#N/A</v>
      </c>
      <c r="AO994" s="14" t="e">
        <v>#N/A</v>
      </c>
    </row>
    <row r="995" spans="1:41" x14ac:dyDescent="0.3">
      <c r="A995" s="14" t="s">
        <v>1493</v>
      </c>
      <c r="AK995" s="51" t="e">
        <v>#N/A</v>
      </c>
      <c r="AO995" s="14" t="e">
        <v>#N/A</v>
      </c>
    </row>
    <row r="996" spans="1:41" x14ac:dyDescent="0.3">
      <c r="A996" s="14" t="s">
        <v>1493</v>
      </c>
      <c r="AK996" s="51" t="e">
        <v>#N/A</v>
      </c>
      <c r="AO996" s="14" t="e">
        <v>#N/A</v>
      </c>
    </row>
    <row r="997" spans="1:41" x14ac:dyDescent="0.3">
      <c r="A997" s="14" t="s">
        <v>1493</v>
      </c>
      <c r="AK997" s="51" t="e">
        <v>#N/A</v>
      </c>
      <c r="AO997" s="14" t="e">
        <v>#N/A</v>
      </c>
    </row>
    <row r="998" spans="1:41" x14ac:dyDescent="0.3">
      <c r="A998" s="14" t="s">
        <v>1493</v>
      </c>
      <c r="AK998" s="51" t="e">
        <v>#N/A</v>
      </c>
      <c r="AO998" s="14" t="e">
        <v>#N/A</v>
      </c>
    </row>
    <row r="999" spans="1:41" x14ac:dyDescent="0.3">
      <c r="A999" s="14" t="s">
        <v>1493</v>
      </c>
      <c r="AK999" s="51" t="e">
        <v>#N/A</v>
      </c>
      <c r="AO999" s="14" t="e">
        <v>#N/A</v>
      </c>
    </row>
    <row r="1000" spans="1:41" x14ac:dyDescent="0.3">
      <c r="A1000" s="14" t="s">
        <v>1493</v>
      </c>
      <c r="AK1000" s="51" t="e">
        <v>#N/A</v>
      </c>
      <c r="AO1000" s="14" t="e">
        <v>#N/A</v>
      </c>
    </row>
    <row r="1001" spans="1:41" x14ac:dyDescent="0.3">
      <c r="A1001" s="14" t="s">
        <v>1493</v>
      </c>
      <c r="AK1001" s="51" t="e">
        <v>#N/A</v>
      </c>
      <c r="AO1001" s="14" t="e">
        <v>#N/A</v>
      </c>
    </row>
    <row r="1002" spans="1:41" x14ac:dyDescent="0.3">
      <c r="A1002" s="14" t="s">
        <v>1493</v>
      </c>
      <c r="AK1002" s="51" t="e">
        <v>#N/A</v>
      </c>
      <c r="AO1002" s="14" t="e">
        <v>#N/A</v>
      </c>
    </row>
    <row r="1003" spans="1:41" x14ac:dyDescent="0.3">
      <c r="A1003" s="14" t="s">
        <v>1493</v>
      </c>
      <c r="AK1003" s="51" t="e">
        <v>#N/A</v>
      </c>
      <c r="AO1003" s="14" t="e">
        <v>#N/A</v>
      </c>
    </row>
    <row r="1004" spans="1:41" x14ac:dyDescent="0.3">
      <c r="A1004" s="14" t="s">
        <v>1493</v>
      </c>
      <c r="AK1004" s="51" t="e">
        <v>#N/A</v>
      </c>
      <c r="AO1004" s="14" t="e">
        <v>#N/A</v>
      </c>
    </row>
    <row r="1005" spans="1:41" x14ac:dyDescent="0.3">
      <c r="A1005" s="14" t="s">
        <v>1493</v>
      </c>
      <c r="AK1005" s="51" t="e">
        <v>#N/A</v>
      </c>
      <c r="AO1005" s="14" t="e">
        <v>#N/A</v>
      </c>
    </row>
    <row r="1006" spans="1:41" x14ac:dyDescent="0.3">
      <c r="A1006" s="14" t="s">
        <v>1493</v>
      </c>
      <c r="AK1006" s="51" t="e">
        <v>#N/A</v>
      </c>
      <c r="AO1006" s="14" t="e">
        <v>#N/A</v>
      </c>
    </row>
    <row r="1007" spans="1:41" x14ac:dyDescent="0.3">
      <c r="A1007" s="14" t="s">
        <v>1493</v>
      </c>
      <c r="AK1007" s="51" t="e">
        <v>#N/A</v>
      </c>
      <c r="AO1007" s="14" t="e">
        <v>#N/A</v>
      </c>
    </row>
    <row r="1008" spans="1:41" x14ac:dyDescent="0.3">
      <c r="A1008" s="14" t="s">
        <v>1493</v>
      </c>
      <c r="AK1008" s="51" t="e">
        <v>#N/A</v>
      </c>
      <c r="AO1008" s="14" t="e">
        <v>#N/A</v>
      </c>
    </row>
    <row r="1009" spans="1:41" x14ac:dyDescent="0.3">
      <c r="A1009" s="14" t="s">
        <v>1493</v>
      </c>
      <c r="AK1009" s="51" t="e">
        <v>#N/A</v>
      </c>
      <c r="AO1009" s="14" t="e">
        <v>#N/A</v>
      </c>
    </row>
    <row r="1010" spans="1:41" x14ac:dyDescent="0.3">
      <c r="A1010" s="14" t="s">
        <v>1493</v>
      </c>
      <c r="AK1010" s="51" t="e">
        <v>#N/A</v>
      </c>
      <c r="AO1010" s="14" t="e">
        <v>#N/A</v>
      </c>
    </row>
    <row r="1011" spans="1:41" x14ac:dyDescent="0.3">
      <c r="A1011" s="14" t="s">
        <v>1493</v>
      </c>
      <c r="AK1011" s="51" t="e">
        <v>#N/A</v>
      </c>
      <c r="AO1011" s="14" t="e">
        <v>#N/A</v>
      </c>
    </row>
    <row r="1012" spans="1:41" x14ac:dyDescent="0.3">
      <c r="A1012" s="14" t="s">
        <v>1493</v>
      </c>
      <c r="AK1012" s="51" t="e">
        <v>#N/A</v>
      </c>
      <c r="AO1012" s="14" t="e">
        <v>#N/A</v>
      </c>
    </row>
    <row r="1013" spans="1:41" x14ac:dyDescent="0.3">
      <c r="A1013" s="14" t="s">
        <v>1493</v>
      </c>
      <c r="AK1013" s="51" t="e">
        <v>#N/A</v>
      </c>
      <c r="AO1013" s="14" t="e">
        <v>#N/A</v>
      </c>
    </row>
    <row r="1014" spans="1:41" x14ac:dyDescent="0.3">
      <c r="A1014" s="14" t="s">
        <v>1493</v>
      </c>
      <c r="AK1014" s="51" t="e">
        <v>#N/A</v>
      </c>
      <c r="AO1014" s="14" t="e">
        <v>#N/A</v>
      </c>
    </row>
    <row r="1015" spans="1:41" x14ac:dyDescent="0.3">
      <c r="A1015" s="14" t="s">
        <v>1493</v>
      </c>
      <c r="AK1015" s="51" t="e">
        <v>#N/A</v>
      </c>
      <c r="AO1015" s="14" t="e">
        <v>#N/A</v>
      </c>
    </row>
    <row r="1016" spans="1:41" x14ac:dyDescent="0.3">
      <c r="A1016" s="14" t="s">
        <v>1493</v>
      </c>
      <c r="AK1016" s="51" t="e">
        <v>#N/A</v>
      </c>
      <c r="AO1016" s="14" t="e">
        <v>#N/A</v>
      </c>
    </row>
    <row r="1017" spans="1:41" x14ac:dyDescent="0.3">
      <c r="A1017" s="14" t="s">
        <v>1493</v>
      </c>
      <c r="AK1017" s="51" t="e">
        <v>#N/A</v>
      </c>
      <c r="AO1017" s="14" t="e">
        <v>#N/A</v>
      </c>
    </row>
    <row r="1018" spans="1:41" x14ac:dyDescent="0.3">
      <c r="A1018" s="14" t="s">
        <v>1493</v>
      </c>
      <c r="AK1018" s="51" t="e">
        <v>#N/A</v>
      </c>
      <c r="AO1018" s="14" t="e">
        <v>#N/A</v>
      </c>
    </row>
    <row r="1019" spans="1:41" x14ac:dyDescent="0.3">
      <c r="A1019" s="14" t="s">
        <v>1493</v>
      </c>
      <c r="AK1019" s="51" t="e">
        <v>#N/A</v>
      </c>
      <c r="AO1019" s="14" t="e">
        <v>#N/A</v>
      </c>
    </row>
    <row r="1020" spans="1:41" x14ac:dyDescent="0.3">
      <c r="A1020" s="14" t="s">
        <v>1493</v>
      </c>
      <c r="AK1020" s="51" t="e">
        <v>#N/A</v>
      </c>
      <c r="AO1020" s="14" t="e">
        <v>#N/A</v>
      </c>
    </row>
    <row r="1021" spans="1:41" x14ac:dyDescent="0.3">
      <c r="A1021" s="14" t="s">
        <v>1493</v>
      </c>
      <c r="AK1021" s="51" t="e">
        <v>#N/A</v>
      </c>
      <c r="AO1021" s="14" t="e">
        <v>#N/A</v>
      </c>
    </row>
    <row r="1022" spans="1:41" x14ac:dyDescent="0.3">
      <c r="A1022" s="14" t="s">
        <v>1493</v>
      </c>
      <c r="AK1022" s="51" t="e">
        <v>#N/A</v>
      </c>
      <c r="AO1022" s="14" t="e">
        <v>#N/A</v>
      </c>
    </row>
    <row r="1023" spans="1:41" x14ac:dyDescent="0.3">
      <c r="A1023" s="14" t="s">
        <v>1493</v>
      </c>
      <c r="AK1023" s="51" t="e">
        <v>#N/A</v>
      </c>
      <c r="AO1023" s="14" t="e">
        <v>#N/A</v>
      </c>
    </row>
    <row r="1024" spans="1:41" x14ac:dyDescent="0.3">
      <c r="A1024" s="14" t="s">
        <v>1493</v>
      </c>
      <c r="AK1024" s="51" t="e">
        <v>#N/A</v>
      </c>
      <c r="AO1024" s="14" t="e">
        <v>#N/A</v>
      </c>
    </row>
    <row r="1025" spans="1:41" x14ac:dyDescent="0.3">
      <c r="A1025" s="14" t="s">
        <v>1493</v>
      </c>
      <c r="AK1025" s="51" t="e">
        <v>#N/A</v>
      </c>
      <c r="AO1025" s="14" t="e">
        <v>#N/A</v>
      </c>
    </row>
    <row r="1026" spans="1:41" x14ac:dyDescent="0.3">
      <c r="A1026" s="14" t="s">
        <v>1493</v>
      </c>
      <c r="AK1026" s="51" t="e">
        <v>#N/A</v>
      </c>
      <c r="AO1026" s="14" t="e">
        <v>#N/A</v>
      </c>
    </row>
    <row r="1027" spans="1:41" x14ac:dyDescent="0.3">
      <c r="A1027" s="14" t="s">
        <v>1493</v>
      </c>
      <c r="AK1027" s="51" t="e">
        <v>#N/A</v>
      </c>
      <c r="AO1027" s="14" t="e">
        <v>#N/A</v>
      </c>
    </row>
    <row r="1028" spans="1:41" x14ac:dyDescent="0.3">
      <c r="A1028" s="14" t="s">
        <v>1493</v>
      </c>
      <c r="AK1028" s="51" t="e">
        <v>#N/A</v>
      </c>
      <c r="AO1028" s="14" t="e">
        <v>#N/A</v>
      </c>
    </row>
    <row r="1029" spans="1:41" x14ac:dyDescent="0.3">
      <c r="A1029" s="14" t="s">
        <v>1493</v>
      </c>
      <c r="AK1029" s="51" t="e">
        <v>#N/A</v>
      </c>
      <c r="AO1029" s="14" t="e">
        <v>#N/A</v>
      </c>
    </row>
    <row r="1030" spans="1:41" x14ac:dyDescent="0.3">
      <c r="A1030" s="14" t="s">
        <v>1493</v>
      </c>
      <c r="AK1030" s="51" t="e">
        <v>#N/A</v>
      </c>
      <c r="AO1030" s="14" t="e">
        <v>#N/A</v>
      </c>
    </row>
    <row r="1031" spans="1:41" x14ac:dyDescent="0.3">
      <c r="A1031" s="14" t="s">
        <v>1493</v>
      </c>
      <c r="AK1031" s="51" t="e">
        <v>#N/A</v>
      </c>
      <c r="AO1031" s="14" t="e">
        <v>#N/A</v>
      </c>
    </row>
    <row r="1032" spans="1:41" x14ac:dyDescent="0.3">
      <c r="A1032" s="14" t="s">
        <v>1493</v>
      </c>
      <c r="AK1032" s="51" t="e">
        <v>#N/A</v>
      </c>
      <c r="AO1032" s="14" t="e">
        <v>#N/A</v>
      </c>
    </row>
    <row r="1033" spans="1:41" x14ac:dyDescent="0.3">
      <c r="A1033" s="14" t="s">
        <v>1493</v>
      </c>
      <c r="AK1033" s="51" t="e">
        <v>#N/A</v>
      </c>
      <c r="AO1033" s="14" t="e">
        <v>#N/A</v>
      </c>
    </row>
    <row r="1034" spans="1:41" x14ac:dyDescent="0.3">
      <c r="A1034" s="14" t="s">
        <v>1493</v>
      </c>
      <c r="AK1034" s="51" t="e">
        <v>#N/A</v>
      </c>
      <c r="AO1034" s="14" t="e">
        <v>#N/A</v>
      </c>
    </row>
    <row r="1035" spans="1:41" x14ac:dyDescent="0.3">
      <c r="A1035" s="14" t="s">
        <v>1493</v>
      </c>
      <c r="AK1035" s="51" t="e">
        <v>#N/A</v>
      </c>
      <c r="AO1035" s="14" t="e">
        <v>#N/A</v>
      </c>
    </row>
    <row r="1036" spans="1:41" x14ac:dyDescent="0.3">
      <c r="A1036" s="14" t="s">
        <v>1493</v>
      </c>
      <c r="AK1036" s="51" t="e">
        <v>#N/A</v>
      </c>
      <c r="AO1036" s="14" t="e">
        <v>#N/A</v>
      </c>
    </row>
    <row r="1037" spans="1:41" x14ac:dyDescent="0.3">
      <c r="A1037" s="14" t="s">
        <v>1493</v>
      </c>
      <c r="AK1037" s="51" t="e">
        <v>#N/A</v>
      </c>
      <c r="AO1037" s="14" t="e">
        <v>#N/A</v>
      </c>
    </row>
    <row r="1038" spans="1:41" x14ac:dyDescent="0.3">
      <c r="A1038" s="14" t="s">
        <v>1493</v>
      </c>
      <c r="AK1038" s="51" t="e">
        <v>#N/A</v>
      </c>
      <c r="AO1038" s="14" t="e">
        <v>#N/A</v>
      </c>
    </row>
    <row r="1039" spans="1:41" x14ac:dyDescent="0.3">
      <c r="A1039" s="14" t="s">
        <v>1493</v>
      </c>
      <c r="AK1039" s="51" t="e">
        <v>#N/A</v>
      </c>
      <c r="AO1039" s="14" t="e">
        <v>#N/A</v>
      </c>
    </row>
    <row r="1040" spans="1:41" x14ac:dyDescent="0.3">
      <c r="A1040" s="14" t="s">
        <v>1493</v>
      </c>
      <c r="AK1040" s="51" t="e">
        <v>#N/A</v>
      </c>
      <c r="AO1040" s="14" t="e">
        <v>#N/A</v>
      </c>
    </row>
    <row r="1041" spans="1:41" x14ac:dyDescent="0.3">
      <c r="A1041" s="14" t="s">
        <v>1493</v>
      </c>
      <c r="AK1041" s="51" t="e">
        <v>#N/A</v>
      </c>
      <c r="AO1041" s="14" t="e">
        <v>#N/A</v>
      </c>
    </row>
    <row r="1042" spans="1:41" x14ac:dyDescent="0.3">
      <c r="A1042" s="14" t="s">
        <v>1493</v>
      </c>
      <c r="AK1042" s="51" t="e">
        <v>#N/A</v>
      </c>
      <c r="AO1042" s="14" t="e">
        <v>#N/A</v>
      </c>
    </row>
    <row r="1043" spans="1:41" x14ac:dyDescent="0.3">
      <c r="A1043" s="14" t="s">
        <v>1493</v>
      </c>
      <c r="AK1043" s="51" t="e">
        <v>#N/A</v>
      </c>
      <c r="AO1043" s="14" t="e">
        <v>#N/A</v>
      </c>
    </row>
    <row r="1044" spans="1:41" x14ac:dyDescent="0.3">
      <c r="A1044" s="14" t="s">
        <v>1493</v>
      </c>
      <c r="AK1044" s="51" t="e">
        <v>#N/A</v>
      </c>
      <c r="AO1044" s="14" t="e">
        <v>#N/A</v>
      </c>
    </row>
    <row r="1045" spans="1:41" x14ac:dyDescent="0.3">
      <c r="A1045" s="14" t="s">
        <v>1493</v>
      </c>
      <c r="AK1045" s="51" t="e">
        <v>#N/A</v>
      </c>
      <c r="AO1045" s="14" t="e">
        <v>#N/A</v>
      </c>
    </row>
    <row r="1046" spans="1:41" x14ac:dyDescent="0.3">
      <c r="A1046" s="14" t="s">
        <v>1493</v>
      </c>
      <c r="AK1046" s="51" t="e">
        <v>#N/A</v>
      </c>
      <c r="AO1046" s="14" t="e">
        <v>#N/A</v>
      </c>
    </row>
    <row r="1047" spans="1:41" x14ac:dyDescent="0.3">
      <c r="A1047" s="14" t="s">
        <v>1493</v>
      </c>
      <c r="AK1047" s="51" t="e">
        <v>#N/A</v>
      </c>
      <c r="AO1047" s="14" t="e">
        <v>#N/A</v>
      </c>
    </row>
    <row r="1048" spans="1:41" x14ac:dyDescent="0.3">
      <c r="A1048" s="14" t="s">
        <v>1493</v>
      </c>
      <c r="AK1048" s="51" t="e">
        <v>#N/A</v>
      </c>
      <c r="AO1048" s="14" t="e">
        <v>#N/A</v>
      </c>
    </row>
    <row r="1049" spans="1:41" x14ac:dyDescent="0.3">
      <c r="A1049" s="14" t="s">
        <v>1493</v>
      </c>
      <c r="AK1049" s="51" t="e">
        <v>#N/A</v>
      </c>
      <c r="AO1049" s="14" t="e">
        <v>#N/A</v>
      </c>
    </row>
    <row r="1050" spans="1:41" x14ac:dyDescent="0.3">
      <c r="A1050" s="14" t="s">
        <v>1493</v>
      </c>
      <c r="AK1050" s="51" t="e">
        <v>#N/A</v>
      </c>
      <c r="AO1050" s="14" t="e">
        <v>#N/A</v>
      </c>
    </row>
    <row r="1051" spans="1:41" x14ac:dyDescent="0.3">
      <c r="A1051" s="14" t="s">
        <v>1493</v>
      </c>
      <c r="AK1051" s="51" t="e">
        <v>#N/A</v>
      </c>
      <c r="AO1051" s="14" t="e">
        <v>#N/A</v>
      </c>
    </row>
    <row r="1052" spans="1:41" x14ac:dyDescent="0.3">
      <c r="A1052" s="14" t="s">
        <v>1493</v>
      </c>
      <c r="AK1052" s="51" t="e">
        <v>#N/A</v>
      </c>
      <c r="AO1052" s="14" t="e">
        <v>#N/A</v>
      </c>
    </row>
    <row r="1053" spans="1:41" x14ac:dyDescent="0.3">
      <c r="A1053" s="14" t="s">
        <v>1493</v>
      </c>
      <c r="AK1053" s="51" t="e">
        <v>#N/A</v>
      </c>
      <c r="AO1053" s="14" t="e">
        <v>#N/A</v>
      </c>
    </row>
    <row r="1054" spans="1:41" x14ac:dyDescent="0.3">
      <c r="A1054" s="14" t="s">
        <v>1493</v>
      </c>
      <c r="AK1054" s="51" t="e">
        <v>#N/A</v>
      </c>
      <c r="AO1054" s="14" t="e">
        <v>#N/A</v>
      </c>
    </row>
    <row r="1055" spans="1:41" x14ac:dyDescent="0.3">
      <c r="A1055" s="14" t="s">
        <v>1493</v>
      </c>
      <c r="AK1055" s="51" t="e">
        <v>#N/A</v>
      </c>
      <c r="AO1055" s="14" t="e">
        <v>#N/A</v>
      </c>
    </row>
    <row r="1056" spans="1:41" x14ac:dyDescent="0.3">
      <c r="A1056" s="14" t="s">
        <v>1493</v>
      </c>
      <c r="AK1056" s="51" t="e">
        <v>#N/A</v>
      </c>
      <c r="AO1056" s="14" t="e">
        <v>#N/A</v>
      </c>
    </row>
    <row r="1057" spans="1:41" x14ac:dyDescent="0.3">
      <c r="A1057" s="14" t="s">
        <v>1493</v>
      </c>
      <c r="AK1057" s="51" t="e">
        <v>#N/A</v>
      </c>
      <c r="AO1057" s="14" t="e">
        <v>#N/A</v>
      </c>
    </row>
    <row r="1058" spans="1:41" x14ac:dyDescent="0.3">
      <c r="A1058" s="14" t="s">
        <v>1493</v>
      </c>
      <c r="AK1058" s="51" t="e">
        <v>#N/A</v>
      </c>
      <c r="AO1058" s="14" t="e">
        <v>#N/A</v>
      </c>
    </row>
    <row r="1059" spans="1:41" x14ac:dyDescent="0.3">
      <c r="A1059" s="14" t="s">
        <v>1493</v>
      </c>
      <c r="AK1059" s="51" t="e">
        <v>#N/A</v>
      </c>
      <c r="AO1059" s="14" t="e">
        <v>#N/A</v>
      </c>
    </row>
    <row r="1060" spans="1:41" x14ac:dyDescent="0.3">
      <c r="A1060" s="14" t="s">
        <v>1493</v>
      </c>
      <c r="AK1060" s="51" t="e">
        <v>#N/A</v>
      </c>
      <c r="AO1060" s="14" t="e">
        <v>#N/A</v>
      </c>
    </row>
    <row r="1061" spans="1:41" x14ac:dyDescent="0.3">
      <c r="A1061" s="14" t="s">
        <v>1493</v>
      </c>
      <c r="AK1061" s="51" t="e">
        <v>#N/A</v>
      </c>
      <c r="AO1061" s="14" t="e">
        <v>#N/A</v>
      </c>
    </row>
    <row r="1062" spans="1:41" x14ac:dyDescent="0.3">
      <c r="A1062" s="14" t="s">
        <v>1493</v>
      </c>
      <c r="AK1062" s="51" t="e">
        <v>#N/A</v>
      </c>
      <c r="AO1062" s="14" t="e">
        <v>#N/A</v>
      </c>
    </row>
    <row r="1063" spans="1:41" x14ac:dyDescent="0.3">
      <c r="A1063" s="14" t="s">
        <v>1493</v>
      </c>
      <c r="AK1063" s="51" t="e">
        <v>#N/A</v>
      </c>
      <c r="AO1063" s="14" t="e">
        <v>#N/A</v>
      </c>
    </row>
    <row r="1064" spans="1:41" x14ac:dyDescent="0.3">
      <c r="A1064" s="14" t="s">
        <v>1493</v>
      </c>
      <c r="AK1064" s="51" t="e">
        <v>#N/A</v>
      </c>
      <c r="AO1064" s="14" t="e">
        <v>#N/A</v>
      </c>
    </row>
    <row r="1065" spans="1:41" x14ac:dyDescent="0.3">
      <c r="A1065" s="14" t="s">
        <v>1493</v>
      </c>
      <c r="AK1065" s="51" t="e">
        <v>#N/A</v>
      </c>
      <c r="AO1065" s="14" t="e">
        <v>#N/A</v>
      </c>
    </row>
    <row r="1066" spans="1:41" x14ac:dyDescent="0.3">
      <c r="A1066" s="14" t="s">
        <v>1493</v>
      </c>
      <c r="AK1066" s="51" t="e">
        <v>#N/A</v>
      </c>
      <c r="AO1066" s="14" t="e">
        <v>#N/A</v>
      </c>
    </row>
    <row r="1067" spans="1:41" x14ac:dyDescent="0.3">
      <c r="A1067" s="14" t="s">
        <v>1493</v>
      </c>
      <c r="AK1067" s="51" t="e">
        <v>#N/A</v>
      </c>
      <c r="AO1067" s="14" t="e">
        <v>#N/A</v>
      </c>
    </row>
    <row r="1068" spans="1:41" x14ac:dyDescent="0.3">
      <c r="A1068" s="14" t="s">
        <v>1493</v>
      </c>
      <c r="AK1068" s="51" t="e">
        <v>#N/A</v>
      </c>
      <c r="AO1068" s="14" t="e">
        <v>#N/A</v>
      </c>
    </row>
    <row r="1069" spans="1:41" x14ac:dyDescent="0.3">
      <c r="A1069" s="14" t="s">
        <v>1493</v>
      </c>
      <c r="AK1069" s="51" t="e">
        <v>#N/A</v>
      </c>
      <c r="AO1069" s="14" t="e">
        <v>#N/A</v>
      </c>
    </row>
    <row r="1070" spans="1:41" x14ac:dyDescent="0.3">
      <c r="A1070" s="14" t="s">
        <v>1493</v>
      </c>
      <c r="AK1070" s="51" t="e">
        <v>#N/A</v>
      </c>
      <c r="AO1070" s="14" t="e">
        <v>#N/A</v>
      </c>
    </row>
    <row r="1071" spans="1:41" x14ac:dyDescent="0.3">
      <c r="A1071" s="14" t="s">
        <v>1493</v>
      </c>
      <c r="AK1071" s="51" t="e">
        <v>#N/A</v>
      </c>
      <c r="AO1071" s="14" t="e">
        <v>#N/A</v>
      </c>
    </row>
    <row r="1072" spans="1:41" x14ac:dyDescent="0.3">
      <c r="A1072" s="14" t="s">
        <v>1493</v>
      </c>
      <c r="AK1072" s="51" t="e">
        <v>#N/A</v>
      </c>
      <c r="AO1072" s="14" t="e">
        <v>#N/A</v>
      </c>
    </row>
    <row r="1073" spans="1:41" x14ac:dyDescent="0.3">
      <c r="A1073" s="14" t="s">
        <v>1493</v>
      </c>
      <c r="AK1073" s="51" t="e">
        <v>#N/A</v>
      </c>
      <c r="AO1073" s="14" t="e">
        <v>#N/A</v>
      </c>
    </row>
    <row r="1074" spans="1:41" x14ac:dyDescent="0.3">
      <c r="A1074" s="14" t="s">
        <v>1493</v>
      </c>
      <c r="AK1074" s="51" t="e">
        <v>#N/A</v>
      </c>
      <c r="AO1074" s="14" t="e">
        <v>#N/A</v>
      </c>
    </row>
    <row r="1075" spans="1:41" x14ac:dyDescent="0.3">
      <c r="A1075" s="14" t="s">
        <v>1493</v>
      </c>
      <c r="AK1075" s="51" t="e">
        <v>#N/A</v>
      </c>
      <c r="AO1075" s="14" t="e">
        <v>#N/A</v>
      </c>
    </row>
    <row r="1076" spans="1:41" x14ac:dyDescent="0.3">
      <c r="A1076" s="14" t="s">
        <v>1493</v>
      </c>
      <c r="AK1076" s="51" t="e">
        <v>#N/A</v>
      </c>
      <c r="AO1076" s="14" t="e">
        <v>#N/A</v>
      </c>
    </row>
    <row r="1077" spans="1:41" x14ac:dyDescent="0.3">
      <c r="A1077" s="14" t="s">
        <v>1493</v>
      </c>
      <c r="AK1077" s="51" t="e">
        <v>#N/A</v>
      </c>
      <c r="AO1077" s="14" t="e">
        <v>#N/A</v>
      </c>
    </row>
    <row r="1078" spans="1:41" x14ac:dyDescent="0.3">
      <c r="A1078" s="14" t="s">
        <v>1493</v>
      </c>
      <c r="AK1078" s="51" t="e">
        <v>#N/A</v>
      </c>
      <c r="AO1078" s="14" t="e">
        <v>#N/A</v>
      </c>
    </row>
    <row r="1079" spans="1:41" x14ac:dyDescent="0.3">
      <c r="A1079" s="14" t="s">
        <v>1493</v>
      </c>
      <c r="AK1079" s="51" t="e">
        <v>#N/A</v>
      </c>
      <c r="AO1079" s="14" t="e">
        <v>#N/A</v>
      </c>
    </row>
    <row r="1080" spans="1:41" x14ac:dyDescent="0.3">
      <c r="A1080" s="14" t="s">
        <v>1493</v>
      </c>
      <c r="AK1080" s="51" t="e">
        <v>#N/A</v>
      </c>
      <c r="AO1080" s="14" t="e">
        <v>#N/A</v>
      </c>
    </row>
    <row r="1081" spans="1:41" x14ac:dyDescent="0.3">
      <c r="A1081" s="14" t="s">
        <v>1493</v>
      </c>
      <c r="AK1081" s="51" t="e">
        <v>#N/A</v>
      </c>
      <c r="AO1081" s="14" t="e">
        <v>#N/A</v>
      </c>
    </row>
    <row r="1082" spans="1:41" x14ac:dyDescent="0.3">
      <c r="A1082" s="14" t="s">
        <v>1493</v>
      </c>
      <c r="AK1082" s="51" t="e">
        <v>#N/A</v>
      </c>
      <c r="AO1082" s="14" t="e">
        <v>#N/A</v>
      </c>
    </row>
    <row r="1083" spans="1:41" x14ac:dyDescent="0.3">
      <c r="A1083" s="14" t="s">
        <v>1493</v>
      </c>
      <c r="AK1083" s="51" t="e">
        <v>#N/A</v>
      </c>
      <c r="AO1083" s="14" t="e">
        <v>#N/A</v>
      </c>
    </row>
    <row r="1084" spans="1:41" x14ac:dyDescent="0.3">
      <c r="A1084" s="14" t="s">
        <v>1493</v>
      </c>
      <c r="AK1084" s="51" t="e">
        <v>#N/A</v>
      </c>
      <c r="AO1084" s="14" t="e">
        <v>#N/A</v>
      </c>
    </row>
    <row r="1085" spans="1:41" x14ac:dyDescent="0.3">
      <c r="A1085" s="14" t="s">
        <v>1493</v>
      </c>
      <c r="AK1085" s="51" t="e">
        <v>#N/A</v>
      </c>
      <c r="AO1085" s="14" t="e">
        <v>#N/A</v>
      </c>
    </row>
    <row r="1086" spans="1:41" x14ac:dyDescent="0.3">
      <c r="A1086" s="14" t="s">
        <v>1493</v>
      </c>
      <c r="AK1086" s="51" t="e">
        <v>#N/A</v>
      </c>
      <c r="AO1086" s="14" t="e">
        <v>#N/A</v>
      </c>
    </row>
    <row r="1087" spans="1:41" x14ac:dyDescent="0.3">
      <c r="A1087" s="14" t="s">
        <v>1493</v>
      </c>
      <c r="AK1087" s="51" t="e">
        <v>#N/A</v>
      </c>
      <c r="AO1087" s="14" t="e">
        <v>#N/A</v>
      </c>
    </row>
    <row r="1088" spans="1:41" x14ac:dyDescent="0.3">
      <c r="A1088" s="14" t="s">
        <v>1493</v>
      </c>
      <c r="AK1088" s="51" t="e">
        <v>#N/A</v>
      </c>
      <c r="AO1088" s="14" t="e">
        <v>#N/A</v>
      </c>
    </row>
    <row r="1089" spans="1:41" x14ac:dyDescent="0.3">
      <c r="A1089" s="14" t="s">
        <v>1493</v>
      </c>
      <c r="AK1089" s="51" t="e">
        <v>#N/A</v>
      </c>
      <c r="AO1089" s="14" t="e">
        <v>#N/A</v>
      </c>
    </row>
    <row r="1090" spans="1:41" x14ac:dyDescent="0.3">
      <c r="A1090" s="14" t="s">
        <v>1493</v>
      </c>
      <c r="AK1090" s="51" t="e">
        <v>#N/A</v>
      </c>
      <c r="AO1090" s="14" t="e">
        <v>#N/A</v>
      </c>
    </row>
    <row r="1091" spans="1:41" x14ac:dyDescent="0.3">
      <c r="A1091" s="14" t="s">
        <v>1493</v>
      </c>
      <c r="AK1091" s="51" t="e">
        <v>#N/A</v>
      </c>
      <c r="AO1091" s="14" t="e">
        <v>#N/A</v>
      </c>
    </row>
    <row r="1092" spans="1:41" x14ac:dyDescent="0.3">
      <c r="A1092" s="14" t="s">
        <v>1493</v>
      </c>
      <c r="AK1092" s="51" t="e">
        <v>#N/A</v>
      </c>
      <c r="AO1092" s="14" t="e">
        <v>#N/A</v>
      </c>
    </row>
    <row r="1093" spans="1:41" x14ac:dyDescent="0.3">
      <c r="A1093" s="14" t="s">
        <v>1493</v>
      </c>
      <c r="AK1093" s="51" t="e">
        <v>#N/A</v>
      </c>
      <c r="AO1093" s="14" t="e">
        <v>#N/A</v>
      </c>
    </row>
    <row r="1094" spans="1:41" x14ac:dyDescent="0.3">
      <c r="A1094" s="14" t="s">
        <v>1493</v>
      </c>
      <c r="AK1094" s="51" t="e">
        <v>#N/A</v>
      </c>
      <c r="AO1094" s="14" t="e">
        <v>#N/A</v>
      </c>
    </row>
    <row r="1095" spans="1:41" x14ac:dyDescent="0.3">
      <c r="A1095" s="14" t="s">
        <v>1493</v>
      </c>
      <c r="AK1095" s="51" t="e">
        <v>#N/A</v>
      </c>
      <c r="AO1095" s="14" t="e">
        <v>#N/A</v>
      </c>
    </row>
    <row r="1096" spans="1:41" x14ac:dyDescent="0.3">
      <c r="A1096" s="14" t="s">
        <v>1493</v>
      </c>
      <c r="AK1096" s="51" t="e">
        <v>#N/A</v>
      </c>
      <c r="AO1096" s="14" t="e">
        <v>#N/A</v>
      </c>
    </row>
    <row r="1097" spans="1:41" x14ac:dyDescent="0.3">
      <c r="A1097" s="14" t="s">
        <v>1493</v>
      </c>
      <c r="AK1097" s="51" t="e">
        <v>#N/A</v>
      </c>
      <c r="AO1097" s="14" t="e">
        <v>#N/A</v>
      </c>
    </row>
    <row r="1098" spans="1:41" x14ac:dyDescent="0.3">
      <c r="A1098" s="14" t="s">
        <v>1493</v>
      </c>
      <c r="AK1098" s="51" t="e">
        <v>#N/A</v>
      </c>
      <c r="AO1098" s="14" t="e">
        <v>#N/A</v>
      </c>
    </row>
    <row r="1099" spans="1:41" x14ac:dyDescent="0.3">
      <c r="A1099" s="14" t="s">
        <v>1493</v>
      </c>
      <c r="AK1099" s="51" t="e">
        <v>#N/A</v>
      </c>
      <c r="AO1099" s="14" t="e">
        <v>#N/A</v>
      </c>
    </row>
    <row r="1100" spans="1:41" x14ac:dyDescent="0.3">
      <c r="A1100" s="14" t="s">
        <v>1493</v>
      </c>
      <c r="AK1100" s="51" t="e">
        <v>#N/A</v>
      </c>
      <c r="AO1100" s="14" t="e">
        <v>#N/A</v>
      </c>
    </row>
    <row r="1101" spans="1:41" x14ac:dyDescent="0.3">
      <c r="A1101" s="14" t="s">
        <v>1493</v>
      </c>
      <c r="AK1101" s="51" t="e">
        <v>#N/A</v>
      </c>
      <c r="AO1101" s="14" t="e">
        <v>#N/A</v>
      </c>
    </row>
    <row r="1102" spans="1:41" x14ac:dyDescent="0.3">
      <c r="A1102" s="14" t="s">
        <v>1493</v>
      </c>
      <c r="AK1102" s="51" t="e">
        <v>#N/A</v>
      </c>
      <c r="AO1102" s="14" t="e">
        <v>#N/A</v>
      </c>
    </row>
    <row r="1103" spans="1:41" x14ac:dyDescent="0.3">
      <c r="A1103" s="14" t="s">
        <v>1493</v>
      </c>
      <c r="AK1103" s="51" t="e">
        <v>#N/A</v>
      </c>
      <c r="AO1103" s="14" t="e">
        <v>#N/A</v>
      </c>
    </row>
    <row r="1104" spans="1:41" x14ac:dyDescent="0.3">
      <c r="A1104" s="14" t="s">
        <v>1493</v>
      </c>
      <c r="AK1104" s="51" t="e">
        <v>#N/A</v>
      </c>
      <c r="AO1104" s="14" t="e">
        <v>#N/A</v>
      </c>
    </row>
    <row r="1105" spans="1:41" x14ac:dyDescent="0.3">
      <c r="A1105" s="14" t="s">
        <v>1493</v>
      </c>
      <c r="AK1105" s="51" t="e">
        <v>#N/A</v>
      </c>
      <c r="AO1105" s="14" t="e">
        <v>#N/A</v>
      </c>
    </row>
    <row r="1106" spans="1:41" x14ac:dyDescent="0.3">
      <c r="A1106" s="14" t="s">
        <v>1493</v>
      </c>
      <c r="AK1106" s="51" t="e">
        <v>#N/A</v>
      </c>
      <c r="AO1106" s="14" t="e">
        <v>#N/A</v>
      </c>
    </row>
    <row r="1107" spans="1:41" x14ac:dyDescent="0.3">
      <c r="A1107" s="14" t="s">
        <v>1493</v>
      </c>
      <c r="AK1107" s="51" t="e">
        <v>#N/A</v>
      </c>
      <c r="AO1107" s="14" t="e">
        <v>#N/A</v>
      </c>
    </row>
    <row r="1108" spans="1:41" x14ac:dyDescent="0.3">
      <c r="A1108" s="14" t="s">
        <v>1493</v>
      </c>
      <c r="AK1108" s="51" t="e">
        <v>#N/A</v>
      </c>
      <c r="AO1108" s="14" t="e">
        <v>#N/A</v>
      </c>
    </row>
    <row r="1109" spans="1:41" x14ac:dyDescent="0.3">
      <c r="A1109" s="14" t="s">
        <v>1493</v>
      </c>
      <c r="AK1109" s="51" t="e">
        <v>#N/A</v>
      </c>
      <c r="AO1109" s="14" t="e">
        <v>#N/A</v>
      </c>
    </row>
    <row r="1110" spans="1:41" x14ac:dyDescent="0.3">
      <c r="A1110" s="14" t="s">
        <v>1493</v>
      </c>
      <c r="AK1110" s="51" t="e">
        <v>#N/A</v>
      </c>
      <c r="AO1110" s="14" t="e">
        <v>#N/A</v>
      </c>
    </row>
    <row r="1111" spans="1:41" x14ac:dyDescent="0.3">
      <c r="A1111" s="14" t="s">
        <v>1493</v>
      </c>
      <c r="AK1111" s="51" t="e">
        <v>#N/A</v>
      </c>
      <c r="AO1111" s="14" t="e">
        <v>#N/A</v>
      </c>
    </row>
    <row r="1112" spans="1:41" x14ac:dyDescent="0.3">
      <c r="A1112" s="14" t="s">
        <v>1493</v>
      </c>
      <c r="AK1112" s="51" t="e">
        <v>#N/A</v>
      </c>
      <c r="AO1112" s="14" t="e">
        <v>#N/A</v>
      </c>
    </row>
    <row r="1113" spans="1:41" x14ac:dyDescent="0.3">
      <c r="A1113" s="14" t="s">
        <v>1493</v>
      </c>
      <c r="AK1113" s="51" t="e">
        <v>#N/A</v>
      </c>
      <c r="AO1113" s="14" t="e">
        <v>#N/A</v>
      </c>
    </row>
    <row r="1114" spans="1:41" x14ac:dyDescent="0.3">
      <c r="A1114" s="14" t="s">
        <v>1493</v>
      </c>
      <c r="AK1114" s="51" t="e">
        <v>#N/A</v>
      </c>
      <c r="AO1114" s="14" t="e">
        <v>#N/A</v>
      </c>
    </row>
    <row r="1115" spans="1:41" x14ac:dyDescent="0.3">
      <c r="A1115" s="14" t="s">
        <v>1493</v>
      </c>
      <c r="AK1115" s="51" t="e">
        <v>#N/A</v>
      </c>
      <c r="AO1115" s="14" t="e">
        <v>#N/A</v>
      </c>
    </row>
    <row r="1116" spans="1:41" x14ac:dyDescent="0.3">
      <c r="A1116" s="14" t="s">
        <v>1493</v>
      </c>
      <c r="AK1116" s="51" t="e">
        <v>#N/A</v>
      </c>
      <c r="AO1116" s="14" t="e">
        <v>#N/A</v>
      </c>
    </row>
    <row r="1117" spans="1:41" x14ac:dyDescent="0.3">
      <c r="A1117" s="14" t="s">
        <v>1493</v>
      </c>
      <c r="AK1117" s="51" t="e">
        <v>#N/A</v>
      </c>
      <c r="AO1117" s="14" t="e">
        <v>#N/A</v>
      </c>
    </row>
    <row r="1118" spans="1:41" x14ac:dyDescent="0.3">
      <c r="A1118" s="14" t="s">
        <v>1493</v>
      </c>
      <c r="AK1118" s="51" t="e">
        <v>#N/A</v>
      </c>
      <c r="AO1118" s="14" t="e">
        <v>#N/A</v>
      </c>
    </row>
    <row r="1119" spans="1:41" x14ac:dyDescent="0.3">
      <c r="A1119" s="14" t="s">
        <v>1493</v>
      </c>
      <c r="AK1119" s="51" t="e">
        <v>#N/A</v>
      </c>
      <c r="AO1119" s="14" t="e">
        <v>#N/A</v>
      </c>
    </row>
    <row r="1120" spans="1:41" x14ac:dyDescent="0.3">
      <c r="A1120" s="14" t="s">
        <v>1493</v>
      </c>
      <c r="AK1120" s="51" t="e">
        <v>#N/A</v>
      </c>
      <c r="AO1120" s="14" t="e">
        <v>#N/A</v>
      </c>
    </row>
    <row r="1121" spans="1:41" x14ac:dyDescent="0.3">
      <c r="A1121" s="14" t="s">
        <v>1493</v>
      </c>
      <c r="AK1121" s="51" t="e">
        <v>#N/A</v>
      </c>
      <c r="AO1121" s="14" t="e">
        <v>#N/A</v>
      </c>
    </row>
    <row r="1122" spans="1:41" x14ac:dyDescent="0.3">
      <c r="A1122" s="14" t="s">
        <v>1493</v>
      </c>
      <c r="AK1122" s="51" t="e">
        <v>#N/A</v>
      </c>
      <c r="AO1122" s="14" t="e">
        <v>#N/A</v>
      </c>
    </row>
    <row r="1123" spans="1:41" x14ac:dyDescent="0.3">
      <c r="A1123" s="14" t="s">
        <v>1493</v>
      </c>
      <c r="AK1123" s="51" t="e">
        <v>#N/A</v>
      </c>
      <c r="AO1123" s="14" t="e">
        <v>#N/A</v>
      </c>
    </row>
    <row r="1124" spans="1:41" x14ac:dyDescent="0.3">
      <c r="A1124" s="14" t="s">
        <v>1493</v>
      </c>
      <c r="AK1124" s="51" t="e">
        <v>#N/A</v>
      </c>
      <c r="AO1124" s="14" t="e">
        <v>#N/A</v>
      </c>
    </row>
    <row r="1125" spans="1:41" x14ac:dyDescent="0.3">
      <c r="A1125" s="14" t="s">
        <v>1493</v>
      </c>
      <c r="AK1125" s="51" t="e">
        <v>#N/A</v>
      </c>
      <c r="AO1125" s="14" t="e">
        <v>#N/A</v>
      </c>
    </row>
    <row r="1126" spans="1:41" x14ac:dyDescent="0.3">
      <c r="A1126" s="14" t="s">
        <v>1493</v>
      </c>
      <c r="AK1126" s="51" t="e">
        <v>#N/A</v>
      </c>
      <c r="AO1126" s="14" t="e">
        <v>#N/A</v>
      </c>
    </row>
    <row r="1127" spans="1:41" x14ac:dyDescent="0.3">
      <c r="A1127" s="14" t="s">
        <v>1493</v>
      </c>
      <c r="AK1127" s="51" t="e">
        <v>#N/A</v>
      </c>
      <c r="AO1127" s="14" t="e">
        <v>#N/A</v>
      </c>
    </row>
    <row r="1128" spans="1:41" x14ac:dyDescent="0.3">
      <c r="A1128" s="14" t="s">
        <v>1493</v>
      </c>
      <c r="AK1128" s="51" t="e">
        <v>#N/A</v>
      </c>
      <c r="AO1128" s="14" t="e">
        <v>#N/A</v>
      </c>
    </row>
    <row r="1129" spans="1:41" x14ac:dyDescent="0.3">
      <c r="A1129" s="14" t="s">
        <v>1493</v>
      </c>
      <c r="AK1129" s="51" t="e">
        <v>#N/A</v>
      </c>
      <c r="AO1129" s="14" t="e">
        <v>#N/A</v>
      </c>
    </row>
    <row r="1130" spans="1:41" x14ac:dyDescent="0.3">
      <c r="A1130" s="14" t="s">
        <v>1493</v>
      </c>
      <c r="AK1130" s="51" t="e">
        <v>#N/A</v>
      </c>
      <c r="AO1130" s="14" t="e">
        <v>#N/A</v>
      </c>
    </row>
    <row r="1131" spans="1:41" x14ac:dyDescent="0.3">
      <c r="A1131" s="14" t="s">
        <v>1493</v>
      </c>
      <c r="AK1131" s="51" t="e">
        <v>#N/A</v>
      </c>
      <c r="AO1131" s="14" t="e">
        <v>#N/A</v>
      </c>
    </row>
    <row r="1132" spans="1:41" x14ac:dyDescent="0.3">
      <c r="A1132" s="14" t="s">
        <v>1493</v>
      </c>
      <c r="AK1132" s="51" t="e">
        <v>#N/A</v>
      </c>
      <c r="AO1132" s="14" t="e">
        <v>#N/A</v>
      </c>
    </row>
    <row r="1133" spans="1:41" x14ac:dyDescent="0.3">
      <c r="A1133" s="14" t="s">
        <v>1493</v>
      </c>
      <c r="AK1133" s="51" t="e">
        <v>#N/A</v>
      </c>
      <c r="AO1133" s="14" t="e">
        <v>#N/A</v>
      </c>
    </row>
    <row r="1134" spans="1:41" x14ac:dyDescent="0.3">
      <c r="A1134" s="14" t="s">
        <v>1493</v>
      </c>
      <c r="AK1134" s="51" t="e">
        <v>#N/A</v>
      </c>
      <c r="AO1134" s="14" t="e">
        <v>#N/A</v>
      </c>
    </row>
    <row r="1135" spans="1:41" x14ac:dyDescent="0.3">
      <c r="A1135" s="14" t="s">
        <v>1493</v>
      </c>
      <c r="AK1135" s="51" t="e">
        <v>#N/A</v>
      </c>
      <c r="AO1135" s="14" t="e">
        <v>#N/A</v>
      </c>
    </row>
    <row r="1136" spans="1:41" x14ac:dyDescent="0.3">
      <c r="A1136" s="14" t="s">
        <v>1493</v>
      </c>
      <c r="AK1136" s="51" t="e">
        <v>#N/A</v>
      </c>
      <c r="AO1136" s="14" t="e">
        <v>#N/A</v>
      </c>
    </row>
    <row r="1137" spans="1:41" x14ac:dyDescent="0.3">
      <c r="A1137" s="14" t="s">
        <v>1493</v>
      </c>
      <c r="AK1137" s="51" t="e">
        <v>#N/A</v>
      </c>
      <c r="AO1137" s="14" t="e">
        <v>#N/A</v>
      </c>
    </row>
    <row r="1138" spans="1:41" x14ac:dyDescent="0.3">
      <c r="A1138" s="14" t="s">
        <v>1493</v>
      </c>
      <c r="AK1138" s="51" t="e">
        <v>#N/A</v>
      </c>
      <c r="AO1138" s="14" t="e">
        <v>#N/A</v>
      </c>
    </row>
    <row r="1139" spans="1:41" x14ac:dyDescent="0.3">
      <c r="A1139" s="14" t="s">
        <v>1493</v>
      </c>
      <c r="AK1139" s="51" t="e">
        <v>#N/A</v>
      </c>
      <c r="AO1139" s="14" t="e">
        <v>#N/A</v>
      </c>
    </row>
    <row r="1140" spans="1:41" x14ac:dyDescent="0.3">
      <c r="A1140" s="14" t="s">
        <v>1493</v>
      </c>
      <c r="AK1140" s="51" t="e">
        <v>#N/A</v>
      </c>
      <c r="AO1140" s="14" t="e">
        <v>#N/A</v>
      </c>
    </row>
    <row r="1141" spans="1:41" x14ac:dyDescent="0.3">
      <c r="A1141" s="14" t="s">
        <v>1493</v>
      </c>
      <c r="AK1141" s="51" t="e">
        <v>#N/A</v>
      </c>
      <c r="AO1141" s="14" t="e">
        <v>#N/A</v>
      </c>
    </row>
    <row r="1142" spans="1:41" x14ac:dyDescent="0.3">
      <c r="A1142" s="14" t="s">
        <v>1493</v>
      </c>
      <c r="AK1142" s="51" t="e">
        <v>#N/A</v>
      </c>
      <c r="AO1142" s="14" t="e">
        <v>#N/A</v>
      </c>
    </row>
    <row r="1143" spans="1:41" x14ac:dyDescent="0.3">
      <c r="A1143" s="14" t="s">
        <v>1493</v>
      </c>
      <c r="AK1143" s="51" t="e">
        <v>#N/A</v>
      </c>
      <c r="AO1143" s="14" t="e">
        <v>#N/A</v>
      </c>
    </row>
    <row r="1144" spans="1:41" x14ac:dyDescent="0.3">
      <c r="A1144" s="14" t="s">
        <v>1493</v>
      </c>
      <c r="AK1144" s="51" t="e">
        <v>#N/A</v>
      </c>
      <c r="AO1144" s="14" t="e">
        <v>#N/A</v>
      </c>
    </row>
    <row r="1145" spans="1:41" x14ac:dyDescent="0.3">
      <c r="A1145" s="14" t="s">
        <v>1493</v>
      </c>
      <c r="AK1145" s="51" t="e">
        <v>#N/A</v>
      </c>
      <c r="AO1145" s="14" t="e">
        <v>#N/A</v>
      </c>
    </row>
    <row r="1146" spans="1:41" x14ac:dyDescent="0.3">
      <c r="A1146" s="14" t="s">
        <v>1493</v>
      </c>
      <c r="AK1146" s="51" t="e">
        <v>#N/A</v>
      </c>
      <c r="AO1146" s="14" t="e">
        <v>#N/A</v>
      </c>
    </row>
    <row r="1147" spans="1:41" x14ac:dyDescent="0.3">
      <c r="A1147" s="14" t="s">
        <v>1493</v>
      </c>
      <c r="AK1147" s="51" t="e">
        <v>#N/A</v>
      </c>
      <c r="AO1147" s="14" t="e">
        <v>#N/A</v>
      </c>
    </row>
    <row r="1148" spans="1:41" x14ac:dyDescent="0.3">
      <c r="A1148" s="14" t="s">
        <v>1493</v>
      </c>
      <c r="AK1148" s="51" t="e">
        <v>#N/A</v>
      </c>
      <c r="AO1148" s="14" t="e">
        <v>#N/A</v>
      </c>
    </row>
    <row r="1149" spans="1:41" x14ac:dyDescent="0.3">
      <c r="A1149" s="14" t="s">
        <v>1493</v>
      </c>
      <c r="AK1149" s="51" t="e">
        <v>#N/A</v>
      </c>
      <c r="AO1149" s="14" t="e">
        <v>#N/A</v>
      </c>
    </row>
    <row r="1150" spans="1:41" x14ac:dyDescent="0.3">
      <c r="A1150" s="14" t="s">
        <v>1493</v>
      </c>
      <c r="AK1150" s="51" t="e">
        <v>#N/A</v>
      </c>
      <c r="AO1150" s="14" t="e">
        <v>#N/A</v>
      </c>
    </row>
    <row r="1151" spans="1:41" x14ac:dyDescent="0.3">
      <c r="A1151" s="14" t="s">
        <v>1493</v>
      </c>
      <c r="AK1151" s="51" t="e">
        <v>#N/A</v>
      </c>
      <c r="AO1151" s="14" t="e">
        <v>#N/A</v>
      </c>
    </row>
    <row r="1152" spans="1:41" x14ac:dyDescent="0.3">
      <c r="A1152" s="14" t="s">
        <v>1493</v>
      </c>
      <c r="AK1152" s="51" t="e">
        <v>#N/A</v>
      </c>
      <c r="AO1152" s="14" t="e">
        <v>#N/A</v>
      </c>
    </row>
    <row r="1153" spans="1:41" x14ac:dyDescent="0.3">
      <c r="A1153" s="14" t="s">
        <v>1493</v>
      </c>
      <c r="AK1153" s="51" t="e">
        <v>#N/A</v>
      </c>
      <c r="AO1153" s="14" t="e">
        <v>#N/A</v>
      </c>
    </row>
    <row r="1154" spans="1:41" x14ac:dyDescent="0.3">
      <c r="A1154" s="14" t="s">
        <v>1493</v>
      </c>
      <c r="AK1154" s="51" t="e">
        <v>#N/A</v>
      </c>
      <c r="AO1154" s="14" t="e">
        <v>#N/A</v>
      </c>
    </row>
    <row r="1155" spans="1:41" x14ac:dyDescent="0.3">
      <c r="A1155" s="14" t="s">
        <v>1493</v>
      </c>
      <c r="AK1155" s="51" t="e">
        <v>#N/A</v>
      </c>
      <c r="AO1155" s="14" t="e">
        <v>#N/A</v>
      </c>
    </row>
    <row r="1156" spans="1:41" x14ac:dyDescent="0.3">
      <c r="A1156" s="14" t="s">
        <v>1493</v>
      </c>
      <c r="AK1156" s="51" t="e">
        <v>#N/A</v>
      </c>
      <c r="AO1156" s="14" t="e">
        <v>#N/A</v>
      </c>
    </row>
    <row r="1157" spans="1:41" x14ac:dyDescent="0.3">
      <c r="A1157" s="14" t="s">
        <v>1493</v>
      </c>
      <c r="AK1157" s="51" t="e">
        <v>#N/A</v>
      </c>
      <c r="AO1157" s="14" t="e">
        <v>#N/A</v>
      </c>
    </row>
    <row r="1158" spans="1:41" x14ac:dyDescent="0.3">
      <c r="A1158" s="14" t="s">
        <v>1493</v>
      </c>
      <c r="AK1158" s="51" t="e">
        <v>#N/A</v>
      </c>
      <c r="AO1158" s="14" t="e">
        <v>#N/A</v>
      </c>
    </row>
    <row r="1159" spans="1:41" x14ac:dyDescent="0.3">
      <c r="A1159" s="14" t="s">
        <v>1493</v>
      </c>
      <c r="AK1159" s="51" t="e">
        <v>#N/A</v>
      </c>
      <c r="AO1159" s="14" t="e">
        <v>#N/A</v>
      </c>
    </row>
    <row r="1160" spans="1:41" x14ac:dyDescent="0.3">
      <c r="A1160" s="14" t="s">
        <v>1493</v>
      </c>
      <c r="AK1160" s="51" t="e">
        <v>#N/A</v>
      </c>
      <c r="AO1160" s="14" t="e">
        <v>#N/A</v>
      </c>
    </row>
    <row r="1161" spans="1:41" x14ac:dyDescent="0.3">
      <c r="A1161" s="14" t="s">
        <v>1493</v>
      </c>
      <c r="AK1161" s="51" t="e">
        <v>#N/A</v>
      </c>
      <c r="AO1161" s="14" t="e">
        <v>#N/A</v>
      </c>
    </row>
    <row r="1162" spans="1:41" x14ac:dyDescent="0.3">
      <c r="A1162" s="14" t="s">
        <v>1493</v>
      </c>
      <c r="AK1162" s="51" t="e">
        <v>#N/A</v>
      </c>
      <c r="AO1162" s="14" t="e">
        <v>#N/A</v>
      </c>
    </row>
    <row r="1163" spans="1:41" x14ac:dyDescent="0.3">
      <c r="A1163" s="14" t="s">
        <v>1493</v>
      </c>
      <c r="AK1163" s="51" t="e">
        <v>#N/A</v>
      </c>
      <c r="AO1163" s="14" t="e">
        <v>#N/A</v>
      </c>
    </row>
    <row r="1164" spans="1:41" x14ac:dyDescent="0.3">
      <c r="A1164" s="14" t="s">
        <v>1493</v>
      </c>
      <c r="AK1164" s="51" t="e">
        <v>#N/A</v>
      </c>
      <c r="AO1164" s="14" t="e">
        <v>#N/A</v>
      </c>
    </row>
    <row r="1165" spans="1:41" x14ac:dyDescent="0.3">
      <c r="A1165" s="14" t="s">
        <v>1493</v>
      </c>
      <c r="AK1165" s="51" t="e">
        <v>#N/A</v>
      </c>
      <c r="AO1165" s="14" t="e">
        <v>#N/A</v>
      </c>
    </row>
    <row r="1166" spans="1:41" x14ac:dyDescent="0.3">
      <c r="A1166" s="14" t="s">
        <v>1493</v>
      </c>
      <c r="AK1166" s="51" t="e">
        <v>#N/A</v>
      </c>
      <c r="AO1166" s="14" t="e">
        <v>#N/A</v>
      </c>
    </row>
    <row r="1167" spans="1:41" x14ac:dyDescent="0.3">
      <c r="A1167" s="14" t="s">
        <v>1493</v>
      </c>
      <c r="AK1167" s="51" t="e">
        <v>#N/A</v>
      </c>
      <c r="AO1167" s="14" t="e">
        <v>#N/A</v>
      </c>
    </row>
    <row r="1168" spans="1:41" x14ac:dyDescent="0.3">
      <c r="A1168" s="14" t="s">
        <v>1493</v>
      </c>
      <c r="AK1168" s="51" t="e">
        <v>#N/A</v>
      </c>
      <c r="AO1168" s="14" t="e">
        <v>#N/A</v>
      </c>
    </row>
    <row r="1169" spans="1:41" x14ac:dyDescent="0.3">
      <c r="A1169" s="14" t="s">
        <v>1493</v>
      </c>
      <c r="AK1169" s="51" t="e">
        <v>#N/A</v>
      </c>
      <c r="AO1169" s="14" t="e">
        <v>#N/A</v>
      </c>
    </row>
    <row r="1170" spans="1:41" x14ac:dyDescent="0.3">
      <c r="A1170" s="14" t="s">
        <v>1493</v>
      </c>
      <c r="AK1170" s="51" t="e">
        <v>#N/A</v>
      </c>
      <c r="AO1170" s="14" t="e">
        <v>#N/A</v>
      </c>
    </row>
    <row r="1171" spans="1:41" x14ac:dyDescent="0.3">
      <c r="A1171" s="14" t="s">
        <v>1493</v>
      </c>
      <c r="AK1171" s="51" t="e">
        <v>#N/A</v>
      </c>
      <c r="AO1171" s="14" t="e">
        <v>#N/A</v>
      </c>
    </row>
    <row r="1172" spans="1:41" x14ac:dyDescent="0.3">
      <c r="A1172" s="14" t="s">
        <v>1493</v>
      </c>
      <c r="AK1172" s="51" t="e">
        <v>#N/A</v>
      </c>
      <c r="AO1172" s="14" t="e">
        <v>#N/A</v>
      </c>
    </row>
    <row r="1173" spans="1:41" x14ac:dyDescent="0.3">
      <c r="A1173" s="14" t="s">
        <v>1493</v>
      </c>
      <c r="AK1173" s="51" t="e">
        <v>#N/A</v>
      </c>
      <c r="AO1173" s="14" t="e">
        <v>#N/A</v>
      </c>
    </row>
    <row r="1174" spans="1:41" x14ac:dyDescent="0.3">
      <c r="A1174" s="14" t="s">
        <v>1493</v>
      </c>
      <c r="AK1174" s="51" t="e">
        <v>#N/A</v>
      </c>
      <c r="AO1174" s="14" t="e">
        <v>#N/A</v>
      </c>
    </row>
    <row r="1175" spans="1:41" x14ac:dyDescent="0.3">
      <c r="A1175" s="14" t="s">
        <v>1493</v>
      </c>
      <c r="AK1175" s="51" t="e">
        <v>#N/A</v>
      </c>
      <c r="AO1175" s="14" t="e">
        <v>#N/A</v>
      </c>
    </row>
    <row r="1176" spans="1:41" x14ac:dyDescent="0.3">
      <c r="A1176" s="14" t="s">
        <v>1493</v>
      </c>
      <c r="AK1176" s="51" t="e">
        <v>#N/A</v>
      </c>
      <c r="AO1176" s="14" t="e">
        <v>#N/A</v>
      </c>
    </row>
    <row r="1177" spans="1:41" x14ac:dyDescent="0.3">
      <c r="A1177" s="14" t="s">
        <v>1493</v>
      </c>
      <c r="AK1177" s="51" t="e">
        <v>#N/A</v>
      </c>
      <c r="AO1177" s="14" t="e">
        <v>#N/A</v>
      </c>
    </row>
    <row r="1178" spans="1:41" x14ac:dyDescent="0.3">
      <c r="A1178" s="14" t="s">
        <v>1493</v>
      </c>
      <c r="AK1178" s="51" t="e">
        <v>#N/A</v>
      </c>
      <c r="AO1178" s="14" t="e">
        <v>#N/A</v>
      </c>
    </row>
    <row r="1179" spans="1:41" x14ac:dyDescent="0.3">
      <c r="A1179" s="14" t="s">
        <v>1493</v>
      </c>
      <c r="AK1179" s="51" t="e">
        <v>#N/A</v>
      </c>
      <c r="AO1179" s="14" t="e">
        <v>#N/A</v>
      </c>
    </row>
    <row r="1180" spans="1:41" x14ac:dyDescent="0.3">
      <c r="A1180" s="14" t="s">
        <v>1493</v>
      </c>
      <c r="AK1180" s="51" t="e">
        <v>#N/A</v>
      </c>
      <c r="AO1180" s="14" t="e">
        <v>#N/A</v>
      </c>
    </row>
    <row r="1181" spans="1:41" x14ac:dyDescent="0.3">
      <c r="A1181" s="14" t="s">
        <v>1493</v>
      </c>
      <c r="AK1181" s="51" t="e">
        <v>#N/A</v>
      </c>
      <c r="AO1181" s="14" t="e">
        <v>#N/A</v>
      </c>
    </row>
    <row r="1182" spans="1:41" x14ac:dyDescent="0.3">
      <c r="A1182" s="14" t="s">
        <v>1493</v>
      </c>
      <c r="AK1182" s="51" t="e">
        <v>#N/A</v>
      </c>
      <c r="AO1182" s="14" t="e">
        <v>#N/A</v>
      </c>
    </row>
    <row r="1183" spans="1:41" x14ac:dyDescent="0.3">
      <c r="A1183" s="14" t="s">
        <v>1493</v>
      </c>
      <c r="AK1183" s="51" t="e">
        <v>#N/A</v>
      </c>
      <c r="AO1183" s="14" t="e">
        <v>#N/A</v>
      </c>
    </row>
    <row r="1184" spans="1:41" x14ac:dyDescent="0.3">
      <c r="A1184" s="14" t="s">
        <v>1493</v>
      </c>
      <c r="AK1184" s="51" t="e">
        <v>#N/A</v>
      </c>
      <c r="AO1184" s="14" t="e">
        <v>#N/A</v>
      </c>
    </row>
    <row r="1185" spans="1:41" x14ac:dyDescent="0.3">
      <c r="A1185" s="14" t="s">
        <v>1493</v>
      </c>
      <c r="AK1185" s="51" t="e">
        <v>#N/A</v>
      </c>
      <c r="AO1185" s="14" t="e">
        <v>#N/A</v>
      </c>
    </row>
    <row r="1186" spans="1:41" x14ac:dyDescent="0.3">
      <c r="A1186" s="14" t="s">
        <v>1493</v>
      </c>
      <c r="AK1186" s="51" t="e">
        <v>#N/A</v>
      </c>
      <c r="AO1186" s="14" t="e">
        <v>#N/A</v>
      </c>
    </row>
    <row r="1187" spans="1:41" x14ac:dyDescent="0.3">
      <c r="A1187" s="14" t="s">
        <v>1493</v>
      </c>
      <c r="AK1187" s="51" t="e">
        <v>#N/A</v>
      </c>
      <c r="AO1187" s="14" t="e">
        <v>#N/A</v>
      </c>
    </row>
    <row r="1188" spans="1:41" x14ac:dyDescent="0.3">
      <c r="A1188" s="14" t="s">
        <v>1493</v>
      </c>
      <c r="AK1188" s="51" t="e">
        <v>#N/A</v>
      </c>
      <c r="AO1188" s="14" t="e">
        <v>#N/A</v>
      </c>
    </row>
    <row r="1189" spans="1:41" x14ac:dyDescent="0.3">
      <c r="A1189" s="14" t="s">
        <v>1493</v>
      </c>
      <c r="AK1189" s="51" t="e">
        <v>#N/A</v>
      </c>
      <c r="AO1189" s="14" t="e">
        <v>#N/A</v>
      </c>
    </row>
    <row r="1190" spans="1:41" x14ac:dyDescent="0.3">
      <c r="A1190" s="14" t="s">
        <v>1493</v>
      </c>
      <c r="AK1190" s="51" t="e">
        <v>#N/A</v>
      </c>
      <c r="AO1190" s="14" t="e">
        <v>#N/A</v>
      </c>
    </row>
    <row r="1191" spans="1:41" x14ac:dyDescent="0.3">
      <c r="A1191" s="14" t="s">
        <v>1493</v>
      </c>
      <c r="AK1191" s="51" t="e">
        <v>#N/A</v>
      </c>
      <c r="AO1191" s="14" t="e">
        <v>#N/A</v>
      </c>
    </row>
    <row r="1192" spans="1:41" x14ac:dyDescent="0.3">
      <c r="A1192" s="14" t="s">
        <v>1493</v>
      </c>
      <c r="AK1192" s="51" t="e">
        <v>#N/A</v>
      </c>
      <c r="AO1192" s="14" t="e">
        <v>#N/A</v>
      </c>
    </row>
    <row r="1193" spans="1:41" x14ac:dyDescent="0.3">
      <c r="A1193" s="14" t="s">
        <v>1493</v>
      </c>
      <c r="AK1193" s="51" t="e">
        <v>#N/A</v>
      </c>
      <c r="AO1193" s="14" t="e">
        <v>#N/A</v>
      </c>
    </row>
    <row r="1194" spans="1:41" x14ac:dyDescent="0.3">
      <c r="A1194" s="14" t="s">
        <v>1493</v>
      </c>
      <c r="AK1194" s="51" t="e">
        <v>#N/A</v>
      </c>
      <c r="AO1194" s="14" t="e">
        <v>#N/A</v>
      </c>
    </row>
    <row r="1195" spans="1:41" x14ac:dyDescent="0.3">
      <c r="A1195" s="14" t="s">
        <v>1493</v>
      </c>
      <c r="AK1195" s="51" t="e">
        <v>#N/A</v>
      </c>
      <c r="AO1195" s="14" t="e">
        <v>#N/A</v>
      </c>
    </row>
    <row r="1196" spans="1:41" x14ac:dyDescent="0.3">
      <c r="A1196" s="14" t="s">
        <v>1493</v>
      </c>
      <c r="AK1196" s="51" t="e">
        <v>#N/A</v>
      </c>
      <c r="AO1196" s="14" t="e">
        <v>#N/A</v>
      </c>
    </row>
    <row r="1197" spans="1:41" x14ac:dyDescent="0.3">
      <c r="A1197" s="14" t="s">
        <v>1493</v>
      </c>
      <c r="AK1197" s="51" t="e">
        <v>#N/A</v>
      </c>
      <c r="AO1197" s="14" t="e">
        <v>#N/A</v>
      </c>
    </row>
    <row r="1198" spans="1:41" x14ac:dyDescent="0.3">
      <c r="A1198" s="14" t="s">
        <v>1493</v>
      </c>
      <c r="AK1198" s="51" t="e">
        <v>#N/A</v>
      </c>
      <c r="AO1198" s="14" t="e">
        <v>#N/A</v>
      </c>
    </row>
    <row r="1199" spans="1:41" x14ac:dyDescent="0.3">
      <c r="A1199" s="14" t="s">
        <v>1493</v>
      </c>
      <c r="AK1199" s="51" t="e">
        <v>#N/A</v>
      </c>
      <c r="AO1199" s="14" t="e">
        <v>#N/A</v>
      </c>
    </row>
    <row r="1200" spans="1:41" x14ac:dyDescent="0.3">
      <c r="A1200" s="14" t="s">
        <v>1493</v>
      </c>
      <c r="AK1200" s="51" t="e">
        <v>#N/A</v>
      </c>
      <c r="AO1200" s="14" t="e">
        <v>#N/A</v>
      </c>
    </row>
    <row r="1201" spans="1:41" x14ac:dyDescent="0.3">
      <c r="A1201" s="14" t="s">
        <v>1493</v>
      </c>
      <c r="AK1201" s="51" t="e">
        <v>#N/A</v>
      </c>
      <c r="AO1201" s="14" t="e">
        <v>#N/A</v>
      </c>
    </row>
    <row r="1202" spans="1:41" x14ac:dyDescent="0.3">
      <c r="A1202" s="14" t="s">
        <v>1493</v>
      </c>
      <c r="AK1202" s="51" t="e">
        <v>#N/A</v>
      </c>
      <c r="AO1202" s="14" t="e">
        <v>#N/A</v>
      </c>
    </row>
    <row r="1203" spans="1:41" x14ac:dyDescent="0.3">
      <c r="A1203" s="14" t="s">
        <v>1493</v>
      </c>
      <c r="AK1203" s="51" t="e">
        <v>#N/A</v>
      </c>
      <c r="AO1203" s="14" t="e">
        <v>#N/A</v>
      </c>
    </row>
    <row r="1204" spans="1:41" x14ac:dyDescent="0.3">
      <c r="A1204" s="14" t="s">
        <v>1493</v>
      </c>
      <c r="AK1204" s="51" t="e">
        <v>#N/A</v>
      </c>
      <c r="AO1204" s="14" t="e">
        <v>#N/A</v>
      </c>
    </row>
    <row r="1205" spans="1:41" x14ac:dyDescent="0.3">
      <c r="A1205" s="14" t="s">
        <v>1493</v>
      </c>
      <c r="AK1205" s="51" t="e">
        <v>#N/A</v>
      </c>
      <c r="AO1205" s="14" t="e">
        <v>#N/A</v>
      </c>
    </row>
    <row r="1206" spans="1:41" x14ac:dyDescent="0.3">
      <c r="A1206" s="14" t="s">
        <v>1493</v>
      </c>
      <c r="AK1206" s="51" t="e">
        <v>#N/A</v>
      </c>
      <c r="AO1206" s="14" t="e">
        <v>#N/A</v>
      </c>
    </row>
    <row r="1207" spans="1:41" x14ac:dyDescent="0.3">
      <c r="A1207" s="14" t="s">
        <v>1493</v>
      </c>
      <c r="AK1207" s="51" t="e">
        <v>#N/A</v>
      </c>
      <c r="AO1207" s="14" t="e">
        <v>#N/A</v>
      </c>
    </row>
    <row r="1208" spans="1:41" x14ac:dyDescent="0.3">
      <c r="A1208" s="14" t="s">
        <v>1493</v>
      </c>
      <c r="AK1208" s="51" t="e">
        <v>#N/A</v>
      </c>
      <c r="AO1208" s="14" t="e">
        <v>#N/A</v>
      </c>
    </row>
    <row r="1209" spans="1:41" x14ac:dyDescent="0.3">
      <c r="A1209" s="14" t="s">
        <v>1493</v>
      </c>
      <c r="AK1209" s="51" t="e">
        <v>#N/A</v>
      </c>
      <c r="AO1209" s="14" t="e">
        <v>#N/A</v>
      </c>
    </row>
    <row r="1210" spans="1:41" x14ac:dyDescent="0.3">
      <c r="A1210" s="14" t="s">
        <v>1493</v>
      </c>
      <c r="AK1210" s="51" t="e">
        <v>#N/A</v>
      </c>
      <c r="AO1210" s="14" t="e">
        <v>#N/A</v>
      </c>
    </row>
    <row r="1211" spans="1:41" x14ac:dyDescent="0.3">
      <c r="A1211" s="14" t="s">
        <v>1493</v>
      </c>
      <c r="AK1211" s="51" t="e">
        <v>#N/A</v>
      </c>
      <c r="AO1211" s="14" t="e">
        <v>#N/A</v>
      </c>
    </row>
    <row r="1212" spans="1:41" x14ac:dyDescent="0.3">
      <c r="A1212" s="14" t="s">
        <v>1493</v>
      </c>
      <c r="AK1212" s="51" t="e">
        <v>#N/A</v>
      </c>
      <c r="AO1212" s="14" t="e">
        <v>#N/A</v>
      </c>
    </row>
    <row r="1213" spans="1:41" x14ac:dyDescent="0.3">
      <c r="A1213" s="14" t="s">
        <v>1493</v>
      </c>
      <c r="AK1213" s="51" t="e">
        <v>#N/A</v>
      </c>
      <c r="AO1213" s="14" t="e">
        <v>#N/A</v>
      </c>
    </row>
    <row r="1214" spans="1:41" x14ac:dyDescent="0.3">
      <c r="A1214" s="14" t="s">
        <v>1493</v>
      </c>
      <c r="AK1214" s="51" t="e">
        <v>#N/A</v>
      </c>
      <c r="AO1214" s="14" t="e">
        <v>#N/A</v>
      </c>
    </row>
    <row r="1215" spans="1:41" x14ac:dyDescent="0.3">
      <c r="A1215" s="14" t="s">
        <v>1493</v>
      </c>
      <c r="AK1215" s="51" t="e">
        <v>#N/A</v>
      </c>
      <c r="AO1215" s="14" t="e">
        <v>#N/A</v>
      </c>
    </row>
    <row r="1216" spans="1:41" x14ac:dyDescent="0.3">
      <c r="A1216" s="14" t="s">
        <v>1493</v>
      </c>
      <c r="AK1216" s="51" t="e">
        <v>#N/A</v>
      </c>
      <c r="AO1216" s="14" t="e">
        <v>#N/A</v>
      </c>
    </row>
    <row r="1217" spans="1:41" x14ac:dyDescent="0.3">
      <c r="A1217" s="14" t="s">
        <v>1493</v>
      </c>
      <c r="AK1217" s="51" t="e">
        <v>#N/A</v>
      </c>
      <c r="AO1217" s="14" t="e">
        <v>#N/A</v>
      </c>
    </row>
    <row r="1218" spans="1:41" x14ac:dyDescent="0.3">
      <c r="A1218" s="14" t="s">
        <v>1493</v>
      </c>
      <c r="AK1218" s="51" t="e">
        <v>#N/A</v>
      </c>
      <c r="AO1218" s="14" t="e">
        <v>#N/A</v>
      </c>
    </row>
    <row r="1219" spans="1:41" x14ac:dyDescent="0.3">
      <c r="A1219" s="14" t="s">
        <v>1493</v>
      </c>
      <c r="AK1219" s="51" t="e">
        <v>#N/A</v>
      </c>
      <c r="AO1219" s="14" t="e">
        <v>#N/A</v>
      </c>
    </row>
    <row r="1220" spans="1:41" x14ac:dyDescent="0.3">
      <c r="A1220" s="14" t="s">
        <v>1493</v>
      </c>
      <c r="AK1220" s="51" t="e">
        <v>#N/A</v>
      </c>
      <c r="AO1220" s="14" t="e">
        <v>#N/A</v>
      </c>
    </row>
    <row r="1221" spans="1:41" x14ac:dyDescent="0.3">
      <c r="A1221" s="14" t="s">
        <v>1493</v>
      </c>
      <c r="AK1221" s="51" t="e">
        <v>#N/A</v>
      </c>
      <c r="AO1221" s="14" t="e">
        <v>#N/A</v>
      </c>
    </row>
    <row r="1222" spans="1:41" x14ac:dyDescent="0.3">
      <c r="A1222" s="14" t="s">
        <v>1493</v>
      </c>
      <c r="AK1222" s="51" t="e">
        <v>#N/A</v>
      </c>
      <c r="AO1222" s="14" t="e">
        <v>#N/A</v>
      </c>
    </row>
    <row r="1223" spans="1:41" x14ac:dyDescent="0.3">
      <c r="A1223" s="14" t="s">
        <v>1493</v>
      </c>
      <c r="AK1223" s="51" t="e">
        <v>#N/A</v>
      </c>
      <c r="AO1223" s="14" t="e">
        <v>#N/A</v>
      </c>
    </row>
    <row r="1224" spans="1:41" x14ac:dyDescent="0.3">
      <c r="A1224" s="14" t="s">
        <v>1493</v>
      </c>
      <c r="AK1224" s="51" t="e">
        <v>#N/A</v>
      </c>
      <c r="AO1224" s="14" t="e">
        <v>#N/A</v>
      </c>
    </row>
    <row r="1225" spans="1:41" x14ac:dyDescent="0.3">
      <c r="A1225" s="14" t="s">
        <v>1493</v>
      </c>
      <c r="AK1225" s="51" t="e">
        <v>#N/A</v>
      </c>
      <c r="AO1225" s="14" t="e">
        <v>#N/A</v>
      </c>
    </row>
    <row r="1226" spans="1:41" x14ac:dyDescent="0.3">
      <c r="A1226" s="14" t="s">
        <v>1493</v>
      </c>
      <c r="AK1226" s="51" t="e">
        <v>#N/A</v>
      </c>
      <c r="AO1226" s="14" t="e">
        <v>#N/A</v>
      </c>
    </row>
    <row r="1227" spans="1:41" x14ac:dyDescent="0.3">
      <c r="A1227" s="14" t="s">
        <v>1493</v>
      </c>
      <c r="AK1227" s="51" t="e">
        <v>#N/A</v>
      </c>
      <c r="AO1227" s="14" t="e">
        <v>#N/A</v>
      </c>
    </row>
    <row r="1228" spans="1:41" x14ac:dyDescent="0.3">
      <c r="A1228" s="14" t="s">
        <v>1493</v>
      </c>
      <c r="AK1228" s="51" t="e">
        <v>#N/A</v>
      </c>
      <c r="AO1228" s="14" t="e">
        <v>#N/A</v>
      </c>
    </row>
    <row r="1229" spans="1:41" x14ac:dyDescent="0.3">
      <c r="A1229" s="14" t="s">
        <v>1493</v>
      </c>
      <c r="AK1229" s="51" t="e">
        <v>#N/A</v>
      </c>
      <c r="AO1229" s="14" t="e">
        <v>#N/A</v>
      </c>
    </row>
    <row r="1230" spans="1:41" x14ac:dyDescent="0.3">
      <c r="A1230" s="14" t="s">
        <v>1493</v>
      </c>
      <c r="AK1230" s="51" t="e">
        <v>#N/A</v>
      </c>
      <c r="AO1230" s="14" t="e">
        <v>#N/A</v>
      </c>
    </row>
    <row r="1231" spans="1:41" x14ac:dyDescent="0.3">
      <c r="A1231" s="14" t="s">
        <v>1493</v>
      </c>
      <c r="AK1231" s="51" t="e">
        <v>#N/A</v>
      </c>
      <c r="AO1231" s="14" t="e">
        <v>#N/A</v>
      </c>
    </row>
    <row r="1232" spans="1:41" x14ac:dyDescent="0.3">
      <c r="A1232" s="14" t="s">
        <v>1493</v>
      </c>
      <c r="AK1232" s="51" t="e">
        <v>#N/A</v>
      </c>
      <c r="AO1232" s="14" t="e">
        <v>#N/A</v>
      </c>
    </row>
    <row r="1233" spans="1:41" x14ac:dyDescent="0.3">
      <c r="A1233" s="14" t="s">
        <v>1493</v>
      </c>
      <c r="AK1233" s="51" t="e">
        <v>#N/A</v>
      </c>
      <c r="AO1233" s="14" t="e">
        <v>#N/A</v>
      </c>
    </row>
    <row r="1234" spans="1:41" x14ac:dyDescent="0.3">
      <c r="A1234" s="14" t="s">
        <v>1493</v>
      </c>
      <c r="AK1234" s="51" t="e">
        <v>#N/A</v>
      </c>
      <c r="AO1234" s="14" t="e">
        <v>#N/A</v>
      </c>
    </row>
    <row r="1235" spans="1:41" x14ac:dyDescent="0.3">
      <c r="A1235" s="14" t="s">
        <v>1493</v>
      </c>
      <c r="AK1235" s="51" t="e">
        <v>#N/A</v>
      </c>
      <c r="AO1235" s="14" t="e">
        <v>#N/A</v>
      </c>
    </row>
    <row r="1236" spans="1:41" x14ac:dyDescent="0.3">
      <c r="A1236" s="14" t="s">
        <v>1493</v>
      </c>
      <c r="AK1236" s="51" t="e">
        <v>#N/A</v>
      </c>
      <c r="AO1236" s="14" t="e">
        <v>#N/A</v>
      </c>
    </row>
    <row r="1237" spans="1:41" x14ac:dyDescent="0.3">
      <c r="A1237" s="14" t="s">
        <v>1493</v>
      </c>
      <c r="AK1237" s="51" t="e">
        <v>#N/A</v>
      </c>
      <c r="AO1237" s="14" t="e">
        <v>#N/A</v>
      </c>
    </row>
    <row r="1238" spans="1:41" x14ac:dyDescent="0.3">
      <c r="A1238" s="14" t="s">
        <v>1493</v>
      </c>
      <c r="AK1238" s="51" t="e">
        <v>#N/A</v>
      </c>
      <c r="AO1238" s="14" t="e">
        <v>#N/A</v>
      </c>
    </row>
    <row r="1239" spans="1:41" x14ac:dyDescent="0.3">
      <c r="A1239" s="14" t="s">
        <v>1493</v>
      </c>
      <c r="AK1239" s="51" t="e">
        <v>#N/A</v>
      </c>
      <c r="AO1239" s="14" t="e">
        <v>#N/A</v>
      </c>
    </row>
    <row r="1240" spans="1:41" x14ac:dyDescent="0.3">
      <c r="A1240" s="14" t="s">
        <v>1493</v>
      </c>
      <c r="AK1240" s="51" t="e">
        <v>#N/A</v>
      </c>
      <c r="AO1240" s="14" t="e">
        <v>#N/A</v>
      </c>
    </row>
    <row r="1241" spans="1:41" x14ac:dyDescent="0.3">
      <c r="A1241" s="14" t="s">
        <v>1493</v>
      </c>
      <c r="AK1241" s="51" t="e">
        <v>#N/A</v>
      </c>
      <c r="AO1241" s="14" t="e">
        <v>#N/A</v>
      </c>
    </row>
    <row r="1242" spans="1:41" x14ac:dyDescent="0.3">
      <c r="A1242" s="14" t="s">
        <v>1493</v>
      </c>
      <c r="AK1242" s="51" t="e">
        <v>#N/A</v>
      </c>
      <c r="AO1242" s="14" t="e">
        <v>#N/A</v>
      </c>
    </row>
    <row r="1243" spans="1:41" x14ac:dyDescent="0.3">
      <c r="A1243" s="14" t="s">
        <v>1493</v>
      </c>
      <c r="AK1243" s="51" t="e">
        <v>#N/A</v>
      </c>
      <c r="AO1243" s="14" t="e">
        <v>#N/A</v>
      </c>
    </row>
    <row r="1244" spans="1:41" x14ac:dyDescent="0.3">
      <c r="A1244" s="14" t="s">
        <v>1493</v>
      </c>
      <c r="AK1244" s="51" t="e">
        <v>#N/A</v>
      </c>
      <c r="AO1244" s="14" t="e">
        <v>#N/A</v>
      </c>
    </row>
    <row r="1245" spans="1:41" x14ac:dyDescent="0.3">
      <c r="A1245" s="14" t="s">
        <v>1493</v>
      </c>
      <c r="AK1245" s="51" t="e">
        <v>#N/A</v>
      </c>
      <c r="AO1245" s="14" t="e">
        <v>#N/A</v>
      </c>
    </row>
    <row r="1246" spans="1:41" x14ac:dyDescent="0.3">
      <c r="A1246" s="14" t="s">
        <v>1493</v>
      </c>
      <c r="AK1246" s="51" t="e">
        <v>#N/A</v>
      </c>
      <c r="AO1246" s="14" t="e">
        <v>#N/A</v>
      </c>
    </row>
    <row r="1247" spans="1:41" x14ac:dyDescent="0.3">
      <c r="A1247" s="14" t="s">
        <v>1493</v>
      </c>
      <c r="AK1247" s="51" t="e">
        <v>#N/A</v>
      </c>
      <c r="AO1247" s="14" t="e">
        <v>#N/A</v>
      </c>
    </row>
    <row r="1248" spans="1:41" x14ac:dyDescent="0.3">
      <c r="A1248" s="14" t="s">
        <v>1493</v>
      </c>
      <c r="AK1248" s="51" t="e">
        <v>#N/A</v>
      </c>
      <c r="AO1248" s="14" t="e">
        <v>#N/A</v>
      </c>
    </row>
    <row r="1249" spans="1:41" x14ac:dyDescent="0.3">
      <c r="A1249" s="14" t="s">
        <v>1493</v>
      </c>
      <c r="AK1249" s="51" t="e">
        <v>#N/A</v>
      </c>
      <c r="AO1249" s="14" t="e">
        <v>#N/A</v>
      </c>
    </row>
    <row r="1250" spans="1:41" x14ac:dyDescent="0.3">
      <c r="A1250" s="14" t="s">
        <v>1493</v>
      </c>
      <c r="AK1250" s="51" t="e">
        <v>#N/A</v>
      </c>
      <c r="AO1250" s="14" t="e">
        <v>#N/A</v>
      </c>
    </row>
    <row r="1251" spans="1:41" x14ac:dyDescent="0.3">
      <c r="A1251" s="14" t="s">
        <v>1493</v>
      </c>
      <c r="AK1251" s="51" t="e">
        <v>#N/A</v>
      </c>
      <c r="AO1251" s="14" t="e">
        <v>#N/A</v>
      </c>
    </row>
    <row r="1252" spans="1:41" x14ac:dyDescent="0.3">
      <c r="A1252" s="14" t="s">
        <v>1493</v>
      </c>
      <c r="AK1252" s="51" t="e">
        <v>#N/A</v>
      </c>
      <c r="AO1252" s="14" t="e">
        <v>#N/A</v>
      </c>
    </row>
    <row r="1253" spans="1:41" x14ac:dyDescent="0.3">
      <c r="A1253" s="14" t="s">
        <v>1493</v>
      </c>
      <c r="AK1253" s="51" t="e">
        <v>#N/A</v>
      </c>
      <c r="AO1253" s="14" t="e">
        <v>#N/A</v>
      </c>
    </row>
    <row r="1254" spans="1:41" x14ac:dyDescent="0.3">
      <c r="A1254" s="14" t="s">
        <v>1493</v>
      </c>
      <c r="AK1254" s="51" t="e">
        <v>#N/A</v>
      </c>
      <c r="AO1254" s="14" t="e">
        <v>#N/A</v>
      </c>
    </row>
    <row r="1255" spans="1:41" x14ac:dyDescent="0.3">
      <c r="A1255" s="14" t="s">
        <v>1493</v>
      </c>
      <c r="AK1255" s="51" t="e">
        <v>#N/A</v>
      </c>
      <c r="AO1255" s="14" t="e">
        <v>#N/A</v>
      </c>
    </row>
    <row r="1256" spans="1:41" x14ac:dyDescent="0.3">
      <c r="A1256" s="14" t="s">
        <v>1493</v>
      </c>
      <c r="AK1256" s="51" t="e">
        <v>#N/A</v>
      </c>
      <c r="AO1256" s="14" t="e">
        <v>#N/A</v>
      </c>
    </row>
    <row r="1257" spans="1:41" x14ac:dyDescent="0.3">
      <c r="A1257" s="14" t="s">
        <v>1493</v>
      </c>
      <c r="AK1257" s="51" t="e">
        <v>#N/A</v>
      </c>
      <c r="AO1257" s="14" t="e">
        <v>#N/A</v>
      </c>
    </row>
    <row r="1258" spans="1:41" x14ac:dyDescent="0.3">
      <c r="A1258" s="14" t="s">
        <v>1493</v>
      </c>
      <c r="AK1258" s="51" t="e">
        <v>#N/A</v>
      </c>
      <c r="AO1258" s="14" t="e">
        <v>#N/A</v>
      </c>
    </row>
    <row r="1259" spans="1:41" x14ac:dyDescent="0.3">
      <c r="A1259" s="14" t="s">
        <v>1493</v>
      </c>
      <c r="AK1259" s="51" t="e">
        <v>#N/A</v>
      </c>
      <c r="AO1259" s="14" t="e">
        <v>#N/A</v>
      </c>
    </row>
    <row r="1260" spans="1:41" x14ac:dyDescent="0.3">
      <c r="A1260" s="14" t="s">
        <v>1493</v>
      </c>
      <c r="AK1260" s="51" t="e">
        <v>#N/A</v>
      </c>
      <c r="AO1260" s="14" t="e">
        <v>#N/A</v>
      </c>
    </row>
    <row r="1261" spans="1:41" x14ac:dyDescent="0.3">
      <c r="A1261" s="14" t="s">
        <v>1493</v>
      </c>
      <c r="AK1261" s="51" t="e">
        <v>#N/A</v>
      </c>
      <c r="AO1261" s="14" t="e">
        <v>#N/A</v>
      </c>
    </row>
    <row r="1262" spans="1:41" x14ac:dyDescent="0.3">
      <c r="A1262" s="14" t="s">
        <v>1493</v>
      </c>
      <c r="AK1262" s="51" t="e">
        <v>#N/A</v>
      </c>
      <c r="AO1262" s="14" t="e">
        <v>#N/A</v>
      </c>
    </row>
    <row r="1263" spans="1:41" x14ac:dyDescent="0.3">
      <c r="A1263" s="14" t="s">
        <v>1493</v>
      </c>
      <c r="AK1263" s="51" t="e">
        <v>#N/A</v>
      </c>
      <c r="AO1263" s="14" t="e">
        <v>#N/A</v>
      </c>
    </row>
    <row r="1264" spans="1:41" x14ac:dyDescent="0.3">
      <c r="A1264" s="14" t="s">
        <v>1493</v>
      </c>
      <c r="AK1264" s="51" t="e">
        <v>#N/A</v>
      </c>
      <c r="AO1264" s="14" t="e">
        <v>#N/A</v>
      </c>
    </row>
    <row r="1265" spans="1:41" x14ac:dyDescent="0.3">
      <c r="A1265" s="14" t="s">
        <v>1493</v>
      </c>
      <c r="AK1265" s="51" t="e">
        <v>#N/A</v>
      </c>
      <c r="AO1265" s="14" t="e">
        <v>#N/A</v>
      </c>
    </row>
    <row r="1266" spans="1:41" x14ac:dyDescent="0.3">
      <c r="A1266" s="14" t="s">
        <v>1493</v>
      </c>
      <c r="AK1266" s="51" t="e">
        <v>#N/A</v>
      </c>
      <c r="AO1266" s="14" t="e">
        <v>#N/A</v>
      </c>
    </row>
    <row r="1267" spans="1:41" x14ac:dyDescent="0.3">
      <c r="A1267" s="14" t="s">
        <v>1493</v>
      </c>
      <c r="AK1267" s="51" t="e">
        <v>#N/A</v>
      </c>
      <c r="AO1267" s="14" t="e">
        <v>#N/A</v>
      </c>
    </row>
    <row r="1268" spans="1:41" x14ac:dyDescent="0.3">
      <c r="A1268" s="14" t="s">
        <v>1493</v>
      </c>
      <c r="AK1268" s="51" t="e">
        <v>#N/A</v>
      </c>
      <c r="AO1268" s="14" t="e">
        <v>#N/A</v>
      </c>
    </row>
    <row r="1269" spans="1:41" x14ac:dyDescent="0.3">
      <c r="A1269" s="14" t="s">
        <v>1493</v>
      </c>
      <c r="AK1269" s="51" t="e">
        <v>#N/A</v>
      </c>
      <c r="AO1269" s="14" t="e">
        <v>#N/A</v>
      </c>
    </row>
    <row r="1270" spans="1:41" x14ac:dyDescent="0.3">
      <c r="A1270" s="14" t="s">
        <v>1493</v>
      </c>
      <c r="AK1270" s="51" t="e">
        <v>#N/A</v>
      </c>
      <c r="AO1270" s="14" t="e">
        <v>#N/A</v>
      </c>
    </row>
    <row r="1271" spans="1:41" x14ac:dyDescent="0.3">
      <c r="A1271" s="14" t="s">
        <v>1493</v>
      </c>
      <c r="AK1271" s="51" t="e">
        <v>#N/A</v>
      </c>
      <c r="AO1271" s="14" t="e">
        <v>#N/A</v>
      </c>
    </row>
    <row r="1272" spans="1:41" x14ac:dyDescent="0.3">
      <c r="A1272" s="14" t="s">
        <v>1493</v>
      </c>
      <c r="AK1272" s="51" t="e">
        <v>#N/A</v>
      </c>
      <c r="AO1272" s="14" t="e">
        <v>#N/A</v>
      </c>
    </row>
    <row r="1273" spans="1:41" x14ac:dyDescent="0.3">
      <c r="A1273" s="14" t="s">
        <v>1493</v>
      </c>
      <c r="AK1273" s="51" t="e">
        <v>#N/A</v>
      </c>
      <c r="AO1273" s="14" t="e">
        <v>#N/A</v>
      </c>
    </row>
    <row r="1274" spans="1:41" x14ac:dyDescent="0.3">
      <c r="A1274" s="14" t="s">
        <v>1493</v>
      </c>
      <c r="AK1274" s="51" t="e">
        <v>#N/A</v>
      </c>
      <c r="AO1274" s="14" t="e">
        <v>#N/A</v>
      </c>
    </row>
    <row r="1275" spans="1:41" x14ac:dyDescent="0.3">
      <c r="A1275" s="14" t="s">
        <v>1493</v>
      </c>
      <c r="AK1275" s="51" t="e">
        <v>#N/A</v>
      </c>
      <c r="AO1275" s="14" t="e">
        <v>#N/A</v>
      </c>
    </row>
    <row r="1276" spans="1:41" x14ac:dyDescent="0.3">
      <c r="A1276" s="14" t="s">
        <v>1493</v>
      </c>
      <c r="AK1276" s="51" t="e">
        <v>#N/A</v>
      </c>
      <c r="AO1276" s="14" t="e">
        <v>#N/A</v>
      </c>
    </row>
    <row r="1277" spans="1:41" x14ac:dyDescent="0.3">
      <c r="A1277" s="14" t="s">
        <v>1493</v>
      </c>
      <c r="AK1277" s="51" t="e">
        <v>#N/A</v>
      </c>
      <c r="AO1277" s="14" t="e">
        <v>#N/A</v>
      </c>
    </row>
    <row r="1278" spans="1:41" x14ac:dyDescent="0.3">
      <c r="A1278" s="14" t="s">
        <v>1493</v>
      </c>
      <c r="AK1278" s="51" t="e">
        <v>#N/A</v>
      </c>
      <c r="AO1278" s="14" t="e">
        <v>#N/A</v>
      </c>
    </row>
    <row r="1279" spans="1:41" x14ac:dyDescent="0.3">
      <c r="A1279" s="14" t="s">
        <v>1493</v>
      </c>
      <c r="AK1279" s="51" t="e">
        <v>#N/A</v>
      </c>
      <c r="AO1279" s="14" t="e">
        <v>#N/A</v>
      </c>
    </row>
    <row r="1280" spans="1:41" x14ac:dyDescent="0.3">
      <c r="A1280" s="14" t="s">
        <v>1493</v>
      </c>
      <c r="AK1280" s="51" t="e">
        <v>#N/A</v>
      </c>
      <c r="AO1280" s="14" t="e">
        <v>#N/A</v>
      </c>
    </row>
    <row r="1281" spans="1:41" x14ac:dyDescent="0.3">
      <c r="A1281" s="14" t="s">
        <v>1493</v>
      </c>
      <c r="AK1281" s="51" t="e">
        <v>#N/A</v>
      </c>
      <c r="AO1281" s="14" t="e">
        <v>#N/A</v>
      </c>
    </row>
    <row r="1282" spans="1:41" x14ac:dyDescent="0.3">
      <c r="A1282" s="14" t="s">
        <v>1493</v>
      </c>
      <c r="AK1282" s="51" t="e">
        <v>#N/A</v>
      </c>
      <c r="AO1282" s="14" t="e">
        <v>#N/A</v>
      </c>
    </row>
    <row r="1283" spans="1:41" x14ac:dyDescent="0.3">
      <c r="A1283" s="14" t="s">
        <v>1493</v>
      </c>
      <c r="AK1283" s="51" t="e">
        <v>#N/A</v>
      </c>
      <c r="AO1283" s="14" t="e">
        <v>#N/A</v>
      </c>
    </row>
    <row r="1284" spans="1:41" x14ac:dyDescent="0.3">
      <c r="A1284" s="14" t="s">
        <v>1493</v>
      </c>
      <c r="AK1284" s="51" t="e">
        <v>#N/A</v>
      </c>
      <c r="AO1284" s="14" t="e">
        <v>#N/A</v>
      </c>
    </row>
    <row r="1285" spans="1:41" x14ac:dyDescent="0.3">
      <c r="A1285" s="14" t="s">
        <v>1493</v>
      </c>
      <c r="AK1285" s="51" t="e">
        <v>#N/A</v>
      </c>
      <c r="AO1285" s="14" t="e">
        <v>#N/A</v>
      </c>
    </row>
    <row r="1286" spans="1:41" x14ac:dyDescent="0.3">
      <c r="A1286" s="14" t="s">
        <v>1493</v>
      </c>
      <c r="AK1286" s="51" t="e">
        <v>#N/A</v>
      </c>
      <c r="AO1286" s="14" t="e">
        <v>#N/A</v>
      </c>
    </row>
    <row r="1287" spans="1:41" x14ac:dyDescent="0.3">
      <c r="A1287" s="14" t="s">
        <v>1493</v>
      </c>
      <c r="AK1287" s="51" t="e">
        <v>#N/A</v>
      </c>
      <c r="AO1287" s="14" t="e">
        <v>#N/A</v>
      </c>
    </row>
    <row r="1288" spans="1:41" x14ac:dyDescent="0.3">
      <c r="A1288" s="14" t="s">
        <v>1493</v>
      </c>
      <c r="AK1288" s="51" t="e">
        <v>#N/A</v>
      </c>
      <c r="AO1288" s="14" t="e">
        <v>#N/A</v>
      </c>
    </row>
    <row r="1289" spans="1:41" x14ac:dyDescent="0.3">
      <c r="A1289" s="14" t="s">
        <v>1493</v>
      </c>
      <c r="AK1289" s="51" t="e">
        <v>#N/A</v>
      </c>
      <c r="AO1289" s="14" t="e">
        <v>#N/A</v>
      </c>
    </row>
    <row r="1290" spans="1:41" x14ac:dyDescent="0.3">
      <c r="A1290" s="14" t="s">
        <v>1493</v>
      </c>
      <c r="AK1290" s="51" t="e">
        <v>#N/A</v>
      </c>
      <c r="AO1290" s="14" t="e">
        <v>#N/A</v>
      </c>
    </row>
    <row r="1291" spans="1:41" x14ac:dyDescent="0.3">
      <c r="A1291" s="14" t="s">
        <v>1493</v>
      </c>
      <c r="AK1291" s="51" t="e">
        <v>#N/A</v>
      </c>
      <c r="AO1291" s="14" t="e">
        <v>#N/A</v>
      </c>
    </row>
    <row r="1292" spans="1:41" x14ac:dyDescent="0.3">
      <c r="A1292" s="14" t="s">
        <v>1493</v>
      </c>
      <c r="AK1292" s="51" t="e">
        <v>#N/A</v>
      </c>
      <c r="AO1292" s="14" t="e">
        <v>#N/A</v>
      </c>
    </row>
    <row r="1293" spans="1:41" x14ac:dyDescent="0.3">
      <c r="A1293" s="14" t="s">
        <v>1493</v>
      </c>
      <c r="AK1293" s="51" t="e">
        <v>#N/A</v>
      </c>
      <c r="AO1293" s="14" t="e">
        <v>#N/A</v>
      </c>
    </row>
    <row r="1294" spans="1:41" x14ac:dyDescent="0.3">
      <c r="A1294" s="14" t="s">
        <v>1493</v>
      </c>
      <c r="AK1294" s="51" t="e">
        <v>#N/A</v>
      </c>
      <c r="AO1294" s="14" t="e">
        <v>#N/A</v>
      </c>
    </row>
    <row r="1295" spans="1:41" x14ac:dyDescent="0.3">
      <c r="A1295" s="14" t="s">
        <v>1493</v>
      </c>
      <c r="AK1295" s="51" t="e">
        <v>#N/A</v>
      </c>
      <c r="AO1295" s="14" t="e">
        <v>#N/A</v>
      </c>
    </row>
    <row r="1296" spans="1:41" x14ac:dyDescent="0.3">
      <c r="A1296" s="14" t="s">
        <v>1493</v>
      </c>
      <c r="AK1296" s="51" t="e">
        <v>#N/A</v>
      </c>
      <c r="AO1296" s="14" t="e">
        <v>#N/A</v>
      </c>
    </row>
    <row r="1297" spans="1:41" x14ac:dyDescent="0.3">
      <c r="A1297" s="14" t="s">
        <v>1493</v>
      </c>
      <c r="AK1297" s="51" t="e">
        <v>#N/A</v>
      </c>
      <c r="AO1297" s="14" t="e">
        <v>#N/A</v>
      </c>
    </row>
    <row r="1298" spans="1:41" x14ac:dyDescent="0.3">
      <c r="A1298" s="14" t="s">
        <v>1493</v>
      </c>
      <c r="AK1298" s="51" t="e">
        <v>#N/A</v>
      </c>
      <c r="AO1298" s="14" t="e">
        <v>#N/A</v>
      </c>
    </row>
    <row r="1299" spans="1:41" x14ac:dyDescent="0.3">
      <c r="A1299" s="14" t="s">
        <v>1493</v>
      </c>
      <c r="AK1299" s="51" t="e">
        <v>#N/A</v>
      </c>
      <c r="AO1299" s="14" t="e">
        <v>#N/A</v>
      </c>
    </row>
    <row r="1300" spans="1:41" x14ac:dyDescent="0.3">
      <c r="A1300" s="14" t="s">
        <v>1493</v>
      </c>
      <c r="AK1300" s="51" t="e">
        <v>#N/A</v>
      </c>
      <c r="AO1300" s="14" t="e">
        <v>#N/A</v>
      </c>
    </row>
    <row r="1301" spans="1:41" x14ac:dyDescent="0.3">
      <c r="A1301" s="14" t="s">
        <v>1493</v>
      </c>
      <c r="AK1301" s="51" t="e">
        <v>#N/A</v>
      </c>
      <c r="AO1301" s="14" t="e">
        <v>#N/A</v>
      </c>
    </row>
    <row r="1302" spans="1:41" x14ac:dyDescent="0.3">
      <c r="A1302" s="14" t="s">
        <v>1493</v>
      </c>
      <c r="AK1302" s="51" t="e">
        <v>#N/A</v>
      </c>
      <c r="AO1302" s="14" t="e">
        <v>#N/A</v>
      </c>
    </row>
    <row r="1303" spans="1:41" x14ac:dyDescent="0.3">
      <c r="A1303" s="14" t="s">
        <v>1493</v>
      </c>
      <c r="AK1303" s="51" t="e">
        <v>#N/A</v>
      </c>
      <c r="AO1303" s="14" t="e">
        <v>#N/A</v>
      </c>
    </row>
    <row r="1304" spans="1:41" x14ac:dyDescent="0.3">
      <c r="A1304" s="14" t="s">
        <v>1493</v>
      </c>
      <c r="AK1304" s="51" t="e">
        <v>#N/A</v>
      </c>
      <c r="AO1304" s="14" t="e">
        <v>#N/A</v>
      </c>
    </row>
    <row r="1305" spans="1:41" x14ac:dyDescent="0.3">
      <c r="A1305" s="14" t="s">
        <v>1493</v>
      </c>
      <c r="AK1305" s="51" t="e">
        <v>#N/A</v>
      </c>
      <c r="AO1305" s="14" t="e">
        <v>#N/A</v>
      </c>
    </row>
    <row r="1306" spans="1:41" x14ac:dyDescent="0.3">
      <c r="A1306" s="14" t="s">
        <v>1493</v>
      </c>
      <c r="AK1306" s="51" t="e">
        <v>#N/A</v>
      </c>
      <c r="AO1306" s="14" t="e">
        <v>#N/A</v>
      </c>
    </row>
    <row r="1307" spans="1:41" x14ac:dyDescent="0.3">
      <c r="A1307" s="14" t="s">
        <v>1493</v>
      </c>
      <c r="AK1307" s="51" t="e">
        <v>#N/A</v>
      </c>
      <c r="AO1307" s="14" t="e">
        <v>#N/A</v>
      </c>
    </row>
    <row r="1308" spans="1:41" x14ac:dyDescent="0.3">
      <c r="A1308" s="14" t="s">
        <v>1493</v>
      </c>
      <c r="AK1308" s="51" t="e">
        <v>#N/A</v>
      </c>
      <c r="AO1308" s="14" t="e">
        <v>#N/A</v>
      </c>
    </row>
    <row r="1309" spans="1:41" x14ac:dyDescent="0.3">
      <c r="A1309" s="14" t="s">
        <v>1493</v>
      </c>
      <c r="AK1309" s="51" t="e">
        <v>#N/A</v>
      </c>
      <c r="AO1309" s="14" t="e">
        <v>#N/A</v>
      </c>
    </row>
    <row r="1310" spans="1:41" x14ac:dyDescent="0.3">
      <c r="A1310" s="14" t="s">
        <v>1493</v>
      </c>
      <c r="AK1310" s="51" t="e">
        <v>#N/A</v>
      </c>
      <c r="AO1310" s="14" t="e">
        <v>#N/A</v>
      </c>
    </row>
    <row r="1311" spans="1:41" x14ac:dyDescent="0.3">
      <c r="A1311" s="14" t="s">
        <v>1493</v>
      </c>
      <c r="AK1311" s="51" t="e">
        <v>#N/A</v>
      </c>
      <c r="AO1311" s="14" t="e">
        <v>#N/A</v>
      </c>
    </row>
    <row r="1312" spans="1:41" x14ac:dyDescent="0.3">
      <c r="A1312" s="14" t="s">
        <v>1493</v>
      </c>
      <c r="AK1312" s="51" t="e">
        <v>#N/A</v>
      </c>
      <c r="AO1312" s="14" t="e">
        <v>#N/A</v>
      </c>
    </row>
    <row r="1313" spans="1:41" x14ac:dyDescent="0.3">
      <c r="A1313" s="14" t="s">
        <v>1493</v>
      </c>
      <c r="AK1313" s="51" t="e">
        <v>#N/A</v>
      </c>
      <c r="AO1313" s="14" t="e">
        <v>#N/A</v>
      </c>
    </row>
    <row r="1314" spans="1:41" x14ac:dyDescent="0.3">
      <c r="A1314" s="14" t="s">
        <v>1493</v>
      </c>
      <c r="AK1314" s="51" t="e">
        <v>#N/A</v>
      </c>
      <c r="AO1314" s="14" t="e">
        <v>#N/A</v>
      </c>
    </row>
    <row r="1315" spans="1:41" x14ac:dyDescent="0.3">
      <c r="A1315" s="14" t="s">
        <v>1493</v>
      </c>
      <c r="AK1315" s="51" t="e">
        <v>#N/A</v>
      </c>
      <c r="AO1315" s="14" t="e">
        <v>#N/A</v>
      </c>
    </row>
    <row r="1316" spans="1:41" x14ac:dyDescent="0.3">
      <c r="A1316" s="14" t="s">
        <v>1493</v>
      </c>
      <c r="AK1316" s="51" t="e">
        <v>#N/A</v>
      </c>
      <c r="AO1316" s="14" t="e">
        <v>#N/A</v>
      </c>
    </row>
    <row r="1317" spans="1:41" x14ac:dyDescent="0.3">
      <c r="A1317" s="14" t="s">
        <v>1493</v>
      </c>
      <c r="AK1317" s="51" t="e">
        <v>#N/A</v>
      </c>
      <c r="AO1317" s="14" t="e">
        <v>#N/A</v>
      </c>
    </row>
    <row r="1318" spans="1:41" x14ac:dyDescent="0.3">
      <c r="A1318" s="14" t="s">
        <v>1493</v>
      </c>
      <c r="AK1318" s="51" t="e">
        <v>#N/A</v>
      </c>
      <c r="AO1318" s="14" t="e">
        <v>#N/A</v>
      </c>
    </row>
    <row r="1319" spans="1:41" x14ac:dyDescent="0.3">
      <c r="A1319" s="14" t="s">
        <v>1493</v>
      </c>
      <c r="AK1319" s="51" t="e">
        <v>#N/A</v>
      </c>
      <c r="AO1319" s="14" t="e">
        <v>#N/A</v>
      </c>
    </row>
    <row r="1320" spans="1:41" x14ac:dyDescent="0.3">
      <c r="A1320" s="14" t="s">
        <v>1493</v>
      </c>
      <c r="AK1320" s="51" t="e">
        <v>#N/A</v>
      </c>
      <c r="AO1320" s="14" t="e">
        <v>#N/A</v>
      </c>
    </row>
    <row r="1321" spans="1:41" x14ac:dyDescent="0.3">
      <c r="A1321" s="14" t="s">
        <v>1493</v>
      </c>
      <c r="AK1321" s="51" t="e">
        <v>#N/A</v>
      </c>
      <c r="AO1321" s="14" t="e">
        <v>#N/A</v>
      </c>
    </row>
    <row r="1322" spans="1:41" x14ac:dyDescent="0.3">
      <c r="A1322" s="14" t="s">
        <v>1493</v>
      </c>
      <c r="AK1322" s="51" t="e">
        <v>#N/A</v>
      </c>
      <c r="AO1322" s="14" t="e">
        <v>#N/A</v>
      </c>
    </row>
    <row r="1323" spans="1:41" x14ac:dyDescent="0.3">
      <c r="A1323" s="14" t="s">
        <v>1493</v>
      </c>
      <c r="AK1323" s="51" t="e">
        <v>#N/A</v>
      </c>
      <c r="AO1323" s="14" t="e">
        <v>#N/A</v>
      </c>
    </row>
    <row r="1324" spans="1:41" x14ac:dyDescent="0.3">
      <c r="A1324" s="14" t="s">
        <v>1493</v>
      </c>
      <c r="AK1324" s="51" t="e">
        <v>#N/A</v>
      </c>
      <c r="AO1324" s="14" t="e">
        <v>#N/A</v>
      </c>
    </row>
    <row r="1325" spans="1:41" x14ac:dyDescent="0.3">
      <c r="A1325" s="14" t="s">
        <v>1493</v>
      </c>
      <c r="AK1325" s="51" t="e">
        <v>#N/A</v>
      </c>
      <c r="AO1325" s="14" t="e">
        <v>#N/A</v>
      </c>
    </row>
    <row r="1326" spans="1:41" x14ac:dyDescent="0.3">
      <c r="A1326" s="14" t="s">
        <v>1493</v>
      </c>
      <c r="AK1326" s="51" t="e">
        <v>#N/A</v>
      </c>
      <c r="AO1326" s="14" t="e">
        <v>#N/A</v>
      </c>
    </row>
    <row r="1327" spans="1:41" x14ac:dyDescent="0.3">
      <c r="A1327" s="14" t="s">
        <v>1493</v>
      </c>
      <c r="AK1327" s="51" t="e">
        <v>#N/A</v>
      </c>
      <c r="AO1327" s="14" t="e">
        <v>#N/A</v>
      </c>
    </row>
    <row r="1328" spans="1:41" x14ac:dyDescent="0.3">
      <c r="A1328" s="14" t="s">
        <v>1493</v>
      </c>
      <c r="AK1328" s="51" t="e">
        <v>#N/A</v>
      </c>
      <c r="AO1328" s="14" t="e">
        <v>#N/A</v>
      </c>
    </row>
    <row r="1329" spans="1:41" x14ac:dyDescent="0.3">
      <c r="A1329" s="14" t="s">
        <v>1493</v>
      </c>
      <c r="AK1329" s="51" t="e">
        <v>#N/A</v>
      </c>
      <c r="AO1329" s="14" t="e">
        <v>#N/A</v>
      </c>
    </row>
    <row r="1330" spans="1:41" x14ac:dyDescent="0.3">
      <c r="A1330" s="14" t="s">
        <v>1493</v>
      </c>
      <c r="AK1330" s="51" t="e">
        <v>#N/A</v>
      </c>
      <c r="AO1330" s="14" t="e">
        <v>#N/A</v>
      </c>
    </row>
    <row r="1331" spans="1:41" x14ac:dyDescent="0.3">
      <c r="A1331" s="14" t="s">
        <v>1493</v>
      </c>
      <c r="AK1331" s="51" t="e">
        <v>#N/A</v>
      </c>
      <c r="AO1331" s="14" t="e">
        <v>#N/A</v>
      </c>
    </row>
    <row r="1332" spans="1:41" x14ac:dyDescent="0.3">
      <c r="A1332" s="14" t="s">
        <v>1493</v>
      </c>
      <c r="AK1332" s="51" t="e">
        <v>#N/A</v>
      </c>
      <c r="AO1332" s="14" t="e">
        <v>#N/A</v>
      </c>
    </row>
    <row r="1333" spans="1:41" x14ac:dyDescent="0.3">
      <c r="A1333" s="14" t="s">
        <v>1493</v>
      </c>
      <c r="AK1333" s="51" t="e">
        <v>#N/A</v>
      </c>
      <c r="AO1333" s="14" t="e">
        <v>#N/A</v>
      </c>
    </row>
    <row r="1334" spans="1:41" x14ac:dyDescent="0.3">
      <c r="A1334" s="14" t="s">
        <v>1493</v>
      </c>
      <c r="AK1334" s="51" t="e">
        <v>#N/A</v>
      </c>
      <c r="AO1334" s="14" t="e">
        <v>#N/A</v>
      </c>
    </row>
    <row r="1335" spans="1:41" x14ac:dyDescent="0.3">
      <c r="A1335" s="14" t="s">
        <v>1493</v>
      </c>
      <c r="AK1335" s="51" t="e">
        <v>#N/A</v>
      </c>
      <c r="AO1335" s="14" t="e">
        <v>#N/A</v>
      </c>
    </row>
    <row r="1336" spans="1:41" x14ac:dyDescent="0.3">
      <c r="A1336" s="14" t="s">
        <v>1493</v>
      </c>
      <c r="AK1336" s="51" t="e">
        <v>#N/A</v>
      </c>
      <c r="AO1336" s="14" t="e">
        <v>#N/A</v>
      </c>
    </row>
    <row r="1337" spans="1:41" x14ac:dyDescent="0.3">
      <c r="A1337" s="14" t="s">
        <v>1493</v>
      </c>
      <c r="AK1337" s="51" t="e">
        <v>#N/A</v>
      </c>
      <c r="AO1337" s="14" t="e">
        <v>#N/A</v>
      </c>
    </row>
    <row r="1338" spans="1:41" x14ac:dyDescent="0.3">
      <c r="A1338" s="14" t="s">
        <v>1493</v>
      </c>
      <c r="AK1338" s="51" t="e">
        <v>#N/A</v>
      </c>
      <c r="AO1338" s="14" t="e">
        <v>#N/A</v>
      </c>
    </row>
    <row r="1339" spans="1:41" x14ac:dyDescent="0.3">
      <c r="A1339" s="14" t="s">
        <v>1493</v>
      </c>
      <c r="AK1339" s="51" t="e">
        <v>#N/A</v>
      </c>
      <c r="AO1339" s="14" t="e">
        <v>#N/A</v>
      </c>
    </row>
    <row r="1340" spans="1:41" x14ac:dyDescent="0.3">
      <c r="A1340" s="14" t="s">
        <v>1493</v>
      </c>
      <c r="AK1340" s="51" t="e">
        <v>#N/A</v>
      </c>
      <c r="AO1340" s="14" t="e">
        <v>#N/A</v>
      </c>
    </row>
    <row r="1341" spans="1:41" x14ac:dyDescent="0.3">
      <c r="A1341" s="14" t="s">
        <v>1493</v>
      </c>
      <c r="AK1341" s="51" t="e">
        <v>#N/A</v>
      </c>
      <c r="AO1341" s="14" t="e">
        <v>#N/A</v>
      </c>
    </row>
    <row r="1342" spans="1:41" x14ac:dyDescent="0.3">
      <c r="A1342" s="14" t="s">
        <v>1493</v>
      </c>
      <c r="AK1342" s="51" t="e">
        <v>#N/A</v>
      </c>
      <c r="AO1342" s="14" t="e">
        <v>#N/A</v>
      </c>
    </row>
    <row r="1343" spans="1:41" x14ac:dyDescent="0.3">
      <c r="A1343" s="14" t="s">
        <v>1493</v>
      </c>
      <c r="AK1343" s="51" t="e">
        <v>#N/A</v>
      </c>
      <c r="AO1343" s="14" t="e">
        <v>#N/A</v>
      </c>
    </row>
    <row r="1344" spans="1:41" x14ac:dyDescent="0.3">
      <c r="A1344" s="14" t="s">
        <v>1493</v>
      </c>
      <c r="AK1344" s="51" t="e">
        <v>#N/A</v>
      </c>
      <c r="AO1344" s="14" t="e">
        <v>#N/A</v>
      </c>
    </row>
    <row r="1345" spans="1:41" x14ac:dyDescent="0.3">
      <c r="A1345" s="14" t="s">
        <v>1493</v>
      </c>
      <c r="AK1345" s="51" t="e">
        <v>#N/A</v>
      </c>
      <c r="AO1345" s="14" t="e">
        <v>#N/A</v>
      </c>
    </row>
    <row r="1346" spans="1:41" x14ac:dyDescent="0.3">
      <c r="A1346" s="14" t="s">
        <v>1493</v>
      </c>
      <c r="AK1346" s="51" t="e">
        <v>#N/A</v>
      </c>
      <c r="AO1346" s="14" t="e">
        <v>#N/A</v>
      </c>
    </row>
    <row r="1347" spans="1:41" x14ac:dyDescent="0.3">
      <c r="A1347" s="14" t="s">
        <v>1493</v>
      </c>
      <c r="AK1347" s="51" t="e">
        <v>#N/A</v>
      </c>
      <c r="AO1347" s="14" t="e">
        <v>#N/A</v>
      </c>
    </row>
    <row r="1348" spans="1:41" x14ac:dyDescent="0.3">
      <c r="A1348" s="14" t="s">
        <v>1493</v>
      </c>
      <c r="AK1348" s="51" t="e">
        <v>#N/A</v>
      </c>
      <c r="AO1348" s="14" t="e">
        <v>#N/A</v>
      </c>
    </row>
    <row r="1349" spans="1:41" x14ac:dyDescent="0.3">
      <c r="A1349" s="14" t="s">
        <v>1493</v>
      </c>
      <c r="AK1349" s="51" t="e">
        <v>#N/A</v>
      </c>
      <c r="AO1349" s="14" t="e">
        <v>#N/A</v>
      </c>
    </row>
    <row r="1350" spans="1:41" x14ac:dyDescent="0.3">
      <c r="A1350" s="14" t="s">
        <v>1493</v>
      </c>
      <c r="AK1350" s="51" t="e">
        <v>#N/A</v>
      </c>
      <c r="AO1350" s="14" t="e">
        <v>#N/A</v>
      </c>
    </row>
    <row r="1351" spans="1:41" x14ac:dyDescent="0.3">
      <c r="A1351" s="14" t="s">
        <v>1493</v>
      </c>
      <c r="AK1351" s="51" t="e">
        <v>#N/A</v>
      </c>
      <c r="AO1351" s="14" t="e">
        <v>#N/A</v>
      </c>
    </row>
    <row r="1352" spans="1:41" x14ac:dyDescent="0.3">
      <c r="A1352" s="14" t="s">
        <v>1493</v>
      </c>
      <c r="AK1352" s="51" t="e">
        <v>#N/A</v>
      </c>
      <c r="AO1352" s="14" t="e">
        <v>#N/A</v>
      </c>
    </row>
    <row r="1353" spans="1:41" x14ac:dyDescent="0.3">
      <c r="A1353" s="14" t="s">
        <v>1493</v>
      </c>
      <c r="AK1353" s="51" t="e">
        <v>#N/A</v>
      </c>
      <c r="AO1353" s="14" t="e">
        <v>#N/A</v>
      </c>
    </row>
    <row r="1354" spans="1:41" x14ac:dyDescent="0.3">
      <c r="A1354" s="14" t="s">
        <v>1493</v>
      </c>
      <c r="AK1354" s="51" t="e">
        <v>#N/A</v>
      </c>
      <c r="AO1354" s="14" t="e">
        <v>#N/A</v>
      </c>
    </row>
    <row r="1355" spans="1:41" x14ac:dyDescent="0.3">
      <c r="A1355" s="14" t="s">
        <v>1493</v>
      </c>
      <c r="AK1355" s="51" t="e">
        <v>#N/A</v>
      </c>
      <c r="AO1355" s="14" t="e">
        <v>#N/A</v>
      </c>
    </row>
    <row r="1356" spans="1:41" x14ac:dyDescent="0.3">
      <c r="A1356" s="14" t="s">
        <v>1493</v>
      </c>
      <c r="AK1356" s="51" t="e">
        <v>#N/A</v>
      </c>
      <c r="AO1356" s="14" t="e">
        <v>#N/A</v>
      </c>
    </row>
    <row r="1357" spans="1:41" x14ac:dyDescent="0.3">
      <c r="A1357" s="14" t="s">
        <v>1493</v>
      </c>
      <c r="AK1357" s="51" t="e">
        <v>#N/A</v>
      </c>
      <c r="AO1357" s="14" t="e">
        <v>#N/A</v>
      </c>
    </row>
    <row r="1358" spans="1:41" x14ac:dyDescent="0.3">
      <c r="A1358" s="14" t="s">
        <v>1493</v>
      </c>
      <c r="AK1358" s="51" t="e">
        <v>#N/A</v>
      </c>
      <c r="AO1358" s="14" t="e">
        <v>#N/A</v>
      </c>
    </row>
    <row r="1359" spans="1:41" x14ac:dyDescent="0.3">
      <c r="A1359" s="14" t="s">
        <v>1493</v>
      </c>
      <c r="AK1359" s="51" t="e">
        <v>#N/A</v>
      </c>
      <c r="AO1359" s="14" t="e">
        <v>#N/A</v>
      </c>
    </row>
    <row r="1360" spans="1:41" x14ac:dyDescent="0.3">
      <c r="A1360" s="14" t="s">
        <v>1493</v>
      </c>
      <c r="AK1360" s="51" t="e">
        <v>#N/A</v>
      </c>
      <c r="AO1360" s="14" t="e">
        <v>#N/A</v>
      </c>
    </row>
    <row r="1361" spans="1:41" x14ac:dyDescent="0.3">
      <c r="A1361" s="14" t="s">
        <v>1493</v>
      </c>
      <c r="AK1361" s="51" t="e">
        <v>#N/A</v>
      </c>
      <c r="AO1361" s="14" t="e">
        <v>#N/A</v>
      </c>
    </row>
    <row r="1362" spans="1:41" x14ac:dyDescent="0.3">
      <c r="A1362" s="14" t="s">
        <v>1493</v>
      </c>
      <c r="AK1362" s="51" t="e">
        <v>#N/A</v>
      </c>
      <c r="AO1362" s="14" t="e">
        <v>#N/A</v>
      </c>
    </row>
    <row r="1363" spans="1:41" x14ac:dyDescent="0.3">
      <c r="A1363" s="14" t="s">
        <v>1493</v>
      </c>
      <c r="AK1363" s="51" t="e">
        <v>#N/A</v>
      </c>
      <c r="AO1363" s="14" t="e">
        <v>#N/A</v>
      </c>
    </row>
    <row r="1364" spans="1:41" x14ac:dyDescent="0.3">
      <c r="A1364" s="14" t="s">
        <v>1493</v>
      </c>
      <c r="AK1364" s="51" t="e">
        <v>#N/A</v>
      </c>
      <c r="AO1364" s="14" t="e">
        <v>#N/A</v>
      </c>
    </row>
    <row r="1365" spans="1:41" x14ac:dyDescent="0.3">
      <c r="A1365" s="14" t="s">
        <v>1493</v>
      </c>
      <c r="AK1365" s="51" t="e">
        <v>#N/A</v>
      </c>
      <c r="AO1365" s="14" t="e">
        <v>#N/A</v>
      </c>
    </row>
    <row r="1366" spans="1:41" x14ac:dyDescent="0.3">
      <c r="A1366" s="14" t="s">
        <v>1493</v>
      </c>
      <c r="AK1366" s="51" t="e">
        <v>#N/A</v>
      </c>
      <c r="AO1366" s="14" t="e">
        <v>#N/A</v>
      </c>
    </row>
    <row r="1367" spans="1:41" x14ac:dyDescent="0.3">
      <c r="A1367" s="14" t="s">
        <v>1493</v>
      </c>
      <c r="AK1367" s="51" t="e">
        <v>#N/A</v>
      </c>
      <c r="AO1367" s="14" t="e">
        <v>#N/A</v>
      </c>
    </row>
    <row r="1368" spans="1:41" x14ac:dyDescent="0.3">
      <c r="A1368" s="14" t="s">
        <v>1493</v>
      </c>
      <c r="AK1368" s="51" t="e">
        <v>#N/A</v>
      </c>
      <c r="AO1368" s="14" t="e">
        <v>#N/A</v>
      </c>
    </row>
    <row r="1369" spans="1:41" x14ac:dyDescent="0.3">
      <c r="A1369" s="14" t="s">
        <v>1493</v>
      </c>
      <c r="AK1369" s="51" t="e">
        <v>#N/A</v>
      </c>
      <c r="AO1369" s="14" t="e">
        <v>#N/A</v>
      </c>
    </row>
    <row r="1370" spans="1:41" x14ac:dyDescent="0.3">
      <c r="A1370" s="14" t="s">
        <v>1493</v>
      </c>
      <c r="AK1370" s="51" t="e">
        <v>#N/A</v>
      </c>
      <c r="AO1370" s="14" t="e">
        <v>#N/A</v>
      </c>
    </row>
    <row r="1371" spans="1:41" x14ac:dyDescent="0.3">
      <c r="A1371" s="14" t="s">
        <v>1493</v>
      </c>
      <c r="AK1371" s="51" t="e">
        <v>#N/A</v>
      </c>
      <c r="AO1371" s="14" t="e">
        <v>#N/A</v>
      </c>
    </row>
    <row r="1372" spans="1:41" x14ac:dyDescent="0.3">
      <c r="A1372" s="14" t="s">
        <v>1493</v>
      </c>
      <c r="AK1372" s="51" t="e">
        <v>#N/A</v>
      </c>
      <c r="AO1372" s="14" t="e">
        <v>#N/A</v>
      </c>
    </row>
    <row r="1373" spans="1:41" x14ac:dyDescent="0.3">
      <c r="A1373" s="14" t="s">
        <v>1493</v>
      </c>
      <c r="AK1373" s="51" t="e">
        <v>#N/A</v>
      </c>
      <c r="AO1373" s="14" t="e">
        <v>#N/A</v>
      </c>
    </row>
    <row r="1374" spans="1:41" x14ac:dyDescent="0.3">
      <c r="A1374" s="14" t="s">
        <v>1493</v>
      </c>
      <c r="AK1374" s="51" t="e">
        <v>#N/A</v>
      </c>
      <c r="AO1374" s="14" t="e">
        <v>#N/A</v>
      </c>
    </row>
    <row r="1375" spans="1:41" x14ac:dyDescent="0.3">
      <c r="A1375" s="14" t="s">
        <v>1493</v>
      </c>
      <c r="AK1375" s="51" t="e">
        <v>#N/A</v>
      </c>
      <c r="AO1375" s="14" t="e">
        <v>#N/A</v>
      </c>
    </row>
    <row r="1376" spans="1:41" x14ac:dyDescent="0.3">
      <c r="A1376" s="14" t="s">
        <v>1493</v>
      </c>
      <c r="AK1376" s="51" t="e">
        <v>#N/A</v>
      </c>
      <c r="AO1376" s="14" t="e">
        <v>#N/A</v>
      </c>
    </row>
    <row r="1377" spans="1:41" x14ac:dyDescent="0.3">
      <c r="A1377" s="14" t="s">
        <v>1493</v>
      </c>
      <c r="AK1377" s="51" t="e">
        <v>#N/A</v>
      </c>
      <c r="AO1377" s="14" t="e">
        <v>#N/A</v>
      </c>
    </row>
    <row r="1378" spans="1:41" x14ac:dyDescent="0.3">
      <c r="A1378" s="14" t="s">
        <v>1493</v>
      </c>
      <c r="AK1378" s="51" t="e">
        <v>#N/A</v>
      </c>
      <c r="AO1378" s="14" t="e">
        <v>#N/A</v>
      </c>
    </row>
    <row r="1379" spans="1:41" x14ac:dyDescent="0.3">
      <c r="A1379" s="14" t="s">
        <v>1493</v>
      </c>
      <c r="AK1379" s="51" t="e">
        <v>#N/A</v>
      </c>
      <c r="AO1379" s="14" t="e">
        <v>#N/A</v>
      </c>
    </row>
    <row r="1380" spans="1:41" x14ac:dyDescent="0.3">
      <c r="A1380" s="14" t="s">
        <v>1493</v>
      </c>
      <c r="AK1380" s="51" t="e">
        <v>#N/A</v>
      </c>
      <c r="AO1380" s="14" t="e">
        <v>#N/A</v>
      </c>
    </row>
    <row r="1381" spans="1:41" x14ac:dyDescent="0.3">
      <c r="A1381" s="14" t="s">
        <v>1493</v>
      </c>
      <c r="AK1381" s="51" t="e">
        <v>#N/A</v>
      </c>
      <c r="AO1381" s="14" t="e">
        <v>#N/A</v>
      </c>
    </row>
    <row r="1382" spans="1:41" x14ac:dyDescent="0.3">
      <c r="A1382" s="14" t="s">
        <v>1493</v>
      </c>
      <c r="AK1382" s="51" t="e">
        <v>#N/A</v>
      </c>
      <c r="AO1382" s="14" t="e">
        <v>#N/A</v>
      </c>
    </row>
    <row r="1383" spans="1:41" x14ac:dyDescent="0.3">
      <c r="A1383" s="14" t="s">
        <v>1493</v>
      </c>
      <c r="AK1383" s="51" t="e">
        <v>#N/A</v>
      </c>
      <c r="AO1383" s="14" t="e">
        <v>#N/A</v>
      </c>
    </row>
    <row r="1384" spans="1:41" x14ac:dyDescent="0.3">
      <c r="A1384" s="14" t="s">
        <v>1493</v>
      </c>
      <c r="AK1384" s="51" t="e">
        <v>#N/A</v>
      </c>
      <c r="AO1384" s="14" t="e">
        <v>#N/A</v>
      </c>
    </row>
    <row r="1385" spans="1:41" x14ac:dyDescent="0.3">
      <c r="A1385" s="14" t="s">
        <v>1493</v>
      </c>
      <c r="AK1385" s="51" t="e">
        <v>#N/A</v>
      </c>
      <c r="AO1385" s="14" t="e">
        <v>#N/A</v>
      </c>
    </row>
    <row r="1386" spans="1:41" x14ac:dyDescent="0.3">
      <c r="A1386" s="14" t="s">
        <v>1493</v>
      </c>
      <c r="AK1386" s="51" t="e">
        <v>#N/A</v>
      </c>
      <c r="AO1386" s="14" t="e">
        <v>#N/A</v>
      </c>
    </row>
    <row r="1387" spans="1:41" x14ac:dyDescent="0.3">
      <c r="A1387" s="14" t="s">
        <v>1493</v>
      </c>
      <c r="AK1387" s="51" t="e">
        <v>#N/A</v>
      </c>
      <c r="AO1387" s="14" t="e">
        <v>#N/A</v>
      </c>
    </row>
    <row r="1388" spans="1:41" x14ac:dyDescent="0.3">
      <c r="A1388" s="14" t="s">
        <v>1493</v>
      </c>
      <c r="AK1388" s="51" t="e">
        <v>#N/A</v>
      </c>
      <c r="AO1388" s="14" t="e">
        <v>#N/A</v>
      </c>
    </row>
    <row r="1389" spans="1:41" x14ac:dyDescent="0.3">
      <c r="A1389" s="14" t="s">
        <v>1493</v>
      </c>
      <c r="AK1389" s="51" t="e">
        <v>#N/A</v>
      </c>
      <c r="AO1389" s="14" t="e">
        <v>#N/A</v>
      </c>
    </row>
    <row r="1390" spans="1:41" x14ac:dyDescent="0.3">
      <c r="A1390" s="14" t="s">
        <v>1493</v>
      </c>
      <c r="AK1390" s="51" t="e">
        <v>#N/A</v>
      </c>
      <c r="AO1390" s="14" t="e">
        <v>#N/A</v>
      </c>
    </row>
    <row r="1391" spans="1:41" x14ac:dyDescent="0.3">
      <c r="A1391" s="14" t="s">
        <v>1493</v>
      </c>
      <c r="AK1391" s="51" t="e">
        <v>#N/A</v>
      </c>
      <c r="AO1391" s="14" t="e">
        <v>#N/A</v>
      </c>
    </row>
    <row r="1392" spans="1:41" x14ac:dyDescent="0.3">
      <c r="A1392" s="14" t="s">
        <v>1493</v>
      </c>
      <c r="AK1392" s="51" t="e">
        <v>#N/A</v>
      </c>
      <c r="AO1392" s="14" t="e">
        <v>#N/A</v>
      </c>
    </row>
    <row r="1393" spans="1:41" x14ac:dyDescent="0.3">
      <c r="A1393" s="14" t="s">
        <v>1493</v>
      </c>
      <c r="AK1393" s="51" t="e">
        <v>#N/A</v>
      </c>
      <c r="AO1393" s="14" t="e">
        <v>#N/A</v>
      </c>
    </row>
    <row r="1394" spans="1:41" x14ac:dyDescent="0.3">
      <c r="A1394" s="14" t="s">
        <v>1493</v>
      </c>
      <c r="AK1394" s="51" t="e">
        <v>#N/A</v>
      </c>
      <c r="AO1394" s="14" t="e">
        <v>#N/A</v>
      </c>
    </row>
    <row r="1395" spans="1:41" x14ac:dyDescent="0.3">
      <c r="A1395" s="14" t="s">
        <v>1493</v>
      </c>
      <c r="AK1395" s="51" t="e">
        <v>#N/A</v>
      </c>
      <c r="AO1395" s="14" t="e">
        <v>#N/A</v>
      </c>
    </row>
    <row r="1396" spans="1:41" x14ac:dyDescent="0.3">
      <c r="A1396" s="14" t="s">
        <v>1493</v>
      </c>
      <c r="AK1396" s="51" t="e">
        <v>#N/A</v>
      </c>
      <c r="AO1396" s="14" t="e">
        <v>#N/A</v>
      </c>
    </row>
    <row r="1397" spans="1:41" x14ac:dyDescent="0.3">
      <c r="A1397" s="14" t="s">
        <v>1493</v>
      </c>
      <c r="AK1397" s="51" t="e">
        <v>#N/A</v>
      </c>
      <c r="AO1397" s="14" t="e">
        <v>#N/A</v>
      </c>
    </row>
    <row r="1398" spans="1:41" x14ac:dyDescent="0.3">
      <c r="A1398" s="14" t="s">
        <v>1493</v>
      </c>
      <c r="AK1398" s="51" t="e">
        <v>#N/A</v>
      </c>
      <c r="AO1398" s="14" t="e">
        <v>#N/A</v>
      </c>
    </row>
    <row r="1399" spans="1:41" x14ac:dyDescent="0.3">
      <c r="A1399" s="14" t="s">
        <v>1493</v>
      </c>
      <c r="AK1399" s="51" t="e">
        <v>#N/A</v>
      </c>
      <c r="AO1399" s="14" t="e">
        <v>#N/A</v>
      </c>
    </row>
    <row r="1400" spans="1:41" x14ac:dyDescent="0.3">
      <c r="A1400" s="14" t="s">
        <v>1493</v>
      </c>
      <c r="AK1400" s="51" t="e">
        <v>#N/A</v>
      </c>
      <c r="AO1400" s="14" t="e">
        <v>#N/A</v>
      </c>
    </row>
    <row r="1401" spans="1:41" x14ac:dyDescent="0.3">
      <c r="A1401" s="14" t="s">
        <v>1493</v>
      </c>
      <c r="AK1401" s="51" t="e">
        <v>#N/A</v>
      </c>
      <c r="AO1401" s="14" t="e">
        <v>#N/A</v>
      </c>
    </row>
    <row r="1402" spans="1:41" x14ac:dyDescent="0.3">
      <c r="A1402" s="14" t="s">
        <v>1493</v>
      </c>
      <c r="AK1402" s="51" t="e">
        <v>#N/A</v>
      </c>
      <c r="AO1402" s="14" t="e">
        <v>#N/A</v>
      </c>
    </row>
    <row r="1403" spans="1:41" x14ac:dyDescent="0.3">
      <c r="A1403" s="14" t="s">
        <v>1493</v>
      </c>
      <c r="AK1403" s="51" t="e">
        <v>#N/A</v>
      </c>
      <c r="AO1403" s="14" t="e">
        <v>#N/A</v>
      </c>
    </row>
    <row r="1404" spans="1:41" x14ac:dyDescent="0.3">
      <c r="A1404" s="14" t="s">
        <v>1493</v>
      </c>
      <c r="AK1404" s="51" t="e">
        <v>#N/A</v>
      </c>
      <c r="AO1404" s="14" t="e">
        <v>#N/A</v>
      </c>
    </row>
    <row r="1405" spans="1:41" x14ac:dyDescent="0.3">
      <c r="A1405" s="14" t="s">
        <v>1493</v>
      </c>
      <c r="AK1405" s="51" t="e">
        <v>#N/A</v>
      </c>
      <c r="AO1405" s="14" t="e">
        <v>#N/A</v>
      </c>
    </row>
    <row r="1406" spans="1:41" x14ac:dyDescent="0.3">
      <c r="A1406" s="14" t="s">
        <v>1493</v>
      </c>
      <c r="AK1406" s="51" t="e">
        <v>#N/A</v>
      </c>
      <c r="AO1406" s="14" t="e">
        <v>#N/A</v>
      </c>
    </row>
    <row r="1407" spans="1:41" x14ac:dyDescent="0.3">
      <c r="A1407" s="14" t="s">
        <v>1493</v>
      </c>
      <c r="AK1407" s="51" t="e">
        <v>#N/A</v>
      </c>
      <c r="AO1407" s="14" t="e">
        <v>#N/A</v>
      </c>
    </row>
    <row r="1408" spans="1:41" x14ac:dyDescent="0.3">
      <c r="A1408" s="14" t="s">
        <v>1493</v>
      </c>
      <c r="AK1408" s="51" t="e">
        <v>#N/A</v>
      </c>
      <c r="AO1408" s="14" t="e">
        <v>#N/A</v>
      </c>
    </row>
    <row r="1409" spans="1:41" x14ac:dyDescent="0.3">
      <c r="A1409" s="14" t="s">
        <v>1493</v>
      </c>
      <c r="AK1409" s="51" t="e">
        <v>#N/A</v>
      </c>
      <c r="AO1409" s="14" t="e">
        <v>#N/A</v>
      </c>
    </row>
    <row r="1410" spans="1:41" x14ac:dyDescent="0.3">
      <c r="A1410" s="14" t="s">
        <v>1493</v>
      </c>
      <c r="AK1410" s="51" t="e">
        <v>#N/A</v>
      </c>
      <c r="AO1410" s="14" t="e">
        <v>#N/A</v>
      </c>
    </row>
    <row r="1411" spans="1:41" x14ac:dyDescent="0.3">
      <c r="A1411" s="14" t="s">
        <v>1493</v>
      </c>
      <c r="AK1411" s="51" t="e">
        <v>#N/A</v>
      </c>
      <c r="AO1411" s="14" t="e">
        <v>#N/A</v>
      </c>
    </row>
    <row r="1412" spans="1:41" x14ac:dyDescent="0.3">
      <c r="A1412" s="14" t="s">
        <v>1493</v>
      </c>
      <c r="AK1412" s="51" t="e">
        <v>#N/A</v>
      </c>
      <c r="AO1412" s="14" t="e">
        <v>#N/A</v>
      </c>
    </row>
    <row r="1413" spans="1:41" x14ac:dyDescent="0.3">
      <c r="A1413" s="14" t="s">
        <v>1493</v>
      </c>
      <c r="AK1413" s="51" t="e">
        <v>#N/A</v>
      </c>
      <c r="AO1413" s="14" t="e">
        <v>#N/A</v>
      </c>
    </row>
    <row r="1414" spans="1:41" x14ac:dyDescent="0.3">
      <c r="A1414" s="14" t="s">
        <v>1493</v>
      </c>
      <c r="AK1414" s="51" t="e">
        <v>#N/A</v>
      </c>
      <c r="AO1414" s="14" t="e">
        <v>#N/A</v>
      </c>
    </row>
    <row r="1415" spans="1:41" x14ac:dyDescent="0.3">
      <c r="A1415" s="14" t="s">
        <v>1493</v>
      </c>
      <c r="AK1415" s="51" t="e">
        <v>#N/A</v>
      </c>
      <c r="AO1415" s="14" t="e">
        <v>#N/A</v>
      </c>
    </row>
    <row r="1416" spans="1:41" x14ac:dyDescent="0.3">
      <c r="A1416" s="14" t="s">
        <v>1493</v>
      </c>
      <c r="AK1416" s="51" t="e">
        <v>#N/A</v>
      </c>
      <c r="AO1416" s="14" t="e">
        <v>#N/A</v>
      </c>
    </row>
    <row r="1417" spans="1:41" x14ac:dyDescent="0.3">
      <c r="A1417" s="14" t="s">
        <v>1493</v>
      </c>
      <c r="AK1417" s="51" t="e">
        <v>#N/A</v>
      </c>
      <c r="AO1417" s="14" t="e">
        <v>#N/A</v>
      </c>
    </row>
    <row r="1418" spans="1:41" x14ac:dyDescent="0.3">
      <c r="A1418" s="14" t="s">
        <v>1493</v>
      </c>
      <c r="AK1418" s="51" t="e">
        <v>#N/A</v>
      </c>
      <c r="AO1418" s="14" t="e">
        <v>#N/A</v>
      </c>
    </row>
    <row r="1419" spans="1:41" x14ac:dyDescent="0.3">
      <c r="A1419" s="14" t="s">
        <v>1493</v>
      </c>
      <c r="AK1419" s="51" t="e">
        <v>#N/A</v>
      </c>
      <c r="AO1419" s="14" t="e">
        <v>#N/A</v>
      </c>
    </row>
    <row r="1420" spans="1:41" x14ac:dyDescent="0.3">
      <c r="A1420" s="14" t="s">
        <v>1493</v>
      </c>
      <c r="AK1420" s="51" t="e">
        <v>#N/A</v>
      </c>
      <c r="AO1420" s="14" t="e">
        <v>#N/A</v>
      </c>
    </row>
    <row r="1421" spans="1:41" x14ac:dyDescent="0.3">
      <c r="A1421" s="14" t="s">
        <v>1493</v>
      </c>
      <c r="AK1421" s="51" t="e">
        <v>#N/A</v>
      </c>
      <c r="AO1421" s="14" t="e">
        <v>#N/A</v>
      </c>
    </row>
    <row r="1422" spans="1:41" x14ac:dyDescent="0.3">
      <c r="A1422" s="14" t="s">
        <v>1493</v>
      </c>
      <c r="AK1422" s="51" t="e">
        <v>#N/A</v>
      </c>
      <c r="AO1422" s="14" t="e">
        <v>#N/A</v>
      </c>
    </row>
    <row r="1423" spans="1:41" x14ac:dyDescent="0.3">
      <c r="A1423" s="14" t="s">
        <v>1493</v>
      </c>
      <c r="AK1423" s="51" t="e">
        <v>#N/A</v>
      </c>
      <c r="AO1423" s="14" t="e">
        <v>#N/A</v>
      </c>
    </row>
    <row r="1424" spans="1:41" x14ac:dyDescent="0.3">
      <c r="A1424" s="14" t="s">
        <v>1493</v>
      </c>
      <c r="AK1424" s="51" t="e">
        <v>#N/A</v>
      </c>
      <c r="AO1424" s="14" t="e">
        <v>#N/A</v>
      </c>
    </row>
    <row r="1425" spans="1:41" x14ac:dyDescent="0.3">
      <c r="A1425" s="14" t="s">
        <v>1493</v>
      </c>
      <c r="AK1425" s="51" t="e">
        <v>#N/A</v>
      </c>
      <c r="AO1425" s="14" t="e">
        <v>#N/A</v>
      </c>
    </row>
    <row r="1426" spans="1:41" x14ac:dyDescent="0.3">
      <c r="A1426" s="14" t="s">
        <v>1493</v>
      </c>
      <c r="AK1426" s="51" t="e">
        <v>#N/A</v>
      </c>
      <c r="AO1426" s="14" t="e">
        <v>#N/A</v>
      </c>
    </row>
    <row r="1427" spans="1:41" x14ac:dyDescent="0.3">
      <c r="A1427" s="14" t="s">
        <v>1493</v>
      </c>
      <c r="AK1427" s="51" t="e">
        <v>#N/A</v>
      </c>
      <c r="AO1427" s="14" t="e">
        <v>#N/A</v>
      </c>
    </row>
    <row r="1428" spans="1:41" x14ac:dyDescent="0.3">
      <c r="A1428" s="14" t="s">
        <v>1493</v>
      </c>
      <c r="AK1428" s="51" t="e">
        <v>#N/A</v>
      </c>
      <c r="AO1428" s="14" t="e">
        <v>#N/A</v>
      </c>
    </row>
    <row r="1429" spans="1:41" x14ac:dyDescent="0.3">
      <c r="A1429" s="14" t="s">
        <v>1493</v>
      </c>
      <c r="AK1429" s="51" t="e">
        <v>#N/A</v>
      </c>
      <c r="AO1429" s="14" t="e">
        <v>#N/A</v>
      </c>
    </row>
    <row r="1430" spans="1:41" x14ac:dyDescent="0.3">
      <c r="A1430" s="14" t="s">
        <v>1493</v>
      </c>
      <c r="AK1430" s="51" t="e">
        <v>#N/A</v>
      </c>
      <c r="AO1430" s="14" t="e">
        <v>#N/A</v>
      </c>
    </row>
    <row r="1431" spans="1:41" x14ac:dyDescent="0.3">
      <c r="A1431" s="14" t="s">
        <v>1493</v>
      </c>
      <c r="AK1431" s="51" t="e">
        <v>#N/A</v>
      </c>
      <c r="AO1431" s="14" t="e">
        <v>#N/A</v>
      </c>
    </row>
    <row r="1432" spans="1:41" x14ac:dyDescent="0.3">
      <c r="A1432" s="14" t="s">
        <v>1493</v>
      </c>
      <c r="AK1432" s="51" t="e">
        <v>#N/A</v>
      </c>
      <c r="AO1432" s="14" t="e">
        <v>#N/A</v>
      </c>
    </row>
    <row r="1433" spans="1:41" x14ac:dyDescent="0.3">
      <c r="A1433" s="14" t="s">
        <v>1493</v>
      </c>
      <c r="AK1433" s="51" t="e">
        <v>#N/A</v>
      </c>
      <c r="AO1433" s="14" t="e">
        <v>#N/A</v>
      </c>
    </row>
    <row r="1434" spans="1:41" x14ac:dyDescent="0.3">
      <c r="A1434" s="14" t="s">
        <v>1493</v>
      </c>
      <c r="AK1434" s="51" t="e">
        <v>#N/A</v>
      </c>
      <c r="AO1434" s="14" t="e">
        <v>#N/A</v>
      </c>
    </row>
    <row r="1435" spans="1:41" x14ac:dyDescent="0.3">
      <c r="A1435" s="14" t="s">
        <v>1493</v>
      </c>
      <c r="AK1435" s="51" t="e">
        <v>#N/A</v>
      </c>
      <c r="AO1435" s="14" t="e">
        <v>#N/A</v>
      </c>
    </row>
    <row r="1436" spans="1:41" x14ac:dyDescent="0.3">
      <c r="A1436" s="14" t="s">
        <v>1493</v>
      </c>
      <c r="AK1436" s="51" t="e">
        <v>#N/A</v>
      </c>
      <c r="AO1436" s="14" t="e">
        <v>#N/A</v>
      </c>
    </row>
    <row r="1437" spans="1:41" x14ac:dyDescent="0.3">
      <c r="A1437" s="14" t="s">
        <v>1493</v>
      </c>
      <c r="AK1437" s="51" t="e">
        <v>#N/A</v>
      </c>
      <c r="AO1437" s="14" t="e">
        <v>#N/A</v>
      </c>
    </row>
    <row r="1438" spans="1:41" x14ac:dyDescent="0.3">
      <c r="A1438" s="14" t="s">
        <v>1493</v>
      </c>
      <c r="AK1438" s="51" t="e">
        <v>#N/A</v>
      </c>
      <c r="AO1438" s="14" t="e">
        <v>#N/A</v>
      </c>
    </row>
    <row r="1439" spans="1:41" x14ac:dyDescent="0.3">
      <c r="A1439" s="14" t="s">
        <v>1493</v>
      </c>
      <c r="AK1439" s="51" t="e">
        <v>#N/A</v>
      </c>
      <c r="AO1439" s="14" t="e">
        <v>#N/A</v>
      </c>
    </row>
    <row r="1440" spans="1:41" x14ac:dyDescent="0.3">
      <c r="A1440" s="14" t="s">
        <v>1493</v>
      </c>
      <c r="AK1440" s="51" t="e">
        <v>#N/A</v>
      </c>
      <c r="AO1440" s="14" t="e">
        <v>#N/A</v>
      </c>
    </row>
    <row r="1441" spans="1:41" x14ac:dyDescent="0.3">
      <c r="A1441" s="14" t="s">
        <v>1493</v>
      </c>
      <c r="AK1441" s="51" t="e">
        <v>#N/A</v>
      </c>
      <c r="AO1441" s="14" t="e">
        <v>#N/A</v>
      </c>
    </row>
    <row r="1442" spans="1:41" x14ac:dyDescent="0.3">
      <c r="A1442" s="14" t="s">
        <v>1493</v>
      </c>
      <c r="AK1442" s="51" t="e">
        <v>#N/A</v>
      </c>
      <c r="AO1442" s="14" t="e">
        <v>#N/A</v>
      </c>
    </row>
    <row r="1443" spans="1:41" x14ac:dyDescent="0.3">
      <c r="A1443" s="14" t="s">
        <v>1493</v>
      </c>
      <c r="AK1443" s="51" t="e">
        <v>#N/A</v>
      </c>
      <c r="AO1443" s="14" t="e">
        <v>#N/A</v>
      </c>
    </row>
    <row r="1444" spans="1:41" x14ac:dyDescent="0.3">
      <c r="A1444" s="14" t="s">
        <v>1493</v>
      </c>
      <c r="AK1444" s="51" t="e">
        <v>#N/A</v>
      </c>
      <c r="AO1444" s="14" t="e">
        <v>#N/A</v>
      </c>
    </row>
    <row r="1445" spans="1:41" x14ac:dyDescent="0.3">
      <c r="A1445" s="14" t="s">
        <v>1493</v>
      </c>
      <c r="AK1445" s="51" t="e">
        <v>#N/A</v>
      </c>
      <c r="AO1445" s="14" t="e">
        <v>#N/A</v>
      </c>
    </row>
    <row r="1446" spans="1:41" x14ac:dyDescent="0.3">
      <c r="A1446" s="14" t="s">
        <v>1493</v>
      </c>
      <c r="AK1446" s="51" t="e">
        <v>#N/A</v>
      </c>
      <c r="AO1446" s="14" t="e">
        <v>#N/A</v>
      </c>
    </row>
    <row r="1447" spans="1:41" x14ac:dyDescent="0.3">
      <c r="A1447" s="14" t="s">
        <v>1493</v>
      </c>
      <c r="AK1447" s="51" t="e">
        <v>#N/A</v>
      </c>
      <c r="AO1447" s="14" t="e">
        <v>#N/A</v>
      </c>
    </row>
    <row r="1448" spans="1:41" x14ac:dyDescent="0.3">
      <c r="A1448" s="14" t="s">
        <v>1493</v>
      </c>
      <c r="AK1448" s="51" t="e">
        <v>#N/A</v>
      </c>
      <c r="AO1448" s="14" t="e">
        <v>#N/A</v>
      </c>
    </row>
    <row r="1449" spans="1:41" x14ac:dyDescent="0.3">
      <c r="A1449" s="14" t="s">
        <v>1493</v>
      </c>
      <c r="AK1449" s="51" t="e">
        <v>#N/A</v>
      </c>
      <c r="AO1449" s="14" t="e">
        <v>#N/A</v>
      </c>
    </row>
    <row r="1450" spans="1:41" x14ac:dyDescent="0.3">
      <c r="A1450" s="14" t="s">
        <v>1493</v>
      </c>
      <c r="AK1450" s="51" t="e">
        <v>#N/A</v>
      </c>
      <c r="AO1450" s="14" t="e">
        <v>#N/A</v>
      </c>
    </row>
    <row r="1451" spans="1:41" x14ac:dyDescent="0.3">
      <c r="A1451" s="14" t="s">
        <v>1493</v>
      </c>
      <c r="AK1451" s="51" t="e">
        <v>#N/A</v>
      </c>
      <c r="AO1451" s="14" t="e">
        <v>#N/A</v>
      </c>
    </row>
    <row r="1452" spans="1:41" x14ac:dyDescent="0.3">
      <c r="A1452" s="14" t="s">
        <v>1493</v>
      </c>
      <c r="AK1452" s="51" t="e">
        <v>#N/A</v>
      </c>
      <c r="AO1452" s="14" t="e">
        <v>#N/A</v>
      </c>
    </row>
    <row r="1453" spans="1:41" x14ac:dyDescent="0.3">
      <c r="A1453" s="14" t="s">
        <v>1493</v>
      </c>
      <c r="AK1453" s="51" t="e">
        <v>#N/A</v>
      </c>
      <c r="AO1453" s="14" t="e">
        <v>#N/A</v>
      </c>
    </row>
    <row r="1454" spans="1:41" x14ac:dyDescent="0.3">
      <c r="A1454" s="14" t="s">
        <v>1493</v>
      </c>
      <c r="AK1454" s="51" t="e">
        <v>#N/A</v>
      </c>
      <c r="AO1454" s="14" t="e">
        <v>#N/A</v>
      </c>
    </row>
    <row r="1455" spans="1:41" x14ac:dyDescent="0.3">
      <c r="A1455" s="14" t="s">
        <v>1493</v>
      </c>
      <c r="AK1455" s="51" t="e">
        <v>#N/A</v>
      </c>
      <c r="AO1455" s="14" t="e">
        <v>#N/A</v>
      </c>
    </row>
    <row r="1456" spans="1:41" x14ac:dyDescent="0.3">
      <c r="A1456" s="14" t="s">
        <v>1493</v>
      </c>
      <c r="AK1456" s="51" t="e">
        <v>#N/A</v>
      </c>
      <c r="AO1456" s="14" t="e">
        <v>#N/A</v>
      </c>
    </row>
    <row r="1457" spans="1:41" x14ac:dyDescent="0.3">
      <c r="A1457" s="14" t="s">
        <v>1493</v>
      </c>
      <c r="AK1457" s="51" t="e">
        <v>#N/A</v>
      </c>
      <c r="AO1457" s="14" t="e">
        <v>#N/A</v>
      </c>
    </row>
    <row r="1458" spans="1:41" x14ac:dyDescent="0.3">
      <c r="A1458" s="14" t="s">
        <v>1493</v>
      </c>
      <c r="AK1458" s="51" t="e">
        <v>#N/A</v>
      </c>
      <c r="AO1458" s="14" t="e">
        <v>#N/A</v>
      </c>
    </row>
    <row r="1459" spans="1:41" x14ac:dyDescent="0.3">
      <c r="A1459" s="14" t="s">
        <v>1493</v>
      </c>
      <c r="AK1459" s="51" t="e">
        <v>#N/A</v>
      </c>
      <c r="AO1459" s="14" t="e">
        <v>#N/A</v>
      </c>
    </row>
    <row r="1460" spans="1:41" x14ac:dyDescent="0.3">
      <c r="A1460" s="14" t="s">
        <v>1493</v>
      </c>
      <c r="AK1460" s="51" t="e">
        <v>#N/A</v>
      </c>
      <c r="AO1460" s="14" t="e">
        <v>#N/A</v>
      </c>
    </row>
    <row r="1461" spans="1:41" x14ac:dyDescent="0.3">
      <c r="A1461" s="14" t="s">
        <v>1493</v>
      </c>
      <c r="AK1461" s="51" t="e">
        <v>#N/A</v>
      </c>
      <c r="AO1461" s="14" t="e">
        <v>#N/A</v>
      </c>
    </row>
    <row r="1462" spans="1:41" x14ac:dyDescent="0.3">
      <c r="A1462" s="14" t="s">
        <v>1493</v>
      </c>
      <c r="AK1462" s="51" t="e">
        <v>#N/A</v>
      </c>
      <c r="AO1462" s="14" t="e">
        <v>#N/A</v>
      </c>
    </row>
    <row r="1463" spans="1:41" x14ac:dyDescent="0.3">
      <c r="A1463" s="14" t="s">
        <v>1493</v>
      </c>
      <c r="AK1463" s="51" t="e">
        <v>#N/A</v>
      </c>
      <c r="AO1463" s="14" t="e">
        <v>#N/A</v>
      </c>
    </row>
    <row r="1464" spans="1:41" x14ac:dyDescent="0.3">
      <c r="A1464" s="14" t="s">
        <v>1493</v>
      </c>
      <c r="AK1464" s="51" t="e">
        <v>#N/A</v>
      </c>
      <c r="AO1464" s="14" t="e">
        <v>#N/A</v>
      </c>
    </row>
    <row r="1465" spans="1:41" x14ac:dyDescent="0.3">
      <c r="A1465" s="14" t="s">
        <v>1493</v>
      </c>
      <c r="AK1465" s="51" t="e">
        <v>#N/A</v>
      </c>
      <c r="AO1465" s="14" t="e">
        <v>#N/A</v>
      </c>
    </row>
    <row r="1466" spans="1:41" x14ac:dyDescent="0.3">
      <c r="A1466" s="14" t="s">
        <v>1493</v>
      </c>
      <c r="AK1466" s="51" t="e">
        <v>#N/A</v>
      </c>
      <c r="AO1466" s="14" t="e">
        <v>#N/A</v>
      </c>
    </row>
    <row r="1467" spans="1:41" x14ac:dyDescent="0.3">
      <c r="A1467" s="14" t="s">
        <v>1493</v>
      </c>
      <c r="AK1467" s="51" t="e">
        <v>#N/A</v>
      </c>
      <c r="AO1467" s="14" t="e">
        <v>#N/A</v>
      </c>
    </row>
    <row r="1468" spans="1:41" x14ac:dyDescent="0.3">
      <c r="A1468" s="14" t="s">
        <v>1493</v>
      </c>
      <c r="AK1468" s="51" t="e">
        <v>#N/A</v>
      </c>
      <c r="AO1468" s="14" t="e">
        <v>#N/A</v>
      </c>
    </row>
    <row r="1469" spans="1:41" x14ac:dyDescent="0.3">
      <c r="A1469" s="14" t="s">
        <v>1493</v>
      </c>
      <c r="AK1469" s="51" t="e">
        <v>#N/A</v>
      </c>
      <c r="AO1469" s="14" t="e">
        <v>#N/A</v>
      </c>
    </row>
    <row r="1470" spans="1:41" x14ac:dyDescent="0.3">
      <c r="A1470" s="14" t="s">
        <v>1493</v>
      </c>
      <c r="AK1470" s="51" t="e">
        <v>#N/A</v>
      </c>
      <c r="AO1470" s="14" t="e">
        <v>#N/A</v>
      </c>
    </row>
    <row r="1471" spans="1:41" x14ac:dyDescent="0.3">
      <c r="A1471" s="14" t="s">
        <v>1493</v>
      </c>
      <c r="AK1471" s="51" t="e">
        <v>#N/A</v>
      </c>
      <c r="AO1471" s="14" t="e">
        <v>#N/A</v>
      </c>
    </row>
    <row r="1472" spans="1:41" x14ac:dyDescent="0.3">
      <c r="A1472" s="14" t="s">
        <v>1493</v>
      </c>
      <c r="AK1472" s="51" t="e">
        <v>#N/A</v>
      </c>
      <c r="AO1472" s="14" t="e">
        <v>#N/A</v>
      </c>
    </row>
    <row r="1473" spans="1:41" x14ac:dyDescent="0.3">
      <c r="A1473" s="14" t="s">
        <v>1493</v>
      </c>
      <c r="AK1473" s="51" t="e">
        <v>#N/A</v>
      </c>
      <c r="AO1473" s="14" t="e">
        <v>#N/A</v>
      </c>
    </row>
    <row r="1474" spans="1:41" x14ac:dyDescent="0.3">
      <c r="A1474" s="14" t="s">
        <v>1493</v>
      </c>
      <c r="AK1474" s="51" t="e">
        <v>#N/A</v>
      </c>
      <c r="AO1474" s="14" t="e">
        <v>#N/A</v>
      </c>
    </row>
    <row r="1475" spans="1:41" x14ac:dyDescent="0.3">
      <c r="A1475" s="14" t="s">
        <v>1493</v>
      </c>
      <c r="AK1475" s="51" t="e">
        <v>#N/A</v>
      </c>
      <c r="AO1475" s="14" t="e">
        <v>#N/A</v>
      </c>
    </row>
    <row r="1476" spans="1:41" x14ac:dyDescent="0.3">
      <c r="A1476" s="14" t="s">
        <v>1493</v>
      </c>
      <c r="AK1476" s="51" t="e">
        <v>#N/A</v>
      </c>
      <c r="AO1476" s="14" t="e">
        <v>#N/A</v>
      </c>
    </row>
    <row r="1477" spans="1:41" x14ac:dyDescent="0.3">
      <c r="A1477" s="14" t="s">
        <v>1493</v>
      </c>
      <c r="AK1477" s="51" t="e">
        <v>#N/A</v>
      </c>
      <c r="AO1477" s="14" t="e">
        <v>#N/A</v>
      </c>
    </row>
    <row r="1478" spans="1:41" x14ac:dyDescent="0.3">
      <c r="A1478" s="14" t="s">
        <v>1493</v>
      </c>
      <c r="AK1478" s="51" t="e">
        <v>#N/A</v>
      </c>
      <c r="AO1478" s="14" t="e">
        <v>#N/A</v>
      </c>
    </row>
    <row r="1479" spans="1:41" x14ac:dyDescent="0.3">
      <c r="A1479" s="14" t="s">
        <v>1493</v>
      </c>
      <c r="AK1479" s="51" t="e">
        <v>#N/A</v>
      </c>
      <c r="AO1479" s="14" t="e">
        <v>#N/A</v>
      </c>
    </row>
    <row r="1480" spans="1:41" x14ac:dyDescent="0.3">
      <c r="A1480" s="14" t="s">
        <v>1493</v>
      </c>
      <c r="AK1480" s="51" t="e">
        <v>#N/A</v>
      </c>
      <c r="AO1480" s="14" t="e">
        <v>#N/A</v>
      </c>
    </row>
    <row r="1481" spans="1:41" x14ac:dyDescent="0.3">
      <c r="A1481" s="14" t="s">
        <v>1493</v>
      </c>
      <c r="AK1481" s="51" t="e">
        <v>#N/A</v>
      </c>
      <c r="AO1481" s="14" t="e">
        <v>#N/A</v>
      </c>
    </row>
    <row r="1482" spans="1:41" x14ac:dyDescent="0.3">
      <c r="A1482" s="14" t="s">
        <v>1493</v>
      </c>
      <c r="AK1482" s="51" t="e">
        <v>#N/A</v>
      </c>
      <c r="AO1482" s="14" t="e">
        <v>#N/A</v>
      </c>
    </row>
    <row r="1483" spans="1:41" x14ac:dyDescent="0.3">
      <c r="A1483" s="14" t="s">
        <v>1493</v>
      </c>
      <c r="AK1483" s="51" t="e">
        <v>#N/A</v>
      </c>
      <c r="AO1483" s="14" t="e">
        <v>#N/A</v>
      </c>
    </row>
    <row r="1484" spans="1:41" x14ac:dyDescent="0.3">
      <c r="A1484" s="14" t="s">
        <v>1493</v>
      </c>
      <c r="AK1484" s="51" t="e">
        <v>#N/A</v>
      </c>
      <c r="AO1484" s="14" t="e">
        <v>#N/A</v>
      </c>
    </row>
    <row r="1485" spans="1:41" x14ac:dyDescent="0.3">
      <c r="A1485" s="14" t="s">
        <v>1493</v>
      </c>
      <c r="AK1485" s="51" t="e">
        <v>#N/A</v>
      </c>
      <c r="AO1485" s="14" t="e">
        <v>#N/A</v>
      </c>
    </row>
    <row r="1486" spans="1:41" x14ac:dyDescent="0.3">
      <c r="A1486" s="14" t="s">
        <v>1493</v>
      </c>
      <c r="AK1486" s="51" t="e">
        <v>#N/A</v>
      </c>
      <c r="AO1486" s="14" t="e">
        <v>#N/A</v>
      </c>
    </row>
    <row r="1487" spans="1:41" x14ac:dyDescent="0.3">
      <c r="A1487" s="14" t="s">
        <v>1493</v>
      </c>
      <c r="AK1487" s="51" t="e">
        <v>#N/A</v>
      </c>
      <c r="AO1487" s="14" t="e">
        <v>#N/A</v>
      </c>
    </row>
    <row r="1488" spans="1:41" x14ac:dyDescent="0.3">
      <c r="A1488" s="14" t="s">
        <v>1493</v>
      </c>
      <c r="AK1488" s="51" t="e">
        <v>#N/A</v>
      </c>
      <c r="AO1488" s="14" t="e">
        <v>#N/A</v>
      </c>
    </row>
    <row r="1489" spans="1:41" x14ac:dyDescent="0.3">
      <c r="A1489" s="14" t="s">
        <v>1493</v>
      </c>
      <c r="AK1489" s="51" t="e">
        <v>#N/A</v>
      </c>
      <c r="AO1489" s="14" t="e">
        <v>#N/A</v>
      </c>
    </row>
    <row r="1490" spans="1:41" x14ac:dyDescent="0.3">
      <c r="A1490" s="14" t="s">
        <v>1493</v>
      </c>
      <c r="AK1490" s="51" t="e">
        <v>#N/A</v>
      </c>
      <c r="AO1490" s="14" t="e">
        <v>#N/A</v>
      </c>
    </row>
    <row r="1491" spans="1:41" x14ac:dyDescent="0.3">
      <c r="A1491" s="14" t="s">
        <v>1493</v>
      </c>
      <c r="AK1491" s="51" t="e">
        <v>#N/A</v>
      </c>
      <c r="AO1491" s="14" t="e">
        <v>#N/A</v>
      </c>
    </row>
    <row r="1492" spans="1:41" x14ac:dyDescent="0.3">
      <c r="A1492" s="14" t="s">
        <v>1493</v>
      </c>
      <c r="AK1492" s="51" t="e">
        <v>#N/A</v>
      </c>
      <c r="AO1492" s="14" t="e">
        <v>#N/A</v>
      </c>
    </row>
    <row r="1493" spans="1:41" x14ac:dyDescent="0.3">
      <c r="A1493" s="14" t="s">
        <v>1493</v>
      </c>
      <c r="AK1493" s="51" t="e">
        <v>#N/A</v>
      </c>
      <c r="AO1493" s="14" t="e">
        <v>#N/A</v>
      </c>
    </row>
    <row r="1494" spans="1:41" x14ac:dyDescent="0.3">
      <c r="A1494" s="14" t="s">
        <v>1493</v>
      </c>
      <c r="AK1494" s="51" t="e">
        <v>#N/A</v>
      </c>
      <c r="AO1494" s="14" t="e">
        <v>#N/A</v>
      </c>
    </row>
    <row r="1495" spans="1:41" x14ac:dyDescent="0.3">
      <c r="A1495" s="14" t="s">
        <v>1493</v>
      </c>
      <c r="AK1495" s="51" t="e">
        <v>#N/A</v>
      </c>
      <c r="AO1495" s="14" t="e">
        <v>#N/A</v>
      </c>
    </row>
    <row r="1496" spans="1:41" x14ac:dyDescent="0.3">
      <c r="A1496" s="14" t="s">
        <v>1493</v>
      </c>
      <c r="AK1496" s="51" t="e">
        <v>#N/A</v>
      </c>
      <c r="AO1496" s="14" t="e">
        <v>#N/A</v>
      </c>
    </row>
    <row r="1497" spans="1:41" x14ac:dyDescent="0.3">
      <c r="A1497" s="14" t="s">
        <v>1493</v>
      </c>
      <c r="AK1497" s="51" t="e">
        <v>#N/A</v>
      </c>
      <c r="AO1497" s="14" t="e">
        <v>#N/A</v>
      </c>
    </row>
    <row r="1498" spans="1:41" x14ac:dyDescent="0.3">
      <c r="A1498" s="14" t="s">
        <v>1493</v>
      </c>
      <c r="AK1498" s="51" t="e">
        <v>#N/A</v>
      </c>
      <c r="AO1498" s="14" t="e">
        <v>#N/A</v>
      </c>
    </row>
    <row r="1499" spans="1:41" x14ac:dyDescent="0.3">
      <c r="A1499" s="14" t="s">
        <v>1493</v>
      </c>
      <c r="AK1499" s="51" t="e">
        <v>#N/A</v>
      </c>
      <c r="AO1499" s="14" t="e">
        <v>#N/A</v>
      </c>
    </row>
    <row r="1500" spans="1:41" x14ac:dyDescent="0.3">
      <c r="A1500" s="14" t="s">
        <v>1493</v>
      </c>
      <c r="AK1500" s="51" t="e">
        <v>#N/A</v>
      </c>
      <c r="AO1500" s="14" t="e">
        <v>#N/A</v>
      </c>
    </row>
    <row r="1501" spans="1:41" x14ac:dyDescent="0.3">
      <c r="A1501" s="14" t="s">
        <v>1493</v>
      </c>
      <c r="AK1501" s="51" t="e">
        <v>#N/A</v>
      </c>
      <c r="AO1501" s="14" t="e">
        <v>#N/A</v>
      </c>
    </row>
    <row r="1502" spans="1:41" x14ac:dyDescent="0.3">
      <c r="A1502" s="14" t="s">
        <v>1493</v>
      </c>
      <c r="AK1502" s="51" t="e">
        <v>#N/A</v>
      </c>
      <c r="AO1502" s="14" t="e">
        <v>#N/A</v>
      </c>
    </row>
    <row r="1503" spans="1:41" x14ac:dyDescent="0.3">
      <c r="A1503" s="14" t="s">
        <v>1493</v>
      </c>
      <c r="AK1503" s="51" t="e">
        <v>#N/A</v>
      </c>
      <c r="AO1503" s="14" t="e">
        <v>#N/A</v>
      </c>
    </row>
    <row r="1504" spans="1:41" x14ac:dyDescent="0.3">
      <c r="A1504" s="14" t="s">
        <v>1493</v>
      </c>
      <c r="AK1504" s="51" t="e">
        <v>#N/A</v>
      </c>
      <c r="AO1504" s="14" t="e">
        <v>#N/A</v>
      </c>
    </row>
    <row r="1505" spans="1:41" x14ac:dyDescent="0.3">
      <c r="A1505" s="14" t="s">
        <v>1493</v>
      </c>
      <c r="AK1505" s="51" t="e">
        <v>#N/A</v>
      </c>
      <c r="AO1505" s="14" t="e">
        <v>#N/A</v>
      </c>
    </row>
    <row r="1506" spans="1:41" x14ac:dyDescent="0.3">
      <c r="A1506" s="14" t="s">
        <v>1493</v>
      </c>
      <c r="AK1506" s="51" t="e">
        <v>#N/A</v>
      </c>
      <c r="AO1506" s="14" t="e">
        <v>#N/A</v>
      </c>
    </row>
    <row r="1507" spans="1:41" x14ac:dyDescent="0.3">
      <c r="A1507" s="14" t="s">
        <v>1493</v>
      </c>
      <c r="AK1507" s="51" t="e">
        <v>#N/A</v>
      </c>
      <c r="AO1507" s="14" t="e">
        <v>#N/A</v>
      </c>
    </row>
    <row r="1508" spans="1:41" x14ac:dyDescent="0.3">
      <c r="A1508" s="14" t="s">
        <v>1493</v>
      </c>
      <c r="AK1508" s="51" t="e">
        <v>#N/A</v>
      </c>
      <c r="AO1508" s="14" t="e">
        <v>#N/A</v>
      </c>
    </row>
    <row r="1509" spans="1:41" x14ac:dyDescent="0.3">
      <c r="A1509" s="14" t="s">
        <v>1493</v>
      </c>
      <c r="AK1509" s="51" t="e">
        <v>#N/A</v>
      </c>
      <c r="AO1509" s="14" t="e">
        <v>#N/A</v>
      </c>
    </row>
    <row r="1510" spans="1:41" x14ac:dyDescent="0.3">
      <c r="A1510" s="14" t="s">
        <v>1493</v>
      </c>
      <c r="AK1510" s="51" t="e">
        <v>#N/A</v>
      </c>
      <c r="AO1510" s="14" t="e">
        <v>#N/A</v>
      </c>
    </row>
    <row r="1511" spans="1:41" x14ac:dyDescent="0.3">
      <c r="A1511" s="14" t="s">
        <v>1493</v>
      </c>
      <c r="AK1511" s="51" t="e">
        <v>#N/A</v>
      </c>
      <c r="AO1511" s="14" t="e">
        <v>#N/A</v>
      </c>
    </row>
    <row r="1512" spans="1:41" x14ac:dyDescent="0.3">
      <c r="A1512" s="14" t="s">
        <v>1493</v>
      </c>
      <c r="AK1512" s="51" t="e">
        <v>#N/A</v>
      </c>
      <c r="AO1512" s="14" t="e">
        <v>#N/A</v>
      </c>
    </row>
    <row r="1513" spans="1:41" x14ac:dyDescent="0.3">
      <c r="A1513" s="14" t="s">
        <v>1493</v>
      </c>
      <c r="AK1513" s="51" t="e">
        <v>#N/A</v>
      </c>
      <c r="AO1513" s="14" t="e">
        <v>#N/A</v>
      </c>
    </row>
    <row r="1514" spans="1:41" x14ac:dyDescent="0.3">
      <c r="A1514" s="14" t="s">
        <v>1493</v>
      </c>
      <c r="AK1514" s="51" t="e">
        <v>#N/A</v>
      </c>
      <c r="AO1514" s="14" t="e">
        <v>#N/A</v>
      </c>
    </row>
    <row r="1515" spans="1:41" x14ac:dyDescent="0.3">
      <c r="A1515" s="14" t="s">
        <v>1493</v>
      </c>
      <c r="AK1515" s="51" t="e">
        <v>#N/A</v>
      </c>
      <c r="AO1515" s="14" t="e">
        <v>#N/A</v>
      </c>
    </row>
    <row r="1516" spans="1:41" x14ac:dyDescent="0.3">
      <c r="A1516" s="14" t="s">
        <v>1493</v>
      </c>
      <c r="AK1516" s="51" t="e">
        <v>#N/A</v>
      </c>
      <c r="AO1516" s="14" t="e">
        <v>#N/A</v>
      </c>
    </row>
    <row r="1517" spans="1:41" x14ac:dyDescent="0.3">
      <c r="A1517" s="14" t="s">
        <v>1493</v>
      </c>
      <c r="AK1517" s="51" t="e">
        <v>#N/A</v>
      </c>
      <c r="AO1517" s="14" t="e">
        <v>#N/A</v>
      </c>
    </row>
    <row r="1518" spans="1:41" x14ac:dyDescent="0.3">
      <c r="A1518" s="14" t="s">
        <v>1493</v>
      </c>
      <c r="AK1518" s="51" t="e">
        <v>#N/A</v>
      </c>
      <c r="AO1518" s="14" t="e">
        <v>#N/A</v>
      </c>
    </row>
    <row r="1519" spans="1:41" x14ac:dyDescent="0.3">
      <c r="A1519" s="14" t="s">
        <v>1493</v>
      </c>
      <c r="AK1519" s="51" t="e">
        <v>#N/A</v>
      </c>
      <c r="AO1519" s="14" t="e">
        <v>#N/A</v>
      </c>
    </row>
    <row r="1520" spans="1:41" x14ac:dyDescent="0.3">
      <c r="A1520" s="14" t="s">
        <v>1493</v>
      </c>
      <c r="AK1520" s="51" t="e">
        <v>#N/A</v>
      </c>
      <c r="AO1520" s="14" t="e">
        <v>#N/A</v>
      </c>
    </row>
    <row r="1521" spans="1:41" x14ac:dyDescent="0.3">
      <c r="A1521" s="14" t="s">
        <v>1493</v>
      </c>
      <c r="AK1521" s="51" t="e">
        <v>#N/A</v>
      </c>
      <c r="AO1521" s="14" t="e">
        <v>#N/A</v>
      </c>
    </row>
    <row r="1522" spans="1:41" x14ac:dyDescent="0.3">
      <c r="A1522" s="14" t="s">
        <v>1493</v>
      </c>
      <c r="AK1522" s="51" t="e">
        <v>#N/A</v>
      </c>
      <c r="AO1522" s="14" t="e">
        <v>#N/A</v>
      </c>
    </row>
    <row r="1523" spans="1:41" x14ac:dyDescent="0.3">
      <c r="A1523" s="14" t="s">
        <v>1493</v>
      </c>
      <c r="AK1523" s="51" t="e">
        <v>#N/A</v>
      </c>
      <c r="AO1523" s="14" t="e">
        <v>#N/A</v>
      </c>
    </row>
    <row r="1524" spans="1:41" x14ac:dyDescent="0.3">
      <c r="A1524" s="14" t="s">
        <v>1493</v>
      </c>
      <c r="AK1524" s="51" t="e">
        <v>#N/A</v>
      </c>
      <c r="AO1524" s="14" t="e">
        <v>#N/A</v>
      </c>
    </row>
    <row r="1525" spans="1:41" x14ac:dyDescent="0.3">
      <c r="A1525" s="14" t="s">
        <v>1493</v>
      </c>
      <c r="AK1525" s="51" t="e">
        <v>#N/A</v>
      </c>
      <c r="AO1525" s="14" t="e">
        <v>#N/A</v>
      </c>
    </row>
    <row r="1526" spans="1:41" x14ac:dyDescent="0.3">
      <c r="A1526" s="14" t="s">
        <v>1493</v>
      </c>
      <c r="AK1526" s="51" t="e">
        <v>#N/A</v>
      </c>
      <c r="AO1526" s="14" t="e">
        <v>#N/A</v>
      </c>
    </row>
    <row r="1527" spans="1:41" x14ac:dyDescent="0.3">
      <c r="A1527" s="14" t="s">
        <v>1493</v>
      </c>
      <c r="AK1527" s="51" t="e">
        <v>#N/A</v>
      </c>
      <c r="AO1527" s="14" t="e">
        <v>#N/A</v>
      </c>
    </row>
    <row r="1528" spans="1:41" x14ac:dyDescent="0.3">
      <c r="A1528" s="14" t="s">
        <v>1493</v>
      </c>
      <c r="AK1528" s="51" t="e">
        <v>#N/A</v>
      </c>
      <c r="AO1528" s="14" t="e">
        <v>#N/A</v>
      </c>
    </row>
    <row r="1529" spans="1:41" x14ac:dyDescent="0.3">
      <c r="A1529" s="14" t="s">
        <v>1493</v>
      </c>
      <c r="AK1529" s="51" t="e">
        <v>#N/A</v>
      </c>
      <c r="AO1529" s="14" t="e">
        <v>#N/A</v>
      </c>
    </row>
    <row r="1530" spans="1:41" x14ac:dyDescent="0.3">
      <c r="A1530" s="14" t="s">
        <v>1493</v>
      </c>
      <c r="AK1530" s="51" t="e">
        <v>#N/A</v>
      </c>
      <c r="AO1530" s="14" t="e">
        <v>#N/A</v>
      </c>
    </row>
    <row r="1531" spans="1:41" x14ac:dyDescent="0.3">
      <c r="A1531" s="14" t="s">
        <v>1493</v>
      </c>
      <c r="AK1531" s="51" t="e">
        <v>#N/A</v>
      </c>
      <c r="AO1531" s="14" t="e">
        <v>#N/A</v>
      </c>
    </row>
    <row r="1532" spans="1:41" x14ac:dyDescent="0.3">
      <c r="A1532" s="14" t="s">
        <v>1493</v>
      </c>
      <c r="AK1532" s="51" t="e">
        <v>#N/A</v>
      </c>
      <c r="AO1532" s="14" t="e">
        <v>#N/A</v>
      </c>
    </row>
    <row r="1533" spans="1:41" x14ac:dyDescent="0.3">
      <c r="A1533" s="14" t="s">
        <v>1493</v>
      </c>
      <c r="AK1533" s="51" t="e">
        <v>#N/A</v>
      </c>
      <c r="AO1533" s="14" t="e">
        <v>#N/A</v>
      </c>
    </row>
    <row r="1534" spans="1:41" x14ac:dyDescent="0.3">
      <c r="A1534" s="14" t="s">
        <v>1493</v>
      </c>
      <c r="AK1534" s="51" t="e">
        <v>#N/A</v>
      </c>
      <c r="AO1534" s="14" t="e">
        <v>#N/A</v>
      </c>
    </row>
    <row r="1535" spans="1:41" x14ac:dyDescent="0.3">
      <c r="A1535" s="14" t="s">
        <v>1493</v>
      </c>
      <c r="AK1535" s="51" t="e">
        <v>#N/A</v>
      </c>
      <c r="AO1535" s="14" t="e">
        <v>#N/A</v>
      </c>
    </row>
    <row r="1536" spans="1:41" x14ac:dyDescent="0.3">
      <c r="A1536" s="14" t="s">
        <v>1493</v>
      </c>
      <c r="AK1536" s="51" t="e">
        <v>#N/A</v>
      </c>
      <c r="AO1536" s="14" t="e">
        <v>#N/A</v>
      </c>
    </row>
    <row r="1537" spans="1:41" x14ac:dyDescent="0.3">
      <c r="A1537" s="14" t="s">
        <v>1493</v>
      </c>
      <c r="AK1537" s="51" t="e">
        <v>#N/A</v>
      </c>
      <c r="AO1537" s="14" t="e">
        <v>#N/A</v>
      </c>
    </row>
    <row r="1538" spans="1:41" x14ac:dyDescent="0.3">
      <c r="A1538" s="14" t="s">
        <v>1493</v>
      </c>
      <c r="AK1538" s="51" t="e">
        <v>#N/A</v>
      </c>
      <c r="AO1538" s="14" t="e">
        <v>#N/A</v>
      </c>
    </row>
    <row r="1539" spans="1:41" x14ac:dyDescent="0.3">
      <c r="A1539" s="14" t="s">
        <v>1493</v>
      </c>
      <c r="AK1539" s="51" t="e">
        <v>#N/A</v>
      </c>
      <c r="AO1539" s="14" t="e">
        <v>#N/A</v>
      </c>
    </row>
    <row r="1540" spans="1:41" x14ac:dyDescent="0.3">
      <c r="A1540" s="14" t="s">
        <v>1493</v>
      </c>
      <c r="AK1540" s="51" t="e">
        <v>#N/A</v>
      </c>
      <c r="AO1540" s="14" t="e">
        <v>#N/A</v>
      </c>
    </row>
    <row r="1541" spans="1:41" x14ac:dyDescent="0.3">
      <c r="A1541" s="14" t="s">
        <v>1493</v>
      </c>
      <c r="AK1541" s="51" t="e">
        <v>#N/A</v>
      </c>
      <c r="AO1541" s="14" t="e">
        <v>#N/A</v>
      </c>
    </row>
    <row r="1542" spans="1:41" x14ac:dyDescent="0.3">
      <c r="A1542" s="14" t="s">
        <v>1493</v>
      </c>
      <c r="AK1542" s="51" t="e">
        <v>#N/A</v>
      </c>
      <c r="AO1542" s="14" t="e">
        <v>#N/A</v>
      </c>
    </row>
    <row r="1543" spans="1:41" x14ac:dyDescent="0.3">
      <c r="A1543" s="14" t="s">
        <v>1493</v>
      </c>
      <c r="AK1543" s="51" t="e">
        <v>#N/A</v>
      </c>
      <c r="AO1543" s="14" t="e">
        <v>#N/A</v>
      </c>
    </row>
    <row r="1544" spans="1:41" x14ac:dyDescent="0.3">
      <c r="A1544" s="14" t="s">
        <v>1493</v>
      </c>
      <c r="AK1544" s="51" t="e">
        <v>#N/A</v>
      </c>
      <c r="AO1544" s="14" t="e">
        <v>#N/A</v>
      </c>
    </row>
    <row r="1545" spans="1:41" x14ac:dyDescent="0.3">
      <c r="A1545" s="14" t="s">
        <v>1493</v>
      </c>
      <c r="AK1545" s="51" t="e">
        <v>#N/A</v>
      </c>
      <c r="AO1545" s="14" t="e">
        <v>#N/A</v>
      </c>
    </row>
    <row r="1546" spans="1:41" x14ac:dyDescent="0.3">
      <c r="A1546" s="14" t="s">
        <v>1493</v>
      </c>
      <c r="AK1546" s="51" t="e">
        <v>#N/A</v>
      </c>
      <c r="AO1546" s="14" t="e">
        <v>#N/A</v>
      </c>
    </row>
    <row r="1547" spans="1:41" x14ac:dyDescent="0.3">
      <c r="A1547" s="14" t="s">
        <v>1493</v>
      </c>
      <c r="AK1547" s="51" t="e">
        <v>#N/A</v>
      </c>
      <c r="AO1547" s="14" t="e">
        <v>#N/A</v>
      </c>
    </row>
    <row r="1548" spans="1:41" x14ac:dyDescent="0.3">
      <c r="A1548" s="14" t="s">
        <v>1493</v>
      </c>
      <c r="AK1548" s="51" t="e">
        <v>#N/A</v>
      </c>
      <c r="AO1548" s="14" t="e">
        <v>#N/A</v>
      </c>
    </row>
    <row r="1549" spans="1:41" x14ac:dyDescent="0.3">
      <c r="A1549" s="14" t="s">
        <v>1493</v>
      </c>
      <c r="AK1549" s="51" t="e">
        <v>#N/A</v>
      </c>
      <c r="AO1549" s="14" t="e">
        <v>#N/A</v>
      </c>
    </row>
    <row r="1550" spans="1:41" x14ac:dyDescent="0.3">
      <c r="A1550" s="14" t="s">
        <v>1493</v>
      </c>
      <c r="AK1550" s="51" t="e">
        <v>#N/A</v>
      </c>
      <c r="AO1550" s="14" t="e">
        <v>#N/A</v>
      </c>
    </row>
    <row r="1551" spans="1:41" x14ac:dyDescent="0.3">
      <c r="A1551" s="14" t="s">
        <v>1493</v>
      </c>
      <c r="AK1551" s="51" t="e">
        <v>#N/A</v>
      </c>
      <c r="AO1551" s="14" t="e">
        <v>#N/A</v>
      </c>
    </row>
    <row r="1552" spans="1:41" x14ac:dyDescent="0.3">
      <c r="A1552" s="14" t="s">
        <v>1493</v>
      </c>
      <c r="AK1552" s="51" t="e">
        <v>#N/A</v>
      </c>
      <c r="AO1552" s="14" t="e">
        <v>#N/A</v>
      </c>
    </row>
    <row r="1553" spans="1:41" x14ac:dyDescent="0.3">
      <c r="A1553" s="14" t="s">
        <v>1493</v>
      </c>
      <c r="AK1553" s="51" t="e">
        <v>#N/A</v>
      </c>
      <c r="AO1553" s="14" t="e">
        <v>#N/A</v>
      </c>
    </row>
    <row r="1554" spans="1:41" x14ac:dyDescent="0.3">
      <c r="A1554" s="14" t="s">
        <v>1493</v>
      </c>
      <c r="AK1554" s="51" t="e">
        <v>#N/A</v>
      </c>
      <c r="AO1554" s="14" t="e">
        <v>#N/A</v>
      </c>
    </row>
    <row r="1555" spans="1:41" x14ac:dyDescent="0.3">
      <c r="A1555" s="14" t="s">
        <v>1493</v>
      </c>
      <c r="AK1555" s="51" t="e">
        <v>#N/A</v>
      </c>
      <c r="AO1555" s="14" t="e">
        <v>#N/A</v>
      </c>
    </row>
    <row r="1556" spans="1:41" x14ac:dyDescent="0.3">
      <c r="A1556" s="14" t="s">
        <v>1493</v>
      </c>
      <c r="AK1556" s="51" t="e">
        <v>#N/A</v>
      </c>
      <c r="AO1556" s="14" t="e">
        <v>#N/A</v>
      </c>
    </row>
    <row r="1557" spans="1:41" x14ac:dyDescent="0.3">
      <c r="A1557" s="14" t="s">
        <v>1493</v>
      </c>
      <c r="AK1557" s="51" t="e">
        <v>#N/A</v>
      </c>
      <c r="AO1557" s="14" t="e">
        <v>#N/A</v>
      </c>
    </row>
    <row r="1558" spans="1:41" x14ac:dyDescent="0.3">
      <c r="A1558" s="14" t="s">
        <v>1493</v>
      </c>
      <c r="AK1558" s="51" t="e">
        <v>#N/A</v>
      </c>
      <c r="AO1558" s="14" t="e">
        <v>#N/A</v>
      </c>
    </row>
    <row r="1559" spans="1:41" x14ac:dyDescent="0.3">
      <c r="A1559" s="14" t="s">
        <v>1493</v>
      </c>
      <c r="AK1559" s="51" t="e">
        <v>#N/A</v>
      </c>
      <c r="AO1559" s="14" t="e">
        <v>#N/A</v>
      </c>
    </row>
    <row r="1560" spans="1:41" x14ac:dyDescent="0.3">
      <c r="A1560" s="14" t="s">
        <v>1493</v>
      </c>
      <c r="AK1560" s="51" t="e">
        <v>#N/A</v>
      </c>
      <c r="AO1560" s="14" t="e">
        <v>#N/A</v>
      </c>
    </row>
    <row r="1561" spans="1:41" x14ac:dyDescent="0.3">
      <c r="A1561" s="14" t="s">
        <v>1493</v>
      </c>
      <c r="AK1561" s="51" t="e">
        <v>#N/A</v>
      </c>
      <c r="AO1561" s="14" t="e">
        <v>#N/A</v>
      </c>
    </row>
    <row r="1562" spans="1:41" x14ac:dyDescent="0.3">
      <c r="A1562" s="14" t="s">
        <v>1493</v>
      </c>
      <c r="AK1562" s="51" t="e">
        <v>#N/A</v>
      </c>
      <c r="AO1562" s="14" t="e">
        <v>#N/A</v>
      </c>
    </row>
    <row r="1563" spans="1:41" x14ac:dyDescent="0.3">
      <c r="A1563" s="14" t="s">
        <v>1493</v>
      </c>
      <c r="AK1563" s="51" t="e">
        <v>#N/A</v>
      </c>
      <c r="AO1563" s="14" t="e">
        <v>#N/A</v>
      </c>
    </row>
    <row r="1564" spans="1:41" x14ac:dyDescent="0.3">
      <c r="A1564" s="14" t="s">
        <v>1493</v>
      </c>
      <c r="AK1564" s="51" t="e">
        <v>#N/A</v>
      </c>
      <c r="AO1564" s="14" t="e">
        <v>#N/A</v>
      </c>
    </row>
    <row r="1565" spans="1:41" x14ac:dyDescent="0.3">
      <c r="A1565" s="14" t="s">
        <v>1493</v>
      </c>
      <c r="AK1565" s="51" t="e">
        <v>#N/A</v>
      </c>
      <c r="AO1565" s="14" t="e">
        <v>#N/A</v>
      </c>
    </row>
    <row r="1566" spans="1:41" x14ac:dyDescent="0.3">
      <c r="A1566" s="14" t="s">
        <v>1493</v>
      </c>
      <c r="AK1566" s="51" t="e">
        <v>#N/A</v>
      </c>
      <c r="AO1566" s="14" t="e">
        <v>#N/A</v>
      </c>
    </row>
    <row r="1567" spans="1:41" x14ac:dyDescent="0.3">
      <c r="A1567" s="14" t="s">
        <v>1493</v>
      </c>
      <c r="AK1567" s="51" t="e">
        <v>#N/A</v>
      </c>
      <c r="AO1567" s="14" t="e">
        <v>#N/A</v>
      </c>
    </row>
    <row r="1568" spans="1:41" x14ac:dyDescent="0.3">
      <c r="A1568" s="14" t="s">
        <v>1493</v>
      </c>
      <c r="AK1568" s="51" t="e">
        <v>#N/A</v>
      </c>
      <c r="AO1568" s="14" t="e">
        <v>#N/A</v>
      </c>
    </row>
    <row r="1569" spans="1:41" x14ac:dyDescent="0.3">
      <c r="A1569" s="14" t="s">
        <v>1493</v>
      </c>
      <c r="AK1569" s="51" t="e">
        <v>#N/A</v>
      </c>
      <c r="AO1569" s="14" t="e">
        <v>#N/A</v>
      </c>
    </row>
    <row r="1570" spans="1:41" x14ac:dyDescent="0.3">
      <c r="A1570" s="14" t="s">
        <v>1493</v>
      </c>
      <c r="AK1570" s="51" t="e">
        <v>#N/A</v>
      </c>
      <c r="AO1570" s="14" t="e">
        <v>#N/A</v>
      </c>
    </row>
    <row r="1571" spans="1:41" x14ac:dyDescent="0.3">
      <c r="A1571" s="14" t="s">
        <v>1493</v>
      </c>
      <c r="AK1571" s="51" t="e">
        <v>#N/A</v>
      </c>
      <c r="AO1571" s="14" t="e">
        <v>#N/A</v>
      </c>
    </row>
    <row r="1572" spans="1:41" x14ac:dyDescent="0.3">
      <c r="A1572" s="14" t="s">
        <v>1493</v>
      </c>
      <c r="AK1572" s="51" t="e">
        <v>#N/A</v>
      </c>
      <c r="AO1572" s="14" t="e">
        <v>#N/A</v>
      </c>
    </row>
    <row r="1573" spans="1:41" x14ac:dyDescent="0.3">
      <c r="A1573" s="14" t="s">
        <v>1493</v>
      </c>
      <c r="AK1573" s="51" t="e">
        <v>#N/A</v>
      </c>
      <c r="AO1573" s="14" t="e">
        <v>#N/A</v>
      </c>
    </row>
    <row r="1574" spans="1:41" x14ac:dyDescent="0.3">
      <c r="A1574" s="14" t="s">
        <v>1493</v>
      </c>
      <c r="AK1574" s="51" t="e">
        <v>#N/A</v>
      </c>
      <c r="AO1574" s="14" t="e">
        <v>#N/A</v>
      </c>
    </row>
    <row r="1575" spans="1:41" x14ac:dyDescent="0.3">
      <c r="A1575" s="14" t="s">
        <v>1493</v>
      </c>
      <c r="AK1575" s="51" t="e">
        <v>#N/A</v>
      </c>
      <c r="AO1575" s="14" t="e">
        <v>#N/A</v>
      </c>
    </row>
    <row r="1576" spans="1:41" x14ac:dyDescent="0.3">
      <c r="A1576" s="14" t="s">
        <v>1493</v>
      </c>
      <c r="AK1576" s="51" t="e">
        <v>#N/A</v>
      </c>
      <c r="AO1576" s="14" t="e">
        <v>#N/A</v>
      </c>
    </row>
    <row r="1577" spans="1:41" x14ac:dyDescent="0.3">
      <c r="A1577" s="14" t="s">
        <v>1493</v>
      </c>
      <c r="AK1577" s="51" t="e">
        <v>#N/A</v>
      </c>
      <c r="AO1577" s="14" t="e">
        <v>#N/A</v>
      </c>
    </row>
    <row r="1578" spans="1:41" x14ac:dyDescent="0.3">
      <c r="A1578" s="14" t="s">
        <v>1493</v>
      </c>
      <c r="AK1578" s="51" t="e">
        <v>#N/A</v>
      </c>
      <c r="AO1578" s="14" t="e">
        <v>#N/A</v>
      </c>
    </row>
    <row r="1579" spans="1:41" x14ac:dyDescent="0.3">
      <c r="A1579" s="14" t="s">
        <v>1493</v>
      </c>
      <c r="AK1579" s="51" t="e">
        <v>#N/A</v>
      </c>
      <c r="AO1579" s="14" t="e">
        <v>#N/A</v>
      </c>
    </row>
    <row r="1580" spans="1:41" x14ac:dyDescent="0.3">
      <c r="A1580" s="14" t="s">
        <v>1493</v>
      </c>
      <c r="AK1580" s="51" t="e">
        <v>#N/A</v>
      </c>
      <c r="AO1580" s="14" t="e">
        <v>#N/A</v>
      </c>
    </row>
    <row r="1581" spans="1:41" x14ac:dyDescent="0.3">
      <c r="A1581" s="14" t="s">
        <v>1493</v>
      </c>
      <c r="AK1581" s="51" t="e">
        <v>#N/A</v>
      </c>
      <c r="AO1581" s="14" t="e">
        <v>#N/A</v>
      </c>
    </row>
    <row r="1582" spans="1:41" x14ac:dyDescent="0.3">
      <c r="A1582" s="14" t="s">
        <v>1493</v>
      </c>
      <c r="AK1582" s="51" t="e">
        <v>#N/A</v>
      </c>
      <c r="AO1582" s="14" t="e">
        <v>#N/A</v>
      </c>
    </row>
    <row r="1583" spans="1:41" x14ac:dyDescent="0.3">
      <c r="A1583" s="14" t="s">
        <v>1493</v>
      </c>
      <c r="AK1583" s="51" t="e">
        <v>#N/A</v>
      </c>
      <c r="AO1583" s="14" t="e">
        <v>#N/A</v>
      </c>
    </row>
    <row r="1584" spans="1:41" x14ac:dyDescent="0.3">
      <c r="A1584" s="14" t="s">
        <v>1493</v>
      </c>
      <c r="AK1584" s="51" t="e">
        <v>#N/A</v>
      </c>
      <c r="AO1584" s="14" t="e">
        <v>#N/A</v>
      </c>
    </row>
    <row r="1585" spans="1:41" x14ac:dyDescent="0.3">
      <c r="A1585" s="14" t="s">
        <v>1493</v>
      </c>
      <c r="AK1585" s="51" t="e">
        <v>#N/A</v>
      </c>
      <c r="AO1585" s="14" t="e">
        <v>#N/A</v>
      </c>
    </row>
    <row r="1586" spans="1:41" x14ac:dyDescent="0.3">
      <c r="A1586" s="14" t="s">
        <v>1493</v>
      </c>
      <c r="AK1586" s="51" t="e">
        <v>#N/A</v>
      </c>
      <c r="AO1586" s="14" t="e">
        <v>#N/A</v>
      </c>
    </row>
    <row r="1587" spans="1:41" x14ac:dyDescent="0.3">
      <c r="A1587" s="14" t="s">
        <v>1493</v>
      </c>
      <c r="AK1587" s="51" t="e">
        <v>#N/A</v>
      </c>
      <c r="AO1587" s="14" t="e">
        <v>#N/A</v>
      </c>
    </row>
    <row r="1588" spans="1:41" x14ac:dyDescent="0.3">
      <c r="A1588" s="14" t="s">
        <v>1493</v>
      </c>
      <c r="AK1588" s="51" t="e">
        <v>#N/A</v>
      </c>
      <c r="AO1588" s="14" t="e">
        <v>#N/A</v>
      </c>
    </row>
    <row r="1589" spans="1:41" x14ac:dyDescent="0.3">
      <c r="A1589" s="14" t="s">
        <v>1493</v>
      </c>
      <c r="AK1589" s="51" t="e">
        <v>#N/A</v>
      </c>
      <c r="AO1589" s="14" t="e">
        <v>#N/A</v>
      </c>
    </row>
    <row r="1590" spans="1:41" x14ac:dyDescent="0.3">
      <c r="A1590" s="14" t="s">
        <v>1493</v>
      </c>
      <c r="AK1590" s="51" t="e">
        <v>#N/A</v>
      </c>
      <c r="AO1590" s="14" t="e">
        <v>#N/A</v>
      </c>
    </row>
    <row r="1591" spans="1:41" x14ac:dyDescent="0.3">
      <c r="A1591" s="14" t="s">
        <v>1493</v>
      </c>
      <c r="AK1591" s="51" t="e">
        <v>#N/A</v>
      </c>
      <c r="AO1591" s="14" t="e">
        <v>#N/A</v>
      </c>
    </row>
    <row r="1592" spans="1:41" x14ac:dyDescent="0.3">
      <c r="A1592" s="14" t="s">
        <v>1493</v>
      </c>
      <c r="AK1592" s="51" t="e">
        <v>#N/A</v>
      </c>
      <c r="AO1592" s="14" t="e">
        <v>#N/A</v>
      </c>
    </row>
    <row r="1593" spans="1:41" x14ac:dyDescent="0.3">
      <c r="A1593" s="14" t="s">
        <v>1493</v>
      </c>
      <c r="AK1593" s="51" t="e">
        <v>#N/A</v>
      </c>
      <c r="AO1593" s="14" t="e">
        <v>#N/A</v>
      </c>
    </row>
    <row r="1594" spans="1:41" x14ac:dyDescent="0.3">
      <c r="A1594" s="14" t="s">
        <v>1493</v>
      </c>
      <c r="AK1594" s="51" t="e">
        <v>#N/A</v>
      </c>
      <c r="AO1594" s="14" t="e">
        <v>#N/A</v>
      </c>
    </row>
    <row r="1595" spans="1:41" x14ac:dyDescent="0.3">
      <c r="A1595" s="14" t="s">
        <v>1493</v>
      </c>
      <c r="AK1595" s="51" t="e">
        <v>#N/A</v>
      </c>
      <c r="AO1595" s="14" t="e">
        <v>#N/A</v>
      </c>
    </row>
    <row r="1596" spans="1:41" x14ac:dyDescent="0.3">
      <c r="A1596" s="14" t="s">
        <v>1493</v>
      </c>
      <c r="AK1596" s="51" t="e">
        <v>#N/A</v>
      </c>
      <c r="AO1596" s="14" t="e">
        <v>#N/A</v>
      </c>
    </row>
    <row r="1597" spans="1:41" x14ac:dyDescent="0.3">
      <c r="A1597" s="14" t="s">
        <v>1493</v>
      </c>
      <c r="AK1597" s="51" t="e">
        <v>#N/A</v>
      </c>
      <c r="AO1597" s="14" t="e">
        <v>#N/A</v>
      </c>
    </row>
    <row r="1598" spans="1:41" x14ac:dyDescent="0.3">
      <c r="A1598" s="14" t="s">
        <v>1493</v>
      </c>
      <c r="AK1598" s="51" t="e">
        <v>#N/A</v>
      </c>
      <c r="AO1598" s="14" t="e">
        <v>#N/A</v>
      </c>
    </row>
    <row r="1599" spans="1:41" x14ac:dyDescent="0.3">
      <c r="A1599" s="14" t="s">
        <v>1493</v>
      </c>
      <c r="AK1599" s="51" t="e">
        <v>#N/A</v>
      </c>
      <c r="AO1599" s="14" t="e">
        <v>#N/A</v>
      </c>
    </row>
    <row r="1600" spans="1:41" x14ac:dyDescent="0.3">
      <c r="A1600" s="14" t="s">
        <v>1493</v>
      </c>
      <c r="AK1600" s="51" t="e">
        <v>#N/A</v>
      </c>
      <c r="AO1600" s="14" t="e">
        <v>#N/A</v>
      </c>
    </row>
    <row r="1601" spans="1:41" x14ac:dyDescent="0.3">
      <c r="A1601" s="14" t="s">
        <v>1493</v>
      </c>
      <c r="AK1601" s="51" t="e">
        <v>#N/A</v>
      </c>
      <c r="AO1601" s="14" t="e">
        <v>#N/A</v>
      </c>
    </row>
    <row r="1602" spans="1:41" x14ac:dyDescent="0.3">
      <c r="A1602" s="14" t="s">
        <v>1493</v>
      </c>
      <c r="AK1602" s="51" t="e">
        <v>#N/A</v>
      </c>
      <c r="AO1602" s="14" t="e">
        <v>#N/A</v>
      </c>
    </row>
    <row r="1603" spans="1:41" x14ac:dyDescent="0.3">
      <c r="A1603" s="14" t="s">
        <v>1493</v>
      </c>
      <c r="AK1603" s="51" t="e">
        <v>#N/A</v>
      </c>
      <c r="AO1603" s="14" t="e">
        <v>#N/A</v>
      </c>
    </row>
    <row r="1604" spans="1:41" x14ac:dyDescent="0.3">
      <c r="A1604" s="14" t="s">
        <v>1493</v>
      </c>
      <c r="AK1604" s="51" t="e">
        <v>#N/A</v>
      </c>
      <c r="AO1604" s="14" t="e">
        <v>#N/A</v>
      </c>
    </row>
    <row r="1605" spans="1:41" x14ac:dyDescent="0.3">
      <c r="A1605" s="14" t="s">
        <v>1493</v>
      </c>
      <c r="AK1605" s="51" t="e">
        <v>#N/A</v>
      </c>
      <c r="AO1605" s="14" t="e">
        <v>#N/A</v>
      </c>
    </row>
    <row r="1606" spans="1:41" x14ac:dyDescent="0.3">
      <c r="A1606" s="14" t="s">
        <v>1493</v>
      </c>
      <c r="AK1606" s="51" t="e">
        <v>#N/A</v>
      </c>
      <c r="AO1606" s="14" t="e">
        <v>#N/A</v>
      </c>
    </row>
    <row r="1607" spans="1:41" x14ac:dyDescent="0.3">
      <c r="A1607" s="14" t="s">
        <v>1493</v>
      </c>
      <c r="AK1607" s="51" t="e">
        <v>#N/A</v>
      </c>
      <c r="AO1607" s="14" t="e">
        <v>#N/A</v>
      </c>
    </row>
    <row r="1608" spans="1:41" x14ac:dyDescent="0.3">
      <c r="A1608" s="14" t="s">
        <v>1493</v>
      </c>
      <c r="AK1608" s="51" t="e">
        <v>#N/A</v>
      </c>
      <c r="AO1608" s="14" t="e">
        <v>#N/A</v>
      </c>
    </row>
    <row r="1609" spans="1:41" x14ac:dyDescent="0.3">
      <c r="A1609" s="14" t="s">
        <v>1493</v>
      </c>
      <c r="AK1609" s="51" t="e">
        <v>#N/A</v>
      </c>
      <c r="AO1609" s="14" t="e">
        <v>#N/A</v>
      </c>
    </row>
    <row r="1610" spans="1:41" x14ac:dyDescent="0.3">
      <c r="A1610" s="14" t="s">
        <v>1493</v>
      </c>
      <c r="AK1610" s="51" t="e">
        <v>#N/A</v>
      </c>
      <c r="AO1610" s="14" t="e">
        <v>#N/A</v>
      </c>
    </row>
    <row r="1611" spans="1:41" x14ac:dyDescent="0.3">
      <c r="A1611" s="14" t="s">
        <v>1493</v>
      </c>
      <c r="AK1611" s="51" t="e">
        <v>#N/A</v>
      </c>
      <c r="AO1611" s="14" t="e">
        <v>#N/A</v>
      </c>
    </row>
    <row r="1612" spans="1:41" x14ac:dyDescent="0.3">
      <c r="A1612" s="14" t="s">
        <v>1493</v>
      </c>
      <c r="AK1612" s="51" t="e">
        <v>#N/A</v>
      </c>
      <c r="AO1612" s="14" t="e">
        <v>#N/A</v>
      </c>
    </row>
    <row r="1613" spans="1:41" x14ac:dyDescent="0.3">
      <c r="A1613" s="14" t="s">
        <v>1493</v>
      </c>
      <c r="AK1613" s="51" t="e">
        <v>#N/A</v>
      </c>
      <c r="AO1613" s="14" t="e">
        <v>#N/A</v>
      </c>
    </row>
    <row r="1614" spans="1:41" x14ac:dyDescent="0.3">
      <c r="A1614" s="14" t="s">
        <v>1493</v>
      </c>
      <c r="AK1614" s="51" t="e">
        <v>#N/A</v>
      </c>
      <c r="AO1614" s="14" t="e">
        <v>#N/A</v>
      </c>
    </row>
    <row r="1615" spans="1:41" x14ac:dyDescent="0.3">
      <c r="A1615" s="14" t="s">
        <v>1493</v>
      </c>
      <c r="AK1615" s="51" t="e">
        <v>#N/A</v>
      </c>
      <c r="AO1615" s="14" t="e">
        <v>#N/A</v>
      </c>
    </row>
    <row r="1616" spans="1:41" x14ac:dyDescent="0.3">
      <c r="A1616" s="14" t="s">
        <v>1493</v>
      </c>
      <c r="AK1616" s="51" t="e">
        <v>#N/A</v>
      </c>
      <c r="AO1616" s="14" t="e">
        <v>#N/A</v>
      </c>
    </row>
    <row r="1617" spans="1:41" x14ac:dyDescent="0.3">
      <c r="A1617" s="14" t="s">
        <v>1493</v>
      </c>
      <c r="AK1617" s="51" t="e">
        <v>#N/A</v>
      </c>
      <c r="AO1617" s="14" t="e">
        <v>#N/A</v>
      </c>
    </row>
    <row r="1618" spans="1:41" x14ac:dyDescent="0.3">
      <c r="A1618" s="14" t="s">
        <v>1493</v>
      </c>
      <c r="AK1618" s="51" t="e">
        <v>#N/A</v>
      </c>
      <c r="AO1618" s="14" t="e">
        <v>#N/A</v>
      </c>
    </row>
    <row r="1619" spans="1:41" x14ac:dyDescent="0.3">
      <c r="A1619" s="14" t="s">
        <v>1493</v>
      </c>
      <c r="AK1619" s="51" t="e">
        <v>#N/A</v>
      </c>
      <c r="AO1619" s="14" t="e">
        <v>#N/A</v>
      </c>
    </row>
    <row r="1620" spans="1:41" x14ac:dyDescent="0.3">
      <c r="A1620" s="14" t="s">
        <v>1493</v>
      </c>
      <c r="AK1620" s="51" t="e">
        <v>#N/A</v>
      </c>
      <c r="AO1620" s="14" t="e">
        <v>#N/A</v>
      </c>
    </row>
    <row r="1621" spans="1:41" x14ac:dyDescent="0.3">
      <c r="A1621" s="14" t="s">
        <v>1493</v>
      </c>
      <c r="AK1621" s="51" t="e">
        <v>#N/A</v>
      </c>
      <c r="AO1621" s="14" t="e">
        <v>#N/A</v>
      </c>
    </row>
    <row r="1622" spans="1:41" x14ac:dyDescent="0.3">
      <c r="A1622" s="14" t="s">
        <v>1493</v>
      </c>
      <c r="AK1622" s="51" t="e">
        <v>#N/A</v>
      </c>
      <c r="AO1622" s="14" t="e">
        <v>#N/A</v>
      </c>
    </row>
    <row r="1623" spans="1:41" x14ac:dyDescent="0.3">
      <c r="A1623" s="14" t="s">
        <v>1493</v>
      </c>
      <c r="AK1623" s="51" t="e">
        <v>#N/A</v>
      </c>
      <c r="AO1623" s="14" t="e">
        <v>#N/A</v>
      </c>
    </row>
    <row r="1624" spans="1:41" x14ac:dyDescent="0.3">
      <c r="A1624" s="14" t="s">
        <v>1493</v>
      </c>
      <c r="AK1624" s="51" t="e">
        <v>#N/A</v>
      </c>
      <c r="AO1624" s="14" t="e">
        <v>#N/A</v>
      </c>
    </row>
    <row r="1625" spans="1:41" x14ac:dyDescent="0.3">
      <c r="A1625" s="14" t="s">
        <v>1493</v>
      </c>
      <c r="AK1625" s="51" t="e">
        <v>#N/A</v>
      </c>
      <c r="AO1625" s="14" t="e">
        <v>#N/A</v>
      </c>
    </row>
    <row r="1626" spans="1:41" x14ac:dyDescent="0.3">
      <c r="A1626" s="14" t="s">
        <v>1493</v>
      </c>
      <c r="AK1626" s="51" t="e">
        <v>#N/A</v>
      </c>
      <c r="AO1626" s="14" t="e">
        <v>#N/A</v>
      </c>
    </row>
    <row r="1627" spans="1:41" x14ac:dyDescent="0.3">
      <c r="A1627" s="14" t="s">
        <v>1493</v>
      </c>
      <c r="AK1627" s="51" t="e">
        <v>#N/A</v>
      </c>
      <c r="AO1627" s="14" t="e">
        <v>#N/A</v>
      </c>
    </row>
    <row r="1628" spans="1:41" x14ac:dyDescent="0.3">
      <c r="A1628" s="14" t="s">
        <v>1493</v>
      </c>
      <c r="AK1628" s="51" t="e">
        <v>#N/A</v>
      </c>
      <c r="AO1628" s="14" t="e">
        <v>#N/A</v>
      </c>
    </row>
    <row r="1629" spans="1:41" x14ac:dyDescent="0.3">
      <c r="A1629" s="14" t="s">
        <v>1493</v>
      </c>
      <c r="AK1629" s="51" t="e">
        <v>#N/A</v>
      </c>
      <c r="AO1629" s="14" t="e">
        <v>#N/A</v>
      </c>
    </row>
    <row r="1630" spans="1:41" x14ac:dyDescent="0.3">
      <c r="A1630" s="14" t="s">
        <v>1493</v>
      </c>
      <c r="AK1630" s="51" t="e">
        <v>#N/A</v>
      </c>
      <c r="AO1630" s="14" t="e">
        <v>#N/A</v>
      </c>
    </row>
    <row r="1631" spans="1:41" x14ac:dyDescent="0.3">
      <c r="A1631" s="14" t="s">
        <v>1493</v>
      </c>
      <c r="AK1631" s="51" t="e">
        <v>#N/A</v>
      </c>
      <c r="AO1631" s="14" t="e">
        <v>#N/A</v>
      </c>
    </row>
    <row r="1632" spans="1:41" x14ac:dyDescent="0.3">
      <c r="A1632" s="14" t="s">
        <v>1493</v>
      </c>
      <c r="AK1632" s="51" t="e">
        <v>#N/A</v>
      </c>
      <c r="AO1632" s="14" t="e">
        <v>#N/A</v>
      </c>
    </row>
    <row r="1633" spans="1:41" x14ac:dyDescent="0.3">
      <c r="A1633" s="14" t="s">
        <v>1493</v>
      </c>
      <c r="AK1633" s="51" t="e">
        <v>#N/A</v>
      </c>
      <c r="AO1633" s="14" t="e">
        <v>#N/A</v>
      </c>
    </row>
    <row r="1634" spans="1:41" x14ac:dyDescent="0.3">
      <c r="A1634" s="14" t="s">
        <v>1493</v>
      </c>
      <c r="AK1634" s="51" t="e">
        <v>#N/A</v>
      </c>
      <c r="AO1634" s="14" t="e">
        <v>#N/A</v>
      </c>
    </row>
    <row r="1635" spans="1:41" x14ac:dyDescent="0.3">
      <c r="A1635" s="14" t="s">
        <v>1493</v>
      </c>
      <c r="AK1635" s="51" t="e">
        <v>#N/A</v>
      </c>
      <c r="AO1635" s="14" t="e">
        <v>#N/A</v>
      </c>
    </row>
    <row r="1636" spans="1:41" x14ac:dyDescent="0.3">
      <c r="A1636" s="14" t="s">
        <v>1493</v>
      </c>
      <c r="AK1636" s="51" t="e">
        <v>#N/A</v>
      </c>
      <c r="AO1636" s="14" t="e">
        <v>#N/A</v>
      </c>
    </row>
    <row r="1637" spans="1:41" x14ac:dyDescent="0.3">
      <c r="A1637" s="14" t="s">
        <v>1493</v>
      </c>
      <c r="AK1637" s="51" t="e">
        <v>#N/A</v>
      </c>
      <c r="AO1637" s="14" t="e">
        <v>#N/A</v>
      </c>
    </row>
    <row r="1638" spans="1:41" x14ac:dyDescent="0.3">
      <c r="A1638" s="14" t="s">
        <v>1493</v>
      </c>
      <c r="AK1638" s="51" t="e">
        <v>#N/A</v>
      </c>
      <c r="AO1638" s="14" t="e">
        <v>#N/A</v>
      </c>
    </row>
    <row r="1639" spans="1:41" x14ac:dyDescent="0.3">
      <c r="A1639" s="14" t="s">
        <v>1493</v>
      </c>
      <c r="AK1639" s="51" t="e">
        <v>#N/A</v>
      </c>
      <c r="AO1639" s="14" t="e">
        <v>#N/A</v>
      </c>
    </row>
    <row r="1640" spans="1:41" x14ac:dyDescent="0.3">
      <c r="A1640" s="14" t="s">
        <v>1493</v>
      </c>
      <c r="AK1640" s="51" t="e">
        <v>#N/A</v>
      </c>
      <c r="AO1640" s="14" t="e">
        <v>#N/A</v>
      </c>
    </row>
    <row r="1641" spans="1:41" x14ac:dyDescent="0.3">
      <c r="A1641" s="14" t="s">
        <v>1493</v>
      </c>
      <c r="AK1641" s="51" t="e">
        <v>#N/A</v>
      </c>
      <c r="AO1641" s="14" t="e">
        <v>#N/A</v>
      </c>
    </row>
    <row r="1642" spans="1:41" x14ac:dyDescent="0.3">
      <c r="A1642" s="14" t="s">
        <v>1493</v>
      </c>
      <c r="AK1642" s="51" t="e">
        <v>#N/A</v>
      </c>
      <c r="AO1642" s="14" t="e">
        <v>#N/A</v>
      </c>
    </row>
    <row r="1643" spans="1:41" x14ac:dyDescent="0.3">
      <c r="A1643" s="14" t="s">
        <v>1493</v>
      </c>
      <c r="AK1643" s="51" t="e">
        <v>#N/A</v>
      </c>
      <c r="AO1643" s="14" t="e">
        <v>#N/A</v>
      </c>
    </row>
    <row r="1644" spans="1:41" x14ac:dyDescent="0.3">
      <c r="A1644" s="14" t="s">
        <v>1493</v>
      </c>
      <c r="AK1644" s="51" t="e">
        <v>#N/A</v>
      </c>
      <c r="AO1644" s="14" t="e">
        <v>#N/A</v>
      </c>
    </row>
    <row r="1645" spans="1:41" x14ac:dyDescent="0.3">
      <c r="A1645" s="14" t="s">
        <v>1493</v>
      </c>
      <c r="AK1645" s="51" t="e">
        <v>#N/A</v>
      </c>
      <c r="AO1645" s="14" t="e">
        <v>#N/A</v>
      </c>
    </row>
    <row r="1646" spans="1:41" x14ac:dyDescent="0.3">
      <c r="A1646" s="14" t="s">
        <v>1493</v>
      </c>
      <c r="AK1646" s="51" t="e">
        <v>#N/A</v>
      </c>
      <c r="AO1646" s="14" t="e">
        <v>#N/A</v>
      </c>
    </row>
    <row r="1647" spans="1:41" x14ac:dyDescent="0.3">
      <c r="A1647" s="14" t="s">
        <v>1493</v>
      </c>
      <c r="AK1647" s="51" t="e">
        <v>#N/A</v>
      </c>
      <c r="AO1647" s="14" t="e">
        <v>#N/A</v>
      </c>
    </row>
    <row r="1648" spans="1:41" x14ac:dyDescent="0.3">
      <c r="A1648" s="14" t="s">
        <v>1493</v>
      </c>
      <c r="AK1648" s="51" t="e">
        <v>#N/A</v>
      </c>
      <c r="AO1648" s="14" t="e">
        <v>#N/A</v>
      </c>
    </row>
    <row r="1649" spans="1:41" x14ac:dyDescent="0.3">
      <c r="A1649" s="14" t="s">
        <v>1493</v>
      </c>
      <c r="AK1649" s="51" t="e">
        <v>#N/A</v>
      </c>
      <c r="AO1649" s="14" t="e">
        <v>#N/A</v>
      </c>
    </row>
    <row r="1650" spans="1:41" x14ac:dyDescent="0.3">
      <c r="A1650" s="14" t="s">
        <v>1493</v>
      </c>
      <c r="AK1650" s="51" t="e">
        <v>#N/A</v>
      </c>
      <c r="AO1650" s="14" t="e">
        <v>#N/A</v>
      </c>
    </row>
    <row r="1651" spans="1:41" x14ac:dyDescent="0.3">
      <c r="A1651" s="14" t="s">
        <v>1493</v>
      </c>
      <c r="AK1651" s="51" t="e">
        <v>#N/A</v>
      </c>
      <c r="AO1651" s="14" t="e">
        <v>#N/A</v>
      </c>
    </row>
    <row r="1652" spans="1:41" x14ac:dyDescent="0.3">
      <c r="A1652" s="14" t="s">
        <v>1493</v>
      </c>
      <c r="AK1652" s="51" t="e">
        <v>#N/A</v>
      </c>
      <c r="AO1652" s="14" t="e">
        <v>#N/A</v>
      </c>
    </row>
    <row r="1653" spans="1:41" x14ac:dyDescent="0.3">
      <c r="A1653" s="14" t="s">
        <v>1493</v>
      </c>
      <c r="AK1653" s="51" t="e">
        <v>#N/A</v>
      </c>
      <c r="AO1653" s="14" t="e">
        <v>#N/A</v>
      </c>
    </row>
    <row r="1654" spans="1:41" x14ac:dyDescent="0.3">
      <c r="A1654" s="14" t="s">
        <v>1493</v>
      </c>
      <c r="AK1654" s="51" t="e">
        <v>#N/A</v>
      </c>
      <c r="AO1654" s="14" t="e">
        <v>#N/A</v>
      </c>
    </row>
    <row r="1655" spans="1:41" x14ac:dyDescent="0.3">
      <c r="A1655" s="14" t="s">
        <v>1493</v>
      </c>
      <c r="AK1655" s="51" t="e">
        <v>#N/A</v>
      </c>
      <c r="AO1655" s="14" t="e">
        <v>#N/A</v>
      </c>
    </row>
    <row r="1656" spans="1:41" x14ac:dyDescent="0.3">
      <c r="A1656" s="14" t="s">
        <v>1493</v>
      </c>
      <c r="AK1656" s="51" t="e">
        <v>#N/A</v>
      </c>
      <c r="AO1656" s="14" t="e">
        <v>#N/A</v>
      </c>
    </row>
    <row r="1657" spans="1:41" x14ac:dyDescent="0.3">
      <c r="A1657" s="14" t="s">
        <v>1493</v>
      </c>
      <c r="AK1657" s="51" t="e">
        <v>#N/A</v>
      </c>
      <c r="AO1657" s="14" t="e">
        <v>#N/A</v>
      </c>
    </row>
    <row r="1658" spans="1:41" x14ac:dyDescent="0.3">
      <c r="A1658" s="14" t="s">
        <v>1493</v>
      </c>
      <c r="AK1658" s="51" t="e">
        <v>#N/A</v>
      </c>
      <c r="AO1658" s="14" t="e">
        <v>#N/A</v>
      </c>
    </row>
    <row r="1659" spans="1:41" x14ac:dyDescent="0.3">
      <c r="A1659" s="14" t="s">
        <v>1493</v>
      </c>
      <c r="AK1659" s="51" t="e">
        <v>#N/A</v>
      </c>
      <c r="AO1659" s="14" t="e">
        <v>#N/A</v>
      </c>
    </row>
    <row r="1660" spans="1:41" x14ac:dyDescent="0.3">
      <c r="A1660" s="14" t="s">
        <v>1493</v>
      </c>
      <c r="AK1660" s="51" t="e">
        <v>#N/A</v>
      </c>
      <c r="AO1660" s="14" t="e">
        <v>#N/A</v>
      </c>
    </row>
    <row r="1661" spans="1:41" x14ac:dyDescent="0.3">
      <c r="A1661" s="14" t="s">
        <v>1493</v>
      </c>
      <c r="AK1661" s="51" t="e">
        <v>#N/A</v>
      </c>
      <c r="AO1661" s="14" t="e">
        <v>#N/A</v>
      </c>
    </row>
    <row r="1662" spans="1:41" x14ac:dyDescent="0.3">
      <c r="A1662" s="14" t="s">
        <v>1493</v>
      </c>
      <c r="AK1662" s="51" t="e">
        <v>#N/A</v>
      </c>
      <c r="AO1662" s="14" t="e">
        <v>#N/A</v>
      </c>
    </row>
    <row r="1663" spans="1:41" x14ac:dyDescent="0.3">
      <c r="A1663" s="14" t="s">
        <v>1493</v>
      </c>
      <c r="AK1663" s="51" t="e">
        <v>#N/A</v>
      </c>
      <c r="AO1663" s="14" t="e">
        <v>#N/A</v>
      </c>
    </row>
    <row r="1664" spans="1:41" x14ac:dyDescent="0.3">
      <c r="A1664" s="14" t="s">
        <v>1493</v>
      </c>
      <c r="AK1664" s="51" t="e">
        <v>#N/A</v>
      </c>
      <c r="AO1664" s="14" t="e">
        <v>#N/A</v>
      </c>
    </row>
    <row r="1665" spans="1:41" x14ac:dyDescent="0.3">
      <c r="A1665" s="14" t="s">
        <v>1493</v>
      </c>
      <c r="AK1665" s="51" t="e">
        <v>#N/A</v>
      </c>
      <c r="AO1665" s="14" t="e">
        <v>#N/A</v>
      </c>
    </row>
    <row r="1666" spans="1:41" x14ac:dyDescent="0.3">
      <c r="A1666" s="14" t="s">
        <v>1493</v>
      </c>
      <c r="AK1666" s="51" t="e">
        <v>#N/A</v>
      </c>
      <c r="AO1666" s="14" t="e">
        <v>#N/A</v>
      </c>
    </row>
    <row r="1667" spans="1:41" x14ac:dyDescent="0.3">
      <c r="A1667" s="14" t="s">
        <v>1493</v>
      </c>
      <c r="AK1667" s="51" t="e">
        <v>#N/A</v>
      </c>
      <c r="AO1667" s="14" t="e">
        <v>#N/A</v>
      </c>
    </row>
    <row r="1668" spans="1:41" x14ac:dyDescent="0.3">
      <c r="A1668" s="14" t="s">
        <v>1493</v>
      </c>
      <c r="AK1668" s="51" t="e">
        <v>#N/A</v>
      </c>
      <c r="AO1668" s="14" t="e">
        <v>#N/A</v>
      </c>
    </row>
    <row r="1669" spans="1:41" x14ac:dyDescent="0.3">
      <c r="A1669" s="14" t="s">
        <v>1493</v>
      </c>
      <c r="AK1669" s="51" t="e">
        <v>#N/A</v>
      </c>
      <c r="AO1669" s="14" t="e">
        <v>#N/A</v>
      </c>
    </row>
    <row r="1670" spans="1:41" x14ac:dyDescent="0.3">
      <c r="A1670" s="14" t="s">
        <v>1493</v>
      </c>
      <c r="AK1670" s="51" t="e">
        <v>#N/A</v>
      </c>
      <c r="AO1670" s="14" t="e">
        <v>#N/A</v>
      </c>
    </row>
    <row r="1671" spans="1:41" x14ac:dyDescent="0.3">
      <c r="A1671" s="14" t="s">
        <v>1493</v>
      </c>
      <c r="AK1671" s="51" t="e">
        <v>#N/A</v>
      </c>
      <c r="AO1671" s="14" t="e">
        <v>#N/A</v>
      </c>
    </row>
    <row r="1672" spans="1:41" x14ac:dyDescent="0.3">
      <c r="A1672" s="14" t="s">
        <v>1493</v>
      </c>
      <c r="AK1672" s="51" t="e">
        <v>#N/A</v>
      </c>
      <c r="AO1672" s="14" t="e">
        <v>#N/A</v>
      </c>
    </row>
    <row r="1673" spans="1:41" x14ac:dyDescent="0.3">
      <c r="A1673" s="14" t="s">
        <v>1493</v>
      </c>
      <c r="AK1673" s="51" t="e">
        <v>#N/A</v>
      </c>
      <c r="AO1673" s="14" t="e">
        <v>#N/A</v>
      </c>
    </row>
    <row r="1674" spans="1:41" x14ac:dyDescent="0.3">
      <c r="A1674" s="14" t="s">
        <v>1493</v>
      </c>
      <c r="AK1674" s="51" t="e">
        <v>#N/A</v>
      </c>
      <c r="AO1674" s="14" t="e">
        <v>#N/A</v>
      </c>
    </row>
    <row r="1675" spans="1:41" x14ac:dyDescent="0.3">
      <c r="A1675" s="14" t="s">
        <v>1493</v>
      </c>
      <c r="AK1675" s="51" t="e">
        <v>#N/A</v>
      </c>
      <c r="AO1675" s="14" t="e">
        <v>#N/A</v>
      </c>
    </row>
    <row r="1676" spans="1:41" x14ac:dyDescent="0.3">
      <c r="A1676" s="14" t="s">
        <v>1493</v>
      </c>
      <c r="AK1676" s="51" t="e">
        <v>#N/A</v>
      </c>
      <c r="AO1676" s="14" t="e">
        <v>#N/A</v>
      </c>
    </row>
    <row r="1677" spans="1:41" x14ac:dyDescent="0.3">
      <c r="A1677" s="14" t="s">
        <v>1493</v>
      </c>
      <c r="AK1677" s="51" t="e">
        <v>#N/A</v>
      </c>
      <c r="AO1677" s="14" t="e">
        <v>#N/A</v>
      </c>
    </row>
    <row r="1678" spans="1:41" x14ac:dyDescent="0.3">
      <c r="A1678" s="14" t="s">
        <v>1493</v>
      </c>
      <c r="AK1678" s="51" t="e">
        <v>#N/A</v>
      </c>
      <c r="AO1678" s="14" t="e">
        <v>#N/A</v>
      </c>
    </row>
    <row r="1679" spans="1:41" x14ac:dyDescent="0.3">
      <c r="A1679" s="14" t="s">
        <v>1493</v>
      </c>
      <c r="AK1679" s="51" t="e">
        <v>#N/A</v>
      </c>
      <c r="AO1679" s="14" t="e">
        <v>#N/A</v>
      </c>
    </row>
    <row r="1680" spans="1:41" x14ac:dyDescent="0.3">
      <c r="A1680" s="14" t="s">
        <v>1493</v>
      </c>
      <c r="AK1680" s="51" t="e">
        <v>#N/A</v>
      </c>
      <c r="AO1680" s="14" t="e">
        <v>#N/A</v>
      </c>
    </row>
    <row r="1681" spans="1:41" x14ac:dyDescent="0.3">
      <c r="A1681" s="14" t="s">
        <v>1493</v>
      </c>
      <c r="AK1681" s="51" t="e">
        <v>#N/A</v>
      </c>
      <c r="AO1681" s="14" t="e">
        <v>#N/A</v>
      </c>
    </row>
    <row r="1682" spans="1:41" x14ac:dyDescent="0.3">
      <c r="A1682" s="14" t="s">
        <v>1493</v>
      </c>
      <c r="AK1682" s="51" t="e">
        <v>#N/A</v>
      </c>
      <c r="AO1682" s="14" t="e">
        <v>#N/A</v>
      </c>
    </row>
    <row r="1683" spans="1:41" x14ac:dyDescent="0.3">
      <c r="A1683" s="14" t="s">
        <v>1493</v>
      </c>
      <c r="AK1683" s="51" t="e">
        <v>#N/A</v>
      </c>
      <c r="AO1683" s="14" t="e">
        <v>#N/A</v>
      </c>
    </row>
    <row r="1684" spans="1:41" x14ac:dyDescent="0.3">
      <c r="A1684" s="14" t="s">
        <v>1493</v>
      </c>
      <c r="AK1684" s="51" t="e">
        <v>#N/A</v>
      </c>
      <c r="AO1684" s="14" t="e">
        <v>#N/A</v>
      </c>
    </row>
    <row r="1685" spans="1:41" x14ac:dyDescent="0.3">
      <c r="A1685" s="14" t="s">
        <v>1493</v>
      </c>
      <c r="AK1685" s="51" t="e">
        <v>#N/A</v>
      </c>
      <c r="AO1685" s="14" t="e">
        <v>#N/A</v>
      </c>
    </row>
    <row r="1686" spans="1:41" x14ac:dyDescent="0.3">
      <c r="A1686" s="14" t="s">
        <v>1493</v>
      </c>
      <c r="AK1686" s="51" t="e">
        <v>#N/A</v>
      </c>
      <c r="AO1686" s="14" t="e">
        <v>#N/A</v>
      </c>
    </row>
    <row r="1687" spans="1:41" x14ac:dyDescent="0.3">
      <c r="A1687" s="14" t="s">
        <v>1493</v>
      </c>
      <c r="AK1687" s="51" t="e">
        <v>#N/A</v>
      </c>
      <c r="AO1687" s="14" t="e">
        <v>#N/A</v>
      </c>
    </row>
    <row r="1688" spans="1:41" x14ac:dyDescent="0.3">
      <c r="A1688" s="14" t="s">
        <v>1493</v>
      </c>
      <c r="AK1688" s="51" t="e">
        <v>#N/A</v>
      </c>
      <c r="AO1688" s="14" t="e">
        <v>#N/A</v>
      </c>
    </row>
    <row r="1689" spans="1:41" x14ac:dyDescent="0.3">
      <c r="A1689" s="14" t="s">
        <v>1493</v>
      </c>
      <c r="AK1689" s="51" t="e">
        <v>#N/A</v>
      </c>
      <c r="AO1689" s="14" t="e">
        <v>#N/A</v>
      </c>
    </row>
    <row r="1690" spans="1:41" x14ac:dyDescent="0.3">
      <c r="A1690" s="14" t="s">
        <v>1493</v>
      </c>
      <c r="AK1690" s="51" t="e">
        <v>#N/A</v>
      </c>
      <c r="AO1690" s="14" t="e">
        <v>#N/A</v>
      </c>
    </row>
    <row r="1691" spans="1:41" x14ac:dyDescent="0.3">
      <c r="A1691" s="14" t="s">
        <v>1493</v>
      </c>
      <c r="AK1691" s="51" t="e">
        <v>#N/A</v>
      </c>
      <c r="AO1691" s="14" t="e">
        <v>#N/A</v>
      </c>
    </row>
    <row r="1692" spans="1:41" x14ac:dyDescent="0.3">
      <c r="A1692" s="14" t="s">
        <v>1493</v>
      </c>
      <c r="AK1692" s="51" t="e">
        <v>#N/A</v>
      </c>
      <c r="AO1692" s="14" t="e">
        <v>#N/A</v>
      </c>
    </row>
    <row r="1693" spans="1:41" x14ac:dyDescent="0.3">
      <c r="A1693" s="14" t="s">
        <v>1493</v>
      </c>
      <c r="AK1693" s="51" t="e">
        <v>#N/A</v>
      </c>
      <c r="AO1693" s="14" t="e">
        <v>#N/A</v>
      </c>
    </row>
    <row r="1694" spans="1:41" x14ac:dyDescent="0.3">
      <c r="A1694" s="14" t="s">
        <v>1493</v>
      </c>
      <c r="AK1694" s="51" t="e">
        <v>#N/A</v>
      </c>
      <c r="AO1694" s="14" t="e">
        <v>#N/A</v>
      </c>
    </row>
    <row r="1695" spans="1:41" x14ac:dyDescent="0.3">
      <c r="A1695" s="14" t="s">
        <v>1493</v>
      </c>
      <c r="AK1695" s="51" t="e">
        <v>#N/A</v>
      </c>
      <c r="AO1695" s="14" t="e">
        <v>#N/A</v>
      </c>
    </row>
    <row r="1696" spans="1:41" x14ac:dyDescent="0.3">
      <c r="A1696" s="14" t="s">
        <v>1493</v>
      </c>
      <c r="AK1696" s="51" t="e">
        <v>#N/A</v>
      </c>
      <c r="AO1696" s="14" t="e">
        <v>#N/A</v>
      </c>
    </row>
    <row r="1697" spans="1:41" x14ac:dyDescent="0.3">
      <c r="A1697" s="14" t="s">
        <v>1493</v>
      </c>
      <c r="AK1697" s="51" t="e">
        <v>#N/A</v>
      </c>
      <c r="AO1697" s="14" t="e">
        <v>#N/A</v>
      </c>
    </row>
    <row r="1698" spans="1:41" x14ac:dyDescent="0.3">
      <c r="A1698" s="14" t="s">
        <v>1493</v>
      </c>
      <c r="AK1698" s="51" t="e">
        <v>#N/A</v>
      </c>
      <c r="AO1698" s="14" t="e">
        <v>#N/A</v>
      </c>
    </row>
    <row r="1699" spans="1:41" x14ac:dyDescent="0.3">
      <c r="A1699" s="14" t="s">
        <v>1493</v>
      </c>
      <c r="AK1699" s="51" t="e">
        <v>#N/A</v>
      </c>
      <c r="AO1699" s="14" t="e">
        <v>#N/A</v>
      </c>
    </row>
    <row r="1700" spans="1:41" x14ac:dyDescent="0.3">
      <c r="A1700" s="14" t="s">
        <v>1493</v>
      </c>
      <c r="AK1700" s="51" t="e">
        <v>#N/A</v>
      </c>
      <c r="AO1700" s="14" t="e">
        <v>#N/A</v>
      </c>
    </row>
    <row r="1701" spans="1:41" x14ac:dyDescent="0.3">
      <c r="A1701" s="14" t="s">
        <v>1493</v>
      </c>
      <c r="AK1701" s="51" t="e">
        <v>#N/A</v>
      </c>
      <c r="AO1701" s="14" t="e">
        <v>#N/A</v>
      </c>
    </row>
    <row r="1702" spans="1:41" x14ac:dyDescent="0.3">
      <c r="A1702" s="14" t="s">
        <v>1493</v>
      </c>
      <c r="AK1702" s="51" t="e">
        <v>#N/A</v>
      </c>
      <c r="AO1702" s="14" t="e">
        <v>#N/A</v>
      </c>
    </row>
    <row r="1703" spans="1:41" x14ac:dyDescent="0.3">
      <c r="A1703" s="14" t="s">
        <v>1493</v>
      </c>
      <c r="AK1703" s="51" t="e">
        <v>#N/A</v>
      </c>
      <c r="AO1703" s="14" t="e">
        <v>#N/A</v>
      </c>
    </row>
    <row r="1704" spans="1:41" x14ac:dyDescent="0.3">
      <c r="A1704" s="14" t="s">
        <v>1493</v>
      </c>
      <c r="AK1704" s="51" t="e">
        <v>#N/A</v>
      </c>
      <c r="AO1704" s="14" t="e">
        <v>#N/A</v>
      </c>
    </row>
    <row r="1705" spans="1:41" x14ac:dyDescent="0.3">
      <c r="A1705" s="14" t="s">
        <v>1493</v>
      </c>
      <c r="AK1705" s="51" t="e">
        <v>#N/A</v>
      </c>
      <c r="AO1705" s="14" t="e">
        <v>#N/A</v>
      </c>
    </row>
    <row r="1706" spans="1:41" x14ac:dyDescent="0.3">
      <c r="A1706" s="14" t="s">
        <v>1493</v>
      </c>
      <c r="AK1706" s="51" t="e">
        <v>#N/A</v>
      </c>
      <c r="AO1706" s="14" t="e">
        <v>#N/A</v>
      </c>
    </row>
    <row r="1707" spans="1:41" x14ac:dyDescent="0.3">
      <c r="A1707" s="14" t="s">
        <v>1493</v>
      </c>
      <c r="AK1707" s="51" t="e">
        <v>#N/A</v>
      </c>
      <c r="AO1707" s="14" t="e">
        <v>#N/A</v>
      </c>
    </row>
    <row r="1708" spans="1:41" x14ac:dyDescent="0.3">
      <c r="A1708" s="14" t="s">
        <v>1493</v>
      </c>
      <c r="AK1708" s="51" t="e">
        <v>#N/A</v>
      </c>
      <c r="AO1708" s="14" t="e">
        <v>#N/A</v>
      </c>
    </row>
    <row r="1709" spans="1:41" x14ac:dyDescent="0.3">
      <c r="A1709" s="14" t="s">
        <v>1493</v>
      </c>
      <c r="AK1709" s="51" t="e">
        <v>#N/A</v>
      </c>
      <c r="AO1709" s="14" t="e">
        <v>#N/A</v>
      </c>
    </row>
    <row r="1710" spans="1:41" x14ac:dyDescent="0.3">
      <c r="A1710" s="14" t="s">
        <v>1493</v>
      </c>
      <c r="AK1710" s="51" t="e">
        <v>#N/A</v>
      </c>
      <c r="AO1710" s="14" t="e">
        <v>#N/A</v>
      </c>
    </row>
    <row r="1711" spans="1:41" x14ac:dyDescent="0.3">
      <c r="A1711" s="14" t="s">
        <v>1493</v>
      </c>
      <c r="AK1711" s="51" t="e">
        <v>#N/A</v>
      </c>
      <c r="AO1711" s="14" t="e">
        <v>#N/A</v>
      </c>
    </row>
    <row r="1712" spans="1:41" x14ac:dyDescent="0.3">
      <c r="A1712" s="14" t="s">
        <v>1493</v>
      </c>
      <c r="AK1712" s="51" t="e">
        <v>#N/A</v>
      </c>
      <c r="AO1712" s="14" t="e">
        <v>#N/A</v>
      </c>
    </row>
    <row r="1713" spans="1:41" x14ac:dyDescent="0.3">
      <c r="A1713" s="14" t="s">
        <v>1493</v>
      </c>
      <c r="AK1713" s="51" t="e">
        <v>#N/A</v>
      </c>
      <c r="AO1713" s="14" t="e">
        <v>#N/A</v>
      </c>
    </row>
    <row r="1714" spans="1:41" x14ac:dyDescent="0.3">
      <c r="A1714" s="14" t="s">
        <v>1493</v>
      </c>
      <c r="AK1714" s="51" t="e">
        <v>#N/A</v>
      </c>
      <c r="AO1714" s="14" t="e">
        <v>#N/A</v>
      </c>
    </row>
    <row r="1715" spans="1:41" x14ac:dyDescent="0.3">
      <c r="A1715" s="14" t="s">
        <v>1493</v>
      </c>
      <c r="AK1715" s="51" t="e">
        <v>#N/A</v>
      </c>
      <c r="AO1715" s="14" t="e">
        <v>#N/A</v>
      </c>
    </row>
    <row r="1716" spans="1:41" x14ac:dyDescent="0.3">
      <c r="A1716" s="14" t="s">
        <v>1493</v>
      </c>
      <c r="AK1716" s="51" t="e">
        <v>#N/A</v>
      </c>
      <c r="AO1716" s="14" t="e">
        <v>#N/A</v>
      </c>
    </row>
    <row r="1717" spans="1:41" x14ac:dyDescent="0.3">
      <c r="A1717" s="14" t="s">
        <v>1493</v>
      </c>
      <c r="AK1717" s="51" t="e">
        <v>#N/A</v>
      </c>
      <c r="AO1717" s="14" t="e">
        <v>#N/A</v>
      </c>
    </row>
    <row r="1718" spans="1:41" x14ac:dyDescent="0.3">
      <c r="A1718" s="14" t="s">
        <v>1493</v>
      </c>
      <c r="AK1718" s="51" t="e">
        <v>#N/A</v>
      </c>
      <c r="AO1718" s="14" t="e">
        <v>#N/A</v>
      </c>
    </row>
    <row r="1719" spans="1:41" x14ac:dyDescent="0.3">
      <c r="A1719" s="14" t="s">
        <v>1493</v>
      </c>
      <c r="AK1719" s="51" t="e">
        <v>#N/A</v>
      </c>
      <c r="AO1719" s="14" t="e">
        <v>#N/A</v>
      </c>
    </row>
    <row r="1720" spans="1:41" x14ac:dyDescent="0.3">
      <c r="A1720" s="14" t="s">
        <v>1493</v>
      </c>
      <c r="AK1720" s="51" t="e">
        <v>#N/A</v>
      </c>
      <c r="AO1720" s="14" t="e">
        <v>#N/A</v>
      </c>
    </row>
    <row r="1721" spans="1:41" x14ac:dyDescent="0.3">
      <c r="A1721" s="14" t="s">
        <v>1493</v>
      </c>
      <c r="AK1721" s="51" t="e">
        <v>#N/A</v>
      </c>
      <c r="AO1721" s="14" t="e">
        <v>#N/A</v>
      </c>
    </row>
    <row r="1722" spans="1:41" x14ac:dyDescent="0.3">
      <c r="A1722" s="14" t="s">
        <v>1493</v>
      </c>
      <c r="AK1722" s="51" t="e">
        <v>#N/A</v>
      </c>
      <c r="AO1722" s="14" t="e">
        <v>#N/A</v>
      </c>
    </row>
    <row r="1723" spans="1:41" x14ac:dyDescent="0.3">
      <c r="A1723" s="14" t="s">
        <v>1493</v>
      </c>
      <c r="AK1723" s="51" t="e">
        <v>#N/A</v>
      </c>
      <c r="AO1723" s="14" t="e">
        <v>#N/A</v>
      </c>
    </row>
    <row r="1724" spans="1:41" x14ac:dyDescent="0.3">
      <c r="A1724" s="14" t="s">
        <v>1493</v>
      </c>
      <c r="AK1724" s="51" t="e">
        <v>#N/A</v>
      </c>
      <c r="AO1724" s="14" t="e">
        <v>#N/A</v>
      </c>
    </row>
    <row r="1725" spans="1:41" x14ac:dyDescent="0.3">
      <c r="A1725" s="14" t="s">
        <v>1493</v>
      </c>
      <c r="AK1725" s="51" t="e">
        <v>#N/A</v>
      </c>
      <c r="AO1725" s="14" t="e">
        <v>#N/A</v>
      </c>
    </row>
    <row r="1726" spans="1:41" x14ac:dyDescent="0.3">
      <c r="A1726" s="14" t="s">
        <v>1493</v>
      </c>
      <c r="AK1726" s="51" t="e">
        <v>#N/A</v>
      </c>
      <c r="AO1726" s="14" t="e">
        <v>#N/A</v>
      </c>
    </row>
    <row r="1727" spans="1:41" x14ac:dyDescent="0.3">
      <c r="A1727" s="14" t="s">
        <v>1493</v>
      </c>
      <c r="AK1727" s="51" t="e">
        <v>#N/A</v>
      </c>
      <c r="AO1727" s="14" t="e">
        <v>#N/A</v>
      </c>
    </row>
    <row r="1728" spans="1:41" x14ac:dyDescent="0.3">
      <c r="A1728" s="14" t="s">
        <v>1493</v>
      </c>
      <c r="AK1728" s="51" t="e">
        <v>#N/A</v>
      </c>
      <c r="AO1728" s="14" t="e">
        <v>#N/A</v>
      </c>
    </row>
    <row r="1729" spans="1:41" x14ac:dyDescent="0.3">
      <c r="A1729" s="14" t="s">
        <v>1493</v>
      </c>
      <c r="AK1729" s="51" t="e">
        <v>#N/A</v>
      </c>
      <c r="AO1729" s="14" t="e">
        <v>#N/A</v>
      </c>
    </row>
    <row r="1730" spans="1:41" x14ac:dyDescent="0.3">
      <c r="A1730" s="14" t="s">
        <v>1493</v>
      </c>
      <c r="AK1730" s="51" t="e">
        <v>#N/A</v>
      </c>
      <c r="AO1730" s="14" t="e">
        <v>#N/A</v>
      </c>
    </row>
    <row r="1731" spans="1:41" x14ac:dyDescent="0.3">
      <c r="A1731" s="14" t="s">
        <v>1493</v>
      </c>
      <c r="AK1731" s="51" t="e">
        <v>#N/A</v>
      </c>
      <c r="AO1731" s="14" t="e">
        <v>#N/A</v>
      </c>
    </row>
    <row r="1732" spans="1:41" x14ac:dyDescent="0.3">
      <c r="A1732" s="14" t="s">
        <v>1493</v>
      </c>
      <c r="AK1732" s="51" t="e">
        <v>#N/A</v>
      </c>
      <c r="AO1732" s="14" t="e">
        <v>#N/A</v>
      </c>
    </row>
    <row r="1733" spans="1:41" x14ac:dyDescent="0.3">
      <c r="A1733" s="14" t="s">
        <v>1493</v>
      </c>
      <c r="AK1733" s="51" t="e">
        <v>#N/A</v>
      </c>
      <c r="AO1733" s="14" t="e">
        <v>#N/A</v>
      </c>
    </row>
    <row r="1734" spans="1:41" x14ac:dyDescent="0.3">
      <c r="A1734" s="14" t="s">
        <v>1493</v>
      </c>
      <c r="AK1734" s="51" t="e">
        <v>#N/A</v>
      </c>
      <c r="AO1734" s="14" t="e">
        <v>#N/A</v>
      </c>
    </row>
    <row r="1735" spans="1:41" x14ac:dyDescent="0.3">
      <c r="A1735" s="14" t="s">
        <v>1493</v>
      </c>
      <c r="AK1735" s="51" t="e">
        <v>#N/A</v>
      </c>
      <c r="AO1735" s="14" t="e">
        <v>#N/A</v>
      </c>
    </row>
    <row r="1736" spans="1:41" x14ac:dyDescent="0.3">
      <c r="A1736" s="14" t="s">
        <v>1493</v>
      </c>
      <c r="AK1736" s="51" t="e">
        <v>#N/A</v>
      </c>
      <c r="AO1736" s="14" t="e">
        <v>#N/A</v>
      </c>
    </row>
    <row r="1737" spans="1:41" x14ac:dyDescent="0.3">
      <c r="A1737" s="14" t="s">
        <v>1493</v>
      </c>
      <c r="AK1737" s="51" t="e">
        <v>#N/A</v>
      </c>
      <c r="AO1737" s="14" t="e">
        <v>#N/A</v>
      </c>
    </row>
    <row r="1738" spans="1:41" x14ac:dyDescent="0.3">
      <c r="A1738" s="14" t="s">
        <v>1493</v>
      </c>
      <c r="AK1738" s="51" t="e">
        <v>#N/A</v>
      </c>
      <c r="AO1738" s="14" t="e">
        <v>#N/A</v>
      </c>
    </row>
    <row r="1739" spans="1:41" x14ac:dyDescent="0.3">
      <c r="A1739" s="14" t="s">
        <v>1493</v>
      </c>
      <c r="AK1739" s="51" t="e">
        <v>#N/A</v>
      </c>
      <c r="AO1739" s="14" t="e">
        <v>#N/A</v>
      </c>
    </row>
    <row r="1740" spans="1:41" x14ac:dyDescent="0.3">
      <c r="A1740" s="14" t="s">
        <v>1493</v>
      </c>
      <c r="AK1740" s="51" t="e">
        <v>#N/A</v>
      </c>
      <c r="AO1740" s="14" t="e">
        <v>#N/A</v>
      </c>
    </row>
    <row r="1741" spans="1:41" x14ac:dyDescent="0.3">
      <c r="A1741" s="14" t="s">
        <v>1493</v>
      </c>
      <c r="AK1741" s="51" t="e">
        <v>#N/A</v>
      </c>
      <c r="AO1741" s="14" t="e">
        <v>#N/A</v>
      </c>
    </row>
    <row r="1742" spans="1:41" x14ac:dyDescent="0.3">
      <c r="A1742" s="14" t="s">
        <v>1493</v>
      </c>
      <c r="AK1742" s="51" t="e">
        <v>#N/A</v>
      </c>
      <c r="AO1742" s="14" t="e">
        <v>#N/A</v>
      </c>
    </row>
    <row r="1743" spans="1:41" x14ac:dyDescent="0.3">
      <c r="A1743" s="14" t="s">
        <v>1493</v>
      </c>
      <c r="AK1743" s="51" t="e">
        <v>#N/A</v>
      </c>
      <c r="AO1743" s="14" t="e">
        <v>#N/A</v>
      </c>
    </row>
    <row r="1744" spans="1:41" x14ac:dyDescent="0.3">
      <c r="A1744" s="14" t="s">
        <v>1493</v>
      </c>
      <c r="AK1744" s="51" t="e">
        <v>#N/A</v>
      </c>
      <c r="AO1744" s="14" t="e">
        <v>#N/A</v>
      </c>
    </row>
    <row r="1745" spans="1:41" x14ac:dyDescent="0.3">
      <c r="A1745" s="14" t="s">
        <v>1493</v>
      </c>
      <c r="AK1745" s="51" t="e">
        <v>#N/A</v>
      </c>
      <c r="AO1745" s="14" t="e">
        <v>#N/A</v>
      </c>
    </row>
    <row r="1746" spans="1:41" x14ac:dyDescent="0.3">
      <c r="A1746" s="14" t="s">
        <v>1493</v>
      </c>
      <c r="AK1746" s="51" t="e">
        <v>#N/A</v>
      </c>
      <c r="AO1746" s="14" t="e">
        <v>#N/A</v>
      </c>
    </row>
    <row r="1747" spans="1:41" x14ac:dyDescent="0.3">
      <c r="A1747" s="14" t="s">
        <v>1493</v>
      </c>
      <c r="AK1747" s="51" t="e">
        <v>#N/A</v>
      </c>
      <c r="AO1747" s="14" t="e">
        <v>#N/A</v>
      </c>
    </row>
    <row r="1748" spans="1:41" x14ac:dyDescent="0.3">
      <c r="A1748" s="14" t="s">
        <v>1493</v>
      </c>
      <c r="AK1748" s="51" t="e">
        <v>#N/A</v>
      </c>
      <c r="AO1748" s="14" t="e">
        <v>#N/A</v>
      </c>
    </row>
    <row r="1749" spans="1:41" x14ac:dyDescent="0.3">
      <c r="A1749" s="14" t="s">
        <v>1493</v>
      </c>
      <c r="AK1749" s="51" t="e">
        <v>#N/A</v>
      </c>
      <c r="AO1749" s="14" t="e">
        <v>#N/A</v>
      </c>
    </row>
    <row r="1750" spans="1:41" x14ac:dyDescent="0.3">
      <c r="A1750" s="14" t="s">
        <v>1493</v>
      </c>
      <c r="AK1750" s="51" t="e">
        <v>#N/A</v>
      </c>
      <c r="AO1750" s="14" t="e">
        <v>#N/A</v>
      </c>
    </row>
    <row r="1751" spans="1:41" x14ac:dyDescent="0.3">
      <c r="A1751" s="14" t="s">
        <v>1493</v>
      </c>
      <c r="AK1751" s="51" t="e">
        <v>#N/A</v>
      </c>
      <c r="AO1751" s="14" t="e">
        <v>#N/A</v>
      </c>
    </row>
    <row r="1752" spans="1:41" x14ac:dyDescent="0.3">
      <c r="A1752" s="14" t="s">
        <v>1493</v>
      </c>
      <c r="AK1752" s="51" t="e">
        <v>#N/A</v>
      </c>
      <c r="AO1752" s="14" t="e">
        <v>#N/A</v>
      </c>
    </row>
    <row r="1753" spans="1:41" x14ac:dyDescent="0.3">
      <c r="A1753" s="14" t="s">
        <v>1493</v>
      </c>
      <c r="AK1753" s="51" t="e">
        <v>#N/A</v>
      </c>
      <c r="AO1753" s="14" t="e">
        <v>#N/A</v>
      </c>
    </row>
    <row r="1754" spans="1:41" x14ac:dyDescent="0.3">
      <c r="A1754" s="14" t="s">
        <v>1493</v>
      </c>
      <c r="AK1754" s="51" t="e">
        <v>#N/A</v>
      </c>
      <c r="AO1754" s="14" t="e">
        <v>#N/A</v>
      </c>
    </row>
    <row r="1755" spans="1:41" x14ac:dyDescent="0.3">
      <c r="A1755" s="14" t="s">
        <v>1493</v>
      </c>
      <c r="AK1755" s="51" t="e">
        <v>#N/A</v>
      </c>
      <c r="AO1755" s="14" t="e">
        <v>#N/A</v>
      </c>
    </row>
    <row r="1756" spans="1:41" x14ac:dyDescent="0.3">
      <c r="A1756" s="14" t="s">
        <v>1493</v>
      </c>
      <c r="AK1756" s="51" t="e">
        <v>#N/A</v>
      </c>
      <c r="AO1756" s="14" t="e">
        <v>#N/A</v>
      </c>
    </row>
    <row r="1757" spans="1:41" x14ac:dyDescent="0.3">
      <c r="A1757" s="14" t="s">
        <v>1493</v>
      </c>
      <c r="AK1757" s="51" t="e">
        <v>#N/A</v>
      </c>
      <c r="AO1757" s="14" t="e">
        <v>#N/A</v>
      </c>
    </row>
    <row r="1758" spans="1:41" x14ac:dyDescent="0.3">
      <c r="A1758" s="14" t="s">
        <v>1493</v>
      </c>
      <c r="AK1758" s="51" t="e">
        <v>#N/A</v>
      </c>
      <c r="AO1758" s="14" t="e">
        <v>#N/A</v>
      </c>
    </row>
    <row r="1759" spans="1:41" x14ac:dyDescent="0.3">
      <c r="A1759" s="14" t="s">
        <v>1493</v>
      </c>
      <c r="AK1759" s="51" t="e">
        <v>#N/A</v>
      </c>
      <c r="AO1759" s="14" t="e">
        <v>#N/A</v>
      </c>
    </row>
    <row r="1760" spans="1:41" x14ac:dyDescent="0.3">
      <c r="A1760" s="14" t="s">
        <v>1493</v>
      </c>
      <c r="AK1760" s="51" t="e">
        <v>#N/A</v>
      </c>
      <c r="AO1760" s="14" t="e">
        <v>#N/A</v>
      </c>
    </row>
    <row r="1761" spans="1:41" x14ac:dyDescent="0.3">
      <c r="A1761" s="14" t="s">
        <v>1493</v>
      </c>
      <c r="AK1761" s="51" t="e">
        <v>#N/A</v>
      </c>
      <c r="AO1761" s="14" t="e">
        <v>#N/A</v>
      </c>
    </row>
    <row r="1762" spans="1:41" x14ac:dyDescent="0.3">
      <c r="A1762" s="14" t="s">
        <v>1493</v>
      </c>
      <c r="AK1762" s="51" t="e">
        <v>#N/A</v>
      </c>
      <c r="AO1762" s="14" t="e">
        <v>#N/A</v>
      </c>
    </row>
    <row r="1763" spans="1:41" x14ac:dyDescent="0.3">
      <c r="A1763" s="14" t="s">
        <v>1493</v>
      </c>
      <c r="AK1763" s="51" t="e">
        <v>#N/A</v>
      </c>
      <c r="AO1763" s="14" t="e">
        <v>#N/A</v>
      </c>
    </row>
    <row r="1764" spans="1:41" x14ac:dyDescent="0.3">
      <c r="A1764" s="14" t="s">
        <v>1493</v>
      </c>
      <c r="AK1764" s="51" t="e">
        <v>#N/A</v>
      </c>
      <c r="AO1764" s="14" t="e">
        <v>#N/A</v>
      </c>
    </row>
    <row r="1765" spans="1:41" x14ac:dyDescent="0.3">
      <c r="A1765" s="14" t="s">
        <v>1493</v>
      </c>
      <c r="AK1765" s="51" t="e">
        <v>#N/A</v>
      </c>
      <c r="AO1765" s="14" t="e">
        <v>#N/A</v>
      </c>
    </row>
    <row r="1766" spans="1:41" x14ac:dyDescent="0.3">
      <c r="A1766" s="14" t="s">
        <v>1493</v>
      </c>
      <c r="AK1766" s="51" t="e">
        <v>#N/A</v>
      </c>
      <c r="AO1766" s="14" t="e">
        <v>#N/A</v>
      </c>
    </row>
    <row r="1767" spans="1:41" x14ac:dyDescent="0.3">
      <c r="A1767" s="14" t="s">
        <v>1493</v>
      </c>
      <c r="AK1767" s="51" t="e">
        <v>#N/A</v>
      </c>
      <c r="AO1767" s="14" t="e">
        <v>#N/A</v>
      </c>
    </row>
    <row r="1768" spans="1:41" x14ac:dyDescent="0.3">
      <c r="A1768" s="14" t="s">
        <v>1493</v>
      </c>
      <c r="AK1768" s="51" t="e">
        <v>#N/A</v>
      </c>
      <c r="AO1768" s="14" t="e">
        <v>#N/A</v>
      </c>
    </row>
    <row r="1769" spans="1:41" x14ac:dyDescent="0.3">
      <c r="A1769" s="14" t="s">
        <v>1493</v>
      </c>
      <c r="AK1769" s="51" t="e">
        <v>#N/A</v>
      </c>
      <c r="AO1769" s="14" t="e">
        <v>#N/A</v>
      </c>
    </row>
    <row r="1770" spans="1:41" x14ac:dyDescent="0.3">
      <c r="A1770" s="14" t="s">
        <v>1493</v>
      </c>
      <c r="AK1770" s="51" t="e">
        <v>#N/A</v>
      </c>
      <c r="AO1770" s="14" t="e">
        <v>#N/A</v>
      </c>
    </row>
    <row r="1771" spans="1:41" x14ac:dyDescent="0.3">
      <c r="A1771" s="14" t="s">
        <v>1493</v>
      </c>
      <c r="AK1771" s="51" t="e">
        <v>#N/A</v>
      </c>
      <c r="AO1771" s="14" t="e">
        <v>#N/A</v>
      </c>
    </row>
    <row r="1772" spans="1:41" x14ac:dyDescent="0.3">
      <c r="A1772" s="14" t="s">
        <v>1493</v>
      </c>
      <c r="AK1772" s="51" t="e">
        <v>#N/A</v>
      </c>
      <c r="AO1772" s="14" t="e">
        <v>#N/A</v>
      </c>
    </row>
    <row r="1773" spans="1:41" x14ac:dyDescent="0.3">
      <c r="A1773" s="14" t="s">
        <v>1493</v>
      </c>
      <c r="AK1773" s="51" t="e">
        <v>#N/A</v>
      </c>
      <c r="AO1773" s="14" t="e">
        <v>#N/A</v>
      </c>
    </row>
    <row r="1774" spans="1:41" x14ac:dyDescent="0.3">
      <c r="A1774" s="14" t="s">
        <v>1493</v>
      </c>
      <c r="AK1774" s="51" t="e">
        <v>#N/A</v>
      </c>
      <c r="AO1774" s="14" t="e">
        <v>#N/A</v>
      </c>
    </row>
    <row r="1775" spans="1:41" x14ac:dyDescent="0.3">
      <c r="A1775" s="14" t="s">
        <v>1493</v>
      </c>
      <c r="AK1775" s="51" t="e">
        <v>#N/A</v>
      </c>
      <c r="AO1775" s="14" t="e">
        <v>#N/A</v>
      </c>
    </row>
    <row r="1776" spans="1:41" x14ac:dyDescent="0.3">
      <c r="A1776" s="14" t="s">
        <v>1493</v>
      </c>
      <c r="AK1776" s="51" t="e">
        <v>#N/A</v>
      </c>
      <c r="AO1776" s="14" t="e">
        <v>#N/A</v>
      </c>
    </row>
    <row r="1777" spans="1:41" x14ac:dyDescent="0.3">
      <c r="A1777" s="14" t="s">
        <v>1493</v>
      </c>
      <c r="AK1777" s="51" t="e">
        <v>#N/A</v>
      </c>
      <c r="AO1777" s="14" t="e">
        <v>#N/A</v>
      </c>
    </row>
    <row r="1778" spans="1:41" x14ac:dyDescent="0.3">
      <c r="A1778" s="14" t="s">
        <v>1493</v>
      </c>
      <c r="AK1778" s="51" t="e">
        <v>#N/A</v>
      </c>
      <c r="AO1778" s="14" t="e">
        <v>#N/A</v>
      </c>
    </row>
    <row r="1779" spans="1:41" x14ac:dyDescent="0.3">
      <c r="A1779" s="14" t="s">
        <v>1493</v>
      </c>
      <c r="AK1779" s="51" t="e">
        <v>#N/A</v>
      </c>
      <c r="AO1779" s="14" t="e">
        <v>#N/A</v>
      </c>
    </row>
    <row r="1780" spans="1:41" x14ac:dyDescent="0.3">
      <c r="A1780" s="14" t="s">
        <v>1493</v>
      </c>
      <c r="AK1780" s="51" t="e">
        <v>#N/A</v>
      </c>
      <c r="AO1780" s="14" t="e">
        <v>#N/A</v>
      </c>
    </row>
    <row r="1781" spans="1:41" x14ac:dyDescent="0.3">
      <c r="A1781" s="14" t="s">
        <v>1493</v>
      </c>
      <c r="AK1781" s="51" t="e">
        <v>#N/A</v>
      </c>
      <c r="AO1781" s="14" t="e">
        <v>#N/A</v>
      </c>
    </row>
    <row r="1782" spans="1:41" x14ac:dyDescent="0.3">
      <c r="A1782" s="14" t="s">
        <v>1493</v>
      </c>
      <c r="AK1782" s="51" t="e">
        <v>#N/A</v>
      </c>
      <c r="AO1782" s="14" t="e">
        <v>#N/A</v>
      </c>
    </row>
    <row r="1783" spans="1:41" x14ac:dyDescent="0.3">
      <c r="A1783" s="14" t="s">
        <v>1493</v>
      </c>
      <c r="AK1783" s="51" t="e">
        <v>#N/A</v>
      </c>
      <c r="AO1783" s="14" t="e">
        <v>#N/A</v>
      </c>
    </row>
    <row r="1784" spans="1:41" x14ac:dyDescent="0.3">
      <c r="A1784" s="14" t="s">
        <v>1493</v>
      </c>
      <c r="AK1784" s="51" t="e">
        <v>#N/A</v>
      </c>
      <c r="AO1784" s="14" t="e">
        <v>#N/A</v>
      </c>
    </row>
    <row r="1785" spans="1:41" x14ac:dyDescent="0.3">
      <c r="A1785" s="14" t="s">
        <v>1493</v>
      </c>
      <c r="AK1785" s="51" t="e">
        <v>#N/A</v>
      </c>
      <c r="AO1785" s="14" t="e">
        <v>#N/A</v>
      </c>
    </row>
    <row r="1786" spans="1:41" x14ac:dyDescent="0.3">
      <c r="A1786" s="14" t="s">
        <v>1493</v>
      </c>
      <c r="AK1786" s="51" t="e">
        <v>#N/A</v>
      </c>
      <c r="AO1786" s="14" t="e">
        <v>#N/A</v>
      </c>
    </row>
    <row r="1787" spans="1:41" x14ac:dyDescent="0.3">
      <c r="A1787" s="14" t="s">
        <v>1493</v>
      </c>
      <c r="AK1787" s="51" t="e">
        <v>#N/A</v>
      </c>
      <c r="AO1787" s="14" t="e">
        <v>#N/A</v>
      </c>
    </row>
    <row r="1788" spans="1:41" x14ac:dyDescent="0.3">
      <c r="A1788" s="14" t="s">
        <v>1493</v>
      </c>
      <c r="AK1788" s="51" t="e">
        <v>#N/A</v>
      </c>
      <c r="AO1788" s="14" t="e">
        <v>#N/A</v>
      </c>
    </row>
    <row r="1789" spans="1:41" x14ac:dyDescent="0.3">
      <c r="A1789" s="14" t="s">
        <v>1493</v>
      </c>
      <c r="AK1789" s="51" t="e">
        <v>#N/A</v>
      </c>
      <c r="AO1789" s="14" t="e">
        <v>#N/A</v>
      </c>
    </row>
    <row r="1790" spans="1:41" x14ac:dyDescent="0.3">
      <c r="A1790" s="14" t="s">
        <v>1493</v>
      </c>
      <c r="AK1790" s="51" t="e">
        <v>#N/A</v>
      </c>
      <c r="AO1790" s="14" t="e">
        <v>#N/A</v>
      </c>
    </row>
    <row r="1791" spans="1:41" x14ac:dyDescent="0.3">
      <c r="A1791" s="14" t="s">
        <v>1493</v>
      </c>
      <c r="AK1791" s="51" t="e">
        <v>#N/A</v>
      </c>
      <c r="AO1791" s="14" t="e">
        <v>#N/A</v>
      </c>
    </row>
    <row r="1792" spans="1:41" x14ac:dyDescent="0.3">
      <c r="A1792" s="14" t="s">
        <v>1493</v>
      </c>
      <c r="AK1792" s="51" t="e">
        <v>#N/A</v>
      </c>
      <c r="AO1792" s="14" t="e">
        <v>#N/A</v>
      </c>
    </row>
    <row r="1793" spans="1:41" x14ac:dyDescent="0.3">
      <c r="A1793" s="14" t="s">
        <v>1493</v>
      </c>
      <c r="AK1793" s="51" t="e">
        <v>#N/A</v>
      </c>
      <c r="AO1793" s="14" t="e">
        <v>#N/A</v>
      </c>
    </row>
    <row r="1794" spans="1:41" x14ac:dyDescent="0.3">
      <c r="A1794" s="14" t="s">
        <v>1493</v>
      </c>
      <c r="AK1794" s="51" t="e">
        <v>#N/A</v>
      </c>
      <c r="AO1794" s="14" t="e">
        <v>#N/A</v>
      </c>
    </row>
    <row r="1795" spans="1:41" x14ac:dyDescent="0.3">
      <c r="A1795" s="14" t="s">
        <v>1493</v>
      </c>
      <c r="AK1795" s="51" t="e">
        <v>#N/A</v>
      </c>
      <c r="AO1795" s="14" t="e">
        <v>#N/A</v>
      </c>
    </row>
    <row r="1796" spans="1:41" x14ac:dyDescent="0.3">
      <c r="A1796" s="14" t="s">
        <v>1493</v>
      </c>
      <c r="AK1796" s="51" t="e">
        <v>#N/A</v>
      </c>
      <c r="AO1796" s="14" t="e">
        <v>#N/A</v>
      </c>
    </row>
    <row r="1797" spans="1:41" x14ac:dyDescent="0.3">
      <c r="A1797" s="14" t="s">
        <v>1493</v>
      </c>
      <c r="AK1797" s="51" t="e">
        <v>#N/A</v>
      </c>
      <c r="AO1797" s="14" t="e">
        <v>#N/A</v>
      </c>
    </row>
    <row r="1798" spans="1:41" x14ac:dyDescent="0.3">
      <c r="A1798" s="14" t="s">
        <v>1493</v>
      </c>
      <c r="AK1798" s="51" t="e">
        <v>#N/A</v>
      </c>
      <c r="AO1798" s="14" t="e">
        <v>#N/A</v>
      </c>
    </row>
    <row r="1799" spans="1:41" x14ac:dyDescent="0.3">
      <c r="A1799" s="14" t="s">
        <v>1493</v>
      </c>
      <c r="AK1799" s="51" t="e">
        <v>#N/A</v>
      </c>
      <c r="AO1799" s="14" t="e">
        <v>#N/A</v>
      </c>
    </row>
    <row r="1800" spans="1:41" x14ac:dyDescent="0.3">
      <c r="A1800" s="14" t="s">
        <v>1493</v>
      </c>
      <c r="AK1800" s="51" t="e">
        <v>#N/A</v>
      </c>
      <c r="AO1800" s="14" t="e">
        <v>#N/A</v>
      </c>
    </row>
    <row r="1801" spans="1:41" x14ac:dyDescent="0.3">
      <c r="A1801" s="14" t="s">
        <v>1493</v>
      </c>
      <c r="AK1801" s="51" t="e">
        <v>#N/A</v>
      </c>
      <c r="AO1801" s="14" t="e">
        <v>#N/A</v>
      </c>
    </row>
    <row r="1802" spans="1:41" x14ac:dyDescent="0.3">
      <c r="A1802" s="14" t="s">
        <v>1493</v>
      </c>
      <c r="AK1802" s="51" t="e">
        <v>#N/A</v>
      </c>
      <c r="AO1802" s="14" t="e">
        <v>#N/A</v>
      </c>
    </row>
    <row r="1803" spans="1:41" x14ac:dyDescent="0.3">
      <c r="A1803" s="14" t="s">
        <v>1493</v>
      </c>
      <c r="AK1803" s="51" t="e">
        <v>#N/A</v>
      </c>
      <c r="AO1803" s="14" t="e">
        <v>#N/A</v>
      </c>
    </row>
    <row r="1804" spans="1:41" x14ac:dyDescent="0.3">
      <c r="A1804" s="14" t="s">
        <v>1493</v>
      </c>
      <c r="AK1804" s="51" t="e">
        <v>#N/A</v>
      </c>
      <c r="AO1804" s="14" t="e">
        <v>#N/A</v>
      </c>
    </row>
    <row r="1805" spans="1:41" x14ac:dyDescent="0.3">
      <c r="A1805" s="14" t="s">
        <v>1493</v>
      </c>
      <c r="AK1805" s="51" t="e">
        <v>#N/A</v>
      </c>
      <c r="AO1805" s="14" t="e">
        <v>#N/A</v>
      </c>
    </row>
    <row r="1806" spans="1:41" x14ac:dyDescent="0.3">
      <c r="A1806" s="14" t="s">
        <v>1493</v>
      </c>
      <c r="AK1806" s="51" t="e">
        <v>#N/A</v>
      </c>
      <c r="AO1806" s="14" t="e">
        <v>#N/A</v>
      </c>
    </row>
    <row r="1807" spans="1:41" x14ac:dyDescent="0.3">
      <c r="A1807" s="14" t="s">
        <v>1493</v>
      </c>
      <c r="AK1807" s="51" t="e">
        <v>#N/A</v>
      </c>
      <c r="AO1807" s="14" t="e">
        <v>#N/A</v>
      </c>
    </row>
    <row r="1808" spans="1:41" x14ac:dyDescent="0.3">
      <c r="A1808" s="14" t="s">
        <v>1493</v>
      </c>
      <c r="AK1808" s="51" t="e">
        <v>#N/A</v>
      </c>
      <c r="AO1808" s="14" t="e">
        <v>#N/A</v>
      </c>
    </row>
    <row r="1809" spans="1:41" x14ac:dyDescent="0.3">
      <c r="A1809" s="14" t="s">
        <v>1493</v>
      </c>
      <c r="AK1809" s="51" t="e">
        <v>#N/A</v>
      </c>
      <c r="AO1809" s="14" t="e">
        <v>#N/A</v>
      </c>
    </row>
    <row r="1810" spans="1:41" x14ac:dyDescent="0.3">
      <c r="A1810" s="14" t="s">
        <v>1493</v>
      </c>
      <c r="AK1810" s="51" t="e">
        <v>#N/A</v>
      </c>
      <c r="AO1810" s="14" t="e">
        <v>#N/A</v>
      </c>
    </row>
    <row r="1811" spans="1:41" x14ac:dyDescent="0.3">
      <c r="A1811" s="14" t="s">
        <v>1493</v>
      </c>
      <c r="AK1811" s="51" t="e">
        <v>#N/A</v>
      </c>
      <c r="AO1811" s="14" t="e">
        <v>#N/A</v>
      </c>
    </row>
    <row r="1812" spans="1:41" x14ac:dyDescent="0.3">
      <c r="A1812" s="14" t="s">
        <v>1493</v>
      </c>
      <c r="AK1812" s="51" t="e">
        <v>#N/A</v>
      </c>
      <c r="AO1812" s="14" t="e">
        <v>#N/A</v>
      </c>
    </row>
    <row r="1813" spans="1:41" x14ac:dyDescent="0.3">
      <c r="A1813" s="14" t="s">
        <v>1493</v>
      </c>
      <c r="AK1813" s="51" t="e">
        <v>#N/A</v>
      </c>
      <c r="AO1813" s="14" t="e">
        <v>#N/A</v>
      </c>
    </row>
    <row r="1814" spans="1:41" x14ac:dyDescent="0.3">
      <c r="A1814" s="14" t="s">
        <v>1493</v>
      </c>
      <c r="AK1814" s="51" t="e">
        <v>#N/A</v>
      </c>
      <c r="AO1814" s="14" t="e">
        <v>#N/A</v>
      </c>
    </row>
    <row r="1815" spans="1:41" x14ac:dyDescent="0.3">
      <c r="A1815" s="14" t="s">
        <v>1493</v>
      </c>
      <c r="AK1815" s="51" t="e">
        <v>#N/A</v>
      </c>
      <c r="AO1815" s="14" t="e">
        <v>#N/A</v>
      </c>
    </row>
    <row r="1816" spans="1:41" x14ac:dyDescent="0.3">
      <c r="A1816" s="14" t="s">
        <v>1493</v>
      </c>
      <c r="AK1816" s="51" t="e">
        <v>#N/A</v>
      </c>
      <c r="AO1816" s="14" t="e">
        <v>#N/A</v>
      </c>
    </row>
    <row r="1817" spans="1:41" x14ac:dyDescent="0.3">
      <c r="A1817" s="14" t="s">
        <v>1493</v>
      </c>
      <c r="AK1817" s="51" t="e">
        <v>#N/A</v>
      </c>
      <c r="AO1817" s="14" t="e">
        <v>#N/A</v>
      </c>
    </row>
    <row r="1818" spans="1:41" x14ac:dyDescent="0.3">
      <c r="A1818" s="14" t="s">
        <v>1493</v>
      </c>
      <c r="AK1818" s="51" t="e">
        <v>#N/A</v>
      </c>
      <c r="AO1818" s="14" t="e">
        <v>#N/A</v>
      </c>
    </row>
    <row r="1819" spans="1:41" x14ac:dyDescent="0.3">
      <c r="A1819" s="14" t="s">
        <v>1493</v>
      </c>
      <c r="AK1819" s="51" t="e">
        <v>#N/A</v>
      </c>
      <c r="AO1819" s="14" t="e">
        <v>#N/A</v>
      </c>
    </row>
    <row r="1820" spans="1:41" x14ac:dyDescent="0.3">
      <c r="A1820" s="14" t="s">
        <v>1493</v>
      </c>
      <c r="AK1820" s="51" t="e">
        <v>#N/A</v>
      </c>
      <c r="AO1820" s="14" t="e">
        <v>#N/A</v>
      </c>
    </row>
    <row r="1821" spans="1:41" x14ac:dyDescent="0.3">
      <c r="A1821" s="14" t="s">
        <v>1493</v>
      </c>
      <c r="AK1821" s="51" t="e">
        <v>#N/A</v>
      </c>
      <c r="AO1821" s="14" t="e">
        <v>#N/A</v>
      </c>
    </row>
    <row r="1822" spans="1:41" x14ac:dyDescent="0.3">
      <c r="A1822" s="14" t="s">
        <v>1493</v>
      </c>
      <c r="AK1822" s="51" t="e">
        <v>#N/A</v>
      </c>
      <c r="AO1822" s="14" t="e">
        <v>#N/A</v>
      </c>
    </row>
    <row r="1823" spans="1:41" x14ac:dyDescent="0.3">
      <c r="A1823" s="14" t="s">
        <v>1493</v>
      </c>
      <c r="AK1823" s="51" t="e">
        <v>#N/A</v>
      </c>
      <c r="AO1823" s="14" t="e">
        <v>#N/A</v>
      </c>
    </row>
    <row r="1824" spans="1:41" x14ac:dyDescent="0.3">
      <c r="A1824" s="14" t="s">
        <v>1493</v>
      </c>
      <c r="AK1824" s="51" t="e">
        <v>#N/A</v>
      </c>
      <c r="AO1824" s="14" t="e">
        <v>#N/A</v>
      </c>
    </row>
    <row r="1825" spans="1:41" x14ac:dyDescent="0.3">
      <c r="A1825" s="14" t="s">
        <v>1493</v>
      </c>
      <c r="AK1825" s="51" t="e">
        <v>#N/A</v>
      </c>
      <c r="AO1825" s="14" t="e">
        <v>#N/A</v>
      </c>
    </row>
    <row r="1826" spans="1:41" x14ac:dyDescent="0.3">
      <c r="A1826" s="14" t="s">
        <v>1493</v>
      </c>
      <c r="AK1826" s="51" t="e">
        <v>#N/A</v>
      </c>
      <c r="AO1826" s="14" t="e">
        <v>#N/A</v>
      </c>
    </row>
    <row r="1827" spans="1:41" x14ac:dyDescent="0.3">
      <c r="A1827" s="14" t="s">
        <v>1493</v>
      </c>
      <c r="AK1827" s="51" t="e">
        <v>#N/A</v>
      </c>
      <c r="AO1827" s="14" t="e">
        <v>#N/A</v>
      </c>
    </row>
    <row r="1828" spans="1:41" x14ac:dyDescent="0.3">
      <c r="A1828" s="14" t="s">
        <v>1493</v>
      </c>
      <c r="AK1828" s="51" t="e">
        <v>#N/A</v>
      </c>
      <c r="AO1828" s="14" t="e">
        <v>#N/A</v>
      </c>
    </row>
    <row r="1829" spans="1:41" x14ac:dyDescent="0.3">
      <c r="A1829" s="14" t="s">
        <v>1493</v>
      </c>
      <c r="AK1829" s="51" t="e">
        <v>#N/A</v>
      </c>
      <c r="AO1829" s="14" t="e">
        <v>#N/A</v>
      </c>
    </row>
    <row r="1830" spans="1:41" x14ac:dyDescent="0.3">
      <c r="A1830" s="14" t="s">
        <v>1493</v>
      </c>
      <c r="AK1830" s="51" t="e">
        <v>#N/A</v>
      </c>
      <c r="AO1830" s="14" t="e">
        <v>#N/A</v>
      </c>
    </row>
    <row r="1831" spans="1:41" x14ac:dyDescent="0.3">
      <c r="A1831" s="14" t="s">
        <v>1493</v>
      </c>
      <c r="AK1831" s="51" t="e">
        <v>#N/A</v>
      </c>
      <c r="AO1831" s="14" t="e">
        <v>#N/A</v>
      </c>
    </row>
    <row r="1832" spans="1:41" x14ac:dyDescent="0.3">
      <c r="A1832" s="14" t="s">
        <v>1493</v>
      </c>
      <c r="AK1832" s="51" t="e">
        <v>#N/A</v>
      </c>
      <c r="AO1832" s="14" t="e">
        <v>#N/A</v>
      </c>
    </row>
    <row r="1833" spans="1:41" x14ac:dyDescent="0.3">
      <c r="A1833" s="14" t="s">
        <v>1493</v>
      </c>
      <c r="AK1833" s="51" t="e">
        <v>#N/A</v>
      </c>
      <c r="AO1833" s="14" t="e">
        <v>#N/A</v>
      </c>
    </row>
    <row r="1834" spans="1:41" x14ac:dyDescent="0.3">
      <c r="A1834" s="14" t="s">
        <v>1493</v>
      </c>
      <c r="AK1834" s="51" t="e">
        <v>#N/A</v>
      </c>
      <c r="AO1834" s="14" t="e">
        <v>#N/A</v>
      </c>
    </row>
    <row r="1835" spans="1:41" x14ac:dyDescent="0.3">
      <c r="A1835" s="14" t="s">
        <v>1493</v>
      </c>
      <c r="AK1835" s="51" t="e">
        <v>#N/A</v>
      </c>
      <c r="AO1835" s="14" t="e">
        <v>#N/A</v>
      </c>
    </row>
    <row r="1836" spans="1:41" x14ac:dyDescent="0.3">
      <c r="A1836" s="14" t="s">
        <v>1493</v>
      </c>
      <c r="AK1836" s="51" t="e">
        <v>#N/A</v>
      </c>
      <c r="AO1836" s="14" t="e">
        <v>#N/A</v>
      </c>
    </row>
    <row r="1837" spans="1:41" x14ac:dyDescent="0.3">
      <c r="A1837" s="14" t="s">
        <v>1493</v>
      </c>
      <c r="AK1837" s="51" t="e">
        <v>#N/A</v>
      </c>
      <c r="AO1837" s="14" t="e">
        <v>#N/A</v>
      </c>
    </row>
    <row r="1838" spans="1:41" x14ac:dyDescent="0.3">
      <c r="A1838" s="14" t="s">
        <v>1493</v>
      </c>
      <c r="AK1838" s="51" t="e">
        <v>#N/A</v>
      </c>
      <c r="AO1838" s="14" t="e">
        <v>#N/A</v>
      </c>
    </row>
    <row r="1839" spans="1:41" x14ac:dyDescent="0.3">
      <c r="A1839" s="14" t="s">
        <v>1493</v>
      </c>
      <c r="AK1839" s="51" t="e">
        <v>#N/A</v>
      </c>
      <c r="AO1839" s="14" t="e">
        <v>#N/A</v>
      </c>
    </row>
    <row r="1840" spans="1:41" x14ac:dyDescent="0.3">
      <c r="A1840" s="14" t="s">
        <v>1493</v>
      </c>
      <c r="AK1840" s="51" t="e">
        <v>#N/A</v>
      </c>
      <c r="AO1840" s="14" t="e">
        <v>#N/A</v>
      </c>
    </row>
    <row r="1841" spans="1:41" x14ac:dyDescent="0.3">
      <c r="A1841" s="14" t="s">
        <v>1493</v>
      </c>
      <c r="AK1841" s="51" t="e">
        <v>#N/A</v>
      </c>
      <c r="AO1841" s="14" t="e">
        <v>#N/A</v>
      </c>
    </row>
    <row r="1842" spans="1:41" x14ac:dyDescent="0.3">
      <c r="A1842" s="14" t="s">
        <v>1493</v>
      </c>
      <c r="AK1842" s="51" t="e">
        <v>#N/A</v>
      </c>
      <c r="AO1842" s="14" t="e">
        <v>#N/A</v>
      </c>
    </row>
    <row r="1843" spans="1:41" x14ac:dyDescent="0.3">
      <c r="A1843" s="14" t="s">
        <v>1493</v>
      </c>
      <c r="AK1843" s="51" t="e">
        <v>#N/A</v>
      </c>
      <c r="AO1843" s="14" t="e">
        <v>#N/A</v>
      </c>
    </row>
    <row r="1844" spans="1:41" x14ac:dyDescent="0.3">
      <c r="A1844" s="14" t="s">
        <v>1493</v>
      </c>
      <c r="AK1844" s="51" t="e">
        <v>#N/A</v>
      </c>
      <c r="AO1844" s="14" t="e">
        <v>#N/A</v>
      </c>
    </row>
    <row r="1845" spans="1:41" x14ac:dyDescent="0.3">
      <c r="A1845" s="14" t="s">
        <v>1493</v>
      </c>
      <c r="AK1845" s="51" t="e">
        <v>#N/A</v>
      </c>
      <c r="AO1845" s="14" t="e">
        <v>#N/A</v>
      </c>
    </row>
    <row r="1846" spans="1:41" x14ac:dyDescent="0.3">
      <c r="A1846" s="14" t="s">
        <v>1493</v>
      </c>
      <c r="AK1846" s="51" t="e">
        <v>#N/A</v>
      </c>
      <c r="AO1846" s="14" t="e">
        <v>#N/A</v>
      </c>
    </row>
    <row r="1847" spans="1:41" x14ac:dyDescent="0.3">
      <c r="A1847" s="14" t="s">
        <v>1493</v>
      </c>
      <c r="AK1847" s="51" t="e">
        <v>#N/A</v>
      </c>
      <c r="AO1847" s="14" t="e">
        <v>#N/A</v>
      </c>
    </row>
    <row r="1848" spans="1:41" x14ac:dyDescent="0.3">
      <c r="A1848" s="14" t="s">
        <v>1493</v>
      </c>
      <c r="AK1848" s="51" t="e">
        <v>#N/A</v>
      </c>
      <c r="AO1848" s="14" t="e">
        <v>#N/A</v>
      </c>
    </row>
    <row r="1849" spans="1:41" x14ac:dyDescent="0.3">
      <c r="A1849" s="14" t="s">
        <v>1493</v>
      </c>
      <c r="AK1849" s="51" t="e">
        <v>#N/A</v>
      </c>
      <c r="AO1849" s="14" t="e">
        <v>#N/A</v>
      </c>
    </row>
    <row r="1850" spans="1:41" x14ac:dyDescent="0.3">
      <c r="A1850" s="14" t="s">
        <v>1493</v>
      </c>
      <c r="AK1850" s="51" t="e">
        <v>#N/A</v>
      </c>
      <c r="AO1850" s="14" t="e">
        <v>#N/A</v>
      </c>
    </row>
    <row r="1851" spans="1:41" x14ac:dyDescent="0.3">
      <c r="A1851" s="14" t="s">
        <v>1493</v>
      </c>
      <c r="AK1851" s="51" t="e">
        <v>#N/A</v>
      </c>
      <c r="AO1851" s="14" t="e">
        <v>#N/A</v>
      </c>
    </row>
    <row r="1852" spans="1:41" x14ac:dyDescent="0.3">
      <c r="A1852" s="14" t="s">
        <v>1493</v>
      </c>
      <c r="AK1852" s="51" t="e">
        <v>#N/A</v>
      </c>
      <c r="AO1852" s="14" t="e">
        <v>#N/A</v>
      </c>
    </row>
    <row r="1853" spans="1:41" x14ac:dyDescent="0.3">
      <c r="A1853" s="14" t="s">
        <v>1493</v>
      </c>
      <c r="AK1853" s="51" t="e">
        <v>#N/A</v>
      </c>
      <c r="AO1853" s="14" t="e">
        <v>#N/A</v>
      </c>
    </row>
    <row r="1854" spans="1:41" x14ac:dyDescent="0.3">
      <c r="A1854" s="14" t="s">
        <v>1493</v>
      </c>
      <c r="AK1854" s="51" t="e">
        <v>#N/A</v>
      </c>
      <c r="AO1854" s="14" t="e">
        <v>#N/A</v>
      </c>
    </row>
    <row r="1855" spans="1:41" x14ac:dyDescent="0.3">
      <c r="A1855" s="14" t="s">
        <v>1493</v>
      </c>
      <c r="AK1855" s="51" t="e">
        <v>#N/A</v>
      </c>
      <c r="AO1855" s="14" t="e">
        <v>#N/A</v>
      </c>
    </row>
    <row r="1856" spans="1:41" x14ac:dyDescent="0.3">
      <c r="A1856" s="14" t="s">
        <v>1493</v>
      </c>
      <c r="AK1856" s="51" t="e">
        <v>#N/A</v>
      </c>
      <c r="AO1856" s="14" t="e">
        <v>#N/A</v>
      </c>
    </row>
    <row r="1857" spans="1:41" x14ac:dyDescent="0.3">
      <c r="A1857" s="14" t="s">
        <v>1493</v>
      </c>
      <c r="AK1857" s="51" t="e">
        <v>#N/A</v>
      </c>
      <c r="AO1857" s="14" t="e">
        <v>#N/A</v>
      </c>
    </row>
    <row r="1858" spans="1:41" x14ac:dyDescent="0.3">
      <c r="A1858" s="14" t="s">
        <v>1493</v>
      </c>
      <c r="AK1858" s="51" t="e">
        <v>#N/A</v>
      </c>
      <c r="AO1858" s="14" t="e">
        <v>#N/A</v>
      </c>
    </row>
    <row r="1859" spans="1:41" x14ac:dyDescent="0.3">
      <c r="A1859" s="14" t="s">
        <v>1493</v>
      </c>
      <c r="AK1859" s="51" t="e">
        <v>#N/A</v>
      </c>
      <c r="AO1859" s="14" t="e">
        <v>#N/A</v>
      </c>
    </row>
    <row r="1860" spans="1:41" x14ac:dyDescent="0.3">
      <c r="A1860" s="14" t="s">
        <v>1493</v>
      </c>
      <c r="AK1860" s="51" t="e">
        <v>#N/A</v>
      </c>
      <c r="AO1860" s="14" t="e">
        <v>#N/A</v>
      </c>
    </row>
    <row r="1861" spans="1:41" x14ac:dyDescent="0.3">
      <c r="A1861" s="14" t="s">
        <v>1493</v>
      </c>
      <c r="AK1861" s="51" t="e">
        <v>#N/A</v>
      </c>
      <c r="AO1861" s="14" t="e">
        <v>#N/A</v>
      </c>
    </row>
    <row r="1862" spans="1:41" x14ac:dyDescent="0.3">
      <c r="A1862" s="14" t="s">
        <v>1493</v>
      </c>
      <c r="AK1862" s="51" t="e">
        <v>#N/A</v>
      </c>
      <c r="AO1862" s="14" t="e">
        <v>#N/A</v>
      </c>
    </row>
    <row r="1863" spans="1:41" x14ac:dyDescent="0.3">
      <c r="A1863" s="14" t="s">
        <v>1493</v>
      </c>
      <c r="AK1863" s="51" t="e">
        <v>#N/A</v>
      </c>
      <c r="AO1863" s="14" t="e">
        <v>#N/A</v>
      </c>
    </row>
    <row r="1864" spans="1:41" x14ac:dyDescent="0.3">
      <c r="A1864" s="14" t="s">
        <v>1493</v>
      </c>
      <c r="AK1864" s="51" t="e">
        <v>#N/A</v>
      </c>
      <c r="AO1864" s="14" t="e">
        <v>#N/A</v>
      </c>
    </row>
    <row r="1865" spans="1:41" x14ac:dyDescent="0.3">
      <c r="A1865" s="14" t="s">
        <v>1493</v>
      </c>
      <c r="AK1865" s="51" t="e">
        <v>#N/A</v>
      </c>
      <c r="AO1865" s="14" t="e">
        <v>#N/A</v>
      </c>
    </row>
    <row r="1866" spans="1:41" x14ac:dyDescent="0.3">
      <c r="A1866" s="14" t="s">
        <v>1493</v>
      </c>
      <c r="AK1866" s="51" t="e">
        <v>#N/A</v>
      </c>
      <c r="AO1866" s="14" t="e">
        <v>#N/A</v>
      </c>
    </row>
    <row r="1867" spans="1:41" x14ac:dyDescent="0.3">
      <c r="A1867" s="14" t="s">
        <v>1493</v>
      </c>
      <c r="AK1867" s="51" t="e">
        <v>#N/A</v>
      </c>
      <c r="AO1867" s="14" t="e">
        <v>#N/A</v>
      </c>
    </row>
    <row r="1868" spans="1:41" x14ac:dyDescent="0.3">
      <c r="A1868" s="14" t="s">
        <v>1493</v>
      </c>
      <c r="AK1868" s="51" t="e">
        <v>#N/A</v>
      </c>
      <c r="AO1868" s="14" t="e">
        <v>#N/A</v>
      </c>
    </row>
    <row r="1869" spans="1:41" x14ac:dyDescent="0.3">
      <c r="A1869" s="14" t="s">
        <v>1493</v>
      </c>
      <c r="AK1869" s="51" t="e">
        <v>#N/A</v>
      </c>
      <c r="AO1869" s="14" t="e">
        <v>#N/A</v>
      </c>
    </row>
    <row r="1870" spans="1:41" x14ac:dyDescent="0.3">
      <c r="A1870" s="14" t="s">
        <v>1493</v>
      </c>
      <c r="AK1870" s="51" t="e">
        <v>#N/A</v>
      </c>
      <c r="AO1870" s="14" t="e">
        <v>#N/A</v>
      </c>
    </row>
    <row r="1871" spans="1:41" x14ac:dyDescent="0.3">
      <c r="A1871" s="14" t="s">
        <v>1493</v>
      </c>
      <c r="AK1871" s="51" t="e">
        <v>#N/A</v>
      </c>
      <c r="AO1871" s="14" t="e">
        <v>#N/A</v>
      </c>
    </row>
    <row r="1872" spans="1:41" x14ac:dyDescent="0.3">
      <c r="A1872" s="14" t="s">
        <v>1493</v>
      </c>
      <c r="AK1872" s="51" t="e">
        <v>#N/A</v>
      </c>
      <c r="AO1872" s="14" t="e">
        <v>#N/A</v>
      </c>
    </row>
    <row r="1873" spans="1:41" x14ac:dyDescent="0.3">
      <c r="A1873" s="14" t="s">
        <v>1493</v>
      </c>
      <c r="AK1873" s="51" t="e">
        <v>#N/A</v>
      </c>
      <c r="AO1873" s="14" t="e">
        <v>#N/A</v>
      </c>
    </row>
    <row r="1874" spans="1:41" x14ac:dyDescent="0.3">
      <c r="A1874" s="14" t="s">
        <v>1493</v>
      </c>
      <c r="AK1874" s="51" t="e">
        <v>#N/A</v>
      </c>
      <c r="AO1874" s="14" t="e">
        <v>#N/A</v>
      </c>
    </row>
    <row r="1875" spans="1:41" x14ac:dyDescent="0.3">
      <c r="A1875" s="14" t="s">
        <v>1493</v>
      </c>
      <c r="AK1875" s="51" t="e">
        <v>#N/A</v>
      </c>
      <c r="AO1875" s="14" t="e">
        <v>#N/A</v>
      </c>
    </row>
    <row r="1876" spans="1:41" x14ac:dyDescent="0.3">
      <c r="A1876" s="14" t="s">
        <v>1493</v>
      </c>
      <c r="AK1876" s="51" t="e">
        <v>#N/A</v>
      </c>
      <c r="AO1876" s="14" t="e">
        <v>#N/A</v>
      </c>
    </row>
    <row r="1877" spans="1:41" x14ac:dyDescent="0.3">
      <c r="A1877" s="14" t="s">
        <v>1493</v>
      </c>
      <c r="AK1877" s="51" t="e">
        <v>#N/A</v>
      </c>
      <c r="AO1877" s="14" t="e">
        <v>#N/A</v>
      </c>
    </row>
    <row r="1878" spans="1:41" x14ac:dyDescent="0.3">
      <c r="A1878" s="14" t="s">
        <v>1493</v>
      </c>
      <c r="AK1878" s="51" t="e">
        <v>#N/A</v>
      </c>
      <c r="AO1878" s="14" t="e">
        <v>#N/A</v>
      </c>
    </row>
    <row r="1879" spans="1:41" x14ac:dyDescent="0.3">
      <c r="A1879" s="14" t="s">
        <v>1493</v>
      </c>
      <c r="AK1879" s="51" t="e">
        <v>#N/A</v>
      </c>
      <c r="AO1879" s="14" t="e">
        <v>#N/A</v>
      </c>
    </row>
    <row r="1880" spans="1:41" x14ac:dyDescent="0.3">
      <c r="A1880" s="14" t="s">
        <v>1493</v>
      </c>
      <c r="AK1880" s="51" t="e">
        <v>#N/A</v>
      </c>
      <c r="AO1880" s="14" t="e">
        <v>#N/A</v>
      </c>
    </row>
    <row r="1881" spans="1:41" x14ac:dyDescent="0.3">
      <c r="A1881" s="14" t="s">
        <v>1493</v>
      </c>
      <c r="AK1881" s="51" t="e">
        <v>#N/A</v>
      </c>
      <c r="AO1881" s="14" t="e">
        <v>#N/A</v>
      </c>
    </row>
    <row r="1882" spans="1:41" x14ac:dyDescent="0.3">
      <c r="A1882" s="14" t="s">
        <v>1493</v>
      </c>
      <c r="AK1882" s="51" t="e">
        <v>#N/A</v>
      </c>
      <c r="AO1882" s="14" t="e">
        <v>#N/A</v>
      </c>
    </row>
    <row r="1883" spans="1:41" x14ac:dyDescent="0.3">
      <c r="A1883" s="14" t="s">
        <v>1493</v>
      </c>
      <c r="AK1883" s="51" t="e">
        <v>#N/A</v>
      </c>
      <c r="AO1883" s="14" t="e">
        <v>#N/A</v>
      </c>
    </row>
    <row r="1884" spans="1:41" x14ac:dyDescent="0.3">
      <c r="A1884" s="14" t="s">
        <v>1493</v>
      </c>
      <c r="AK1884" s="51" t="e">
        <v>#N/A</v>
      </c>
      <c r="AO1884" s="14" t="e">
        <v>#N/A</v>
      </c>
    </row>
    <row r="1885" spans="1:41" x14ac:dyDescent="0.3">
      <c r="A1885" s="14" t="s">
        <v>1493</v>
      </c>
      <c r="AK1885" s="51" t="e">
        <v>#N/A</v>
      </c>
      <c r="AO1885" s="14" t="e">
        <v>#N/A</v>
      </c>
    </row>
    <row r="1886" spans="1:41" x14ac:dyDescent="0.3">
      <c r="A1886" s="14" t="s">
        <v>1493</v>
      </c>
      <c r="AK1886" s="51" t="e">
        <v>#N/A</v>
      </c>
      <c r="AO1886" s="14" t="e">
        <v>#N/A</v>
      </c>
    </row>
    <row r="1887" spans="1:41" x14ac:dyDescent="0.3">
      <c r="A1887" s="14" t="s">
        <v>1493</v>
      </c>
      <c r="AK1887" s="51" t="e">
        <v>#N/A</v>
      </c>
      <c r="AO1887" s="14" t="e">
        <v>#N/A</v>
      </c>
    </row>
    <row r="1888" spans="1:41" x14ac:dyDescent="0.3">
      <c r="A1888" s="14" t="s">
        <v>1493</v>
      </c>
      <c r="AK1888" s="51" t="e">
        <v>#N/A</v>
      </c>
      <c r="AO1888" s="14" t="e">
        <v>#N/A</v>
      </c>
    </row>
    <row r="1889" spans="1:41" x14ac:dyDescent="0.3">
      <c r="A1889" s="14" t="s">
        <v>1493</v>
      </c>
      <c r="AK1889" s="51" t="e">
        <v>#N/A</v>
      </c>
      <c r="AO1889" s="14" t="e">
        <v>#N/A</v>
      </c>
    </row>
    <row r="1890" spans="1:41" x14ac:dyDescent="0.3">
      <c r="A1890" s="14" t="s">
        <v>1493</v>
      </c>
      <c r="AK1890" s="51" t="e">
        <v>#N/A</v>
      </c>
      <c r="AO1890" s="14" t="e">
        <v>#N/A</v>
      </c>
    </row>
    <row r="1891" spans="1:41" x14ac:dyDescent="0.3">
      <c r="A1891" s="14" t="s">
        <v>1493</v>
      </c>
      <c r="AK1891" s="51" t="e">
        <v>#N/A</v>
      </c>
      <c r="AO1891" s="14" t="e">
        <v>#N/A</v>
      </c>
    </row>
    <row r="1892" spans="1:41" x14ac:dyDescent="0.3">
      <c r="A1892" s="14" t="s">
        <v>1493</v>
      </c>
      <c r="AK1892" s="51" t="e">
        <v>#N/A</v>
      </c>
      <c r="AO1892" s="14" t="e">
        <v>#N/A</v>
      </c>
    </row>
    <row r="1893" spans="1:41" x14ac:dyDescent="0.3">
      <c r="A1893" s="14" t="s">
        <v>1493</v>
      </c>
      <c r="AK1893" s="51" t="e">
        <v>#N/A</v>
      </c>
      <c r="AO1893" s="14" t="e">
        <v>#N/A</v>
      </c>
    </row>
    <row r="1894" spans="1:41" x14ac:dyDescent="0.3">
      <c r="A1894" s="14" t="s">
        <v>1493</v>
      </c>
      <c r="AK1894" s="51" t="e">
        <v>#N/A</v>
      </c>
      <c r="AO1894" s="14" t="e">
        <v>#N/A</v>
      </c>
    </row>
    <row r="1895" spans="1:41" x14ac:dyDescent="0.3">
      <c r="A1895" s="14" t="s">
        <v>1493</v>
      </c>
      <c r="AK1895" s="51" t="e">
        <v>#N/A</v>
      </c>
      <c r="AO1895" s="14" t="e">
        <v>#N/A</v>
      </c>
    </row>
    <row r="1896" spans="1:41" x14ac:dyDescent="0.3">
      <c r="A1896" s="14" t="s">
        <v>1493</v>
      </c>
      <c r="AK1896" s="51" t="e">
        <v>#N/A</v>
      </c>
      <c r="AO1896" s="14" t="e">
        <v>#N/A</v>
      </c>
    </row>
    <row r="1897" spans="1:41" x14ac:dyDescent="0.3">
      <c r="A1897" s="14" t="s">
        <v>1493</v>
      </c>
      <c r="AK1897" s="51" t="e">
        <v>#N/A</v>
      </c>
      <c r="AO1897" s="14" t="e">
        <v>#N/A</v>
      </c>
    </row>
    <row r="1898" spans="1:41" x14ac:dyDescent="0.3">
      <c r="A1898" s="14" t="s">
        <v>1493</v>
      </c>
      <c r="AK1898" s="51" t="e">
        <v>#N/A</v>
      </c>
      <c r="AO1898" s="14" t="e">
        <v>#N/A</v>
      </c>
    </row>
    <row r="1899" spans="1:41" x14ac:dyDescent="0.3">
      <c r="A1899" s="14" t="s">
        <v>1493</v>
      </c>
      <c r="AK1899" s="51" t="e">
        <v>#N/A</v>
      </c>
      <c r="AO1899" s="14" t="e">
        <v>#N/A</v>
      </c>
    </row>
    <row r="1900" spans="1:41" x14ac:dyDescent="0.3">
      <c r="A1900" s="14" t="s">
        <v>1493</v>
      </c>
      <c r="AK1900" s="51" t="e">
        <v>#N/A</v>
      </c>
      <c r="AO1900" s="14" t="e">
        <v>#N/A</v>
      </c>
    </row>
    <row r="1901" spans="1:41" x14ac:dyDescent="0.3">
      <c r="A1901" s="14" t="s">
        <v>1493</v>
      </c>
      <c r="AK1901" s="51" t="e">
        <v>#N/A</v>
      </c>
      <c r="AO1901" s="14" t="e">
        <v>#N/A</v>
      </c>
    </row>
    <row r="1902" spans="1:41" x14ac:dyDescent="0.3">
      <c r="A1902" s="14" t="s">
        <v>1493</v>
      </c>
      <c r="AK1902" s="51" t="e">
        <v>#N/A</v>
      </c>
      <c r="AO1902" s="14" t="e">
        <v>#N/A</v>
      </c>
    </row>
    <row r="1903" spans="1:41" x14ac:dyDescent="0.3">
      <c r="A1903" s="14" t="s">
        <v>1493</v>
      </c>
      <c r="AK1903" s="51" t="e">
        <v>#N/A</v>
      </c>
      <c r="AO1903" s="14" t="e">
        <v>#N/A</v>
      </c>
    </row>
    <row r="1904" spans="1:41" x14ac:dyDescent="0.3">
      <c r="A1904" s="14" t="s">
        <v>1493</v>
      </c>
      <c r="AK1904" s="51" t="e">
        <v>#N/A</v>
      </c>
      <c r="AO1904" s="14" t="e">
        <v>#N/A</v>
      </c>
    </row>
    <row r="1905" spans="1:41" x14ac:dyDescent="0.3">
      <c r="A1905" s="14" t="s">
        <v>1493</v>
      </c>
      <c r="AK1905" s="51" t="e">
        <v>#N/A</v>
      </c>
      <c r="AO1905" s="14" t="e">
        <v>#N/A</v>
      </c>
    </row>
    <row r="1906" spans="1:41" x14ac:dyDescent="0.3">
      <c r="A1906" s="14" t="s">
        <v>1493</v>
      </c>
      <c r="AK1906" s="51" t="e">
        <v>#N/A</v>
      </c>
      <c r="AO1906" s="14" t="e">
        <v>#N/A</v>
      </c>
    </row>
    <row r="1907" spans="1:41" x14ac:dyDescent="0.3">
      <c r="A1907" s="14" t="s">
        <v>1493</v>
      </c>
      <c r="AK1907" s="51" t="e">
        <v>#N/A</v>
      </c>
      <c r="AO1907" s="14" t="e">
        <v>#N/A</v>
      </c>
    </row>
    <row r="1908" spans="1:41" x14ac:dyDescent="0.3">
      <c r="A1908" s="14" t="s">
        <v>1493</v>
      </c>
      <c r="AK1908" s="51" t="e">
        <v>#N/A</v>
      </c>
      <c r="AO1908" s="14" t="e">
        <v>#N/A</v>
      </c>
    </row>
    <row r="1909" spans="1:41" x14ac:dyDescent="0.3">
      <c r="A1909" s="14" t="s">
        <v>1493</v>
      </c>
      <c r="AK1909" s="51" t="e">
        <v>#N/A</v>
      </c>
      <c r="AO1909" s="14" t="e">
        <v>#N/A</v>
      </c>
    </row>
    <row r="1910" spans="1:41" x14ac:dyDescent="0.3">
      <c r="A1910" s="14" t="s">
        <v>1493</v>
      </c>
      <c r="AK1910" s="51" t="e">
        <v>#N/A</v>
      </c>
      <c r="AO1910" s="14" t="e">
        <v>#N/A</v>
      </c>
    </row>
    <row r="1911" spans="1:41" x14ac:dyDescent="0.3">
      <c r="A1911" s="14" t="s">
        <v>1493</v>
      </c>
      <c r="AK1911" s="51" t="e">
        <v>#N/A</v>
      </c>
      <c r="AO1911" s="14" t="e">
        <v>#N/A</v>
      </c>
    </row>
    <row r="1912" spans="1:41" x14ac:dyDescent="0.3">
      <c r="A1912" s="14" t="s">
        <v>1493</v>
      </c>
      <c r="AK1912" s="51" t="e">
        <v>#N/A</v>
      </c>
      <c r="AO1912" s="14" t="e">
        <v>#N/A</v>
      </c>
    </row>
    <row r="1913" spans="1:41" x14ac:dyDescent="0.3">
      <c r="A1913" s="14" t="s">
        <v>1493</v>
      </c>
      <c r="AK1913" s="51" t="e">
        <v>#N/A</v>
      </c>
      <c r="AO1913" s="14" t="e">
        <v>#N/A</v>
      </c>
    </row>
    <row r="1914" spans="1:41" x14ac:dyDescent="0.3">
      <c r="A1914" s="14" t="s">
        <v>1493</v>
      </c>
      <c r="AK1914" s="51" t="e">
        <v>#N/A</v>
      </c>
      <c r="AO1914" s="14" t="e">
        <v>#N/A</v>
      </c>
    </row>
    <row r="1915" spans="1:41" x14ac:dyDescent="0.3">
      <c r="A1915" s="14" t="s">
        <v>1493</v>
      </c>
      <c r="AK1915" s="51" t="e">
        <v>#N/A</v>
      </c>
      <c r="AO1915" s="14" t="e">
        <v>#N/A</v>
      </c>
    </row>
    <row r="1916" spans="1:41" x14ac:dyDescent="0.3">
      <c r="A1916" s="14" t="s">
        <v>1493</v>
      </c>
      <c r="AK1916" s="51" t="e">
        <v>#N/A</v>
      </c>
      <c r="AO1916" s="14" t="e">
        <v>#N/A</v>
      </c>
    </row>
    <row r="1917" spans="1:41" x14ac:dyDescent="0.3">
      <c r="A1917" s="14" t="s">
        <v>1493</v>
      </c>
      <c r="AK1917" s="51" t="e">
        <v>#N/A</v>
      </c>
      <c r="AO1917" s="14" t="e">
        <v>#N/A</v>
      </c>
    </row>
    <row r="1918" spans="1:41" x14ac:dyDescent="0.3">
      <c r="A1918" s="14" t="s">
        <v>1493</v>
      </c>
      <c r="AK1918" s="51" t="e">
        <v>#N/A</v>
      </c>
      <c r="AO1918" s="14" t="e">
        <v>#N/A</v>
      </c>
    </row>
    <row r="1919" spans="1:41" x14ac:dyDescent="0.3">
      <c r="A1919" s="14" t="s">
        <v>1493</v>
      </c>
      <c r="AK1919" s="51" t="e">
        <v>#N/A</v>
      </c>
      <c r="AO1919" s="14" t="e">
        <v>#N/A</v>
      </c>
    </row>
    <row r="1920" spans="1:41" x14ac:dyDescent="0.3">
      <c r="A1920" s="14" t="s">
        <v>1493</v>
      </c>
      <c r="AK1920" s="51" t="e">
        <v>#N/A</v>
      </c>
      <c r="AO1920" s="14" t="e">
        <v>#N/A</v>
      </c>
    </row>
    <row r="1921" spans="1:41" x14ac:dyDescent="0.3">
      <c r="A1921" s="14" t="s">
        <v>1493</v>
      </c>
      <c r="AK1921" s="51" t="e">
        <v>#N/A</v>
      </c>
      <c r="AO1921" s="14" t="e">
        <v>#N/A</v>
      </c>
    </row>
    <row r="1922" spans="1:41" x14ac:dyDescent="0.3">
      <c r="A1922" s="14" t="s">
        <v>1493</v>
      </c>
      <c r="AK1922" s="51" t="e">
        <v>#N/A</v>
      </c>
      <c r="AO1922" s="14" t="e">
        <v>#N/A</v>
      </c>
    </row>
    <row r="1923" spans="1:41" x14ac:dyDescent="0.3">
      <c r="A1923" s="14" t="s">
        <v>1493</v>
      </c>
      <c r="AK1923" s="51" t="e">
        <v>#N/A</v>
      </c>
      <c r="AO1923" s="14" t="e">
        <v>#N/A</v>
      </c>
    </row>
    <row r="1924" spans="1:41" x14ac:dyDescent="0.3">
      <c r="A1924" s="14" t="s">
        <v>1493</v>
      </c>
      <c r="AK1924" s="51" t="e">
        <v>#N/A</v>
      </c>
      <c r="AO1924" s="14" t="e">
        <v>#N/A</v>
      </c>
    </row>
    <row r="1925" spans="1:41" x14ac:dyDescent="0.3">
      <c r="A1925" s="14" t="s">
        <v>1493</v>
      </c>
      <c r="AK1925" s="51" t="e">
        <v>#N/A</v>
      </c>
      <c r="AO1925" s="14" t="e">
        <v>#N/A</v>
      </c>
    </row>
    <row r="1926" spans="1:41" x14ac:dyDescent="0.3">
      <c r="A1926" s="14" t="s">
        <v>1493</v>
      </c>
      <c r="AK1926" s="51" t="e">
        <v>#N/A</v>
      </c>
      <c r="AO1926" s="14" t="e">
        <v>#N/A</v>
      </c>
    </row>
    <row r="1927" spans="1:41" x14ac:dyDescent="0.3">
      <c r="A1927" s="14" t="s">
        <v>1493</v>
      </c>
      <c r="AK1927" s="51" t="e">
        <v>#N/A</v>
      </c>
      <c r="AO1927" s="14" t="e">
        <v>#N/A</v>
      </c>
    </row>
    <row r="1928" spans="1:41" x14ac:dyDescent="0.3">
      <c r="A1928" s="14" t="s">
        <v>1493</v>
      </c>
      <c r="AK1928" s="51" t="e">
        <v>#N/A</v>
      </c>
      <c r="AO1928" s="14" t="e">
        <v>#N/A</v>
      </c>
    </row>
    <row r="1929" spans="1:41" x14ac:dyDescent="0.3">
      <c r="A1929" s="14" t="s">
        <v>1493</v>
      </c>
      <c r="AK1929" s="51" t="e">
        <v>#N/A</v>
      </c>
      <c r="AO1929" s="14" t="e">
        <v>#N/A</v>
      </c>
    </row>
    <row r="1930" spans="1:41" x14ac:dyDescent="0.3">
      <c r="A1930" s="14" t="s">
        <v>1493</v>
      </c>
      <c r="AK1930" s="51" t="e">
        <v>#N/A</v>
      </c>
      <c r="AO1930" s="14" t="e">
        <v>#N/A</v>
      </c>
    </row>
    <row r="1931" spans="1:41" x14ac:dyDescent="0.3">
      <c r="A1931" s="14" t="s">
        <v>1493</v>
      </c>
      <c r="AK1931" s="51" t="e">
        <v>#N/A</v>
      </c>
      <c r="AN1931" t="s">
        <v>370</v>
      </c>
      <c r="AO1931" s="14" t="e">
        <v>#N/A</v>
      </c>
    </row>
    <row r="1932" spans="1:41" x14ac:dyDescent="0.3">
      <c r="A1932" s="14" t="s">
        <v>1493</v>
      </c>
      <c r="AK1932" s="51" t="e">
        <v>#N/A</v>
      </c>
      <c r="AO1932" s="14" t="e">
        <v>#N/A</v>
      </c>
    </row>
    <row r="1933" spans="1:41" x14ac:dyDescent="0.3">
      <c r="A1933" s="14" t="s">
        <v>1493</v>
      </c>
      <c r="AK1933" s="51" t="e">
        <v>#N/A</v>
      </c>
      <c r="AO1933" s="14" t="e">
        <v>#N/A</v>
      </c>
    </row>
    <row r="1934" spans="1:41" x14ac:dyDescent="0.3">
      <c r="A1934" s="14" t="s">
        <v>1493</v>
      </c>
      <c r="AK1934" s="51" t="e">
        <v>#N/A</v>
      </c>
      <c r="AO1934" s="14" t="e">
        <v>#N/A</v>
      </c>
    </row>
    <row r="1935" spans="1:41" x14ac:dyDescent="0.3">
      <c r="A1935" s="14" t="s">
        <v>1493</v>
      </c>
      <c r="AK1935" s="51" t="e">
        <v>#N/A</v>
      </c>
      <c r="AO1935" s="14" t="e">
        <v>#N/A</v>
      </c>
    </row>
    <row r="1936" spans="1:41" x14ac:dyDescent="0.3">
      <c r="A1936" s="14" t="s">
        <v>1493</v>
      </c>
      <c r="AK1936" s="51" t="e">
        <v>#N/A</v>
      </c>
      <c r="AO1936" s="14" t="e">
        <v>#N/A</v>
      </c>
    </row>
    <row r="1937" spans="1:41" x14ac:dyDescent="0.3">
      <c r="A1937" s="14" t="s">
        <v>1493</v>
      </c>
      <c r="AK1937" s="51" t="e">
        <v>#N/A</v>
      </c>
      <c r="AO1937" s="14" t="e">
        <v>#N/A</v>
      </c>
    </row>
    <row r="1938" spans="1:41" x14ac:dyDescent="0.3">
      <c r="A1938" s="14" t="s">
        <v>1493</v>
      </c>
      <c r="AK1938" s="51" t="e">
        <v>#N/A</v>
      </c>
      <c r="AO1938" s="14" t="e">
        <v>#N/A</v>
      </c>
    </row>
    <row r="1939" spans="1:41" x14ac:dyDescent="0.3">
      <c r="A1939" s="14" t="s">
        <v>1493</v>
      </c>
      <c r="AK1939" s="51" t="e">
        <v>#N/A</v>
      </c>
      <c r="AO1939" s="14" t="e">
        <v>#N/A</v>
      </c>
    </row>
    <row r="1940" spans="1:41" x14ac:dyDescent="0.3">
      <c r="A1940" s="14" t="s">
        <v>1493</v>
      </c>
      <c r="AK1940" s="51" t="e">
        <v>#N/A</v>
      </c>
      <c r="AO1940" s="14" t="e">
        <v>#N/A</v>
      </c>
    </row>
    <row r="1941" spans="1:41" x14ac:dyDescent="0.3">
      <c r="A1941" s="14" t="s">
        <v>1493</v>
      </c>
      <c r="AK1941" s="51" t="e">
        <v>#N/A</v>
      </c>
      <c r="AO1941" s="14" t="e">
        <v>#N/A</v>
      </c>
    </row>
    <row r="1942" spans="1:41" x14ac:dyDescent="0.3">
      <c r="A1942" s="14" t="s">
        <v>1493</v>
      </c>
      <c r="AK1942" s="51" t="e">
        <v>#N/A</v>
      </c>
      <c r="AO1942" s="14" t="e">
        <v>#N/A</v>
      </c>
    </row>
    <row r="1943" spans="1:41" x14ac:dyDescent="0.3">
      <c r="A1943" s="14" t="s">
        <v>1493</v>
      </c>
      <c r="AK1943" s="51" t="e">
        <v>#N/A</v>
      </c>
      <c r="AO1943" s="14" t="e">
        <v>#N/A</v>
      </c>
    </row>
    <row r="1944" spans="1:41" x14ac:dyDescent="0.3">
      <c r="A1944" s="14" t="s">
        <v>1493</v>
      </c>
      <c r="AK1944" s="51" t="e">
        <v>#N/A</v>
      </c>
      <c r="AO1944" s="14" t="e">
        <v>#N/A</v>
      </c>
    </row>
    <row r="1945" spans="1:41" x14ac:dyDescent="0.3">
      <c r="A1945" s="14" t="s">
        <v>1493</v>
      </c>
      <c r="AK1945" s="51" t="e">
        <v>#N/A</v>
      </c>
      <c r="AO1945" s="14" t="e">
        <v>#N/A</v>
      </c>
    </row>
    <row r="1946" spans="1:41" x14ac:dyDescent="0.3">
      <c r="A1946" s="14" t="s">
        <v>1493</v>
      </c>
      <c r="AK1946" s="51" t="e">
        <v>#N/A</v>
      </c>
      <c r="AO1946" s="14" t="e">
        <v>#N/A</v>
      </c>
    </row>
    <row r="1947" spans="1:41" x14ac:dyDescent="0.3">
      <c r="A1947" s="14" t="s">
        <v>1493</v>
      </c>
      <c r="AK1947" s="51" t="e">
        <v>#N/A</v>
      </c>
      <c r="AO1947" s="14" t="e">
        <v>#N/A</v>
      </c>
    </row>
    <row r="1948" spans="1:41" x14ac:dyDescent="0.3">
      <c r="A1948" s="14" t="s">
        <v>1493</v>
      </c>
      <c r="AK1948" s="51" t="e">
        <v>#N/A</v>
      </c>
      <c r="AO1948" s="14" t="e">
        <v>#N/A</v>
      </c>
    </row>
    <row r="1949" spans="1:41" x14ac:dyDescent="0.3">
      <c r="A1949" s="14" t="s">
        <v>1493</v>
      </c>
      <c r="AK1949" s="51" t="e">
        <v>#N/A</v>
      </c>
      <c r="AO1949" s="14" t="e">
        <v>#N/A</v>
      </c>
    </row>
    <row r="1950" spans="1:41" x14ac:dyDescent="0.3">
      <c r="A1950" s="14" t="s">
        <v>1493</v>
      </c>
      <c r="AK1950" s="51" t="e">
        <v>#N/A</v>
      </c>
      <c r="AO1950" s="14" t="e">
        <v>#N/A</v>
      </c>
    </row>
    <row r="1951" spans="1:41" x14ac:dyDescent="0.3">
      <c r="A1951" s="14" t="s">
        <v>1493</v>
      </c>
      <c r="AK1951" s="51" t="e">
        <v>#N/A</v>
      </c>
      <c r="AO1951" s="14" t="e">
        <v>#N/A</v>
      </c>
    </row>
    <row r="1952" spans="1:41" x14ac:dyDescent="0.3">
      <c r="A1952" s="14" t="s">
        <v>1493</v>
      </c>
      <c r="AK1952" s="51" t="e">
        <v>#N/A</v>
      </c>
      <c r="AO1952" s="14" t="e">
        <v>#N/A</v>
      </c>
    </row>
    <row r="1953" spans="1:41" x14ac:dyDescent="0.3">
      <c r="A1953" s="14" t="s">
        <v>1493</v>
      </c>
      <c r="AK1953" s="51" t="e">
        <v>#N/A</v>
      </c>
      <c r="AO1953" s="14" t="e">
        <v>#N/A</v>
      </c>
    </row>
    <row r="1954" spans="1:41" x14ac:dyDescent="0.3">
      <c r="A1954" s="14" t="s">
        <v>1493</v>
      </c>
      <c r="AK1954" s="51" t="e">
        <v>#N/A</v>
      </c>
      <c r="AO1954" s="14" t="e">
        <v>#N/A</v>
      </c>
    </row>
    <row r="1955" spans="1:41" x14ac:dyDescent="0.3">
      <c r="A1955" s="14" t="s">
        <v>1493</v>
      </c>
      <c r="AK1955" s="51" t="e">
        <v>#N/A</v>
      </c>
      <c r="AO1955" s="14" t="e">
        <v>#N/A</v>
      </c>
    </row>
    <row r="1956" spans="1:41" x14ac:dyDescent="0.3">
      <c r="A1956" s="14" t="s">
        <v>1493</v>
      </c>
      <c r="AK1956" s="51" t="e">
        <v>#N/A</v>
      </c>
      <c r="AO1956" s="14" t="e">
        <v>#N/A</v>
      </c>
    </row>
    <row r="1957" spans="1:41" x14ac:dyDescent="0.3">
      <c r="A1957" s="14" t="s">
        <v>1493</v>
      </c>
      <c r="AK1957" s="51" t="e">
        <v>#N/A</v>
      </c>
      <c r="AO1957" s="14" t="e">
        <v>#N/A</v>
      </c>
    </row>
    <row r="1958" spans="1:41" x14ac:dyDescent="0.3">
      <c r="A1958" s="14" t="s">
        <v>1493</v>
      </c>
      <c r="AK1958" s="51" t="e">
        <v>#N/A</v>
      </c>
      <c r="AO1958" s="14" t="e">
        <v>#N/A</v>
      </c>
    </row>
    <row r="1959" spans="1:41" x14ac:dyDescent="0.3">
      <c r="A1959" s="14" t="s">
        <v>1493</v>
      </c>
      <c r="AK1959" s="51" t="e">
        <v>#N/A</v>
      </c>
      <c r="AO1959" s="14" t="e">
        <v>#N/A</v>
      </c>
    </row>
    <row r="1960" spans="1:41" x14ac:dyDescent="0.3">
      <c r="A1960" s="14" t="s">
        <v>1493</v>
      </c>
      <c r="AK1960" s="51" t="e">
        <v>#N/A</v>
      </c>
      <c r="AO1960" s="14" t="e">
        <v>#N/A</v>
      </c>
    </row>
    <row r="1961" spans="1:41" x14ac:dyDescent="0.3">
      <c r="A1961" s="14" t="s">
        <v>1493</v>
      </c>
      <c r="AK1961" s="51" t="e">
        <v>#N/A</v>
      </c>
      <c r="AO1961" s="14" t="e">
        <v>#N/A</v>
      </c>
    </row>
    <row r="1962" spans="1:41" x14ac:dyDescent="0.3">
      <c r="A1962" s="14" t="s">
        <v>1493</v>
      </c>
      <c r="AK1962" s="51" t="e">
        <v>#N/A</v>
      </c>
      <c r="AO1962" s="14" t="e">
        <v>#N/A</v>
      </c>
    </row>
    <row r="1963" spans="1:41" x14ac:dyDescent="0.3">
      <c r="A1963" s="14" t="s">
        <v>1493</v>
      </c>
      <c r="AK1963" s="51" t="e">
        <v>#N/A</v>
      </c>
      <c r="AO1963" s="14" t="e">
        <v>#N/A</v>
      </c>
    </row>
    <row r="1964" spans="1:41" x14ac:dyDescent="0.3">
      <c r="A1964" s="14" t="s">
        <v>1493</v>
      </c>
      <c r="AK1964" s="51" t="e">
        <v>#N/A</v>
      </c>
      <c r="AO1964" s="14" t="e">
        <v>#N/A</v>
      </c>
    </row>
    <row r="1965" spans="1:41" x14ac:dyDescent="0.3">
      <c r="A1965" s="14" t="s">
        <v>1493</v>
      </c>
      <c r="AK1965" s="51" t="e">
        <v>#N/A</v>
      </c>
      <c r="AO1965" s="14" t="e">
        <v>#N/A</v>
      </c>
    </row>
    <row r="1966" spans="1:41" x14ac:dyDescent="0.3">
      <c r="A1966" s="14" t="s">
        <v>1493</v>
      </c>
      <c r="AK1966" s="51" t="e">
        <v>#N/A</v>
      </c>
      <c r="AO1966" s="14" t="e">
        <v>#N/A</v>
      </c>
    </row>
    <row r="1967" spans="1:41" x14ac:dyDescent="0.3">
      <c r="A1967" s="14" t="s">
        <v>1493</v>
      </c>
      <c r="AK1967" s="51" t="e">
        <v>#N/A</v>
      </c>
      <c r="AO1967" s="14" t="e">
        <v>#N/A</v>
      </c>
    </row>
    <row r="1968" spans="1:41" x14ac:dyDescent="0.3">
      <c r="A1968" s="14" t="s">
        <v>1493</v>
      </c>
      <c r="AK1968" s="51" t="e">
        <v>#N/A</v>
      </c>
      <c r="AO1968" s="14" t="e">
        <v>#N/A</v>
      </c>
    </row>
    <row r="1969" spans="1:41" x14ac:dyDescent="0.3">
      <c r="A1969" s="14" t="s">
        <v>1493</v>
      </c>
      <c r="AK1969" s="51" t="e">
        <v>#N/A</v>
      </c>
      <c r="AO1969" s="14" t="e">
        <v>#N/A</v>
      </c>
    </row>
    <row r="1970" spans="1:41" x14ac:dyDescent="0.3">
      <c r="A1970" s="14" t="s">
        <v>1493</v>
      </c>
      <c r="AK1970" s="51" t="e">
        <v>#N/A</v>
      </c>
      <c r="AO1970" s="14" t="e">
        <v>#N/A</v>
      </c>
    </row>
    <row r="1971" spans="1:41" x14ac:dyDescent="0.3">
      <c r="A1971" s="14" t="s">
        <v>1493</v>
      </c>
      <c r="AK1971" s="51" t="e">
        <v>#N/A</v>
      </c>
      <c r="AO1971" s="14" t="e">
        <v>#N/A</v>
      </c>
    </row>
    <row r="1972" spans="1:41" x14ac:dyDescent="0.3">
      <c r="A1972" s="14" t="s">
        <v>1493</v>
      </c>
      <c r="AK1972" s="51" t="e">
        <v>#N/A</v>
      </c>
      <c r="AO1972" s="14" t="e">
        <v>#N/A</v>
      </c>
    </row>
    <row r="1973" spans="1:41" x14ac:dyDescent="0.3">
      <c r="A1973" s="14" t="s">
        <v>1493</v>
      </c>
      <c r="AK1973" s="51" t="e">
        <v>#N/A</v>
      </c>
      <c r="AO1973" s="14" t="e">
        <v>#N/A</v>
      </c>
    </row>
    <row r="1974" spans="1:41" x14ac:dyDescent="0.3">
      <c r="A1974" s="14" t="s">
        <v>1493</v>
      </c>
      <c r="AK1974" s="51" t="e">
        <v>#N/A</v>
      </c>
      <c r="AO1974" s="14" t="e">
        <v>#N/A</v>
      </c>
    </row>
    <row r="1975" spans="1:41" x14ac:dyDescent="0.3">
      <c r="A1975" s="14" t="s">
        <v>1493</v>
      </c>
      <c r="AK1975" s="51" t="e">
        <v>#N/A</v>
      </c>
      <c r="AO1975" s="14" t="e">
        <v>#N/A</v>
      </c>
    </row>
    <row r="1976" spans="1:41" x14ac:dyDescent="0.3">
      <c r="A1976" s="14" t="s">
        <v>1493</v>
      </c>
      <c r="AK1976" s="51" t="e">
        <v>#N/A</v>
      </c>
      <c r="AO1976" s="14" t="e">
        <v>#N/A</v>
      </c>
    </row>
    <row r="1977" spans="1:41" x14ac:dyDescent="0.3">
      <c r="A1977" s="14" t="s">
        <v>1493</v>
      </c>
      <c r="AK1977" s="51" t="e">
        <v>#N/A</v>
      </c>
      <c r="AO1977" s="14" t="e">
        <v>#N/A</v>
      </c>
    </row>
    <row r="1978" spans="1:41" x14ac:dyDescent="0.3">
      <c r="A1978" s="14" t="s">
        <v>1493</v>
      </c>
      <c r="AK1978" s="51" t="e">
        <v>#N/A</v>
      </c>
      <c r="AO1978" s="14" t="e">
        <v>#N/A</v>
      </c>
    </row>
    <row r="1979" spans="1:41" x14ac:dyDescent="0.3">
      <c r="A1979" s="14" t="s">
        <v>1493</v>
      </c>
      <c r="AK1979" s="51" t="e">
        <v>#N/A</v>
      </c>
      <c r="AO1979" s="14" t="e">
        <v>#N/A</v>
      </c>
    </row>
    <row r="1980" spans="1:41" x14ac:dyDescent="0.3">
      <c r="A1980" s="14" t="s">
        <v>1493</v>
      </c>
      <c r="AK1980" s="51" t="e">
        <v>#N/A</v>
      </c>
      <c r="AO1980" s="14" t="e">
        <v>#N/A</v>
      </c>
    </row>
    <row r="1981" spans="1:41" x14ac:dyDescent="0.3">
      <c r="A1981" s="14" t="s">
        <v>1493</v>
      </c>
      <c r="AK1981" s="51" t="e">
        <v>#N/A</v>
      </c>
      <c r="AO1981" s="14" t="e">
        <v>#N/A</v>
      </c>
    </row>
    <row r="1982" spans="1:41" x14ac:dyDescent="0.3">
      <c r="A1982" s="14" t="s">
        <v>1493</v>
      </c>
      <c r="AK1982" s="51" t="e">
        <v>#N/A</v>
      </c>
      <c r="AO1982" s="14" t="e">
        <v>#N/A</v>
      </c>
    </row>
    <row r="1983" spans="1:41" x14ac:dyDescent="0.3">
      <c r="A1983" s="14" t="s">
        <v>1493</v>
      </c>
      <c r="AK1983" s="51" t="e">
        <v>#N/A</v>
      </c>
      <c r="AO1983" s="14" t="e">
        <v>#N/A</v>
      </c>
    </row>
    <row r="1984" spans="1:41" x14ac:dyDescent="0.3">
      <c r="A1984" s="14" t="s">
        <v>1493</v>
      </c>
      <c r="AK1984" s="51" t="e">
        <v>#N/A</v>
      </c>
      <c r="AO1984" s="14" t="e">
        <v>#N/A</v>
      </c>
    </row>
    <row r="1985" spans="1:41" x14ac:dyDescent="0.3">
      <c r="A1985" s="14" t="s">
        <v>1493</v>
      </c>
      <c r="AK1985" s="51" t="e">
        <v>#N/A</v>
      </c>
      <c r="AO1985" s="14" t="e">
        <v>#N/A</v>
      </c>
    </row>
    <row r="1986" spans="1:41" x14ac:dyDescent="0.3">
      <c r="A1986" s="14" t="s">
        <v>1493</v>
      </c>
      <c r="AK1986" s="51" t="e">
        <v>#N/A</v>
      </c>
      <c r="AO1986" s="14" t="e">
        <v>#N/A</v>
      </c>
    </row>
    <row r="1987" spans="1:41" x14ac:dyDescent="0.3">
      <c r="A1987" s="14" t="s">
        <v>1493</v>
      </c>
      <c r="AK1987" s="51" t="e">
        <v>#N/A</v>
      </c>
      <c r="AO1987" s="14" t="e">
        <v>#N/A</v>
      </c>
    </row>
    <row r="1988" spans="1:41" x14ac:dyDescent="0.3">
      <c r="A1988" s="14" t="s">
        <v>1493</v>
      </c>
      <c r="AK1988" s="51" t="e">
        <v>#N/A</v>
      </c>
      <c r="AO1988" s="14" t="e">
        <v>#N/A</v>
      </c>
    </row>
    <row r="1989" spans="1:41" x14ac:dyDescent="0.3">
      <c r="A1989" s="14" t="s">
        <v>1493</v>
      </c>
      <c r="AK1989" s="51" t="e">
        <v>#N/A</v>
      </c>
      <c r="AO1989" s="14" t="e">
        <v>#N/A</v>
      </c>
    </row>
    <row r="1990" spans="1:41" x14ac:dyDescent="0.3">
      <c r="A1990" s="14" t="s">
        <v>1493</v>
      </c>
      <c r="AK1990" s="51" t="e">
        <v>#N/A</v>
      </c>
      <c r="AO1990" s="14" t="e">
        <v>#N/A</v>
      </c>
    </row>
    <row r="1991" spans="1:41" x14ac:dyDescent="0.3">
      <c r="A1991" s="14" t="s">
        <v>1493</v>
      </c>
      <c r="AK1991" s="51" t="e">
        <v>#N/A</v>
      </c>
      <c r="AO1991" s="14" t="e">
        <v>#N/A</v>
      </c>
    </row>
    <row r="1992" spans="1:41" x14ac:dyDescent="0.3">
      <c r="A1992" s="14" t="s">
        <v>1493</v>
      </c>
      <c r="AK1992" s="51" t="e">
        <v>#N/A</v>
      </c>
      <c r="AO1992" s="14" t="e">
        <v>#N/A</v>
      </c>
    </row>
    <row r="1993" spans="1:41" x14ac:dyDescent="0.3">
      <c r="A1993" s="14" t="s">
        <v>1493</v>
      </c>
      <c r="AK1993" s="51" t="e">
        <v>#N/A</v>
      </c>
      <c r="AO1993" s="14" t="e">
        <v>#N/A</v>
      </c>
    </row>
    <row r="1994" spans="1:41" x14ac:dyDescent="0.3">
      <c r="A1994" s="14" t="s">
        <v>1493</v>
      </c>
      <c r="AK1994" s="51" t="e">
        <v>#N/A</v>
      </c>
      <c r="AO1994" s="14" t="e">
        <v>#N/A</v>
      </c>
    </row>
    <row r="1995" spans="1:41" x14ac:dyDescent="0.3">
      <c r="A1995" s="14" t="s">
        <v>1493</v>
      </c>
      <c r="AK1995" s="51" t="e">
        <v>#N/A</v>
      </c>
      <c r="AO1995" s="14" t="e">
        <v>#N/A</v>
      </c>
    </row>
    <row r="1996" spans="1:41" x14ac:dyDescent="0.3">
      <c r="A1996" s="14" t="s">
        <v>1493</v>
      </c>
      <c r="AK1996" s="51" t="e">
        <v>#N/A</v>
      </c>
      <c r="AO1996" s="14" t="e">
        <v>#N/A</v>
      </c>
    </row>
    <row r="1997" spans="1:41" x14ac:dyDescent="0.3">
      <c r="A1997" s="14" t="s">
        <v>1493</v>
      </c>
      <c r="AK1997" s="51" t="e">
        <v>#N/A</v>
      </c>
      <c r="AO1997" s="14" t="e">
        <v>#N/A</v>
      </c>
    </row>
    <row r="1998" spans="1:41" x14ac:dyDescent="0.3">
      <c r="A1998" s="14" t="s">
        <v>1493</v>
      </c>
      <c r="AK1998" s="51" t="e">
        <v>#N/A</v>
      </c>
      <c r="AO1998" s="14" t="e">
        <v>#N/A</v>
      </c>
    </row>
    <row r="1999" spans="1:41" x14ac:dyDescent="0.3">
      <c r="A1999" s="14" t="s">
        <v>1493</v>
      </c>
      <c r="AK1999" s="51" t="e">
        <v>#N/A</v>
      </c>
      <c r="AO1999" s="14" t="e">
        <v>#N/A</v>
      </c>
    </row>
    <row r="2000" spans="1:41" x14ac:dyDescent="0.3">
      <c r="A2000" s="14" t="s">
        <v>1493</v>
      </c>
      <c r="AK2000" s="51" t="e">
        <v>#N/A</v>
      </c>
      <c r="AO2000" s="14" t="e">
        <v>#N/A</v>
      </c>
    </row>
    <row r="2001" spans="1:41" x14ac:dyDescent="0.3">
      <c r="A2001" s="14" t="s">
        <v>1493</v>
      </c>
      <c r="AK2001" s="51" t="e">
        <v>#N/A</v>
      </c>
      <c r="AO2001" s="14" t="e">
        <v>#N/A</v>
      </c>
    </row>
    <row r="2002" spans="1:41" x14ac:dyDescent="0.3">
      <c r="A2002" s="14" t="s">
        <v>1493</v>
      </c>
      <c r="AK2002" s="51" t="e">
        <v>#N/A</v>
      </c>
      <c r="AO2002" s="14" t="e">
        <v>#N/A</v>
      </c>
    </row>
    <row r="2003" spans="1:41" x14ac:dyDescent="0.3">
      <c r="A2003" s="14" t="s">
        <v>1493</v>
      </c>
      <c r="AK2003" s="51" t="e">
        <v>#N/A</v>
      </c>
      <c r="AO2003" s="14" t="e">
        <v>#N/A</v>
      </c>
    </row>
    <row r="2004" spans="1:41" x14ac:dyDescent="0.3">
      <c r="A2004" s="14" t="s">
        <v>1493</v>
      </c>
      <c r="AK2004" s="51" t="e">
        <v>#N/A</v>
      </c>
      <c r="AO2004" s="14" t="e">
        <v>#N/A</v>
      </c>
    </row>
    <row r="2005" spans="1:41" x14ac:dyDescent="0.3">
      <c r="A2005" s="14" t="s">
        <v>1493</v>
      </c>
      <c r="AK2005" s="51" t="e">
        <v>#N/A</v>
      </c>
      <c r="AO2005" s="14" t="e">
        <v>#N/A</v>
      </c>
    </row>
    <row r="2006" spans="1:41" x14ac:dyDescent="0.3">
      <c r="A2006" s="14" t="s">
        <v>1493</v>
      </c>
      <c r="AK2006" s="51" t="e">
        <v>#N/A</v>
      </c>
      <c r="AO2006" s="14" t="e">
        <v>#N/A</v>
      </c>
    </row>
    <row r="2007" spans="1:41" x14ac:dyDescent="0.3">
      <c r="A2007" s="14" t="s">
        <v>1493</v>
      </c>
      <c r="AK2007" s="51" t="e">
        <v>#N/A</v>
      </c>
      <c r="AO2007" s="14" t="e">
        <v>#N/A</v>
      </c>
    </row>
    <row r="2008" spans="1:41" x14ac:dyDescent="0.3">
      <c r="A2008" s="14" t="s">
        <v>1493</v>
      </c>
      <c r="AK2008" s="51" t="e">
        <v>#N/A</v>
      </c>
      <c r="AO2008" s="14" t="e">
        <v>#N/A</v>
      </c>
    </row>
    <row r="2009" spans="1:41" x14ac:dyDescent="0.3">
      <c r="A2009" s="14" t="s">
        <v>1493</v>
      </c>
      <c r="AK2009" s="51" t="e">
        <v>#N/A</v>
      </c>
      <c r="AO2009" s="14" t="e">
        <v>#N/A</v>
      </c>
    </row>
    <row r="2010" spans="1:41" x14ac:dyDescent="0.3">
      <c r="A2010" s="14" t="s">
        <v>1493</v>
      </c>
      <c r="AK2010" s="51" t="e">
        <v>#N/A</v>
      </c>
      <c r="AO2010" s="14" t="e">
        <v>#N/A</v>
      </c>
    </row>
    <row r="2011" spans="1:41" x14ac:dyDescent="0.3">
      <c r="A2011" s="14" t="s">
        <v>1493</v>
      </c>
      <c r="AK2011" s="51" t="e">
        <v>#N/A</v>
      </c>
      <c r="AO2011" s="14" t="e">
        <v>#N/A</v>
      </c>
    </row>
    <row r="2012" spans="1:41" x14ac:dyDescent="0.3">
      <c r="A2012" s="14" t="s">
        <v>1493</v>
      </c>
      <c r="AK2012" s="51" t="e">
        <v>#N/A</v>
      </c>
      <c r="AO2012" s="14" t="e">
        <v>#N/A</v>
      </c>
    </row>
    <row r="2013" spans="1:41" x14ac:dyDescent="0.3">
      <c r="A2013" s="14" t="s">
        <v>1493</v>
      </c>
      <c r="AK2013" s="51" t="e">
        <v>#N/A</v>
      </c>
      <c r="AO2013" s="14" t="e">
        <v>#N/A</v>
      </c>
    </row>
    <row r="2014" spans="1:41" x14ac:dyDescent="0.3">
      <c r="A2014" s="14" t="s">
        <v>1493</v>
      </c>
      <c r="AK2014" s="51" t="e">
        <v>#N/A</v>
      </c>
      <c r="AO2014" s="14" t="e">
        <v>#N/A</v>
      </c>
    </row>
    <row r="2015" spans="1:41" x14ac:dyDescent="0.3">
      <c r="A2015" s="14" t="s">
        <v>1493</v>
      </c>
      <c r="AK2015" s="51" t="e">
        <v>#N/A</v>
      </c>
      <c r="AO2015" s="14" t="e">
        <v>#N/A</v>
      </c>
    </row>
    <row r="2016" spans="1:41" x14ac:dyDescent="0.3">
      <c r="A2016" s="14" t="s">
        <v>1493</v>
      </c>
      <c r="AK2016" s="51" t="e">
        <v>#N/A</v>
      </c>
      <c r="AO2016" s="14" t="e">
        <v>#N/A</v>
      </c>
    </row>
    <row r="2017" spans="1:41" x14ac:dyDescent="0.3">
      <c r="A2017" s="14" t="s">
        <v>1493</v>
      </c>
      <c r="AK2017" s="51" t="e">
        <v>#N/A</v>
      </c>
      <c r="AO2017" s="14" t="e">
        <v>#N/A</v>
      </c>
    </row>
    <row r="2018" spans="1:41" x14ac:dyDescent="0.3">
      <c r="A2018" s="14" t="s">
        <v>1493</v>
      </c>
      <c r="AK2018" s="51" t="e">
        <v>#N/A</v>
      </c>
      <c r="AO2018" s="14" t="e">
        <v>#N/A</v>
      </c>
    </row>
    <row r="2019" spans="1:41" x14ac:dyDescent="0.3">
      <c r="A2019" s="14" t="s">
        <v>1493</v>
      </c>
      <c r="AK2019" s="51" t="e">
        <v>#N/A</v>
      </c>
      <c r="AO2019" s="14" t="e">
        <v>#N/A</v>
      </c>
    </row>
    <row r="2020" spans="1:41" x14ac:dyDescent="0.3">
      <c r="A2020" s="14" t="s">
        <v>1493</v>
      </c>
      <c r="AK2020" s="51" t="e">
        <v>#N/A</v>
      </c>
      <c r="AO2020" s="14" t="e">
        <v>#N/A</v>
      </c>
    </row>
    <row r="2021" spans="1:41" x14ac:dyDescent="0.3">
      <c r="A2021" s="14" t="s">
        <v>1493</v>
      </c>
      <c r="AK2021" s="51" t="e">
        <v>#N/A</v>
      </c>
      <c r="AO2021" s="14" t="e">
        <v>#N/A</v>
      </c>
    </row>
    <row r="2022" spans="1:41" x14ac:dyDescent="0.3">
      <c r="A2022" s="14" t="s">
        <v>1493</v>
      </c>
      <c r="AK2022" s="51" t="e">
        <v>#N/A</v>
      </c>
      <c r="AO2022" s="14" t="e">
        <v>#N/A</v>
      </c>
    </row>
    <row r="2023" spans="1:41" x14ac:dyDescent="0.3">
      <c r="A2023" s="14" t="s">
        <v>1493</v>
      </c>
      <c r="AK2023" s="51" t="e">
        <v>#N/A</v>
      </c>
      <c r="AO2023" s="14" t="e">
        <v>#N/A</v>
      </c>
    </row>
    <row r="2024" spans="1:41" x14ac:dyDescent="0.3">
      <c r="A2024" s="14" t="s">
        <v>1493</v>
      </c>
      <c r="AK2024" s="51" t="e">
        <v>#N/A</v>
      </c>
      <c r="AO2024" s="14" t="e">
        <v>#N/A</v>
      </c>
    </row>
    <row r="2025" spans="1:41" x14ac:dyDescent="0.3">
      <c r="A2025" s="14" t="s">
        <v>1493</v>
      </c>
      <c r="AK2025" s="51" t="e">
        <v>#N/A</v>
      </c>
      <c r="AO2025" s="14" t="e">
        <v>#N/A</v>
      </c>
    </row>
    <row r="2026" spans="1:41" x14ac:dyDescent="0.3">
      <c r="A2026" s="14" t="s">
        <v>1493</v>
      </c>
      <c r="AK2026" s="51" t="e">
        <v>#N/A</v>
      </c>
      <c r="AO2026" s="14" t="e">
        <v>#N/A</v>
      </c>
    </row>
    <row r="2027" spans="1:41" x14ac:dyDescent="0.3">
      <c r="A2027" s="14" t="s">
        <v>1493</v>
      </c>
      <c r="AK2027" s="51" t="e">
        <v>#N/A</v>
      </c>
      <c r="AO2027" s="14" t="e">
        <v>#N/A</v>
      </c>
    </row>
    <row r="2028" spans="1:41" x14ac:dyDescent="0.3">
      <c r="A2028" s="14" t="s">
        <v>1493</v>
      </c>
      <c r="AK2028" s="51" t="e">
        <v>#N/A</v>
      </c>
      <c r="AO2028" s="14" t="e">
        <v>#N/A</v>
      </c>
    </row>
    <row r="2029" spans="1:41" x14ac:dyDescent="0.3">
      <c r="A2029" s="14" t="s">
        <v>1493</v>
      </c>
      <c r="AK2029" s="51" t="e">
        <v>#N/A</v>
      </c>
      <c r="AO2029" s="14" t="e">
        <v>#N/A</v>
      </c>
    </row>
    <row r="2030" spans="1:41" x14ac:dyDescent="0.3">
      <c r="A2030" s="14" t="s">
        <v>1493</v>
      </c>
      <c r="AK2030" s="51" t="e">
        <v>#N/A</v>
      </c>
      <c r="AO2030" s="14" t="e">
        <v>#N/A</v>
      </c>
    </row>
    <row r="2031" spans="1:41" x14ac:dyDescent="0.3">
      <c r="A2031" s="14" t="s">
        <v>1493</v>
      </c>
      <c r="AK2031" s="51" t="e">
        <v>#N/A</v>
      </c>
      <c r="AO2031" s="14" t="e">
        <v>#N/A</v>
      </c>
    </row>
    <row r="2032" spans="1:41" x14ac:dyDescent="0.3">
      <c r="A2032" s="14" t="s">
        <v>1493</v>
      </c>
      <c r="AK2032" s="51" t="e">
        <v>#N/A</v>
      </c>
      <c r="AO2032" s="14" t="e">
        <v>#N/A</v>
      </c>
    </row>
    <row r="2033" spans="1:41" x14ac:dyDescent="0.3">
      <c r="A2033" s="14" t="s">
        <v>1493</v>
      </c>
      <c r="AK2033" s="51" t="e">
        <v>#N/A</v>
      </c>
      <c r="AO2033" s="14" t="e">
        <v>#N/A</v>
      </c>
    </row>
    <row r="2034" spans="1:41" x14ac:dyDescent="0.3">
      <c r="A2034" s="14" t="s">
        <v>1493</v>
      </c>
      <c r="AK2034" s="51" t="e">
        <v>#N/A</v>
      </c>
      <c r="AO2034" s="14" t="e">
        <v>#N/A</v>
      </c>
    </row>
    <row r="2035" spans="1:41" x14ac:dyDescent="0.3">
      <c r="A2035" s="14" t="s">
        <v>1493</v>
      </c>
      <c r="AK2035" s="51" t="e">
        <v>#N/A</v>
      </c>
      <c r="AO2035" s="14" t="e">
        <v>#N/A</v>
      </c>
    </row>
    <row r="2036" spans="1:41" x14ac:dyDescent="0.3">
      <c r="A2036" s="14" t="s">
        <v>1493</v>
      </c>
      <c r="AK2036" s="51" t="e">
        <v>#N/A</v>
      </c>
      <c r="AO2036" s="14" t="e">
        <v>#N/A</v>
      </c>
    </row>
    <row r="2037" spans="1:41" x14ac:dyDescent="0.3">
      <c r="A2037" s="14" t="s">
        <v>1493</v>
      </c>
      <c r="AK2037" s="51" t="e">
        <v>#N/A</v>
      </c>
      <c r="AO2037" s="14" t="e">
        <v>#N/A</v>
      </c>
    </row>
    <row r="2038" spans="1:41" x14ac:dyDescent="0.3">
      <c r="A2038" s="14" t="s">
        <v>1493</v>
      </c>
      <c r="AK2038" s="51" t="e">
        <v>#N/A</v>
      </c>
      <c r="AO2038" s="14" t="e">
        <v>#N/A</v>
      </c>
    </row>
    <row r="2039" spans="1:41" x14ac:dyDescent="0.3">
      <c r="A2039" s="14" t="s">
        <v>1493</v>
      </c>
      <c r="AK2039" s="51" t="e">
        <v>#N/A</v>
      </c>
      <c r="AO2039" s="14" t="e">
        <v>#N/A</v>
      </c>
    </row>
    <row r="2040" spans="1:41" x14ac:dyDescent="0.3">
      <c r="A2040" s="14" t="s">
        <v>1493</v>
      </c>
      <c r="AK2040" s="51" t="e">
        <v>#N/A</v>
      </c>
      <c r="AO2040" s="14" t="e">
        <v>#N/A</v>
      </c>
    </row>
    <row r="2041" spans="1:41" x14ac:dyDescent="0.3">
      <c r="A2041" s="14" t="s">
        <v>1493</v>
      </c>
      <c r="AK2041" s="51" t="e">
        <v>#N/A</v>
      </c>
      <c r="AO2041" s="14" t="e">
        <v>#N/A</v>
      </c>
    </row>
    <row r="2042" spans="1:41" x14ac:dyDescent="0.3">
      <c r="A2042" s="14" t="s">
        <v>1493</v>
      </c>
      <c r="AK2042" s="51" t="e">
        <v>#N/A</v>
      </c>
      <c r="AO2042" s="14" t="e">
        <v>#N/A</v>
      </c>
    </row>
    <row r="2043" spans="1:41" x14ac:dyDescent="0.3">
      <c r="A2043" s="14" t="s">
        <v>1493</v>
      </c>
      <c r="AK2043" s="51" t="e">
        <v>#N/A</v>
      </c>
      <c r="AO2043" s="14" t="e">
        <v>#N/A</v>
      </c>
    </row>
    <row r="2044" spans="1:41" x14ac:dyDescent="0.3">
      <c r="A2044" s="14" t="s">
        <v>1493</v>
      </c>
      <c r="AK2044" s="51" t="e">
        <v>#N/A</v>
      </c>
      <c r="AO2044" s="14" t="e">
        <v>#N/A</v>
      </c>
    </row>
    <row r="2045" spans="1:41" x14ac:dyDescent="0.3">
      <c r="A2045" s="14" t="s">
        <v>1493</v>
      </c>
      <c r="AK2045" s="51" t="e">
        <v>#N/A</v>
      </c>
      <c r="AO2045" s="14" t="e">
        <v>#N/A</v>
      </c>
    </row>
    <row r="2046" spans="1:41" x14ac:dyDescent="0.3">
      <c r="A2046" s="14" t="s">
        <v>1493</v>
      </c>
      <c r="AK2046" s="51" t="e">
        <v>#N/A</v>
      </c>
      <c r="AO2046" s="14" t="e">
        <v>#N/A</v>
      </c>
    </row>
    <row r="2047" spans="1:41" x14ac:dyDescent="0.3">
      <c r="A2047" s="14" t="s">
        <v>1493</v>
      </c>
      <c r="AK2047" s="51" t="e">
        <v>#N/A</v>
      </c>
      <c r="AO2047" s="14" t="e">
        <v>#N/A</v>
      </c>
    </row>
    <row r="2048" spans="1:41" x14ac:dyDescent="0.3">
      <c r="A2048" s="14" t="s">
        <v>1493</v>
      </c>
      <c r="AK2048" s="51" t="e">
        <v>#N/A</v>
      </c>
      <c r="AO2048" s="14" t="e">
        <v>#N/A</v>
      </c>
    </row>
    <row r="2049" spans="1:41" x14ac:dyDescent="0.3">
      <c r="A2049" s="14" t="s">
        <v>1493</v>
      </c>
      <c r="AK2049" s="51" t="e">
        <v>#N/A</v>
      </c>
      <c r="AO2049" s="14" t="e">
        <v>#N/A</v>
      </c>
    </row>
    <row r="2050" spans="1:41" x14ac:dyDescent="0.3">
      <c r="A2050" s="14" t="s">
        <v>1493</v>
      </c>
      <c r="AK2050" s="51" t="e">
        <v>#N/A</v>
      </c>
      <c r="AO2050" s="14" t="e">
        <v>#N/A</v>
      </c>
    </row>
    <row r="2051" spans="1:41" x14ac:dyDescent="0.3">
      <c r="A2051" s="14" t="s">
        <v>1493</v>
      </c>
      <c r="AK2051" s="51" t="e">
        <v>#N/A</v>
      </c>
      <c r="AO2051" s="14" t="e">
        <v>#N/A</v>
      </c>
    </row>
    <row r="2052" spans="1:41" x14ac:dyDescent="0.3">
      <c r="A2052" s="14" t="s">
        <v>1493</v>
      </c>
      <c r="AK2052" s="51" t="e">
        <v>#N/A</v>
      </c>
      <c r="AO2052" s="14" t="e">
        <v>#N/A</v>
      </c>
    </row>
    <row r="2053" spans="1:41" x14ac:dyDescent="0.3">
      <c r="A2053" s="14" t="s">
        <v>1493</v>
      </c>
      <c r="AK2053" s="51" t="e">
        <v>#N/A</v>
      </c>
      <c r="AO2053" s="14" t="e">
        <v>#N/A</v>
      </c>
    </row>
    <row r="2054" spans="1:41" x14ac:dyDescent="0.3">
      <c r="A2054" s="14" t="s">
        <v>1493</v>
      </c>
      <c r="AK2054" s="51" t="e">
        <v>#N/A</v>
      </c>
      <c r="AO2054" s="14" t="e">
        <v>#N/A</v>
      </c>
    </row>
    <row r="2055" spans="1:41" x14ac:dyDescent="0.3">
      <c r="A2055" s="14" t="s">
        <v>1493</v>
      </c>
      <c r="AK2055" s="51" t="e">
        <v>#N/A</v>
      </c>
      <c r="AO2055" s="14" t="e">
        <v>#N/A</v>
      </c>
    </row>
    <row r="2056" spans="1:41" x14ac:dyDescent="0.3">
      <c r="A2056" s="14" t="s">
        <v>1493</v>
      </c>
      <c r="AK2056" s="51" t="e">
        <v>#N/A</v>
      </c>
      <c r="AO2056" s="14" t="e">
        <v>#N/A</v>
      </c>
    </row>
    <row r="2057" spans="1:41" x14ac:dyDescent="0.3">
      <c r="A2057" s="14" t="s">
        <v>1493</v>
      </c>
      <c r="AK2057" s="51" t="e">
        <v>#N/A</v>
      </c>
      <c r="AO2057" s="14" t="e">
        <v>#N/A</v>
      </c>
    </row>
    <row r="2058" spans="1:41" x14ac:dyDescent="0.3">
      <c r="A2058" s="14" t="s">
        <v>1493</v>
      </c>
      <c r="AK2058" s="51" t="e">
        <v>#N/A</v>
      </c>
      <c r="AO2058" s="14" t="e">
        <v>#N/A</v>
      </c>
    </row>
    <row r="2059" spans="1:41" x14ac:dyDescent="0.3">
      <c r="A2059" s="14" t="s">
        <v>1493</v>
      </c>
      <c r="AK2059" s="51" t="e">
        <v>#N/A</v>
      </c>
      <c r="AO2059" s="14" t="e">
        <v>#N/A</v>
      </c>
    </row>
    <row r="2060" spans="1:41" x14ac:dyDescent="0.3">
      <c r="A2060" s="14" t="s">
        <v>1493</v>
      </c>
      <c r="AK2060" s="51" t="e">
        <v>#N/A</v>
      </c>
      <c r="AO2060" s="14" t="e">
        <v>#N/A</v>
      </c>
    </row>
    <row r="2061" spans="1:41" x14ac:dyDescent="0.3">
      <c r="A2061" s="14" t="s">
        <v>1493</v>
      </c>
      <c r="AK2061" s="51" t="e">
        <v>#N/A</v>
      </c>
      <c r="AO2061" s="14" t="e">
        <v>#N/A</v>
      </c>
    </row>
    <row r="2062" spans="1:41" x14ac:dyDescent="0.3">
      <c r="A2062" s="14" t="s">
        <v>1493</v>
      </c>
      <c r="AK2062" s="51" t="e">
        <v>#N/A</v>
      </c>
      <c r="AO2062" s="14" t="e">
        <v>#N/A</v>
      </c>
    </row>
    <row r="2063" spans="1:41" x14ac:dyDescent="0.3">
      <c r="A2063" s="14" t="s">
        <v>1493</v>
      </c>
      <c r="AK2063" s="51" t="e">
        <v>#N/A</v>
      </c>
      <c r="AO2063" s="14" t="e">
        <v>#N/A</v>
      </c>
    </row>
    <row r="2064" spans="1:41" x14ac:dyDescent="0.3">
      <c r="A2064" s="14" t="s">
        <v>1493</v>
      </c>
      <c r="AK2064" s="51" t="e">
        <v>#N/A</v>
      </c>
      <c r="AO2064" s="14" t="e">
        <v>#N/A</v>
      </c>
    </row>
    <row r="2065" spans="1:41" x14ac:dyDescent="0.3">
      <c r="A2065" s="14" t="s">
        <v>1493</v>
      </c>
      <c r="AK2065" s="51" t="e">
        <v>#N/A</v>
      </c>
      <c r="AO2065" s="14" t="e">
        <v>#N/A</v>
      </c>
    </row>
    <row r="2066" spans="1:41" x14ac:dyDescent="0.3">
      <c r="A2066" s="14" t="s">
        <v>1493</v>
      </c>
      <c r="AK2066" s="51" t="e">
        <v>#N/A</v>
      </c>
      <c r="AO2066" s="14" t="e">
        <v>#N/A</v>
      </c>
    </row>
    <row r="2067" spans="1:41" x14ac:dyDescent="0.3">
      <c r="A2067" s="14" t="s">
        <v>1493</v>
      </c>
      <c r="AK2067" s="51" t="e">
        <v>#N/A</v>
      </c>
      <c r="AO2067" s="14" t="e">
        <v>#N/A</v>
      </c>
    </row>
    <row r="2068" spans="1:41" x14ac:dyDescent="0.3">
      <c r="A2068" s="14" t="s">
        <v>1493</v>
      </c>
      <c r="AK2068" s="51" t="e">
        <v>#N/A</v>
      </c>
      <c r="AO2068" s="14" t="e">
        <v>#N/A</v>
      </c>
    </row>
    <row r="2069" spans="1:41" x14ac:dyDescent="0.3">
      <c r="A2069" s="14" t="s">
        <v>1493</v>
      </c>
      <c r="AK2069" s="51" t="e">
        <v>#N/A</v>
      </c>
      <c r="AO2069" s="14" t="e">
        <v>#N/A</v>
      </c>
    </row>
    <row r="2070" spans="1:41" x14ac:dyDescent="0.3">
      <c r="A2070" s="14" t="s">
        <v>1493</v>
      </c>
      <c r="AK2070" s="51" t="e">
        <v>#N/A</v>
      </c>
      <c r="AO2070" s="14" t="e">
        <v>#N/A</v>
      </c>
    </row>
    <row r="2071" spans="1:41" x14ac:dyDescent="0.3">
      <c r="A2071" s="14" t="s">
        <v>1493</v>
      </c>
      <c r="AK2071" s="51" t="e">
        <v>#N/A</v>
      </c>
      <c r="AO2071" s="14" t="e">
        <v>#N/A</v>
      </c>
    </row>
    <row r="2072" spans="1:41" x14ac:dyDescent="0.3">
      <c r="A2072" s="14" t="s">
        <v>1493</v>
      </c>
      <c r="AK2072" s="51" t="e">
        <v>#N/A</v>
      </c>
      <c r="AO2072" s="14" t="e">
        <v>#N/A</v>
      </c>
    </row>
    <row r="2073" spans="1:41" x14ac:dyDescent="0.3">
      <c r="A2073" s="14" t="s">
        <v>1493</v>
      </c>
      <c r="AK2073" s="51" t="e">
        <v>#N/A</v>
      </c>
      <c r="AO2073" s="14" t="e">
        <v>#N/A</v>
      </c>
    </row>
    <row r="2074" spans="1:41" x14ac:dyDescent="0.3">
      <c r="A2074" s="14" t="s">
        <v>1493</v>
      </c>
      <c r="AK2074" s="51" t="e">
        <v>#N/A</v>
      </c>
      <c r="AO2074" s="14" t="e">
        <v>#N/A</v>
      </c>
    </row>
    <row r="2075" spans="1:41" x14ac:dyDescent="0.3">
      <c r="A2075" s="14" t="s">
        <v>1493</v>
      </c>
      <c r="AK2075" s="51" t="e">
        <v>#N/A</v>
      </c>
      <c r="AO2075" s="14" t="e">
        <v>#N/A</v>
      </c>
    </row>
    <row r="2076" spans="1:41" x14ac:dyDescent="0.3">
      <c r="A2076" s="14" t="s">
        <v>1493</v>
      </c>
      <c r="AK2076" s="51" t="e">
        <v>#N/A</v>
      </c>
      <c r="AO2076" s="14" t="e">
        <v>#N/A</v>
      </c>
    </row>
    <row r="2077" spans="1:41" x14ac:dyDescent="0.3">
      <c r="A2077" s="14" t="s">
        <v>1493</v>
      </c>
      <c r="AK2077" s="51" t="e">
        <v>#N/A</v>
      </c>
      <c r="AO2077" s="14" t="e">
        <v>#N/A</v>
      </c>
    </row>
    <row r="2078" spans="1:41" x14ac:dyDescent="0.3">
      <c r="A2078" s="14" t="s">
        <v>1493</v>
      </c>
      <c r="AK2078" s="51" t="e">
        <v>#N/A</v>
      </c>
      <c r="AO2078" s="14" t="e">
        <v>#N/A</v>
      </c>
    </row>
    <row r="2079" spans="1:41" x14ac:dyDescent="0.3">
      <c r="A2079" s="14" t="s">
        <v>1493</v>
      </c>
      <c r="AK2079" s="51" t="e">
        <v>#N/A</v>
      </c>
      <c r="AO2079" s="14" t="e">
        <v>#N/A</v>
      </c>
    </row>
    <row r="2080" spans="1:41" x14ac:dyDescent="0.3">
      <c r="A2080" s="14" t="s">
        <v>1493</v>
      </c>
      <c r="AK2080" s="51" t="e">
        <v>#N/A</v>
      </c>
      <c r="AO2080" s="14" t="e">
        <v>#N/A</v>
      </c>
    </row>
    <row r="2081" spans="1:41" x14ac:dyDescent="0.3">
      <c r="A2081" s="14" t="s">
        <v>1493</v>
      </c>
      <c r="AK2081" s="51" t="e">
        <v>#N/A</v>
      </c>
      <c r="AO2081" s="14" t="e">
        <v>#N/A</v>
      </c>
    </row>
    <row r="2082" spans="1:41" x14ac:dyDescent="0.3">
      <c r="A2082" s="14" t="s">
        <v>1493</v>
      </c>
      <c r="AK2082" s="51" t="e">
        <v>#N/A</v>
      </c>
      <c r="AO2082" s="14" t="e">
        <v>#N/A</v>
      </c>
    </row>
    <row r="2083" spans="1:41" x14ac:dyDescent="0.3">
      <c r="A2083" s="14" t="s">
        <v>1493</v>
      </c>
      <c r="AK2083" s="51" t="e">
        <v>#N/A</v>
      </c>
      <c r="AO2083" s="14" t="e">
        <v>#N/A</v>
      </c>
    </row>
    <row r="2084" spans="1:41" x14ac:dyDescent="0.3">
      <c r="A2084" s="14" t="s">
        <v>1493</v>
      </c>
      <c r="AK2084" s="51" t="e">
        <v>#N/A</v>
      </c>
      <c r="AO2084" s="14" t="e">
        <v>#N/A</v>
      </c>
    </row>
    <row r="2085" spans="1:41" x14ac:dyDescent="0.3">
      <c r="A2085" s="14" t="s">
        <v>1493</v>
      </c>
      <c r="AK2085" s="51" t="e">
        <v>#N/A</v>
      </c>
      <c r="AO2085" s="14" t="e">
        <v>#N/A</v>
      </c>
    </row>
    <row r="2086" spans="1:41" x14ac:dyDescent="0.3">
      <c r="A2086" s="14" t="s">
        <v>1493</v>
      </c>
      <c r="AK2086" s="51" t="e">
        <v>#N/A</v>
      </c>
      <c r="AO2086" s="14" t="e">
        <v>#N/A</v>
      </c>
    </row>
    <row r="2087" spans="1:41" x14ac:dyDescent="0.3">
      <c r="A2087" s="14" t="s">
        <v>1493</v>
      </c>
      <c r="AK2087" s="51" t="e">
        <v>#N/A</v>
      </c>
      <c r="AO2087" s="14" t="e">
        <v>#N/A</v>
      </c>
    </row>
    <row r="2088" spans="1:41" x14ac:dyDescent="0.3">
      <c r="A2088" s="14" t="s">
        <v>1493</v>
      </c>
      <c r="AK2088" s="51" t="e">
        <v>#N/A</v>
      </c>
      <c r="AO2088" s="14" t="e">
        <v>#N/A</v>
      </c>
    </row>
    <row r="2089" spans="1:41" x14ac:dyDescent="0.3">
      <c r="A2089" s="14" t="s">
        <v>1493</v>
      </c>
      <c r="AK2089" s="51" t="e">
        <v>#N/A</v>
      </c>
      <c r="AO2089" s="14" t="e">
        <v>#N/A</v>
      </c>
    </row>
    <row r="2090" spans="1:41" x14ac:dyDescent="0.3">
      <c r="A2090" s="14" t="s">
        <v>1493</v>
      </c>
      <c r="AK2090" s="51" t="e">
        <v>#N/A</v>
      </c>
      <c r="AO2090" s="14" t="e">
        <v>#N/A</v>
      </c>
    </row>
    <row r="2091" spans="1:41" x14ac:dyDescent="0.3">
      <c r="A2091" s="14" t="s">
        <v>1493</v>
      </c>
      <c r="AK2091" s="51" t="e">
        <v>#N/A</v>
      </c>
      <c r="AO2091" s="14" t="e">
        <v>#N/A</v>
      </c>
    </row>
    <row r="2092" spans="1:41" x14ac:dyDescent="0.3">
      <c r="A2092" s="14" t="s">
        <v>1493</v>
      </c>
      <c r="AK2092" s="51" t="e">
        <v>#N/A</v>
      </c>
      <c r="AO2092" s="14" t="e">
        <v>#N/A</v>
      </c>
    </row>
    <row r="2093" spans="1:41" x14ac:dyDescent="0.3">
      <c r="A2093" s="14" t="s">
        <v>1493</v>
      </c>
      <c r="AK2093" s="51" t="e">
        <v>#N/A</v>
      </c>
      <c r="AO2093" s="14" t="e">
        <v>#N/A</v>
      </c>
    </row>
    <row r="2094" spans="1:41" x14ac:dyDescent="0.3">
      <c r="A2094" s="14" t="s">
        <v>1493</v>
      </c>
      <c r="AK2094" s="51" t="e">
        <v>#N/A</v>
      </c>
      <c r="AO2094" s="14" t="e">
        <v>#N/A</v>
      </c>
    </row>
    <row r="2095" spans="1:41" x14ac:dyDescent="0.3">
      <c r="A2095" s="14" t="s">
        <v>1493</v>
      </c>
      <c r="AK2095" s="51" t="e">
        <v>#N/A</v>
      </c>
      <c r="AO2095" s="14" t="e">
        <v>#N/A</v>
      </c>
    </row>
    <row r="2096" spans="1:41" x14ac:dyDescent="0.3">
      <c r="A2096" s="14" t="s">
        <v>1493</v>
      </c>
      <c r="AK2096" s="51" t="e">
        <v>#N/A</v>
      </c>
      <c r="AO2096" s="14" t="e">
        <v>#N/A</v>
      </c>
    </row>
    <row r="2097" spans="1:41" x14ac:dyDescent="0.3">
      <c r="A2097" s="14" t="s">
        <v>1493</v>
      </c>
      <c r="AK2097" s="51" t="e">
        <v>#N/A</v>
      </c>
      <c r="AO2097" s="14" t="e">
        <v>#N/A</v>
      </c>
    </row>
    <row r="2098" spans="1:41" x14ac:dyDescent="0.3">
      <c r="A2098" s="14" t="s">
        <v>1493</v>
      </c>
      <c r="AK2098" s="51" t="e">
        <v>#N/A</v>
      </c>
      <c r="AO2098" s="14" t="e">
        <v>#N/A</v>
      </c>
    </row>
    <row r="2099" spans="1:41" x14ac:dyDescent="0.3">
      <c r="A2099" s="14" t="s">
        <v>1493</v>
      </c>
      <c r="AK2099" s="51" t="e">
        <v>#N/A</v>
      </c>
      <c r="AO2099" s="14" t="e">
        <v>#N/A</v>
      </c>
    </row>
    <row r="2100" spans="1:41" x14ac:dyDescent="0.3">
      <c r="A2100" s="14" t="s">
        <v>1493</v>
      </c>
      <c r="AK2100" s="51" t="e">
        <v>#N/A</v>
      </c>
      <c r="AO2100" s="14" t="e">
        <v>#N/A</v>
      </c>
    </row>
    <row r="2101" spans="1:41" x14ac:dyDescent="0.3">
      <c r="A2101" s="14" t="s">
        <v>1493</v>
      </c>
      <c r="AK2101" s="51" t="e">
        <v>#N/A</v>
      </c>
      <c r="AO2101" s="14" t="e">
        <v>#N/A</v>
      </c>
    </row>
    <row r="2102" spans="1:41" x14ac:dyDescent="0.3">
      <c r="A2102" s="14" t="s">
        <v>1493</v>
      </c>
      <c r="AK2102" s="51" t="e">
        <v>#N/A</v>
      </c>
      <c r="AO2102" s="14" t="e">
        <v>#N/A</v>
      </c>
    </row>
    <row r="2103" spans="1:41" x14ac:dyDescent="0.3">
      <c r="A2103" s="14" t="s">
        <v>1493</v>
      </c>
      <c r="AK2103" s="51" t="e">
        <v>#N/A</v>
      </c>
      <c r="AO2103" s="14" t="e">
        <v>#N/A</v>
      </c>
    </row>
    <row r="2104" spans="1:41" x14ac:dyDescent="0.3">
      <c r="A2104" s="14" t="s">
        <v>1493</v>
      </c>
      <c r="AK2104" s="51" t="e">
        <v>#N/A</v>
      </c>
      <c r="AO2104" s="14" t="e">
        <v>#N/A</v>
      </c>
    </row>
    <row r="2105" spans="1:41" x14ac:dyDescent="0.3">
      <c r="A2105" s="14" t="s">
        <v>1493</v>
      </c>
      <c r="AK2105" s="51" t="e">
        <v>#N/A</v>
      </c>
      <c r="AO2105" s="14" t="e">
        <v>#N/A</v>
      </c>
    </row>
    <row r="2106" spans="1:41" x14ac:dyDescent="0.3">
      <c r="A2106" s="14" t="s">
        <v>1493</v>
      </c>
      <c r="AK2106" s="51" t="e">
        <v>#N/A</v>
      </c>
      <c r="AO2106" s="14" t="e">
        <v>#N/A</v>
      </c>
    </row>
    <row r="2107" spans="1:41" x14ac:dyDescent="0.3">
      <c r="A2107" s="14" t="s">
        <v>1493</v>
      </c>
      <c r="AK2107" s="51" t="e">
        <v>#N/A</v>
      </c>
      <c r="AO2107" s="14" t="e">
        <v>#N/A</v>
      </c>
    </row>
    <row r="2108" spans="1:41" x14ac:dyDescent="0.3">
      <c r="A2108" s="14" t="s">
        <v>1493</v>
      </c>
      <c r="AK2108" s="51" t="e">
        <v>#N/A</v>
      </c>
      <c r="AO2108" s="14" t="e">
        <v>#N/A</v>
      </c>
    </row>
    <row r="2109" spans="1:41" x14ac:dyDescent="0.3">
      <c r="A2109" s="14" t="s">
        <v>1493</v>
      </c>
      <c r="AK2109" s="51" t="e">
        <v>#N/A</v>
      </c>
      <c r="AO2109" s="14" t="e">
        <v>#N/A</v>
      </c>
    </row>
    <row r="2110" spans="1:41" x14ac:dyDescent="0.3">
      <c r="A2110" s="14" t="s">
        <v>1493</v>
      </c>
      <c r="AK2110" s="51" t="e">
        <v>#N/A</v>
      </c>
      <c r="AO2110" s="14" t="e">
        <v>#N/A</v>
      </c>
    </row>
    <row r="2111" spans="1:41" x14ac:dyDescent="0.3">
      <c r="A2111" s="14" t="s">
        <v>1493</v>
      </c>
      <c r="AK2111" s="51" t="e">
        <v>#N/A</v>
      </c>
      <c r="AO2111" s="14" t="e">
        <v>#N/A</v>
      </c>
    </row>
    <row r="2112" spans="1:41" x14ac:dyDescent="0.3">
      <c r="A2112" s="14" t="s">
        <v>1493</v>
      </c>
      <c r="AK2112" s="51" t="e">
        <v>#N/A</v>
      </c>
      <c r="AO2112" s="14" t="e">
        <v>#N/A</v>
      </c>
    </row>
    <row r="2113" spans="1:41" x14ac:dyDescent="0.3">
      <c r="A2113" s="14" t="s">
        <v>1493</v>
      </c>
      <c r="AK2113" s="51" t="e">
        <v>#N/A</v>
      </c>
      <c r="AO2113" s="14" t="e">
        <v>#N/A</v>
      </c>
    </row>
    <row r="2114" spans="1:41" x14ac:dyDescent="0.3">
      <c r="A2114" s="14" t="s">
        <v>1493</v>
      </c>
      <c r="AK2114" s="51" t="e">
        <v>#N/A</v>
      </c>
      <c r="AO2114" s="14" t="e">
        <v>#N/A</v>
      </c>
    </row>
    <row r="2115" spans="1:41" x14ac:dyDescent="0.3">
      <c r="A2115" s="14" t="s">
        <v>1493</v>
      </c>
      <c r="AK2115" s="51" t="e">
        <v>#N/A</v>
      </c>
      <c r="AO2115" s="14" t="e">
        <v>#N/A</v>
      </c>
    </row>
    <row r="2116" spans="1:41" x14ac:dyDescent="0.3">
      <c r="A2116" s="14" t="s">
        <v>1493</v>
      </c>
      <c r="AK2116" s="51" t="e">
        <v>#N/A</v>
      </c>
      <c r="AO2116" s="14" t="e">
        <v>#N/A</v>
      </c>
    </row>
    <row r="2117" spans="1:41" x14ac:dyDescent="0.3">
      <c r="A2117" s="14" t="s">
        <v>1493</v>
      </c>
      <c r="AK2117" s="51" t="e">
        <v>#N/A</v>
      </c>
      <c r="AO2117" s="14" t="e">
        <v>#N/A</v>
      </c>
    </row>
    <row r="2118" spans="1:41" x14ac:dyDescent="0.3">
      <c r="A2118" s="14" t="s">
        <v>1493</v>
      </c>
      <c r="AK2118" s="51" t="e">
        <v>#N/A</v>
      </c>
      <c r="AO2118" s="14" t="e">
        <v>#N/A</v>
      </c>
    </row>
    <row r="2119" spans="1:41" x14ac:dyDescent="0.3">
      <c r="A2119" s="14" t="s">
        <v>1493</v>
      </c>
      <c r="AK2119" s="51" t="e">
        <v>#N/A</v>
      </c>
      <c r="AO2119" s="14" t="e">
        <v>#N/A</v>
      </c>
    </row>
    <row r="2120" spans="1:41" x14ac:dyDescent="0.3">
      <c r="A2120" s="14" t="s">
        <v>1493</v>
      </c>
      <c r="AK2120" s="51" t="e">
        <v>#N/A</v>
      </c>
      <c r="AO2120" s="14" t="e">
        <v>#N/A</v>
      </c>
    </row>
    <row r="2121" spans="1:41" x14ac:dyDescent="0.3">
      <c r="A2121" s="14" t="s">
        <v>1493</v>
      </c>
      <c r="AK2121" s="51" t="e">
        <v>#N/A</v>
      </c>
      <c r="AO2121" s="14" t="e">
        <v>#N/A</v>
      </c>
    </row>
    <row r="2122" spans="1:41" x14ac:dyDescent="0.3">
      <c r="A2122" s="14" t="s">
        <v>1493</v>
      </c>
      <c r="AK2122" s="51" t="e">
        <v>#N/A</v>
      </c>
      <c r="AO2122" s="14" t="e">
        <v>#N/A</v>
      </c>
    </row>
    <row r="2123" spans="1:41" x14ac:dyDescent="0.3">
      <c r="A2123" s="14" t="s">
        <v>1493</v>
      </c>
      <c r="AK2123" s="51" t="e">
        <v>#N/A</v>
      </c>
      <c r="AO2123" s="14" t="e">
        <v>#N/A</v>
      </c>
    </row>
    <row r="2124" spans="1:41" x14ac:dyDescent="0.3">
      <c r="A2124" s="14" t="s">
        <v>1493</v>
      </c>
      <c r="AK2124" s="51" t="e">
        <v>#N/A</v>
      </c>
      <c r="AO2124" s="14" t="e">
        <v>#N/A</v>
      </c>
    </row>
    <row r="2125" spans="1:41" x14ac:dyDescent="0.3">
      <c r="A2125" s="14" t="s">
        <v>1493</v>
      </c>
      <c r="AK2125" s="51" t="e">
        <v>#N/A</v>
      </c>
      <c r="AO2125" s="14" t="e">
        <v>#N/A</v>
      </c>
    </row>
    <row r="2126" spans="1:41" x14ac:dyDescent="0.3">
      <c r="A2126" s="14" t="s">
        <v>1493</v>
      </c>
      <c r="AK2126" s="51" t="e">
        <v>#N/A</v>
      </c>
      <c r="AO2126" s="14" t="e">
        <v>#N/A</v>
      </c>
    </row>
    <row r="2127" spans="1:41" x14ac:dyDescent="0.3">
      <c r="A2127" s="14" t="s">
        <v>1493</v>
      </c>
      <c r="AK2127" s="51" t="e">
        <v>#N/A</v>
      </c>
      <c r="AO2127" s="14" t="e">
        <v>#N/A</v>
      </c>
    </row>
    <row r="2128" spans="1:41" x14ac:dyDescent="0.3">
      <c r="A2128" s="14" t="s">
        <v>1493</v>
      </c>
      <c r="AK2128" s="51" t="e">
        <v>#N/A</v>
      </c>
      <c r="AO2128" s="14" t="e">
        <v>#N/A</v>
      </c>
    </row>
    <row r="2129" spans="1:41" x14ac:dyDescent="0.3">
      <c r="A2129" s="14" t="s">
        <v>1493</v>
      </c>
      <c r="AK2129" s="51" t="e">
        <v>#N/A</v>
      </c>
      <c r="AO2129" s="14" t="e">
        <v>#N/A</v>
      </c>
    </row>
    <row r="2130" spans="1:41" x14ac:dyDescent="0.3">
      <c r="A2130" s="14" t="s">
        <v>1493</v>
      </c>
      <c r="AK2130" s="51" t="e">
        <v>#N/A</v>
      </c>
      <c r="AO2130" s="14" t="e">
        <v>#N/A</v>
      </c>
    </row>
    <row r="2131" spans="1:41" x14ac:dyDescent="0.3">
      <c r="A2131" s="14" t="s">
        <v>1493</v>
      </c>
      <c r="AK2131" s="51" t="e">
        <v>#N/A</v>
      </c>
      <c r="AO2131" s="14" t="e">
        <v>#N/A</v>
      </c>
    </row>
    <row r="2132" spans="1:41" x14ac:dyDescent="0.3">
      <c r="A2132" s="14" t="s">
        <v>1493</v>
      </c>
      <c r="AK2132" s="51" t="e">
        <v>#N/A</v>
      </c>
      <c r="AO2132" s="14" t="e">
        <v>#N/A</v>
      </c>
    </row>
    <row r="2133" spans="1:41" x14ac:dyDescent="0.3">
      <c r="A2133" s="14" t="s">
        <v>1493</v>
      </c>
      <c r="AK2133" s="51" t="e">
        <v>#N/A</v>
      </c>
      <c r="AO2133" s="14" t="e">
        <v>#N/A</v>
      </c>
    </row>
    <row r="2134" spans="1:41" x14ac:dyDescent="0.3">
      <c r="A2134" s="14" t="s">
        <v>1493</v>
      </c>
      <c r="AK2134" s="51" t="e">
        <v>#N/A</v>
      </c>
      <c r="AO2134" s="14" t="e">
        <v>#N/A</v>
      </c>
    </row>
    <row r="2135" spans="1:41" x14ac:dyDescent="0.3">
      <c r="A2135" s="14" t="s">
        <v>1493</v>
      </c>
      <c r="AK2135" s="51" t="e">
        <v>#N/A</v>
      </c>
      <c r="AO2135" s="14" t="e">
        <v>#N/A</v>
      </c>
    </row>
    <row r="2136" spans="1:41" x14ac:dyDescent="0.3">
      <c r="A2136" s="14" t="s">
        <v>1493</v>
      </c>
      <c r="AK2136" s="51" t="e">
        <v>#N/A</v>
      </c>
      <c r="AO2136" s="14" t="e">
        <v>#N/A</v>
      </c>
    </row>
    <row r="2137" spans="1:41" x14ac:dyDescent="0.3">
      <c r="A2137" s="14" t="s">
        <v>1493</v>
      </c>
      <c r="AK2137" s="51" t="e">
        <v>#N/A</v>
      </c>
      <c r="AO2137" s="14" t="e">
        <v>#N/A</v>
      </c>
    </row>
    <row r="2138" spans="1:41" x14ac:dyDescent="0.3">
      <c r="A2138" s="14" t="s">
        <v>1493</v>
      </c>
      <c r="AK2138" s="51" t="e">
        <v>#N/A</v>
      </c>
      <c r="AO2138" s="14" t="e">
        <v>#N/A</v>
      </c>
    </row>
    <row r="2139" spans="1:41" x14ac:dyDescent="0.3">
      <c r="A2139" s="14" t="s">
        <v>1493</v>
      </c>
      <c r="AK2139" s="51" t="e">
        <v>#N/A</v>
      </c>
      <c r="AO2139" s="14" t="e">
        <v>#N/A</v>
      </c>
    </row>
    <row r="2140" spans="1:41" x14ac:dyDescent="0.3">
      <c r="A2140" s="14" t="s">
        <v>1493</v>
      </c>
      <c r="AK2140" s="51" t="e">
        <v>#N/A</v>
      </c>
      <c r="AO2140" s="14" t="e">
        <v>#N/A</v>
      </c>
    </row>
    <row r="2141" spans="1:41" x14ac:dyDescent="0.3">
      <c r="A2141" s="14" t="s">
        <v>1493</v>
      </c>
      <c r="AK2141" s="51" t="e">
        <v>#N/A</v>
      </c>
      <c r="AO2141" s="14" t="e">
        <v>#N/A</v>
      </c>
    </row>
    <row r="2142" spans="1:41" x14ac:dyDescent="0.3">
      <c r="A2142" s="14" t="s">
        <v>1493</v>
      </c>
      <c r="AK2142" s="51" t="e">
        <v>#N/A</v>
      </c>
      <c r="AO2142" s="14" t="e">
        <v>#N/A</v>
      </c>
    </row>
    <row r="2143" spans="1:41" x14ac:dyDescent="0.3">
      <c r="A2143" s="14" t="s">
        <v>1493</v>
      </c>
      <c r="AK2143" s="51" t="e">
        <v>#N/A</v>
      </c>
      <c r="AO2143" s="14" t="e">
        <v>#N/A</v>
      </c>
    </row>
    <row r="2144" spans="1:41" x14ac:dyDescent="0.3">
      <c r="A2144" s="14" t="s">
        <v>1493</v>
      </c>
      <c r="AK2144" s="51" t="e">
        <v>#N/A</v>
      </c>
      <c r="AO2144" s="14" t="e">
        <v>#N/A</v>
      </c>
    </row>
    <row r="2145" spans="1:41" x14ac:dyDescent="0.3">
      <c r="A2145" s="14" t="s">
        <v>1493</v>
      </c>
      <c r="AK2145" s="51" t="e">
        <v>#N/A</v>
      </c>
      <c r="AO2145" s="14" t="e">
        <v>#N/A</v>
      </c>
    </row>
    <row r="2146" spans="1:41" x14ac:dyDescent="0.3">
      <c r="A2146" s="14" t="s">
        <v>1493</v>
      </c>
      <c r="AK2146" s="51" t="e">
        <v>#N/A</v>
      </c>
      <c r="AO2146" s="14" t="e">
        <v>#N/A</v>
      </c>
    </row>
    <row r="2147" spans="1:41" x14ac:dyDescent="0.3">
      <c r="A2147" s="14" t="s">
        <v>1493</v>
      </c>
      <c r="AK2147" s="51" t="e">
        <v>#N/A</v>
      </c>
      <c r="AO2147" s="14" t="e">
        <v>#N/A</v>
      </c>
    </row>
    <row r="2148" spans="1:41" x14ac:dyDescent="0.3">
      <c r="A2148" s="14" t="s">
        <v>1493</v>
      </c>
      <c r="AK2148" s="51" t="e">
        <v>#N/A</v>
      </c>
      <c r="AO2148" s="14" t="e">
        <v>#N/A</v>
      </c>
    </row>
    <row r="2149" spans="1:41" x14ac:dyDescent="0.3">
      <c r="A2149" s="14" t="s">
        <v>1493</v>
      </c>
      <c r="AK2149" s="51" t="e">
        <v>#N/A</v>
      </c>
      <c r="AO2149" s="14" t="e">
        <v>#N/A</v>
      </c>
    </row>
    <row r="2150" spans="1:41" x14ac:dyDescent="0.3">
      <c r="A2150" s="14" t="s">
        <v>1493</v>
      </c>
      <c r="AK2150" s="51" t="e">
        <v>#N/A</v>
      </c>
      <c r="AO2150" s="14" t="e">
        <v>#N/A</v>
      </c>
    </row>
    <row r="2151" spans="1:41" x14ac:dyDescent="0.3">
      <c r="A2151" s="14" t="s">
        <v>1493</v>
      </c>
      <c r="AK2151" s="51" t="e">
        <v>#N/A</v>
      </c>
      <c r="AO2151" s="14" t="e">
        <v>#N/A</v>
      </c>
    </row>
    <row r="2152" spans="1:41" x14ac:dyDescent="0.3">
      <c r="A2152" s="14" t="s">
        <v>1493</v>
      </c>
      <c r="AK2152" s="51" t="e">
        <v>#N/A</v>
      </c>
      <c r="AO2152" s="14" t="e">
        <v>#N/A</v>
      </c>
    </row>
    <row r="2153" spans="1:41" x14ac:dyDescent="0.3">
      <c r="A2153" s="14" t="s">
        <v>1493</v>
      </c>
      <c r="AK2153" s="51" t="e">
        <v>#N/A</v>
      </c>
      <c r="AO2153" s="14" t="e">
        <v>#N/A</v>
      </c>
    </row>
    <row r="2154" spans="1:41" x14ac:dyDescent="0.3">
      <c r="A2154" s="14" t="s">
        <v>1493</v>
      </c>
      <c r="AK2154" s="51" t="e">
        <v>#N/A</v>
      </c>
      <c r="AO2154" s="14" t="e">
        <v>#N/A</v>
      </c>
    </row>
    <row r="2155" spans="1:41" x14ac:dyDescent="0.3">
      <c r="A2155" s="14" t="s">
        <v>1493</v>
      </c>
      <c r="AK2155" s="51" t="e">
        <v>#N/A</v>
      </c>
      <c r="AO2155" s="14" t="e">
        <v>#N/A</v>
      </c>
    </row>
    <row r="2156" spans="1:41" x14ac:dyDescent="0.3">
      <c r="A2156" s="14" t="s">
        <v>1493</v>
      </c>
      <c r="AK2156" s="51" t="e">
        <v>#N/A</v>
      </c>
      <c r="AO2156" s="14" t="e">
        <v>#N/A</v>
      </c>
    </row>
    <row r="2157" spans="1:41" x14ac:dyDescent="0.3">
      <c r="A2157" s="14" t="s">
        <v>1493</v>
      </c>
      <c r="AK2157" s="51" t="e">
        <v>#N/A</v>
      </c>
      <c r="AO2157" s="14" t="e">
        <v>#N/A</v>
      </c>
    </row>
    <row r="2158" spans="1:41" x14ac:dyDescent="0.3">
      <c r="A2158" s="14" t="s">
        <v>1493</v>
      </c>
      <c r="AK2158" s="51" t="e">
        <v>#N/A</v>
      </c>
      <c r="AO2158" s="14" t="e">
        <v>#N/A</v>
      </c>
    </row>
    <row r="2159" spans="1:41" x14ac:dyDescent="0.3">
      <c r="A2159" s="14" t="s">
        <v>1493</v>
      </c>
      <c r="AK2159" s="51" t="e">
        <v>#N/A</v>
      </c>
      <c r="AO2159" s="14" t="e">
        <v>#N/A</v>
      </c>
    </row>
    <row r="2160" spans="1:41" x14ac:dyDescent="0.3">
      <c r="A2160" s="14" t="s">
        <v>1493</v>
      </c>
      <c r="AK2160" s="51" t="e">
        <v>#N/A</v>
      </c>
      <c r="AO2160" s="14" t="e">
        <v>#N/A</v>
      </c>
    </row>
    <row r="2161" spans="1:41" x14ac:dyDescent="0.3">
      <c r="A2161" s="14" t="s">
        <v>1493</v>
      </c>
      <c r="AK2161" s="51" t="e">
        <v>#N/A</v>
      </c>
      <c r="AO2161" s="14" t="e">
        <v>#N/A</v>
      </c>
    </row>
    <row r="2162" spans="1:41" x14ac:dyDescent="0.3">
      <c r="A2162" s="14" t="s">
        <v>1493</v>
      </c>
      <c r="AK2162" s="51" t="e">
        <v>#N/A</v>
      </c>
      <c r="AO2162" s="14" t="e">
        <v>#N/A</v>
      </c>
    </row>
    <row r="2163" spans="1:41" x14ac:dyDescent="0.3">
      <c r="A2163" s="14" t="s">
        <v>1493</v>
      </c>
      <c r="AK2163" s="51" t="e">
        <v>#N/A</v>
      </c>
      <c r="AO2163" s="14" t="e">
        <v>#N/A</v>
      </c>
    </row>
    <row r="2164" spans="1:41" x14ac:dyDescent="0.3">
      <c r="A2164" s="14" t="s">
        <v>1493</v>
      </c>
      <c r="AK2164" s="51" t="e">
        <v>#N/A</v>
      </c>
      <c r="AO2164" s="14" t="e">
        <v>#N/A</v>
      </c>
    </row>
    <row r="2165" spans="1:41" x14ac:dyDescent="0.3">
      <c r="A2165" s="14" t="s">
        <v>1493</v>
      </c>
      <c r="AK2165" s="51" t="e">
        <v>#N/A</v>
      </c>
      <c r="AO2165" s="14" t="e">
        <v>#N/A</v>
      </c>
    </row>
    <row r="2166" spans="1:41" x14ac:dyDescent="0.3">
      <c r="A2166" s="14" t="s">
        <v>1493</v>
      </c>
      <c r="AK2166" s="51" t="e">
        <v>#N/A</v>
      </c>
      <c r="AO2166" s="14" t="e">
        <v>#N/A</v>
      </c>
    </row>
    <row r="2167" spans="1:41" x14ac:dyDescent="0.3">
      <c r="A2167" s="14" t="s">
        <v>1493</v>
      </c>
      <c r="AK2167" s="51" t="e">
        <v>#N/A</v>
      </c>
      <c r="AO2167" s="14" t="e">
        <v>#N/A</v>
      </c>
    </row>
    <row r="2168" spans="1:41" x14ac:dyDescent="0.3">
      <c r="A2168" s="14" t="s">
        <v>1493</v>
      </c>
      <c r="AK2168" s="51" t="e">
        <v>#N/A</v>
      </c>
      <c r="AO2168" s="14" t="e">
        <v>#N/A</v>
      </c>
    </row>
    <row r="2169" spans="1:41" x14ac:dyDescent="0.3">
      <c r="A2169" s="14" t="s">
        <v>1493</v>
      </c>
      <c r="AK2169" s="51" t="e">
        <v>#N/A</v>
      </c>
      <c r="AO2169" s="14" t="e">
        <v>#N/A</v>
      </c>
    </row>
    <row r="2170" spans="1:41" x14ac:dyDescent="0.3">
      <c r="A2170" s="14" t="s">
        <v>1493</v>
      </c>
      <c r="AK2170" s="51" t="e">
        <v>#N/A</v>
      </c>
      <c r="AO2170" s="14" t="e">
        <v>#N/A</v>
      </c>
    </row>
    <row r="2171" spans="1:41" x14ac:dyDescent="0.3">
      <c r="A2171" s="14" t="s">
        <v>1493</v>
      </c>
      <c r="AK2171" s="51" t="e">
        <v>#N/A</v>
      </c>
      <c r="AO2171" s="14" t="e">
        <v>#N/A</v>
      </c>
    </row>
    <row r="2172" spans="1:41" x14ac:dyDescent="0.3">
      <c r="A2172" s="14" t="s">
        <v>1493</v>
      </c>
      <c r="AK2172" s="51" t="e">
        <v>#N/A</v>
      </c>
      <c r="AO2172" s="14" t="e">
        <v>#N/A</v>
      </c>
    </row>
    <row r="2173" spans="1:41" x14ac:dyDescent="0.3">
      <c r="A2173" s="14" t="s">
        <v>1493</v>
      </c>
      <c r="AK2173" s="51" t="e">
        <v>#N/A</v>
      </c>
      <c r="AO2173" s="14" t="e">
        <v>#N/A</v>
      </c>
    </row>
    <row r="2174" spans="1:41" x14ac:dyDescent="0.3">
      <c r="A2174" s="14" t="s">
        <v>1493</v>
      </c>
      <c r="AK2174" s="51" t="e">
        <v>#N/A</v>
      </c>
      <c r="AO2174" s="14" t="e">
        <v>#N/A</v>
      </c>
    </row>
    <row r="2175" spans="1:41" x14ac:dyDescent="0.3">
      <c r="A2175" s="14" t="s">
        <v>1493</v>
      </c>
      <c r="AK2175" s="51" t="e">
        <v>#N/A</v>
      </c>
      <c r="AO2175" s="14" t="e">
        <v>#N/A</v>
      </c>
    </row>
    <row r="2176" spans="1:41" x14ac:dyDescent="0.3">
      <c r="A2176" s="14" t="s">
        <v>1493</v>
      </c>
      <c r="AK2176" s="51" t="e">
        <v>#N/A</v>
      </c>
      <c r="AO2176" s="14" t="e">
        <v>#N/A</v>
      </c>
    </row>
    <row r="2177" spans="1:41" x14ac:dyDescent="0.3">
      <c r="A2177" s="14" t="s">
        <v>1493</v>
      </c>
      <c r="AK2177" s="51" t="e">
        <v>#N/A</v>
      </c>
      <c r="AO2177" s="14" t="e">
        <v>#N/A</v>
      </c>
    </row>
    <row r="2178" spans="1:41" x14ac:dyDescent="0.3">
      <c r="A2178" s="14" t="s">
        <v>1493</v>
      </c>
      <c r="AK2178" s="51" t="e">
        <v>#N/A</v>
      </c>
      <c r="AO2178" s="14" t="e">
        <v>#N/A</v>
      </c>
    </row>
    <row r="2179" spans="1:41" x14ac:dyDescent="0.3">
      <c r="A2179" s="14" t="s">
        <v>1493</v>
      </c>
      <c r="AK2179" s="51" t="e">
        <v>#N/A</v>
      </c>
      <c r="AO2179" s="14" t="e">
        <v>#N/A</v>
      </c>
    </row>
    <row r="2180" spans="1:41" x14ac:dyDescent="0.3">
      <c r="A2180" s="14" t="s">
        <v>1493</v>
      </c>
      <c r="AK2180" s="51" t="e">
        <v>#N/A</v>
      </c>
      <c r="AO2180" s="14" t="e">
        <v>#N/A</v>
      </c>
    </row>
    <row r="2181" spans="1:41" x14ac:dyDescent="0.3">
      <c r="A2181" s="14" t="s">
        <v>1493</v>
      </c>
      <c r="AK2181" s="51" t="e">
        <v>#N/A</v>
      </c>
      <c r="AO2181" s="14" t="e">
        <v>#N/A</v>
      </c>
    </row>
    <row r="2182" spans="1:41" x14ac:dyDescent="0.3">
      <c r="A2182" s="14" t="s">
        <v>1493</v>
      </c>
      <c r="AK2182" s="51" t="e">
        <v>#N/A</v>
      </c>
      <c r="AO2182" s="14" t="e">
        <v>#N/A</v>
      </c>
    </row>
    <row r="2183" spans="1:41" x14ac:dyDescent="0.3">
      <c r="A2183" s="14" t="s">
        <v>1493</v>
      </c>
      <c r="AK2183" s="51" t="e">
        <v>#N/A</v>
      </c>
      <c r="AO2183" s="14" t="e">
        <v>#N/A</v>
      </c>
    </row>
    <row r="2184" spans="1:41" x14ac:dyDescent="0.3">
      <c r="A2184" s="14" t="s">
        <v>1493</v>
      </c>
      <c r="AK2184" s="51" t="e">
        <v>#N/A</v>
      </c>
      <c r="AO2184" s="14" t="e">
        <v>#N/A</v>
      </c>
    </row>
    <row r="2185" spans="1:41" x14ac:dyDescent="0.3">
      <c r="A2185" s="14" t="s">
        <v>1493</v>
      </c>
      <c r="AK2185" s="51" t="e">
        <v>#N/A</v>
      </c>
      <c r="AO2185" s="14" t="e">
        <v>#N/A</v>
      </c>
    </row>
    <row r="2186" spans="1:41" x14ac:dyDescent="0.3">
      <c r="A2186" s="14" t="s">
        <v>1493</v>
      </c>
      <c r="AK2186" s="51" t="e">
        <v>#N/A</v>
      </c>
      <c r="AO2186" s="14" t="e">
        <v>#N/A</v>
      </c>
    </row>
    <row r="2187" spans="1:41" x14ac:dyDescent="0.3">
      <c r="A2187" s="14" t="s">
        <v>1493</v>
      </c>
      <c r="AK2187" s="51" t="e">
        <v>#N/A</v>
      </c>
      <c r="AO2187" s="14" t="e">
        <v>#N/A</v>
      </c>
    </row>
    <row r="2188" spans="1:41" x14ac:dyDescent="0.3">
      <c r="A2188" s="14" t="s">
        <v>1493</v>
      </c>
      <c r="AK2188" s="51" t="e">
        <v>#N/A</v>
      </c>
      <c r="AO2188" s="14" t="e">
        <v>#N/A</v>
      </c>
    </row>
    <row r="2189" spans="1:41" x14ac:dyDescent="0.3">
      <c r="A2189" s="14" t="s">
        <v>1493</v>
      </c>
      <c r="AK2189" s="51" t="e">
        <v>#N/A</v>
      </c>
      <c r="AO2189" s="14" t="e">
        <v>#N/A</v>
      </c>
    </row>
    <row r="2190" spans="1:41" x14ac:dyDescent="0.3">
      <c r="A2190" s="14" t="s">
        <v>1493</v>
      </c>
      <c r="AK2190" s="51" t="e">
        <v>#N/A</v>
      </c>
      <c r="AO2190" s="14" t="e">
        <v>#N/A</v>
      </c>
    </row>
    <row r="2191" spans="1:41" x14ac:dyDescent="0.3">
      <c r="A2191" s="14" t="s">
        <v>1493</v>
      </c>
      <c r="AK2191" s="51" t="e">
        <v>#N/A</v>
      </c>
      <c r="AO2191" s="14" t="e">
        <v>#N/A</v>
      </c>
    </row>
    <row r="2192" spans="1:41" x14ac:dyDescent="0.3">
      <c r="A2192" s="14" t="s">
        <v>1493</v>
      </c>
      <c r="AK2192" s="51" t="e">
        <v>#N/A</v>
      </c>
      <c r="AO2192" s="14" t="e">
        <v>#N/A</v>
      </c>
    </row>
    <row r="2193" spans="1:41" x14ac:dyDescent="0.3">
      <c r="A2193" s="14" t="s">
        <v>1493</v>
      </c>
      <c r="AK2193" s="51" t="e">
        <v>#N/A</v>
      </c>
      <c r="AO2193" s="14" t="e">
        <v>#N/A</v>
      </c>
    </row>
    <row r="2194" spans="1:41" x14ac:dyDescent="0.3">
      <c r="A2194" s="14" t="s">
        <v>1493</v>
      </c>
      <c r="AK2194" s="51" t="e">
        <v>#N/A</v>
      </c>
      <c r="AO2194" s="14" t="e">
        <v>#N/A</v>
      </c>
    </row>
    <row r="2195" spans="1:41" x14ac:dyDescent="0.3">
      <c r="A2195" s="14" t="s">
        <v>1493</v>
      </c>
      <c r="AK2195" s="51" t="e">
        <v>#N/A</v>
      </c>
      <c r="AO2195" s="14" t="e">
        <v>#N/A</v>
      </c>
    </row>
    <row r="2196" spans="1:41" x14ac:dyDescent="0.3">
      <c r="A2196" s="14" t="s">
        <v>1493</v>
      </c>
      <c r="AK2196" s="51" t="e">
        <v>#N/A</v>
      </c>
      <c r="AO2196" s="14" t="e">
        <v>#N/A</v>
      </c>
    </row>
    <row r="2197" spans="1:41" x14ac:dyDescent="0.3">
      <c r="A2197" s="14" t="s">
        <v>1493</v>
      </c>
      <c r="AK2197" s="51" t="e">
        <v>#N/A</v>
      </c>
      <c r="AO2197" s="14" t="e">
        <v>#N/A</v>
      </c>
    </row>
    <row r="2198" spans="1:41" x14ac:dyDescent="0.3">
      <c r="A2198" s="14" t="s">
        <v>1493</v>
      </c>
      <c r="AK2198" s="51" t="e">
        <v>#N/A</v>
      </c>
      <c r="AO2198" s="14" t="e">
        <v>#N/A</v>
      </c>
    </row>
    <row r="2199" spans="1:41" x14ac:dyDescent="0.3">
      <c r="A2199" s="14" t="s">
        <v>1493</v>
      </c>
      <c r="AK2199" s="51" t="e">
        <v>#N/A</v>
      </c>
      <c r="AO2199" s="14" t="e">
        <v>#N/A</v>
      </c>
    </row>
    <row r="2200" spans="1:41" x14ac:dyDescent="0.3">
      <c r="A2200" s="14" t="s">
        <v>1493</v>
      </c>
      <c r="AK2200" s="51" t="e">
        <v>#N/A</v>
      </c>
      <c r="AO2200" s="14" t="e">
        <v>#N/A</v>
      </c>
    </row>
    <row r="2201" spans="1:41" x14ac:dyDescent="0.3">
      <c r="A2201" s="14" t="s">
        <v>1493</v>
      </c>
      <c r="AK2201" s="51" t="e">
        <v>#N/A</v>
      </c>
      <c r="AO2201" s="14" t="e">
        <v>#N/A</v>
      </c>
    </row>
    <row r="2202" spans="1:41" x14ac:dyDescent="0.3">
      <c r="A2202" s="14" t="s">
        <v>1493</v>
      </c>
      <c r="AK2202" s="51" t="e">
        <v>#N/A</v>
      </c>
      <c r="AO2202" s="14" t="e">
        <v>#N/A</v>
      </c>
    </row>
    <row r="2203" spans="1:41" x14ac:dyDescent="0.3">
      <c r="A2203" s="14" t="s">
        <v>1493</v>
      </c>
      <c r="AK2203" s="51" t="e">
        <v>#N/A</v>
      </c>
      <c r="AO2203" s="14" t="e">
        <v>#N/A</v>
      </c>
    </row>
    <row r="2204" spans="1:41" x14ac:dyDescent="0.3">
      <c r="A2204" s="14" t="s">
        <v>1493</v>
      </c>
      <c r="AK2204" s="51" t="e">
        <v>#N/A</v>
      </c>
      <c r="AO2204" s="14" t="e">
        <v>#N/A</v>
      </c>
    </row>
    <row r="2205" spans="1:41" x14ac:dyDescent="0.3">
      <c r="A2205" s="14" t="s">
        <v>1493</v>
      </c>
      <c r="AK2205" s="51" t="e">
        <v>#N/A</v>
      </c>
      <c r="AO2205" s="14" t="e">
        <v>#N/A</v>
      </c>
    </row>
    <row r="2206" spans="1:41" x14ac:dyDescent="0.3">
      <c r="A2206" s="14" t="s">
        <v>1493</v>
      </c>
      <c r="AK2206" s="51" t="e">
        <v>#N/A</v>
      </c>
      <c r="AO2206" s="14" t="e">
        <v>#N/A</v>
      </c>
    </row>
    <row r="2207" spans="1:41" x14ac:dyDescent="0.3">
      <c r="A2207" s="14" t="s">
        <v>1493</v>
      </c>
      <c r="AK2207" s="51" t="e">
        <v>#N/A</v>
      </c>
      <c r="AO2207" s="14" t="e">
        <v>#N/A</v>
      </c>
    </row>
    <row r="2208" spans="1:41" x14ac:dyDescent="0.3">
      <c r="A2208" s="14" t="s">
        <v>1493</v>
      </c>
      <c r="AK2208" s="51" t="e">
        <v>#N/A</v>
      </c>
      <c r="AO2208" s="14" t="e">
        <v>#N/A</v>
      </c>
    </row>
    <row r="2209" spans="1:41" x14ac:dyDescent="0.3">
      <c r="A2209" s="14" t="s">
        <v>1493</v>
      </c>
      <c r="AK2209" s="51" t="e">
        <v>#N/A</v>
      </c>
      <c r="AO2209" s="14" t="e">
        <v>#N/A</v>
      </c>
    </row>
    <row r="2210" spans="1:41" x14ac:dyDescent="0.3">
      <c r="A2210" s="14" t="s">
        <v>1493</v>
      </c>
      <c r="AK2210" s="51" t="e">
        <v>#N/A</v>
      </c>
      <c r="AO2210" s="14" t="e">
        <v>#N/A</v>
      </c>
    </row>
    <row r="2211" spans="1:41" x14ac:dyDescent="0.3">
      <c r="A2211" s="14" t="s">
        <v>1493</v>
      </c>
      <c r="AK2211" s="51" t="e">
        <v>#N/A</v>
      </c>
      <c r="AO2211" s="14" t="e">
        <v>#N/A</v>
      </c>
    </row>
    <row r="2212" spans="1:41" x14ac:dyDescent="0.3">
      <c r="A2212" s="14" t="s">
        <v>1493</v>
      </c>
      <c r="AK2212" s="51" t="e">
        <v>#N/A</v>
      </c>
      <c r="AO2212" s="14" t="e">
        <v>#N/A</v>
      </c>
    </row>
    <row r="2213" spans="1:41" x14ac:dyDescent="0.3">
      <c r="A2213" s="14" t="s">
        <v>1493</v>
      </c>
      <c r="AK2213" s="51" t="e">
        <v>#N/A</v>
      </c>
      <c r="AO2213" s="14" t="e">
        <v>#N/A</v>
      </c>
    </row>
    <row r="2214" spans="1:41" x14ac:dyDescent="0.3">
      <c r="A2214" s="14" t="s">
        <v>1493</v>
      </c>
      <c r="AK2214" s="51" t="e">
        <v>#N/A</v>
      </c>
      <c r="AO2214" s="14" t="e">
        <v>#N/A</v>
      </c>
    </row>
    <row r="2215" spans="1:41" x14ac:dyDescent="0.3">
      <c r="A2215" s="14" t="s">
        <v>1493</v>
      </c>
      <c r="AK2215" s="51" t="e">
        <v>#N/A</v>
      </c>
      <c r="AO2215" s="14" t="e">
        <v>#N/A</v>
      </c>
    </row>
    <row r="2216" spans="1:41" x14ac:dyDescent="0.3">
      <c r="A2216" s="14" t="s">
        <v>1493</v>
      </c>
      <c r="AK2216" s="51" t="e">
        <v>#N/A</v>
      </c>
      <c r="AO2216" s="14" t="e">
        <v>#N/A</v>
      </c>
    </row>
    <row r="2217" spans="1:41" x14ac:dyDescent="0.3">
      <c r="A2217" s="14" t="s">
        <v>1493</v>
      </c>
      <c r="AK2217" s="51" t="e">
        <v>#N/A</v>
      </c>
      <c r="AO2217" s="14" t="e">
        <v>#N/A</v>
      </c>
    </row>
    <row r="2218" spans="1:41" x14ac:dyDescent="0.3">
      <c r="A2218" s="14" t="s">
        <v>1493</v>
      </c>
      <c r="AK2218" s="51" t="e">
        <v>#N/A</v>
      </c>
      <c r="AO2218" s="14" t="e">
        <v>#N/A</v>
      </c>
    </row>
    <row r="2219" spans="1:41" x14ac:dyDescent="0.3">
      <c r="A2219" s="14" t="s">
        <v>1493</v>
      </c>
      <c r="AK2219" s="51" t="e">
        <v>#N/A</v>
      </c>
      <c r="AO2219" s="14" t="e">
        <v>#N/A</v>
      </c>
    </row>
    <row r="2220" spans="1:41" x14ac:dyDescent="0.3">
      <c r="A2220" s="14" t="s">
        <v>1493</v>
      </c>
      <c r="AK2220" s="51" t="e">
        <v>#N/A</v>
      </c>
      <c r="AO2220" s="14" t="e">
        <v>#N/A</v>
      </c>
    </row>
    <row r="2221" spans="1:41" x14ac:dyDescent="0.3">
      <c r="A2221" s="14" t="s">
        <v>1493</v>
      </c>
      <c r="AK2221" s="51" t="e">
        <v>#N/A</v>
      </c>
      <c r="AO2221" s="14" t="e">
        <v>#N/A</v>
      </c>
    </row>
    <row r="2222" spans="1:41" x14ac:dyDescent="0.3">
      <c r="A2222" s="14" t="s">
        <v>1493</v>
      </c>
      <c r="AK2222" s="51" t="e">
        <v>#N/A</v>
      </c>
      <c r="AO2222" s="14" t="e">
        <v>#N/A</v>
      </c>
    </row>
    <row r="2223" spans="1:41" x14ac:dyDescent="0.3">
      <c r="A2223" s="14" t="s">
        <v>1493</v>
      </c>
      <c r="AK2223" s="51" t="e">
        <v>#N/A</v>
      </c>
      <c r="AO2223" s="14" t="e">
        <v>#N/A</v>
      </c>
    </row>
    <row r="2224" spans="1:41" x14ac:dyDescent="0.3">
      <c r="A2224" s="14" t="s">
        <v>1493</v>
      </c>
      <c r="AK2224" s="51" t="e">
        <v>#N/A</v>
      </c>
      <c r="AO2224" s="14" t="e">
        <v>#N/A</v>
      </c>
    </row>
    <row r="2225" spans="1:41" x14ac:dyDescent="0.3">
      <c r="A2225" s="14" t="s">
        <v>1493</v>
      </c>
      <c r="AK2225" s="51" t="e">
        <v>#N/A</v>
      </c>
      <c r="AO2225" s="14" t="e">
        <v>#N/A</v>
      </c>
    </row>
    <row r="2226" spans="1:41" x14ac:dyDescent="0.3">
      <c r="A2226" s="14" t="s">
        <v>1493</v>
      </c>
      <c r="AK2226" s="51" t="e">
        <v>#N/A</v>
      </c>
      <c r="AO2226" s="14" t="e">
        <v>#N/A</v>
      </c>
    </row>
    <row r="2227" spans="1:41" x14ac:dyDescent="0.3">
      <c r="A2227" s="14" t="s">
        <v>1493</v>
      </c>
      <c r="AK2227" s="51" t="e">
        <v>#N/A</v>
      </c>
      <c r="AO2227" s="14" t="e">
        <v>#N/A</v>
      </c>
    </row>
    <row r="2228" spans="1:41" x14ac:dyDescent="0.3">
      <c r="A2228" s="14" t="s">
        <v>1493</v>
      </c>
      <c r="AK2228" s="51" t="e">
        <v>#N/A</v>
      </c>
      <c r="AO2228" s="14" t="e">
        <v>#N/A</v>
      </c>
    </row>
    <row r="2229" spans="1:41" x14ac:dyDescent="0.3">
      <c r="A2229" s="14" t="s">
        <v>1493</v>
      </c>
      <c r="AK2229" s="51" t="e">
        <v>#N/A</v>
      </c>
      <c r="AO2229" s="14" t="e">
        <v>#N/A</v>
      </c>
    </row>
    <row r="2230" spans="1:41" x14ac:dyDescent="0.3">
      <c r="A2230" s="14" t="s">
        <v>1493</v>
      </c>
      <c r="AK2230" s="51" t="e">
        <v>#N/A</v>
      </c>
      <c r="AO2230" s="14" t="e">
        <v>#N/A</v>
      </c>
    </row>
    <row r="2231" spans="1:41" x14ac:dyDescent="0.3">
      <c r="A2231" s="14" t="s">
        <v>1493</v>
      </c>
      <c r="AK2231" s="51" t="e">
        <v>#N/A</v>
      </c>
      <c r="AO2231" s="14" t="e">
        <v>#N/A</v>
      </c>
    </row>
    <row r="2232" spans="1:41" x14ac:dyDescent="0.3">
      <c r="A2232" s="14" t="s">
        <v>1493</v>
      </c>
      <c r="AK2232" s="51" t="e">
        <v>#N/A</v>
      </c>
      <c r="AO2232" s="14" t="e">
        <v>#N/A</v>
      </c>
    </row>
    <row r="2233" spans="1:41" x14ac:dyDescent="0.3">
      <c r="A2233" s="14" t="s">
        <v>1493</v>
      </c>
      <c r="AK2233" s="51" t="e">
        <v>#N/A</v>
      </c>
      <c r="AO2233" s="14" t="e">
        <v>#N/A</v>
      </c>
    </row>
    <row r="2234" spans="1:41" x14ac:dyDescent="0.3">
      <c r="A2234" s="14" t="s">
        <v>1493</v>
      </c>
      <c r="AK2234" s="51" t="e">
        <v>#N/A</v>
      </c>
      <c r="AO2234" s="14" t="e">
        <v>#N/A</v>
      </c>
    </row>
    <row r="2235" spans="1:41" x14ac:dyDescent="0.3">
      <c r="A2235" s="14" t="s">
        <v>1493</v>
      </c>
      <c r="AK2235" s="51" t="e">
        <v>#N/A</v>
      </c>
      <c r="AO2235" s="14" t="e">
        <v>#N/A</v>
      </c>
    </row>
    <row r="2236" spans="1:41" x14ac:dyDescent="0.3">
      <c r="A2236" s="14" t="s">
        <v>1493</v>
      </c>
      <c r="AK2236" s="51" t="e">
        <v>#N/A</v>
      </c>
      <c r="AO2236" s="14" t="e">
        <v>#N/A</v>
      </c>
    </row>
    <row r="2237" spans="1:41" x14ac:dyDescent="0.3">
      <c r="A2237" s="14" t="s">
        <v>1493</v>
      </c>
      <c r="AK2237" s="51" t="e">
        <v>#N/A</v>
      </c>
      <c r="AO2237" s="14" t="e">
        <v>#N/A</v>
      </c>
    </row>
    <row r="2238" spans="1:41" x14ac:dyDescent="0.3">
      <c r="A2238" s="14" t="s">
        <v>1493</v>
      </c>
      <c r="AK2238" s="51" t="e">
        <v>#N/A</v>
      </c>
      <c r="AO2238" s="14" t="e">
        <v>#N/A</v>
      </c>
    </row>
    <row r="2239" spans="1:41" x14ac:dyDescent="0.3">
      <c r="A2239" s="14" t="s">
        <v>1493</v>
      </c>
      <c r="AK2239" s="51" t="e">
        <v>#N/A</v>
      </c>
      <c r="AO2239" s="14" t="e">
        <v>#N/A</v>
      </c>
    </row>
    <row r="2240" spans="1:41" x14ac:dyDescent="0.3">
      <c r="A2240" s="14" t="s">
        <v>1493</v>
      </c>
      <c r="AK2240" s="51" t="e">
        <v>#N/A</v>
      </c>
      <c r="AO2240" s="14" t="e">
        <v>#N/A</v>
      </c>
    </row>
    <row r="2241" spans="1:41" x14ac:dyDescent="0.3">
      <c r="A2241" s="14" t="s">
        <v>1493</v>
      </c>
      <c r="AK2241" s="51" t="e">
        <v>#N/A</v>
      </c>
      <c r="AO2241" s="14" t="e">
        <v>#N/A</v>
      </c>
    </row>
    <row r="2242" spans="1:41" x14ac:dyDescent="0.3">
      <c r="A2242" s="14" t="s">
        <v>1493</v>
      </c>
      <c r="AK2242" s="51" t="e">
        <v>#N/A</v>
      </c>
      <c r="AO2242" s="14" t="e">
        <v>#N/A</v>
      </c>
    </row>
    <row r="2243" spans="1:41" x14ac:dyDescent="0.3">
      <c r="A2243" s="14" t="s">
        <v>1493</v>
      </c>
      <c r="AK2243" s="51" t="e">
        <v>#N/A</v>
      </c>
      <c r="AO2243" s="14" t="e">
        <v>#N/A</v>
      </c>
    </row>
    <row r="2244" spans="1:41" x14ac:dyDescent="0.3">
      <c r="A2244" s="14" t="s">
        <v>1493</v>
      </c>
      <c r="AK2244" s="51" t="e">
        <v>#N/A</v>
      </c>
      <c r="AO2244" s="14" t="e">
        <v>#N/A</v>
      </c>
    </row>
    <row r="2245" spans="1:41" x14ac:dyDescent="0.3">
      <c r="A2245" s="14" t="s">
        <v>1493</v>
      </c>
      <c r="AK2245" s="51" t="e">
        <v>#N/A</v>
      </c>
      <c r="AO2245" s="14" t="e">
        <v>#N/A</v>
      </c>
    </row>
    <row r="2246" spans="1:41" x14ac:dyDescent="0.3">
      <c r="A2246" s="14" t="s">
        <v>1493</v>
      </c>
      <c r="AK2246" s="51" t="e">
        <v>#N/A</v>
      </c>
      <c r="AO2246" s="14" t="e">
        <v>#N/A</v>
      </c>
    </row>
    <row r="2247" spans="1:41" x14ac:dyDescent="0.3">
      <c r="A2247" s="14" t="s">
        <v>1493</v>
      </c>
      <c r="AK2247" s="51" t="e">
        <v>#N/A</v>
      </c>
      <c r="AO2247" s="14" t="e">
        <v>#N/A</v>
      </c>
    </row>
    <row r="2248" spans="1:41" x14ac:dyDescent="0.3">
      <c r="A2248" s="14" t="s">
        <v>1493</v>
      </c>
      <c r="AK2248" s="51" t="e">
        <v>#N/A</v>
      </c>
      <c r="AO2248" s="14" t="e">
        <v>#N/A</v>
      </c>
    </row>
    <row r="2249" spans="1:41" x14ac:dyDescent="0.3">
      <c r="A2249" s="14" t="s">
        <v>1493</v>
      </c>
      <c r="AK2249" s="51" t="e">
        <v>#N/A</v>
      </c>
      <c r="AO2249" s="14" t="e">
        <v>#N/A</v>
      </c>
    </row>
    <row r="2250" spans="1:41" x14ac:dyDescent="0.3">
      <c r="A2250" s="14" t="s">
        <v>1493</v>
      </c>
      <c r="AK2250" s="51" t="e">
        <v>#N/A</v>
      </c>
      <c r="AO2250" s="14" t="e">
        <v>#N/A</v>
      </c>
    </row>
    <row r="2251" spans="1:41" x14ac:dyDescent="0.3">
      <c r="A2251" s="14" t="s">
        <v>1493</v>
      </c>
      <c r="AK2251" s="51" t="e">
        <v>#N/A</v>
      </c>
      <c r="AO2251" s="14" t="e">
        <v>#N/A</v>
      </c>
    </row>
    <row r="2252" spans="1:41" x14ac:dyDescent="0.3">
      <c r="A2252" s="14" t="s">
        <v>1493</v>
      </c>
      <c r="AK2252" s="51" t="e">
        <v>#N/A</v>
      </c>
      <c r="AO2252" s="14" t="e">
        <v>#N/A</v>
      </c>
    </row>
    <row r="2253" spans="1:41" x14ac:dyDescent="0.3">
      <c r="A2253" s="14" t="s">
        <v>1493</v>
      </c>
      <c r="AK2253" s="51" t="e">
        <v>#N/A</v>
      </c>
      <c r="AO2253" s="14" t="e">
        <v>#N/A</v>
      </c>
    </row>
    <row r="2254" spans="1:41" x14ac:dyDescent="0.3">
      <c r="A2254" s="14" t="s">
        <v>1493</v>
      </c>
      <c r="AK2254" s="51" t="e">
        <v>#N/A</v>
      </c>
      <c r="AO2254" s="14" t="e">
        <v>#N/A</v>
      </c>
    </row>
    <row r="2255" spans="1:41" x14ac:dyDescent="0.3">
      <c r="A2255" s="14" t="s">
        <v>1493</v>
      </c>
      <c r="AK2255" s="51" t="e">
        <v>#N/A</v>
      </c>
      <c r="AO2255" s="14" t="e">
        <v>#N/A</v>
      </c>
    </row>
    <row r="2256" spans="1:41" x14ac:dyDescent="0.3">
      <c r="A2256" s="14" t="s">
        <v>1493</v>
      </c>
      <c r="AK2256" s="51" t="e">
        <v>#N/A</v>
      </c>
      <c r="AO2256" s="14" t="e">
        <v>#N/A</v>
      </c>
    </row>
    <row r="2257" spans="1:41" x14ac:dyDescent="0.3">
      <c r="A2257" s="14" t="s">
        <v>1493</v>
      </c>
      <c r="AK2257" s="51" t="e">
        <v>#N/A</v>
      </c>
      <c r="AO2257" s="14" t="e">
        <v>#N/A</v>
      </c>
    </row>
    <row r="2258" spans="1:41" x14ac:dyDescent="0.3">
      <c r="A2258" s="14" t="s">
        <v>1493</v>
      </c>
      <c r="AK2258" s="51" t="e">
        <v>#N/A</v>
      </c>
      <c r="AO2258" s="14" t="e">
        <v>#N/A</v>
      </c>
    </row>
    <row r="2259" spans="1:41" x14ac:dyDescent="0.3">
      <c r="A2259" s="14" t="s">
        <v>1493</v>
      </c>
      <c r="AK2259" s="51" t="e">
        <v>#N/A</v>
      </c>
      <c r="AO2259" s="14" t="e">
        <v>#N/A</v>
      </c>
    </row>
    <row r="2260" spans="1:41" x14ac:dyDescent="0.3">
      <c r="A2260" s="14" t="s">
        <v>1493</v>
      </c>
      <c r="AK2260" s="51" t="e">
        <v>#N/A</v>
      </c>
      <c r="AO2260" s="14" t="e">
        <v>#N/A</v>
      </c>
    </row>
    <row r="2261" spans="1:41" x14ac:dyDescent="0.3">
      <c r="A2261" s="14" t="s">
        <v>1493</v>
      </c>
      <c r="AK2261" s="51" t="e">
        <v>#N/A</v>
      </c>
      <c r="AO2261" s="14" t="e">
        <v>#N/A</v>
      </c>
    </row>
    <row r="2262" spans="1:41" x14ac:dyDescent="0.3">
      <c r="A2262" s="14" t="s">
        <v>1493</v>
      </c>
      <c r="AK2262" s="51" t="e">
        <v>#N/A</v>
      </c>
      <c r="AO2262" s="14" t="e">
        <v>#N/A</v>
      </c>
    </row>
    <row r="2263" spans="1:41" x14ac:dyDescent="0.3">
      <c r="A2263" s="14" t="s">
        <v>1493</v>
      </c>
      <c r="AK2263" s="51" t="e">
        <v>#N/A</v>
      </c>
      <c r="AO2263" s="14" t="e">
        <v>#N/A</v>
      </c>
    </row>
    <row r="2264" spans="1:41" x14ac:dyDescent="0.3">
      <c r="A2264" s="14" t="s">
        <v>1493</v>
      </c>
      <c r="AK2264" s="51" t="e">
        <v>#N/A</v>
      </c>
      <c r="AO2264" s="14" t="e">
        <v>#N/A</v>
      </c>
    </row>
    <row r="2265" spans="1:41" x14ac:dyDescent="0.3">
      <c r="A2265" s="14" t="s">
        <v>1493</v>
      </c>
      <c r="AK2265" s="51" t="e">
        <v>#N/A</v>
      </c>
      <c r="AO2265" s="14" t="e">
        <v>#N/A</v>
      </c>
    </row>
    <row r="2266" spans="1:41" x14ac:dyDescent="0.3">
      <c r="A2266" s="14" t="s">
        <v>1493</v>
      </c>
      <c r="AK2266" s="51" t="e">
        <v>#N/A</v>
      </c>
      <c r="AO2266" s="14" t="e">
        <v>#N/A</v>
      </c>
    </row>
    <row r="2267" spans="1:41" x14ac:dyDescent="0.3">
      <c r="A2267" s="14" t="s">
        <v>1493</v>
      </c>
      <c r="AK2267" s="51" t="e">
        <v>#N/A</v>
      </c>
      <c r="AO2267" s="14" t="e">
        <v>#N/A</v>
      </c>
    </row>
    <row r="2268" spans="1:41" x14ac:dyDescent="0.3">
      <c r="A2268" s="14" t="s">
        <v>1493</v>
      </c>
      <c r="AK2268" s="51" t="e">
        <v>#N/A</v>
      </c>
      <c r="AO2268" s="14" t="e">
        <v>#N/A</v>
      </c>
    </row>
    <row r="2269" spans="1:41" x14ac:dyDescent="0.3">
      <c r="A2269" s="14" t="s">
        <v>1493</v>
      </c>
      <c r="AK2269" s="51" t="e">
        <v>#N/A</v>
      </c>
      <c r="AO2269" s="14" t="e">
        <v>#N/A</v>
      </c>
    </row>
    <row r="2270" spans="1:41" x14ac:dyDescent="0.3">
      <c r="A2270" s="14" t="s">
        <v>1493</v>
      </c>
      <c r="AK2270" s="51" t="e">
        <v>#N/A</v>
      </c>
      <c r="AO2270" s="14" t="e">
        <v>#N/A</v>
      </c>
    </row>
    <row r="2271" spans="1:41" x14ac:dyDescent="0.3">
      <c r="A2271" s="14" t="s">
        <v>1493</v>
      </c>
      <c r="AK2271" s="51" t="e">
        <v>#N/A</v>
      </c>
      <c r="AO2271" s="14" t="e">
        <v>#N/A</v>
      </c>
    </row>
    <row r="2272" spans="1:41" x14ac:dyDescent="0.3">
      <c r="A2272" s="14" t="s">
        <v>1493</v>
      </c>
      <c r="AK2272" s="51" t="e">
        <v>#N/A</v>
      </c>
      <c r="AO2272" s="14" t="e">
        <v>#N/A</v>
      </c>
    </row>
    <row r="2273" spans="1:41" x14ac:dyDescent="0.3">
      <c r="A2273" s="14" t="s">
        <v>1493</v>
      </c>
      <c r="AK2273" s="51" t="e">
        <v>#N/A</v>
      </c>
      <c r="AO2273" s="14" t="e">
        <v>#N/A</v>
      </c>
    </row>
    <row r="2274" spans="1:41" x14ac:dyDescent="0.3">
      <c r="A2274" s="14" t="s">
        <v>1493</v>
      </c>
      <c r="AK2274" s="51" t="e">
        <v>#N/A</v>
      </c>
      <c r="AO2274" s="14" t="e">
        <v>#N/A</v>
      </c>
    </row>
    <row r="2275" spans="1:41" x14ac:dyDescent="0.3">
      <c r="A2275" s="14" t="s">
        <v>1493</v>
      </c>
      <c r="AK2275" s="51" t="e">
        <v>#N/A</v>
      </c>
      <c r="AO2275" s="14" t="e">
        <v>#N/A</v>
      </c>
    </row>
    <row r="2276" spans="1:41" x14ac:dyDescent="0.3">
      <c r="A2276" s="14" t="s">
        <v>1493</v>
      </c>
      <c r="AK2276" s="51" t="e">
        <v>#N/A</v>
      </c>
      <c r="AO2276" s="14" t="e">
        <v>#N/A</v>
      </c>
    </row>
    <row r="2277" spans="1:41" x14ac:dyDescent="0.3">
      <c r="A2277" s="14" t="s">
        <v>1493</v>
      </c>
      <c r="AK2277" s="51" t="e">
        <v>#N/A</v>
      </c>
      <c r="AO2277" s="14" t="e">
        <v>#N/A</v>
      </c>
    </row>
    <row r="2278" spans="1:41" x14ac:dyDescent="0.3">
      <c r="A2278" s="14" t="s">
        <v>1493</v>
      </c>
      <c r="AK2278" s="51" t="e">
        <v>#N/A</v>
      </c>
      <c r="AO2278" s="14" t="e">
        <v>#N/A</v>
      </c>
    </row>
    <row r="2279" spans="1:41" x14ac:dyDescent="0.3">
      <c r="A2279" s="14" t="s">
        <v>1493</v>
      </c>
      <c r="AK2279" s="51" t="e">
        <v>#N/A</v>
      </c>
      <c r="AO2279" s="14" t="e">
        <v>#N/A</v>
      </c>
    </row>
    <row r="2280" spans="1:41" x14ac:dyDescent="0.3">
      <c r="A2280" s="14" t="s">
        <v>1493</v>
      </c>
      <c r="AK2280" s="51" t="e">
        <v>#N/A</v>
      </c>
      <c r="AO2280" s="14" t="e">
        <v>#N/A</v>
      </c>
    </row>
    <row r="2281" spans="1:41" x14ac:dyDescent="0.3">
      <c r="A2281" s="14" t="s">
        <v>1493</v>
      </c>
      <c r="AK2281" s="51" t="e">
        <v>#N/A</v>
      </c>
      <c r="AO2281" s="14" t="e">
        <v>#N/A</v>
      </c>
    </row>
    <row r="2282" spans="1:41" x14ac:dyDescent="0.3">
      <c r="A2282" s="14" t="s">
        <v>1493</v>
      </c>
      <c r="AK2282" s="51" t="e">
        <v>#N/A</v>
      </c>
      <c r="AO2282" s="14" t="e">
        <v>#N/A</v>
      </c>
    </row>
    <row r="2283" spans="1:41" x14ac:dyDescent="0.3">
      <c r="A2283" s="14" t="s">
        <v>1493</v>
      </c>
      <c r="AK2283" s="51" t="e">
        <v>#N/A</v>
      </c>
      <c r="AO2283" s="14" t="e">
        <v>#N/A</v>
      </c>
    </row>
    <row r="2284" spans="1:41" x14ac:dyDescent="0.3">
      <c r="A2284" s="14" t="s">
        <v>1493</v>
      </c>
      <c r="AK2284" s="51" t="e">
        <v>#N/A</v>
      </c>
      <c r="AO2284" s="14" t="e">
        <v>#N/A</v>
      </c>
    </row>
    <row r="2285" spans="1:41" x14ac:dyDescent="0.3">
      <c r="A2285" s="14" t="s">
        <v>1493</v>
      </c>
      <c r="AK2285" s="51" t="e">
        <v>#N/A</v>
      </c>
      <c r="AO2285" s="14" t="e">
        <v>#N/A</v>
      </c>
    </row>
    <row r="2286" spans="1:41" x14ac:dyDescent="0.3">
      <c r="A2286" s="14" t="s">
        <v>1493</v>
      </c>
      <c r="AK2286" s="51" t="e">
        <v>#N/A</v>
      </c>
      <c r="AO2286" s="14" t="e">
        <v>#N/A</v>
      </c>
    </row>
    <row r="2287" spans="1:41" x14ac:dyDescent="0.3">
      <c r="A2287" s="14" t="s">
        <v>1493</v>
      </c>
      <c r="AK2287" s="51" t="e">
        <v>#N/A</v>
      </c>
      <c r="AO2287" s="14" t="e">
        <v>#N/A</v>
      </c>
    </row>
    <row r="2288" spans="1:41" x14ac:dyDescent="0.3">
      <c r="A2288" s="14" t="s">
        <v>1493</v>
      </c>
      <c r="AK2288" s="51" t="e">
        <v>#N/A</v>
      </c>
      <c r="AO2288" s="14" t="e">
        <v>#N/A</v>
      </c>
    </row>
    <row r="2289" spans="1:41" x14ac:dyDescent="0.3">
      <c r="A2289" s="14" t="s">
        <v>1493</v>
      </c>
      <c r="AK2289" s="51" t="e">
        <v>#N/A</v>
      </c>
      <c r="AO2289" s="14" t="e">
        <v>#N/A</v>
      </c>
    </row>
    <row r="2290" spans="1:41" x14ac:dyDescent="0.3">
      <c r="A2290" s="14" t="s">
        <v>1493</v>
      </c>
      <c r="AK2290" s="51" t="e">
        <v>#N/A</v>
      </c>
      <c r="AO2290" s="14" t="e">
        <v>#N/A</v>
      </c>
    </row>
    <row r="2291" spans="1:41" x14ac:dyDescent="0.3">
      <c r="A2291" s="14" t="s">
        <v>1493</v>
      </c>
      <c r="AK2291" s="51" t="e">
        <v>#N/A</v>
      </c>
      <c r="AO2291" s="14" t="e">
        <v>#N/A</v>
      </c>
    </row>
    <row r="2292" spans="1:41" x14ac:dyDescent="0.3">
      <c r="A2292" s="14" t="s">
        <v>1493</v>
      </c>
      <c r="AK2292" s="51" t="e">
        <v>#N/A</v>
      </c>
      <c r="AO2292" s="14" t="e">
        <v>#N/A</v>
      </c>
    </row>
    <row r="2293" spans="1:41" x14ac:dyDescent="0.3">
      <c r="A2293" s="14" t="s">
        <v>1493</v>
      </c>
      <c r="AK2293" s="51" t="e">
        <v>#N/A</v>
      </c>
      <c r="AO2293" s="14" t="e">
        <v>#N/A</v>
      </c>
    </row>
    <row r="2294" spans="1:41" x14ac:dyDescent="0.3">
      <c r="A2294" s="14" t="s">
        <v>1493</v>
      </c>
      <c r="AK2294" s="51" t="e">
        <v>#N/A</v>
      </c>
      <c r="AO2294" s="14" t="e">
        <v>#N/A</v>
      </c>
    </row>
    <row r="2295" spans="1:41" x14ac:dyDescent="0.3">
      <c r="A2295" s="14" t="s">
        <v>1493</v>
      </c>
      <c r="AK2295" s="51" t="e">
        <v>#N/A</v>
      </c>
      <c r="AO2295" s="14" t="e">
        <v>#N/A</v>
      </c>
    </row>
    <row r="2296" spans="1:41" x14ac:dyDescent="0.3">
      <c r="A2296" s="14" t="s">
        <v>1493</v>
      </c>
      <c r="AK2296" s="51" t="e">
        <v>#N/A</v>
      </c>
      <c r="AO2296" s="14" t="e">
        <v>#N/A</v>
      </c>
    </row>
    <row r="2297" spans="1:41" x14ac:dyDescent="0.3">
      <c r="A2297" s="14" t="s">
        <v>1493</v>
      </c>
      <c r="AK2297" s="51" t="e">
        <v>#N/A</v>
      </c>
      <c r="AO2297" s="14" t="e">
        <v>#N/A</v>
      </c>
    </row>
    <row r="2298" spans="1:41" x14ac:dyDescent="0.3">
      <c r="A2298" s="14" t="s">
        <v>1493</v>
      </c>
      <c r="AK2298" s="51" t="e">
        <v>#N/A</v>
      </c>
      <c r="AO2298" s="14" t="e">
        <v>#N/A</v>
      </c>
    </row>
    <row r="2299" spans="1:41" x14ac:dyDescent="0.3">
      <c r="A2299" s="14" t="s">
        <v>1493</v>
      </c>
      <c r="AK2299" s="51" t="e">
        <v>#N/A</v>
      </c>
      <c r="AO2299" s="14" t="e">
        <v>#N/A</v>
      </c>
    </row>
    <row r="2300" spans="1:41" x14ac:dyDescent="0.3">
      <c r="A2300" s="14" t="s">
        <v>1493</v>
      </c>
      <c r="AK2300" s="51" t="e">
        <v>#N/A</v>
      </c>
      <c r="AO2300" s="14" t="e">
        <v>#N/A</v>
      </c>
    </row>
    <row r="2301" spans="1:41" x14ac:dyDescent="0.3">
      <c r="A2301" s="14" t="s">
        <v>1493</v>
      </c>
      <c r="AK2301" s="51" t="e">
        <v>#N/A</v>
      </c>
      <c r="AO2301" s="14" t="e">
        <v>#N/A</v>
      </c>
    </row>
    <row r="2302" spans="1:41" x14ac:dyDescent="0.3">
      <c r="A2302" s="14" t="s">
        <v>1493</v>
      </c>
      <c r="AK2302" s="51" t="e">
        <v>#N/A</v>
      </c>
      <c r="AO2302" s="14" t="e">
        <v>#N/A</v>
      </c>
    </row>
    <row r="2303" spans="1:41" x14ac:dyDescent="0.3">
      <c r="A2303" s="14" t="s">
        <v>1493</v>
      </c>
      <c r="AK2303" s="51" t="e">
        <v>#N/A</v>
      </c>
      <c r="AO2303" s="14" t="e">
        <v>#N/A</v>
      </c>
    </row>
    <row r="2304" spans="1:41" x14ac:dyDescent="0.3">
      <c r="A2304" s="14" t="s">
        <v>1493</v>
      </c>
      <c r="AK2304" s="51" t="e">
        <v>#N/A</v>
      </c>
      <c r="AO2304" s="14" t="e">
        <v>#N/A</v>
      </c>
    </row>
    <row r="2305" spans="1:41" x14ac:dyDescent="0.3">
      <c r="A2305" s="14" t="s">
        <v>1493</v>
      </c>
      <c r="AK2305" s="51" t="e">
        <v>#N/A</v>
      </c>
      <c r="AO2305" s="14" t="e">
        <v>#N/A</v>
      </c>
    </row>
    <row r="2306" spans="1:41" x14ac:dyDescent="0.3">
      <c r="A2306" s="14" t="s">
        <v>1493</v>
      </c>
      <c r="AK2306" s="51" t="e">
        <v>#N/A</v>
      </c>
      <c r="AO2306" s="14" t="e">
        <v>#N/A</v>
      </c>
    </row>
    <row r="2307" spans="1:41" x14ac:dyDescent="0.3">
      <c r="A2307" s="14" t="s">
        <v>1493</v>
      </c>
      <c r="AK2307" s="51" t="e">
        <v>#N/A</v>
      </c>
      <c r="AO2307" s="14" t="e">
        <v>#N/A</v>
      </c>
    </row>
    <row r="2308" spans="1:41" x14ac:dyDescent="0.3">
      <c r="A2308" s="14" t="s">
        <v>1493</v>
      </c>
      <c r="AK2308" s="51" t="e">
        <v>#N/A</v>
      </c>
      <c r="AO2308" s="14" t="e">
        <v>#N/A</v>
      </c>
    </row>
    <row r="2309" spans="1:41" x14ac:dyDescent="0.3">
      <c r="A2309" s="14" t="s">
        <v>1493</v>
      </c>
      <c r="AK2309" s="51" t="e">
        <v>#N/A</v>
      </c>
      <c r="AO2309" s="14" t="e">
        <v>#N/A</v>
      </c>
    </row>
    <row r="2310" spans="1:41" x14ac:dyDescent="0.3">
      <c r="A2310" s="14" t="s">
        <v>1493</v>
      </c>
      <c r="AK2310" s="51" t="e">
        <v>#N/A</v>
      </c>
      <c r="AO2310" s="14" t="e">
        <v>#N/A</v>
      </c>
    </row>
    <row r="2311" spans="1:41" x14ac:dyDescent="0.3">
      <c r="A2311" s="14" t="s">
        <v>1493</v>
      </c>
      <c r="AK2311" s="51" t="e">
        <v>#N/A</v>
      </c>
      <c r="AO2311" s="14" t="e">
        <v>#N/A</v>
      </c>
    </row>
    <row r="2312" spans="1:41" x14ac:dyDescent="0.3">
      <c r="A2312" s="14" t="s">
        <v>1493</v>
      </c>
      <c r="AK2312" s="51" t="e">
        <v>#N/A</v>
      </c>
      <c r="AO2312" s="14" t="e">
        <v>#N/A</v>
      </c>
    </row>
    <row r="2313" spans="1:41" x14ac:dyDescent="0.3">
      <c r="A2313" s="14" t="s">
        <v>1493</v>
      </c>
      <c r="AK2313" s="51" t="e">
        <v>#N/A</v>
      </c>
      <c r="AO2313" s="14" t="e">
        <v>#N/A</v>
      </c>
    </row>
    <row r="2314" spans="1:41" x14ac:dyDescent="0.3">
      <c r="A2314" s="14" t="s">
        <v>1493</v>
      </c>
      <c r="AK2314" s="51" t="e">
        <v>#N/A</v>
      </c>
      <c r="AO2314" s="14" t="e">
        <v>#N/A</v>
      </c>
    </row>
    <row r="2315" spans="1:41" x14ac:dyDescent="0.3">
      <c r="A2315" s="14" t="s">
        <v>1493</v>
      </c>
      <c r="AK2315" s="51" t="e">
        <v>#N/A</v>
      </c>
      <c r="AO2315" s="14" t="e">
        <v>#N/A</v>
      </c>
    </row>
    <row r="2316" spans="1:41" x14ac:dyDescent="0.3">
      <c r="A2316" s="14" t="s">
        <v>1493</v>
      </c>
      <c r="AK2316" s="51" t="e">
        <v>#N/A</v>
      </c>
      <c r="AO2316" s="14" t="e">
        <v>#N/A</v>
      </c>
    </row>
    <row r="2317" spans="1:41" x14ac:dyDescent="0.3">
      <c r="A2317" s="14" t="s">
        <v>1493</v>
      </c>
      <c r="AK2317" s="51" t="e">
        <v>#N/A</v>
      </c>
      <c r="AO2317" s="14" t="e">
        <v>#N/A</v>
      </c>
    </row>
    <row r="2318" spans="1:41" x14ac:dyDescent="0.3">
      <c r="A2318" s="14" t="s">
        <v>1493</v>
      </c>
      <c r="AK2318" s="51" t="e">
        <v>#N/A</v>
      </c>
      <c r="AO2318" s="14" t="e">
        <v>#N/A</v>
      </c>
    </row>
    <row r="2319" spans="1:41" x14ac:dyDescent="0.3">
      <c r="A2319" s="14" t="s">
        <v>1493</v>
      </c>
      <c r="AK2319" s="51" t="e">
        <v>#N/A</v>
      </c>
      <c r="AO2319" s="14" t="e">
        <v>#N/A</v>
      </c>
    </row>
    <row r="2320" spans="1:41" x14ac:dyDescent="0.3">
      <c r="A2320" s="14" t="s">
        <v>1493</v>
      </c>
      <c r="AK2320" s="51" t="e">
        <v>#N/A</v>
      </c>
      <c r="AO2320" s="14" t="e">
        <v>#N/A</v>
      </c>
    </row>
    <row r="2321" spans="1:41" x14ac:dyDescent="0.3">
      <c r="A2321" s="14" t="s">
        <v>1493</v>
      </c>
      <c r="AK2321" s="51" t="e">
        <v>#N/A</v>
      </c>
      <c r="AO2321" s="14" t="e">
        <v>#N/A</v>
      </c>
    </row>
    <row r="2322" spans="1:41" x14ac:dyDescent="0.3">
      <c r="A2322" s="14" t="s">
        <v>1493</v>
      </c>
      <c r="AK2322" s="51" t="e">
        <v>#N/A</v>
      </c>
      <c r="AO2322" s="14" t="e">
        <v>#N/A</v>
      </c>
    </row>
    <row r="2323" spans="1:41" x14ac:dyDescent="0.3">
      <c r="A2323" s="14" t="s">
        <v>1493</v>
      </c>
      <c r="AK2323" s="51" t="e">
        <v>#N/A</v>
      </c>
      <c r="AO2323" s="14" t="e">
        <v>#N/A</v>
      </c>
    </row>
    <row r="2324" spans="1:41" x14ac:dyDescent="0.3">
      <c r="A2324" s="14" t="s">
        <v>1493</v>
      </c>
      <c r="AK2324" s="51" t="e">
        <v>#N/A</v>
      </c>
      <c r="AO2324" s="14" t="e">
        <v>#N/A</v>
      </c>
    </row>
    <row r="2325" spans="1:41" x14ac:dyDescent="0.3">
      <c r="A2325" s="14" t="s">
        <v>1493</v>
      </c>
      <c r="AK2325" s="51" t="e">
        <v>#N/A</v>
      </c>
      <c r="AO2325" s="14" t="e">
        <v>#N/A</v>
      </c>
    </row>
    <row r="2326" spans="1:41" x14ac:dyDescent="0.3">
      <c r="A2326" s="14" t="s">
        <v>1493</v>
      </c>
      <c r="AK2326" s="51" t="e">
        <v>#N/A</v>
      </c>
      <c r="AO2326" s="14" t="e">
        <v>#N/A</v>
      </c>
    </row>
    <row r="2327" spans="1:41" x14ac:dyDescent="0.3">
      <c r="A2327" s="14" t="s">
        <v>1493</v>
      </c>
      <c r="AK2327" s="51" t="e">
        <v>#N/A</v>
      </c>
      <c r="AO2327" s="14" t="e">
        <v>#N/A</v>
      </c>
    </row>
    <row r="2328" spans="1:41" x14ac:dyDescent="0.3">
      <c r="A2328" s="14" t="s">
        <v>1493</v>
      </c>
      <c r="AK2328" s="51" t="e">
        <v>#N/A</v>
      </c>
      <c r="AO2328" s="14" t="e">
        <v>#N/A</v>
      </c>
    </row>
    <row r="2329" spans="1:41" x14ac:dyDescent="0.3">
      <c r="A2329" s="14" t="s">
        <v>1493</v>
      </c>
      <c r="AK2329" s="51" t="e">
        <v>#N/A</v>
      </c>
      <c r="AO2329" s="14" t="e">
        <v>#N/A</v>
      </c>
    </row>
    <row r="2330" spans="1:41" x14ac:dyDescent="0.3">
      <c r="A2330" s="14" t="s">
        <v>1493</v>
      </c>
      <c r="AK2330" s="51" t="e">
        <v>#N/A</v>
      </c>
      <c r="AO2330" s="14" t="e">
        <v>#N/A</v>
      </c>
    </row>
    <row r="2331" spans="1:41" x14ac:dyDescent="0.3">
      <c r="A2331" s="14" t="s">
        <v>1493</v>
      </c>
      <c r="AK2331" s="51" t="e">
        <v>#N/A</v>
      </c>
      <c r="AO2331" s="14" t="e">
        <v>#N/A</v>
      </c>
    </row>
    <row r="2332" spans="1:41" x14ac:dyDescent="0.3">
      <c r="A2332" s="14" t="s">
        <v>1493</v>
      </c>
      <c r="AK2332" s="51" t="e">
        <v>#N/A</v>
      </c>
      <c r="AO2332" s="14" t="e">
        <v>#N/A</v>
      </c>
    </row>
    <row r="2333" spans="1:41" x14ac:dyDescent="0.3">
      <c r="A2333" s="14" t="s">
        <v>1493</v>
      </c>
      <c r="AK2333" s="51" t="e">
        <v>#N/A</v>
      </c>
      <c r="AO2333" s="14" t="e">
        <v>#N/A</v>
      </c>
    </row>
    <row r="2334" spans="1:41" x14ac:dyDescent="0.3">
      <c r="A2334" s="14" t="s">
        <v>1493</v>
      </c>
      <c r="AK2334" s="51" t="e">
        <v>#N/A</v>
      </c>
      <c r="AO2334" s="14" t="e">
        <v>#N/A</v>
      </c>
    </row>
    <row r="2335" spans="1:41" x14ac:dyDescent="0.3">
      <c r="A2335" s="14" t="s">
        <v>1493</v>
      </c>
      <c r="AK2335" s="51" t="e">
        <v>#N/A</v>
      </c>
      <c r="AO2335" s="14" t="e">
        <v>#N/A</v>
      </c>
    </row>
    <row r="2336" spans="1:41" x14ac:dyDescent="0.3">
      <c r="A2336" s="14" t="s">
        <v>1493</v>
      </c>
      <c r="AK2336" s="51" t="e">
        <v>#N/A</v>
      </c>
      <c r="AO2336" s="14" t="e">
        <v>#N/A</v>
      </c>
    </row>
    <row r="2337" spans="1:41" x14ac:dyDescent="0.3">
      <c r="A2337" s="14" t="s">
        <v>1493</v>
      </c>
      <c r="AK2337" s="51" t="e">
        <v>#N/A</v>
      </c>
      <c r="AO2337" s="14" t="e">
        <v>#N/A</v>
      </c>
    </row>
    <row r="2338" spans="1:41" x14ac:dyDescent="0.3">
      <c r="A2338" s="14" t="s">
        <v>1493</v>
      </c>
      <c r="AK2338" s="51" t="e">
        <v>#N/A</v>
      </c>
      <c r="AO2338" s="14" t="e">
        <v>#N/A</v>
      </c>
    </row>
    <row r="2339" spans="1:41" x14ac:dyDescent="0.3">
      <c r="A2339" s="14" t="s">
        <v>1493</v>
      </c>
      <c r="AK2339" s="51" t="e">
        <v>#N/A</v>
      </c>
      <c r="AO2339" s="14" t="e">
        <v>#N/A</v>
      </c>
    </row>
    <row r="2340" spans="1:41" x14ac:dyDescent="0.3">
      <c r="A2340" s="14" t="s">
        <v>1493</v>
      </c>
      <c r="AK2340" s="51" t="e">
        <v>#N/A</v>
      </c>
      <c r="AO2340" s="14" t="e">
        <v>#N/A</v>
      </c>
    </row>
    <row r="2341" spans="1:41" x14ac:dyDescent="0.3">
      <c r="A2341" s="14" t="s">
        <v>1493</v>
      </c>
      <c r="AK2341" s="51" t="e">
        <v>#N/A</v>
      </c>
      <c r="AO2341" s="14" t="e">
        <v>#N/A</v>
      </c>
    </row>
    <row r="2342" spans="1:41" x14ac:dyDescent="0.3">
      <c r="A2342" s="14" t="s">
        <v>1493</v>
      </c>
      <c r="AK2342" s="51" t="e">
        <v>#N/A</v>
      </c>
      <c r="AO2342" s="14" t="e">
        <v>#N/A</v>
      </c>
    </row>
    <row r="2343" spans="1:41" x14ac:dyDescent="0.3">
      <c r="A2343" s="14" t="s">
        <v>1493</v>
      </c>
      <c r="AK2343" s="51" t="e">
        <v>#N/A</v>
      </c>
      <c r="AO2343" s="14" t="e">
        <v>#N/A</v>
      </c>
    </row>
    <row r="2344" spans="1:41" x14ac:dyDescent="0.3">
      <c r="A2344" s="14" t="s">
        <v>1493</v>
      </c>
      <c r="AK2344" s="51" t="e">
        <v>#N/A</v>
      </c>
      <c r="AO2344" s="14" t="e">
        <v>#N/A</v>
      </c>
    </row>
    <row r="2345" spans="1:41" x14ac:dyDescent="0.3">
      <c r="A2345" s="14" t="s">
        <v>1493</v>
      </c>
      <c r="AK2345" s="51" t="e">
        <v>#N/A</v>
      </c>
      <c r="AO2345" s="14" t="e">
        <v>#N/A</v>
      </c>
    </row>
    <row r="2346" spans="1:41" x14ac:dyDescent="0.3">
      <c r="A2346" s="14" t="s">
        <v>1493</v>
      </c>
      <c r="AK2346" s="51" t="e">
        <v>#N/A</v>
      </c>
      <c r="AO2346" s="14" t="e">
        <v>#N/A</v>
      </c>
    </row>
    <row r="2347" spans="1:41" x14ac:dyDescent="0.3">
      <c r="A2347" s="14" t="s">
        <v>1493</v>
      </c>
      <c r="AK2347" s="51" t="e">
        <v>#N/A</v>
      </c>
      <c r="AO2347" s="14" t="e">
        <v>#N/A</v>
      </c>
    </row>
    <row r="2348" spans="1:41" x14ac:dyDescent="0.3">
      <c r="A2348" s="14" t="s">
        <v>1493</v>
      </c>
      <c r="AK2348" s="51" t="e">
        <v>#N/A</v>
      </c>
      <c r="AO2348" s="14" t="e">
        <v>#N/A</v>
      </c>
    </row>
    <row r="2349" spans="1:41" x14ac:dyDescent="0.3">
      <c r="A2349" s="14" t="s">
        <v>1493</v>
      </c>
      <c r="AK2349" s="51" t="e">
        <v>#N/A</v>
      </c>
      <c r="AO2349" s="14" t="e">
        <v>#N/A</v>
      </c>
    </row>
    <row r="2350" spans="1:41" x14ac:dyDescent="0.3">
      <c r="A2350" s="14" t="s">
        <v>1493</v>
      </c>
      <c r="AK2350" s="51" t="e">
        <v>#N/A</v>
      </c>
      <c r="AO2350" s="14" t="e">
        <v>#N/A</v>
      </c>
    </row>
    <row r="2351" spans="1:41" x14ac:dyDescent="0.3">
      <c r="A2351" s="14" t="s">
        <v>1493</v>
      </c>
      <c r="AK2351" s="51" t="e">
        <v>#N/A</v>
      </c>
      <c r="AO2351" s="14" t="e">
        <v>#N/A</v>
      </c>
    </row>
    <row r="2352" spans="1:41" x14ac:dyDescent="0.3">
      <c r="A2352" s="14" t="s">
        <v>1493</v>
      </c>
      <c r="AK2352" s="51" t="e">
        <v>#N/A</v>
      </c>
      <c r="AO2352" s="14" t="e">
        <v>#N/A</v>
      </c>
    </row>
    <row r="2353" spans="1:41" x14ac:dyDescent="0.3">
      <c r="A2353" s="14" t="s">
        <v>1493</v>
      </c>
      <c r="AK2353" s="51" t="e">
        <v>#N/A</v>
      </c>
      <c r="AO2353" s="14" t="e">
        <v>#N/A</v>
      </c>
    </row>
    <row r="2354" spans="1:41" x14ac:dyDescent="0.3">
      <c r="A2354" s="14" t="s">
        <v>1493</v>
      </c>
      <c r="AK2354" s="51" t="e">
        <v>#N/A</v>
      </c>
      <c r="AO2354" s="14" t="e">
        <v>#N/A</v>
      </c>
    </row>
    <row r="2355" spans="1:41" x14ac:dyDescent="0.3">
      <c r="A2355" s="14" t="s">
        <v>1493</v>
      </c>
      <c r="AK2355" s="51" t="e">
        <v>#N/A</v>
      </c>
      <c r="AO2355" s="14" t="e">
        <v>#N/A</v>
      </c>
    </row>
    <row r="2356" spans="1:41" x14ac:dyDescent="0.3">
      <c r="A2356" s="14" t="s">
        <v>1493</v>
      </c>
      <c r="AK2356" s="51" t="e">
        <v>#N/A</v>
      </c>
      <c r="AO2356" s="14" t="e">
        <v>#N/A</v>
      </c>
    </row>
    <row r="2357" spans="1:41" x14ac:dyDescent="0.3">
      <c r="A2357" s="14" t="s">
        <v>1493</v>
      </c>
      <c r="AK2357" s="51" t="e">
        <v>#N/A</v>
      </c>
      <c r="AO2357" s="14" t="e">
        <v>#N/A</v>
      </c>
    </row>
    <row r="2358" spans="1:41" x14ac:dyDescent="0.3">
      <c r="A2358" s="14" t="s">
        <v>1493</v>
      </c>
      <c r="AK2358" s="51" t="e">
        <v>#N/A</v>
      </c>
      <c r="AO2358" s="14" t="e">
        <v>#N/A</v>
      </c>
    </row>
    <row r="2359" spans="1:41" x14ac:dyDescent="0.3">
      <c r="A2359" s="14" t="s">
        <v>1493</v>
      </c>
      <c r="AK2359" s="51" t="e">
        <v>#N/A</v>
      </c>
      <c r="AO2359" s="14" t="e">
        <v>#N/A</v>
      </c>
    </row>
    <row r="2360" spans="1:41" x14ac:dyDescent="0.3">
      <c r="A2360" s="14" t="s">
        <v>1493</v>
      </c>
      <c r="AK2360" s="51" t="e">
        <v>#N/A</v>
      </c>
      <c r="AO2360" s="14" t="e">
        <v>#N/A</v>
      </c>
    </row>
    <row r="2361" spans="1:41" x14ac:dyDescent="0.3">
      <c r="A2361" s="14" t="s">
        <v>1493</v>
      </c>
      <c r="AK2361" s="51" t="e">
        <v>#N/A</v>
      </c>
      <c r="AO2361" s="14" t="e">
        <v>#N/A</v>
      </c>
    </row>
    <row r="2362" spans="1:41" x14ac:dyDescent="0.3">
      <c r="A2362" s="14" t="s">
        <v>1493</v>
      </c>
      <c r="AK2362" s="51" t="e">
        <v>#N/A</v>
      </c>
      <c r="AO2362" s="14" t="e">
        <v>#N/A</v>
      </c>
    </row>
    <row r="2363" spans="1:41" x14ac:dyDescent="0.3">
      <c r="A2363" s="14" t="s">
        <v>1493</v>
      </c>
      <c r="AK2363" s="51" t="e">
        <v>#N/A</v>
      </c>
      <c r="AO2363" s="14" t="e">
        <v>#N/A</v>
      </c>
    </row>
    <row r="2364" spans="1:41" x14ac:dyDescent="0.3">
      <c r="A2364" s="14" t="s">
        <v>1493</v>
      </c>
      <c r="AK2364" s="51" t="e">
        <v>#N/A</v>
      </c>
      <c r="AO2364" s="14" t="e">
        <v>#N/A</v>
      </c>
    </row>
    <row r="2365" spans="1:41" x14ac:dyDescent="0.3">
      <c r="A2365" s="14" t="s">
        <v>1493</v>
      </c>
      <c r="AK2365" s="51" t="e">
        <v>#N/A</v>
      </c>
      <c r="AO2365" s="14" t="e">
        <v>#N/A</v>
      </c>
    </row>
    <row r="2366" spans="1:41" x14ac:dyDescent="0.3">
      <c r="A2366" s="14" t="s">
        <v>1493</v>
      </c>
      <c r="AK2366" s="51" t="e">
        <v>#N/A</v>
      </c>
      <c r="AO2366" s="14" t="e">
        <v>#N/A</v>
      </c>
    </row>
    <row r="2367" spans="1:41" x14ac:dyDescent="0.3">
      <c r="A2367" s="14" t="s">
        <v>1493</v>
      </c>
      <c r="AK2367" s="51" t="e">
        <v>#N/A</v>
      </c>
      <c r="AO2367" s="14" t="e">
        <v>#N/A</v>
      </c>
    </row>
    <row r="2368" spans="1:41" x14ac:dyDescent="0.3">
      <c r="A2368" s="14" t="s">
        <v>1493</v>
      </c>
      <c r="AK2368" s="51" t="e">
        <v>#N/A</v>
      </c>
      <c r="AO2368" s="14" t="e">
        <v>#N/A</v>
      </c>
    </row>
    <row r="2369" spans="1:41" x14ac:dyDescent="0.3">
      <c r="A2369" s="14" t="s">
        <v>1493</v>
      </c>
      <c r="AK2369" s="51" t="e">
        <v>#N/A</v>
      </c>
      <c r="AO2369" s="14" t="e">
        <v>#N/A</v>
      </c>
    </row>
    <row r="2370" spans="1:41" x14ac:dyDescent="0.3">
      <c r="A2370" s="14" t="s">
        <v>1493</v>
      </c>
      <c r="AK2370" s="51" t="e">
        <v>#N/A</v>
      </c>
      <c r="AO2370" s="14" t="e">
        <v>#N/A</v>
      </c>
    </row>
    <row r="2371" spans="1:41" x14ac:dyDescent="0.3">
      <c r="A2371" s="14" t="s">
        <v>1493</v>
      </c>
      <c r="AK2371" s="51" t="e">
        <v>#N/A</v>
      </c>
      <c r="AO2371" s="14" t="e">
        <v>#N/A</v>
      </c>
    </row>
    <row r="2372" spans="1:41" x14ac:dyDescent="0.3">
      <c r="A2372" s="14" t="s">
        <v>1493</v>
      </c>
      <c r="AK2372" s="51" t="e">
        <v>#N/A</v>
      </c>
      <c r="AO2372" s="14" t="e">
        <v>#N/A</v>
      </c>
    </row>
    <row r="2373" spans="1:41" x14ac:dyDescent="0.3">
      <c r="A2373" s="14" t="s">
        <v>1493</v>
      </c>
      <c r="AK2373" s="51" t="e">
        <v>#N/A</v>
      </c>
      <c r="AO2373" s="14" t="e">
        <v>#N/A</v>
      </c>
    </row>
    <row r="2374" spans="1:41" x14ac:dyDescent="0.3">
      <c r="A2374" s="14" t="s">
        <v>1493</v>
      </c>
      <c r="AK2374" s="51" t="e">
        <v>#N/A</v>
      </c>
      <c r="AO2374" s="14" t="e">
        <v>#N/A</v>
      </c>
    </row>
    <row r="2375" spans="1:41" x14ac:dyDescent="0.3">
      <c r="A2375" s="14" t="s">
        <v>1493</v>
      </c>
      <c r="AK2375" s="51" t="e">
        <v>#N/A</v>
      </c>
      <c r="AO2375" s="14" t="e">
        <v>#N/A</v>
      </c>
    </row>
    <row r="2376" spans="1:41" x14ac:dyDescent="0.3">
      <c r="A2376" s="14" t="s">
        <v>1493</v>
      </c>
      <c r="AK2376" s="51" t="e">
        <v>#N/A</v>
      </c>
      <c r="AO2376" s="14" t="e">
        <v>#N/A</v>
      </c>
    </row>
    <row r="2377" spans="1:41" x14ac:dyDescent="0.3">
      <c r="A2377" s="14" t="s">
        <v>1493</v>
      </c>
      <c r="AK2377" s="51" t="e">
        <v>#N/A</v>
      </c>
      <c r="AO2377" s="14" t="e">
        <v>#N/A</v>
      </c>
    </row>
    <row r="2378" spans="1:41" x14ac:dyDescent="0.3">
      <c r="A2378" s="14" t="s">
        <v>1493</v>
      </c>
      <c r="AK2378" s="51" t="e">
        <v>#N/A</v>
      </c>
      <c r="AO2378" s="14" t="e">
        <v>#N/A</v>
      </c>
    </row>
    <row r="2379" spans="1:41" x14ac:dyDescent="0.3">
      <c r="A2379" s="14" t="s">
        <v>1493</v>
      </c>
      <c r="AK2379" s="51" t="e">
        <v>#N/A</v>
      </c>
      <c r="AO2379" s="14" t="e">
        <v>#N/A</v>
      </c>
    </row>
    <row r="2380" spans="1:41" x14ac:dyDescent="0.3">
      <c r="A2380" s="14" t="s">
        <v>1493</v>
      </c>
      <c r="AK2380" s="51" t="e">
        <v>#N/A</v>
      </c>
      <c r="AO2380" s="14" t="e">
        <v>#N/A</v>
      </c>
    </row>
    <row r="2381" spans="1:41" x14ac:dyDescent="0.3">
      <c r="A2381" s="14" t="s">
        <v>1493</v>
      </c>
      <c r="AK2381" s="51" t="e">
        <v>#N/A</v>
      </c>
      <c r="AO2381" s="14" t="e">
        <v>#N/A</v>
      </c>
    </row>
    <row r="2382" spans="1:41" x14ac:dyDescent="0.3">
      <c r="A2382" s="14" t="s">
        <v>1493</v>
      </c>
      <c r="AK2382" s="51" t="e">
        <v>#N/A</v>
      </c>
      <c r="AO2382" s="14" t="e">
        <v>#N/A</v>
      </c>
    </row>
    <row r="2383" spans="1:41" x14ac:dyDescent="0.3">
      <c r="A2383" s="14" t="s">
        <v>1493</v>
      </c>
      <c r="AK2383" s="51" t="e">
        <v>#N/A</v>
      </c>
      <c r="AO2383" s="14" t="e">
        <v>#N/A</v>
      </c>
    </row>
    <row r="2384" spans="1:41" x14ac:dyDescent="0.3">
      <c r="A2384" s="14" t="s">
        <v>1493</v>
      </c>
      <c r="AK2384" s="51" t="e">
        <v>#N/A</v>
      </c>
      <c r="AO2384" s="14" t="e">
        <v>#N/A</v>
      </c>
    </row>
    <row r="2385" spans="1:41" x14ac:dyDescent="0.3">
      <c r="A2385" s="14" t="s">
        <v>1493</v>
      </c>
      <c r="AK2385" s="51" t="e">
        <v>#N/A</v>
      </c>
      <c r="AO2385" s="14" t="e">
        <v>#N/A</v>
      </c>
    </row>
    <row r="2386" spans="1:41" x14ac:dyDescent="0.3">
      <c r="A2386" s="14" t="s">
        <v>1493</v>
      </c>
      <c r="AK2386" s="51" t="e">
        <v>#N/A</v>
      </c>
      <c r="AO2386" s="14" t="e">
        <v>#N/A</v>
      </c>
    </row>
    <row r="2387" spans="1:41" x14ac:dyDescent="0.3">
      <c r="A2387" s="14" t="s">
        <v>1493</v>
      </c>
      <c r="AK2387" s="51" t="e">
        <v>#N/A</v>
      </c>
      <c r="AO2387" s="14" t="e">
        <v>#N/A</v>
      </c>
    </row>
    <row r="2388" spans="1:41" x14ac:dyDescent="0.3">
      <c r="A2388" s="14" t="s">
        <v>1493</v>
      </c>
      <c r="AK2388" s="51" t="e">
        <v>#N/A</v>
      </c>
      <c r="AO2388" s="14" t="e">
        <v>#N/A</v>
      </c>
    </row>
    <row r="2389" spans="1:41" x14ac:dyDescent="0.3">
      <c r="A2389" s="14" t="s">
        <v>1493</v>
      </c>
      <c r="AK2389" s="51" t="e">
        <v>#N/A</v>
      </c>
      <c r="AO2389" s="14" t="e">
        <v>#N/A</v>
      </c>
    </row>
    <row r="2390" spans="1:41" x14ac:dyDescent="0.3">
      <c r="A2390" s="14" t="s">
        <v>1493</v>
      </c>
      <c r="AK2390" s="51" t="e">
        <v>#N/A</v>
      </c>
      <c r="AO2390" s="14" t="e">
        <v>#N/A</v>
      </c>
    </row>
    <row r="2391" spans="1:41" x14ac:dyDescent="0.3">
      <c r="A2391" s="14" t="s">
        <v>1493</v>
      </c>
      <c r="AK2391" s="51" t="e">
        <v>#N/A</v>
      </c>
      <c r="AO2391" s="14" t="e">
        <v>#N/A</v>
      </c>
    </row>
    <row r="2392" spans="1:41" x14ac:dyDescent="0.3">
      <c r="A2392" s="14" t="s">
        <v>1493</v>
      </c>
      <c r="AK2392" s="51" t="e">
        <v>#N/A</v>
      </c>
      <c r="AO2392" s="14" t="e">
        <v>#N/A</v>
      </c>
    </row>
    <row r="2393" spans="1:41" x14ac:dyDescent="0.3">
      <c r="A2393" s="14" t="s">
        <v>1493</v>
      </c>
      <c r="AK2393" s="51" t="e">
        <v>#N/A</v>
      </c>
      <c r="AO2393" s="14" t="e">
        <v>#N/A</v>
      </c>
    </row>
    <row r="2394" spans="1:41" x14ac:dyDescent="0.3">
      <c r="A2394" s="14" t="s">
        <v>1493</v>
      </c>
      <c r="AK2394" s="51" t="e">
        <v>#N/A</v>
      </c>
      <c r="AO2394" s="14" t="e">
        <v>#N/A</v>
      </c>
    </row>
    <row r="2395" spans="1:41" x14ac:dyDescent="0.3">
      <c r="A2395" s="14" t="s">
        <v>1493</v>
      </c>
      <c r="AK2395" s="51" t="e">
        <v>#N/A</v>
      </c>
      <c r="AO2395" s="14" t="e">
        <v>#N/A</v>
      </c>
    </row>
    <row r="2396" spans="1:41" x14ac:dyDescent="0.3">
      <c r="A2396" s="14" t="s">
        <v>1493</v>
      </c>
      <c r="AK2396" s="51" t="e">
        <v>#N/A</v>
      </c>
      <c r="AO2396" s="14" t="e">
        <v>#N/A</v>
      </c>
    </row>
    <row r="2397" spans="1:41" x14ac:dyDescent="0.3">
      <c r="A2397" s="14" t="s">
        <v>1493</v>
      </c>
      <c r="AK2397" s="51" t="e">
        <v>#N/A</v>
      </c>
      <c r="AO2397" s="14" t="e">
        <v>#N/A</v>
      </c>
    </row>
    <row r="2398" spans="1:41" x14ac:dyDescent="0.3">
      <c r="A2398" s="14" t="s">
        <v>1493</v>
      </c>
      <c r="AK2398" s="51" t="e">
        <v>#N/A</v>
      </c>
      <c r="AO2398" s="14" t="e">
        <v>#N/A</v>
      </c>
    </row>
    <row r="2399" spans="1:41" x14ac:dyDescent="0.3">
      <c r="A2399" s="14" t="s">
        <v>1493</v>
      </c>
      <c r="AK2399" s="51" t="e">
        <v>#N/A</v>
      </c>
      <c r="AO2399" s="14" t="e">
        <v>#N/A</v>
      </c>
    </row>
    <row r="2400" spans="1:41" x14ac:dyDescent="0.3">
      <c r="A2400" s="14" t="s">
        <v>1493</v>
      </c>
      <c r="AK2400" s="51" t="e">
        <v>#N/A</v>
      </c>
      <c r="AO2400" s="14" t="e">
        <v>#N/A</v>
      </c>
    </row>
    <row r="2401" spans="1:41" x14ac:dyDescent="0.3">
      <c r="A2401" s="14" t="s">
        <v>1493</v>
      </c>
      <c r="AK2401" s="51" t="e">
        <v>#N/A</v>
      </c>
      <c r="AO2401" s="14" t="e">
        <v>#N/A</v>
      </c>
    </row>
    <row r="2402" spans="1:41" x14ac:dyDescent="0.3">
      <c r="A2402" s="14" t="s">
        <v>1493</v>
      </c>
      <c r="AK2402" s="51" t="e">
        <v>#N/A</v>
      </c>
      <c r="AO2402" s="14" t="e">
        <v>#N/A</v>
      </c>
    </row>
    <row r="2403" spans="1:41" x14ac:dyDescent="0.3">
      <c r="A2403" s="14" t="s">
        <v>1493</v>
      </c>
      <c r="AK2403" s="51" t="e">
        <v>#N/A</v>
      </c>
      <c r="AO2403" s="14" t="e">
        <v>#N/A</v>
      </c>
    </row>
    <row r="2404" spans="1:41" x14ac:dyDescent="0.3">
      <c r="A2404" s="14" t="s">
        <v>1493</v>
      </c>
      <c r="AK2404" s="51" t="e">
        <v>#N/A</v>
      </c>
      <c r="AO2404" s="14" t="e">
        <v>#N/A</v>
      </c>
    </row>
    <row r="2405" spans="1:41" x14ac:dyDescent="0.3">
      <c r="A2405" s="14" t="s">
        <v>1493</v>
      </c>
      <c r="AK2405" s="51" t="e">
        <v>#N/A</v>
      </c>
      <c r="AO2405" s="14" t="e">
        <v>#N/A</v>
      </c>
    </row>
    <row r="2406" spans="1:41" x14ac:dyDescent="0.3">
      <c r="A2406" s="14" t="s">
        <v>1493</v>
      </c>
      <c r="AK2406" s="51" t="e">
        <v>#N/A</v>
      </c>
      <c r="AO2406" s="14" t="e">
        <v>#N/A</v>
      </c>
    </row>
    <row r="2407" spans="1:41" x14ac:dyDescent="0.3">
      <c r="A2407" s="14" t="s">
        <v>1493</v>
      </c>
      <c r="AK2407" s="51" t="e">
        <v>#N/A</v>
      </c>
      <c r="AO2407" s="14" t="e">
        <v>#N/A</v>
      </c>
    </row>
    <row r="2408" spans="1:41" x14ac:dyDescent="0.3">
      <c r="A2408" s="14" t="s">
        <v>1493</v>
      </c>
      <c r="AK2408" s="51" t="e">
        <v>#N/A</v>
      </c>
      <c r="AO2408" s="14" t="e">
        <v>#N/A</v>
      </c>
    </row>
    <row r="2409" spans="1:41" x14ac:dyDescent="0.3">
      <c r="A2409" s="14" t="s">
        <v>1493</v>
      </c>
      <c r="AK2409" s="51" t="e">
        <v>#N/A</v>
      </c>
      <c r="AO2409" s="14" t="e">
        <v>#N/A</v>
      </c>
    </row>
    <row r="2410" spans="1:41" x14ac:dyDescent="0.3">
      <c r="A2410" s="14" t="s">
        <v>1493</v>
      </c>
      <c r="AK2410" s="51" t="e">
        <v>#N/A</v>
      </c>
      <c r="AO2410" s="14" t="e">
        <v>#N/A</v>
      </c>
    </row>
    <row r="2411" spans="1:41" x14ac:dyDescent="0.3">
      <c r="A2411" s="14" t="s">
        <v>1493</v>
      </c>
      <c r="AK2411" s="51" t="e">
        <v>#N/A</v>
      </c>
      <c r="AO2411" s="14" t="e">
        <v>#N/A</v>
      </c>
    </row>
    <row r="2412" spans="1:41" x14ac:dyDescent="0.3">
      <c r="A2412" s="14" t="s">
        <v>1493</v>
      </c>
      <c r="AK2412" s="51" t="e">
        <v>#N/A</v>
      </c>
      <c r="AO2412" s="14" t="e">
        <v>#N/A</v>
      </c>
    </row>
    <row r="2413" spans="1:41" x14ac:dyDescent="0.3">
      <c r="A2413" s="14" t="s">
        <v>1493</v>
      </c>
      <c r="AK2413" s="51" t="e">
        <v>#N/A</v>
      </c>
      <c r="AO2413" s="14" t="e">
        <v>#N/A</v>
      </c>
    </row>
    <row r="2414" spans="1:41" x14ac:dyDescent="0.3">
      <c r="A2414" s="14" t="s">
        <v>1493</v>
      </c>
      <c r="AK2414" s="51" t="e">
        <v>#N/A</v>
      </c>
      <c r="AO2414" s="14" t="e">
        <v>#N/A</v>
      </c>
    </row>
    <row r="2415" spans="1:41" x14ac:dyDescent="0.3">
      <c r="A2415" s="14" t="s">
        <v>1493</v>
      </c>
      <c r="AK2415" s="51" t="e">
        <v>#N/A</v>
      </c>
      <c r="AO2415" s="14" t="e">
        <v>#N/A</v>
      </c>
    </row>
    <row r="2416" spans="1:41" x14ac:dyDescent="0.3">
      <c r="A2416" s="14" t="s">
        <v>1493</v>
      </c>
      <c r="AK2416" s="51" t="e">
        <v>#N/A</v>
      </c>
      <c r="AO2416" s="14" t="e">
        <v>#N/A</v>
      </c>
    </row>
    <row r="2417" spans="1:41" x14ac:dyDescent="0.3">
      <c r="A2417" s="14" t="s">
        <v>1493</v>
      </c>
      <c r="AK2417" s="51" t="e">
        <v>#N/A</v>
      </c>
      <c r="AO2417" s="14" t="e">
        <v>#N/A</v>
      </c>
    </row>
    <row r="2418" spans="1:41" x14ac:dyDescent="0.3">
      <c r="A2418" s="14" t="s">
        <v>1493</v>
      </c>
      <c r="AK2418" s="51" t="e">
        <v>#N/A</v>
      </c>
      <c r="AO2418" s="14" t="e">
        <v>#N/A</v>
      </c>
    </row>
    <row r="2419" spans="1:41" x14ac:dyDescent="0.3">
      <c r="A2419" s="14" t="s">
        <v>1493</v>
      </c>
      <c r="AK2419" s="51" t="e">
        <v>#N/A</v>
      </c>
      <c r="AO2419" s="14" t="e">
        <v>#N/A</v>
      </c>
    </row>
    <row r="2420" spans="1:41" x14ac:dyDescent="0.3">
      <c r="A2420" s="14" t="s">
        <v>1493</v>
      </c>
      <c r="AK2420" s="51" t="e">
        <v>#N/A</v>
      </c>
      <c r="AO2420" s="14" t="e">
        <v>#N/A</v>
      </c>
    </row>
    <row r="2421" spans="1:41" x14ac:dyDescent="0.3">
      <c r="A2421" s="14" t="s">
        <v>1493</v>
      </c>
      <c r="AK2421" s="51" t="e">
        <v>#N/A</v>
      </c>
      <c r="AO2421" s="14" t="e">
        <v>#N/A</v>
      </c>
    </row>
    <row r="2422" spans="1:41" x14ac:dyDescent="0.3">
      <c r="A2422" s="14" t="s">
        <v>1493</v>
      </c>
      <c r="AK2422" s="51" t="e">
        <v>#N/A</v>
      </c>
      <c r="AO2422" s="14" t="e">
        <v>#N/A</v>
      </c>
    </row>
    <row r="2423" spans="1:41" x14ac:dyDescent="0.3">
      <c r="A2423" s="14" t="s">
        <v>1493</v>
      </c>
      <c r="AK2423" s="51" t="e">
        <v>#N/A</v>
      </c>
      <c r="AO2423" s="14" t="e">
        <v>#N/A</v>
      </c>
    </row>
    <row r="2424" spans="1:41" x14ac:dyDescent="0.3">
      <c r="A2424" s="14" t="s">
        <v>1493</v>
      </c>
      <c r="AK2424" s="51" t="e">
        <v>#N/A</v>
      </c>
      <c r="AO2424" s="14" t="e">
        <v>#N/A</v>
      </c>
    </row>
    <row r="2425" spans="1:41" x14ac:dyDescent="0.3">
      <c r="A2425" s="14" t="s">
        <v>1493</v>
      </c>
      <c r="AK2425" s="51" t="e">
        <v>#N/A</v>
      </c>
      <c r="AO2425" s="14" t="e">
        <v>#N/A</v>
      </c>
    </row>
    <row r="2426" spans="1:41" x14ac:dyDescent="0.3">
      <c r="A2426" s="14" t="s">
        <v>1493</v>
      </c>
      <c r="AK2426" s="51" t="e">
        <v>#N/A</v>
      </c>
      <c r="AO2426" s="14" t="e">
        <v>#N/A</v>
      </c>
    </row>
    <row r="2427" spans="1:41" x14ac:dyDescent="0.3">
      <c r="A2427" s="14" t="s">
        <v>1493</v>
      </c>
      <c r="AK2427" s="51" t="e">
        <v>#N/A</v>
      </c>
      <c r="AO2427" s="14" t="e">
        <v>#N/A</v>
      </c>
    </row>
    <row r="2428" spans="1:41" x14ac:dyDescent="0.3">
      <c r="A2428" s="14" t="s">
        <v>1493</v>
      </c>
      <c r="AK2428" s="51" t="e">
        <v>#N/A</v>
      </c>
      <c r="AO2428" s="14" t="e">
        <v>#N/A</v>
      </c>
    </row>
    <row r="2429" spans="1:41" x14ac:dyDescent="0.3">
      <c r="A2429" s="14" t="s">
        <v>1493</v>
      </c>
      <c r="AK2429" s="51" t="e">
        <v>#N/A</v>
      </c>
      <c r="AO2429" s="14" t="e">
        <v>#N/A</v>
      </c>
    </row>
    <row r="2430" spans="1:41" x14ac:dyDescent="0.3">
      <c r="A2430" s="14" t="s">
        <v>1493</v>
      </c>
      <c r="AK2430" s="51" t="e">
        <v>#N/A</v>
      </c>
      <c r="AO2430" s="14" t="e">
        <v>#N/A</v>
      </c>
    </row>
    <row r="2431" spans="1:41" x14ac:dyDescent="0.3">
      <c r="A2431" s="14" t="s">
        <v>1493</v>
      </c>
      <c r="AK2431" s="51" t="e">
        <v>#N/A</v>
      </c>
      <c r="AO2431" s="14" t="e">
        <v>#N/A</v>
      </c>
    </row>
    <row r="2432" spans="1:41" x14ac:dyDescent="0.3">
      <c r="A2432" s="14" t="s">
        <v>1493</v>
      </c>
      <c r="AK2432" s="51" t="e">
        <v>#N/A</v>
      </c>
      <c r="AO2432" s="14" t="e">
        <v>#N/A</v>
      </c>
    </row>
    <row r="2433" spans="1:41" x14ac:dyDescent="0.3">
      <c r="A2433" s="14" t="s">
        <v>1493</v>
      </c>
      <c r="AK2433" s="51" t="e">
        <v>#N/A</v>
      </c>
      <c r="AO2433" s="14" t="e">
        <v>#N/A</v>
      </c>
    </row>
    <row r="2434" spans="1:41" x14ac:dyDescent="0.3">
      <c r="A2434" s="14" t="s">
        <v>1493</v>
      </c>
      <c r="AK2434" s="51" t="e">
        <v>#N/A</v>
      </c>
      <c r="AO2434" s="14" t="e">
        <v>#N/A</v>
      </c>
    </row>
    <row r="2435" spans="1:41" x14ac:dyDescent="0.3">
      <c r="A2435" s="14" t="s">
        <v>1493</v>
      </c>
      <c r="AK2435" s="51" t="e">
        <v>#N/A</v>
      </c>
      <c r="AO2435" s="14" t="e">
        <v>#N/A</v>
      </c>
    </row>
    <row r="2436" spans="1:41" x14ac:dyDescent="0.3">
      <c r="A2436" s="14" t="s">
        <v>1493</v>
      </c>
      <c r="AK2436" s="51" t="e">
        <v>#N/A</v>
      </c>
      <c r="AO2436" s="14" t="e">
        <v>#N/A</v>
      </c>
    </row>
    <row r="2437" spans="1:41" x14ac:dyDescent="0.3">
      <c r="A2437" s="14" t="s">
        <v>1493</v>
      </c>
      <c r="AK2437" s="51" t="e">
        <v>#N/A</v>
      </c>
      <c r="AO2437" s="14" t="e">
        <v>#N/A</v>
      </c>
    </row>
    <row r="2438" spans="1:41" x14ac:dyDescent="0.3">
      <c r="A2438" s="14" t="s">
        <v>1493</v>
      </c>
      <c r="AK2438" s="51" t="e">
        <v>#N/A</v>
      </c>
      <c r="AO2438" s="14" t="e">
        <v>#N/A</v>
      </c>
    </row>
    <row r="2439" spans="1:41" x14ac:dyDescent="0.3">
      <c r="A2439" s="14" t="s">
        <v>1493</v>
      </c>
      <c r="AK2439" s="51" t="e">
        <v>#N/A</v>
      </c>
      <c r="AO2439" s="14" t="e">
        <v>#N/A</v>
      </c>
    </row>
    <row r="2440" spans="1:41" x14ac:dyDescent="0.3">
      <c r="A2440" s="14" t="s">
        <v>1493</v>
      </c>
      <c r="AK2440" s="51" t="e">
        <v>#N/A</v>
      </c>
      <c r="AO2440" s="14" t="e">
        <v>#N/A</v>
      </c>
    </row>
    <row r="2441" spans="1:41" x14ac:dyDescent="0.3">
      <c r="A2441" s="14" t="s">
        <v>1493</v>
      </c>
      <c r="AK2441" s="51" t="e">
        <v>#N/A</v>
      </c>
      <c r="AO2441" s="14" t="e">
        <v>#N/A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C45A1-3E07-473C-82D3-04BB78313FE3}">
  <dimension ref="A1:AM222"/>
  <sheetViews>
    <sheetView workbookViewId="0">
      <pane ySplit="1" topLeftCell="A14" activePane="bottomLeft" state="frozen"/>
      <selection activeCell="A170" sqref="A1:XFD1048576"/>
      <selection pane="bottomLeft" activeCell="A170" sqref="A1:XFD1048576"/>
    </sheetView>
  </sheetViews>
  <sheetFormatPr baseColWidth="10" defaultRowHeight="14.4" x14ac:dyDescent="0.3"/>
  <cols>
    <col min="1" max="1" width="11.88671875" bestFit="1" customWidth="1"/>
    <col min="2" max="2" width="57.88671875" bestFit="1" customWidth="1"/>
    <col min="3" max="3" width="8" bestFit="1" customWidth="1"/>
    <col min="4" max="4" width="15.109375" bestFit="1" customWidth="1"/>
    <col min="5" max="5" width="13.77734375" bestFit="1" customWidth="1"/>
    <col min="6" max="6" width="13.6640625" bestFit="1" customWidth="1"/>
    <col min="7" max="7" width="17.77734375" bestFit="1" customWidth="1"/>
    <col min="8" max="8" width="15.5546875" bestFit="1" customWidth="1"/>
    <col min="9" max="9" width="13.77734375" bestFit="1" customWidth="1"/>
    <col min="10" max="10" width="16.6640625" bestFit="1" customWidth="1"/>
    <col min="11" max="11" width="17.77734375" bestFit="1" customWidth="1"/>
    <col min="12" max="12" width="15.5546875" bestFit="1" customWidth="1"/>
    <col min="13" max="13" width="13.77734375" bestFit="1" customWidth="1"/>
    <col min="14" max="14" width="16.6640625" bestFit="1" customWidth="1"/>
    <col min="15" max="15" width="14.5546875" bestFit="1" customWidth="1"/>
    <col min="16" max="16" width="16.6640625" bestFit="1" customWidth="1"/>
    <col min="17" max="18" width="20.5546875" bestFit="1" customWidth="1"/>
    <col min="19" max="19" width="17.77734375" bestFit="1" customWidth="1"/>
    <col min="20" max="20" width="14.109375" bestFit="1" customWidth="1"/>
    <col min="21" max="21" width="20.21875" bestFit="1" customWidth="1"/>
    <col min="22" max="22" width="21.6640625" bestFit="1" customWidth="1"/>
    <col min="23" max="23" width="16.109375" bestFit="1" customWidth="1"/>
    <col min="24" max="24" width="14.109375" bestFit="1" customWidth="1"/>
    <col min="25" max="25" width="16.77734375" bestFit="1" customWidth="1"/>
    <col min="26" max="26" width="17.109375" bestFit="1" customWidth="1"/>
    <col min="27" max="27" width="16.77734375" bestFit="1" customWidth="1"/>
    <col min="28" max="28" width="17.109375" bestFit="1" customWidth="1"/>
    <col min="29" max="29" width="20.77734375" bestFit="1" customWidth="1"/>
    <col min="30" max="30" width="19" bestFit="1" customWidth="1"/>
    <col min="31" max="32" width="13.33203125" bestFit="1" customWidth="1"/>
    <col min="33" max="33" width="15.88671875" bestFit="1" customWidth="1"/>
    <col min="34" max="34" width="18.6640625" bestFit="1" customWidth="1"/>
  </cols>
  <sheetData>
    <row r="1" spans="1:39" x14ac:dyDescent="0.3">
      <c r="A1" t="s">
        <v>3</v>
      </c>
      <c r="B1" t="s">
        <v>4</v>
      </c>
      <c r="C1" t="s">
        <v>416</v>
      </c>
      <c r="D1" t="s">
        <v>235</v>
      </c>
      <c r="E1" t="s">
        <v>236</v>
      </c>
      <c r="F1" t="s">
        <v>237</v>
      </c>
      <c r="G1" t="s">
        <v>238</v>
      </c>
      <c r="H1" t="s">
        <v>239</v>
      </c>
      <c r="I1" t="s">
        <v>240</v>
      </c>
      <c r="J1" t="s">
        <v>241</v>
      </c>
      <c r="K1" t="s">
        <v>242</v>
      </c>
      <c r="L1" t="s">
        <v>243</v>
      </c>
      <c r="M1" t="s">
        <v>244</v>
      </c>
      <c r="N1" t="s">
        <v>245</v>
      </c>
      <c r="O1" t="s">
        <v>246</v>
      </c>
      <c r="P1" t="s">
        <v>247</v>
      </c>
      <c r="Q1" t="s">
        <v>248</v>
      </c>
      <c r="R1" t="s">
        <v>249</v>
      </c>
      <c r="S1" t="s">
        <v>250</v>
      </c>
      <c r="T1" t="s">
        <v>251</v>
      </c>
      <c r="U1" t="s">
        <v>252</v>
      </c>
      <c r="V1" t="s">
        <v>253</v>
      </c>
      <c r="W1" t="s">
        <v>254</v>
      </c>
      <c r="X1" t="s">
        <v>255</v>
      </c>
      <c r="Y1" t="s">
        <v>256</v>
      </c>
      <c r="Z1" t="s">
        <v>257</v>
      </c>
      <c r="AA1" t="s">
        <v>258</v>
      </c>
      <c r="AB1" t="s">
        <v>259</v>
      </c>
      <c r="AC1" t="s">
        <v>296</v>
      </c>
      <c r="AD1" t="s">
        <v>297</v>
      </c>
      <c r="AE1" t="s">
        <v>298</v>
      </c>
      <c r="AF1" t="s">
        <v>300</v>
      </c>
      <c r="AG1" t="s">
        <v>713</v>
      </c>
      <c r="AH1" t="s">
        <v>714</v>
      </c>
      <c r="AI1" s="51" t="s">
        <v>307</v>
      </c>
      <c r="AM1" s="189" t="s">
        <v>455</v>
      </c>
    </row>
    <row r="2" spans="1:39" x14ac:dyDescent="0.3">
      <c r="A2">
        <v>4317</v>
      </c>
      <c r="B2" t="s">
        <v>32</v>
      </c>
      <c r="C2">
        <v>901</v>
      </c>
      <c r="D2">
        <v>14</v>
      </c>
      <c r="F2">
        <v>923</v>
      </c>
      <c r="G2">
        <v>17</v>
      </c>
      <c r="H2">
        <v>22</v>
      </c>
      <c r="I2">
        <v>22</v>
      </c>
      <c r="J2">
        <v>17</v>
      </c>
      <c r="K2">
        <v>32</v>
      </c>
      <c r="L2">
        <v>28</v>
      </c>
      <c r="M2">
        <v>28</v>
      </c>
      <c r="N2">
        <v>32</v>
      </c>
      <c r="O2">
        <v>29</v>
      </c>
      <c r="P2">
        <v>25</v>
      </c>
      <c r="Q2">
        <v>0</v>
      </c>
      <c r="R2">
        <v>0</v>
      </c>
      <c r="S2">
        <v>15</v>
      </c>
      <c r="T2">
        <v>16</v>
      </c>
      <c r="U2">
        <v>17</v>
      </c>
      <c r="V2">
        <v>0</v>
      </c>
      <c r="W2">
        <v>11</v>
      </c>
      <c r="X2">
        <v>11</v>
      </c>
      <c r="Y2">
        <v>13</v>
      </c>
      <c r="Z2">
        <v>13</v>
      </c>
      <c r="AA2">
        <v>12</v>
      </c>
      <c r="AB2">
        <v>10</v>
      </c>
      <c r="AC2">
        <v>9</v>
      </c>
      <c r="AD2">
        <v>0</v>
      </c>
      <c r="AE2">
        <v>13</v>
      </c>
      <c r="AF2">
        <v>0</v>
      </c>
      <c r="AG2">
        <v>87</v>
      </c>
      <c r="AH2">
        <v>25</v>
      </c>
      <c r="AI2" s="51" t="s">
        <v>33</v>
      </c>
      <c r="AM2" s="14" t="s">
        <v>33</v>
      </c>
    </row>
    <row r="3" spans="1:39" x14ac:dyDescent="0.3">
      <c r="A3">
        <v>4318</v>
      </c>
      <c r="B3" t="s">
        <v>35</v>
      </c>
      <c r="C3">
        <v>156</v>
      </c>
      <c r="D3">
        <v>2</v>
      </c>
      <c r="F3">
        <v>177</v>
      </c>
      <c r="G3">
        <v>100</v>
      </c>
      <c r="H3">
        <v>100</v>
      </c>
      <c r="I3">
        <v>100</v>
      </c>
      <c r="J3">
        <v>101</v>
      </c>
      <c r="K3">
        <v>105</v>
      </c>
      <c r="L3">
        <v>107</v>
      </c>
      <c r="M3">
        <v>106</v>
      </c>
      <c r="N3">
        <v>106</v>
      </c>
      <c r="O3">
        <v>115</v>
      </c>
      <c r="P3">
        <v>115</v>
      </c>
      <c r="Q3">
        <v>0</v>
      </c>
      <c r="R3">
        <v>0</v>
      </c>
      <c r="S3">
        <v>101</v>
      </c>
      <c r="T3">
        <v>103</v>
      </c>
      <c r="U3">
        <v>101</v>
      </c>
      <c r="V3">
        <v>0</v>
      </c>
      <c r="W3">
        <v>134</v>
      </c>
      <c r="X3">
        <v>72</v>
      </c>
      <c r="Y3">
        <v>84</v>
      </c>
      <c r="Z3">
        <v>101</v>
      </c>
      <c r="AA3">
        <v>67</v>
      </c>
      <c r="AB3">
        <v>44</v>
      </c>
      <c r="AC3">
        <v>73</v>
      </c>
      <c r="AD3">
        <v>0</v>
      </c>
      <c r="AE3">
        <v>305</v>
      </c>
      <c r="AF3">
        <v>0</v>
      </c>
      <c r="AG3">
        <v>36</v>
      </c>
      <c r="AH3">
        <v>96</v>
      </c>
      <c r="AI3" s="51" t="s">
        <v>33</v>
      </c>
      <c r="AM3" s="14" t="s">
        <v>33</v>
      </c>
    </row>
    <row r="4" spans="1:39" x14ac:dyDescent="0.3">
      <c r="A4">
        <v>4319</v>
      </c>
      <c r="B4" t="s">
        <v>36</v>
      </c>
      <c r="C4">
        <v>18</v>
      </c>
      <c r="D4">
        <v>1</v>
      </c>
      <c r="F4">
        <v>89</v>
      </c>
      <c r="G4">
        <v>70</v>
      </c>
      <c r="H4">
        <v>70</v>
      </c>
      <c r="I4">
        <v>70</v>
      </c>
      <c r="J4">
        <v>70</v>
      </c>
      <c r="K4">
        <v>89</v>
      </c>
      <c r="L4">
        <v>83</v>
      </c>
      <c r="M4">
        <v>88</v>
      </c>
      <c r="N4">
        <v>89</v>
      </c>
      <c r="O4">
        <v>79</v>
      </c>
      <c r="P4">
        <v>80</v>
      </c>
      <c r="Q4">
        <v>0</v>
      </c>
      <c r="R4">
        <v>0</v>
      </c>
      <c r="S4">
        <v>78</v>
      </c>
      <c r="T4">
        <v>82</v>
      </c>
      <c r="U4">
        <v>78</v>
      </c>
      <c r="V4">
        <v>0</v>
      </c>
      <c r="W4">
        <v>101</v>
      </c>
      <c r="X4">
        <v>63</v>
      </c>
      <c r="Y4">
        <v>77</v>
      </c>
      <c r="Z4">
        <v>77</v>
      </c>
      <c r="AA4">
        <v>55</v>
      </c>
      <c r="AB4">
        <v>44</v>
      </c>
      <c r="AC4">
        <v>25</v>
      </c>
      <c r="AD4">
        <v>0</v>
      </c>
      <c r="AE4">
        <v>389</v>
      </c>
      <c r="AF4">
        <v>0</v>
      </c>
      <c r="AG4">
        <v>15</v>
      </c>
      <c r="AH4">
        <v>49</v>
      </c>
      <c r="AI4" s="51" t="s">
        <v>33</v>
      </c>
      <c r="AM4" s="14" t="s">
        <v>33</v>
      </c>
    </row>
    <row r="5" spans="1:39" x14ac:dyDescent="0.3">
      <c r="A5">
        <v>4320</v>
      </c>
      <c r="B5" t="s">
        <v>37</v>
      </c>
      <c r="C5">
        <v>2</v>
      </c>
      <c r="D5">
        <v>0</v>
      </c>
      <c r="F5">
        <v>6</v>
      </c>
      <c r="G5">
        <v>59</v>
      </c>
      <c r="H5">
        <v>59</v>
      </c>
      <c r="I5">
        <v>59</v>
      </c>
      <c r="J5">
        <v>59</v>
      </c>
      <c r="K5">
        <v>60</v>
      </c>
      <c r="L5">
        <v>60</v>
      </c>
      <c r="M5">
        <v>60</v>
      </c>
      <c r="N5">
        <v>60</v>
      </c>
      <c r="O5">
        <v>61</v>
      </c>
      <c r="P5">
        <v>60</v>
      </c>
      <c r="Q5">
        <v>0</v>
      </c>
      <c r="R5">
        <v>0</v>
      </c>
      <c r="S5">
        <v>83</v>
      </c>
      <c r="T5">
        <v>80</v>
      </c>
      <c r="U5">
        <v>84</v>
      </c>
      <c r="V5">
        <v>0</v>
      </c>
      <c r="W5">
        <v>61</v>
      </c>
      <c r="X5">
        <v>50</v>
      </c>
      <c r="Y5">
        <v>50</v>
      </c>
      <c r="Z5">
        <v>53</v>
      </c>
      <c r="AA5">
        <v>69</v>
      </c>
      <c r="AB5">
        <v>49</v>
      </c>
      <c r="AC5">
        <v>42</v>
      </c>
      <c r="AD5">
        <v>0</v>
      </c>
      <c r="AE5">
        <v>104</v>
      </c>
      <c r="AF5">
        <v>0</v>
      </c>
      <c r="AG5">
        <v>27</v>
      </c>
      <c r="AH5">
        <v>42</v>
      </c>
      <c r="AI5" s="51" t="s">
        <v>33</v>
      </c>
      <c r="AM5" s="14" t="s">
        <v>33</v>
      </c>
    </row>
    <row r="6" spans="1:39" x14ac:dyDescent="0.3">
      <c r="A6">
        <v>4321</v>
      </c>
      <c r="B6" t="s">
        <v>666</v>
      </c>
      <c r="C6">
        <v>5</v>
      </c>
      <c r="D6">
        <v>1</v>
      </c>
      <c r="F6">
        <v>10</v>
      </c>
      <c r="G6">
        <v>57</v>
      </c>
      <c r="H6">
        <v>57</v>
      </c>
      <c r="I6">
        <v>57</v>
      </c>
      <c r="J6">
        <v>56</v>
      </c>
      <c r="K6">
        <v>50</v>
      </c>
      <c r="L6">
        <v>50</v>
      </c>
      <c r="M6">
        <v>51</v>
      </c>
      <c r="N6">
        <v>51</v>
      </c>
      <c r="O6">
        <v>54</v>
      </c>
      <c r="P6">
        <v>52</v>
      </c>
      <c r="Q6">
        <v>0</v>
      </c>
      <c r="R6">
        <v>0</v>
      </c>
      <c r="S6">
        <v>59</v>
      </c>
      <c r="T6">
        <v>64</v>
      </c>
      <c r="U6">
        <v>61</v>
      </c>
      <c r="V6">
        <v>0</v>
      </c>
      <c r="W6">
        <v>62</v>
      </c>
      <c r="X6">
        <v>45</v>
      </c>
      <c r="Y6">
        <v>61</v>
      </c>
      <c r="Z6">
        <v>65</v>
      </c>
      <c r="AA6">
        <v>37</v>
      </c>
      <c r="AB6">
        <v>27</v>
      </c>
      <c r="AC6">
        <v>26</v>
      </c>
      <c r="AD6">
        <v>0</v>
      </c>
      <c r="AE6">
        <v>215</v>
      </c>
      <c r="AF6">
        <v>0</v>
      </c>
      <c r="AG6">
        <v>5</v>
      </c>
      <c r="AH6">
        <v>70</v>
      </c>
      <c r="AI6" s="51" t="s">
        <v>33</v>
      </c>
      <c r="AM6" s="14" t="s">
        <v>33</v>
      </c>
    </row>
    <row r="7" spans="1:39" x14ac:dyDescent="0.3">
      <c r="A7">
        <v>4322</v>
      </c>
      <c r="B7" t="s">
        <v>38</v>
      </c>
      <c r="C7">
        <v>6</v>
      </c>
      <c r="D7">
        <v>1</v>
      </c>
      <c r="F7">
        <v>11</v>
      </c>
      <c r="G7">
        <v>47</v>
      </c>
      <c r="H7">
        <v>47</v>
      </c>
      <c r="I7">
        <v>47</v>
      </c>
      <c r="J7">
        <v>47</v>
      </c>
      <c r="K7">
        <v>55</v>
      </c>
      <c r="L7">
        <v>54</v>
      </c>
      <c r="M7">
        <v>55</v>
      </c>
      <c r="N7">
        <v>55</v>
      </c>
      <c r="O7">
        <v>55</v>
      </c>
      <c r="P7">
        <v>56</v>
      </c>
      <c r="Q7">
        <v>0</v>
      </c>
      <c r="R7">
        <v>0</v>
      </c>
      <c r="S7">
        <v>56</v>
      </c>
      <c r="T7">
        <v>60</v>
      </c>
      <c r="U7">
        <v>60</v>
      </c>
      <c r="V7">
        <v>0</v>
      </c>
      <c r="W7">
        <v>68</v>
      </c>
      <c r="X7">
        <v>47</v>
      </c>
      <c r="Y7">
        <v>53</v>
      </c>
      <c r="Z7">
        <v>52</v>
      </c>
      <c r="AA7">
        <v>30</v>
      </c>
      <c r="AB7">
        <v>26</v>
      </c>
      <c r="AC7">
        <v>11</v>
      </c>
      <c r="AD7">
        <v>0</v>
      </c>
      <c r="AE7">
        <v>121</v>
      </c>
      <c r="AF7">
        <v>0</v>
      </c>
      <c r="AG7">
        <v>5</v>
      </c>
      <c r="AH7">
        <v>34</v>
      </c>
      <c r="AI7" s="51" t="s">
        <v>33</v>
      </c>
      <c r="AM7" s="14" t="s">
        <v>33</v>
      </c>
    </row>
    <row r="8" spans="1:39" x14ac:dyDescent="0.3">
      <c r="A8">
        <v>4323</v>
      </c>
      <c r="B8" t="s">
        <v>39</v>
      </c>
      <c r="C8">
        <v>1</v>
      </c>
      <c r="D8">
        <v>0</v>
      </c>
      <c r="F8">
        <v>3</v>
      </c>
      <c r="G8">
        <v>30</v>
      </c>
      <c r="H8">
        <v>30</v>
      </c>
      <c r="I8">
        <v>30</v>
      </c>
      <c r="J8">
        <v>30</v>
      </c>
      <c r="K8">
        <v>58</v>
      </c>
      <c r="L8">
        <v>56</v>
      </c>
      <c r="M8">
        <v>57</v>
      </c>
      <c r="N8">
        <v>58</v>
      </c>
      <c r="O8">
        <v>55</v>
      </c>
      <c r="P8">
        <v>54</v>
      </c>
      <c r="Q8">
        <v>0</v>
      </c>
      <c r="R8">
        <v>0</v>
      </c>
      <c r="S8">
        <v>48</v>
      </c>
      <c r="T8">
        <v>45</v>
      </c>
      <c r="U8">
        <v>56</v>
      </c>
      <c r="V8">
        <v>0</v>
      </c>
      <c r="W8">
        <v>50</v>
      </c>
      <c r="X8">
        <v>31</v>
      </c>
      <c r="Y8">
        <v>41</v>
      </c>
      <c r="Z8">
        <v>41</v>
      </c>
      <c r="AA8">
        <v>51</v>
      </c>
      <c r="AB8">
        <v>41</v>
      </c>
      <c r="AC8">
        <v>28</v>
      </c>
      <c r="AD8">
        <v>0</v>
      </c>
      <c r="AE8">
        <v>134</v>
      </c>
      <c r="AF8">
        <v>0</v>
      </c>
      <c r="AG8">
        <v>0</v>
      </c>
      <c r="AH8">
        <v>48</v>
      </c>
      <c r="AI8" s="51" t="s">
        <v>33</v>
      </c>
      <c r="AM8" s="14" t="s">
        <v>33</v>
      </c>
    </row>
    <row r="9" spans="1:39" x14ac:dyDescent="0.3">
      <c r="A9">
        <v>4324</v>
      </c>
      <c r="B9" t="s">
        <v>40</v>
      </c>
      <c r="C9">
        <v>29</v>
      </c>
      <c r="D9">
        <v>2</v>
      </c>
      <c r="F9">
        <v>33</v>
      </c>
      <c r="G9">
        <v>86</v>
      </c>
      <c r="H9">
        <v>86</v>
      </c>
      <c r="I9">
        <v>86</v>
      </c>
      <c r="J9">
        <v>85</v>
      </c>
      <c r="K9">
        <v>100</v>
      </c>
      <c r="L9">
        <v>98</v>
      </c>
      <c r="M9">
        <v>99</v>
      </c>
      <c r="N9">
        <v>100</v>
      </c>
      <c r="O9">
        <v>105</v>
      </c>
      <c r="P9">
        <v>105</v>
      </c>
      <c r="Q9">
        <v>0</v>
      </c>
      <c r="R9">
        <v>0</v>
      </c>
      <c r="S9">
        <v>89</v>
      </c>
      <c r="T9">
        <v>89</v>
      </c>
      <c r="U9">
        <v>86</v>
      </c>
      <c r="V9">
        <v>0</v>
      </c>
      <c r="W9">
        <v>113</v>
      </c>
      <c r="X9">
        <v>61</v>
      </c>
      <c r="Y9">
        <v>59</v>
      </c>
      <c r="Z9">
        <v>57</v>
      </c>
      <c r="AA9">
        <v>51</v>
      </c>
      <c r="AB9">
        <v>44</v>
      </c>
      <c r="AC9">
        <v>21</v>
      </c>
      <c r="AD9">
        <v>0</v>
      </c>
      <c r="AE9">
        <v>192</v>
      </c>
      <c r="AF9">
        <v>0</v>
      </c>
      <c r="AG9">
        <v>3</v>
      </c>
      <c r="AH9">
        <v>65</v>
      </c>
      <c r="AI9" s="51" t="s">
        <v>33</v>
      </c>
      <c r="AM9" s="14" t="s">
        <v>33</v>
      </c>
    </row>
    <row r="10" spans="1:39" x14ac:dyDescent="0.3">
      <c r="A10">
        <v>4325</v>
      </c>
      <c r="B10" t="s">
        <v>41</v>
      </c>
      <c r="C10">
        <v>14</v>
      </c>
      <c r="D10">
        <v>1</v>
      </c>
      <c r="F10">
        <v>16</v>
      </c>
      <c r="G10">
        <v>27</v>
      </c>
      <c r="H10">
        <v>27</v>
      </c>
      <c r="I10">
        <v>27</v>
      </c>
      <c r="J10">
        <v>27</v>
      </c>
      <c r="K10">
        <v>37</v>
      </c>
      <c r="L10">
        <v>35</v>
      </c>
      <c r="M10">
        <v>37</v>
      </c>
      <c r="N10">
        <v>37</v>
      </c>
      <c r="O10">
        <v>47</v>
      </c>
      <c r="P10">
        <v>49</v>
      </c>
      <c r="Q10">
        <v>0</v>
      </c>
      <c r="R10">
        <v>0</v>
      </c>
      <c r="S10">
        <v>34</v>
      </c>
      <c r="T10">
        <v>36</v>
      </c>
      <c r="U10">
        <v>36</v>
      </c>
      <c r="V10">
        <v>0</v>
      </c>
      <c r="W10">
        <v>41</v>
      </c>
      <c r="X10">
        <v>28</v>
      </c>
      <c r="Y10">
        <v>29</v>
      </c>
      <c r="Z10">
        <v>34</v>
      </c>
      <c r="AA10">
        <v>13</v>
      </c>
      <c r="AB10">
        <v>9</v>
      </c>
      <c r="AC10">
        <v>11</v>
      </c>
      <c r="AD10">
        <v>19</v>
      </c>
      <c r="AE10">
        <v>72</v>
      </c>
      <c r="AF10">
        <v>0</v>
      </c>
      <c r="AG10">
        <v>1</v>
      </c>
      <c r="AH10">
        <v>32</v>
      </c>
      <c r="AI10" s="51" t="s">
        <v>42</v>
      </c>
      <c r="AM10" s="14" t="s">
        <v>33</v>
      </c>
    </row>
    <row r="11" spans="1:39" x14ac:dyDescent="0.3">
      <c r="A11">
        <v>4326</v>
      </c>
      <c r="B11" t="s">
        <v>43</v>
      </c>
      <c r="C11">
        <v>1</v>
      </c>
      <c r="D11">
        <v>0</v>
      </c>
      <c r="F11">
        <v>1</v>
      </c>
      <c r="G11">
        <v>8</v>
      </c>
      <c r="H11">
        <v>8</v>
      </c>
      <c r="I11">
        <v>8</v>
      </c>
      <c r="J11">
        <v>8</v>
      </c>
      <c r="K11">
        <v>9</v>
      </c>
      <c r="L11">
        <v>10</v>
      </c>
      <c r="M11">
        <v>9</v>
      </c>
      <c r="N11">
        <v>9</v>
      </c>
      <c r="O11">
        <v>16</v>
      </c>
      <c r="P11">
        <v>16</v>
      </c>
      <c r="Q11">
        <v>0</v>
      </c>
      <c r="R11">
        <v>0</v>
      </c>
      <c r="S11">
        <v>1</v>
      </c>
      <c r="T11">
        <v>2</v>
      </c>
      <c r="U11">
        <v>2</v>
      </c>
      <c r="V11">
        <v>0</v>
      </c>
      <c r="W11">
        <v>13</v>
      </c>
      <c r="X11">
        <v>6</v>
      </c>
      <c r="Y11">
        <v>8</v>
      </c>
      <c r="Z11">
        <v>6</v>
      </c>
      <c r="AA11">
        <v>7</v>
      </c>
      <c r="AB11">
        <v>7</v>
      </c>
      <c r="AC11">
        <v>19</v>
      </c>
      <c r="AD11">
        <v>0</v>
      </c>
      <c r="AE11">
        <v>45</v>
      </c>
      <c r="AF11">
        <v>0</v>
      </c>
      <c r="AG11">
        <v>2</v>
      </c>
      <c r="AH11">
        <v>5</v>
      </c>
      <c r="AI11" s="51" t="s">
        <v>42</v>
      </c>
      <c r="AM11" s="14" t="s">
        <v>33</v>
      </c>
    </row>
    <row r="12" spans="1:39" x14ac:dyDescent="0.3">
      <c r="A12">
        <v>4327</v>
      </c>
      <c r="B12" t="s">
        <v>44</v>
      </c>
      <c r="C12">
        <v>3</v>
      </c>
      <c r="D12">
        <v>2</v>
      </c>
      <c r="F12">
        <v>4</v>
      </c>
      <c r="G12">
        <v>50</v>
      </c>
      <c r="H12">
        <v>51</v>
      </c>
      <c r="I12">
        <v>52</v>
      </c>
      <c r="J12">
        <v>50</v>
      </c>
      <c r="K12">
        <v>54</v>
      </c>
      <c r="L12">
        <v>55</v>
      </c>
      <c r="M12">
        <v>55</v>
      </c>
      <c r="N12">
        <v>54</v>
      </c>
      <c r="O12">
        <v>71</v>
      </c>
      <c r="P12">
        <v>71</v>
      </c>
      <c r="Q12">
        <v>0</v>
      </c>
      <c r="R12">
        <v>0</v>
      </c>
      <c r="S12">
        <v>66</v>
      </c>
      <c r="T12">
        <v>66</v>
      </c>
      <c r="U12">
        <v>63</v>
      </c>
      <c r="V12">
        <v>0</v>
      </c>
      <c r="W12">
        <v>81</v>
      </c>
      <c r="X12">
        <v>40</v>
      </c>
      <c r="Y12">
        <v>62</v>
      </c>
      <c r="Z12">
        <v>64</v>
      </c>
      <c r="AA12">
        <v>53</v>
      </c>
      <c r="AB12">
        <v>50</v>
      </c>
      <c r="AC12">
        <v>1</v>
      </c>
      <c r="AD12">
        <v>0</v>
      </c>
      <c r="AE12">
        <v>94</v>
      </c>
      <c r="AF12">
        <v>0</v>
      </c>
      <c r="AG12">
        <v>12</v>
      </c>
      <c r="AH12">
        <v>44</v>
      </c>
      <c r="AI12" s="51" t="s">
        <v>45</v>
      </c>
      <c r="AM12" s="14" t="s">
        <v>33</v>
      </c>
    </row>
    <row r="13" spans="1:39" x14ac:dyDescent="0.3">
      <c r="A13">
        <v>4328</v>
      </c>
      <c r="B13" t="s">
        <v>46</v>
      </c>
      <c r="C13">
        <v>3</v>
      </c>
      <c r="D13">
        <v>2</v>
      </c>
      <c r="F13">
        <v>2</v>
      </c>
      <c r="G13">
        <v>28</v>
      </c>
      <c r="H13">
        <v>28</v>
      </c>
      <c r="I13">
        <v>28</v>
      </c>
      <c r="J13">
        <v>28</v>
      </c>
      <c r="K13">
        <v>32</v>
      </c>
      <c r="L13">
        <v>32</v>
      </c>
      <c r="M13">
        <v>32</v>
      </c>
      <c r="N13">
        <v>31</v>
      </c>
      <c r="O13">
        <v>39</v>
      </c>
      <c r="P13">
        <v>39</v>
      </c>
      <c r="Q13">
        <v>0</v>
      </c>
      <c r="R13">
        <v>0</v>
      </c>
      <c r="S13">
        <v>22</v>
      </c>
      <c r="T13">
        <v>22</v>
      </c>
      <c r="U13">
        <v>26</v>
      </c>
      <c r="V13">
        <v>0</v>
      </c>
      <c r="W13">
        <v>23</v>
      </c>
      <c r="X13">
        <v>15</v>
      </c>
      <c r="Y13">
        <v>21</v>
      </c>
      <c r="Z13">
        <v>16</v>
      </c>
      <c r="AA13">
        <v>23</v>
      </c>
      <c r="AB13">
        <v>15</v>
      </c>
      <c r="AC13">
        <v>5</v>
      </c>
      <c r="AD13">
        <v>0</v>
      </c>
      <c r="AE13">
        <v>155</v>
      </c>
      <c r="AF13">
        <v>0</v>
      </c>
      <c r="AG13">
        <v>0</v>
      </c>
      <c r="AH13">
        <v>18</v>
      </c>
      <c r="AI13" s="51" t="s">
        <v>45</v>
      </c>
      <c r="AM13" s="14" t="s">
        <v>33</v>
      </c>
    </row>
    <row r="14" spans="1:39" x14ac:dyDescent="0.3">
      <c r="A14">
        <v>4329</v>
      </c>
      <c r="B14" t="s">
        <v>47</v>
      </c>
      <c r="C14">
        <v>49</v>
      </c>
      <c r="D14">
        <v>1</v>
      </c>
      <c r="F14">
        <v>61</v>
      </c>
      <c r="G14">
        <v>68</v>
      </c>
      <c r="H14">
        <v>68</v>
      </c>
      <c r="I14">
        <v>68</v>
      </c>
      <c r="J14">
        <v>68</v>
      </c>
      <c r="K14">
        <v>61</v>
      </c>
      <c r="L14">
        <v>60</v>
      </c>
      <c r="M14">
        <v>61</v>
      </c>
      <c r="N14">
        <v>61</v>
      </c>
      <c r="O14">
        <v>68</v>
      </c>
      <c r="P14">
        <v>69</v>
      </c>
      <c r="Q14">
        <v>0</v>
      </c>
      <c r="R14">
        <v>0</v>
      </c>
      <c r="S14">
        <v>83</v>
      </c>
      <c r="T14">
        <v>77</v>
      </c>
      <c r="U14">
        <v>80</v>
      </c>
      <c r="V14">
        <v>0</v>
      </c>
      <c r="W14">
        <v>78</v>
      </c>
      <c r="X14">
        <v>69</v>
      </c>
      <c r="Y14">
        <v>69</v>
      </c>
      <c r="Z14">
        <v>71</v>
      </c>
      <c r="AA14">
        <v>29</v>
      </c>
      <c r="AB14">
        <v>25</v>
      </c>
      <c r="AC14">
        <v>2</v>
      </c>
      <c r="AD14">
        <v>0</v>
      </c>
      <c r="AE14">
        <v>269</v>
      </c>
      <c r="AF14">
        <v>0</v>
      </c>
      <c r="AG14">
        <v>14</v>
      </c>
      <c r="AH14">
        <v>83</v>
      </c>
      <c r="AI14" s="51" t="s">
        <v>45</v>
      </c>
      <c r="AM14" s="14" t="s">
        <v>33</v>
      </c>
    </row>
    <row r="15" spans="1:39" x14ac:dyDescent="0.3">
      <c r="A15">
        <v>4330</v>
      </c>
      <c r="B15" t="s">
        <v>48</v>
      </c>
      <c r="C15">
        <v>0</v>
      </c>
      <c r="D15">
        <v>0</v>
      </c>
      <c r="F15">
        <v>1</v>
      </c>
      <c r="G15">
        <v>12</v>
      </c>
      <c r="H15">
        <v>12</v>
      </c>
      <c r="I15">
        <v>12</v>
      </c>
      <c r="J15">
        <v>12</v>
      </c>
      <c r="K15">
        <v>13</v>
      </c>
      <c r="L15">
        <v>14</v>
      </c>
      <c r="M15">
        <v>13</v>
      </c>
      <c r="N15">
        <v>13</v>
      </c>
      <c r="O15">
        <v>18</v>
      </c>
      <c r="P15">
        <v>18</v>
      </c>
      <c r="Q15">
        <v>0</v>
      </c>
      <c r="R15">
        <v>0</v>
      </c>
      <c r="S15">
        <v>13</v>
      </c>
      <c r="T15">
        <v>15</v>
      </c>
      <c r="U15">
        <v>12</v>
      </c>
      <c r="V15">
        <v>0</v>
      </c>
      <c r="W15">
        <v>24</v>
      </c>
      <c r="X15">
        <v>4</v>
      </c>
      <c r="Y15">
        <v>14</v>
      </c>
      <c r="Z15">
        <v>15</v>
      </c>
      <c r="AA15">
        <v>12</v>
      </c>
      <c r="AB15">
        <v>12</v>
      </c>
      <c r="AC15">
        <v>2</v>
      </c>
      <c r="AD15">
        <v>0</v>
      </c>
      <c r="AE15">
        <v>72</v>
      </c>
      <c r="AF15">
        <v>0</v>
      </c>
      <c r="AG15">
        <v>0</v>
      </c>
      <c r="AH15">
        <v>6</v>
      </c>
      <c r="AI15" s="51" t="s">
        <v>45</v>
      </c>
      <c r="AM15" s="14" t="s">
        <v>33</v>
      </c>
    </row>
    <row r="16" spans="1:39" x14ac:dyDescent="0.3">
      <c r="A16">
        <v>4331</v>
      </c>
      <c r="B16" t="s">
        <v>49</v>
      </c>
      <c r="C16">
        <v>51</v>
      </c>
      <c r="D16">
        <v>2</v>
      </c>
      <c r="F16">
        <v>62</v>
      </c>
      <c r="G16">
        <v>119</v>
      </c>
      <c r="H16">
        <v>119</v>
      </c>
      <c r="I16">
        <v>118</v>
      </c>
      <c r="J16">
        <v>118</v>
      </c>
      <c r="K16">
        <v>116</v>
      </c>
      <c r="L16">
        <v>116</v>
      </c>
      <c r="M16">
        <v>117</v>
      </c>
      <c r="N16">
        <v>118</v>
      </c>
      <c r="O16">
        <v>124</v>
      </c>
      <c r="P16">
        <v>124</v>
      </c>
      <c r="Q16">
        <v>1</v>
      </c>
      <c r="R16">
        <v>0</v>
      </c>
      <c r="S16">
        <v>95</v>
      </c>
      <c r="T16">
        <v>94</v>
      </c>
      <c r="U16">
        <v>93</v>
      </c>
      <c r="V16">
        <v>0</v>
      </c>
      <c r="W16">
        <v>109</v>
      </c>
      <c r="X16">
        <v>66</v>
      </c>
      <c r="Y16">
        <v>104</v>
      </c>
      <c r="Z16">
        <v>101</v>
      </c>
      <c r="AA16">
        <v>35</v>
      </c>
      <c r="AB16">
        <v>31</v>
      </c>
      <c r="AC16">
        <v>9</v>
      </c>
      <c r="AD16">
        <v>0</v>
      </c>
      <c r="AE16">
        <v>325</v>
      </c>
      <c r="AF16">
        <v>0</v>
      </c>
      <c r="AG16">
        <v>24</v>
      </c>
      <c r="AH16">
        <v>122</v>
      </c>
      <c r="AI16" s="51" t="s">
        <v>49</v>
      </c>
      <c r="AM16" s="14" t="s">
        <v>33</v>
      </c>
    </row>
    <row r="17" spans="1:39" x14ac:dyDescent="0.3">
      <c r="A17">
        <v>4332</v>
      </c>
      <c r="B17" t="s">
        <v>50</v>
      </c>
      <c r="C17">
        <v>62</v>
      </c>
      <c r="D17">
        <v>0</v>
      </c>
      <c r="F17">
        <v>66</v>
      </c>
      <c r="G17">
        <v>100</v>
      </c>
      <c r="H17">
        <v>100</v>
      </c>
      <c r="I17">
        <v>100</v>
      </c>
      <c r="J17">
        <v>100</v>
      </c>
      <c r="K17">
        <v>115</v>
      </c>
      <c r="L17">
        <v>115</v>
      </c>
      <c r="M17">
        <v>115</v>
      </c>
      <c r="N17">
        <v>117</v>
      </c>
      <c r="O17">
        <v>134</v>
      </c>
      <c r="P17">
        <v>133</v>
      </c>
      <c r="Q17">
        <v>0</v>
      </c>
      <c r="R17">
        <v>0</v>
      </c>
      <c r="S17">
        <v>96</v>
      </c>
      <c r="T17">
        <v>95</v>
      </c>
      <c r="U17">
        <v>96</v>
      </c>
      <c r="V17">
        <v>0</v>
      </c>
      <c r="W17">
        <v>100</v>
      </c>
      <c r="X17">
        <v>76</v>
      </c>
      <c r="Y17">
        <v>87</v>
      </c>
      <c r="Z17">
        <v>88</v>
      </c>
      <c r="AA17">
        <v>64</v>
      </c>
      <c r="AB17">
        <v>59</v>
      </c>
      <c r="AC17">
        <v>2</v>
      </c>
      <c r="AD17">
        <v>0</v>
      </c>
      <c r="AE17">
        <v>198</v>
      </c>
      <c r="AF17">
        <v>0</v>
      </c>
      <c r="AG17">
        <v>0</v>
      </c>
      <c r="AH17">
        <v>79</v>
      </c>
      <c r="AI17" s="51" t="s">
        <v>49</v>
      </c>
      <c r="AM17" s="14" t="s">
        <v>33</v>
      </c>
    </row>
    <row r="18" spans="1:39" x14ac:dyDescent="0.3">
      <c r="A18">
        <v>4333</v>
      </c>
      <c r="B18" t="s">
        <v>51</v>
      </c>
      <c r="C18">
        <v>22</v>
      </c>
      <c r="D18">
        <v>2</v>
      </c>
      <c r="F18">
        <v>22</v>
      </c>
      <c r="G18">
        <v>74</v>
      </c>
      <c r="H18">
        <v>74</v>
      </c>
      <c r="I18">
        <v>74</v>
      </c>
      <c r="J18">
        <v>74</v>
      </c>
      <c r="K18">
        <v>83</v>
      </c>
      <c r="L18">
        <v>83</v>
      </c>
      <c r="M18">
        <v>83</v>
      </c>
      <c r="N18">
        <v>82</v>
      </c>
      <c r="O18">
        <v>100</v>
      </c>
      <c r="P18">
        <v>101</v>
      </c>
      <c r="Q18">
        <v>0</v>
      </c>
      <c r="R18">
        <v>0</v>
      </c>
      <c r="S18">
        <v>73</v>
      </c>
      <c r="T18">
        <v>70</v>
      </c>
      <c r="U18">
        <v>73</v>
      </c>
      <c r="V18">
        <v>0</v>
      </c>
      <c r="W18">
        <v>94</v>
      </c>
      <c r="X18">
        <v>33</v>
      </c>
      <c r="Y18">
        <v>58</v>
      </c>
      <c r="Z18">
        <v>59</v>
      </c>
      <c r="AA18">
        <v>39</v>
      </c>
      <c r="AB18">
        <v>33</v>
      </c>
      <c r="AC18">
        <v>1</v>
      </c>
      <c r="AD18">
        <v>0</v>
      </c>
      <c r="AE18">
        <v>149</v>
      </c>
      <c r="AF18">
        <v>0</v>
      </c>
      <c r="AG18">
        <v>14</v>
      </c>
      <c r="AH18">
        <v>51</v>
      </c>
      <c r="AI18" s="51" t="s">
        <v>49</v>
      </c>
      <c r="AM18" s="14" t="s">
        <v>33</v>
      </c>
    </row>
    <row r="19" spans="1:39" x14ac:dyDescent="0.3">
      <c r="A19">
        <v>4334</v>
      </c>
      <c r="B19" t="s">
        <v>52</v>
      </c>
      <c r="C19">
        <v>0</v>
      </c>
      <c r="D19">
        <v>0</v>
      </c>
      <c r="F19">
        <v>2</v>
      </c>
      <c r="G19">
        <v>22</v>
      </c>
      <c r="H19">
        <v>22</v>
      </c>
      <c r="I19">
        <v>22</v>
      </c>
      <c r="J19">
        <v>22</v>
      </c>
      <c r="K19">
        <v>24</v>
      </c>
      <c r="L19">
        <v>23</v>
      </c>
      <c r="M19">
        <v>24</v>
      </c>
      <c r="N19">
        <v>24</v>
      </c>
      <c r="O19">
        <v>11</v>
      </c>
      <c r="P19">
        <v>15</v>
      </c>
      <c r="Q19">
        <v>0</v>
      </c>
      <c r="R19">
        <v>0</v>
      </c>
      <c r="S19">
        <v>22</v>
      </c>
      <c r="T19">
        <v>23</v>
      </c>
      <c r="U19">
        <v>24</v>
      </c>
      <c r="V19">
        <v>0</v>
      </c>
      <c r="W19">
        <v>38</v>
      </c>
      <c r="X19">
        <v>16</v>
      </c>
      <c r="Y19">
        <v>20</v>
      </c>
      <c r="Z19">
        <v>8</v>
      </c>
      <c r="AA19">
        <v>11</v>
      </c>
      <c r="AB19">
        <v>10</v>
      </c>
      <c r="AC19">
        <v>0</v>
      </c>
      <c r="AD19">
        <v>0</v>
      </c>
      <c r="AE19">
        <v>11</v>
      </c>
      <c r="AF19">
        <v>0</v>
      </c>
      <c r="AG19">
        <v>0</v>
      </c>
      <c r="AH19">
        <v>9</v>
      </c>
      <c r="AI19" s="51" t="s">
        <v>49</v>
      </c>
      <c r="AM19" s="14" t="s">
        <v>33</v>
      </c>
    </row>
    <row r="20" spans="1:39" x14ac:dyDescent="0.3">
      <c r="A20">
        <v>4335</v>
      </c>
      <c r="B20" t="s">
        <v>53</v>
      </c>
      <c r="C20">
        <v>0</v>
      </c>
      <c r="D20">
        <v>1</v>
      </c>
      <c r="F20">
        <v>3</v>
      </c>
      <c r="G20">
        <v>35</v>
      </c>
      <c r="H20">
        <v>35</v>
      </c>
      <c r="I20">
        <v>35</v>
      </c>
      <c r="J20">
        <v>35</v>
      </c>
      <c r="K20">
        <v>22</v>
      </c>
      <c r="L20">
        <v>22</v>
      </c>
      <c r="M20">
        <v>22</v>
      </c>
      <c r="N20">
        <v>22</v>
      </c>
      <c r="O20">
        <v>28</v>
      </c>
      <c r="P20">
        <v>28</v>
      </c>
      <c r="Q20">
        <v>0</v>
      </c>
      <c r="R20">
        <v>0</v>
      </c>
      <c r="S20">
        <v>29</v>
      </c>
      <c r="T20">
        <v>27</v>
      </c>
      <c r="U20">
        <v>27</v>
      </c>
      <c r="V20">
        <v>0</v>
      </c>
      <c r="W20">
        <v>36</v>
      </c>
      <c r="X20">
        <v>20</v>
      </c>
      <c r="Y20">
        <v>24</v>
      </c>
      <c r="Z20">
        <v>21</v>
      </c>
      <c r="AA20">
        <v>22</v>
      </c>
      <c r="AB20">
        <v>15</v>
      </c>
      <c r="AC20">
        <v>0</v>
      </c>
      <c r="AD20">
        <v>0</v>
      </c>
      <c r="AE20">
        <v>76</v>
      </c>
      <c r="AF20">
        <v>0</v>
      </c>
      <c r="AG20">
        <v>10</v>
      </c>
      <c r="AH20">
        <v>31</v>
      </c>
      <c r="AI20" s="51" t="s">
        <v>49</v>
      </c>
      <c r="AM20" s="14" t="s">
        <v>33</v>
      </c>
    </row>
    <row r="21" spans="1:39" x14ac:dyDescent="0.3">
      <c r="A21">
        <v>4337</v>
      </c>
      <c r="B21" t="s">
        <v>55</v>
      </c>
      <c r="C21">
        <v>1</v>
      </c>
      <c r="D21">
        <v>0</v>
      </c>
      <c r="F21">
        <v>1</v>
      </c>
      <c r="G21">
        <v>9</v>
      </c>
      <c r="H21">
        <v>9</v>
      </c>
      <c r="I21">
        <v>9</v>
      </c>
      <c r="J21">
        <v>9</v>
      </c>
      <c r="K21">
        <v>9</v>
      </c>
      <c r="L21">
        <v>9</v>
      </c>
      <c r="M21">
        <v>9</v>
      </c>
      <c r="N21">
        <v>9</v>
      </c>
      <c r="O21">
        <v>9</v>
      </c>
      <c r="P21">
        <v>10</v>
      </c>
      <c r="Q21">
        <v>0</v>
      </c>
      <c r="R21">
        <v>0</v>
      </c>
      <c r="S21">
        <v>15</v>
      </c>
      <c r="T21">
        <v>16</v>
      </c>
      <c r="U21">
        <v>17</v>
      </c>
      <c r="V21">
        <v>0</v>
      </c>
      <c r="W21">
        <v>9</v>
      </c>
      <c r="X21">
        <v>5</v>
      </c>
      <c r="Y21">
        <v>11</v>
      </c>
      <c r="Z21">
        <v>10</v>
      </c>
      <c r="AA21">
        <v>4</v>
      </c>
      <c r="AB21">
        <v>5</v>
      </c>
      <c r="AC21">
        <v>0</v>
      </c>
      <c r="AD21">
        <v>0</v>
      </c>
      <c r="AE21">
        <v>33</v>
      </c>
      <c r="AF21">
        <v>0</v>
      </c>
      <c r="AG21">
        <v>0</v>
      </c>
      <c r="AH21">
        <v>2</v>
      </c>
      <c r="AI21" s="51" t="s">
        <v>365</v>
      </c>
      <c r="AM21" s="14" t="s">
        <v>33</v>
      </c>
    </row>
    <row r="22" spans="1:39" x14ac:dyDescent="0.3">
      <c r="A22">
        <v>4338</v>
      </c>
      <c r="B22" t="s">
        <v>56</v>
      </c>
      <c r="C22">
        <v>45</v>
      </c>
      <c r="D22">
        <v>1</v>
      </c>
      <c r="F22">
        <v>48</v>
      </c>
      <c r="G22">
        <v>70</v>
      </c>
      <c r="H22">
        <v>70</v>
      </c>
      <c r="I22">
        <v>70</v>
      </c>
      <c r="J22">
        <v>70</v>
      </c>
      <c r="K22">
        <v>80</v>
      </c>
      <c r="L22">
        <v>80</v>
      </c>
      <c r="M22">
        <v>81</v>
      </c>
      <c r="N22">
        <v>81</v>
      </c>
      <c r="O22">
        <v>76</v>
      </c>
      <c r="P22">
        <v>76</v>
      </c>
      <c r="Q22">
        <v>0</v>
      </c>
      <c r="R22">
        <v>0</v>
      </c>
      <c r="S22">
        <v>79</v>
      </c>
      <c r="T22">
        <v>82</v>
      </c>
      <c r="U22">
        <v>92</v>
      </c>
      <c r="V22">
        <v>0</v>
      </c>
      <c r="W22">
        <v>102</v>
      </c>
      <c r="X22">
        <v>68</v>
      </c>
      <c r="Y22">
        <v>65</v>
      </c>
      <c r="Z22">
        <v>69</v>
      </c>
      <c r="AA22">
        <v>43</v>
      </c>
      <c r="AB22">
        <v>36</v>
      </c>
      <c r="AC22">
        <v>10</v>
      </c>
      <c r="AD22">
        <v>6</v>
      </c>
      <c r="AE22">
        <v>310</v>
      </c>
      <c r="AF22">
        <v>0</v>
      </c>
      <c r="AG22">
        <v>23</v>
      </c>
      <c r="AH22">
        <v>58</v>
      </c>
      <c r="AI22" s="51" t="s">
        <v>56</v>
      </c>
      <c r="AM22" s="14" t="s">
        <v>33</v>
      </c>
    </row>
    <row r="23" spans="1:39" x14ac:dyDescent="0.3">
      <c r="A23">
        <v>4339</v>
      </c>
      <c r="B23" t="s">
        <v>57</v>
      </c>
      <c r="C23">
        <v>0</v>
      </c>
      <c r="D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</v>
      </c>
      <c r="L23">
        <v>2</v>
      </c>
      <c r="M23">
        <v>2</v>
      </c>
      <c r="N23">
        <v>2</v>
      </c>
      <c r="O23">
        <v>2</v>
      </c>
      <c r="P23">
        <v>1</v>
      </c>
      <c r="Q23">
        <v>0</v>
      </c>
      <c r="R23">
        <v>0</v>
      </c>
      <c r="S23">
        <v>2</v>
      </c>
      <c r="T23">
        <v>1</v>
      </c>
      <c r="U23">
        <v>1</v>
      </c>
      <c r="V23">
        <v>0</v>
      </c>
      <c r="W23">
        <v>4</v>
      </c>
      <c r="X23">
        <v>1</v>
      </c>
      <c r="Y23">
        <v>3</v>
      </c>
      <c r="Z23">
        <v>2</v>
      </c>
      <c r="AA23">
        <v>4</v>
      </c>
      <c r="AB23">
        <v>2</v>
      </c>
      <c r="AC23">
        <v>1</v>
      </c>
      <c r="AD23">
        <v>0</v>
      </c>
      <c r="AE23">
        <v>27</v>
      </c>
      <c r="AF23">
        <v>0</v>
      </c>
      <c r="AG23">
        <v>0</v>
      </c>
      <c r="AH23">
        <v>1</v>
      </c>
      <c r="AI23" s="51" t="s">
        <v>58</v>
      </c>
      <c r="AM23" s="14" t="s">
        <v>33</v>
      </c>
    </row>
    <row r="24" spans="1:39" x14ac:dyDescent="0.3">
      <c r="A24">
        <v>4340</v>
      </c>
      <c r="B24" t="s">
        <v>59</v>
      </c>
      <c r="C24">
        <v>0</v>
      </c>
      <c r="D24">
        <v>0</v>
      </c>
      <c r="F24">
        <v>0</v>
      </c>
      <c r="G24">
        <v>5</v>
      </c>
      <c r="H24">
        <v>5</v>
      </c>
      <c r="I24">
        <v>5</v>
      </c>
      <c r="J24">
        <v>5</v>
      </c>
      <c r="K24">
        <v>11</v>
      </c>
      <c r="L24">
        <v>10</v>
      </c>
      <c r="M24">
        <v>9</v>
      </c>
      <c r="N24">
        <v>10</v>
      </c>
      <c r="O24">
        <v>5</v>
      </c>
      <c r="P24">
        <v>5</v>
      </c>
      <c r="Q24">
        <v>0</v>
      </c>
      <c r="R24">
        <v>0</v>
      </c>
      <c r="S24">
        <v>5</v>
      </c>
      <c r="T24">
        <v>7</v>
      </c>
      <c r="U24">
        <v>8</v>
      </c>
      <c r="V24">
        <v>0</v>
      </c>
      <c r="W24">
        <v>8</v>
      </c>
      <c r="X24">
        <v>1</v>
      </c>
      <c r="Y24">
        <v>2</v>
      </c>
      <c r="Z24">
        <v>4</v>
      </c>
      <c r="AA24">
        <v>1</v>
      </c>
      <c r="AB24">
        <v>0</v>
      </c>
      <c r="AC24">
        <v>1</v>
      </c>
      <c r="AD24">
        <v>5</v>
      </c>
      <c r="AE24">
        <v>24</v>
      </c>
      <c r="AF24">
        <v>0</v>
      </c>
      <c r="AG24">
        <v>3</v>
      </c>
      <c r="AH24">
        <v>3</v>
      </c>
      <c r="AI24" s="51" t="s">
        <v>58</v>
      </c>
      <c r="AM24" s="14" t="s">
        <v>33</v>
      </c>
    </row>
    <row r="25" spans="1:39" x14ac:dyDescent="0.3">
      <c r="A25">
        <v>4341</v>
      </c>
      <c r="B25" t="s">
        <v>60</v>
      </c>
      <c r="C25">
        <v>1</v>
      </c>
      <c r="D25">
        <v>0</v>
      </c>
      <c r="F25">
        <v>0</v>
      </c>
      <c r="G25">
        <v>2</v>
      </c>
      <c r="H25">
        <v>2</v>
      </c>
      <c r="I25">
        <v>2</v>
      </c>
      <c r="J25">
        <v>2</v>
      </c>
      <c r="K25">
        <v>4</v>
      </c>
      <c r="L25">
        <v>3</v>
      </c>
      <c r="M25">
        <v>3</v>
      </c>
      <c r="N25">
        <v>3</v>
      </c>
      <c r="O25">
        <v>6</v>
      </c>
      <c r="P25">
        <v>6</v>
      </c>
      <c r="Q25">
        <v>0</v>
      </c>
      <c r="R25">
        <v>0</v>
      </c>
      <c r="S25">
        <v>9</v>
      </c>
      <c r="T25">
        <v>11</v>
      </c>
      <c r="U25">
        <v>10</v>
      </c>
      <c r="V25">
        <v>0</v>
      </c>
      <c r="W25">
        <v>5</v>
      </c>
      <c r="X25">
        <v>3</v>
      </c>
      <c r="Y25">
        <v>3</v>
      </c>
      <c r="Z25">
        <v>4</v>
      </c>
      <c r="AA25">
        <v>3</v>
      </c>
      <c r="AB25">
        <v>2</v>
      </c>
      <c r="AC25">
        <v>1</v>
      </c>
      <c r="AD25">
        <v>0</v>
      </c>
      <c r="AE25">
        <v>9</v>
      </c>
      <c r="AF25">
        <v>0</v>
      </c>
      <c r="AG25">
        <v>2</v>
      </c>
      <c r="AH25">
        <v>0</v>
      </c>
      <c r="AI25" s="51" t="s">
        <v>367</v>
      </c>
      <c r="AM25" s="14" t="s">
        <v>33</v>
      </c>
    </row>
    <row r="26" spans="1:39" x14ac:dyDescent="0.3">
      <c r="A26">
        <v>4342</v>
      </c>
      <c r="B26" t="s">
        <v>62</v>
      </c>
      <c r="C26">
        <v>36</v>
      </c>
      <c r="D26">
        <v>0</v>
      </c>
      <c r="F26">
        <v>38</v>
      </c>
      <c r="G26">
        <v>47</v>
      </c>
      <c r="H26">
        <v>47</v>
      </c>
      <c r="I26">
        <v>47</v>
      </c>
      <c r="J26">
        <v>47</v>
      </c>
      <c r="K26">
        <v>47</v>
      </c>
      <c r="L26">
        <v>47</v>
      </c>
      <c r="M26">
        <v>47</v>
      </c>
      <c r="N26">
        <v>47</v>
      </c>
      <c r="O26">
        <v>51</v>
      </c>
      <c r="P26">
        <v>50</v>
      </c>
      <c r="Q26">
        <v>0</v>
      </c>
      <c r="R26">
        <v>0</v>
      </c>
      <c r="S26">
        <v>42</v>
      </c>
      <c r="T26">
        <v>46</v>
      </c>
      <c r="U26">
        <v>47</v>
      </c>
      <c r="V26">
        <v>0</v>
      </c>
      <c r="W26">
        <v>44</v>
      </c>
      <c r="X26">
        <v>36</v>
      </c>
      <c r="Y26">
        <v>38</v>
      </c>
      <c r="Z26">
        <v>39</v>
      </c>
      <c r="AA26">
        <v>39</v>
      </c>
      <c r="AB26">
        <v>36</v>
      </c>
      <c r="AC26">
        <v>17</v>
      </c>
      <c r="AD26">
        <v>45</v>
      </c>
      <c r="AE26">
        <v>165</v>
      </c>
      <c r="AF26">
        <v>0</v>
      </c>
      <c r="AG26">
        <v>5</v>
      </c>
      <c r="AH26">
        <v>35</v>
      </c>
      <c r="AI26" s="51" t="s">
        <v>62</v>
      </c>
      <c r="AM26" s="14" t="s">
        <v>33</v>
      </c>
    </row>
    <row r="27" spans="1:39" x14ac:dyDescent="0.3">
      <c r="A27">
        <v>4343</v>
      </c>
      <c r="B27" t="s">
        <v>64</v>
      </c>
      <c r="C27">
        <v>0</v>
      </c>
      <c r="D27">
        <v>0</v>
      </c>
      <c r="F27">
        <v>1</v>
      </c>
      <c r="G27">
        <v>0</v>
      </c>
      <c r="H27">
        <v>0</v>
      </c>
      <c r="I27">
        <v>0</v>
      </c>
      <c r="J27">
        <v>0</v>
      </c>
      <c r="K27">
        <v>2</v>
      </c>
      <c r="L27">
        <v>2</v>
      </c>
      <c r="M27">
        <v>2</v>
      </c>
      <c r="N27">
        <v>2</v>
      </c>
      <c r="O27">
        <v>4</v>
      </c>
      <c r="P27">
        <v>4</v>
      </c>
      <c r="Q27">
        <v>0</v>
      </c>
      <c r="R27">
        <v>0</v>
      </c>
      <c r="S27">
        <v>3</v>
      </c>
      <c r="T27">
        <v>3</v>
      </c>
      <c r="U27">
        <v>3</v>
      </c>
      <c r="V27">
        <v>0</v>
      </c>
      <c r="W27">
        <v>5</v>
      </c>
      <c r="X27">
        <v>3</v>
      </c>
      <c r="Y27">
        <v>3</v>
      </c>
      <c r="Z27">
        <v>2</v>
      </c>
      <c r="AA27">
        <v>3</v>
      </c>
      <c r="AB27">
        <v>3</v>
      </c>
      <c r="AC27">
        <v>0</v>
      </c>
      <c r="AD27">
        <v>0</v>
      </c>
      <c r="AE27">
        <v>19</v>
      </c>
      <c r="AF27">
        <v>0</v>
      </c>
      <c r="AG27">
        <v>0</v>
      </c>
      <c r="AH27">
        <v>3</v>
      </c>
      <c r="AI27" s="51" t="s">
        <v>62</v>
      </c>
      <c r="AM27" s="14" t="s">
        <v>33</v>
      </c>
    </row>
    <row r="28" spans="1:39" x14ac:dyDescent="0.3">
      <c r="A28">
        <v>4344</v>
      </c>
      <c r="B28" t="s">
        <v>65</v>
      </c>
      <c r="C28">
        <v>0</v>
      </c>
      <c r="D28">
        <v>0</v>
      </c>
      <c r="F28">
        <v>0</v>
      </c>
      <c r="G28">
        <v>3</v>
      </c>
      <c r="H28">
        <v>3</v>
      </c>
      <c r="I28">
        <v>3</v>
      </c>
      <c r="J28">
        <v>3</v>
      </c>
      <c r="K28">
        <v>4</v>
      </c>
      <c r="L28">
        <v>4</v>
      </c>
      <c r="M28">
        <v>4</v>
      </c>
      <c r="N28">
        <v>4</v>
      </c>
      <c r="O28">
        <v>2</v>
      </c>
      <c r="P28">
        <v>2</v>
      </c>
      <c r="Q28">
        <v>0</v>
      </c>
      <c r="R28">
        <v>0</v>
      </c>
      <c r="S28">
        <v>1</v>
      </c>
      <c r="T28">
        <v>3</v>
      </c>
      <c r="U28">
        <v>2</v>
      </c>
      <c r="V28">
        <v>0</v>
      </c>
      <c r="W28">
        <v>7</v>
      </c>
      <c r="X28">
        <v>3</v>
      </c>
      <c r="Y28">
        <v>4</v>
      </c>
      <c r="Z28">
        <v>4</v>
      </c>
      <c r="AA28">
        <v>2</v>
      </c>
      <c r="AB28">
        <v>2</v>
      </c>
      <c r="AC28">
        <v>1</v>
      </c>
      <c r="AD28">
        <v>5</v>
      </c>
      <c r="AE28">
        <v>2</v>
      </c>
      <c r="AF28">
        <v>0</v>
      </c>
      <c r="AG28">
        <v>0</v>
      </c>
      <c r="AH28">
        <v>0</v>
      </c>
      <c r="AI28" s="51" t="s">
        <v>62</v>
      </c>
      <c r="AM28" s="14" t="s">
        <v>33</v>
      </c>
    </row>
    <row r="29" spans="1:39" x14ac:dyDescent="0.3">
      <c r="A29">
        <v>4345</v>
      </c>
      <c r="B29" t="s">
        <v>66</v>
      </c>
      <c r="C29">
        <v>7</v>
      </c>
      <c r="D29">
        <v>1</v>
      </c>
      <c r="F29">
        <v>7</v>
      </c>
      <c r="G29">
        <v>52</v>
      </c>
      <c r="H29">
        <v>52</v>
      </c>
      <c r="I29">
        <v>52</v>
      </c>
      <c r="J29">
        <v>52</v>
      </c>
      <c r="K29">
        <v>58</v>
      </c>
      <c r="L29">
        <v>56</v>
      </c>
      <c r="M29">
        <v>58</v>
      </c>
      <c r="N29">
        <v>58</v>
      </c>
      <c r="O29">
        <v>70</v>
      </c>
      <c r="P29">
        <v>71</v>
      </c>
      <c r="Q29">
        <v>0</v>
      </c>
      <c r="R29">
        <v>0</v>
      </c>
      <c r="S29">
        <v>65</v>
      </c>
      <c r="T29">
        <v>80</v>
      </c>
      <c r="U29">
        <v>63</v>
      </c>
      <c r="V29">
        <v>1</v>
      </c>
      <c r="W29">
        <v>76</v>
      </c>
      <c r="X29">
        <v>42</v>
      </c>
      <c r="Y29">
        <v>56</v>
      </c>
      <c r="Z29">
        <v>55</v>
      </c>
      <c r="AA29">
        <v>22</v>
      </c>
      <c r="AB29">
        <v>16</v>
      </c>
      <c r="AC29">
        <v>62</v>
      </c>
      <c r="AD29">
        <v>1</v>
      </c>
      <c r="AE29">
        <v>206</v>
      </c>
      <c r="AF29">
        <v>0</v>
      </c>
      <c r="AG29">
        <v>0</v>
      </c>
      <c r="AH29">
        <v>28</v>
      </c>
      <c r="AI29" s="51" t="s">
        <v>66</v>
      </c>
      <c r="AM29" s="14" t="s">
        <v>33</v>
      </c>
    </row>
    <row r="30" spans="1:39" x14ac:dyDescent="0.3">
      <c r="A30">
        <v>4346</v>
      </c>
      <c r="B30" t="s">
        <v>67</v>
      </c>
      <c r="C30">
        <v>0</v>
      </c>
      <c r="D30">
        <v>0</v>
      </c>
      <c r="F30">
        <v>1</v>
      </c>
      <c r="G30">
        <v>10</v>
      </c>
      <c r="H30">
        <v>10</v>
      </c>
      <c r="I30">
        <v>10</v>
      </c>
      <c r="J30">
        <v>10</v>
      </c>
      <c r="K30">
        <v>9</v>
      </c>
      <c r="L30">
        <v>9</v>
      </c>
      <c r="M30">
        <v>9</v>
      </c>
      <c r="N30">
        <v>9</v>
      </c>
      <c r="O30">
        <v>10</v>
      </c>
      <c r="P30">
        <v>10</v>
      </c>
      <c r="Q30">
        <v>0</v>
      </c>
      <c r="R30">
        <v>0</v>
      </c>
      <c r="S30">
        <v>10</v>
      </c>
      <c r="T30">
        <v>11</v>
      </c>
      <c r="U30">
        <v>11</v>
      </c>
      <c r="V30">
        <v>0</v>
      </c>
      <c r="W30">
        <v>12</v>
      </c>
      <c r="X30">
        <v>10</v>
      </c>
      <c r="Y30">
        <v>23</v>
      </c>
      <c r="Z30">
        <v>17</v>
      </c>
      <c r="AA30">
        <v>8</v>
      </c>
      <c r="AB30">
        <v>8</v>
      </c>
      <c r="AC30">
        <v>0</v>
      </c>
      <c r="AD30">
        <v>0</v>
      </c>
      <c r="AE30">
        <v>31</v>
      </c>
      <c r="AF30">
        <v>0</v>
      </c>
      <c r="AG30">
        <v>0</v>
      </c>
      <c r="AH30">
        <v>3</v>
      </c>
      <c r="AI30" s="51" t="s">
        <v>66</v>
      </c>
      <c r="AM30" s="14" t="s">
        <v>33</v>
      </c>
    </row>
    <row r="31" spans="1:39" x14ac:dyDescent="0.3">
      <c r="A31">
        <v>4347</v>
      </c>
      <c r="B31" t="s">
        <v>68</v>
      </c>
      <c r="C31">
        <v>0</v>
      </c>
      <c r="D31">
        <v>0</v>
      </c>
      <c r="F31">
        <v>2</v>
      </c>
      <c r="G31">
        <v>13</v>
      </c>
      <c r="H31">
        <v>13</v>
      </c>
      <c r="I31">
        <v>13</v>
      </c>
      <c r="J31">
        <v>13</v>
      </c>
      <c r="K31">
        <v>7</v>
      </c>
      <c r="L31">
        <v>7</v>
      </c>
      <c r="M31">
        <v>7</v>
      </c>
      <c r="N31">
        <v>7</v>
      </c>
      <c r="O31">
        <v>5</v>
      </c>
      <c r="P31">
        <v>5</v>
      </c>
      <c r="Q31">
        <v>0</v>
      </c>
      <c r="R31">
        <v>0</v>
      </c>
      <c r="S31">
        <v>9</v>
      </c>
      <c r="T31">
        <v>9</v>
      </c>
      <c r="U31">
        <v>6</v>
      </c>
      <c r="V31">
        <v>0</v>
      </c>
      <c r="W31">
        <v>12</v>
      </c>
      <c r="X31">
        <v>8</v>
      </c>
      <c r="Y31">
        <v>9</v>
      </c>
      <c r="Z31">
        <v>8</v>
      </c>
      <c r="AA31">
        <v>11</v>
      </c>
      <c r="AB31">
        <v>6</v>
      </c>
      <c r="AC31">
        <v>3</v>
      </c>
      <c r="AD31">
        <v>0</v>
      </c>
      <c r="AE31">
        <v>33</v>
      </c>
      <c r="AF31">
        <v>0</v>
      </c>
      <c r="AG31">
        <v>7</v>
      </c>
      <c r="AH31">
        <v>1</v>
      </c>
      <c r="AI31" s="51" t="s">
        <v>66</v>
      </c>
      <c r="AM31" s="14" t="s">
        <v>33</v>
      </c>
    </row>
    <row r="32" spans="1:39" x14ac:dyDescent="0.3">
      <c r="A32">
        <v>4348</v>
      </c>
      <c r="B32" t="s">
        <v>69</v>
      </c>
      <c r="C32">
        <v>0</v>
      </c>
      <c r="D32">
        <v>0</v>
      </c>
      <c r="F32">
        <v>1</v>
      </c>
      <c r="G32">
        <v>12</v>
      </c>
      <c r="H32">
        <v>12</v>
      </c>
      <c r="I32">
        <v>12</v>
      </c>
      <c r="J32">
        <v>12</v>
      </c>
      <c r="K32">
        <v>11</v>
      </c>
      <c r="L32">
        <v>11</v>
      </c>
      <c r="M32">
        <v>11</v>
      </c>
      <c r="N32">
        <v>11</v>
      </c>
      <c r="O32">
        <v>16</v>
      </c>
      <c r="P32">
        <v>16</v>
      </c>
      <c r="Q32">
        <v>0</v>
      </c>
      <c r="R32">
        <v>0</v>
      </c>
      <c r="S32">
        <v>29</v>
      </c>
      <c r="T32">
        <v>29</v>
      </c>
      <c r="U32">
        <v>29</v>
      </c>
      <c r="V32">
        <v>0</v>
      </c>
      <c r="W32">
        <v>15</v>
      </c>
      <c r="X32">
        <v>6</v>
      </c>
      <c r="Y32">
        <v>12</v>
      </c>
      <c r="Z32">
        <v>7</v>
      </c>
      <c r="AA32">
        <v>13</v>
      </c>
      <c r="AB32">
        <v>8</v>
      </c>
      <c r="AC32">
        <v>0</v>
      </c>
      <c r="AD32">
        <v>19</v>
      </c>
      <c r="AE32">
        <v>32</v>
      </c>
      <c r="AF32">
        <v>0</v>
      </c>
      <c r="AG32">
        <v>1</v>
      </c>
      <c r="AH32">
        <v>11</v>
      </c>
      <c r="AI32" s="51" t="s">
        <v>66</v>
      </c>
      <c r="AM32" s="14" t="s">
        <v>33</v>
      </c>
    </row>
    <row r="33" spans="1:39" x14ac:dyDescent="0.3">
      <c r="A33">
        <v>4349</v>
      </c>
      <c r="B33" t="s">
        <v>70</v>
      </c>
      <c r="C33">
        <v>83</v>
      </c>
      <c r="D33">
        <v>4</v>
      </c>
      <c r="F33">
        <v>91</v>
      </c>
      <c r="G33">
        <v>107</v>
      </c>
      <c r="H33">
        <v>110</v>
      </c>
      <c r="I33">
        <v>108</v>
      </c>
      <c r="J33">
        <v>108</v>
      </c>
      <c r="K33">
        <v>101</v>
      </c>
      <c r="L33">
        <v>102</v>
      </c>
      <c r="M33">
        <v>104</v>
      </c>
      <c r="N33">
        <v>102</v>
      </c>
      <c r="O33">
        <v>98</v>
      </c>
      <c r="P33">
        <v>95</v>
      </c>
      <c r="Q33">
        <v>0</v>
      </c>
      <c r="R33">
        <v>0</v>
      </c>
      <c r="S33">
        <v>109</v>
      </c>
      <c r="T33">
        <v>113</v>
      </c>
      <c r="U33">
        <v>111</v>
      </c>
      <c r="V33">
        <v>0</v>
      </c>
      <c r="W33">
        <v>150</v>
      </c>
      <c r="X33">
        <v>54</v>
      </c>
      <c r="Y33">
        <v>65</v>
      </c>
      <c r="Z33">
        <v>78</v>
      </c>
      <c r="AA33">
        <v>51</v>
      </c>
      <c r="AB33">
        <v>25</v>
      </c>
      <c r="AC33">
        <v>33</v>
      </c>
      <c r="AD33">
        <v>0</v>
      </c>
      <c r="AE33">
        <v>141</v>
      </c>
      <c r="AF33">
        <v>0</v>
      </c>
      <c r="AG33">
        <v>25</v>
      </c>
      <c r="AH33">
        <v>68</v>
      </c>
      <c r="AI33" s="51" t="s">
        <v>70</v>
      </c>
      <c r="AM33" s="14" t="s">
        <v>33</v>
      </c>
    </row>
    <row r="34" spans="1:39" x14ac:dyDescent="0.3">
      <c r="A34">
        <v>4350</v>
      </c>
      <c r="B34" t="s">
        <v>72</v>
      </c>
      <c r="C34">
        <v>0</v>
      </c>
      <c r="D34">
        <v>0</v>
      </c>
      <c r="F34">
        <v>5</v>
      </c>
      <c r="G34">
        <v>18</v>
      </c>
      <c r="H34">
        <v>18</v>
      </c>
      <c r="I34">
        <v>18</v>
      </c>
      <c r="J34">
        <v>18</v>
      </c>
      <c r="K34">
        <v>12</v>
      </c>
      <c r="L34">
        <v>12</v>
      </c>
      <c r="M34">
        <v>14</v>
      </c>
      <c r="N34">
        <v>12</v>
      </c>
      <c r="O34">
        <v>15</v>
      </c>
      <c r="P34">
        <v>14</v>
      </c>
      <c r="Q34">
        <v>0</v>
      </c>
      <c r="R34">
        <v>0</v>
      </c>
      <c r="S34">
        <v>9</v>
      </c>
      <c r="T34">
        <v>10</v>
      </c>
      <c r="U34">
        <v>11</v>
      </c>
      <c r="V34">
        <v>0</v>
      </c>
      <c r="W34">
        <v>15</v>
      </c>
      <c r="X34">
        <v>16</v>
      </c>
      <c r="Y34">
        <v>16</v>
      </c>
      <c r="Z34">
        <v>16</v>
      </c>
      <c r="AA34">
        <v>20</v>
      </c>
      <c r="AB34">
        <v>11</v>
      </c>
      <c r="AC34">
        <v>6</v>
      </c>
      <c r="AD34">
        <v>0</v>
      </c>
      <c r="AE34">
        <v>45</v>
      </c>
      <c r="AF34">
        <v>0</v>
      </c>
      <c r="AG34">
        <v>1</v>
      </c>
      <c r="AH34">
        <v>5</v>
      </c>
      <c r="AI34" s="51" t="s">
        <v>70</v>
      </c>
      <c r="AM34" s="14" t="s">
        <v>33</v>
      </c>
    </row>
    <row r="35" spans="1:39" x14ac:dyDescent="0.3">
      <c r="A35">
        <v>4351</v>
      </c>
      <c r="B35" t="s">
        <v>73</v>
      </c>
      <c r="C35">
        <v>0</v>
      </c>
      <c r="D35">
        <v>2</v>
      </c>
      <c r="F35">
        <v>0</v>
      </c>
      <c r="G35">
        <v>15</v>
      </c>
      <c r="H35">
        <v>15</v>
      </c>
      <c r="I35">
        <v>15</v>
      </c>
      <c r="J35">
        <v>15</v>
      </c>
      <c r="K35">
        <v>10</v>
      </c>
      <c r="L35">
        <v>9</v>
      </c>
      <c r="M35">
        <v>9</v>
      </c>
      <c r="N35">
        <v>10</v>
      </c>
      <c r="O35">
        <v>10</v>
      </c>
      <c r="P35">
        <v>10</v>
      </c>
      <c r="Q35">
        <v>0</v>
      </c>
      <c r="R35">
        <v>0</v>
      </c>
      <c r="S35">
        <v>11</v>
      </c>
      <c r="T35">
        <v>12</v>
      </c>
      <c r="U35">
        <v>11</v>
      </c>
      <c r="V35">
        <v>0</v>
      </c>
      <c r="W35">
        <v>11</v>
      </c>
      <c r="X35">
        <v>5</v>
      </c>
      <c r="Y35">
        <v>7</v>
      </c>
      <c r="Z35">
        <v>7</v>
      </c>
      <c r="AA35">
        <v>11</v>
      </c>
      <c r="AB35">
        <v>9</v>
      </c>
      <c r="AC35">
        <v>0</v>
      </c>
      <c r="AD35">
        <v>0</v>
      </c>
      <c r="AE35">
        <v>10</v>
      </c>
      <c r="AF35">
        <v>0</v>
      </c>
      <c r="AG35">
        <v>0</v>
      </c>
      <c r="AH35">
        <v>8</v>
      </c>
      <c r="AI35" s="51" t="s">
        <v>70</v>
      </c>
      <c r="AM35" s="14" t="s">
        <v>33</v>
      </c>
    </row>
    <row r="36" spans="1:39" x14ac:dyDescent="0.3">
      <c r="A36">
        <v>4352</v>
      </c>
      <c r="B36" t="s">
        <v>74</v>
      </c>
      <c r="C36">
        <v>0</v>
      </c>
      <c r="D36">
        <v>1</v>
      </c>
      <c r="F36">
        <v>0</v>
      </c>
      <c r="G36">
        <v>3</v>
      </c>
      <c r="H36">
        <v>3</v>
      </c>
      <c r="I36">
        <v>3</v>
      </c>
      <c r="J36">
        <v>3</v>
      </c>
      <c r="K36">
        <v>5</v>
      </c>
      <c r="L36">
        <v>5</v>
      </c>
      <c r="M36">
        <v>5</v>
      </c>
      <c r="N36">
        <v>5</v>
      </c>
      <c r="O36">
        <v>4</v>
      </c>
      <c r="P36">
        <v>4</v>
      </c>
      <c r="Q36">
        <v>0</v>
      </c>
      <c r="R36">
        <v>0</v>
      </c>
      <c r="S36">
        <v>5</v>
      </c>
      <c r="T36">
        <v>5</v>
      </c>
      <c r="U36">
        <v>5</v>
      </c>
      <c r="V36">
        <v>0</v>
      </c>
      <c r="W36">
        <v>6</v>
      </c>
      <c r="X36">
        <v>4</v>
      </c>
      <c r="Y36">
        <v>6</v>
      </c>
      <c r="Z36">
        <v>7</v>
      </c>
      <c r="AA36">
        <v>8</v>
      </c>
      <c r="AB36">
        <v>8</v>
      </c>
      <c r="AC36">
        <v>1</v>
      </c>
      <c r="AD36">
        <v>0</v>
      </c>
      <c r="AE36">
        <v>20</v>
      </c>
      <c r="AF36">
        <v>0</v>
      </c>
      <c r="AG36">
        <v>0</v>
      </c>
      <c r="AH36">
        <v>6</v>
      </c>
      <c r="AI36" s="51" t="s">
        <v>70</v>
      </c>
      <c r="AM36" s="14" t="s">
        <v>33</v>
      </c>
    </row>
    <row r="37" spans="1:39" x14ac:dyDescent="0.3">
      <c r="A37">
        <v>4353</v>
      </c>
      <c r="B37" t="s">
        <v>75</v>
      </c>
      <c r="C37">
        <v>0</v>
      </c>
      <c r="D37">
        <v>0</v>
      </c>
      <c r="F37">
        <v>0</v>
      </c>
      <c r="G37">
        <v>29</v>
      </c>
      <c r="H37">
        <v>29</v>
      </c>
      <c r="I37">
        <v>29</v>
      </c>
      <c r="J37">
        <v>29</v>
      </c>
      <c r="K37">
        <v>44</v>
      </c>
      <c r="L37">
        <v>44</v>
      </c>
      <c r="M37">
        <v>44</v>
      </c>
      <c r="N37">
        <v>45</v>
      </c>
      <c r="O37">
        <v>53</v>
      </c>
      <c r="P37">
        <v>53</v>
      </c>
      <c r="Q37">
        <v>0</v>
      </c>
      <c r="R37">
        <v>0</v>
      </c>
      <c r="S37">
        <v>44</v>
      </c>
      <c r="T37">
        <v>46</v>
      </c>
      <c r="U37">
        <v>46</v>
      </c>
      <c r="V37">
        <v>0</v>
      </c>
      <c r="W37">
        <v>37</v>
      </c>
      <c r="X37">
        <v>27</v>
      </c>
      <c r="Y37">
        <v>53</v>
      </c>
      <c r="Z37">
        <v>55</v>
      </c>
      <c r="AA37">
        <v>31</v>
      </c>
      <c r="AB37">
        <v>22</v>
      </c>
      <c r="AC37">
        <v>29</v>
      </c>
      <c r="AD37">
        <v>23</v>
      </c>
      <c r="AE37">
        <v>114</v>
      </c>
      <c r="AF37">
        <v>0</v>
      </c>
      <c r="AG37">
        <v>0</v>
      </c>
      <c r="AH37">
        <v>21</v>
      </c>
      <c r="AI37" s="51" t="s">
        <v>361</v>
      </c>
      <c r="AM37" s="14" t="s">
        <v>33</v>
      </c>
    </row>
    <row r="38" spans="1:39" x14ac:dyDescent="0.3">
      <c r="A38">
        <v>4354</v>
      </c>
      <c r="B38" t="s">
        <v>76</v>
      </c>
      <c r="C38">
        <v>1</v>
      </c>
      <c r="D38">
        <v>0</v>
      </c>
      <c r="F38">
        <v>1</v>
      </c>
      <c r="G38">
        <v>2</v>
      </c>
      <c r="H38">
        <v>2</v>
      </c>
      <c r="I38">
        <v>2</v>
      </c>
      <c r="J38">
        <v>2</v>
      </c>
      <c r="K38">
        <v>2</v>
      </c>
      <c r="L38">
        <v>2</v>
      </c>
      <c r="M38">
        <v>2</v>
      </c>
      <c r="N38">
        <v>2</v>
      </c>
      <c r="O38">
        <v>1</v>
      </c>
      <c r="P38">
        <v>1</v>
      </c>
      <c r="Q38">
        <v>0</v>
      </c>
      <c r="R38">
        <v>0</v>
      </c>
      <c r="S38">
        <v>5</v>
      </c>
      <c r="T38">
        <v>5</v>
      </c>
      <c r="U38">
        <v>5</v>
      </c>
      <c r="V38">
        <v>0</v>
      </c>
      <c r="W38">
        <v>9</v>
      </c>
      <c r="X38">
        <v>2</v>
      </c>
      <c r="Y38">
        <v>3</v>
      </c>
      <c r="Z38">
        <v>2</v>
      </c>
      <c r="AA38">
        <v>8</v>
      </c>
      <c r="AB38">
        <v>6</v>
      </c>
      <c r="AC38">
        <v>3</v>
      </c>
      <c r="AD38">
        <v>7</v>
      </c>
      <c r="AE38">
        <v>34</v>
      </c>
      <c r="AF38">
        <v>0</v>
      </c>
      <c r="AG38">
        <v>0</v>
      </c>
      <c r="AH38">
        <v>5</v>
      </c>
      <c r="AI38" s="51" t="s">
        <v>362</v>
      </c>
      <c r="AM38" s="14" t="s">
        <v>33</v>
      </c>
    </row>
    <row r="39" spans="1:39" x14ac:dyDescent="0.3">
      <c r="A39">
        <v>4355</v>
      </c>
      <c r="B39" t="s">
        <v>77</v>
      </c>
      <c r="C39">
        <v>1</v>
      </c>
      <c r="D39">
        <v>3</v>
      </c>
      <c r="F39">
        <v>4</v>
      </c>
      <c r="G39">
        <v>37</v>
      </c>
      <c r="H39">
        <v>37</v>
      </c>
      <c r="I39">
        <v>35</v>
      </c>
      <c r="J39">
        <v>37</v>
      </c>
      <c r="K39">
        <v>42</v>
      </c>
      <c r="L39">
        <v>42</v>
      </c>
      <c r="M39">
        <v>44</v>
      </c>
      <c r="N39">
        <v>44</v>
      </c>
      <c r="O39">
        <v>42</v>
      </c>
      <c r="P39">
        <v>42</v>
      </c>
      <c r="Q39">
        <v>1</v>
      </c>
      <c r="R39">
        <v>0</v>
      </c>
      <c r="S39">
        <v>24</v>
      </c>
      <c r="T39">
        <v>30</v>
      </c>
      <c r="U39">
        <v>22</v>
      </c>
      <c r="V39">
        <v>0</v>
      </c>
      <c r="W39">
        <v>53</v>
      </c>
      <c r="X39">
        <v>32</v>
      </c>
      <c r="Y39">
        <v>37</v>
      </c>
      <c r="Z39">
        <v>34</v>
      </c>
      <c r="AA39">
        <v>16</v>
      </c>
      <c r="AB39">
        <v>13</v>
      </c>
      <c r="AC39">
        <v>1</v>
      </c>
      <c r="AD39">
        <v>0</v>
      </c>
      <c r="AE39">
        <v>110</v>
      </c>
      <c r="AF39">
        <v>0</v>
      </c>
      <c r="AG39">
        <v>3</v>
      </c>
      <c r="AH39">
        <v>20</v>
      </c>
      <c r="AI39" s="51" t="s">
        <v>77</v>
      </c>
      <c r="AM39" s="14" t="s">
        <v>33</v>
      </c>
    </row>
    <row r="40" spans="1:39" x14ac:dyDescent="0.3">
      <c r="A40">
        <v>4356</v>
      </c>
      <c r="B40" t="s">
        <v>78</v>
      </c>
      <c r="C40">
        <v>0</v>
      </c>
      <c r="D40">
        <v>0</v>
      </c>
      <c r="F40">
        <v>0</v>
      </c>
      <c r="G40">
        <v>16</v>
      </c>
      <c r="H40">
        <v>16</v>
      </c>
      <c r="I40">
        <v>16</v>
      </c>
      <c r="J40">
        <v>16</v>
      </c>
      <c r="K40">
        <v>15</v>
      </c>
      <c r="L40">
        <v>15</v>
      </c>
      <c r="M40">
        <v>15</v>
      </c>
      <c r="N40">
        <v>15</v>
      </c>
      <c r="O40">
        <v>12</v>
      </c>
      <c r="P40">
        <v>12</v>
      </c>
      <c r="Q40">
        <v>0</v>
      </c>
      <c r="R40">
        <v>0</v>
      </c>
      <c r="S40">
        <v>16</v>
      </c>
      <c r="T40">
        <v>17</v>
      </c>
      <c r="U40">
        <v>15</v>
      </c>
      <c r="V40">
        <v>0</v>
      </c>
      <c r="W40">
        <v>13</v>
      </c>
      <c r="X40">
        <v>9</v>
      </c>
      <c r="Y40">
        <v>21</v>
      </c>
      <c r="Z40">
        <v>20</v>
      </c>
      <c r="AA40">
        <v>8</v>
      </c>
      <c r="AB40">
        <v>8</v>
      </c>
      <c r="AC40">
        <v>0</v>
      </c>
      <c r="AD40">
        <v>1</v>
      </c>
      <c r="AE40">
        <v>40</v>
      </c>
      <c r="AF40">
        <v>0</v>
      </c>
      <c r="AG40">
        <v>2</v>
      </c>
      <c r="AH40">
        <v>12</v>
      </c>
      <c r="AI40" s="51" t="s">
        <v>367</v>
      </c>
      <c r="AM40" s="14" t="s">
        <v>33</v>
      </c>
    </row>
    <row r="41" spans="1:39" x14ac:dyDescent="0.3">
      <c r="A41">
        <v>4357</v>
      </c>
      <c r="B41" t="s">
        <v>79</v>
      </c>
      <c r="C41">
        <v>0</v>
      </c>
      <c r="D41">
        <v>0</v>
      </c>
      <c r="F41">
        <v>0</v>
      </c>
      <c r="G41">
        <v>1</v>
      </c>
      <c r="H41">
        <v>1</v>
      </c>
      <c r="I41">
        <v>1</v>
      </c>
      <c r="J41">
        <v>1</v>
      </c>
      <c r="K41">
        <v>1</v>
      </c>
      <c r="L41">
        <v>1</v>
      </c>
      <c r="M41">
        <v>1</v>
      </c>
      <c r="N41">
        <v>1</v>
      </c>
      <c r="O41">
        <v>2</v>
      </c>
      <c r="P41">
        <v>2</v>
      </c>
      <c r="Q41">
        <v>0</v>
      </c>
      <c r="R41">
        <v>0</v>
      </c>
      <c r="S41">
        <v>3</v>
      </c>
      <c r="T41">
        <v>3</v>
      </c>
      <c r="U41">
        <v>3</v>
      </c>
      <c r="V41">
        <v>0</v>
      </c>
      <c r="W41">
        <v>4</v>
      </c>
      <c r="X41">
        <v>1</v>
      </c>
      <c r="Y41">
        <v>2</v>
      </c>
      <c r="Z41">
        <v>2</v>
      </c>
      <c r="AA41">
        <v>5</v>
      </c>
      <c r="AB41">
        <v>4</v>
      </c>
      <c r="AC41">
        <v>0</v>
      </c>
      <c r="AD41">
        <v>0</v>
      </c>
      <c r="AE41">
        <v>37</v>
      </c>
      <c r="AF41">
        <v>0</v>
      </c>
      <c r="AG41">
        <v>0</v>
      </c>
      <c r="AH41">
        <v>0</v>
      </c>
      <c r="AI41" s="51" t="s">
        <v>367</v>
      </c>
      <c r="AM41" s="14" t="s">
        <v>33</v>
      </c>
    </row>
    <row r="42" spans="1:39" x14ac:dyDescent="0.3">
      <c r="A42">
        <v>4358</v>
      </c>
      <c r="B42" t="s">
        <v>224</v>
      </c>
      <c r="C42">
        <v>0</v>
      </c>
      <c r="D42">
        <v>0</v>
      </c>
      <c r="F42">
        <v>0</v>
      </c>
      <c r="G42">
        <v>1</v>
      </c>
      <c r="H42">
        <v>1</v>
      </c>
      <c r="I42">
        <v>1</v>
      </c>
      <c r="J42">
        <v>1</v>
      </c>
      <c r="K42">
        <v>1</v>
      </c>
      <c r="L42">
        <v>1</v>
      </c>
      <c r="M42">
        <v>1</v>
      </c>
      <c r="N42">
        <v>1</v>
      </c>
      <c r="O42">
        <v>3</v>
      </c>
      <c r="P42">
        <v>3</v>
      </c>
      <c r="Q42">
        <v>0</v>
      </c>
      <c r="R42">
        <v>0</v>
      </c>
      <c r="S42">
        <v>0</v>
      </c>
      <c r="T42">
        <v>0</v>
      </c>
      <c r="U42">
        <v>2</v>
      </c>
      <c r="V42">
        <v>0</v>
      </c>
      <c r="W42">
        <v>2</v>
      </c>
      <c r="X42">
        <v>0</v>
      </c>
      <c r="Y42">
        <v>0</v>
      </c>
      <c r="Z42">
        <v>0</v>
      </c>
      <c r="AA42">
        <v>4</v>
      </c>
      <c r="AB42">
        <v>3</v>
      </c>
      <c r="AC42">
        <v>2</v>
      </c>
      <c r="AD42">
        <v>0</v>
      </c>
      <c r="AE42">
        <v>13</v>
      </c>
      <c r="AF42">
        <v>0</v>
      </c>
      <c r="AG42">
        <v>0</v>
      </c>
      <c r="AH42">
        <v>3</v>
      </c>
      <c r="AI42" s="51" t="s">
        <v>193</v>
      </c>
      <c r="AM42" s="14" t="s">
        <v>33</v>
      </c>
    </row>
    <row r="43" spans="1:39" x14ac:dyDescent="0.3">
      <c r="A43">
        <v>4359</v>
      </c>
      <c r="B43" t="s">
        <v>80</v>
      </c>
      <c r="C43">
        <v>2</v>
      </c>
      <c r="D43">
        <v>0</v>
      </c>
      <c r="F43">
        <v>2</v>
      </c>
      <c r="G43">
        <v>17</v>
      </c>
      <c r="H43">
        <v>17</v>
      </c>
      <c r="I43">
        <v>17</v>
      </c>
      <c r="J43">
        <v>17</v>
      </c>
      <c r="K43">
        <v>21</v>
      </c>
      <c r="L43">
        <v>21</v>
      </c>
      <c r="M43">
        <v>21</v>
      </c>
      <c r="N43">
        <v>21</v>
      </c>
      <c r="O43">
        <v>27</v>
      </c>
      <c r="P43">
        <v>27</v>
      </c>
      <c r="Q43">
        <v>0</v>
      </c>
      <c r="R43">
        <v>0</v>
      </c>
      <c r="S43">
        <v>16</v>
      </c>
      <c r="T43">
        <v>15</v>
      </c>
      <c r="U43">
        <v>15</v>
      </c>
      <c r="V43">
        <v>0</v>
      </c>
      <c r="W43">
        <v>15</v>
      </c>
      <c r="X43">
        <v>16</v>
      </c>
      <c r="Y43">
        <v>17</v>
      </c>
      <c r="Z43">
        <v>16</v>
      </c>
      <c r="AA43">
        <v>15</v>
      </c>
      <c r="AB43">
        <v>15</v>
      </c>
      <c r="AC43">
        <v>4</v>
      </c>
      <c r="AD43">
        <v>0</v>
      </c>
      <c r="AE43">
        <v>45</v>
      </c>
      <c r="AF43">
        <v>0</v>
      </c>
      <c r="AG43">
        <v>5</v>
      </c>
      <c r="AH43">
        <v>13</v>
      </c>
      <c r="AI43" s="51" t="s">
        <v>82</v>
      </c>
      <c r="AM43" s="14" t="s">
        <v>33</v>
      </c>
    </row>
    <row r="44" spans="1:39" x14ac:dyDescent="0.3">
      <c r="A44">
        <v>4360</v>
      </c>
      <c r="B44" t="s">
        <v>81</v>
      </c>
      <c r="C44">
        <v>0</v>
      </c>
      <c r="D44">
        <v>0</v>
      </c>
      <c r="F44">
        <v>1</v>
      </c>
      <c r="G44">
        <v>12</v>
      </c>
      <c r="H44">
        <v>12</v>
      </c>
      <c r="I44">
        <v>12</v>
      </c>
      <c r="J44">
        <v>12</v>
      </c>
      <c r="K44">
        <v>7</v>
      </c>
      <c r="L44">
        <v>7</v>
      </c>
      <c r="M44">
        <v>7</v>
      </c>
      <c r="N44">
        <v>7</v>
      </c>
      <c r="O44">
        <v>4</v>
      </c>
      <c r="P44">
        <v>4</v>
      </c>
      <c r="Q44">
        <v>0</v>
      </c>
      <c r="R44">
        <v>0</v>
      </c>
      <c r="S44">
        <v>11</v>
      </c>
      <c r="T44">
        <v>10</v>
      </c>
      <c r="U44">
        <v>10</v>
      </c>
      <c r="V44">
        <v>0</v>
      </c>
      <c r="W44">
        <v>12</v>
      </c>
      <c r="X44">
        <v>12</v>
      </c>
      <c r="Y44">
        <v>9</v>
      </c>
      <c r="Z44">
        <v>11</v>
      </c>
      <c r="AA44">
        <v>6</v>
      </c>
      <c r="AB44">
        <v>3</v>
      </c>
      <c r="AC44">
        <v>0</v>
      </c>
      <c r="AD44">
        <v>0</v>
      </c>
      <c r="AE44">
        <v>41</v>
      </c>
      <c r="AF44">
        <v>0</v>
      </c>
      <c r="AG44">
        <v>2</v>
      </c>
      <c r="AH44">
        <v>8</v>
      </c>
      <c r="AI44" s="51" t="s">
        <v>82</v>
      </c>
      <c r="AM44" s="14" t="s">
        <v>33</v>
      </c>
    </row>
    <row r="45" spans="1:39" x14ac:dyDescent="0.3">
      <c r="A45">
        <v>4361</v>
      </c>
      <c r="B45" t="s">
        <v>82</v>
      </c>
      <c r="C45">
        <v>0</v>
      </c>
      <c r="D45">
        <v>0</v>
      </c>
      <c r="F45">
        <v>0</v>
      </c>
      <c r="G45">
        <v>4</v>
      </c>
      <c r="H45">
        <v>4</v>
      </c>
      <c r="I45">
        <v>4</v>
      </c>
      <c r="J45">
        <v>3</v>
      </c>
      <c r="K45">
        <v>4</v>
      </c>
      <c r="L45">
        <v>4</v>
      </c>
      <c r="M45">
        <v>4</v>
      </c>
      <c r="N45">
        <v>4</v>
      </c>
      <c r="O45">
        <v>8</v>
      </c>
      <c r="P45">
        <v>8</v>
      </c>
      <c r="Q45">
        <v>0</v>
      </c>
      <c r="R45">
        <v>0</v>
      </c>
      <c r="S45">
        <v>1</v>
      </c>
      <c r="T45">
        <v>1</v>
      </c>
      <c r="U45">
        <v>1</v>
      </c>
      <c r="V45">
        <v>0</v>
      </c>
      <c r="W45">
        <v>6</v>
      </c>
      <c r="X45">
        <v>2</v>
      </c>
      <c r="Y45">
        <v>2</v>
      </c>
      <c r="Z45">
        <v>1</v>
      </c>
      <c r="AA45">
        <v>5</v>
      </c>
      <c r="AB45">
        <v>4</v>
      </c>
      <c r="AC45">
        <v>0</v>
      </c>
      <c r="AD45">
        <v>3</v>
      </c>
      <c r="AE45">
        <v>30</v>
      </c>
      <c r="AF45">
        <v>0</v>
      </c>
      <c r="AG45">
        <v>0</v>
      </c>
      <c r="AH45">
        <v>3</v>
      </c>
      <c r="AI45" s="51" t="s">
        <v>82</v>
      </c>
      <c r="AM45" s="14" t="s">
        <v>33</v>
      </c>
    </row>
    <row r="46" spans="1:39" x14ac:dyDescent="0.3">
      <c r="A46">
        <v>4362</v>
      </c>
      <c r="B46" t="s">
        <v>666</v>
      </c>
      <c r="C46">
        <v>0</v>
      </c>
      <c r="D46">
        <v>0</v>
      </c>
      <c r="F46">
        <v>0</v>
      </c>
      <c r="G46">
        <v>5</v>
      </c>
      <c r="H46">
        <v>5</v>
      </c>
      <c r="I46">
        <v>5</v>
      </c>
      <c r="J46">
        <v>5</v>
      </c>
      <c r="K46">
        <v>4</v>
      </c>
      <c r="L46">
        <v>4</v>
      </c>
      <c r="M46">
        <v>3</v>
      </c>
      <c r="N46">
        <v>4</v>
      </c>
      <c r="O46">
        <v>4</v>
      </c>
      <c r="P46">
        <v>4</v>
      </c>
      <c r="Q46">
        <v>0</v>
      </c>
      <c r="R46">
        <v>0</v>
      </c>
      <c r="S46">
        <v>5</v>
      </c>
      <c r="T46">
        <v>5</v>
      </c>
      <c r="U46">
        <v>5</v>
      </c>
      <c r="V46">
        <v>0</v>
      </c>
      <c r="W46">
        <v>10</v>
      </c>
      <c r="X46">
        <v>6</v>
      </c>
      <c r="Y46">
        <v>4</v>
      </c>
      <c r="Z46">
        <v>6</v>
      </c>
      <c r="AA46">
        <v>10</v>
      </c>
      <c r="AB46">
        <v>2</v>
      </c>
      <c r="AC46">
        <v>5</v>
      </c>
      <c r="AD46">
        <v>3</v>
      </c>
      <c r="AE46">
        <v>34</v>
      </c>
      <c r="AF46">
        <v>0</v>
      </c>
      <c r="AG46">
        <v>5</v>
      </c>
      <c r="AH46">
        <v>9</v>
      </c>
      <c r="AI46" s="51" t="s">
        <v>82</v>
      </c>
      <c r="AM46" s="14" t="s">
        <v>33</v>
      </c>
    </row>
    <row r="47" spans="1:39" x14ac:dyDescent="0.3">
      <c r="A47">
        <v>4363</v>
      </c>
      <c r="B47" t="s">
        <v>83</v>
      </c>
      <c r="C47">
        <v>0</v>
      </c>
      <c r="D47">
        <v>0</v>
      </c>
      <c r="F47">
        <v>0</v>
      </c>
      <c r="G47">
        <v>2</v>
      </c>
      <c r="H47">
        <v>2</v>
      </c>
      <c r="I47">
        <v>2</v>
      </c>
      <c r="J47">
        <v>2</v>
      </c>
      <c r="K47">
        <v>1</v>
      </c>
      <c r="L47">
        <v>1</v>
      </c>
      <c r="M47">
        <v>1</v>
      </c>
      <c r="N47">
        <v>1</v>
      </c>
      <c r="O47">
        <v>1</v>
      </c>
      <c r="P47">
        <v>1</v>
      </c>
      <c r="Q47">
        <v>0</v>
      </c>
      <c r="R47">
        <v>0</v>
      </c>
      <c r="S47">
        <v>2</v>
      </c>
      <c r="T47">
        <v>2</v>
      </c>
      <c r="U47">
        <v>2</v>
      </c>
      <c r="V47">
        <v>0</v>
      </c>
      <c r="W47">
        <v>1</v>
      </c>
      <c r="X47">
        <v>0</v>
      </c>
      <c r="Y47">
        <v>0</v>
      </c>
      <c r="Z47">
        <v>1</v>
      </c>
      <c r="AA47">
        <v>1</v>
      </c>
      <c r="AB47">
        <v>0</v>
      </c>
      <c r="AC47">
        <v>0</v>
      </c>
      <c r="AD47">
        <v>0</v>
      </c>
      <c r="AE47">
        <v>7</v>
      </c>
      <c r="AF47">
        <v>0</v>
      </c>
      <c r="AG47">
        <v>0</v>
      </c>
      <c r="AH47">
        <v>2</v>
      </c>
      <c r="AI47" s="51" t="s">
        <v>82</v>
      </c>
      <c r="AM47" s="14" t="s">
        <v>33</v>
      </c>
    </row>
    <row r="48" spans="1:39" x14ac:dyDescent="0.3">
      <c r="A48">
        <v>4364</v>
      </c>
      <c r="B48" t="s">
        <v>84</v>
      </c>
      <c r="C48">
        <v>1</v>
      </c>
      <c r="D48">
        <v>0</v>
      </c>
      <c r="F48">
        <v>1</v>
      </c>
      <c r="G48">
        <v>12</v>
      </c>
      <c r="H48">
        <v>12</v>
      </c>
      <c r="I48">
        <v>12</v>
      </c>
      <c r="J48">
        <v>12</v>
      </c>
      <c r="K48">
        <v>7</v>
      </c>
      <c r="L48">
        <v>7</v>
      </c>
      <c r="M48">
        <v>7</v>
      </c>
      <c r="N48">
        <v>7</v>
      </c>
      <c r="O48">
        <v>3</v>
      </c>
      <c r="P48">
        <v>3</v>
      </c>
      <c r="Q48">
        <v>0</v>
      </c>
      <c r="R48">
        <v>0</v>
      </c>
      <c r="S48">
        <v>6</v>
      </c>
      <c r="T48">
        <v>6</v>
      </c>
      <c r="U48">
        <v>6</v>
      </c>
      <c r="V48">
        <v>0</v>
      </c>
      <c r="W48">
        <v>9</v>
      </c>
      <c r="X48">
        <v>6</v>
      </c>
      <c r="Y48">
        <v>7</v>
      </c>
      <c r="Z48">
        <v>8</v>
      </c>
      <c r="AA48">
        <v>15</v>
      </c>
      <c r="AB48">
        <v>14</v>
      </c>
      <c r="AC48">
        <v>10</v>
      </c>
      <c r="AD48">
        <v>0</v>
      </c>
      <c r="AE48">
        <v>30</v>
      </c>
      <c r="AF48">
        <v>0</v>
      </c>
      <c r="AG48">
        <v>1</v>
      </c>
      <c r="AH48">
        <v>3</v>
      </c>
      <c r="AI48" s="51" t="s">
        <v>84</v>
      </c>
      <c r="AM48" s="14" t="s">
        <v>33</v>
      </c>
    </row>
    <row r="49" spans="1:39" x14ac:dyDescent="0.3">
      <c r="A49">
        <v>4365</v>
      </c>
      <c r="B49" t="s">
        <v>225</v>
      </c>
      <c r="C49">
        <v>0</v>
      </c>
      <c r="D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</v>
      </c>
      <c r="L49">
        <v>2</v>
      </c>
      <c r="M49">
        <v>2</v>
      </c>
      <c r="N49">
        <v>2</v>
      </c>
      <c r="O49">
        <v>2</v>
      </c>
      <c r="P49">
        <v>2</v>
      </c>
      <c r="Q49">
        <v>0</v>
      </c>
      <c r="R49">
        <v>0</v>
      </c>
      <c r="S49">
        <v>1</v>
      </c>
      <c r="T49">
        <v>1</v>
      </c>
      <c r="U49">
        <v>1</v>
      </c>
      <c r="V49">
        <v>0</v>
      </c>
      <c r="W49">
        <v>7</v>
      </c>
      <c r="X49">
        <v>2</v>
      </c>
      <c r="Y49">
        <v>2</v>
      </c>
      <c r="Z49">
        <v>2</v>
      </c>
      <c r="AA49">
        <v>1</v>
      </c>
      <c r="AB49">
        <v>0</v>
      </c>
      <c r="AC49">
        <v>0</v>
      </c>
      <c r="AD49">
        <v>0</v>
      </c>
      <c r="AE49">
        <v>25</v>
      </c>
      <c r="AF49">
        <v>0</v>
      </c>
      <c r="AG49">
        <v>0</v>
      </c>
      <c r="AH49">
        <v>3</v>
      </c>
      <c r="AI49" s="51" t="s">
        <v>84</v>
      </c>
      <c r="AM49" s="14" t="s">
        <v>33</v>
      </c>
    </row>
    <row r="50" spans="1:39" x14ac:dyDescent="0.3">
      <c r="A50">
        <v>4366</v>
      </c>
      <c r="B50" t="s">
        <v>85</v>
      </c>
      <c r="C50">
        <v>14</v>
      </c>
      <c r="D50">
        <v>0</v>
      </c>
      <c r="F50">
        <v>14</v>
      </c>
      <c r="G50">
        <v>20</v>
      </c>
      <c r="H50">
        <v>21</v>
      </c>
      <c r="I50">
        <v>20</v>
      </c>
      <c r="J50">
        <v>20</v>
      </c>
      <c r="K50">
        <v>19</v>
      </c>
      <c r="L50">
        <v>20</v>
      </c>
      <c r="M50">
        <v>20</v>
      </c>
      <c r="N50">
        <v>20</v>
      </c>
      <c r="O50">
        <v>16</v>
      </c>
      <c r="P50">
        <v>16</v>
      </c>
      <c r="Q50">
        <v>0</v>
      </c>
      <c r="R50">
        <v>0</v>
      </c>
      <c r="S50">
        <v>18</v>
      </c>
      <c r="T50">
        <v>18</v>
      </c>
      <c r="U50">
        <v>18</v>
      </c>
      <c r="V50">
        <v>0</v>
      </c>
      <c r="W50">
        <v>30</v>
      </c>
      <c r="X50">
        <v>28</v>
      </c>
      <c r="Y50">
        <v>21</v>
      </c>
      <c r="Z50">
        <v>21</v>
      </c>
      <c r="AA50">
        <v>24</v>
      </c>
      <c r="AB50">
        <v>18</v>
      </c>
      <c r="AC50">
        <v>13</v>
      </c>
      <c r="AD50">
        <v>50</v>
      </c>
      <c r="AE50">
        <v>81</v>
      </c>
      <c r="AF50">
        <v>0</v>
      </c>
      <c r="AG50">
        <v>4</v>
      </c>
      <c r="AH50">
        <v>16</v>
      </c>
      <c r="AI50" s="51" t="s">
        <v>85</v>
      </c>
      <c r="AM50" s="14" t="s">
        <v>33</v>
      </c>
    </row>
    <row r="51" spans="1:39" x14ac:dyDescent="0.3">
      <c r="A51">
        <v>4367</v>
      </c>
      <c r="B51" t="s">
        <v>86</v>
      </c>
      <c r="C51">
        <v>0</v>
      </c>
      <c r="D51">
        <v>0</v>
      </c>
      <c r="F51">
        <v>1</v>
      </c>
      <c r="G51">
        <v>1</v>
      </c>
      <c r="H51">
        <v>1</v>
      </c>
      <c r="I51">
        <v>1</v>
      </c>
      <c r="J51">
        <v>1</v>
      </c>
      <c r="K51">
        <v>4</v>
      </c>
      <c r="L51">
        <v>4</v>
      </c>
      <c r="M51">
        <v>4</v>
      </c>
      <c r="N51">
        <v>4</v>
      </c>
      <c r="O51">
        <v>1</v>
      </c>
      <c r="P51">
        <v>1</v>
      </c>
      <c r="Q51">
        <v>0</v>
      </c>
      <c r="R51">
        <v>0</v>
      </c>
      <c r="S51">
        <v>3</v>
      </c>
      <c r="T51">
        <v>3</v>
      </c>
      <c r="U51">
        <v>2</v>
      </c>
      <c r="V51">
        <v>0</v>
      </c>
      <c r="W51">
        <v>1</v>
      </c>
      <c r="X51">
        <v>0</v>
      </c>
      <c r="Y51">
        <v>1</v>
      </c>
      <c r="Z51">
        <v>1</v>
      </c>
      <c r="AA51">
        <v>0</v>
      </c>
      <c r="AB51">
        <v>0</v>
      </c>
      <c r="AC51">
        <v>3</v>
      </c>
      <c r="AD51">
        <v>0</v>
      </c>
      <c r="AE51">
        <v>15</v>
      </c>
      <c r="AF51">
        <v>0</v>
      </c>
      <c r="AG51">
        <v>0</v>
      </c>
      <c r="AH51">
        <v>0</v>
      </c>
      <c r="AI51" s="51" t="s">
        <v>85</v>
      </c>
      <c r="AM51" s="14" t="s">
        <v>33</v>
      </c>
    </row>
    <row r="52" spans="1:39" x14ac:dyDescent="0.3">
      <c r="A52">
        <v>4368</v>
      </c>
      <c r="B52" t="s">
        <v>87</v>
      </c>
      <c r="C52">
        <v>0</v>
      </c>
      <c r="D52">
        <v>0</v>
      </c>
      <c r="F52">
        <v>0</v>
      </c>
      <c r="G52">
        <v>1</v>
      </c>
      <c r="H52">
        <v>1</v>
      </c>
      <c r="I52">
        <v>1</v>
      </c>
      <c r="J52">
        <v>1</v>
      </c>
      <c r="K52">
        <v>3</v>
      </c>
      <c r="L52">
        <v>3</v>
      </c>
      <c r="M52">
        <v>3</v>
      </c>
      <c r="N52">
        <v>3</v>
      </c>
      <c r="O52">
        <v>0</v>
      </c>
      <c r="P52">
        <v>0</v>
      </c>
      <c r="Q52">
        <v>0</v>
      </c>
      <c r="R52">
        <v>0</v>
      </c>
      <c r="S52">
        <v>1</v>
      </c>
      <c r="T52">
        <v>1</v>
      </c>
      <c r="U52">
        <v>2</v>
      </c>
      <c r="V52">
        <v>0</v>
      </c>
      <c r="W52">
        <v>1</v>
      </c>
      <c r="X52">
        <v>1</v>
      </c>
      <c r="Y52">
        <v>2</v>
      </c>
      <c r="Z52">
        <v>1</v>
      </c>
      <c r="AA52">
        <v>4</v>
      </c>
      <c r="AB52">
        <v>2</v>
      </c>
      <c r="AC52">
        <v>0</v>
      </c>
      <c r="AD52">
        <v>0</v>
      </c>
      <c r="AE52">
        <v>10</v>
      </c>
      <c r="AF52">
        <v>0</v>
      </c>
      <c r="AG52">
        <v>0</v>
      </c>
      <c r="AH52">
        <v>0</v>
      </c>
      <c r="AI52" s="51" t="s">
        <v>85</v>
      </c>
      <c r="AM52" s="14" t="s">
        <v>33</v>
      </c>
    </row>
    <row r="53" spans="1:39" x14ac:dyDescent="0.3">
      <c r="A53">
        <v>4369</v>
      </c>
      <c r="B53" t="s">
        <v>88</v>
      </c>
      <c r="C53">
        <v>0</v>
      </c>
      <c r="D53">
        <v>0</v>
      </c>
      <c r="F53">
        <v>2</v>
      </c>
      <c r="G53">
        <v>2</v>
      </c>
      <c r="H53">
        <v>2</v>
      </c>
      <c r="I53">
        <v>2</v>
      </c>
      <c r="J53">
        <v>2</v>
      </c>
      <c r="K53">
        <v>2</v>
      </c>
      <c r="L53">
        <v>2</v>
      </c>
      <c r="M53">
        <v>2</v>
      </c>
      <c r="N53">
        <v>2</v>
      </c>
      <c r="O53">
        <v>2</v>
      </c>
      <c r="P53">
        <v>2</v>
      </c>
      <c r="Q53">
        <v>1</v>
      </c>
      <c r="R53">
        <v>0</v>
      </c>
      <c r="S53">
        <v>3</v>
      </c>
      <c r="T53">
        <v>3</v>
      </c>
      <c r="U53">
        <v>2</v>
      </c>
      <c r="V53">
        <v>0</v>
      </c>
      <c r="W53">
        <v>3</v>
      </c>
      <c r="X53">
        <v>3</v>
      </c>
      <c r="Y53">
        <v>3</v>
      </c>
      <c r="Z53">
        <v>3</v>
      </c>
      <c r="AA53">
        <v>1</v>
      </c>
      <c r="AB53">
        <v>1</v>
      </c>
      <c r="AC53">
        <v>1</v>
      </c>
      <c r="AD53">
        <v>0</v>
      </c>
      <c r="AE53">
        <v>21</v>
      </c>
      <c r="AF53">
        <v>0</v>
      </c>
      <c r="AG53">
        <v>0</v>
      </c>
      <c r="AH53">
        <v>1</v>
      </c>
      <c r="AI53" s="51" t="s">
        <v>367</v>
      </c>
      <c r="AM53" s="14" t="s">
        <v>33</v>
      </c>
    </row>
    <row r="54" spans="1:39" x14ac:dyDescent="0.3">
      <c r="A54">
        <v>4370</v>
      </c>
      <c r="B54" t="s">
        <v>89</v>
      </c>
      <c r="C54">
        <v>917</v>
      </c>
      <c r="D54">
        <v>2</v>
      </c>
      <c r="F54">
        <v>940</v>
      </c>
      <c r="G54">
        <v>21</v>
      </c>
      <c r="H54">
        <v>21</v>
      </c>
      <c r="I54">
        <v>21</v>
      </c>
      <c r="J54">
        <v>22</v>
      </c>
      <c r="K54">
        <v>26</v>
      </c>
      <c r="L54">
        <v>24</v>
      </c>
      <c r="M54">
        <v>24</v>
      </c>
      <c r="N54">
        <v>25</v>
      </c>
      <c r="O54">
        <v>11</v>
      </c>
      <c r="P54">
        <v>11</v>
      </c>
      <c r="Q54">
        <v>0</v>
      </c>
      <c r="R54">
        <v>0</v>
      </c>
      <c r="S54">
        <v>7</v>
      </c>
      <c r="T54">
        <v>7</v>
      </c>
      <c r="U54">
        <v>9</v>
      </c>
      <c r="V54">
        <v>0</v>
      </c>
      <c r="W54">
        <v>3</v>
      </c>
      <c r="X54">
        <v>1</v>
      </c>
      <c r="Y54">
        <v>2</v>
      </c>
      <c r="Z54">
        <v>1</v>
      </c>
      <c r="AA54">
        <v>7</v>
      </c>
      <c r="AB54">
        <v>4</v>
      </c>
      <c r="AC54">
        <v>1</v>
      </c>
      <c r="AD54">
        <v>0</v>
      </c>
      <c r="AE54">
        <v>1</v>
      </c>
      <c r="AF54">
        <v>0</v>
      </c>
      <c r="AG54">
        <v>4</v>
      </c>
      <c r="AH54">
        <v>28</v>
      </c>
      <c r="AI54" s="51" t="s">
        <v>92</v>
      </c>
      <c r="AM54" s="14" t="s">
        <v>92</v>
      </c>
    </row>
    <row r="55" spans="1:39" x14ac:dyDescent="0.3">
      <c r="A55">
        <v>4371</v>
      </c>
      <c r="B55" t="s">
        <v>91</v>
      </c>
      <c r="C55">
        <v>47</v>
      </c>
      <c r="D55">
        <v>1</v>
      </c>
      <c r="F55">
        <v>50</v>
      </c>
      <c r="G55">
        <v>61</v>
      </c>
      <c r="H55">
        <v>62</v>
      </c>
      <c r="I55">
        <v>58</v>
      </c>
      <c r="J55">
        <v>61</v>
      </c>
      <c r="K55">
        <v>71</v>
      </c>
      <c r="L55">
        <v>73</v>
      </c>
      <c r="M55">
        <v>74</v>
      </c>
      <c r="N55">
        <v>75</v>
      </c>
      <c r="O55">
        <v>66</v>
      </c>
      <c r="P55">
        <v>65</v>
      </c>
      <c r="Q55">
        <v>0</v>
      </c>
      <c r="R55">
        <v>0</v>
      </c>
      <c r="S55">
        <v>67</v>
      </c>
      <c r="T55">
        <v>74</v>
      </c>
      <c r="U55">
        <v>67</v>
      </c>
      <c r="V55">
        <v>0</v>
      </c>
      <c r="W55">
        <v>75</v>
      </c>
      <c r="X55">
        <v>51</v>
      </c>
      <c r="Y55">
        <v>58</v>
      </c>
      <c r="Z55">
        <v>65</v>
      </c>
      <c r="AA55">
        <v>23</v>
      </c>
      <c r="AB55">
        <v>19</v>
      </c>
      <c r="AC55">
        <v>59</v>
      </c>
      <c r="AD55">
        <v>1</v>
      </c>
      <c r="AE55">
        <v>66</v>
      </c>
      <c r="AF55">
        <v>0</v>
      </c>
      <c r="AG55">
        <v>14</v>
      </c>
      <c r="AH55">
        <v>38</v>
      </c>
      <c r="AI55" s="51" t="s">
        <v>91</v>
      </c>
      <c r="AM55" s="14" t="s">
        <v>92</v>
      </c>
    </row>
    <row r="56" spans="1:39" x14ac:dyDescent="0.3">
      <c r="A56">
        <v>4372</v>
      </c>
      <c r="B56" t="s">
        <v>93</v>
      </c>
      <c r="C56">
        <v>2</v>
      </c>
      <c r="D56">
        <v>0</v>
      </c>
      <c r="F56">
        <v>3</v>
      </c>
      <c r="G56">
        <v>83</v>
      </c>
      <c r="H56">
        <v>83</v>
      </c>
      <c r="I56">
        <v>83</v>
      </c>
      <c r="J56">
        <v>83</v>
      </c>
      <c r="K56">
        <v>95</v>
      </c>
      <c r="L56">
        <v>89</v>
      </c>
      <c r="M56">
        <v>101</v>
      </c>
      <c r="N56">
        <v>95</v>
      </c>
      <c r="O56">
        <v>106</v>
      </c>
      <c r="P56">
        <v>97</v>
      </c>
      <c r="Q56">
        <v>0</v>
      </c>
      <c r="R56">
        <v>0</v>
      </c>
      <c r="S56">
        <v>105</v>
      </c>
      <c r="T56">
        <v>106</v>
      </c>
      <c r="U56">
        <v>112</v>
      </c>
      <c r="V56">
        <v>0</v>
      </c>
      <c r="W56">
        <v>113</v>
      </c>
      <c r="X56">
        <v>79</v>
      </c>
      <c r="Y56">
        <v>70</v>
      </c>
      <c r="Z56">
        <v>62</v>
      </c>
      <c r="AA56">
        <v>46</v>
      </c>
      <c r="AB56">
        <v>44</v>
      </c>
      <c r="AC56">
        <v>32</v>
      </c>
      <c r="AD56">
        <v>0</v>
      </c>
      <c r="AE56">
        <v>173</v>
      </c>
      <c r="AF56">
        <v>0</v>
      </c>
      <c r="AG56">
        <v>5</v>
      </c>
      <c r="AH56">
        <v>31</v>
      </c>
      <c r="AI56" s="51" t="s">
        <v>92</v>
      </c>
      <c r="AM56" s="14" t="s">
        <v>92</v>
      </c>
    </row>
    <row r="57" spans="1:39" x14ac:dyDescent="0.3">
      <c r="A57">
        <v>4373</v>
      </c>
      <c r="B57" t="s">
        <v>94</v>
      </c>
      <c r="C57">
        <v>64</v>
      </c>
      <c r="D57">
        <v>2</v>
      </c>
      <c r="F57">
        <v>71</v>
      </c>
      <c r="G57">
        <v>92</v>
      </c>
      <c r="H57">
        <v>92</v>
      </c>
      <c r="I57">
        <v>92</v>
      </c>
      <c r="J57">
        <v>93</v>
      </c>
      <c r="K57">
        <v>94</v>
      </c>
      <c r="L57">
        <v>94</v>
      </c>
      <c r="M57">
        <v>94</v>
      </c>
      <c r="N57">
        <v>93</v>
      </c>
      <c r="O57">
        <v>134</v>
      </c>
      <c r="P57">
        <v>135</v>
      </c>
      <c r="Q57">
        <v>1</v>
      </c>
      <c r="R57">
        <v>0</v>
      </c>
      <c r="S57">
        <v>95</v>
      </c>
      <c r="T57">
        <v>91</v>
      </c>
      <c r="U57">
        <v>95</v>
      </c>
      <c r="V57">
        <v>0</v>
      </c>
      <c r="W57">
        <v>121</v>
      </c>
      <c r="X57">
        <v>59</v>
      </c>
      <c r="Y57">
        <v>106</v>
      </c>
      <c r="Z57">
        <v>109</v>
      </c>
      <c r="AA57">
        <v>99</v>
      </c>
      <c r="AB57">
        <v>76</v>
      </c>
      <c r="AC57">
        <v>35</v>
      </c>
      <c r="AD57">
        <v>8</v>
      </c>
      <c r="AE57">
        <v>214</v>
      </c>
      <c r="AF57">
        <v>0</v>
      </c>
      <c r="AG57">
        <v>40</v>
      </c>
      <c r="AH57">
        <v>97</v>
      </c>
      <c r="AI57" s="51" t="s">
        <v>92</v>
      </c>
      <c r="AM57" s="14" t="s">
        <v>92</v>
      </c>
    </row>
    <row r="58" spans="1:39" x14ac:dyDescent="0.3">
      <c r="A58">
        <v>4374</v>
      </c>
      <c r="B58" t="s">
        <v>95</v>
      </c>
      <c r="C58">
        <v>0</v>
      </c>
      <c r="D58">
        <v>0</v>
      </c>
      <c r="F58">
        <v>0</v>
      </c>
      <c r="G58">
        <v>5</v>
      </c>
      <c r="H58">
        <v>5</v>
      </c>
      <c r="I58">
        <v>5</v>
      </c>
      <c r="J58">
        <v>5</v>
      </c>
      <c r="K58">
        <v>6</v>
      </c>
      <c r="L58">
        <v>6</v>
      </c>
      <c r="M58">
        <v>7</v>
      </c>
      <c r="N58">
        <v>6</v>
      </c>
      <c r="O58">
        <v>4</v>
      </c>
      <c r="P58">
        <v>4</v>
      </c>
      <c r="Q58">
        <v>0</v>
      </c>
      <c r="R58">
        <v>0</v>
      </c>
      <c r="S58">
        <v>7</v>
      </c>
      <c r="T58">
        <v>7</v>
      </c>
      <c r="U58">
        <v>8</v>
      </c>
      <c r="V58">
        <v>0</v>
      </c>
      <c r="W58">
        <v>7</v>
      </c>
      <c r="X58">
        <v>5</v>
      </c>
      <c r="Y58">
        <v>5</v>
      </c>
      <c r="Z58">
        <v>3</v>
      </c>
      <c r="AA58">
        <v>4</v>
      </c>
      <c r="AB58">
        <v>3</v>
      </c>
      <c r="AC58">
        <v>0</v>
      </c>
      <c r="AD58">
        <v>0</v>
      </c>
      <c r="AE58">
        <v>2</v>
      </c>
      <c r="AF58">
        <v>0</v>
      </c>
      <c r="AG58">
        <v>0</v>
      </c>
      <c r="AH58">
        <v>2</v>
      </c>
      <c r="AI58" s="51" t="s">
        <v>92</v>
      </c>
      <c r="AM58" s="14" t="s">
        <v>92</v>
      </c>
    </row>
    <row r="59" spans="1:39" x14ac:dyDescent="0.3">
      <c r="A59">
        <v>4375</v>
      </c>
      <c r="B59" t="s">
        <v>96</v>
      </c>
      <c r="C59">
        <v>0</v>
      </c>
      <c r="D59">
        <v>1</v>
      </c>
      <c r="F59">
        <v>0</v>
      </c>
      <c r="G59">
        <v>16</v>
      </c>
      <c r="H59">
        <v>16</v>
      </c>
      <c r="I59">
        <v>16</v>
      </c>
      <c r="J59">
        <v>16</v>
      </c>
      <c r="K59">
        <v>10</v>
      </c>
      <c r="L59">
        <v>10</v>
      </c>
      <c r="M59">
        <v>10</v>
      </c>
      <c r="N59">
        <v>10</v>
      </c>
      <c r="O59">
        <v>16</v>
      </c>
      <c r="P59">
        <v>17</v>
      </c>
      <c r="Q59">
        <v>0</v>
      </c>
      <c r="R59">
        <v>0</v>
      </c>
      <c r="S59">
        <v>11</v>
      </c>
      <c r="T59">
        <v>11</v>
      </c>
      <c r="U59">
        <v>9</v>
      </c>
      <c r="V59">
        <v>0</v>
      </c>
      <c r="W59">
        <v>12</v>
      </c>
      <c r="X59">
        <v>14</v>
      </c>
      <c r="Y59">
        <v>14</v>
      </c>
      <c r="Z59">
        <v>14</v>
      </c>
      <c r="AA59">
        <v>17</v>
      </c>
      <c r="AB59">
        <v>15</v>
      </c>
      <c r="AC59">
        <v>1</v>
      </c>
      <c r="AD59">
        <v>0</v>
      </c>
      <c r="AE59">
        <v>19</v>
      </c>
      <c r="AF59">
        <v>0</v>
      </c>
      <c r="AG59">
        <v>2</v>
      </c>
      <c r="AH59">
        <v>4</v>
      </c>
      <c r="AI59" s="51" t="s">
        <v>92</v>
      </c>
      <c r="AM59" s="14" t="s">
        <v>92</v>
      </c>
    </row>
    <row r="60" spans="1:39" x14ac:dyDescent="0.3">
      <c r="A60">
        <v>4376</v>
      </c>
      <c r="B60" t="s">
        <v>97</v>
      </c>
      <c r="C60">
        <v>33</v>
      </c>
      <c r="D60">
        <v>2</v>
      </c>
      <c r="F60">
        <v>37</v>
      </c>
      <c r="G60">
        <v>43</v>
      </c>
      <c r="H60">
        <v>44</v>
      </c>
      <c r="I60">
        <v>44</v>
      </c>
      <c r="J60">
        <v>44</v>
      </c>
      <c r="K60">
        <v>49</v>
      </c>
      <c r="L60">
        <v>49</v>
      </c>
      <c r="M60">
        <v>48</v>
      </c>
      <c r="N60">
        <v>50</v>
      </c>
      <c r="O60">
        <v>36</v>
      </c>
      <c r="P60">
        <v>36</v>
      </c>
      <c r="Q60">
        <v>0</v>
      </c>
      <c r="R60">
        <v>0</v>
      </c>
      <c r="S60">
        <v>35</v>
      </c>
      <c r="T60">
        <v>39</v>
      </c>
      <c r="U60">
        <v>39</v>
      </c>
      <c r="V60">
        <v>0</v>
      </c>
      <c r="W60">
        <v>34</v>
      </c>
      <c r="X60">
        <v>41</v>
      </c>
      <c r="Y60">
        <v>38</v>
      </c>
      <c r="Z60">
        <v>37</v>
      </c>
      <c r="AA60">
        <v>26</v>
      </c>
      <c r="AB60">
        <v>21</v>
      </c>
      <c r="AC60">
        <v>41</v>
      </c>
      <c r="AD60">
        <v>45</v>
      </c>
      <c r="AE60">
        <v>102</v>
      </c>
      <c r="AF60">
        <v>0</v>
      </c>
      <c r="AG60">
        <v>0</v>
      </c>
      <c r="AH60">
        <v>26</v>
      </c>
      <c r="AI60" s="51" t="s">
        <v>97</v>
      </c>
      <c r="AM60" s="14" t="s">
        <v>92</v>
      </c>
    </row>
    <row r="61" spans="1:39" x14ac:dyDescent="0.3">
      <c r="A61">
        <v>4377</v>
      </c>
      <c r="B61" t="s">
        <v>98</v>
      </c>
      <c r="C61">
        <v>0</v>
      </c>
      <c r="D61">
        <v>0</v>
      </c>
      <c r="F61">
        <v>0</v>
      </c>
      <c r="G61">
        <v>3</v>
      </c>
      <c r="H61">
        <v>3</v>
      </c>
      <c r="I61">
        <v>3</v>
      </c>
      <c r="J61">
        <v>3</v>
      </c>
      <c r="K61">
        <v>6</v>
      </c>
      <c r="L61">
        <v>6</v>
      </c>
      <c r="M61">
        <v>6</v>
      </c>
      <c r="N61">
        <v>6</v>
      </c>
      <c r="O61">
        <v>10</v>
      </c>
      <c r="P61">
        <v>10</v>
      </c>
      <c r="Q61">
        <v>0</v>
      </c>
      <c r="R61">
        <v>0</v>
      </c>
      <c r="S61">
        <v>9</v>
      </c>
      <c r="T61">
        <v>9</v>
      </c>
      <c r="U61">
        <v>9</v>
      </c>
      <c r="V61">
        <v>0</v>
      </c>
      <c r="W61">
        <v>11</v>
      </c>
      <c r="X61">
        <v>7</v>
      </c>
      <c r="Y61">
        <v>7</v>
      </c>
      <c r="Z61">
        <v>3</v>
      </c>
      <c r="AA61">
        <v>6</v>
      </c>
      <c r="AB61">
        <v>5</v>
      </c>
      <c r="AC61">
        <v>9</v>
      </c>
      <c r="AD61">
        <v>0</v>
      </c>
      <c r="AE61">
        <v>25</v>
      </c>
      <c r="AF61">
        <v>0</v>
      </c>
      <c r="AG61">
        <v>2</v>
      </c>
      <c r="AH61">
        <v>5</v>
      </c>
      <c r="AI61" s="51" t="s">
        <v>97</v>
      </c>
      <c r="AM61" s="14" t="s">
        <v>92</v>
      </c>
    </row>
    <row r="62" spans="1:39" x14ac:dyDescent="0.3">
      <c r="A62">
        <v>4378</v>
      </c>
      <c r="B62" t="s">
        <v>99</v>
      </c>
      <c r="C62">
        <v>0</v>
      </c>
      <c r="D62">
        <v>0</v>
      </c>
      <c r="F62">
        <v>0</v>
      </c>
      <c r="G62">
        <v>3</v>
      </c>
      <c r="H62">
        <v>3</v>
      </c>
      <c r="I62">
        <v>3</v>
      </c>
      <c r="J62">
        <v>3</v>
      </c>
      <c r="K62">
        <v>5</v>
      </c>
      <c r="L62">
        <v>5</v>
      </c>
      <c r="M62">
        <v>5</v>
      </c>
      <c r="N62">
        <v>4</v>
      </c>
      <c r="O62">
        <v>7</v>
      </c>
      <c r="P62">
        <v>7</v>
      </c>
      <c r="Q62">
        <v>0</v>
      </c>
      <c r="R62">
        <v>0</v>
      </c>
      <c r="S62">
        <v>4</v>
      </c>
      <c r="T62">
        <v>6</v>
      </c>
      <c r="U62">
        <v>5</v>
      </c>
      <c r="V62">
        <v>0</v>
      </c>
      <c r="W62">
        <v>2</v>
      </c>
      <c r="X62">
        <v>4</v>
      </c>
      <c r="Y62">
        <v>5</v>
      </c>
      <c r="Z62">
        <v>5</v>
      </c>
      <c r="AA62">
        <v>5</v>
      </c>
      <c r="AB62">
        <v>5</v>
      </c>
      <c r="AC62">
        <v>3</v>
      </c>
      <c r="AD62">
        <v>0</v>
      </c>
      <c r="AE62">
        <v>31</v>
      </c>
      <c r="AF62">
        <v>0</v>
      </c>
      <c r="AG62">
        <v>0</v>
      </c>
      <c r="AH62">
        <v>4</v>
      </c>
      <c r="AI62" s="51" t="s">
        <v>97</v>
      </c>
      <c r="AM62" s="14" t="s">
        <v>92</v>
      </c>
    </row>
    <row r="63" spans="1:39" x14ac:dyDescent="0.3">
      <c r="A63">
        <v>4379</v>
      </c>
      <c r="B63" t="s">
        <v>100</v>
      </c>
      <c r="C63">
        <v>0</v>
      </c>
      <c r="D63">
        <v>0</v>
      </c>
      <c r="F63">
        <v>0</v>
      </c>
      <c r="G63">
        <v>7</v>
      </c>
      <c r="H63">
        <v>7</v>
      </c>
      <c r="I63">
        <v>7</v>
      </c>
      <c r="J63">
        <v>7</v>
      </c>
      <c r="K63">
        <v>6</v>
      </c>
      <c r="L63">
        <v>6</v>
      </c>
      <c r="M63">
        <v>6</v>
      </c>
      <c r="N63">
        <v>6</v>
      </c>
      <c r="O63">
        <v>8</v>
      </c>
      <c r="P63">
        <v>8</v>
      </c>
      <c r="Q63">
        <v>0</v>
      </c>
      <c r="R63">
        <v>0</v>
      </c>
      <c r="S63">
        <v>3</v>
      </c>
      <c r="T63">
        <v>3</v>
      </c>
      <c r="U63">
        <v>3</v>
      </c>
      <c r="V63">
        <v>0</v>
      </c>
      <c r="W63">
        <v>9</v>
      </c>
      <c r="X63">
        <v>8</v>
      </c>
      <c r="Y63">
        <v>12</v>
      </c>
      <c r="Z63">
        <v>10</v>
      </c>
      <c r="AA63">
        <v>4</v>
      </c>
      <c r="AB63">
        <v>4</v>
      </c>
      <c r="AC63">
        <v>1</v>
      </c>
      <c r="AD63">
        <v>7</v>
      </c>
      <c r="AE63">
        <v>33</v>
      </c>
      <c r="AF63">
        <v>0</v>
      </c>
      <c r="AG63">
        <v>0</v>
      </c>
      <c r="AH63">
        <v>4</v>
      </c>
      <c r="AI63" s="51" t="s">
        <v>91</v>
      </c>
      <c r="AM63" s="14" t="s">
        <v>92</v>
      </c>
    </row>
    <row r="64" spans="1:39" x14ac:dyDescent="0.3">
      <c r="A64">
        <v>4380</v>
      </c>
      <c r="B64" t="s">
        <v>101</v>
      </c>
      <c r="C64">
        <v>0</v>
      </c>
      <c r="D64">
        <v>0</v>
      </c>
      <c r="F64">
        <v>1</v>
      </c>
      <c r="G64">
        <v>47</v>
      </c>
      <c r="H64">
        <v>46</v>
      </c>
      <c r="I64">
        <v>47</v>
      </c>
      <c r="J64">
        <v>47</v>
      </c>
      <c r="K64">
        <v>53</v>
      </c>
      <c r="L64">
        <v>54</v>
      </c>
      <c r="M64">
        <v>51</v>
      </c>
      <c r="N64">
        <v>55</v>
      </c>
      <c r="O64">
        <v>36</v>
      </c>
      <c r="P64">
        <v>36</v>
      </c>
      <c r="Q64">
        <v>1</v>
      </c>
      <c r="R64">
        <v>0</v>
      </c>
      <c r="S64">
        <v>50</v>
      </c>
      <c r="T64">
        <v>49</v>
      </c>
      <c r="U64">
        <v>50</v>
      </c>
      <c r="V64">
        <v>0</v>
      </c>
      <c r="W64">
        <v>57</v>
      </c>
      <c r="X64">
        <v>55</v>
      </c>
      <c r="Y64">
        <v>57</v>
      </c>
      <c r="Z64">
        <v>54</v>
      </c>
      <c r="AA64">
        <v>31</v>
      </c>
      <c r="AB64">
        <v>30</v>
      </c>
      <c r="AC64">
        <v>24</v>
      </c>
      <c r="AD64">
        <v>0</v>
      </c>
      <c r="AE64">
        <v>58</v>
      </c>
      <c r="AF64">
        <v>0</v>
      </c>
      <c r="AG64">
        <v>6</v>
      </c>
      <c r="AH64">
        <v>16</v>
      </c>
      <c r="AI64" s="51" t="s">
        <v>101</v>
      </c>
      <c r="AM64" s="14" t="s">
        <v>92</v>
      </c>
    </row>
    <row r="65" spans="1:39" x14ac:dyDescent="0.3">
      <c r="A65">
        <v>4381</v>
      </c>
      <c r="B65" t="s">
        <v>102</v>
      </c>
      <c r="C65">
        <v>0</v>
      </c>
      <c r="D65">
        <v>0</v>
      </c>
      <c r="F65">
        <v>0</v>
      </c>
      <c r="G65">
        <v>10</v>
      </c>
      <c r="H65">
        <v>10</v>
      </c>
      <c r="I65">
        <v>10</v>
      </c>
      <c r="J65">
        <v>10</v>
      </c>
      <c r="K65">
        <v>11</v>
      </c>
      <c r="L65">
        <v>12</v>
      </c>
      <c r="M65">
        <v>11</v>
      </c>
      <c r="N65">
        <v>11</v>
      </c>
      <c r="O65">
        <v>10</v>
      </c>
      <c r="P65">
        <v>10</v>
      </c>
      <c r="Q65">
        <v>0</v>
      </c>
      <c r="R65">
        <v>0</v>
      </c>
      <c r="S65">
        <v>5</v>
      </c>
      <c r="T65">
        <v>5</v>
      </c>
      <c r="U65">
        <v>5</v>
      </c>
      <c r="V65">
        <v>0</v>
      </c>
      <c r="W65">
        <v>11</v>
      </c>
      <c r="X65">
        <v>4</v>
      </c>
      <c r="Y65">
        <v>4</v>
      </c>
      <c r="Z65">
        <v>3</v>
      </c>
      <c r="AA65">
        <v>5</v>
      </c>
      <c r="AB65">
        <v>5</v>
      </c>
      <c r="AC65">
        <v>0</v>
      </c>
      <c r="AD65">
        <v>0</v>
      </c>
      <c r="AE65">
        <v>3</v>
      </c>
      <c r="AF65">
        <v>0</v>
      </c>
      <c r="AG65">
        <v>0</v>
      </c>
      <c r="AH65">
        <v>2</v>
      </c>
      <c r="AI65" s="51" t="s">
        <v>101</v>
      </c>
      <c r="AM65" s="14" t="s">
        <v>92</v>
      </c>
    </row>
    <row r="66" spans="1:39" x14ac:dyDescent="0.3">
      <c r="A66">
        <v>4382</v>
      </c>
      <c r="B66" t="s">
        <v>103</v>
      </c>
      <c r="C66">
        <v>0</v>
      </c>
      <c r="D66">
        <v>0</v>
      </c>
      <c r="F66">
        <v>0</v>
      </c>
      <c r="G66">
        <v>10</v>
      </c>
      <c r="H66">
        <v>10</v>
      </c>
      <c r="I66">
        <v>10</v>
      </c>
      <c r="J66">
        <v>10</v>
      </c>
      <c r="K66">
        <v>9</v>
      </c>
      <c r="L66">
        <v>9</v>
      </c>
      <c r="M66">
        <v>9</v>
      </c>
      <c r="N66">
        <v>9</v>
      </c>
      <c r="O66">
        <v>12</v>
      </c>
      <c r="P66">
        <v>12</v>
      </c>
      <c r="Q66">
        <v>0</v>
      </c>
      <c r="R66">
        <v>0</v>
      </c>
      <c r="S66">
        <v>14</v>
      </c>
      <c r="T66">
        <v>14</v>
      </c>
      <c r="U66">
        <v>13</v>
      </c>
      <c r="V66">
        <v>0</v>
      </c>
      <c r="W66">
        <v>7</v>
      </c>
      <c r="X66">
        <v>6</v>
      </c>
      <c r="Y66">
        <v>6</v>
      </c>
      <c r="Z66">
        <v>6</v>
      </c>
      <c r="AA66">
        <v>4</v>
      </c>
      <c r="AB66">
        <v>3</v>
      </c>
      <c r="AC66">
        <v>22</v>
      </c>
      <c r="AD66">
        <v>0</v>
      </c>
      <c r="AE66">
        <v>35</v>
      </c>
      <c r="AF66">
        <v>0</v>
      </c>
      <c r="AG66">
        <v>0</v>
      </c>
      <c r="AH66">
        <v>3</v>
      </c>
      <c r="AI66" s="51" t="s">
        <v>101</v>
      </c>
      <c r="AM66" s="14" t="s">
        <v>92</v>
      </c>
    </row>
    <row r="67" spans="1:39" x14ac:dyDescent="0.3">
      <c r="A67">
        <v>4383</v>
      </c>
      <c r="B67" t="s">
        <v>104</v>
      </c>
      <c r="C67">
        <v>0</v>
      </c>
      <c r="D67">
        <v>0</v>
      </c>
      <c r="F67">
        <v>0</v>
      </c>
      <c r="G67">
        <v>9</v>
      </c>
      <c r="H67">
        <v>9</v>
      </c>
      <c r="I67">
        <v>9</v>
      </c>
      <c r="J67">
        <v>9</v>
      </c>
      <c r="K67">
        <v>6</v>
      </c>
      <c r="L67">
        <v>5</v>
      </c>
      <c r="M67">
        <v>6</v>
      </c>
      <c r="N67">
        <v>6</v>
      </c>
      <c r="O67">
        <v>10</v>
      </c>
      <c r="P67">
        <v>10</v>
      </c>
      <c r="Q67">
        <v>0</v>
      </c>
      <c r="R67">
        <v>0</v>
      </c>
      <c r="S67">
        <v>8</v>
      </c>
      <c r="T67">
        <v>7</v>
      </c>
      <c r="U67">
        <v>8</v>
      </c>
      <c r="V67">
        <v>0</v>
      </c>
      <c r="W67">
        <v>8</v>
      </c>
      <c r="X67">
        <v>4</v>
      </c>
      <c r="Y67">
        <v>8</v>
      </c>
      <c r="Z67">
        <v>6</v>
      </c>
      <c r="AA67">
        <v>13</v>
      </c>
      <c r="AB67">
        <v>12</v>
      </c>
      <c r="AC67">
        <v>7</v>
      </c>
      <c r="AD67">
        <v>3</v>
      </c>
      <c r="AE67">
        <v>13</v>
      </c>
      <c r="AF67">
        <v>0</v>
      </c>
      <c r="AG67">
        <v>0</v>
      </c>
      <c r="AH67">
        <v>5</v>
      </c>
      <c r="AI67" s="51" t="s">
        <v>101</v>
      </c>
      <c r="AM67" s="14" t="s">
        <v>92</v>
      </c>
    </row>
    <row r="68" spans="1:39" x14ac:dyDescent="0.3">
      <c r="A68">
        <v>4384</v>
      </c>
      <c r="B68" t="s">
        <v>105</v>
      </c>
      <c r="C68">
        <v>1</v>
      </c>
      <c r="D68">
        <v>1</v>
      </c>
      <c r="F68">
        <v>2</v>
      </c>
      <c r="G68">
        <v>26</v>
      </c>
      <c r="H68">
        <v>26</v>
      </c>
      <c r="I68">
        <v>25</v>
      </c>
      <c r="J68">
        <v>26</v>
      </c>
      <c r="K68">
        <v>39</v>
      </c>
      <c r="L68">
        <v>39</v>
      </c>
      <c r="M68">
        <v>37</v>
      </c>
      <c r="N68">
        <v>38</v>
      </c>
      <c r="O68">
        <v>35</v>
      </c>
      <c r="P68">
        <v>35</v>
      </c>
      <c r="Q68">
        <v>0</v>
      </c>
      <c r="R68">
        <v>0</v>
      </c>
      <c r="S68">
        <v>31</v>
      </c>
      <c r="T68">
        <v>29</v>
      </c>
      <c r="U68">
        <v>30</v>
      </c>
      <c r="V68">
        <v>0</v>
      </c>
      <c r="W68">
        <v>32</v>
      </c>
      <c r="X68">
        <v>32</v>
      </c>
      <c r="Y68">
        <v>34</v>
      </c>
      <c r="Z68">
        <v>33</v>
      </c>
      <c r="AA68">
        <v>32</v>
      </c>
      <c r="AB68">
        <v>28</v>
      </c>
      <c r="AC68">
        <v>30</v>
      </c>
      <c r="AD68">
        <v>6</v>
      </c>
      <c r="AE68">
        <v>55</v>
      </c>
      <c r="AF68">
        <v>0</v>
      </c>
      <c r="AG68">
        <v>3</v>
      </c>
      <c r="AH68">
        <v>20</v>
      </c>
      <c r="AI68" s="51" t="s">
        <v>105</v>
      </c>
      <c r="AM68" s="14" t="s">
        <v>92</v>
      </c>
    </row>
    <row r="69" spans="1:39" x14ac:dyDescent="0.3">
      <c r="A69">
        <v>4385</v>
      </c>
      <c r="B69" t="s">
        <v>106</v>
      </c>
      <c r="C69">
        <v>0</v>
      </c>
      <c r="D69">
        <v>0</v>
      </c>
      <c r="F69">
        <v>0</v>
      </c>
      <c r="G69">
        <v>2</v>
      </c>
      <c r="H69">
        <v>2</v>
      </c>
      <c r="I69">
        <v>2</v>
      </c>
      <c r="J69">
        <v>2</v>
      </c>
      <c r="K69">
        <v>1</v>
      </c>
      <c r="L69">
        <v>1</v>
      </c>
      <c r="M69">
        <v>1</v>
      </c>
      <c r="N69">
        <v>1</v>
      </c>
      <c r="O69">
        <v>4</v>
      </c>
      <c r="P69">
        <v>4</v>
      </c>
      <c r="Q69">
        <v>0</v>
      </c>
      <c r="R69">
        <v>0</v>
      </c>
      <c r="S69">
        <v>8</v>
      </c>
      <c r="T69">
        <v>7</v>
      </c>
      <c r="U69">
        <v>8</v>
      </c>
      <c r="V69">
        <v>0</v>
      </c>
      <c r="W69">
        <v>8</v>
      </c>
      <c r="X69">
        <v>6</v>
      </c>
      <c r="Y69">
        <v>6</v>
      </c>
      <c r="Z69">
        <v>6</v>
      </c>
      <c r="AA69">
        <v>1</v>
      </c>
      <c r="AB69">
        <v>1</v>
      </c>
      <c r="AC69">
        <v>3</v>
      </c>
      <c r="AD69">
        <v>0</v>
      </c>
      <c r="AE69">
        <v>4</v>
      </c>
      <c r="AF69">
        <v>0</v>
      </c>
      <c r="AG69">
        <v>0</v>
      </c>
      <c r="AH69">
        <v>5</v>
      </c>
      <c r="AI69" s="51" t="s">
        <v>105</v>
      </c>
      <c r="AM69" s="14" t="s">
        <v>92</v>
      </c>
    </row>
    <row r="70" spans="1:39" x14ac:dyDescent="0.3">
      <c r="A70">
        <v>4386</v>
      </c>
      <c r="B70" t="s">
        <v>107</v>
      </c>
      <c r="C70">
        <v>16</v>
      </c>
      <c r="D70">
        <v>1</v>
      </c>
      <c r="F70">
        <v>19</v>
      </c>
      <c r="G70">
        <v>22</v>
      </c>
      <c r="H70">
        <v>22</v>
      </c>
      <c r="I70">
        <v>20</v>
      </c>
      <c r="J70">
        <v>23</v>
      </c>
      <c r="K70">
        <v>26</v>
      </c>
      <c r="L70">
        <v>24</v>
      </c>
      <c r="M70">
        <v>23</v>
      </c>
      <c r="N70">
        <v>26</v>
      </c>
      <c r="O70">
        <v>26</v>
      </c>
      <c r="P70">
        <v>29</v>
      </c>
      <c r="Q70">
        <v>0</v>
      </c>
      <c r="R70">
        <v>0</v>
      </c>
      <c r="S70">
        <v>21</v>
      </c>
      <c r="T70">
        <v>22</v>
      </c>
      <c r="U70">
        <v>18</v>
      </c>
      <c r="V70">
        <v>0</v>
      </c>
      <c r="W70">
        <v>28</v>
      </c>
      <c r="X70">
        <v>16</v>
      </c>
      <c r="Y70">
        <v>16</v>
      </c>
      <c r="Z70">
        <v>15</v>
      </c>
      <c r="AA70">
        <v>27</v>
      </c>
      <c r="AB70">
        <v>22</v>
      </c>
      <c r="AC70">
        <v>9</v>
      </c>
      <c r="AD70">
        <v>0</v>
      </c>
      <c r="AE70">
        <v>102</v>
      </c>
      <c r="AF70">
        <v>0</v>
      </c>
      <c r="AG70">
        <v>1</v>
      </c>
      <c r="AH70">
        <v>7</v>
      </c>
      <c r="AI70" s="51" t="s">
        <v>107</v>
      </c>
      <c r="AM70" s="14" t="s">
        <v>92</v>
      </c>
    </row>
    <row r="71" spans="1:39" x14ac:dyDescent="0.3">
      <c r="A71">
        <v>4387</v>
      </c>
      <c r="B71" t="s">
        <v>108</v>
      </c>
      <c r="C71">
        <v>5</v>
      </c>
      <c r="D71">
        <v>1</v>
      </c>
      <c r="F71">
        <v>7</v>
      </c>
      <c r="G71">
        <v>9</v>
      </c>
      <c r="H71">
        <v>9</v>
      </c>
      <c r="I71">
        <v>9</v>
      </c>
      <c r="J71">
        <v>9</v>
      </c>
      <c r="K71">
        <v>7</v>
      </c>
      <c r="L71">
        <v>7</v>
      </c>
      <c r="M71">
        <v>7</v>
      </c>
      <c r="N71">
        <v>7</v>
      </c>
      <c r="O71">
        <v>7</v>
      </c>
      <c r="P71">
        <v>7</v>
      </c>
      <c r="Q71">
        <v>0</v>
      </c>
      <c r="R71">
        <v>0</v>
      </c>
      <c r="S71">
        <v>8</v>
      </c>
      <c r="T71">
        <v>6</v>
      </c>
      <c r="U71">
        <v>9</v>
      </c>
      <c r="V71">
        <v>0</v>
      </c>
      <c r="W71">
        <v>6</v>
      </c>
      <c r="X71">
        <v>3</v>
      </c>
      <c r="Y71">
        <v>5</v>
      </c>
      <c r="Z71">
        <v>5</v>
      </c>
      <c r="AA71">
        <v>4</v>
      </c>
      <c r="AB71">
        <v>2</v>
      </c>
      <c r="AC71">
        <v>2</v>
      </c>
      <c r="AD71">
        <v>0</v>
      </c>
      <c r="AE71">
        <v>24</v>
      </c>
      <c r="AF71">
        <v>0</v>
      </c>
      <c r="AG71">
        <v>1</v>
      </c>
      <c r="AH71">
        <v>3</v>
      </c>
      <c r="AI71" s="51" t="s">
        <v>107</v>
      </c>
      <c r="AM71" s="14" t="s">
        <v>92</v>
      </c>
    </row>
    <row r="72" spans="1:39" x14ac:dyDescent="0.3">
      <c r="A72">
        <v>4388</v>
      </c>
      <c r="B72" t="s">
        <v>109</v>
      </c>
      <c r="C72">
        <v>0</v>
      </c>
      <c r="D72">
        <v>0</v>
      </c>
      <c r="F72">
        <v>1</v>
      </c>
      <c r="G72">
        <v>1</v>
      </c>
      <c r="H72">
        <v>1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0</v>
      </c>
      <c r="R72">
        <v>0</v>
      </c>
      <c r="S72">
        <v>1</v>
      </c>
      <c r="T72">
        <v>1</v>
      </c>
      <c r="U72">
        <v>1</v>
      </c>
      <c r="V72">
        <v>0</v>
      </c>
      <c r="W72">
        <v>1</v>
      </c>
      <c r="X72">
        <v>2</v>
      </c>
      <c r="Y72">
        <v>2</v>
      </c>
      <c r="Z72">
        <v>2</v>
      </c>
      <c r="AA72">
        <v>2</v>
      </c>
      <c r="AB72">
        <v>2</v>
      </c>
      <c r="AC72">
        <v>1</v>
      </c>
      <c r="AD72">
        <v>0</v>
      </c>
      <c r="AE72">
        <v>9</v>
      </c>
      <c r="AF72">
        <v>0</v>
      </c>
      <c r="AG72">
        <v>1</v>
      </c>
      <c r="AH72">
        <v>3</v>
      </c>
      <c r="AI72" s="51" t="s">
        <v>107</v>
      </c>
      <c r="AM72" s="14" t="s">
        <v>92</v>
      </c>
    </row>
    <row r="73" spans="1:39" x14ac:dyDescent="0.3">
      <c r="A73">
        <v>4389</v>
      </c>
      <c r="B73" t="s">
        <v>110</v>
      </c>
      <c r="C73">
        <v>0</v>
      </c>
      <c r="D73">
        <v>1</v>
      </c>
      <c r="F73">
        <v>4</v>
      </c>
      <c r="G73">
        <v>31</v>
      </c>
      <c r="H73">
        <v>31</v>
      </c>
      <c r="I73">
        <v>31</v>
      </c>
      <c r="J73">
        <v>31</v>
      </c>
      <c r="K73">
        <v>34</v>
      </c>
      <c r="L73">
        <v>35</v>
      </c>
      <c r="M73">
        <v>33</v>
      </c>
      <c r="N73">
        <v>35</v>
      </c>
      <c r="O73">
        <v>43</v>
      </c>
      <c r="P73">
        <v>44</v>
      </c>
      <c r="Q73">
        <v>0</v>
      </c>
      <c r="R73">
        <v>0</v>
      </c>
      <c r="S73">
        <v>39</v>
      </c>
      <c r="T73">
        <v>38</v>
      </c>
      <c r="U73">
        <v>39</v>
      </c>
      <c r="V73">
        <v>0</v>
      </c>
      <c r="W73">
        <v>29</v>
      </c>
      <c r="X73">
        <v>39</v>
      </c>
      <c r="Y73">
        <v>39</v>
      </c>
      <c r="Z73">
        <v>38</v>
      </c>
      <c r="AA73">
        <v>38</v>
      </c>
      <c r="AB73">
        <v>31</v>
      </c>
      <c r="AC73">
        <v>59</v>
      </c>
      <c r="AD73">
        <v>34</v>
      </c>
      <c r="AE73">
        <v>27</v>
      </c>
      <c r="AF73">
        <v>0</v>
      </c>
      <c r="AG73">
        <v>13</v>
      </c>
      <c r="AH73">
        <v>23</v>
      </c>
      <c r="AI73" s="51" t="s">
        <v>110</v>
      </c>
      <c r="AM73" s="14" t="s">
        <v>92</v>
      </c>
    </row>
    <row r="74" spans="1:39" x14ac:dyDescent="0.3">
      <c r="A74">
        <v>4390</v>
      </c>
      <c r="B74" t="s">
        <v>111</v>
      </c>
      <c r="C74">
        <v>0</v>
      </c>
      <c r="D74">
        <v>0</v>
      </c>
      <c r="F74">
        <v>0</v>
      </c>
      <c r="G74">
        <v>4</v>
      </c>
      <c r="H74">
        <v>4</v>
      </c>
      <c r="I74">
        <v>4</v>
      </c>
      <c r="J74">
        <v>4</v>
      </c>
      <c r="K74">
        <v>3</v>
      </c>
      <c r="L74">
        <v>3</v>
      </c>
      <c r="M74">
        <v>3</v>
      </c>
      <c r="N74">
        <v>3</v>
      </c>
      <c r="O74">
        <v>4</v>
      </c>
      <c r="P74">
        <v>4</v>
      </c>
      <c r="Q74">
        <v>0</v>
      </c>
      <c r="R74">
        <v>0</v>
      </c>
      <c r="S74">
        <v>2</v>
      </c>
      <c r="T74">
        <v>2</v>
      </c>
      <c r="U74">
        <v>2</v>
      </c>
      <c r="V74">
        <v>0</v>
      </c>
      <c r="W74">
        <v>6</v>
      </c>
      <c r="X74">
        <v>8</v>
      </c>
      <c r="Y74">
        <v>8</v>
      </c>
      <c r="Z74">
        <v>8</v>
      </c>
      <c r="AA74">
        <v>5</v>
      </c>
      <c r="AB74">
        <v>5</v>
      </c>
      <c r="AC74">
        <v>2</v>
      </c>
      <c r="AD74">
        <v>1</v>
      </c>
      <c r="AE74">
        <v>38</v>
      </c>
      <c r="AF74">
        <v>0</v>
      </c>
      <c r="AG74">
        <v>0</v>
      </c>
      <c r="AH74">
        <v>3</v>
      </c>
      <c r="AI74" s="51" t="s">
        <v>110</v>
      </c>
      <c r="AM74" s="14" t="s">
        <v>92</v>
      </c>
    </row>
    <row r="75" spans="1:39" x14ac:dyDescent="0.3">
      <c r="A75">
        <v>4391</v>
      </c>
      <c r="B75" t="s">
        <v>112</v>
      </c>
      <c r="C75">
        <v>0</v>
      </c>
      <c r="D75">
        <v>0</v>
      </c>
      <c r="F75">
        <v>0</v>
      </c>
      <c r="G75">
        <v>11</v>
      </c>
      <c r="H75">
        <v>11</v>
      </c>
      <c r="I75">
        <v>11</v>
      </c>
      <c r="J75">
        <v>11</v>
      </c>
      <c r="K75">
        <v>16</v>
      </c>
      <c r="L75">
        <v>16</v>
      </c>
      <c r="M75">
        <v>16</v>
      </c>
      <c r="N75">
        <v>16</v>
      </c>
      <c r="O75">
        <v>17</v>
      </c>
      <c r="P75">
        <v>17</v>
      </c>
      <c r="Q75">
        <v>0</v>
      </c>
      <c r="R75">
        <v>0</v>
      </c>
      <c r="S75">
        <v>13</v>
      </c>
      <c r="T75">
        <v>13</v>
      </c>
      <c r="U75">
        <v>13</v>
      </c>
      <c r="V75">
        <v>0</v>
      </c>
      <c r="W75">
        <v>14</v>
      </c>
      <c r="X75">
        <v>12</v>
      </c>
      <c r="Y75">
        <v>12</v>
      </c>
      <c r="Z75">
        <v>11</v>
      </c>
      <c r="AA75">
        <v>15</v>
      </c>
      <c r="AB75">
        <v>13</v>
      </c>
      <c r="AC75">
        <v>1</v>
      </c>
      <c r="AD75">
        <v>3</v>
      </c>
      <c r="AE75">
        <v>16</v>
      </c>
      <c r="AF75">
        <v>0</v>
      </c>
      <c r="AG75">
        <v>2</v>
      </c>
      <c r="AH75">
        <v>8</v>
      </c>
      <c r="AI75" s="51" t="s">
        <v>110</v>
      </c>
      <c r="AM75" s="14" t="s">
        <v>92</v>
      </c>
    </row>
    <row r="76" spans="1:39" x14ac:dyDescent="0.3">
      <c r="A76">
        <v>4392</v>
      </c>
      <c r="B76" t="s">
        <v>113</v>
      </c>
      <c r="C76">
        <v>0</v>
      </c>
      <c r="D76">
        <v>0</v>
      </c>
      <c r="F76">
        <v>0</v>
      </c>
      <c r="G76">
        <v>14</v>
      </c>
      <c r="H76">
        <v>14</v>
      </c>
      <c r="I76">
        <v>14</v>
      </c>
      <c r="J76">
        <v>14</v>
      </c>
      <c r="K76">
        <v>16</v>
      </c>
      <c r="L76">
        <v>16</v>
      </c>
      <c r="M76">
        <v>17</v>
      </c>
      <c r="N76">
        <v>17</v>
      </c>
      <c r="O76">
        <v>16</v>
      </c>
      <c r="P76">
        <v>16</v>
      </c>
      <c r="Q76">
        <v>0</v>
      </c>
      <c r="R76">
        <v>0</v>
      </c>
      <c r="S76">
        <v>22</v>
      </c>
      <c r="T76">
        <v>24</v>
      </c>
      <c r="U76">
        <v>23</v>
      </c>
      <c r="V76">
        <v>0</v>
      </c>
      <c r="W76">
        <v>10</v>
      </c>
      <c r="X76">
        <v>12</v>
      </c>
      <c r="Y76">
        <v>17</v>
      </c>
      <c r="Z76">
        <v>14</v>
      </c>
      <c r="AA76">
        <v>16</v>
      </c>
      <c r="AB76">
        <v>10</v>
      </c>
      <c r="AC76">
        <v>2</v>
      </c>
      <c r="AD76">
        <v>0</v>
      </c>
      <c r="AE76">
        <v>23</v>
      </c>
      <c r="AF76">
        <v>0</v>
      </c>
      <c r="AG76">
        <v>0</v>
      </c>
      <c r="AH76">
        <v>8</v>
      </c>
      <c r="AI76" s="51" t="s">
        <v>110</v>
      </c>
      <c r="AM76" s="14" t="s">
        <v>92</v>
      </c>
    </row>
    <row r="77" spans="1:39" x14ac:dyDescent="0.3">
      <c r="A77">
        <v>4393</v>
      </c>
      <c r="B77" t="s">
        <v>114</v>
      </c>
      <c r="C77">
        <v>0</v>
      </c>
      <c r="D77">
        <v>0</v>
      </c>
      <c r="F77">
        <v>0</v>
      </c>
      <c r="G77">
        <v>4</v>
      </c>
      <c r="H77">
        <v>5</v>
      </c>
      <c r="I77">
        <v>5</v>
      </c>
      <c r="J77">
        <v>5</v>
      </c>
      <c r="K77">
        <v>9</v>
      </c>
      <c r="L77">
        <v>9</v>
      </c>
      <c r="M77">
        <v>8</v>
      </c>
      <c r="N77">
        <v>9</v>
      </c>
      <c r="O77">
        <v>12</v>
      </c>
      <c r="P77">
        <v>12</v>
      </c>
      <c r="Q77">
        <v>0</v>
      </c>
      <c r="R77">
        <v>0</v>
      </c>
      <c r="S77">
        <v>7</v>
      </c>
      <c r="T77">
        <v>7</v>
      </c>
      <c r="U77">
        <v>7</v>
      </c>
      <c r="V77">
        <v>0</v>
      </c>
      <c r="W77">
        <v>11</v>
      </c>
      <c r="X77">
        <v>6</v>
      </c>
      <c r="Y77">
        <v>6</v>
      </c>
      <c r="Z77">
        <v>6</v>
      </c>
      <c r="AA77">
        <v>4</v>
      </c>
      <c r="AB77">
        <v>4</v>
      </c>
      <c r="AC77">
        <v>7</v>
      </c>
      <c r="AD77">
        <v>0</v>
      </c>
      <c r="AE77">
        <v>3</v>
      </c>
      <c r="AF77">
        <v>0</v>
      </c>
      <c r="AG77">
        <v>4</v>
      </c>
      <c r="AH77">
        <v>6</v>
      </c>
      <c r="AI77" s="51" t="s">
        <v>110</v>
      </c>
      <c r="AM77" s="14" t="s">
        <v>92</v>
      </c>
    </row>
    <row r="78" spans="1:39" x14ac:dyDescent="0.3">
      <c r="A78">
        <v>4394</v>
      </c>
      <c r="B78" t="s">
        <v>115</v>
      </c>
      <c r="C78">
        <v>0</v>
      </c>
      <c r="D78">
        <v>0</v>
      </c>
      <c r="F78">
        <v>0</v>
      </c>
      <c r="G78">
        <v>8</v>
      </c>
      <c r="H78">
        <v>8</v>
      </c>
      <c r="I78">
        <v>8</v>
      </c>
      <c r="J78">
        <v>8</v>
      </c>
      <c r="K78">
        <v>7</v>
      </c>
      <c r="L78">
        <v>7</v>
      </c>
      <c r="M78">
        <v>6</v>
      </c>
      <c r="N78">
        <v>7</v>
      </c>
      <c r="O78">
        <v>6</v>
      </c>
      <c r="P78">
        <v>6</v>
      </c>
      <c r="Q78">
        <v>0</v>
      </c>
      <c r="R78">
        <v>0</v>
      </c>
      <c r="S78">
        <v>6</v>
      </c>
      <c r="T78">
        <v>8</v>
      </c>
      <c r="U78">
        <v>6</v>
      </c>
      <c r="V78">
        <v>0</v>
      </c>
      <c r="W78">
        <v>6</v>
      </c>
      <c r="X78">
        <v>5</v>
      </c>
      <c r="Y78">
        <v>8</v>
      </c>
      <c r="Z78">
        <v>8</v>
      </c>
      <c r="AA78">
        <v>8</v>
      </c>
      <c r="AB78">
        <v>4</v>
      </c>
      <c r="AC78">
        <v>2</v>
      </c>
      <c r="AD78">
        <v>0</v>
      </c>
      <c r="AE78">
        <v>13</v>
      </c>
      <c r="AF78">
        <v>0</v>
      </c>
      <c r="AG78">
        <v>0</v>
      </c>
      <c r="AH78">
        <v>3</v>
      </c>
      <c r="AI78" s="51" t="s">
        <v>110</v>
      </c>
      <c r="AM78" s="14" t="s">
        <v>92</v>
      </c>
    </row>
    <row r="79" spans="1:39" x14ac:dyDescent="0.3">
      <c r="A79">
        <v>4395</v>
      </c>
      <c r="B79" t="s">
        <v>116</v>
      </c>
      <c r="C79">
        <v>71</v>
      </c>
      <c r="D79">
        <v>1</v>
      </c>
      <c r="F79">
        <v>81</v>
      </c>
      <c r="G79">
        <v>70</v>
      </c>
      <c r="H79">
        <v>71</v>
      </c>
      <c r="I79">
        <v>70</v>
      </c>
      <c r="J79">
        <v>69</v>
      </c>
      <c r="K79">
        <v>112</v>
      </c>
      <c r="L79">
        <v>102</v>
      </c>
      <c r="M79">
        <v>113</v>
      </c>
      <c r="N79">
        <v>113</v>
      </c>
      <c r="O79">
        <v>96</v>
      </c>
      <c r="P79">
        <v>97</v>
      </c>
      <c r="Q79">
        <v>0</v>
      </c>
      <c r="R79">
        <v>0</v>
      </c>
      <c r="S79">
        <v>81</v>
      </c>
      <c r="T79">
        <v>74</v>
      </c>
      <c r="U79">
        <v>93</v>
      </c>
      <c r="V79">
        <v>0</v>
      </c>
      <c r="W79">
        <v>105</v>
      </c>
      <c r="X79">
        <v>48</v>
      </c>
      <c r="Y79">
        <v>82</v>
      </c>
      <c r="Z79">
        <v>75</v>
      </c>
      <c r="AA79">
        <v>44</v>
      </c>
      <c r="AB79">
        <v>38</v>
      </c>
      <c r="AC79">
        <v>25</v>
      </c>
      <c r="AD79">
        <v>1</v>
      </c>
      <c r="AE79">
        <v>156</v>
      </c>
      <c r="AF79">
        <v>0</v>
      </c>
      <c r="AG79">
        <v>0</v>
      </c>
      <c r="AH79">
        <v>24</v>
      </c>
      <c r="AI79" s="51" t="s">
        <v>116</v>
      </c>
      <c r="AM79" s="14" t="s">
        <v>92</v>
      </c>
    </row>
    <row r="80" spans="1:39" x14ac:dyDescent="0.3">
      <c r="A80">
        <v>4396</v>
      </c>
      <c r="B80" t="s">
        <v>117</v>
      </c>
      <c r="C80">
        <v>0</v>
      </c>
      <c r="D80">
        <v>0</v>
      </c>
      <c r="F80">
        <v>0</v>
      </c>
      <c r="G80">
        <v>6</v>
      </c>
      <c r="H80">
        <v>6</v>
      </c>
      <c r="I80">
        <v>6</v>
      </c>
      <c r="J80">
        <v>6</v>
      </c>
      <c r="K80">
        <v>1</v>
      </c>
      <c r="L80">
        <v>1</v>
      </c>
      <c r="M80">
        <v>1</v>
      </c>
      <c r="N80">
        <v>1</v>
      </c>
      <c r="O80">
        <v>5</v>
      </c>
      <c r="P80">
        <v>5</v>
      </c>
      <c r="Q80">
        <v>0</v>
      </c>
      <c r="R80">
        <v>0</v>
      </c>
      <c r="S80">
        <v>10</v>
      </c>
      <c r="T80">
        <v>10</v>
      </c>
      <c r="U80">
        <v>7</v>
      </c>
      <c r="V80">
        <v>0</v>
      </c>
      <c r="W80">
        <v>6</v>
      </c>
      <c r="X80">
        <v>10</v>
      </c>
      <c r="Y80">
        <v>10</v>
      </c>
      <c r="Z80">
        <v>10</v>
      </c>
      <c r="AA80">
        <v>9</v>
      </c>
      <c r="AB80">
        <v>7</v>
      </c>
      <c r="AC80">
        <v>0</v>
      </c>
      <c r="AD80">
        <v>0</v>
      </c>
      <c r="AE80">
        <v>23</v>
      </c>
      <c r="AF80">
        <v>0</v>
      </c>
      <c r="AG80">
        <v>0</v>
      </c>
      <c r="AH80">
        <v>9</v>
      </c>
      <c r="AI80" s="51" t="s">
        <v>117</v>
      </c>
      <c r="AM80" s="14" t="s">
        <v>92</v>
      </c>
    </row>
    <row r="81" spans="1:39" x14ac:dyDescent="0.3">
      <c r="A81">
        <v>4397</v>
      </c>
      <c r="B81" t="s">
        <v>118</v>
      </c>
      <c r="C81">
        <v>13</v>
      </c>
      <c r="D81">
        <v>3</v>
      </c>
      <c r="F81">
        <v>16</v>
      </c>
      <c r="G81">
        <v>10</v>
      </c>
      <c r="H81">
        <v>13</v>
      </c>
      <c r="I81">
        <v>9</v>
      </c>
      <c r="J81">
        <v>11</v>
      </c>
      <c r="K81">
        <v>19</v>
      </c>
      <c r="L81">
        <v>19</v>
      </c>
      <c r="M81">
        <v>18</v>
      </c>
      <c r="N81">
        <v>24</v>
      </c>
      <c r="O81">
        <v>11</v>
      </c>
      <c r="P81">
        <v>16</v>
      </c>
      <c r="Q81">
        <v>0</v>
      </c>
      <c r="R81">
        <v>0</v>
      </c>
      <c r="S81">
        <v>13</v>
      </c>
      <c r="T81">
        <v>12</v>
      </c>
      <c r="U81">
        <v>14</v>
      </c>
      <c r="V81">
        <v>0</v>
      </c>
      <c r="W81">
        <v>18</v>
      </c>
      <c r="X81">
        <v>18</v>
      </c>
      <c r="Y81">
        <v>15</v>
      </c>
      <c r="Z81">
        <v>21</v>
      </c>
      <c r="AA81">
        <v>11</v>
      </c>
      <c r="AB81">
        <v>8</v>
      </c>
      <c r="AC81">
        <v>26</v>
      </c>
      <c r="AD81">
        <v>0</v>
      </c>
      <c r="AE81">
        <v>13</v>
      </c>
      <c r="AF81">
        <v>0</v>
      </c>
      <c r="AG81">
        <v>0</v>
      </c>
      <c r="AH81">
        <v>4</v>
      </c>
      <c r="AI81" s="51" t="s">
        <v>360</v>
      </c>
      <c r="AM81" s="14" t="s">
        <v>92</v>
      </c>
    </row>
    <row r="82" spans="1:39" x14ac:dyDescent="0.3">
      <c r="A82">
        <v>4398</v>
      </c>
      <c r="B82" t="s">
        <v>119</v>
      </c>
      <c r="C82">
        <v>2</v>
      </c>
      <c r="D82">
        <v>0</v>
      </c>
      <c r="F82">
        <v>1</v>
      </c>
      <c r="G82">
        <v>1</v>
      </c>
      <c r="H82">
        <v>1</v>
      </c>
      <c r="I82">
        <v>0</v>
      </c>
      <c r="J82">
        <v>0</v>
      </c>
      <c r="K82">
        <v>3</v>
      </c>
      <c r="L82">
        <v>2</v>
      </c>
      <c r="M82">
        <v>1</v>
      </c>
      <c r="N82">
        <v>2</v>
      </c>
      <c r="O82">
        <v>5</v>
      </c>
      <c r="P82">
        <v>5</v>
      </c>
      <c r="Q82">
        <v>0</v>
      </c>
      <c r="R82">
        <v>0</v>
      </c>
      <c r="S82">
        <v>8</v>
      </c>
      <c r="T82">
        <v>6</v>
      </c>
      <c r="U82">
        <v>8</v>
      </c>
      <c r="V82">
        <v>0</v>
      </c>
      <c r="W82">
        <v>11</v>
      </c>
      <c r="X82">
        <v>2</v>
      </c>
      <c r="Y82">
        <v>5</v>
      </c>
      <c r="Z82">
        <v>6</v>
      </c>
      <c r="AA82">
        <v>4</v>
      </c>
      <c r="AB82">
        <v>4</v>
      </c>
      <c r="AC82">
        <v>4</v>
      </c>
      <c r="AD82">
        <v>0</v>
      </c>
      <c r="AE82">
        <v>22</v>
      </c>
      <c r="AF82">
        <v>0</v>
      </c>
      <c r="AG82">
        <v>0</v>
      </c>
      <c r="AH82">
        <v>2</v>
      </c>
      <c r="AI82" s="51" t="s">
        <v>360</v>
      </c>
      <c r="AM82" s="14" t="s">
        <v>92</v>
      </c>
    </row>
    <row r="83" spans="1:39" x14ac:dyDescent="0.3">
      <c r="A83">
        <v>4399</v>
      </c>
      <c r="B83" t="s">
        <v>120</v>
      </c>
      <c r="C83">
        <v>0</v>
      </c>
      <c r="D83">
        <v>0</v>
      </c>
      <c r="F83">
        <v>0</v>
      </c>
      <c r="G83">
        <v>5</v>
      </c>
      <c r="H83">
        <v>5</v>
      </c>
      <c r="I83">
        <v>5</v>
      </c>
      <c r="J83">
        <v>5</v>
      </c>
      <c r="K83">
        <v>4</v>
      </c>
      <c r="L83">
        <v>3</v>
      </c>
      <c r="M83">
        <v>3</v>
      </c>
      <c r="N83">
        <v>4</v>
      </c>
      <c r="O83">
        <v>7</v>
      </c>
      <c r="P83">
        <v>6</v>
      </c>
      <c r="Q83">
        <v>0</v>
      </c>
      <c r="R83">
        <v>0</v>
      </c>
      <c r="S83">
        <v>11</v>
      </c>
      <c r="T83">
        <v>15</v>
      </c>
      <c r="U83">
        <v>12</v>
      </c>
      <c r="V83">
        <v>0</v>
      </c>
      <c r="W83">
        <v>2</v>
      </c>
      <c r="X83">
        <v>4</v>
      </c>
      <c r="Y83">
        <v>3</v>
      </c>
      <c r="Z83">
        <v>4</v>
      </c>
      <c r="AA83">
        <v>5</v>
      </c>
      <c r="AB83">
        <v>5</v>
      </c>
      <c r="AC83">
        <v>10</v>
      </c>
      <c r="AD83">
        <v>2</v>
      </c>
      <c r="AE83">
        <v>11</v>
      </c>
      <c r="AF83">
        <v>0</v>
      </c>
      <c r="AG83">
        <v>0</v>
      </c>
      <c r="AH83">
        <v>5</v>
      </c>
      <c r="AI83" s="51" t="s">
        <v>360</v>
      </c>
      <c r="AM83" s="14" t="s">
        <v>92</v>
      </c>
    </row>
    <row r="84" spans="1:39" x14ac:dyDescent="0.3">
      <c r="A84">
        <v>4400</v>
      </c>
      <c r="B84" t="s">
        <v>121</v>
      </c>
      <c r="C84">
        <v>1</v>
      </c>
      <c r="D84">
        <v>0</v>
      </c>
      <c r="F84">
        <v>1</v>
      </c>
      <c r="G84">
        <v>9</v>
      </c>
      <c r="H84">
        <v>9</v>
      </c>
      <c r="I84">
        <v>9</v>
      </c>
      <c r="J84">
        <v>9</v>
      </c>
      <c r="K84">
        <v>10</v>
      </c>
      <c r="L84">
        <v>9</v>
      </c>
      <c r="M84">
        <v>8</v>
      </c>
      <c r="N84">
        <v>9</v>
      </c>
      <c r="O84">
        <v>6</v>
      </c>
      <c r="P84">
        <v>7</v>
      </c>
      <c r="Q84">
        <v>0</v>
      </c>
      <c r="R84">
        <v>0</v>
      </c>
      <c r="S84">
        <v>7</v>
      </c>
      <c r="T84">
        <v>9</v>
      </c>
      <c r="U84">
        <v>8</v>
      </c>
      <c r="V84">
        <v>0</v>
      </c>
      <c r="W84">
        <v>8</v>
      </c>
      <c r="X84">
        <v>7</v>
      </c>
      <c r="Y84">
        <v>7</v>
      </c>
      <c r="Z84">
        <v>2</v>
      </c>
      <c r="AA84">
        <v>6</v>
      </c>
      <c r="AB84">
        <v>5</v>
      </c>
      <c r="AC84">
        <v>8</v>
      </c>
      <c r="AD84">
        <v>0</v>
      </c>
      <c r="AE84">
        <v>23</v>
      </c>
      <c r="AF84">
        <v>0</v>
      </c>
      <c r="AG84">
        <v>0</v>
      </c>
      <c r="AH84">
        <v>4</v>
      </c>
      <c r="AI84" s="51" t="s">
        <v>360</v>
      </c>
      <c r="AM84" s="14" t="s">
        <v>92</v>
      </c>
    </row>
    <row r="85" spans="1:39" x14ac:dyDescent="0.3">
      <c r="A85">
        <v>4401</v>
      </c>
      <c r="B85" t="s">
        <v>122</v>
      </c>
      <c r="C85">
        <v>0</v>
      </c>
      <c r="D85">
        <v>0</v>
      </c>
      <c r="F85">
        <v>1</v>
      </c>
      <c r="G85">
        <v>1</v>
      </c>
      <c r="H85">
        <v>1</v>
      </c>
      <c r="I85">
        <v>1</v>
      </c>
      <c r="J85">
        <v>1</v>
      </c>
      <c r="K85">
        <v>3</v>
      </c>
      <c r="L85">
        <v>3</v>
      </c>
      <c r="M85">
        <v>3</v>
      </c>
      <c r="N85">
        <v>4</v>
      </c>
      <c r="O85">
        <v>7</v>
      </c>
      <c r="P85">
        <v>7</v>
      </c>
      <c r="Q85">
        <v>0</v>
      </c>
      <c r="R85">
        <v>0</v>
      </c>
      <c r="S85">
        <v>1</v>
      </c>
      <c r="T85">
        <v>2</v>
      </c>
      <c r="U85">
        <v>0</v>
      </c>
      <c r="V85">
        <v>0</v>
      </c>
      <c r="W85">
        <v>2</v>
      </c>
      <c r="X85">
        <v>2</v>
      </c>
      <c r="Y85">
        <v>1</v>
      </c>
      <c r="Z85">
        <v>0</v>
      </c>
      <c r="AA85">
        <v>3</v>
      </c>
      <c r="AB85">
        <v>2</v>
      </c>
      <c r="AC85">
        <v>0</v>
      </c>
      <c r="AD85">
        <v>0</v>
      </c>
      <c r="AE85">
        <v>10</v>
      </c>
      <c r="AF85">
        <v>0</v>
      </c>
      <c r="AG85">
        <v>0</v>
      </c>
      <c r="AH85">
        <v>2</v>
      </c>
      <c r="AI85" s="51" t="s">
        <v>360</v>
      </c>
      <c r="AM85" s="14" t="s">
        <v>92</v>
      </c>
    </row>
    <row r="86" spans="1:39" x14ac:dyDescent="0.3">
      <c r="A86">
        <v>4402</v>
      </c>
      <c r="B86" t="s">
        <v>123</v>
      </c>
      <c r="C86">
        <v>4</v>
      </c>
      <c r="D86">
        <v>1</v>
      </c>
      <c r="F86">
        <v>4</v>
      </c>
      <c r="G86">
        <v>3</v>
      </c>
      <c r="H86">
        <v>3</v>
      </c>
      <c r="I86">
        <v>3</v>
      </c>
      <c r="J86">
        <v>3</v>
      </c>
      <c r="K86">
        <v>2</v>
      </c>
      <c r="L86">
        <v>2</v>
      </c>
      <c r="M86">
        <v>2</v>
      </c>
      <c r="N86">
        <v>2</v>
      </c>
      <c r="O86">
        <v>2</v>
      </c>
      <c r="P86">
        <v>2</v>
      </c>
      <c r="Q86">
        <v>0</v>
      </c>
      <c r="R86">
        <v>0</v>
      </c>
      <c r="S86">
        <v>3</v>
      </c>
      <c r="T86">
        <v>3</v>
      </c>
      <c r="U86">
        <v>3</v>
      </c>
      <c r="V86">
        <v>0</v>
      </c>
      <c r="W86">
        <v>3</v>
      </c>
      <c r="X86">
        <v>3</v>
      </c>
      <c r="Y86">
        <v>3</v>
      </c>
      <c r="Z86">
        <v>1</v>
      </c>
      <c r="AA86">
        <v>1</v>
      </c>
      <c r="AB86">
        <v>2</v>
      </c>
      <c r="AC86">
        <v>1</v>
      </c>
      <c r="AD86">
        <v>0</v>
      </c>
      <c r="AE86">
        <v>32</v>
      </c>
      <c r="AF86">
        <v>0</v>
      </c>
      <c r="AG86">
        <v>0</v>
      </c>
      <c r="AH86">
        <v>5</v>
      </c>
      <c r="AI86" s="51" t="s">
        <v>360</v>
      </c>
      <c r="AM86" s="14" t="s">
        <v>92</v>
      </c>
    </row>
    <row r="87" spans="1:39" x14ac:dyDescent="0.3">
      <c r="A87">
        <v>4403</v>
      </c>
      <c r="B87" t="s">
        <v>124</v>
      </c>
      <c r="C87">
        <v>0</v>
      </c>
      <c r="D87">
        <v>0</v>
      </c>
      <c r="F87">
        <v>0</v>
      </c>
      <c r="G87">
        <v>3</v>
      </c>
      <c r="H87">
        <v>3</v>
      </c>
      <c r="I87">
        <v>3</v>
      </c>
      <c r="J87">
        <v>3</v>
      </c>
      <c r="K87">
        <v>3</v>
      </c>
      <c r="L87">
        <v>3</v>
      </c>
      <c r="M87">
        <v>3</v>
      </c>
      <c r="N87">
        <v>3</v>
      </c>
      <c r="O87">
        <v>0</v>
      </c>
      <c r="P87">
        <v>0</v>
      </c>
      <c r="Q87">
        <v>0</v>
      </c>
      <c r="R87">
        <v>0</v>
      </c>
      <c r="S87">
        <v>1</v>
      </c>
      <c r="T87">
        <v>1</v>
      </c>
      <c r="U87">
        <v>1</v>
      </c>
      <c r="V87">
        <v>0</v>
      </c>
      <c r="W87">
        <v>3</v>
      </c>
      <c r="X87">
        <v>2</v>
      </c>
      <c r="Y87">
        <v>1</v>
      </c>
      <c r="Z87">
        <v>2</v>
      </c>
      <c r="AA87">
        <v>3</v>
      </c>
      <c r="AB87">
        <v>1</v>
      </c>
      <c r="AC87">
        <v>5</v>
      </c>
      <c r="AD87">
        <v>0</v>
      </c>
      <c r="AE87">
        <v>12</v>
      </c>
      <c r="AF87">
        <v>0</v>
      </c>
      <c r="AG87">
        <v>0</v>
      </c>
      <c r="AH87">
        <v>4</v>
      </c>
      <c r="AI87" s="51" t="s">
        <v>360</v>
      </c>
      <c r="AM87" s="14" t="s">
        <v>92</v>
      </c>
    </row>
    <row r="88" spans="1:39" x14ac:dyDescent="0.3">
      <c r="A88">
        <v>4404</v>
      </c>
      <c r="B88" t="s">
        <v>125</v>
      </c>
      <c r="C88">
        <v>0</v>
      </c>
      <c r="D88">
        <v>0</v>
      </c>
      <c r="F88">
        <v>1</v>
      </c>
      <c r="G88">
        <v>10</v>
      </c>
      <c r="H88">
        <v>10</v>
      </c>
      <c r="I88">
        <v>10</v>
      </c>
      <c r="J88">
        <v>10</v>
      </c>
      <c r="K88">
        <v>23</v>
      </c>
      <c r="L88">
        <v>23</v>
      </c>
      <c r="M88">
        <v>23</v>
      </c>
      <c r="N88">
        <v>22</v>
      </c>
      <c r="O88">
        <v>18</v>
      </c>
      <c r="P88">
        <v>18</v>
      </c>
      <c r="Q88">
        <v>0</v>
      </c>
      <c r="R88">
        <v>0</v>
      </c>
      <c r="S88">
        <v>6</v>
      </c>
      <c r="T88">
        <v>6</v>
      </c>
      <c r="U88">
        <v>6</v>
      </c>
      <c r="V88">
        <v>0</v>
      </c>
      <c r="W88">
        <v>21</v>
      </c>
      <c r="X88">
        <v>5</v>
      </c>
      <c r="Y88">
        <v>10</v>
      </c>
      <c r="Z88">
        <v>7</v>
      </c>
      <c r="AA88">
        <v>4</v>
      </c>
      <c r="AB88">
        <v>2</v>
      </c>
      <c r="AC88">
        <v>1</v>
      </c>
      <c r="AD88">
        <v>0</v>
      </c>
      <c r="AE88">
        <v>58</v>
      </c>
      <c r="AF88">
        <v>0</v>
      </c>
      <c r="AG88">
        <v>0</v>
      </c>
      <c r="AH88">
        <v>4</v>
      </c>
      <c r="AI88" s="51" t="s">
        <v>116</v>
      </c>
      <c r="AM88" s="14" t="s">
        <v>92</v>
      </c>
    </row>
    <row r="89" spans="1:39" x14ac:dyDescent="0.3">
      <c r="A89">
        <v>4405</v>
      </c>
      <c r="B89" t="s">
        <v>126</v>
      </c>
      <c r="C89">
        <v>0</v>
      </c>
      <c r="D89">
        <v>1</v>
      </c>
      <c r="F89">
        <v>0</v>
      </c>
      <c r="G89">
        <v>8</v>
      </c>
      <c r="H89">
        <v>8</v>
      </c>
      <c r="I89">
        <v>8</v>
      </c>
      <c r="J89">
        <v>8</v>
      </c>
      <c r="K89">
        <v>9</v>
      </c>
      <c r="L89">
        <v>9</v>
      </c>
      <c r="M89">
        <v>9</v>
      </c>
      <c r="N89">
        <v>9</v>
      </c>
      <c r="O89">
        <v>7</v>
      </c>
      <c r="P89">
        <v>7</v>
      </c>
      <c r="Q89">
        <v>0</v>
      </c>
      <c r="R89">
        <v>0</v>
      </c>
      <c r="S89">
        <v>4</v>
      </c>
      <c r="T89">
        <v>4</v>
      </c>
      <c r="U89">
        <v>4</v>
      </c>
      <c r="V89">
        <v>0</v>
      </c>
      <c r="W89">
        <v>8</v>
      </c>
      <c r="X89">
        <v>5</v>
      </c>
      <c r="Y89">
        <v>6</v>
      </c>
      <c r="Z89">
        <v>8</v>
      </c>
      <c r="AA89">
        <v>5</v>
      </c>
      <c r="AB89">
        <v>5</v>
      </c>
      <c r="AC89">
        <v>5</v>
      </c>
      <c r="AD89">
        <v>0</v>
      </c>
      <c r="AE89">
        <v>8</v>
      </c>
      <c r="AF89">
        <v>0</v>
      </c>
      <c r="AG89">
        <v>0</v>
      </c>
      <c r="AH89">
        <v>5</v>
      </c>
      <c r="AI89" s="51" t="s">
        <v>116</v>
      </c>
      <c r="AM89" s="14" t="s">
        <v>92</v>
      </c>
    </row>
    <row r="90" spans="1:39" x14ac:dyDescent="0.3">
      <c r="A90">
        <v>4406</v>
      </c>
      <c r="B90" t="s">
        <v>127</v>
      </c>
      <c r="C90">
        <v>0</v>
      </c>
      <c r="D90">
        <v>0</v>
      </c>
      <c r="F90">
        <v>0</v>
      </c>
      <c r="G90">
        <v>2</v>
      </c>
      <c r="H90">
        <v>2</v>
      </c>
      <c r="I90">
        <v>2</v>
      </c>
      <c r="J90">
        <v>2</v>
      </c>
      <c r="K90">
        <v>1</v>
      </c>
      <c r="L90">
        <v>1</v>
      </c>
      <c r="M90">
        <v>2</v>
      </c>
      <c r="N90">
        <v>1</v>
      </c>
      <c r="O90">
        <v>2</v>
      </c>
      <c r="P90">
        <v>2</v>
      </c>
      <c r="Q90">
        <v>0</v>
      </c>
      <c r="R90">
        <v>0</v>
      </c>
      <c r="S90">
        <v>5</v>
      </c>
      <c r="T90">
        <v>7</v>
      </c>
      <c r="U90">
        <v>5</v>
      </c>
      <c r="V90">
        <v>0</v>
      </c>
      <c r="W90">
        <v>4</v>
      </c>
      <c r="X90">
        <v>6</v>
      </c>
      <c r="Y90">
        <v>6</v>
      </c>
      <c r="Z90">
        <v>8</v>
      </c>
      <c r="AA90">
        <v>2</v>
      </c>
      <c r="AB90">
        <v>2</v>
      </c>
      <c r="AC90">
        <v>20</v>
      </c>
      <c r="AD90">
        <v>0</v>
      </c>
      <c r="AE90">
        <v>30</v>
      </c>
      <c r="AF90">
        <v>0</v>
      </c>
      <c r="AG90">
        <v>0</v>
      </c>
      <c r="AH90">
        <v>4</v>
      </c>
      <c r="AI90" s="51" t="s">
        <v>116</v>
      </c>
      <c r="AM90" s="14" t="s">
        <v>92</v>
      </c>
    </row>
    <row r="91" spans="1:39" x14ac:dyDescent="0.3">
      <c r="A91">
        <v>4407</v>
      </c>
      <c r="B91" t="s">
        <v>128</v>
      </c>
      <c r="C91">
        <v>120</v>
      </c>
      <c r="D91">
        <v>3</v>
      </c>
      <c r="F91">
        <v>124</v>
      </c>
      <c r="G91">
        <v>87</v>
      </c>
      <c r="H91">
        <v>88</v>
      </c>
      <c r="I91">
        <v>88</v>
      </c>
      <c r="J91">
        <v>88</v>
      </c>
      <c r="K91">
        <v>132</v>
      </c>
      <c r="L91">
        <v>130</v>
      </c>
      <c r="M91">
        <v>141</v>
      </c>
      <c r="N91">
        <v>140</v>
      </c>
      <c r="O91">
        <v>98</v>
      </c>
      <c r="P91">
        <v>99</v>
      </c>
      <c r="Q91">
        <v>0</v>
      </c>
      <c r="R91">
        <v>0</v>
      </c>
      <c r="S91">
        <v>108</v>
      </c>
      <c r="T91">
        <v>121</v>
      </c>
      <c r="U91">
        <v>105</v>
      </c>
      <c r="V91">
        <v>0</v>
      </c>
      <c r="W91">
        <v>140</v>
      </c>
      <c r="X91">
        <v>103</v>
      </c>
      <c r="Y91">
        <v>103</v>
      </c>
      <c r="Z91">
        <v>93</v>
      </c>
      <c r="AA91">
        <v>27</v>
      </c>
      <c r="AB91">
        <v>20</v>
      </c>
      <c r="AC91">
        <v>2</v>
      </c>
      <c r="AD91">
        <v>9</v>
      </c>
      <c r="AE91">
        <v>328</v>
      </c>
      <c r="AF91">
        <v>0</v>
      </c>
      <c r="AG91">
        <v>3</v>
      </c>
      <c r="AH91">
        <v>37</v>
      </c>
      <c r="AI91" s="51" t="s">
        <v>128</v>
      </c>
      <c r="AM91" s="14" t="s">
        <v>92</v>
      </c>
    </row>
    <row r="92" spans="1:39" x14ac:dyDescent="0.3">
      <c r="A92">
        <v>4408</v>
      </c>
      <c r="B92" t="s">
        <v>129</v>
      </c>
      <c r="C92">
        <v>0</v>
      </c>
      <c r="D92">
        <v>0</v>
      </c>
      <c r="F92">
        <v>0</v>
      </c>
      <c r="G92">
        <v>4</v>
      </c>
      <c r="H92">
        <v>4</v>
      </c>
      <c r="I92">
        <v>4</v>
      </c>
      <c r="J92">
        <v>4</v>
      </c>
      <c r="K92">
        <v>4</v>
      </c>
      <c r="L92">
        <v>4</v>
      </c>
      <c r="M92">
        <v>7</v>
      </c>
      <c r="N92">
        <v>5</v>
      </c>
      <c r="O92">
        <v>12</v>
      </c>
      <c r="P92">
        <v>9</v>
      </c>
      <c r="Q92">
        <v>3</v>
      </c>
      <c r="R92">
        <v>0</v>
      </c>
      <c r="S92">
        <v>3</v>
      </c>
      <c r="T92">
        <v>12</v>
      </c>
      <c r="U92">
        <v>10</v>
      </c>
      <c r="V92">
        <v>0</v>
      </c>
      <c r="W92">
        <v>12</v>
      </c>
      <c r="X92">
        <v>5</v>
      </c>
      <c r="Y92">
        <v>5</v>
      </c>
      <c r="Z92">
        <v>7</v>
      </c>
      <c r="AA92">
        <v>9</v>
      </c>
      <c r="AB92">
        <v>3</v>
      </c>
      <c r="AC92">
        <v>8</v>
      </c>
      <c r="AD92">
        <v>0</v>
      </c>
      <c r="AE92">
        <v>34</v>
      </c>
      <c r="AF92">
        <v>0</v>
      </c>
      <c r="AG92">
        <v>0</v>
      </c>
      <c r="AH92">
        <v>3</v>
      </c>
      <c r="AI92" s="51" t="s">
        <v>128</v>
      </c>
      <c r="AM92" s="14" t="s">
        <v>92</v>
      </c>
    </row>
    <row r="93" spans="1:39" x14ac:dyDescent="0.3">
      <c r="A93">
        <v>4409</v>
      </c>
      <c r="B93" t="s">
        <v>130</v>
      </c>
      <c r="C93">
        <v>0</v>
      </c>
      <c r="D93">
        <v>0</v>
      </c>
      <c r="F93">
        <v>0</v>
      </c>
      <c r="G93">
        <v>12</v>
      </c>
      <c r="H93">
        <v>12</v>
      </c>
      <c r="I93">
        <v>12</v>
      </c>
      <c r="J93">
        <v>12</v>
      </c>
      <c r="K93">
        <v>16</v>
      </c>
      <c r="L93">
        <v>15</v>
      </c>
      <c r="M93">
        <v>16</v>
      </c>
      <c r="N93">
        <v>16</v>
      </c>
      <c r="O93">
        <v>15</v>
      </c>
      <c r="P93">
        <v>15</v>
      </c>
      <c r="Q93">
        <v>0</v>
      </c>
      <c r="R93">
        <v>0</v>
      </c>
      <c r="S93">
        <v>17</v>
      </c>
      <c r="T93">
        <v>20</v>
      </c>
      <c r="U93">
        <v>21</v>
      </c>
      <c r="V93">
        <v>0</v>
      </c>
      <c r="W93">
        <v>21</v>
      </c>
      <c r="X93">
        <v>12</v>
      </c>
      <c r="Y93">
        <v>14</v>
      </c>
      <c r="Z93">
        <v>13</v>
      </c>
      <c r="AA93">
        <v>7</v>
      </c>
      <c r="AB93">
        <v>5</v>
      </c>
      <c r="AC93">
        <v>11</v>
      </c>
      <c r="AD93">
        <v>21</v>
      </c>
      <c r="AE93">
        <v>22</v>
      </c>
      <c r="AF93">
        <v>0</v>
      </c>
      <c r="AG93">
        <v>7</v>
      </c>
      <c r="AH93">
        <v>23</v>
      </c>
      <c r="AI93" s="51" t="s">
        <v>128</v>
      </c>
      <c r="AM93" s="14" t="s">
        <v>92</v>
      </c>
    </row>
    <row r="94" spans="1:39" x14ac:dyDescent="0.3">
      <c r="A94">
        <v>4410</v>
      </c>
      <c r="B94" t="s">
        <v>131</v>
      </c>
      <c r="C94">
        <v>0</v>
      </c>
      <c r="D94">
        <v>0</v>
      </c>
      <c r="F94">
        <v>0</v>
      </c>
      <c r="G94">
        <v>6</v>
      </c>
      <c r="H94">
        <v>6</v>
      </c>
      <c r="I94">
        <v>6</v>
      </c>
      <c r="J94">
        <v>6</v>
      </c>
      <c r="K94">
        <v>3</v>
      </c>
      <c r="L94">
        <v>3</v>
      </c>
      <c r="M94">
        <v>3</v>
      </c>
      <c r="N94">
        <v>3</v>
      </c>
      <c r="O94">
        <v>5</v>
      </c>
      <c r="P94">
        <v>5</v>
      </c>
      <c r="Q94">
        <v>0</v>
      </c>
      <c r="R94">
        <v>0</v>
      </c>
      <c r="S94">
        <v>7</v>
      </c>
      <c r="T94">
        <v>7</v>
      </c>
      <c r="U94">
        <v>5</v>
      </c>
      <c r="V94">
        <v>0</v>
      </c>
      <c r="W94">
        <v>12</v>
      </c>
      <c r="X94">
        <v>4</v>
      </c>
      <c r="Y94">
        <v>4</v>
      </c>
      <c r="Z94">
        <v>5</v>
      </c>
      <c r="AA94">
        <v>4</v>
      </c>
      <c r="AB94">
        <v>3</v>
      </c>
      <c r="AC94">
        <v>4</v>
      </c>
      <c r="AD94">
        <v>0</v>
      </c>
      <c r="AE94">
        <v>4</v>
      </c>
      <c r="AF94">
        <v>0</v>
      </c>
      <c r="AG94">
        <v>0</v>
      </c>
      <c r="AH94">
        <v>7</v>
      </c>
      <c r="AI94" s="51" t="s">
        <v>128</v>
      </c>
      <c r="AM94" s="14" t="s">
        <v>92</v>
      </c>
    </row>
    <row r="95" spans="1:39" x14ac:dyDescent="0.3">
      <c r="A95">
        <v>4411</v>
      </c>
      <c r="B95" t="s">
        <v>132</v>
      </c>
      <c r="C95">
        <v>0</v>
      </c>
      <c r="D95">
        <v>0</v>
      </c>
      <c r="F95">
        <v>0</v>
      </c>
      <c r="G95">
        <v>2</v>
      </c>
      <c r="H95">
        <v>2</v>
      </c>
      <c r="I95">
        <v>2</v>
      </c>
      <c r="J95">
        <v>1</v>
      </c>
      <c r="K95">
        <v>5</v>
      </c>
      <c r="L95">
        <v>5</v>
      </c>
      <c r="M95">
        <v>5</v>
      </c>
      <c r="N95">
        <v>5</v>
      </c>
      <c r="O95">
        <v>2</v>
      </c>
      <c r="P95">
        <v>2</v>
      </c>
      <c r="Q95">
        <v>0</v>
      </c>
      <c r="R95">
        <v>0</v>
      </c>
      <c r="S95">
        <v>2</v>
      </c>
      <c r="T95">
        <v>1</v>
      </c>
      <c r="U95">
        <v>1</v>
      </c>
      <c r="V95">
        <v>0</v>
      </c>
      <c r="W95">
        <v>3</v>
      </c>
      <c r="X95">
        <v>6</v>
      </c>
      <c r="Y95">
        <v>6</v>
      </c>
      <c r="Z95">
        <v>5</v>
      </c>
      <c r="AA95">
        <v>2</v>
      </c>
      <c r="AB95">
        <v>2</v>
      </c>
      <c r="AC95">
        <v>0</v>
      </c>
      <c r="AD95">
        <v>0</v>
      </c>
      <c r="AE95">
        <v>28</v>
      </c>
      <c r="AF95">
        <v>0</v>
      </c>
      <c r="AG95">
        <v>0</v>
      </c>
      <c r="AH95">
        <v>4</v>
      </c>
      <c r="AI95" s="51" t="s">
        <v>128</v>
      </c>
      <c r="AM95" s="14" t="s">
        <v>92</v>
      </c>
    </row>
    <row r="96" spans="1:39" x14ac:dyDescent="0.3">
      <c r="A96">
        <v>4412</v>
      </c>
      <c r="B96" t="s">
        <v>133</v>
      </c>
      <c r="C96">
        <v>0</v>
      </c>
      <c r="D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</v>
      </c>
      <c r="L96">
        <v>2</v>
      </c>
      <c r="M96">
        <v>2</v>
      </c>
      <c r="N96">
        <v>2</v>
      </c>
      <c r="O96">
        <v>3</v>
      </c>
      <c r="P96">
        <v>3</v>
      </c>
      <c r="Q96">
        <v>0</v>
      </c>
      <c r="R96">
        <v>0</v>
      </c>
      <c r="S96">
        <v>1</v>
      </c>
      <c r="T96">
        <v>2</v>
      </c>
      <c r="U96">
        <v>1</v>
      </c>
      <c r="V96">
        <v>0</v>
      </c>
      <c r="W96">
        <v>1</v>
      </c>
      <c r="X96">
        <v>0</v>
      </c>
      <c r="Y96">
        <v>0</v>
      </c>
      <c r="Z96">
        <v>0</v>
      </c>
      <c r="AA96">
        <v>1</v>
      </c>
      <c r="AB96">
        <v>1</v>
      </c>
      <c r="AC96">
        <v>5</v>
      </c>
      <c r="AD96">
        <v>1</v>
      </c>
      <c r="AE96">
        <v>4</v>
      </c>
      <c r="AF96">
        <v>0</v>
      </c>
      <c r="AG96">
        <v>0</v>
      </c>
      <c r="AH96">
        <v>1</v>
      </c>
      <c r="AI96" s="51" t="s">
        <v>128</v>
      </c>
      <c r="AM96" s="14" t="s">
        <v>92</v>
      </c>
    </row>
    <row r="97" spans="1:39" x14ac:dyDescent="0.3">
      <c r="A97">
        <v>4413</v>
      </c>
      <c r="B97" t="s">
        <v>134</v>
      </c>
      <c r="C97">
        <v>0</v>
      </c>
      <c r="D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</v>
      </c>
      <c r="L97">
        <v>1</v>
      </c>
      <c r="M97">
        <v>1</v>
      </c>
      <c r="N97">
        <v>1</v>
      </c>
      <c r="O97">
        <v>4</v>
      </c>
      <c r="P97">
        <v>4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3</v>
      </c>
      <c r="X97">
        <v>1</v>
      </c>
      <c r="Y97">
        <v>1</v>
      </c>
      <c r="Z97">
        <v>1</v>
      </c>
      <c r="AA97">
        <v>2</v>
      </c>
      <c r="AB97">
        <v>1</v>
      </c>
      <c r="AC97">
        <v>5</v>
      </c>
      <c r="AD97">
        <v>0</v>
      </c>
      <c r="AE97">
        <v>17</v>
      </c>
      <c r="AF97">
        <v>0</v>
      </c>
      <c r="AG97">
        <v>0</v>
      </c>
      <c r="AH97">
        <v>1</v>
      </c>
      <c r="AI97" s="51" t="s">
        <v>128</v>
      </c>
      <c r="AM97" s="14" t="s">
        <v>92</v>
      </c>
    </row>
    <row r="98" spans="1:39" x14ac:dyDescent="0.3">
      <c r="A98">
        <v>4414</v>
      </c>
      <c r="B98" t="s">
        <v>135</v>
      </c>
      <c r="C98">
        <v>0</v>
      </c>
      <c r="D98">
        <v>1</v>
      </c>
      <c r="F98">
        <v>0</v>
      </c>
      <c r="G98">
        <v>2</v>
      </c>
      <c r="H98">
        <v>2</v>
      </c>
      <c r="I98">
        <v>2</v>
      </c>
      <c r="J98">
        <v>2</v>
      </c>
      <c r="K98">
        <v>3</v>
      </c>
      <c r="L98">
        <v>3</v>
      </c>
      <c r="M98">
        <v>3</v>
      </c>
      <c r="N98">
        <v>3</v>
      </c>
      <c r="O98">
        <v>2</v>
      </c>
      <c r="P98">
        <v>2</v>
      </c>
      <c r="Q98">
        <v>0</v>
      </c>
      <c r="R98">
        <v>0</v>
      </c>
      <c r="S98">
        <v>2</v>
      </c>
      <c r="T98">
        <v>2</v>
      </c>
      <c r="U98">
        <v>2</v>
      </c>
      <c r="V98">
        <v>0</v>
      </c>
      <c r="W98">
        <v>2</v>
      </c>
      <c r="X98">
        <v>2</v>
      </c>
      <c r="Y98">
        <v>2</v>
      </c>
      <c r="Z98">
        <v>2</v>
      </c>
      <c r="AA98">
        <v>1</v>
      </c>
      <c r="AB98">
        <v>1</v>
      </c>
      <c r="AC98">
        <v>1</v>
      </c>
      <c r="AD98">
        <v>0</v>
      </c>
      <c r="AE98">
        <v>2</v>
      </c>
      <c r="AF98">
        <v>0</v>
      </c>
      <c r="AG98">
        <v>0</v>
      </c>
      <c r="AH98">
        <v>0</v>
      </c>
      <c r="AI98" s="51" t="s">
        <v>128</v>
      </c>
      <c r="AM98" s="14" t="s">
        <v>92</v>
      </c>
    </row>
    <row r="99" spans="1:39" x14ac:dyDescent="0.3">
      <c r="A99">
        <v>4415</v>
      </c>
      <c r="B99" t="s">
        <v>136</v>
      </c>
      <c r="C99">
        <v>1</v>
      </c>
      <c r="D99">
        <v>1</v>
      </c>
      <c r="F99">
        <v>1</v>
      </c>
      <c r="G99">
        <v>6</v>
      </c>
      <c r="H99">
        <v>6</v>
      </c>
      <c r="I99">
        <v>6</v>
      </c>
      <c r="J99">
        <v>6</v>
      </c>
      <c r="K99">
        <v>5</v>
      </c>
      <c r="L99">
        <v>3</v>
      </c>
      <c r="M99">
        <v>4</v>
      </c>
      <c r="N99">
        <v>4</v>
      </c>
      <c r="O99">
        <v>1</v>
      </c>
      <c r="P99">
        <v>1</v>
      </c>
      <c r="Q99">
        <v>0</v>
      </c>
      <c r="R99">
        <v>0</v>
      </c>
      <c r="S99">
        <v>2</v>
      </c>
      <c r="T99">
        <v>9</v>
      </c>
      <c r="U99">
        <v>9</v>
      </c>
      <c r="V99">
        <v>0</v>
      </c>
      <c r="W99">
        <v>8</v>
      </c>
      <c r="X99">
        <v>0</v>
      </c>
      <c r="Y99">
        <v>0</v>
      </c>
      <c r="Z99">
        <v>0</v>
      </c>
      <c r="AA99">
        <v>1</v>
      </c>
      <c r="AB99">
        <v>0</v>
      </c>
      <c r="AC99">
        <v>1</v>
      </c>
      <c r="AD99">
        <v>0</v>
      </c>
      <c r="AE99">
        <v>18</v>
      </c>
      <c r="AF99">
        <v>0</v>
      </c>
      <c r="AG99">
        <v>0</v>
      </c>
      <c r="AH99">
        <v>2</v>
      </c>
      <c r="AI99" s="51" t="s">
        <v>128</v>
      </c>
      <c r="AM99" s="14" t="s">
        <v>92</v>
      </c>
    </row>
    <row r="100" spans="1:39" x14ac:dyDescent="0.3">
      <c r="A100">
        <v>4416</v>
      </c>
      <c r="B100" t="s">
        <v>137</v>
      </c>
      <c r="C100">
        <v>0</v>
      </c>
      <c r="D100">
        <v>0</v>
      </c>
      <c r="F100">
        <v>1</v>
      </c>
      <c r="G100">
        <v>1</v>
      </c>
      <c r="H100">
        <v>1</v>
      </c>
      <c r="I100">
        <v>1</v>
      </c>
      <c r="J100">
        <v>1</v>
      </c>
      <c r="K100">
        <v>3</v>
      </c>
      <c r="L100">
        <v>3</v>
      </c>
      <c r="M100">
        <v>3</v>
      </c>
      <c r="N100">
        <v>3</v>
      </c>
      <c r="O100">
        <v>3</v>
      </c>
      <c r="P100">
        <v>3</v>
      </c>
      <c r="Q100">
        <v>0</v>
      </c>
      <c r="R100">
        <v>0</v>
      </c>
      <c r="S100">
        <v>4</v>
      </c>
      <c r="T100">
        <v>3</v>
      </c>
      <c r="U100">
        <v>3</v>
      </c>
      <c r="V100">
        <v>0</v>
      </c>
      <c r="W100">
        <v>4</v>
      </c>
      <c r="X100">
        <v>0</v>
      </c>
      <c r="Y100">
        <v>2</v>
      </c>
      <c r="Z100">
        <v>2</v>
      </c>
      <c r="AA100">
        <v>6</v>
      </c>
      <c r="AB100">
        <v>7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2</v>
      </c>
      <c r="AI100" s="51" t="s">
        <v>128</v>
      </c>
      <c r="AM100" s="14" t="s">
        <v>92</v>
      </c>
    </row>
    <row r="101" spans="1:39" x14ac:dyDescent="0.3">
      <c r="A101">
        <v>4417</v>
      </c>
      <c r="B101" t="s">
        <v>138</v>
      </c>
      <c r="C101">
        <v>0</v>
      </c>
      <c r="D101">
        <v>0</v>
      </c>
      <c r="F101">
        <v>0</v>
      </c>
      <c r="G101">
        <v>5</v>
      </c>
      <c r="H101">
        <v>5</v>
      </c>
      <c r="I101">
        <v>5</v>
      </c>
      <c r="J101">
        <v>5</v>
      </c>
      <c r="K101">
        <v>6</v>
      </c>
      <c r="L101">
        <v>6</v>
      </c>
      <c r="M101">
        <v>6</v>
      </c>
      <c r="N101">
        <v>6</v>
      </c>
      <c r="O101">
        <v>5</v>
      </c>
      <c r="P101">
        <v>5</v>
      </c>
      <c r="Q101">
        <v>0</v>
      </c>
      <c r="R101">
        <v>0</v>
      </c>
      <c r="S101">
        <v>5</v>
      </c>
      <c r="T101">
        <v>3</v>
      </c>
      <c r="U101">
        <v>5</v>
      </c>
      <c r="V101">
        <v>0</v>
      </c>
      <c r="W101">
        <v>4</v>
      </c>
      <c r="X101">
        <v>8</v>
      </c>
      <c r="Y101">
        <v>7</v>
      </c>
      <c r="Z101">
        <v>4</v>
      </c>
      <c r="AA101">
        <v>5</v>
      </c>
      <c r="AB101">
        <v>4</v>
      </c>
      <c r="AC101">
        <v>14</v>
      </c>
      <c r="AD101">
        <v>1</v>
      </c>
      <c r="AE101">
        <v>36</v>
      </c>
      <c r="AF101">
        <v>0</v>
      </c>
      <c r="AG101">
        <v>0</v>
      </c>
      <c r="AH101">
        <v>5</v>
      </c>
      <c r="AI101" s="51" t="s">
        <v>107</v>
      </c>
      <c r="AM101" s="14" t="s">
        <v>92</v>
      </c>
    </row>
    <row r="102" spans="1:39" x14ac:dyDescent="0.3">
      <c r="A102">
        <v>4418</v>
      </c>
      <c r="B102" t="s">
        <v>139</v>
      </c>
      <c r="C102">
        <v>0</v>
      </c>
      <c r="D102">
        <v>0</v>
      </c>
      <c r="F102">
        <v>0</v>
      </c>
      <c r="G102">
        <v>3</v>
      </c>
      <c r="H102">
        <v>3</v>
      </c>
      <c r="I102">
        <v>3</v>
      </c>
      <c r="J102">
        <v>3</v>
      </c>
      <c r="K102">
        <v>2</v>
      </c>
      <c r="L102">
        <v>2</v>
      </c>
      <c r="M102">
        <v>2</v>
      </c>
      <c r="N102">
        <v>2</v>
      </c>
      <c r="O102">
        <v>3</v>
      </c>
      <c r="P102">
        <v>3</v>
      </c>
      <c r="Q102">
        <v>0</v>
      </c>
      <c r="R102">
        <v>0</v>
      </c>
      <c r="S102">
        <v>3</v>
      </c>
      <c r="T102">
        <v>3</v>
      </c>
      <c r="U102">
        <v>4</v>
      </c>
      <c r="V102">
        <v>0</v>
      </c>
      <c r="W102">
        <v>4</v>
      </c>
      <c r="X102">
        <v>3</v>
      </c>
      <c r="Y102">
        <v>2</v>
      </c>
      <c r="Z102">
        <v>2</v>
      </c>
      <c r="AA102">
        <v>6</v>
      </c>
      <c r="AB102">
        <v>2</v>
      </c>
      <c r="AC102">
        <v>22</v>
      </c>
      <c r="AD102">
        <v>0</v>
      </c>
      <c r="AE102">
        <v>10</v>
      </c>
      <c r="AF102">
        <v>0</v>
      </c>
      <c r="AG102">
        <v>0</v>
      </c>
      <c r="AH102">
        <v>4</v>
      </c>
      <c r="AI102" s="51" t="s">
        <v>107</v>
      </c>
      <c r="AM102" s="14" t="s">
        <v>92</v>
      </c>
    </row>
    <row r="103" spans="1:39" x14ac:dyDescent="0.3">
      <c r="A103">
        <v>4419</v>
      </c>
      <c r="B103" t="s">
        <v>140</v>
      </c>
      <c r="C103">
        <v>1</v>
      </c>
      <c r="D103">
        <v>0</v>
      </c>
      <c r="F103">
        <v>1</v>
      </c>
      <c r="G103">
        <v>1</v>
      </c>
      <c r="H103">
        <v>1</v>
      </c>
      <c r="I103">
        <v>1</v>
      </c>
      <c r="J103">
        <v>1</v>
      </c>
      <c r="K103">
        <v>2</v>
      </c>
      <c r="L103">
        <v>2</v>
      </c>
      <c r="M103">
        <v>2</v>
      </c>
      <c r="N103">
        <v>2</v>
      </c>
      <c r="O103">
        <v>1</v>
      </c>
      <c r="P103">
        <v>1</v>
      </c>
      <c r="Q103">
        <v>0</v>
      </c>
      <c r="R103">
        <v>0</v>
      </c>
      <c r="S103">
        <v>2</v>
      </c>
      <c r="T103">
        <v>1</v>
      </c>
      <c r="U103">
        <v>3</v>
      </c>
      <c r="V103">
        <v>0</v>
      </c>
      <c r="W103">
        <v>1</v>
      </c>
      <c r="X103">
        <v>2</v>
      </c>
      <c r="Y103">
        <v>2</v>
      </c>
      <c r="Z103">
        <v>1</v>
      </c>
      <c r="AA103">
        <v>1</v>
      </c>
      <c r="AB103">
        <v>1</v>
      </c>
      <c r="AC103">
        <v>5</v>
      </c>
      <c r="AD103">
        <v>0</v>
      </c>
      <c r="AE103">
        <v>7</v>
      </c>
      <c r="AF103">
        <v>0</v>
      </c>
      <c r="AG103">
        <v>0</v>
      </c>
      <c r="AH103">
        <v>3</v>
      </c>
      <c r="AI103" s="51" t="s">
        <v>107</v>
      </c>
      <c r="AM103" s="14" t="s">
        <v>92</v>
      </c>
    </row>
    <row r="104" spans="1:39" x14ac:dyDescent="0.3">
      <c r="A104">
        <v>4420</v>
      </c>
      <c r="B104" t="s">
        <v>141</v>
      </c>
      <c r="C104">
        <v>98</v>
      </c>
      <c r="D104">
        <v>2</v>
      </c>
      <c r="F104">
        <v>107</v>
      </c>
      <c r="G104">
        <v>61</v>
      </c>
      <c r="H104">
        <v>61</v>
      </c>
      <c r="I104">
        <v>60</v>
      </c>
      <c r="J104">
        <v>61</v>
      </c>
      <c r="K104">
        <v>76</v>
      </c>
      <c r="L104">
        <v>75</v>
      </c>
      <c r="M104">
        <v>76</v>
      </c>
      <c r="N104">
        <v>80</v>
      </c>
      <c r="O104">
        <v>65</v>
      </c>
      <c r="P104">
        <v>65</v>
      </c>
      <c r="Q104">
        <v>0</v>
      </c>
      <c r="R104">
        <v>0</v>
      </c>
      <c r="S104">
        <v>60</v>
      </c>
      <c r="T104">
        <v>70</v>
      </c>
      <c r="U104">
        <v>76</v>
      </c>
      <c r="V104">
        <v>0</v>
      </c>
      <c r="W104">
        <v>83</v>
      </c>
      <c r="X104">
        <v>62</v>
      </c>
      <c r="Y104">
        <v>75</v>
      </c>
      <c r="Z104">
        <v>68</v>
      </c>
      <c r="AA104">
        <v>41</v>
      </c>
      <c r="AB104">
        <v>37</v>
      </c>
      <c r="AC104">
        <v>14</v>
      </c>
      <c r="AD104">
        <v>0</v>
      </c>
      <c r="AE104">
        <v>43</v>
      </c>
      <c r="AF104">
        <v>0</v>
      </c>
      <c r="AG104">
        <v>2</v>
      </c>
      <c r="AH104">
        <v>50</v>
      </c>
      <c r="AI104" s="51" t="s">
        <v>141</v>
      </c>
      <c r="AM104" s="14" t="s">
        <v>92</v>
      </c>
    </row>
    <row r="105" spans="1:39" x14ac:dyDescent="0.3">
      <c r="A105">
        <v>4421</v>
      </c>
      <c r="B105" t="s">
        <v>142</v>
      </c>
      <c r="C105">
        <v>4</v>
      </c>
      <c r="D105">
        <v>0</v>
      </c>
      <c r="F105">
        <v>6</v>
      </c>
      <c r="G105">
        <v>21</v>
      </c>
      <c r="H105">
        <v>21</v>
      </c>
      <c r="I105">
        <v>21</v>
      </c>
      <c r="J105">
        <v>21</v>
      </c>
      <c r="K105">
        <v>22</v>
      </c>
      <c r="L105">
        <v>22</v>
      </c>
      <c r="M105">
        <v>24</v>
      </c>
      <c r="N105">
        <v>24</v>
      </c>
      <c r="O105">
        <v>26</v>
      </c>
      <c r="P105">
        <v>25</v>
      </c>
      <c r="Q105">
        <v>0</v>
      </c>
      <c r="R105">
        <v>0</v>
      </c>
      <c r="S105">
        <v>16</v>
      </c>
      <c r="T105">
        <v>18</v>
      </c>
      <c r="U105">
        <v>18</v>
      </c>
      <c r="V105">
        <v>0</v>
      </c>
      <c r="W105">
        <v>12</v>
      </c>
      <c r="X105">
        <v>16</v>
      </c>
      <c r="Y105">
        <v>23</v>
      </c>
      <c r="Z105">
        <v>23</v>
      </c>
      <c r="AA105">
        <v>22</v>
      </c>
      <c r="AB105">
        <v>18</v>
      </c>
      <c r="AC105">
        <v>0</v>
      </c>
      <c r="AD105">
        <v>0</v>
      </c>
      <c r="AE105">
        <v>11</v>
      </c>
      <c r="AF105">
        <v>0</v>
      </c>
      <c r="AG105">
        <v>0</v>
      </c>
      <c r="AH105">
        <v>15</v>
      </c>
      <c r="AI105" s="51" t="s">
        <v>141</v>
      </c>
      <c r="AM105" s="14" t="s">
        <v>92</v>
      </c>
    </row>
    <row r="106" spans="1:39" x14ac:dyDescent="0.3">
      <c r="A106">
        <v>4422</v>
      </c>
      <c r="B106" t="s">
        <v>143</v>
      </c>
      <c r="C106">
        <v>0</v>
      </c>
      <c r="D106">
        <v>0</v>
      </c>
      <c r="F106">
        <v>0</v>
      </c>
      <c r="G106">
        <v>10</v>
      </c>
      <c r="H106">
        <v>10</v>
      </c>
      <c r="I106">
        <v>10</v>
      </c>
      <c r="J106">
        <v>10</v>
      </c>
      <c r="K106">
        <v>16</v>
      </c>
      <c r="L106">
        <v>15</v>
      </c>
      <c r="M106">
        <v>16</v>
      </c>
      <c r="N106">
        <v>16</v>
      </c>
      <c r="O106">
        <v>9</v>
      </c>
      <c r="P106">
        <v>9</v>
      </c>
      <c r="Q106">
        <v>0</v>
      </c>
      <c r="R106">
        <v>0</v>
      </c>
      <c r="S106">
        <v>11</v>
      </c>
      <c r="T106">
        <v>13</v>
      </c>
      <c r="U106">
        <v>11</v>
      </c>
      <c r="V106">
        <v>0</v>
      </c>
      <c r="W106">
        <v>23</v>
      </c>
      <c r="X106">
        <v>15</v>
      </c>
      <c r="Y106">
        <v>18</v>
      </c>
      <c r="Z106">
        <v>14</v>
      </c>
      <c r="AA106">
        <v>20</v>
      </c>
      <c r="AB106">
        <v>14</v>
      </c>
      <c r="AC106">
        <v>0</v>
      </c>
      <c r="AD106">
        <v>4</v>
      </c>
      <c r="AE106">
        <v>35</v>
      </c>
      <c r="AF106">
        <v>0</v>
      </c>
      <c r="AG106">
        <v>0</v>
      </c>
      <c r="AH106">
        <v>9</v>
      </c>
      <c r="AI106" s="51" t="s">
        <v>141</v>
      </c>
      <c r="AM106" s="14" t="s">
        <v>92</v>
      </c>
    </row>
    <row r="107" spans="1:39" x14ac:dyDescent="0.3">
      <c r="A107">
        <v>4423</v>
      </c>
      <c r="B107" t="s">
        <v>144</v>
      </c>
      <c r="C107">
        <v>0</v>
      </c>
      <c r="D107">
        <v>0</v>
      </c>
      <c r="F107">
        <v>0</v>
      </c>
      <c r="G107">
        <v>12</v>
      </c>
      <c r="H107">
        <v>12</v>
      </c>
      <c r="I107">
        <v>12</v>
      </c>
      <c r="J107">
        <v>12</v>
      </c>
      <c r="K107">
        <v>19</v>
      </c>
      <c r="L107">
        <v>17</v>
      </c>
      <c r="M107">
        <v>17</v>
      </c>
      <c r="N107">
        <v>17</v>
      </c>
      <c r="O107">
        <v>17</v>
      </c>
      <c r="P107">
        <v>18</v>
      </c>
      <c r="Q107">
        <v>0</v>
      </c>
      <c r="R107">
        <v>0</v>
      </c>
      <c r="S107">
        <v>27</v>
      </c>
      <c r="T107">
        <v>26</v>
      </c>
      <c r="U107">
        <v>26</v>
      </c>
      <c r="V107">
        <v>0</v>
      </c>
      <c r="W107">
        <v>37</v>
      </c>
      <c r="X107">
        <v>22</v>
      </c>
      <c r="Y107">
        <v>28</v>
      </c>
      <c r="Z107">
        <v>23</v>
      </c>
      <c r="AA107">
        <v>20</v>
      </c>
      <c r="AB107">
        <v>16</v>
      </c>
      <c r="AC107">
        <v>2</v>
      </c>
      <c r="AD107">
        <v>0</v>
      </c>
      <c r="AE107">
        <v>28</v>
      </c>
      <c r="AF107">
        <v>0</v>
      </c>
      <c r="AG107">
        <v>0</v>
      </c>
      <c r="AH107">
        <v>13</v>
      </c>
      <c r="AI107" s="51" t="s">
        <v>141</v>
      </c>
      <c r="AM107" s="14" t="s">
        <v>92</v>
      </c>
    </row>
    <row r="108" spans="1:39" x14ac:dyDescent="0.3">
      <c r="A108">
        <v>4424</v>
      </c>
      <c r="B108" t="s">
        <v>145</v>
      </c>
      <c r="C108">
        <v>0</v>
      </c>
      <c r="D108">
        <v>0</v>
      </c>
      <c r="F108">
        <v>0</v>
      </c>
      <c r="G108">
        <v>12</v>
      </c>
      <c r="H108">
        <v>12</v>
      </c>
      <c r="I108">
        <v>12</v>
      </c>
      <c r="J108">
        <v>12</v>
      </c>
      <c r="K108">
        <v>6</v>
      </c>
      <c r="L108">
        <v>5</v>
      </c>
      <c r="M108">
        <v>8</v>
      </c>
      <c r="N108">
        <v>7</v>
      </c>
      <c r="O108">
        <v>13</v>
      </c>
      <c r="P108">
        <v>15</v>
      </c>
      <c r="Q108">
        <v>0</v>
      </c>
      <c r="R108">
        <v>0</v>
      </c>
      <c r="S108">
        <v>11</v>
      </c>
      <c r="T108">
        <v>11</v>
      </c>
      <c r="U108">
        <v>10</v>
      </c>
      <c r="V108">
        <v>0</v>
      </c>
      <c r="W108">
        <v>16</v>
      </c>
      <c r="X108">
        <v>11</v>
      </c>
      <c r="Y108">
        <v>21</v>
      </c>
      <c r="Z108">
        <v>17</v>
      </c>
      <c r="AA108">
        <v>7</v>
      </c>
      <c r="AB108">
        <v>5</v>
      </c>
      <c r="AC108">
        <v>0</v>
      </c>
      <c r="AD108">
        <v>0</v>
      </c>
      <c r="AE108">
        <v>10</v>
      </c>
      <c r="AF108">
        <v>0</v>
      </c>
      <c r="AG108">
        <v>0</v>
      </c>
      <c r="AH108">
        <v>5</v>
      </c>
      <c r="AI108" s="51" t="s">
        <v>141</v>
      </c>
      <c r="AM108" s="14" t="s">
        <v>92</v>
      </c>
    </row>
    <row r="109" spans="1:39" x14ac:dyDescent="0.3">
      <c r="A109">
        <v>4425</v>
      </c>
      <c r="B109" t="s">
        <v>146</v>
      </c>
      <c r="C109">
        <v>0</v>
      </c>
      <c r="D109">
        <v>0</v>
      </c>
      <c r="F109">
        <v>0</v>
      </c>
      <c r="G109">
        <v>16</v>
      </c>
      <c r="H109">
        <v>15</v>
      </c>
      <c r="I109">
        <v>16</v>
      </c>
      <c r="J109">
        <v>16</v>
      </c>
      <c r="K109">
        <v>11</v>
      </c>
      <c r="L109">
        <v>11</v>
      </c>
      <c r="M109">
        <v>10</v>
      </c>
      <c r="N109">
        <v>12</v>
      </c>
      <c r="O109">
        <v>10</v>
      </c>
      <c r="P109">
        <v>9</v>
      </c>
      <c r="Q109">
        <v>1</v>
      </c>
      <c r="R109">
        <v>0</v>
      </c>
      <c r="S109">
        <v>10</v>
      </c>
      <c r="T109">
        <v>12</v>
      </c>
      <c r="U109">
        <v>14</v>
      </c>
      <c r="V109">
        <v>0</v>
      </c>
      <c r="W109">
        <v>16</v>
      </c>
      <c r="X109">
        <v>6</v>
      </c>
      <c r="Y109">
        <v>11</v>
      </c>
      <c r="Z109">
        <v>7</v>
      </c>
      <c r="AA109">
        <v>9</v>
      </c>
      <c r="AB109">
        <v>4</v>
      </c>
      <c r="AC109">
        <v>4</v>
      </c>
      <c r="AD109">
        <v>0</v>
      </c>
      <c r="AE109">
        <v>23</v>
      </c>
      <c r="AF109">
        <v>0</v>
      </c>
      <c r="AG109">
        <v>0</v>
      </c>
      <c r="AH109">
        <v>3</v>
      </c>
      <c r="AI109" s="51" t="s">
        <v>141</v>
      </c>
      <c r="AM109" s="14" t="s">
        <v>92</v>
      </c>
    </row>
    <row r="110" spans="1:39" x14ac:dyDescent="0.3">
      <c r="A110">
        <v>4426</v>
      </c>
      <c r="B110" t="s">
        <v>147</v>
      </c>
      <c r="C110">
        <v>0</v>
      </c>
      <c r="D110">
        <v>0</v>
      </c>
      <c r="F110">
        <v>2</v>
      </c>
      <c r="G110">
        <v>22</v>
      </c>
      <c r="H110">
        <v>22</v>
      </c>
      <c r="I110">
        <v>22</v>
      </c>
      <c r="J110">
        <v>22</v>
      </c>
      <c r="K110">
        <v>18</v>
      </c>
      <c r="L110">
        <v>17</v>
      </c>
      <c r="M110">
        <v>17</v>
      </c>
      <c r="N110">
        <v>17</v>
      </c>
      <c r="O110">
        <v>13</v>
      </c>
      <c r="P110">
        <v>13</v>
      </c>
      <c r="Q110">
        <v>0</v>
      </c>
      <c r="R110">
        <v>0</v>
      </c>
      <c r="S110">
        <v>16</v>
      </c>
      <c r="T110">
        <v>27</v>
      </c>
      <c r="U110">
        <v>22</v>
      </c>
      <c r="V110">
        <v>0</v>
      </c>
      <c r="W110">
        <v>18</v>
      </c>
      <c r="X110">
        <v>20</v>
      </c>
      <c r="Y110">
        <v>23</v>
      </c>
      <c r="Z110">
        <v>16</v>
      </c>
      <c r="AA110">
        <v>19</v>
      </c>
      <c r="AB110">
        <v>18</v>
      </c>
      <c r="AC110">
        <v>9</v>
      </c>
      <c r="AD110">
        <v>0</v>
      </c>
      <c r="AE110">
        <v>51</v>
      </c>
      <c r="AF110">
        <v>0</v>
      </c>
      <c r="AG110">
        <v>13</v>
      </c>
      <c r="AH110">
        <v>16</v>
      </c>
      <c r="AI110" s="51" t="s">
        <v>141</v>
      </c>
      <c r="AM110" s="14" t="s">
        <v>92</v>
      </c>
    </row>
    <row r="111" spans="1:39" x14ac:dyDescent="0.3">
      <c r="A111">
        <v>4427</v>
      </c>
      <c r="B111" t="s">
        <v>148</v>
      </c>
      <c r="C111">
        <v>0</v>
      </c>
      <c r="D111">
        <v>0</v>
      </c>
      <c r="F111">
        <v>0</v>
      </c>
      <c r="G111">
        <v>5</v>
      </c>
      <c r="H111">
        <v>5</v>
      </c>
      <c r="I111">
        <v>5</v>
      </c>
      <c r="J111">
        <v>5</v>
      </c>
      <c r="K111">
        <v>4</v>
      </c>
      <c r="L111">
        <v>4</v>
      </c>
      <c r="M111">
        <v>4</v>
      </c>
      <c r="N111">
        <v>4</v>
      </c>
      <c r="O111">
        <v>7</v>
      </c>
      <c r="P111">
        <v>7</v>
      </c>
      <c r="Q111">
        <v>0</v>
      </c>
      <c r="R111">
        <v>0</v>
      </c>
      <c r="S111">
        <v>3</v>
      </c>
      <c r="T111">
        <v>4</v>
      </c>
      <c r="U111">
        <v>3</v>
      </c>
      <c r="V111">
        <v>0</v>
      </c>
      <c r="W111">
        <v>3</v>
      </c>
      <c r="X111">
        <v>5</v>
      </c>
      <c r="Y111">
        <v>5</v>
      </c>
      <c r="Z111">
        <v>5</v>
      </c>
      <c r="AA111">
        <v>2</v>
      </c>
      <c r="AB111">
        <v>2</v>
      </c>
      <c r="AC111">
        <v>0</v>
      </c>
      <c r="AD111">
        <v>0</v>
      </c>
      <c r="AE111">
        <v>1</v>
      </c>
      <c r="AF111">
        <v>0</v>
      </c>
      <c r="AG111">
        <v>1</v>
      </c>
      <c r="AH111">
        <v>3</v>
      </c>
      <c r="AI111" s="51" t="s">
        <v>141</v>
      </c>
      <c r="AM111" s="14" t="s">
        <v>92</v>
      </c>
    </row>
    <row r="112" spans="1:39" x14ac:dyDescent="0.3">
      <c r="A112">
        <v>4428</v>
      </c>
      <c r="B112" t="s">
        <v>149</v>
      </c>
      <c r="C112">
        <v>1</v>
      </c>
      <c r="D112">
        <v>0</v>
      </c>
      <c r="F112">
        <v>1</v>
      </c>
      <c r="G112">
        <v>11</v>
      </c>
      <c r="H112">
        <v>11</v>
      </c>
      <c r="I112">
        <v>11</v>
      </c>
      <c r="J112">
        <v>11</v>
      </c>
      <c r="K112">
        <v>19</v>
      </c>
      <c r="L112">
        <v>19</v>
      </c>
      <c r="M112">
        <v>21</v>
      </c>
      <c r="N112">
        <v>21</v>
      </c>
      <c r="O112">
        <v>16</v>
      </c>
      <c r="P112">
        <v>17</v>
      </c>
      <c r="Q112">
        <v>0</v>
      </c>
      <c r="R112">
        <v>0</v>
      </c>
      <c r="S112">
        <v>15</v>
      </c>
      <c r="T112">
        <v>13</v>
      </c>
      <c r="U112">
        <v>13</v>
      </c>
      <c r="V112">
        <v>0</v>
      </c>
      <c r="W112">
        <v>22</v>
      </c>
      <c r="X112">
        <v>9</v>
      </c>
      <c r="Y112">
        <v>9</v>
      </c>
      <c r="Z112">
        <v>8</v>
      </c>
      <c r="AA112">
        <v>10</v>
      </c>
      <c r="AB112">
        <v>6</v>
      </c>
      <c r="AC112">
        <v>1</v>
      </c>
      <c r="AD112">
        <v>0</v>
      </c>
      <c r="AE112">
        <v>9</v>
      </c>
      <c r="AF112">
        <v>0</v>
      </c>
      <c r="AG112">
        <v>0</v>
      </c>
      <c r="AH112">
        <v>9</v>
      </c>
      <c r="AI112" s="51" t="s">
        <v>141</v>
      </c>
      <c r="AM112" s="14" t="s">
        <v>92</v>
      </c>
    </row>
    <row r="113" spans="1:39" x14ac:dyDescent="0.3">
      <c r="A113">
        <v>4429</v>
      </c>
      <c r="B113" t="s">
        <v>150</v>
      </c>
      <c r="C113">
        <v>1</v>
      </c>
      <c r="D113">
        <v>0</v>
      </c>
      <c r="F113">
        <v>4</v>
      </c>
      <c r="G113">
        <v>35</v>
      </c>
      <c r="H113">
        <v>35</v>
      </c>
      <c r="I113">
        <v>35</v>
      </c>
      <c r="J113">
        <v>35</v>
      </c>
      <c r="K113">
        <v>36</v>
      </c>
      <c r="L113">
        <v>34</v>
      </c>
      <c r="M113">
        <v>36</v>
      </c>
      <c r="N113">
        <v>37</v>
      </c>
      <c r="O113">
        <v>37</v>
      </c>
      <c r="P113">
        <v>37</v>
      </c>
      <c r="Q113">
        <v>0</v>
      </c>
      <c r="R113">
        <v>0</v>
      </c>
      <c r="S113">
        <v>49</v>
      </c>
      <c r="T113">
        <v>53</v>
      </c>
      <c r="U113">
        <v>44</v>
      </c>
      <c r="V113">
        <v>0</v>
      </c>
      <c r="W113">
        <v>52</v>
      </c>
      <c r="X113">
        <v>34</v>
      </c>
      <c r="Y113">
        <v>42</v>
      </c>
      <c r="Z113">
        <v>35</v>
      </c>
      <c r="AA113">
        <v>27</v>
      </c>
      <c r="AB113">
        <v>27</v>
      </c>
      <c r="AC113">
        <v>8</v>
      </c>
      <c r="AD113">
        <v>0</v>
      </c>
      <c r="AE113">
        <v>44</v>
      </c>
      <c r="AF113">
        <v>0</v>
      </c>
      <c r="AG113">
        <v>26</v>
      </c>
      <c r="AH113">
        <v>29</v>
      </c>
      <c r="AI113" s="51" t="s">
        <v>141</v>
      </c>
      <c r="AM113" s="14" t="s">
        <v>92</v>
      </c>
    </row>
    <row r="114" spans="1:39" x14ac:dyDescent="0.3">
      <c r="A114">
        <v>4430</v>
      </c>
      <c r="B114" t="s">
        <v>151</v>
      </c>
      <c r="C114">
        <v>0</v>
      </c>
      <c r="D114">
        <v>0</v>
      </c>
      <c r="F114">
        <v>0</v>
      </c>
      <c r="G114">
        <v>15</v>
      </c>
      <c r="H114">
        <v>15</v>
      </c>
      <c r="I114">
        <v>15</v>
      </c>
      <c r="J114">
        <v>15</v>
      </c>
      <c r="K114">
        <v>9</v>
      </c>
      <c r="L114">
        <v>9</v>
      </c>
      <c r="M114">
        <v>9</v>
      </c>
      <c r="N114">
        <v>9</v>
      </c>
      <c r="O114">
        <v>10</v>
      </c>
      <c r="P114">
        <v>10</v>
      </c>
      <c r="Q114">
        <v>0</v>
      </c>
      <c r="R114">
        <v>0</v>
      </c>
      <c r="S114">
        <v>13</v>
      </c>
      <c r="T114">
        <v>14</v>
      </c>
      <c r="U114">
        <v>14</v>
      </c>
      <c r="V114">
        <v>0</v>
      </c>
      <c r="W114">
        <v>12</v>
      </c>
      <c r="X114">
        <v>19</v>
      </c>
      <c r="Y114">
        <v>19</v>
      </c>
      <c r="Z114">
        <v>19</v>
      </c>
      <c r="AA114">
        <v>9</v>
      </c>
      <c r="AB114">
        <v>9</v>
      </c>
      <c r="AC114">
        <v>0</v>
      </c>
      <c r="AD114">
        <v>0</v>
      </c>
      <c r="AE114">
        <v>38</v>
      </c>
      <c r="AF114">
        <v>0</v>
      </c>
      <c r="AG114">
        <v>0</v>
      </c>
      <c r="AH114">
        <v>2</v>
      </c>
      <c r="AI114" s="51" t="s">
        <v>141</v>
      </c>
      <c r="AM114" s="14" t="s">
        <v>92</v>
      </c>
    </row>
    <row r="115" spans="1:39" x14ac:dyDescent="0.3">
      <c r="A115">
        <v>4431</v>
      </c>
      <c r="B115" t="s">
        <v>152</v>
      </c>
      <c r="C115">
        <v>0</v>
      </c>
      <c r="D115">
        <v>0</v>
      </c>
      <c r="F115">
        <v>0</v>
      </c>
      <c r="G115">
        <v>5</v>
      </c>
      <c r="H115">
        <v>5</v>
      </c>
      <c r="I115">
        <v>5</v>
      </c>
      <c r="J115">
        <v>5</v>
      </c>
      <c r="K115">
        <v>1</v>
      </c>
      <c r="L115">
        <v>1</v>
      </c>
      <c r="M115">
        <v>1</v>
      </c>
      <c r="N115">
        <v>1</v>
      </c>
      <c r="O115">
        <v>7</v>
      </c>
      <c r="P115">
        <v>7</v>
      </c>
      <c r="Q115">
        <v>0</v>
      </c>
      <c r="R115">
        <v>0</v>
      </c>
      <c r="S115">
        <v>1</v>
      </c>
      <c r="T115">
        <v>4</v>
      </c>
      <c r="U115">
        <v>3</v>
      </c>
      <c r="V115">
        <v>0</v>
      </c>
      <c r="W115">
        <v>1</v>
      </c>
      <c r="X115">
        <v>4</v>
      </c>
      <c r="Y115">
        <v>5</v>
      </c>
      <c r="Z115">
        <v>4</v>
      </c>
      <c r="AA115">
        <v>1</v>
      </c>
      <c r="AB115">
        <v>1</v>
      </c>
      <c r="AC115">
        <v>9</v>
      </c>
      <c r="AD115">
        <v>0</v>
      </c>
      <c r="AE115">
        <v>28</v>
      </c>
      <c r="AF115">
        <v>0</v>
      </c>
      <c r="AG115">
        <v>3</v>
      </c>
      <c r="AH115">
        <v>5</v>
      </c>
      <c r="AI115" s="51" t="s">
        <v>141</v>
      </c>
      <c r="AM115" s="14" t="s">
        <v>92</v>
      </c>
    </row>
    <row r="116" spans="1:39" x14ac:dyDescent="0.3">
      <c r="A116">
        <v>4432</v>
      </c>
      <c r="B116" t="s">
        <v>153</v>
      </c>
      <c r="C116">
        <v>0</v>
      </c>
      <c r="D116">
        <v>0</v>
      </c>
      <c r="F116">
        <v>0</v>
      </c>
      <c r="G116">
        <v>2</v>
      </c>
      <c r="H116">
        <v>2</v>
      </c>
      <c r="I116">
        <v>2</v>
      </c>
      <c r="J116">
        <v>2</v>
      </c>
      <c r="K116">
        <v>4</v>
      </c>
      <c r="L116">
        <v>4</v>
      </c>
      <c r="M116">
        <v>5</v>
      </c>
      <c r="N116">
        <v>5</v>
      </c>
      <c r="O116">
        <v>8</v>
      </c>
      <c r="P116">
        <v>8</v>
      </c>
      <c r="Q116">
        <v>0</v>
      </c>
      <c r="R116">
        <v>0</v>
      </c>
      <c r="S116">
        <v>8</v>
      </c>
      <c r="T116">
        <v>8</v>
      </c>
      <c r="U116">
        <v>8</v>
      </c>
      <c r="V116">
        <v>0</v>
      </c>
      <c r="W116">
        <v>7</v>
      </c>
      <c r="X116">
        <v>6</v>
      </c>
      <c r="Y116">
        <v>6</v>
      </c>
      <c r="Z116">
        <v>6</v>
      </c>
      <c r="AA116">
        <v>7</v>
      </c>
      <c r="AB116">
        <v>4</v>
      </c>
      <c r="AC116">
        <v>1</v>
      </c>
      <c r="AD116">
        <v>0</v>
      </c>
      <c r="AE116">
        <v>5</v>
      </c>
      <c r="AF116">
        <v>0</v>
      </c>
      <c r="AG116">
        <v>0</v>
      </c>
      <c r="AH116">
        <v>1</v>
      </c>
      <c r="AI116" s="51" t="s">
        <v>141</v>
      </c>
      <c r="AM116" s="14" t="s">
        <v>92</v>
      </c>
    </row>
    <row r="117" spans="1:39" x14ac:dyDescent="0.3">
      <c r="A117">
        <v>4433</v>
      </c>
      <c r="B117" t="s">
        <v>154</v>
      </c>
      <c r="C117">
        <v>0</v>
      </c>
      <c r="D117">
        <v>0</v>
      </c>
      <c r="F117">
        <v>1</v>
      </c>
      <c r="G117">
        <v>6</v>
      </c>
      <c r="H117">
        <v>6</v>
      </c>
      <c r="I117">
        <v>6</v>
      </c>
      <c r="J117">
        <v>6</v>
      </c>
      <c r="K117">
        <v>7</v>
      </c>
      <c r="L117">
        <v>7</v>
      </c>
      <c r="M117">
        <v>7</v>
      </c>
      <c r="N117">
        <v>7</v>
      </c>
      <c r="O117">
        <v>4</v>
      </c>
      <c r="P117">
        <v>4</v>
      </c>
      <c r="Q117">
        <v>0</v>
      </c>
      <c r="R117">
        <v>0</v>
      </c>
      <c r="S117">
        <v>9</v>
      </c>
      <c r="T117">
        <v>8</v>
      </c>
      <c r="U117">
        <v>9</v>
      </c>
      <c r="V117">
        <v>0</v>
      </c>
      <c r="W117">
        <v>5</v>
      </c>
      <c r="X117">
        <v>2</v>
      </c>
      <c r="Y117">
        <v>3</v>
      </c>
      <c r="Z117">
        <v>1</v>
      </c>
      <c r="AA117">
        <v>4</v>
      </c>
      <c r="AB117">
        <v>0</v>
      </c>
      <c r="AC117">
        <v>0</v>
      </c>
      <c r="AD117">
        <v>0</v>
      </c>
      <c r="AE117">
        <v>7</v>
      </c>
      <c r="AF117">
        <v>0</v>
      </c>
      <c r="AG117">
        <v>4</v>
      </c>
      <c r="AH117">
        <v>6</v>
      </c>
      <c r="AI117" s="51" t="s">
        <v>141</v>
      </c>
      <c r="AM117" s="14" t="s">
        <v>92</v>
      </c>
    </row>
    <row r="118" spans="1:39" x14ac:dyDescent="0.3">
      <c r="A118">
        <v>4434</v>
      </c>
      <c r="B118" t="s">
        <v>155</v>
      </c>
      <c r="C118">
        <v>0</v>
      </c>
      <c r="D118">
        <v>0</v>
      </c>
      <c r="F118">
        <v>0</v>
      </c>
      <c r="G118">
        <v>10</v>
      </c>
      <c r="H118">
        <v>10</v>
      </c>
      <c r="I118">
        <v>10</v>
      </c>
      <c r="J118">
        <v>10</v>
      </c>
      <c r="K118">
        <v>10</v>
      </c>
      <c r="L118">
        <v>9</v>
      </c>
      <c r="M118">
        <v>9</v>
      </c>
      <c r="N118">
        <v>10</v>
      </c>
      <c r="O118">
        <v>15</v>
      </c>
      <c r="P118">
        <v>15</v>
      </c>
      <c r="Q118">
        <v>0</v>
      </c>
      <c r="R118">
        <v>0</v>
      </c>
      <c r="S118">
        <v>16</v>
      </c>
      <c r="T118">
        <v>17</v>
      </c>
      <c r="U118">
        <v>18</v>
      </c>
      <c r="V118">
        <v>0</v>
      </c>
      <c r="W118">
        <v>15</v>
      </c>
      <c r="X118">
        <v>14</v>
      </c>
      <c r="Y118">
        <v>14</v>
      </c>
      <c r="Z118">
        <v>14</v>
      </c>
      <c r="AA118">
        <v>8</v>
      </c>
      <c r="AB118">
        <v>8</v>
      </c>
      <c r="AC118">
        <v>0</v>
      </c>
      <c r="AD118">
        <v>0</v>
      </c>
      <c r="AE118">
        <v>23</v>
      </c>
      <c r="AF118">
        <v>0</v>
      </c>
      <c r="AG118">
        <v>0</v>
      </c>
      <c r="AH118">
        <v>5</v>
      </c>
      <c r="AI118" s="51" t="s">
        <v>141</v>
      </c>
      <c r="AM118" s="14" t="s">
        <v>92</v>
      </c>
    </row>
    <row r="119" spans="1:39" x14ac:dyDescent="0.3">
      <c r="A119">
        <v>4435</v>
      </c>
      <c r="B119" t="s">
        <v>156</v>
      </c>
      <c r="C119">
        <v>0</v>
      </c>
      <c r="D119">
        <v>0</v>
      </c>
      <c r="F119">
        <v>0</v>
      </c>
      <c r="G119">
        <v>7</v>
      </c>
      <c r="H119">
        <v>7</v>
      </c>
      <c r="I119">
        <v>7</v>
      </c>
      <c r="J119">
        <v>7</v>
      </c>
      <c r="K119">
        <v>10</v>
      </c>
      <c r="L119">
        <v>10</v>
      </c>
      <c r="M119">
        <v>10</v>
      </c>
      <c r="N119">
        <v>10</v>
      </c>
      <c r="O119">
        <v>4</v>
      </c>
      <c r="P119">
        <v>4</v>
      </c>
      <c r="Q119">
        <v>0</v>
      </c>
      <c r="R119">
        <v>0</v>
      </c>
      <c r="S119">
        <v>4</v>
      </c>
      <c r="T119">
        <v>5</v>
      </c>
      <c r="U119">
        <v>5</v>
      </c>
      <c r="V119">
        <v>0</v>
      </c>
      <c r="W119">
        <v>7</v>
      </c>
      <c r="X119">
        <v>5</v>
      </c>
      <c r="Y119">
        <v>7</v>
      </c>
      <c r="Z119">
        <v>7</v>
      </c>
      <c r="AA119">
        <v>12</v>
      </c>
      <c r="AB119">
        <v>9</v>
      </c>
      <c r="AC119">
        <v>9</v>
      </c>
      <c r="AD119">
        <v>0</v>
      </c>
      <c r="AE119">
        <v>20</v>
      </c>
      <c r="AF119">
        <v>0</v>
      </c>
      <c r="AG119">
        <v>0</v>
      </c>
      <c r="AH119">
        <v>4</v>
      </c>
      <c r="AI119" s="51" t="s">
        <v>141</v>
      </c>
      <c r="AM119" s="14" t="s">
        <v>92</v>
      </c>
    </row>
    <row r="120" spans="1:39" x14ac:dyDescent="0.3">
      <c r="A120">
        <v>4436</v>
      </c>
      <c r="B120" t="s">
        <v>157</v>
      </c>
      <c r="C120">
        <v>0</v>
      </c>
      <c r="D120">
        <v>0</v>
      </c>
      <c r="F120">
        <v>0</v>
      </c>
      <c r="G120">
        <v>8</v>
      </c>
      <c r="H120">
        <v>8</v>
      </c>
      <c r="I120">
        <v>8</v>
      </c>
      <c r="J120">
        <v>8</v>
      </c>
      <c r="K120">
        <v>5</v>
      </c>
      <c r="L120">
        <v>5</v>
      </c>
      <c r="M120">
        <v>8</v>
      </c>
      <c r="N120">
        <v>8</v>
      </c>
      <c r="O120">
        <v>4</v>
      </c>
      <c r="P120">
        <v>4</v>
      </c>
      <c r="Q120">
        <v>0</v>
      </c>
      <c r="R120">
        <v>0</v>
      </c>
      <c r="S120">
        <v>4</v>
      </c>
      <c r="T120">
        <v>4</v>
      </c>
      <c r="U120">
        <v>8</v>
      </c>
      <c r="V120">
        <v>0</v>
      </c>
      <c r="W120">
        <v>9</v>
      </c>
      <c r="X120">
        <v>2</v>
      </c>
      <c r="Y120">
        <v>3</v>
      </c>
      <c r="Z120">
        <v>0</v>
      </c>
      <c r="AA120">
        <v>8</v>
      </c>
      <c r="AB120">
        <v>4</v>
      </c>
      <c r="AC120">
        <v>0</v>
      </c>
      <c r="AD120">
        <v>0</v>
      </c>
      <c r="AE120">
        <v>49</v>
      </c>
      <c r="AF120">
        <v>0</v>
      </c>
      <c r="AG120">
        <v>3</v>
      </c>
      <c r="AH120">
        <v>4</v>
      </c>
      <c r="AI120" s="51" t="s">
        <v>141</v>
      </c>
      <c r="AM120" s="14" t="s">
        <v>92</v>
      </c>
    </row>
    <row r="121" spans="1:39" x14ac:dyDescent="0.3">
      <c r="A121">
        <v>4437</v>
      </c>
      <c r="B121" t="s">
        <v>158</v>
      </c>
      <c r="C121">
        <v>0</v>
      </c>
      <c r="D121">
        <v>0</v>
      </c>
      <c r="F121">
        <v>0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5</v>
      </c>
      <c r="P121">
        <v>7</v>
      </c>
      <c r="Q121">
        <v>0</v>
      </c>
      <c r="R121">
        <v>0</v>
      </c>
      <c r="S121">
        <v>3</v>
      </c>
      <c r="T121">
        <v>4</v>
      </c>
      <c r="U121">
        <v>7</v>
      </c>
      <c r="V121">
        <v>0</v>
      </c>
      <c r="W121">
        <v>0</v>
      </c>
      <c r="X121">
        <v>1</v>
      </c>
      <c r="Y121">
        <v>1</v>
      </c>
      <c r="Z121">
        <v>1</v>
      </c>
      <c r="AA121">
        <v>3</v>
      </c>
      <c r="AB121">
        <v>2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2</v>
      </c>
      <c r="AI121" s="51" t="s">
        <v>141</v>
      </c>
      <c r="AM121" s="14" t="s">
        <v>92</v>
      </c>
    </row>
    <row r="122" spans="1:39" x14ac:dyDescent="0.3">
      <c r="A122">
        <v>4438</v>
      </c>
      <c r="B122" t="s">
        <v>159</v>
      </c>
      <c r="C122">
        <v>0</v>
      </c>
      <c r="D122">
        <v>0</v>
      </c>
      <c r="F122">
        <v>0</v>
      </c>
      <c r="G122">
        <v>9</v>
      </c>
      <c r="H122">
        <v>9</v>
      </c>
      <c r="I122">
        <v>9</v>
      </c>
      <c r="J122">
        <v>9</v>
      </c>
      <c r="K122">
        <v>14</v>
      </c>
      <c r="L122">
        <v>14</v>
      </c>
      <c r="M122">
        <v>14</v>
      </c>
      <c r="N122">
        <v>14</v>
      </c>
      <c r="O122">
        <v>8</v>
      </c>
      <c r="P122">
        <v>8</v>
      </c>
      <c r="Q122">
        <v>0</v>
      </c>
      <c r="R122">
        <v>0</v>
      </c>
      <c r="S122">
        <v>12</v>
      </c>
      <c r="T122">
        <v>12</v>
      </c>
      <c r="U122">
        <v>11</v>
      </c>
      <c r="V122">
        <v>0</v>
      </c>
      <c r="W122">
        <v>17</v>
      </c>
      <c r="X122">
        <v>13</v>
      </c>
      <c r="Y122">
        <v>13</v>
      </c>
      <c r="Z122">
        <v>13</v>
      </c>
      <c r="AA122">
        <v>20</v>
      </c>
      <c r="AB122">
        <v>20</v>
      </c>
      <c r="AC122">
        <v>1</v>
      </c>
      <c r="AD122">
        <v>0</v>
      </c>
      <c r="AE122">
        <v>21</v>
      </c>
      <c r="AF122">
        <v>0</v>
      </c>
      <c r="AG122">
        <v>7</v>
      </c>
      <c r="AH122">
        <v>8</v>
      </c>
      <c r="AI122" s="51" t="s">
        <v>141</v>
      </c>
      <c r="AM122" s="14" t="s">
        <v>92</v>
      </c>
    </row>
    <row r="123" spans="1:39" x14ac:dyDescent="0.3">
      <c r="A123">
        <v>4439</v>
      </c>
      <c r="B123" t="s">
        <v>160</v>
      </c>
      <c r="C123">
        <v>0</v>
      </c>
      <c r="D123">
        <v>2</v>
      </c>
      <c r="F123">
        <v>0</v>
      </c>
      <c r="G123">
        <v>25</v>
      </c>
      <c r="H123">
        <v>25</v>
      </c>
      <c r="I123">
        <v>25</v>
      </c>
      <c r="J123">
        <v>25</v>
      </c>
      <c r="K123">
        <v>15</v>
      </c>
      <c r="L123">
        <v>15</v>
      </c>
      <c r="M123">
        <v>15</v>
      </c>
      <c r="N123">
        <v>15</v>
      </c>
      <c r="O123">
        <v>20</v>
      </c>
      <c r="P123">
        <v>20</v>
      </c>
      <c r="Q123">
        <v>0</v>
      </c>
      <c r="R123">
        <v>0</v>
      </c>
      <c r="S123">
        <v>15</v>
      </c>
      <c r="T123">
        <v>15</v>
      </c>
      <c r="U123">
        <v>15</v>
      </c>
      <c r="V123">
        <v>0</v>
      </c>
      <c r="W123">
        <v>16</v>
      </c>
      <c r="X123">
        <v>13</v>
      </c>
      <c r="Y123">
        <v>14</v>
      </c>
      <c r="Z123">
        <v>15</v>
      </c>
      <c r="AA123">
        <v>20</v>
      </c>
      <c r="AB123">
        <v>19</v>
      </c>
      <c r="AC123">
        <v>16</v>
      </c>
      <c r="AD123">
        <v>0</v>
      </c>
      <c r="AE123">
        <v>31</v>
      </c>
      <c r="AF123">
        <v>0</v>
      </c>
      <c r="AG123">
        <v>2</v>
      </c>
      <c r="AH123">
        <v>22</v>
      </c>
      <c r="AI123" s="51" t="s">
        <v>161</v>
      </c>
      <c r="AM123" s="14" t="s">
        <v>33</v>
      </c>
    </row>
    <row r="124" spans="1:39" x14ac:dyDescent="0.3">
      <c r="A124">
        <v>4440</v>
      </c>
      <c r="B124" t="s">
        <v>162</v>
      </c>
      <c r="C124">
        <v>62</v>
      </c>
      <c r="D124">
        <v>0</v>
      </c>
      <c r="F124">
        <v>70</v>
      </c>
      <c r="G124">
        <v>30</v>
      </c>
      <c r="H124">
        <v>30</v>
      </c>
      <c r="I124">
        <v>30</v>
      </c>
      <c r="J124">
        <v>30</v>
      </c>
      <c r="K124">
        <v>32</v>
      </c>
      <c r="L124">
        <v>32</v>
      </c>
      <c r="M124">
        <v>32</v>
      </c>
      <c r="N124">
        <v>33</v>
      </c>
      <c r="O124">
        <v>26</v>
      </c>
      <c r="P124">
        <v>26</v>
      </c>
      <c r="Q124">
        <v>0</v>
      </c>
      <c r="R124">
        <v>0</v>
      </c>
      <c r="S124">
        <v>34</v>
      </c>
      <c r="T124">
        <v>32</v>
      </c>
      <c r="U124">
        <v>34</v>
      </c>
      <c r="V124">
        <v>0</v>
      </c>
      <c r="W124">
        <v>40</v>
      </c>
      <c r="X124">
        <v>19</v>
      </c>
      <c r="Y124">
        <v>44</v>
      </c>
      <c r="Z124">
        <v>41</v>
      </c>
      <c r="AA124">
        <v>16</v>
      </c>
      <c r="AB124">
        <v>14</v>
      </c>
      <c r="AC124">
        <v>4</v>
      </c>
      <c r="AD124">
        <v>69</v>
      </c>
      <c r="AE124">
        <v>73</v>
      </c>
      <c r="AF124">
        <v>0</v>
      </c>
      <c r="AG124">
        <v>2</v>
      </c>
      <c r="AH124">
        <v>33</v>
      </c>
      <c r="AI124" s="51" t="s">
        <v>164</v>
      </c>
      <c r="AM124" s="14" t="s">
        <v>164</v>
      </c>
    </row>
    <row r="125" spans="1:39" x14ac:dyDescent="0.3">
      <c r="A125">
        <v>4441</v>
      </c>
      <c r="B125" t="s">
        <v>165</v>
      </c>
      <c r="C125">
        <v>8</v>
      </c>
      <c r="D125">
        <v>0</v>
      </c>
      <c r="F125">
        <v>9</v>
      </c>
      <c r="G125">
        <v>34</v>
      </c>
      <c r="H125">
        <v>34</v>
      </c>
      <c r="I125">
        <v>34</v>
      </c>
      <c r="J125">
        <v>34</v>
      </c>
      <c r="K125">
        <v>37</v>
      </c>
      <c r="L125">
        <v>37</v>
      </c>
      <c r="M125">
        <v>39</v>
      </c>
      <c r="N125">
        <v>38</v>
      </c>
      <c r="O125">
        <v>55</v>
      </c>
      <c r="P125">
        <v>54</v>
      </c>
      <c r="Q125">
        <v>0</v>
      </c>
      <c r="R125">
        <v>0</v>
      </c>
      <c r="S125">
        <v>42</v>
      </c>
      <c r="T125">
        <v>41</v>
      </c>
      <c r="U125">
        <v>36</v>
      </c>
      <c r="V125">
        <v>0</v>
      </c>
      <c r="W125">
        <v>45</v>
      </c>
      <c r="X125">
        <v>38</v>
      </c>
      <c r="Y125">
        <v>40</v>
      </c>
      <c r="Z125">
        <v>37</v>
      </c>
      <c r="AA125">
        <v>31</v>
      </c>
      <c r="AB125">
        <v>27</v>
      </c>
      <c r="AC125">
        <v>12</v>
      </c>
      <c r="AD125">
        <v>12</v>
      </c>
      <c r="AE125">
        <v>108</v>
      </c>
      <c r="AF125">
        <v>0</v>
      </c>
      <c r="AG125">
        <v>0</v>
      </c>
      <c r="AH125">
        <v>34</v>
      </c>
      <c r="AI125" s="51" t="s">
        <v>164</v>
      </c>
      <c r="AM125" s="14" t="s">
        <v>164</v>
      </c>
    </row>
    <row r="126" spans="1:39" x14ac:dyDescent="0.3">
      <c r="A126">
        <v>4442</v>
      </c>
      <c r="B126" t="s">
        <v>166</v>
      </c>
      <c r="C126">
        <v>0</v>
      </c>
      <c r="D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2</v>
      </c>
      <c r="L126">
        <v>2</v>
      </c>
      <c r="M126">
        <v>2</v>
      </c>
      <c r="N126">
        <v>2</v>
      </c>
      <c r="O126">
        <v>1</v>
      </c>
      <c r="P126">
        <v>1</v>
      </c>
      <c r="Q126">
        <v>0</v>
      </c>
      <c r="R126">
        <v>0</v>
      </c>
      <c r="S126">
        <v>1</v>
      </c>
      <c r="T126">
        <v>1</v>
      </c>
      <c r="U126">
        <v>1</v>
      </c>
      <c r="V126">
        <v>0</v>
      </c>
      <c r="W126">
        <v>1</v>
      </c>
      <c r="X126">
        <v>0</v>
      </c>
      <c r="Y126">
        <v>0</v>
      </c>
      <c r="Z126">
        <v>0</v>
      </c>
      <c r="AA126">
        <v>1</v>
      </c>
      <c r="AB126">
        <v>0</v>
      </c>
      <c r="AC126">
        <v>2</v>
      </c>
      <c r="AD126">
        <v>10</v>
      </c>
      <c r="AE126">
        <v>4</v>
      </c>
      <c r="AF126">
        <v>0</v>
      </c>
      <c r="AG126">
        <v>0</v>
      </c>
      <c r="AH126">
        <v>1</v>
      </c>
      <c r="AI126" s="51" t="s">
        <v>363</v>
      </c>
      <c r="AM126" s="14" t="s">
        <v>164</v>
      </c>
    </row>
    <row r="127" spans="1:39" x14ac:dyDescent="0.3">
      <c r="A127">
        <v>4443</v>
      </c>
      <c r="B127" t="s">
        <v>168</v>
      </c>
      <c r="C127">
        <v>0</v>
      </c>
      <c r="D127">
        <v>1</v>
      </c>
      <c r="F127">
        <v>1</v>
      </c>
      <c r="G127">
        <v>19</v>
      </c>
      <c r="H127">
        <v>19</v>
      </c>
      <c r="I127">
        <v>19</v>
      </c>
      <c r="J127">
        <v>19</v>
      </c>
      <c r="K127">
        <v>15</v>
      </c>
      <c r="L127">
        <v>14</v>
      </c>
      <c r="M127">
        <v>15</v>
      </c>
      <c r="N127">
        <v>15</v>
      </c>
      <c r="O127">
        <v>14</v>
      </c>
      <c r="P127">
        <v>14</v>
      </c>
      <c r="Q127">
        <v>0</v>
      </c>
      <c r="R127">
        <v>0</v>
      </c>
      <c r="S127">
        <v>19</v>
      </c>
      <c r="T127">
        <v>19</v>
      </c>
      <c r="U127">
        <v>19</v>
      </c>
      <c r="V127">
        <v>0</v>
      </c>
      <c r="W127">
        <v>25</v>
      </c>
      <c r="X127">
        <v>13</v>
      </c>
      <c r="Y127">
        <v>14</v>
      </c>
      <c r="Z127">
        <v>16</v>
      </c>
      <c r="AA127">
        <v>28</v>
      </c>
      <c r="AB127">
        <v>27</v>
      </c>
      <c r="AC127">
        <v>5</v>
      </c>
      <c r="AD127">
        <v>1</v>
      </c>
      <c r="AE127">
        <v>41</v>
      </c>
      <c r="AF127">
        <v>0</v>
      </c>
      <c r="AG127">
        <v>0</v>
      </c>
      <c r="AH127">
        <v>17</v>
      </c>
      <c r="AI127" s="51" t="s">
        <v>364</v>
      </c>
      <c r="AM127" s="14" t="s">
        <v>164</v>
      </c>
    </row>
    <row r="128" spans="1:39" x14ac:dyDescent="0.3">
      <c r="A128">
        <v>4444</v>
      </c>
      <c r="B128" t="s">
        <v>169</v>
      </c>
      <c r="C128">
        <v>0</v>
      </c>
      <c r="D128">
        <v>0</v>
      </c>
      <c r="F128">
        <v>0</v>
      </c>
      <c r="G128">
        <v>6</v>
      </c>
      <c r="H128">
        <v>6</v>
      </c>
      <c r="I128">
        <v>6</v>
      </c>
      <c r="J128">
        <v>6</v>
      </c>
      <c r="K128">
        <v>7</v>
      </c>
      <c r="L128">
        <v>7</v>
      </c>
      <c r="M128">
        <v>7</v>
      </c>
      <c r="N128">
        <v>7</v>
      </c>
      <c r="O128">
        <v>6</v>
      </c>
      <c r="P128">
        <v>6</v>
      </c>
      <c r="Q128">
        <v>0</v>
      </c>
      <c r="R128">
        <v>0</v>
      </c>
      <c r="S128">
        <v>2</v>
      </c>
      <c r="T128">
        <v>4</v>
      </c>
      <c r="U128">
        <v>2</v>
      </c>
      <c r="V128">
        <v>0</v>
      </c>
      <c r="W128">
        <v>10</v>
      </c>
      <c r="X128">
        <v>2</v>
      </c>
      <c r="Y128">
        <v>4</v>
      </c>
      <c r="Z128">
        <v>3</v>
      </c>
      <c r="AA128">
        <v>8</v>
      </c>
      <c r="AB128">
        <v>9</v>
      </c>
      <c r="AC128">
        <v>1</v>
      </c>
      <c r="AD128">
        <v>13</v>
      </c>
      <c r="AE128">
        <v>46</v>
      </c>
      <c r="AF128">
        <v>0</v>
      </c>
      <c r="AG128">
        <v>0</v>
      </c>
      <c r="AH128">
        <v>7</v>
      </c>
      <c r="AI128" s="51" t="s">
        <v>169</v>
      </c>
      <c r="AM128" s="14" t="s">
        <v>164</v>
      </c>
    </row>
    <row r="129" spans="1:39" x14ac:dyDescent="0.3">
      <c r="A129">
        <v>4445</v>
      </c>
      <c r="B129" t="s">
        <v>170</v>
      </c>
      <c r="C129">
        <v>0</v>
      </c>
      <c r="D129">
        <v>1</v>
      </c>
      <c r="F129">
        <v>1</v>
      </c>
      <c r="G129">
        <v>5</v>
      </c>
      <c r="H129">
        <v>5</v>
      </c>
      <c r="I129">
        <v>5</v>
      </c>
      <c r="J129">
        <v>5</v>
      </c>
      <c r="K129">
        <v>2</v>
      </c>
      <c r="L129">
        <v>2</v>
      </c>
      <c r="M129">
        <v>2</v>
      </c>
      <c r="N129">
        <v>3</v>
      </c>
      <c r="O129">
        <v>4</v>
      </c>
      <c r="P129">
        <v>4</v>
      </c>
      <c r="Q129">
        <v>0</v>
      </c>
      <c r="R129">
        <v>0</v>
      </c>
      <c r="S129">
        <v>5</v>
      </c>
      <c r="T129">
        <v>6</v>
      </c>
      <c r="U129">
        <v>9</v>
      </c>
      <c r="V129">
        <v>0</v>
      </c>
      <c r="W129">
        <v>9</v>
      </c>
      <c r="X129">
        <v>10</v>
      </c>
      <c r="Y129">
        <v>12</v>
      </c>
      <c r="Z129">
        <v>12</v>
      </c>
      <c r="AA129">
        <v>6</v>
      </c>
      <c r="AB129">
        <v>6</v>
      </c>
      <c r="AC129">
        <v>0</v>
      </c>
      <c r="AD129">
        <v>0</v>
      </c>
      <c r="AE129">
        <v>47</v>
      </c>
      <c r="AF129">
        <v>0</v>
      </c>
      <c r="AG129">
        <v>0</v>
      </c>
      <c r="AH129">
        <v>1</v>
      </c>
      <c r="AI129" s="51" t="s">
        <v>169</v>
      </c>
      <c r="AM129" s="14" t="s">
        <v>164</v>
      </c>
    </row>
    <row r="130" spans="1:39" x14ac:dyDescent="0.3">
      <c r="A130">
        <v>4446</v>
      </c>
      <c r="B130" t="s">
        <v>171</v>
      </c>
      <c r="C130">
        <v>1</v>
      </c>
      <c r="D130">
        <v>0</v>
      </c>
      <c r="F130">
        <v>1</v>
      </c>
      <c r="G130">
        <v>2</v>
      </c>
      <c r="H130">
        <v>2</v>
      </c>
      <c r="I130">
        <v>2</v>
      </c>
      <c r="J130">
        <v>2</v>
      </c>
      <c r="K130">
        <v>2</v>
      </c>
      <c r="L130">
        <v>2</v>
      </c>
      <c r="M130">
        <v>2</v>
      </c>
      <c r="N130">
        <v>2</v>
      </c>
      <c r="O130">
        <v>1</v>
      </c>
      <c r="P130">
        <v>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1</v>
      </c>
      <c r="X130">
        <v>3</v>
      </c>
      <c r="Y130">
        <v>3</v>
      </c>
      <c r="Z130">
        <v>2</v>
      </c>
      <c r="AA130">
        <v>2</v>
      </c>
      <c r="AB130">
        <v>1</v>
      </c>
      <c r="AC130">
        <v>1</v>
      </c>
      <c r="AD130">
        <v>5</v>
      </c>
      <c r="AE130">
        <v>26</v>
      </c>
      <c r="AF130">
        <v>0</v>
      </c>
      <c r="AG130">
        <v>0</v>
      </c>
      <c r="AH130">
        <v>5</v>
      </c>
      <c r="AI130" s="51" t="s">
        <v>169</v>
      </c>
      <c r="AM130" s="14" t="s">
        <v>164</v>
      </c>
    </row>
    <row r="131" spans="1:39" x14ac:dyDescent="0.3">
      <c r="A131">
        <v>4447</v>
      </c>
      <c r="B131" t="s">
        <v>172</v>
      </c>
      <c r="C131">
        <v>3</v>
      </c>
      <c r="D131">
        <v>0</v>
      </c>
      <c r="F131">
        <v>3</v>
      </c>
      <c r="G131">
        <v>18</v>
      </c>
      <c r="H131">
        <v>18</v>
      </c>
      <c r="I131">
        <v>18</v>
      </c>
      <c r="J131">
        <v>17</v>
      </c>
      <c r="K131">
        <v>13</v>
      </c>
      <c r="L131">
        <v>13</v>
      </c>
      <c r="M131">
        <v>15</v>
      </c>
      <c r="N131">
        <v>13</v>
      </c>
      <c r="O131">
        <v>16</v>
      </c>
      <c r="P131">
        <v>17</v>
      </c>
      <c r="Q131">
        <v>0</v>
      </c>
      <c r="R131">
        <v>0</v>
      </c>
      <c r="S131">
        <v>12</v>
      </c>
      <c r="T131">
        <v>12</v>
      </c>
      <c r="U131">
        <v>15</v>
      </c>
      <c r="V131">
        <v>0</v>
      </c>
      <c r="W131">
        <v>30</v>
      </c>
      <c r="X131">
        <v>9</v>
      </c>
      <c r="Y131">
        <v>15</v>
      </c>
      <c r="Z131">
        <v>17</v>
      </c>
      <c r="AA131">
        <v>17</v>
      </c>
      <c r="AB131">
        <v>13</v>
      </c>
      <c r="AC131">
        <v>13</v>
      </c>
      <c r="AD131">
        <v>2</v>
      </c>
      <c r="AE131">
        <v>6</v>
      </c>
      <c r="AF131">
        <v>0</v>
      </c>
      <c r="AG131">
        <v>0</v>
      </c>
      <c r="AH131">
        <v>4</v>
      </c>
      <c r="AI131" s="51" t="s">
        <v>169</v>
      </c>
      <c r="AM131" s="14" t="s">
        <v>164</v>
      </c>
    </row>
    <row r="132" spans="1:39" x14ac:dyDescent="0.3">
      <c r="A132">
        <v>4448</v>
      </c>
      <c r="B132" t="s">
        <v>173</v>
      </c>
      <c r="C132">
        <v>2</v>
      </c>
      <c r="D132">
        <v>0</v>
      </c>
      <c r="F132">
        <v>2</v>
      </c>
      <c r="G132">
        <v>3</v>
      </c>
      <c r="H132">
        <v>3</v>
      </c>
      <c r="I132">
        <v>3</v>
      </c>
      <c r="J132">
        <v>3</v>
      </c>
      <c r="K132">
        <v>3</v>
      </c>
      <c r="L132">
        <v>3</v>
      </c>
      <c r="M132">
        <v>3</v>
      </c>
      <c r="N132">
        <v>3</v>
      </c>
      <c r="O132">
        <v>1</v>
      </c>
      <c r="P132">
        <v>1</v>
      </c>
      <c r="Q132">
        <v>0</v>
      </c>
      <c r="R132">
        <v>0</v>
      </c>
      <c r="S132">
        <v>3</v>
      </c>
      <c r="T132">
        <v>5</v>
      </c>
      <c r="U132">
        <v>1</v>
      </c>
      <c r="V132">
        <v>0</v>
      </c>
      <c r="W132">
        <v>5</v>
      </c>
      <c r="X132">
        <v>1</v>
      </c>
      <c r="Y132">
        <v>2</v>
      </c>
      <c r="Z132">
        <v>2</v>
      </c>
      <c r="AA132">
        <v>2</v>
      </c>
      <c r="AB132">
        <v>2</v>
      </c>
      <c r="AC132">
        <v>0</v>
      </c>
      <c r="AD132">
        <v>6</v>
      </c>
      <c r="AE132">
        <v>4</v>
      </c>
      <c r="AF132">
        <v>0</v>
      </c>
      <c r="AG132">
        <v>0</v>
      </c>
      <c r="AH132">
        <v>1</v>
      </c>
      <c r="AI132" s="51" t="s">
        <v>169</v>
      </c>
      <c r="AM132" s="14" t="s">
        <v>164</v>
      </c>
    </row>
    <row r="133" spans="1:39" x14ac:dyDescent="0.3">
      <c r="A133">
        <v>4449</v>
      </c>
      <c r="B133" t="s">
        <v>174</v>
      </c>
      <c r="C133">
        <v>0</v>
      </c>
      <c r="D133">
        <v>0</v>
      </c>
      <c r="F133">
        <v>0</v>
      </c>
      <c r="G133">
        <v>2</v>
      </c>
      <c r="H133">
        <v>2</v>
      </c>
      <c r="I133">
        <v>2</v>
      </c>
      <c r="J133">
        <v>2</v>
      </c>
      <c r="K133">
        <v>6</v>
      </c>
      <c r="L133">
        <v>6</v>
      </c>
      <c r="M133">
        <v>6</v>
      </c>
      <c r="N133">
        <v>6</v>
      </c>
      <c r="O133">
        <v>2</v>
      </c>
      <c r="P133">
        <v>2</v>
      </c>
      <c r="Q133">
        <v>0</v>
      </c>
      <c r="R133">
        <v>0</v>
      </c>
      <c r="S133">
        <v>2</v>
      </c>
      <c r="T133">
        <v>2</v>
      </c>
      <c r="U133">
        <v>2</v>
      </c>
      <c r="V133">
        <v>0</v>
      </c>
      <c r="W133">
        <v>3</v>
      </c>
      <c r="X133">
        <v>3</v>
      </c>
      <c r="Y133">
        <v>4</v>
      </c>
      <c r="Z133">
        <v>4</v>
      </c>
      <c r="AA133">
        <v>5</v>
      </c>
      <c r="AB133">
        <v>5</v>
      </c>
      <c r="AC133">
        <v>1</v>
      </c>
      <c r="AD133">
        <v>2</v>
      </c>
      <c r="AE133">
        <v>51</v>
      </c>
      <c r="AF133">
        <v>0</v>
      </c>
      <c r="AG133">
        <v>0</v>
      </c>
      <c r="AH133">
        <v>2</v>
      </c>
      <c r="AI133" s="51" t="s">
        <v>169</v>
      </c>
      <c r="AM133" s="14" t="s">
        <v>164</v>
      </c>
    </row>
    <row r="134" spans="1:39" x14ac:dyDescent="0.3">
      <c r="A134">
        <v>4450</v>
      </c>
      <c r="B134" t="s">
        <v>175</v>
      </c>
      <c r="C134">
        <v>0</v>
      </c>
      <c r="D134">
        <v>0</v>
      </c>
      <c r="F134">
        <v>1</v>
      </c>
      <c r="G134">
        <v>4</v>
      </c>
      <c r="H134">
        <v>4</v>
      </c>
      <c r="I134">
        <v>4</v>
      </c>
      <c r="J134">
        <v>4</v>
      </c>
      <c r="K134">
        <v>3</v>
      </c>
      <c r="L134">
        <v>3</v>
      </c>
      <c r="M134">
        <v>3</v>
      </c>
      <c r="N134">
        <v>3</v>
      </c>
      <c r="O134">
        <v>3</v>
      </c>
      <c r="P134">
        <v>3</v>
      </c>
      <c r="Q134">
        <v>0</v>
      </c>
      <c r="R134">
        <v>0</v>
      </c>
      <c r="S134">
        <v>4</v>
      </c>
      <c r="T134">
        <v>6</v>
      </c>
      <c r="U134">
        <v>5</v>
      </c>
      <c r="V134">
        <v>0</v>
      </c>
      <c r="W134">
        <v>4</v>
      </c>
      <c r="X134">
        <v>0</v>
      </c>
      <c r="Y134">
        <v>2</v>
      </c>
      <c r="Z134">
        <v>2</v>
      </c>
      <c r="AA134">
        <v>3</v>
      </c>
      <c r="AB134">
        <v>2</v>
      </c>
      <c r="AC134">
        <v>1</v>
      </c>
      <c r="AD134">
        <v>6</v>
      </c>
      <c r="AE134">
        <v>7</v>
      </c>
      <c r="AF134">
        <v>0</v>
      </c>
      <c r="AG134">
        <v>0</v>
      </c>
      <c r="AH134">
        <v>2</v>
      </c>
      <c r="AI134" s="51" t="s">
        <v>169</v>
      </c>
      <c r="AM134" s="14" t="s">
        <v>164</v>
      </c>
    </row>
    <row r="135" spans="1:39" x14ac:dyDescent="0.3">
      <c r="A135">
        <v>4451</v>
      </c>
      <c r="B135" t="s">
        <v>176</v>
      </c>
      <c r="C135">
        <v>7</v>
      </c>
      <c r="D135">
        <v>0</v>
      </c>
      <c r="F135">
        <v>10</v>
      </c>
      <c r="G135">
        <v>27</v>
      </c>
      <c r="H135">
        <v>27</v>
      </c>
      <c r="I135">
        <v>27</v>
      </c>
      <c r="J135">
        <v>27</v>
      </c>
      <c r="K135">
        <v>22</v>
      </c>
      <c r="L135">
        <v>23</v>
      </c>
      <c r="M135">
        <v>23</v>
      </c>
      <c r="N135">
        <v>26</v>
      </c>
      <c r="O135">
        <v>31</v>
      </c>
      <c r="P135">
        <v>31</v>
      </c>
      <c r="Q135">
        <v>0</v>
      </c>
      <c r="R135">
        <v>0</v>
      </c>
      <c r="S135">
        <v>35</v>
      </c>
      <c r="T135">
        <v>42</v>
      </c>
      <c r="U135">
        <v>24</v>
      </c>
      <c r="V135">
        <v>0</v>
      </c>
      <c r="W135">
        <v>14</v>
      </c>
      <c r="X135">
        <v>19</v>
      </c>
      <c r="Y135">
        <v>28</v>
      </c>
      <c r="Z135">
        <v>19</v>
      </c>
      <c r="AA135">
        <v>18</v>
      </c>
      <c r="AB135">
        <v>20</v>
      </c>
      <c r="AC135">
        <v>9</v>
      </c>
      <c r="AD135">
        <v>9</v>
      </c>
      <c r="AE135">
        <v>29</v>
      </c>
      <c r="AF135">
        <v>0</v>
      </c>
      <c r="AG135">
        <v>0</v>
      </c>
      <c r="AH135">
        <v>11</v>
      </c>
      <c r="AI135" s="51" t="s">
        <v>169</v>
      </c>
      <c r="AM135" s="14" t="s">
        <v>164</v>
      </c>
    </row>
    <row r="136" spans="1:39" x14ac:dyDescent="0.3">
      <c r="A136">
        <v>4452</v>
      </c>
      <c r="B136" t="s">
        <v>177</v>
      </c>
      <c r="C136">
        <v>29</v>
      </c>
      <c r="D136">
        <v>0</v>
      </c>
      <c r="F136">
        <v>34</v>
      </c>
      <c r="G136">
        <v>72</v>
      </c>
      <c r="H136">
        <v>72</v>
      </c>
      <c r="I136">
        <v>72</v>
      </c>
      <c r="J136">
        <v>72</v>
      </c>
      <c r="K136">
        <v>79</v>
      </c>
      <c r="L136">
        <v>76</v>
      </c>
      <c r="M136">
        <v>79</v>
      </c>
      <c r="N136">
        <v>78</v>
      </c>
      <c r="O136">
        <v>70</v>
      </c>
      <c r="P136">
        <v>70</v>
      </c>
      <c r="Q136">
        <v>0</v>
      </c>
      <c r="R136">
        <v>0</v>
      </c>
      <c r="S136">
        <v>73</v>
      </c>
      <c r="T136">
        <v>74</v>
      </c>
      <c r="U136">
        <v>63</v>
      </c>
      <c r="V136">
        <v>0</v>
      </c>
      <c r="W136">
        <v>77</v>
      </c>
      <c r="X136">
        <v>40</v>
      </c>
      <c r="Y136">
        <v>36</v>
      </c>
      <c r="Z136">
        <v>57</v>
      </c>
      <c r="AA136">
        <v>83</v>
      </c>
      <c r="AB136">
        <v>25</v>
      </c>
      <c r="AC136">
        <v>18</v>
      </c>
      <c r="AD136">
        <v>30</v>
      </c>
      <c r="AE136">
        <v>103</v>
      </c>
      <c r="AF136">
        <v>0</v>
      </c>
      <c r="AG136">
        <v>4</v>
      </c>
      <c r="AH136">
        <v>39</v>
      </c>
      <c r="AI136" s="51" t="s">
        <v>366</v>
      </c>
      <c r="AM136" s="14" t="s">
        <v>164</v>
      </c>
    </row>
    <row r="137" spans="1:39" x14ac:dyDescent="0.3">
      <c r="A137">
        <v>4453</v>
      </c>
      <c r="B137" t="s">
        <v>178</v>
      </c>
      <c r="C137">
        <v>0</v>
      </c>
      <c r="D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1</v>
      </c>
      <c r="N137">
        <v>1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1</v>
      </c>
      <c r="Y137">
        <v>3</v>
      </c>
      <c r="Z137">
        <v>2</v>
      </c>
      <c r="AA137">
        <v>0</v>
      </c>
      <c r="AB137">
        <v>0</v>
      </c>
      <c r="AC137">
        <v>1</v>
      </c>
      <c r="AD137">
        <v>3</v>
      </c>
      <c r="AE137">
        <v>12</v>
      </c>
      <c r="AF137">
        <v>0</v>
      </c>
      <c r="AG137">
        <v>0</v>
      </c>
      <c r="AH137">
        <v>2</v>
      </c>
      <c r="AI137" s="51" t="s">
        <v>366</v>
      </c>
      <c r="AM137" s="14" t="s">
        <v>164</v>
      </c>
    </row>
    <row r="138" spans="1:39" x14ac:dyDescent="0.3">
      <c r="A138">
        <v>4454</v>
      </c>
      <c r="B138" t="s">
        <v>179</v>
      </c>
      <c r="C138">
        <v>2</v>
      </c>
      <c r="D138">
        <v>1</v>
      </c>
      <c r="F138">
        <v>2</v>
      </c>
      <c r="G138">
        <v>2</v>
      </c>
      <c r="H138">
        <v>3</v>
      </c>
      <c r="I138">
        <v>2</v>
      </c>
      <c r="J138">
        <v>1</v>
      </c>
      <c r="K138">
        <v>3</v>
      </c>
      <c r="L138">
        <v>3</v>
      </c>
      <c r="M138">
        <v>3</v>
      </c>
      <c r="N138">
        <v>3</v>
      </c>
      <c r="O138">
        <v>2</v>
      </c>
      <c r="P138">
        <v>3</v>
      </c>
      <c r="Q138">
        <v>0</v>
      </c>
      <c r="R138">
        <v>0</v>
      </c>
      <c r="S138">
        <v>4</v>
      </c>
      <c r="T138">
        <v>3</v>
      </c>
      <c r="U138">
        <v>5</v>
      </c>
      <c r="V138">
        <v>0</v>
      </c>
      <c r="W138">
        <v>6</v>
      </c>
      <c r="X138">
        <v>0</v>
      </c>
      <c r="Y138">
        <v>1</v>
      </c>
      <c r="Z138">
        <v>1</v>
      </c>
      <c r="AA138">
        <v>3</v>
      </c>
      <c r="AB138">
        <v>2</v>
      </c>
      <c r="AC138">
        <v>2</v>
      </c>
      <c r="AD138">
        <v>1</v>
      </c>
      <c r="AE138">
        <v>17</v>
      </c>
      <c r="AF138">
        <v>0</v>
      </c>
      <c r="AG138">
        <v>0</v>
      </c>
      <c r="AH138">
        <v>2</v>
      </c>
      <c r="AI138" s="51" t="s">
        <v>363</v>
      </c>
      <c r="AM138" s="14" t="s">
        <v>164</v>
      </c>
    </row>
    <row r="139" spans="1:39" x14ac:dyDescent="0.3">
      <c r="A139">
        <v>4455</v>
      </c>
      <c r="B139" t="s">
        <v>167</v>
      </c>
      <c r="C139">
        <v>5</v>
      </c>
      <c r="D139">
        <v>0</v>
      </c>
      <c r="F139">
        <v>11</v>
      </c>
      <c r="G139">
        <v>9</v>
      </c>
      <c r="H139">
        <v>9</v>
      </c>
      <c r="I139">
        <v>9</v>
      </c>
      <c r="J139">
        <v>9</v>
      </c>
      <c r="K139">
        <v>14</v>
      </c>
      <c r="L139">
        <v>13</v>
      </c>
      <c r="M139">
        <v>14</v>
      </c>
      <c r="N139">
        <v>15</v>
      </c>
      <c r="O139">
        <v>12</v>
      </c>
      <c r="P139">
        <v>10</v>
      </c>
      <c r="Q139">
        <v>1</v>
      </c>
      <c r="R139">
        <v>0</v>
      </c>
      <c r="S139">
        <v>15</v>
      </c>
      <c r="T139">
        <v>22</v>
      </c>
      <c r="U139">
        <v>18</v>
      </c>
      <c r="V139">
        <v>0</v>
      </c>
      <c r="W139">
        <v>28</v>
      </c>
      <c r="X139">
        <v>11</v>
      </c>
      <c r="Y139">
        <v>20</v>
      </c>
      <c r="Z139">
        <v>4</v>
      </c>
      <c r="AA139">
        <v>17</v>
      </c>
      <c r="AB139">
        <v>4</v>
      </c>
      <c r="AC139">
        <v>5</v>
      </c>
      <c r="AD139">
        <v>30</v>
      </c>
      <c r="AE139">
        <v>114</v>
      </c>
      <c r="AF139">
        <v>0</v>
      </c>
      <c r="AG139">
        <v>0</v>
      </c>
      <c r="AH139">
        <v>10</v>
      </c>
      <c r="AI139" s="51" t="s">
        <v>363</v>
      </c>
      <c r="AM139" s="14" t="s">
        <v>164</v>
      </c>
    </row>
    <row r="140" spans="1:39" x14ac:dyDescent="0.3">
      <c r="A140">
        <v>4456</v>
      </c>
      <c r="B140" t="s">
        <v>180</v>
      </c>
      <c r="C140">
        <v>0</v>
      </c>
      <c r="D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1</v>
      </c>
      <c r="X140">
        <v>2</v>
      </c>
      <c r="Y140">
        <v>2</v>
      </c>
      <c r="Z140">
        <v>2</v>
      </c>
      <c r="AA140">
        <v>1</v>
      </c>
      <c r="AB140">
        <v>1</v>
      </c>
      <c r="AC140">
        <v>1</v>
      </c>
      <c r="AD140">
        <v>0</v>
      </c>
      <c r="AE140">
        <v>3</v>
      </c>
      <c r="AF140">
        <v>0</v>
      </c>
      <c r="AG140">
        <v>0</v>
      </c>
      <c r="AH140">
        <v>0</v>
      </c>
      <c r="AI140" s="51" t="s">
        <v>363</v>
      </c>
      <c r="AM140" s="14" t="s">
        <v>164</v>
      </c>
    </row>
    <row r="141" spans="1:39" x14ac:dyDescent="0.3">
      <c r="A141">
        <v>4457</v>
      </c>
      <c r="B141" t="s">
        <v>181</v>
      </c>
      <c r="C141">
        <v>4</v>
      </c>
      <c r="D141">
        <v>0</v>
      </c>
      <c r="F141">
        <v>2</v>
      </c>
      <c r="G141">
        <v>6</v>
      </c>
      <c r="H141">
        <v>7</v>
      </c>
      <c r="I141">
        <v>5</v>
      </c>
      <c r="J141">
        <v>6</v>
      </c>
      <c r="K141">
        <v>8</v>
      </c>
      <c r="L141">
        <v>5</v>
      </c>
      <c r="M141">
        <v>4</v>
      </c>
      <c r="N141">
        <v>7</v>
      </c>
      <c r="O141">
        <v>5</v>
      </c>
      <c r="P141">
        <v>5</v>
      </c>
      <c r="Q141">
        <v>0</v>
      </c>
      <c r="R141">
        <v>0</v>
      </c>
      <c r="S141">
        <v>13</v>
      </c>
      <c r="T141">
        <v>12</v>
      </c>
      <c r="U141">
        <v>3</v>
      </c>
      <c r="V141">
        <v>0</v>
      </c>
      <c r="W141">
        <v>9</v>
      </c>
      <c r="X141">
        <v>6</v>
      </c>
      <c r="Y141">
        <v>8</v>
      </c>
      <c r="Z141">
        <v>7</v>
      </c>
      <c r="AA141">
        <v>8</v>
      </c>
      <c r="AB141">
        <v>6</v>
      </c>
      <c r="AC141">
        <v>0</v>
      </c>
      <c r="AD141">
        <v>12</v>
      </c>
      <c r="AE141">
        <v>11</v>
      </c>
      <c r="AF141">
        <v>0</v>
      </c>
      <c r="AG141">
        <v>0</v>
      </c>
      <c r="AH141">
        <v>2</v>
      </c>
      <c r="AI141" s="51" t="s">
        <v>363</v>
      </c>
      <c r="AM141" s="14" t="s">
        <v>164</v>
      </c>
    </row>
    <row r="142" spans="1:39" x14ac:dyDescent="0.3">
      <c r="A142">
        <v>4458</v>
      </c>
      <c r="B142" t="s">
        <v>182</v>
      </c>
      <c r="C142">
        <v>1</v>
      </c>
      <c r="D142">
        <v>0</v>
      </c>
      <c r="F142">
        <v>1</v>
      </c>
      <c r="G142">
        <v>3</v>
      </c>
      <c r="H142">
        <v>3</v>
      </c>
      <c r="I142">
        <v>3</v>
      </c>
      <c r="J142">
        <v>3</v>
      </c>
      <c r="K142">
        <v>1</v>
      </c>
      <c r="L142">
        <v>1</v>
      </c>
      <c r="M142">
        <v>1</v>
      </c>
      <c r="N142">
        <v>1</v>
      </c>
      <c r="O142">
        <v>2</v>
      </c>
      <c r="P142">
        <v>1</v>
      </c>
      <c r="Q142">
        <v>0</v>
      </c>
      <c r="R142">
        <v>0</v>
      </c>
      <c r="S142">
        <v>3</v>
      </c>
      <c r="T142">
        <v>3</v>
      </c>
      <c r="U142">
        <v>3</v>
      </c>
      <c r="V142">
        <v>0</v>
      </c>
      <c r="W142">
        <v>2</v>
      </c>
      <c r="X142">
        <v>1</v>
      </c>
      <c r="Y142">
        <v>1</v>
      </c>
      <c r="Z142">
        <v>1</v>
      </c>
      <c r="AA142">
        <v>5</v>
      </c>
      <c r="AB142">
        <v>5</v>
      </c>
      <c r="AC142">
        <v>5</v>
      </c>
      <c r="AD142">
        <v>2</v>
      </c>
      <c r="AE142">
        <v>17</v>
      </c>
      <c r="AF142">
        <v>0</v>
      </c>
      <c r="AG142">
        <v>0</v>
      </c>
      <c r="AH142">
        <v>0</v>
      </c>
      <c r="AI142" s="51" t="s">
        <v>363</v>
      </c>
      <c r="AM142" s="14" t="s">
        <v>164</v>
      </c>
    </row>
    <row r="143" spans="1:39" x14ac:dyDescent="0.3">
      <c r="A143">
        <v>4459</v>
      </c>
      <c r="B143" t="s">
        <v>183</v>
      </c>
      <c r="C143">
        <v>0</v>
      </c>
      <c r="D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2</v>
      </c>
      <c r="L143">
        <v>2</v>
      </c>
      <c r="M143">
        <v>2</v>
      </c>
      <c r="N143">
        <v>2</v>
      </c>
      <c r="O143">
        <v>1</v>
      </c>
      <c r="P143">
        <v>1</v>
      </c>
      <c r="Q143">
        <v>0</v>
      </c>
      <c r="R143">
        <v>0</v>
      </c>
      <c r="S143">
        <v>1</v>
      </c>
      <c r="T143">
        <v>1</v>
      </c>
      <c r="U143">
        <v>1</v>
      </c>
      <c r="V143">
        <v>0</v>
      </c>
      <c r="W143">
        <v>5</v>
      </c>
      <c r="X143">
        <v>0</v>
      </c>
      <c r="Y143">
        <v>0</v>
      </c>
      <c r="Z143">
        <v>0</v>
      </c>
      <c r="AA143">
        <v>3</v>
      </c>
      <c r="AB143">
        <v>3</v>
      </c>
      <c r="AC143">
        <v>0</v>
      </c>
      <c r="AD143">
        <v>4</v>
      </c>
      <c r="AE143">
        <v>5</v>
      </c>
      <c r="AF143">
        <v>0</v>
      </c>
      <c r="AG143">
        <v>0</v>
      </c>
      <c r="AH143">
        <v>1</v>
      </c>
      <c r="AI143" s="51" t="s">
        <v>363</v>
      </c>
      <c r="AM143" s="14" t="s">
        <v>164</v>
      </c>
    </row>
    <row r="144" spans="1:39" x14ac:dyDescent="0.3">
      <c r="A144">
        <v>4460</v>
      </c>
      <c r="B144" t="s">
        <v>184</v>
      </c>
      <c r="C144">
        <v>0</v>
      </c>
      <c r="D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1</v>
      </c>
      <c r="T144">
        <v>0</v>
      </c>
      <c r="U144">
        <v>1</v>
      </c>
      <c r="V144">
        <v>0</v>
      </c>
      <c r="W144">
        <v>2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 s="51" t="s">
        <v>363</v>
      </c>
      <c r="AM144" s="14" t="s">
        <v>164</v>
      </c>
    </row>
    <row r="145" spans="1:39" x14ac:dyDescent="0.3">
      <c r="A145">
        <v>4461</v>
      </c>
      <c r="B145" t="s">
        <v>185</v>
      </c>
      <c r="C145">
        <v>0</v>
      </c>
      <c r="D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3</v>
      </c>
      <c r="L145">
        <v>2</v>
      </c>
      <c r="M145">
        <v>3</v>
      </c>
      <c r="N145">
        <v>3</v>
      </c>
      <c r="O145">
        <v>1</v>
      </c>
      <c r="P145">
        <v>1</v>
      </c>
      <c r="Q145">
        <v>0</v>
      </c>
      <c r="R145">
        <v>0</v>
      </c>
      <c r="S145">
        <v>3</v>
      </c>
      <c r="T145">
        <v>1</v>
      </c>
      <c r="U145">
        <v>3</v>
      </c>
      <c r="V145">
        <v>0</v>
      </c>
      <c r="W145">
        <v>3</v>
      </c>
      <c r="X145">
        <v>1</v>
      </c>
      <c r="Y145">
        <v>4</v>
      </c>
      <c r="Z145">
        <v>4</v>
      </c>
      <c r="AA145">
        <v>3</v>
      </c>
      <c r="AB145">
        <v>2</v>
      </c>
      <c r="AC145">
        <v>0</v>
      </c>
      <c r="AD145">
        <v>0</v>
      </c>
      <c r="AE145">
        <v>12</v>
      </c>
      <c r="AF145">
        <v>0</v>
      </c>
      <c r="AG145">
        <v>0</v>
      </c>
      <c r="AH145">
        <v>0</v>
      </c>
      <c r="AI145" s="51" t="s">
        <v>363</v>
      </c>
      <c r="AM145" s="14" t="s">
        <v>164</v>
      </c>
    </row>
    <row r="146" spans="1:39" x14ac:dyDescent="0.3">
      <c r="A146">
        <v>4462</v>
      </c>
      <c r="B146" t="s">
        <v>186</v>
      </c>
      <c r="C146">
        <v>2</v>
      </c>
      <c r="D146">
        <v>0</v>
      </c>
      <c r="F146">
        <v>3</v>
      </c>
      <c r="G146">
        <v>3</v>
      </c>
      <c r="H146">
        <v>3</v>
      </c>
      <c r="I146">
        <v>3</v>
      </c>
      <c r="J146">
        <v>3</v>
      </c>
      <c r="K146">
        <v>4</v>
      </c>
      <c r="L146">
        <v>4</v>
      </c>
      <c r="M146">
        <v>4</v>
      </c>
      <c r="N146">
        <v>4</v>
      </c>
      <c r="O146">
        <v>5</v>
      </c>
      <c r="P146">
        <v>5</v>
      </c>
      <c r="Q146">
        <v>0</v>
      </c>
      <c r="R146">
        <v>0</v>
      </c>
      <c r="S146">
        <v>1</v>
      </c>
      <c r="T146">
        <v>1</v>
      </c>
      <c r="U146">
        <v>2</v>
      </c>
      <c r="V146">
        <v>0</v>
      </c>
      <c r="W146">
        <v>2</v>
      </c>
      <c r="X146">
        <v>1</v>
      </c>
      <c r="Y146">
        <v>1</v>
      </c>
      <c r="Z146">
        <v>2</v>
      </c>
      <c r="AA146">
        <v>1</v>
      </c>
      <c r="AB146">
        <v>2</v>
      </c>
      <c r="AC146">
        <v>0</v>
      </c>
      <c r="AD146">
        <v>0</v>
      </c>
      <c r="AE146">
        <v>29</v>
      </c>
      <c r="AF146">
        <v>0</v>
      </c>
      <c r="AG146">
        <v>0</v>
      </c>
      <c r="AH146">
        <v>3</v>
      </c>
      <c r="AI146" s="51" t="s">
        <v>363</v>
      </c>
      <c r="AM146" s="14" t="s">
        <v>164</v>
      </c>
    </row>
    <row r="147" spans="1:39" x14ac:dyDescent="0.3">
      <c r="A147">
        <v>4463</v>
      </c>
      <c r="B147" t="s">
        <v>187</v>
      </c>
      <c r="C147">
        <v>0</v>
      </c>
      <c r="D147">
        <v>1</v>
      </c>
      <c r="F147">
        <v>0</v>
      </c>
      <c r="G147">
        <v>3</v>
      </c>
      <c r="H147">
        <v>3</v>
      </c>
      <c r="I147">
        <v>3</v>
      </c>
      <c r="J147">
        <v>3</v>
      </c>
      <c r="K147">
        <v>1</v>
      </c>
      <c r="L147">
        <v>1</v>
      </c>
      <c r="M147">
        <v>1</v>
      </c>
      <c r="N147">
        <v>1</v>
      </c>
      <c r="O147">
        <v>2</v>
      </c>
      <c r="P147">
        <v>2</v>
      </c>
      <c r="Q147">
        <v>0</v>
      </c>
      <c r="R147">
        <v>0</v>
      </c>
      <c r="S147">
        <v>0</v>
      </c>
      <c r="T147">
        <v>2</v>
      </c>
      <c r="U147">
        <v>1</v>
      </c>
      <c r="V147">
        <v>0</v>
      </c>
      <c r="W147">
        <v>2</v>
      </c>
      <c r="X147">
        <v>3</v>
      </c>
      <c r="Y147">
        <v>4</v>
      </c>
      <c r="Z147">
        <v>1</v>
      </c>
      <c r="AA147">
        <v>4</v>
      </c>
      <c r="AB147">
        <v>4</v>
      </c>
      <c r="AC147">
        <v>0</v>
      </c>
      <c r="AD147">
        <v>0</v>
      </c>
      <c r="AE147">
        <v>1</v>
      </c>
      <c r="AF147">
        <v>0</v>
      </c>
      <c r="AG147">
        <v>0</v>
      </c>
      <c r="AH147">
        <v>3</v>
      </c>
      <c r="AI147" s="51" t="s">
        <v>363</v>
      </c>
      <c r="AM147" s="14" t="s">
        <v>164</v>
      </c>
    </row>
    <row r="148" spans="1:39" x14ac:dyDescent="0.3">
      <c r="A148">
        <v>4464</v>
      </c>
      <c r="B148" t="s">
        <v>188</v>
      </c>
      <c r="C148">
        <v>2</v>
      </c>
      <c r="D148">
        <v>1</v>
      </c>
      <c r="F148">
        <v>2</v>
      </c>
      <c r="G148">
        <v>1</v>
      </c>
      <c r="H148">
        <v>1</v>
      </c>
      <c r="I148">
        <v>1</v>
      </c>
      <c r="J148">
        <v>1</v>
      </c>
      <c r="K148">
        <v>5</v>
      </c>
      <c r="L148">
        <v>4</v>
      </c>
      <c r="M148">
        <v>5</v>
      </c>
      <c r="N148">
        <v>5</v>
      </c>
      <c r="O148">
        <v>6</v>
      </c>
      <c r="P148">
        <v>6</v>
      </c>
      <c r="Q148">
        <v>2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1</v>
      </c>
      <c r="Y148">
        <v>3</v>
      </c>
      <c r="Z148">
        <v>1</v>
      </c>
      <c r="AA148">
        <v>4</v>
      </c>
      <c r="AB148">
        <v>3</v>
      </c>
      <c r="AC148">
        <v>1</v>
      </c>
      <c r="AD148">
        <v>0</v>
      </c>
      <c r="AE148">
        <v>11</v>
      </c>
      <c r="AF148">
        <v>0</v>
      </c>
      <c r="AG148">
        <v>0</v>
      </c>
      <c r="AH148">
        <v>4</v>
      </c>
      <c r="AI148" s="51" t="s">
        <v>363</v>
      </c>
      <c r="AM148" s="14" t="s">
        <v>164</v>
      </c>
    </row>
    <row r="149" spans="1:39" x14ac:dyDescent="0.3">
      <c r="A149">
        <v>4465</v>
      </c>
      <c r="B149" t="s">
        <v>189</v>
      </c>
      <c r="C149">
        <v>0</v>
      </c>
      <c r="D149">
        <v>0</v>
      </c>
      <c r="F149">
        <v>0</v>
      </c>
      <c r="G149">
        <v>1</v>
      </c>
      <c r="H149">
        <v>1</v>
      </c>
      <c r="I149">
        <v>1</v>
      </c>
      <c r="J149">
        <v>1</v>
      </c>
      <c r="K149">
        <v>0</v>
      </c>
      <c r="L149">
        <v>0</v>
      </c>
      <c r="M149">
        <v>0</v>
      </c>
      <c r="N149">
        <v>0</v>
      </c>
      <c r="O149">
        <v>1</v>
      </c>
      <c r="P149">
        <v>1</v>
      </c>
      <c r="Q149">
        <v>0</v>
      </c>
      <c r="R149">
        <v>0</v>
      </c>
      <c r="S149">
        <v>0</v>
      </c>
      <c r="T149">
        <v>1</v>
      </c>
      <c r="U149">
        <v>1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1</v>
      </c>
      <c r="AB149">
        <v>1</v>
      </c>
      <c r="AC149">
        <v>0</v>
      </c>
      <c r="AD149">
        <v>0</v>
      </c>
      <c r="AE149">
        <v>37</v>
      </c>
      <c r="AF149">
        <v>0</v>
      </c>
      <c r="AG149">
        <v>0</v>
      </c>
      <c r="AH149">
        <v>0</v>
      </c>
      <c r="AI149" s="51" t="s">
        <v>363</v>
      </c>
      <c r="AM149" s="14" t="s">
        <v>164</v>
      </c>
    </row>
    <row r="150" spans="1:39" x14ac:dyDescent="0.3">
      <c r="A150">
        <v>6681</v>
      </c>
      <c r="B150" t="s">
        <v>190</v>
      </c>
      <c r="C150">
        <v>0</v>
      </c>
      <c r="D150">
        <v>0</v>
      </c>
      <c r="F150">
        <v>0</v>
      </c>
      <c r="G150">
        <v>5</v>
      </c>
      <c r="H150">
        <v>5</v>
      </c>
      <c r="I150">
        <v>5</v>
      </c>
      <c r="J150">
        <v>5</v>
      </c>
      <c r="K150">
        <v>9</v>
      </c>
      <c r="L150">
        <v>8</v>
      </c>
      <c r="M150">
        <v>10</v>
      </c>
      <c r="N150">
        <v>9</v>
      </c>
      <c r="O150">
        <v>6</v>
      </c>
      <c r="P150">
        <v>8</v>
      </c>
      <c r="Q150">
        <v>0</v>
      </c>
      <c r="R150">
        <v>0</v>
      </c>
      <c r="S150">
        <v>1</v>
      </c>
      <c r="T150">
        <v>2</v>
      </c>
      <c r="U150">
        <v>3</v>
      </c>
      <c r="V150">
        <v>0</v>
      </c>
      <c r="W150">
        <v>5</v>
      </c>
      <c r="X150">
        <v>1</v>
      </c>
      <c r="Y150">
        <v>1</v>
      </c>
      <c r="Z150">
        <v>1</v>
      </c>
      <c r="AA150">
        <v>4</v>
      </c>
      <c r="AB150">
        <v>3</v>
      </c>
      <c r="AC150">
        <v>0</v>
      </c>
      <c r="AD150">
        <v>0</v>
      </c>
      <c r="AE150">
        <v>5</v>
      </c>
      <c r="AF150">
        <v>0</v>
      </c>
      <c r="AG150">
        <v>0</v>
      </c>
      <c r="AH150">
        <v>5</v>
      </c>
      <c r="AI150" s="51" t="s">
        <v>107</v>
      </c>
      <c r="AM150" s="14" t="s">
        <v>92</v>
      </c>
    </row>
    <row r="151" spans="1:39" x14ac:dyDescent="0.3">
      <c r="A151">
        <v>6682</v>
      </c>
      <c r="B151" t="s">
        <v>191</v>
      </c>
      <c r="C151">
        <v>0</v>
      </c>
      <c r="D151">
        <v>0</v>
      </c>
      <c r="F151">
        <v>0</v>
      </c>
      <c r="G151">
        <v>2</v>
      </c>
      <c r="H151">
        <v>2</v>
      </c>
      <c r="I151">
        <v>2</v>
      </c>
      <c r="J151">
        <v>2</v>
      </c>
      <c r="K151">
        <v>3</v>
      </c>
      <c r="L151">
        <v>3</v>
      </c>
      <c r="M151">
        <v>3</v>
      </c>
      <c r="N151">
        <v>3</v>
      </c>
      <c r="O151">
        <v>4</v>
      </c>
      <c r="P151">
        <v>4</v>
      </c>
      <c r="Q151">
        <v>0</v>
      </c>
      <c r="R151">
        <v>0</v>
      </c>
      <c r="S151">
        <v>3</v>
      </c>
      <c r="T151">
        <v>4</v>
      </c>
      <c r="U151">
        <v>3</v>
      </c>
      <c r="V151">
        <v>0</v>
      </c>
      <c r="W151">
        <v>7</v>
      </c>
      <c r="X151">
        <v>6</v>
      </c>
      <c r="Y151">
        <v>7</v>
      </c>
      <c r="Z151">
        <v>7</v>
      </c>
      <c r="AA151">
        <v>5</v>
      </c>
      <c r="AB151">
        <v>4</v>
      </c>
      <c r="AC151">
        <v>6</v>
      </c>
      <c r="AD151">
        <v>0</v>
      </c>
      <c r="AE151">
        <v>3</v>
      </c>
      <c r="AF151">
        <v>0</v>
      </c>
      <c r="AG151">
        <v>0</v>
      </c>
      <c r="AH151">
        <v>1</v>
      </c>
      <c r="AI151" s="51" t="s">
        <v>107</v>
      </c>
      <c r="AM151" s="14" t="s">
        <v>92</v>
      </c>
    </row>
    <row r="152" spans="1:39" x14ac:dyDescent="0.3">
      <c r="A152">
        <v>6683</v>
      </c>
      <c r="B152" t="s">
        <v>192</v>
      </c>
      <c r="C152">
        <v>2</v>
      </c>
      <c r="D152">
        <v>1</v>
      </c>
      <c r="F152">
        <v>1</v>
      </c>
      <c r="G152">
        <v>16</v>
      </c>
      <c r="H152">
        <v>16</v>
      </c>
      <c r="I152">
        <v>16</v>
      </c>
      <c r="J152">
        <v>16</v>
      </c>
      <c r="K152">
        <v>18</v>
      </c>
      <c r="L152">
        <v>17</v>
      </c>
      <c r="M152">
        <v>18</v>
      </c>
      <c r="N152">
        <v>18</v>
      </c>
      <c r="O152">
        <v>16</v>
      </c>
      <c r="P152">
        <v>15</v>
      </c>
      <c r="Q152">
        <v>0</v>
      </c>
      <c r="R152">
        <v>0</v>
      </c>
      <c r="S152">
        <v>13</v>
      </c>
      <c r="T152">
        <v>9</v>
      </c>
      <c r="U152">
        <v>11</v>
      </c>
      <c r="V152">
        <v>0</v>
      </c>
      <c r="W152">
        <v>20</v>
      </c>
      <c r="X152">
        <v>13</v>
      </c>
      <c r="Y152">
        <v>10</v>
      </c>
      <c r="Z152">
        <v>8</v>
      </c>
      <c r="AA152">
        <v>11</v>
      </c>
      <c r="AB152">
        <v>5</v>
      </c>
      <c r="AC152">
        <v>9</v>
      </c>
      <c r="AD152">
        <v>0</v>
      </c>
      <c r="AE152">
        <v>14</v>
      </c>
      <c r="AF152">
        <v>0</v>
      </c>
      <c r="AG152">
        <v>5</v>
      </c>
      <c r="AH152">
        <v>7</v>
      </c>
      <c r="AI152" s="51" t="s">
        <v>128</v>
      </c>
      <c r="AM152" s="14" t="s">
        <v>92</v>
      </c>
    </row>
    <row r="153" spans="1:39" x14ac:dyDescent="0.3">
      <c r="A153">
        <v>6722</v>
      </c>
      <c r="B153" t="s">
        <v>193</v>
      </c>
      <c r="C153">
        <v>4</v>
      </c>
      <c r="D153">
        <v>1</v>
      </c>
      <c r="F153">
        <v>8</v>
      </c>
      <c r="G153">
        <v>22</v>
      </c>
      <c r="H153">
        <v>22</v>
      </c>
      <c r="I153">
        <v>22</v>
      </c>
      <c r="J153">
        <v>22</v>
      </c>
      <c r="K153">
        <v>33</v>
      </c>
      <c r="L153">
        <v>33</v>
      </c>
      <c r="M153">
        <v>33</v>
      </c>
      <c r="N153">
        <v>33</v>
      </c>
      <c r="O153">
        <v>34</v>
      </c>
      <c r="P153">
        <v>34</v>
      </c>
      <c r="Q153">
        <v>0</v>
      </c>
      <c r="R153">
        <v>0</v>
      </c>
      <c r="S153">
        <v>41</v>
      </c>
      <c r="T153">
        <v>40</v>
      </c>
      <c r="U153">
        <v>33</v>
      </c>
      <c r="V153">
        <v>0</v>
      </c>
      <c r="W153">
        <v>44</v>
      </c>
      <c r="X153">
        <v>32</v>
      </c>
      <c r="Y153">
        <v>31</v>
      </c>
      <c r="Z153">
        <v>36</v>
      </c>
      <c r="AA153">
        <v>17</v>
      </c>
      <c r="AB153">
        <v>13</v>
      </c>
      <c r="AC153">
        <v>21</v>
      </c>
      <c r="AD153">
        <v>20</v>
      </c>
      <c r="AE153">
        <v>106</v>
      </c>
      <c r="AF153">
        <v>0</v>
      </c>
      <c r="AG153">
        <v>3</v>
      </c>
      <c r="AH153">
        <v>24</v>
      </c>
      <c r="AI153" s="51" t="s">
        <v>193</v>
      </c>
      <c r="AM153" s="14" t="s">
        <v>33</v>
      </c>
    </row>
    <row r="154" spans="1:39" x14ac:dyDescent="0.3">
      <c r="A154">
        <v>6723</v>
      </c>
      <c r="B154" t="s">
        <v>194</v>
      </c>
      <c r="C154">
        <v>0</v>
      </c>
      <c r="D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8</v>
      </c>
      <c r="AB154">
        <v>1</v>
      </c>
      <c r="AC154">
        <v>0</v>
      </c>
      <c r="AD154">
        <v>0</v>
      </c>
      <c r="AE154">
        <v>1</v>
      </c>
      <c r="AF154">
        <v>0</v>
      </c>
      <c r="AG154">
        <v>0</v>
      </c>
      <c r="AH154">
        <v>2</v>
      </c>
      <c r="AI154" s="51" t="s">
        <v>194</v>
      </c>
      <c r="AM154" s="14" t="s">
        <v>33</v>
      </c>
    </row>
    <row r="155" spans="1:39" x14ac:dyDescent="0.3">
      <c r="A155">
        <v>6953</v>
      </c>
      <c r="B155" t="s">
        <v>195</v>
      </c>
      <c r="C155">
        <v>0</v>
      </c>
      <c r="D155">
        <v>0</v>
      </c>
      <c r="F155">
        <v>0</v>
      </c>
      <c r="G155">
        <v>2</v>
      </c>
      <c r="H155">
        <v>2</v>
      </c>
      <c r="I155">
        <v>2</v>
      </c>
      <c r="J155">
        <v>2</v>
      </c>
      <c r="K155">
        <v>6</v>
      </c>
      <c r="L155">
        <v>5</v>
      </c>
      <c r="M155">
        <v>6</v>
      </c>
      <c r="N155">
        <v>6</v>
      </c>
      <c r="O155">
        <v>5</v>
      </c>
      <c r="P155">
        <v>5</v>
      </c>
      <c r="Q155">
        <v>0</v>
      </c>
      <c r="R155">
        <v>0</v>
      </c>
      <c r="S155">
        <v>0</v>
      </c>
      <c r="T155">
        <v>2</v>
      </c>
      <c r="U155">
        <v>0</v>
      </c>
      <c r="V155">
        <v>0</v>
      </c>
      <c r="W155">
        <v>4</v>
      </c>
      <c r="X155">
        <v>1</v>
      </c>
      <c r="Y155">
        <v>3</v>
      </c>
      <c r="Z155">
        <v>2</v>
      </c>
      <c r="AA155">
        <v>0</v>
      </c>
      <c r="AB155">
        <v>0</v>
      </c>
      <c r="AC155">
        <v>4</v>
      </c>
      <c r="AD155">
        <v>0</v>
      </c>
      <c r="AE155">
        <v>40</v>
      </c>
      <c r="AF155">
        <v>0</v>
      </c>
      <c r="AG155">
        <v>0</v>
      </c>
      <c r="AH155">
        <v>2</v>
      </c>
      <c r="AI155" s="51" t="s">
        <v>116</v>
      </c>
      <c r="AM155" s="14" t="s">
        <v>92</v>
      </c>
    </row>
    <row r="156" spans="1:39" x14ac:dyDescent="0.3">
      <c r="A156">
        <v>6954</v>
      </c>
      <c r="B156" t="s">
        <v>196</v>
      </c>
      <c r="C156">
        <v>0</v>
      </c>
      <c r="D156">
        <v>0</v>
      </c>
      <c r="F156">
        <v>1</v>
      </c>
      <c r="G156">
        <v>5</v>
      </c>
      <c r="H156">
        <v>5</v>
      </c>
      <c r="I156">
        <v>5</v>
      </c>
      <c r="J156">
        <v>5</v>
      </c>
      <c r="K156">
        <v>7</v>
      </c>
      <c r="L156">
        <v>6</v>
      </c>
      <c r="M156">
        <v>7</v>
      </c>
      <c r="N156">
        <v>6</v>
      </c>
      <c r="O156">
        <v>11</v>
      </c>
      <c r="P156">
        <v>11</v>
      </c>
      <c r="Q156">
        <v>0</v>
      </c>
      <c r="R156">
        <v>0</v>
      </c>
      <c r="S156">
        <v>5</v>
      </c>
      <c r="T156">
        <v>5</v>
      </c>
      <c r="U156">
        <v>5</v>
      </c>
      <c r="V156">
        <v>0</v>
      </c>
      <c r="W156">
        <v>9</v>
      </c>
      <c r="X156">
        <v>1</v>
      </c>
      <c r="Y156">
        <v>2</v>
      </c>
      <c r="Z156">
        <v>2</v>
      </c>
      <c r="AA156">
        <v>7</v>
      </c>
      <c r="AB156">
        <v>4</v>
      </c>
      <c r="AC156">
        <v>5</v>
      </c>
      <c r="AD156">
        <v>0</v>
      </c>
      <c r="AE156">
        <v>22</v>
      </c>
      <c r="AF156">
        <v>0</v>
      </c>
      <c r="AG156">
        <v>0</v>
      </c>
      <c r="AH156">
        <v>1</v>
      </c>
      <c r="AI156" s="51" t="s">
        <v>161</v>
      </c>
      <c r="AM156" s="14" t="s">
        <v>33</v>
      </c>
    </row>
    <row r="157" spans="1:39" x14ac:dyDescent="0.3">
      <c r="A157">
        <v>6997</v>
      </c>
      <c r="B157" t="s">
        <v>197</v>
      </c>
      <c r="C157">
        <v>1</v>
      </c>
      <c r="D157">
        <v>0</v>
      </c>
      <c r="F157">
        <v>2</v>
      </c>
      <c r="G157">
        <v>19</v>
      </c>
      <c r="H157">
        <v>19</v>
      </c>
      <c r="I157">
        <v>19</v>
      </c>
      <c r="J157">
        <v>19</v>
      </c>
      <c r="K157">
        <v>17</v>
      </c>
      <c r="L157">
        <v>17</v>
      </c>
      <c r="M157">
        <v>17</v>
      </c>
      <c r="N157">
        <v>16</v>
      </c>
      <c r="O157">
        <v>17</v>
      </c>
      <c r="P157">
        <v>17</v>
      </c>
      <c r="Q157">
        <v>0</v>
      </c>
      <c r="R157">
        <v>0</v>
      </c>
      <c r="S157">
        <v>10</v>
      </c>
      <c r="T157">
        <v>12</v>
      </c>
      <c r="U157">
        <v>16</v>
      </c>
      <c r="V157">
        <v>0</v>
      </c>
      <c r="W157">
        <v>16</v>
      </c>
      <c r="X157">
        <v>5</v>
      </c>
      <c r="Y157">
        <v>5</v>
      </c>
      <c r="Z157">
        <v>6</v>
      </c>
      <c r="AA157">
        <v>12</v>
      </c>
      <c r="AB157">
        <v>12</v>
      </c>
      <c r="AC157">
        <v>7</v>
      </c>
      <c r="AD157">
        <v>40</v>
      </c>
      <c r="AE157">
        <v>107</v>
      </c>
      <c r="AF157">
        <v>0</v>
      </c>
      <c r="AG157">
        <v>2</v>
      </c>
      <c r="AH157">
        <v>10</v>
      </c>
      <c r="AI157" s="51" t="s">
        <v>197</v>
      </c>
      <c r="AM157" s="14" t="s">
        <v>33</v>
      </c>
    </row>
    <row r="158" spans="1:39" x14ac:dyDescent="0.3">
      <c r="A158">
        <v>7020</v>
      </c>
      <c r="B158" t="s">
        <v>198</v>
      </c>
      <c r="C158">
        <v>1</v>
      </c>
      <c r="D158">
        <v>0</v>
      </c>
      <c r="F158">
        <v>1</v>
      </c>
      <c r="G158">
        <v>3</v>
      </c>
      <c r="H158">
        <v>3</v>
      </c>
      <c r="I158">
        <v>3</v>
      </c>
      <c r="J158">
        <v>3</v>
      </c>
      <c r="K158">
        <v>5</v>
      </c>
      <c r="L158">
        <v>4</v>
      </c>
      <c r="M158">
        <v>5</v>
      </c>
      <c r="N158">
        <v>5</v>
      </c>
      <c r="O158">
        <v>4</v>
      </c>
      <c r="P158">
        <v>4</v>
      </c>
      <c r="Q158">
        <v>0</v>
      </c>
      <c r="R158">
        <v>0</v>
      </c>
      <c r="S158">
        <v>3</v>
      </c>
      <c r="T158">
        <v>3</v>
      </c>
      <c r="U158">
        <v>3</v>
      </c>
      <c r="V158">
        <v>0</v>
      </c>
      <c r="W158">
        <v>4</v>
      </c>
      <c r="X158">
        <v>5</v>
      </c>
      <c r="Y158">
        <v>6</v>
      </c>
      <c r="Z158">
        <v>5</v>
      </c>
      <c r="AA158">
        <v>5</v>
      </c>
      <c r="AB158">
        <v>4</v>
      </c>
      <c r="AC158">
        <v>1</v>
      </c>
      <c r="AD158">
        <v>0</v>
      </c>
      <c r="AE158">
        <v>32</v>
      </c>
      <c r="AF158">
        <v>0</v>
      </c>
      <c r="AG158">
        <v>0</v>
      </c>
      <c r="AH158">
        <v>0</v>
      </c>
      <c r="AI158" s="51" t="s">
        <v>360</v>
      </c>
      <c r="AM158" s="14" t="s">
        <v>92</v>
      </c>
    </row>
    <row r="159" spans="1:39" x14ac:dyDescent="0.3">
      <c r="A159">
        <v>7021</v>
      </c>
      <c r="B159" t="s">
        <v>199</v>
      </c>
      <c r="C159">
        <v>3</v>
      </c>
      <c r="D159">
        <v>1</v>
      </c>
      <c r="F159">
        <v>4</v>
      </c>
      <c r="G159">
        <v>4</v>
      </c>
      <c r="H159">
        <v>4</v>
      </c>
      <c r="I159">
        <v>4</v>
      </c>
      <c r="J159">
        <v>4</v>
      </c>
      <c r="K159">
        <v>1</v>
      </c>
      <c r="L159">
        <v>1</v>
      </c>
      <c r="M159">
        <v>2</v>
      </c>
      <c r="N159">
        <v>2</v>
      </c>
      <c r="O159">
        <v>2</v>
      </c>
      <c r="P159">
        <v>2</v>
      </c>
      <c r="Q159">
        <v>0</v>
      </c>
      <c r="R159">
        <v>0</v>
      </c>
      <c r="S159">
        <v>3</v>
      </c>
      <c r="T159">
        <v>6</v>
      </c>
      <c r="U159">
        <v>8</v>
      </c>
      <c r="V159">
        <v>0</v>
      </c>
      <c r="W159">
        <v>3</v>
      </c>
      <c r="X159">
        <v>2</v>
      </c>
      <c r="Y159">
        <v>3</v>
      </c>
      <c r="Z159">
        <v>2</v>
      </c>
      <c r="AA159">
        <v>4</v>
      </c>
      <c r="AB159">
        <v>1</v>
      </c>
      <c r="AC159">
        <v>0</v>
      </c>
      <c r="AD159">
        <v>0</v>
      </c>
      <c r="AE159">
        <v>20</v>
      </c>
      <c r="AF159">
        <v>0</v>
      </c>
      <c r="AG159">
        <v>0</v>
      </c>
      <c r="AH159">
        <v>4</v>
      </c>
      <c r="AI159" s="51" t="s">
        <v>360</v>
      </c>
      <c r="AM159" s="14" t="s">
        <v>92</v>
      </c>
    </row>
    <row r="160" spans="1:39" x14ac:dyDescent="0.3">
      <c r="A160">
        <v>7022</v>
      </c>
      <c r="B160" t="s">
        <v>200</v>
      </c>
      <c r="C160">
        <v>0</v>
      </c>
      <c r="D160">
        <v>0</v>
      </c>
      <c r="F160">
        <v>1</v>
      </c>
      <c r="G160">
        <v>11</v>
      </c>
      <c r="H160">
        <v>11</v>
      </c>
      <c r="I160">
        <v>11</v>
      </c>
      <c r="J160">
        <v>11</v>
      </c>
      <c r="K160">
        <v>9</v>
      </c>
      <c r="L160">
        <v>6</v>
      </c>
      <c r="M160">
        <v>7</v>
      </c>
      <c r="N160">
        <v>9</v>
      </c>
      <c r="O160">
        <v>5</v>
      </c>
      <c r="P160">
        <v>5</v>
      </c>
      <c r="Q160">
        <v>0</v>
      </c>
      <c r="R160">
        <v>0</v>
      </c>
      <c r="S160">
        <v>9</v>
      </c>
      <c r="T160">
        <v>9</v>
      </c>
      <c r="U160">
        <v>9</v>
      </c>
      <c r="V160">
        <v>0</v>
      </c>
      <c r="W160">
        <v>7</v>
      </c>
      <c r="X160">
        <v>2</v>
      </c>
      <c r="Y160">
        <v>3</v>
      </c>
      <c r="Z160">
        <v>2</v>
      </c>
      <c r="AA160">
        <v>3</v>
      </c>
      <c r="AB160">
        <v>3</v>
      </c>
      <c r="AC160">
        <v>1</v>
      </c>
      <c r="AD160">
        <v>3</v>
      </c>
      <c r="AE160">
        <v>32</v>
      </c>
      <c r="AF160">
        <v>0</v>
      </c>
      <c r="AG160">
        <v>0</v>
      </c>
      <c r="AH160">
        <v>2</v>
      </c>
      <c r="AI160" s="51" t="s">
        <v>169</v>
      </c>
      <c r="AM160" s="14" t="s">
        <v>164</v>
      </c>
    </row>
    <row r="161" spans="1:39" x14ac:dyDescent="0.3">
      <c r="A161">
        <v>7023</v>
      </c>
      <c r="B161" t="s">
        <v>201</v>
      </c>
      <c r="C161">
        <v>0</v>
      </c>
      <c r="D161">
        <v>0</v>
      </c>
      <c r="F161">
        <v>3</v>
      </c>
      <c r="G161">
        <v>5</v>
      </c>
      <c r="H161">
        <v>5</v>
      </c>
      <c r="I161">
        <v>5</v>
      </c>
      <c r="J161">
        <v>5</v>
      </c>
      <c r="K161">
        <v>0</v>
      </c>
      <c r="L161">
        <v>0</v>
      </c>
      <c r="M161">
        <v>0</v>
      </c>
      <c r="N161">
        <v>0</v>
      </c>
      <c r="O161">
        <v>2</v>
      </c>
      <c r="P161">
        <v>2</v>
      </c>
      <c r="Q161">
        <v>0</v>
      </c>
      <c r="R161">
        <v>0</v>
      </c>
      <c r="S161">
        <v>1</v>
      </c>
      <c r="T161">
        <v>1</v>
      </c>
      <c r="U161">
        <v>1</v>
      </c>
      <c r="V161">
        <v>0</v>
      </c>
      <c r="W161">
        <v>7</v>
      </c>
      <c r="X161">
        <v>1</v>
      </c>
      <c r="Y161">
        <v>2</v>
      </c>
      <c r="Z161">
        <v>1</v>
      </c>
      <c r="AA161">
        <v>12</v>
      </c>
      <c r="AB161">
        <v>2</v>
      </c>
      <c r="AC161">
        <v>3</v>
      </c>
      <c r="AD161">
        <v>0</v>
      </c>
      <c r="AE161">
        <v>5</v>
      </c>
      <c r="AF161">
        <v>0</v>
      </c>
      <c r="AG161">
        <v>0</v>
      </c>
      <c r="AH161">
        <v>5</v>
      </c>
      <c r="AI161" s="51" t="s">
        <v>42</v>
      </c>
      <c r="AM161" s="14" t="s">
        <v>33</v>
      </c>
    </row>
    <row r="162" spans="1:39" x14ac:dyDescent="0.3">
      <c r="A162">
        <v>7107</v>
      </c>
      <c r="B162" t="s">
        <v>58</v>
      </c>
      <c r="C162">
        <v>1</v>
      </c>
      <c r="D162">
        <v>0</v>
      </c>
      <c r="F162">
        <v>7</v>
      </c>
      <c r="G162">
        <v>71</v>
      </c>
      <c r="H162">
        <v>70</v>
      </c>
      <c r="I162">
        <v>71</v>
      </c>
      <c r="J162">
        <v>71</v>
      </c>
      <c r="K162">
        <v>71</v>
      </c>
      <c r="L162">
        <v>68</v>
      </c>
      <c r="M162">
        <v>73</v>
      </c>
      <c r="N162">
        <v>73</v>
      </c>
      <c r="O162">
        <v>65</v>
      </c>
      <c r="P162">
        <v>66</v>
      </c>
      <c r="Q162">
        <v>0</v>
      </c>
      <c r="R162">
        <v>0</v>
      </c>
      <c r="S162">
        <v>59</v>
      </c>
      <c r="T162">
        <v>60</v>
      </c>
      <c r="U162">
        <v>46</v>
      </c>
      <c r="V162">
        <v>0</v>
      </c>
      <c r="W162">
        <v>70</v>
      </c>
      <c r="X162">
        <v>31</v>
      </c>
      <c r="Y162">
        <v>54</v>
      </c>
      <c r="Z162">
        <v>56</v>
      </c>
      <c r="AA162">
        <v>41</v>
      </c>
      <c r="AB162">
        <v>36</v>
      </c>
      <c r="AC162">
        <v>19</v>
      </c>
      <c r="AD162">
        <v>19</v>
      </c>
      <c r="AE162">
        <v>64</v>
      </c>
      <c r="AF162">
        <v>0</v>
      </c>
      <c r="AG162">
        <v>15</v>
      </c>
      <c r="AH162">
        <v>30</v>
      </c>
      <c r="AI162" s="51" t="s">
        <v>58</v>
      </c>
      <c r="AM162" s="14" t="s">
        <v>33</v>
      </c>
    </row>
    <row r="163" spans="1:39" x14ac:dyDescent="0.3">
      <c r="A163">
        <v>7183</v>
      </c>
      <c r="B163" t="s">
        <v>202</v>
      </c>
      <c r="C163">
        <v>1</v>
      </c>
      <c r="D163">
        <v>2</v>
      </c>
      <c r="F163">
        <v>5</v>
      </c>
      <c r="G163">
        <v>74</v>
      </c>
      <c r="H163">
        <v>74</v>
      </c>
      <c r="I163">
        <v>74</v>
      </c>
      <c r="J163">
        <v>74</v>
      </c>
      <c r="K163">
        <v>75</v>
      </c>
      <c r="L163">
        <v>73</v>
      </c>
      <c r="M163">
        <v>76</v>
      </c>
      <c r="N163">
        <v>75</v>
      </c>
      <c r="O163">
        <v>92</v>
      </c>
      <c r="P163">
        <v>94</v>
      </c>
      <c r="Q163">
        <v>0</v>
      </c>
      <c r="R163">
        <v>0</v>
      </c>
      <c r="S163">
        <v>71</v>
      </c>
      <c r="T163">
        <v>72</v>
      </c>
      <c r="U163">
        <v>73</v>
      </c>
      <c r="V163">
        <v>0</v>
      </c>
      <c r="W163">
        <v>85</v>
      </c>
      <c r="X163">
        <v>55</v>
      </c>
      <c r="Y163">
        <v>61</v>
      </c>
      <c r="Z163">
        <v>56</v>
      </c>
      <c r="AA163">
        <v>43</v>
      </c>
      <c r="AB163">
        <v>44</v>
      </c>
      <c r="AC163">
        <v>6</v>
      </c>
      <c r="AD163">
        <v>0</v>
      </c>
      <c r="AE163">
        <v>126</v>
      </c>
      <c r="AF163">
        <v>0</v>
      </c>
      <c r="AG163">
        <v>9</v>
      </c>
      <c r="AH163">
        <v>76</v>
      </c>
      <c r="AI163" s="51" t="s">
        <v>49</v>
      </c>
      <c r="AM163" s="14" t="s">
        <v>33</v>
      </c>
    </row>
    <row r="164" spans="1:39" x14ac:dyDescent="0.3">
      <c r="A164">
        <v>7222</v>
      </c>
      <c r="B164" t="s">
        <v>203</v>
      </c>
      <c r="C164">
        <v>1</v>
      </c>
      <c r="D164">
        <v>0</v>
      </c>
      <c r="F164">
        <v>1</v>
      </c>
      <c r="G164">
        <v>3</v>
      </c>
      <c r="H164">
        <v>3</v>
      </c>
      <c r="I164">
        <v>3</v>
      </c>
      <c r="J164">
        <v>3</v>
      </c>
      <c r="K164">
        <v>4</v>
      </c>
      <c r="L164">
        <v>4</v>
      </c>
      <c r="M164">
        <v>4</v>
      </c>
      <c r="N164">
        <v>4</v>
      </c>
      <c r="O164">
        <v>5</v>
      </c>
      <c r="P164">
        <v>5</v>
      </c>
      <c r="Q164">
        <v>0</v>
      </c>
      <c r="R164">
        <v>0</v>
      </c>
      <c r="S164">
        <v>5</v>
      </c>
      <c r="T164">
        <v>5</v>
      </c>
      <c r="U164">
        <v>5</v>
      </c>
      <c r="V164">
        <v>0</v>
      </c>
      <c r="W164">
        <v>7</v>
      </c>
      <c r="X164">
        <v>5</v>
      </c>
      <c r="Y164">
        <v>5</v>
      </c>
      <c r="Z164">
        <v>5</v>
      </c>
      <c r="AA164">
        <v>6</v>
      </c>
      <c r="AB164">
        <v>7</v>
      </c>
      <c r="AC164">
        <v>0</v>
      </c>
      <c r="AD164">
        <v>0</v>
      </c>
      <c r="AE164">
        <v>39</v>
      </c>
      <c r="AF164">
        <v>0</v>
      </c>
      <c r="AG164">
        <v>0</v>
      </c>
      <c r="AH164">
        <v>2</v>
      </c>
      <c r="AI164" s="51" t="s">
        <v>141</v>
      </c>
      <c r="AM164" s="14" t="s">
        <v>92</v>
      </c>
    </row>
    <row r="165" spans="1:39" x14ac:dyDescent="0.3">
      <c r="A165">
        <v>7223</v>
      </c>
      <c r="B165" t="s">
        <v>204</v>
      </c>
      <c r="C165">
        <v>0</v>
      </c>
      <c r="D165">
        <v>0</v>
      </c>
      <c r="F165">
        <v>0</v>
      </c>
      <c r="G165">
        <v>5</v>
      </c>
      <c r="H165">
        <v>5</v>
      </c>
      <c r="I165">
        <v>5</v>
      </c>
      <c r="J165">
        <v>5</v>
      </c>
      <c r="K165">
        <v>6</v>
      </c>
      <c r="L165">
        <v>6</v>
      </c>
      <c r="M165">
        <v>6</v>
      </c>
      <c r="N165">
        <v>5</v>
      </c>
      <c r="O165">
        <v>2</v>
      </c>
      <c r="P165">
        <v>2</v>
      </c>
      <c r="Q165">
        <v>0</v>
      </c>
      <c r="R165">
        <v>0</v>
      </c>
      <c r="S165">
        <v>7</v>
      </c>
      <c r="T165">
        <v>7</v>
      </c>
      <c r="U165">
        <v>7</v>
      </c>
      <c r="V165">
        <v>0</v>
      </c>
      <c r="W165">
        <v>7</v>
      </c>
      <c r="X165">
        <v>3</v>
      </c>
      <c r="Y165">
        <v>6</v>
      </c>
      <c r="Z165">
        <v>4</v>
      </c>
      <c r="AA165">
        <v>8</v>
      </c>
      <c r="AB165">
        <v>5</v>
      </c>
      <c r="AC165">
        <v>0</v>
      </c>
      <c r="AD165">
        <v>0</v>
      </c>
      <c r="AE165">
        <v>11</v>
      </c>
      <c r="AF165">
        <v>0</v>
      </c>
      <c r="AG165">
        <v>0</v>
      </c>
      <c r="AH165">
        <v>5</v>
      </c>
      <c r="AI165" s="51" t="s">
        <v>141</v>
      </c>
      <c r="AM165" s="14" t="s">
        <v>92</v>
      </c>
    </row>
    <row r="166" spans="1:39" x14ac:dyDescent="0.3">
      <c r="A166">
        <v>7306</v>
      </c>
      <c r="B166" t="s">
        <v>205</v>
      </c>
      <c r="C166">
        <v>5</v>
      </c>
      <c r="D166">
        <v>1</v>
      </c>
      <c r="F166">
        <v>4</v>
      </c>
      <c r="G166">
        <v>35</v>
      </c>
      <c r="H166">
        <v>35</v>
      </c>
      <c r="I166">
        <v>35</v>
      </c>
      <c r="J166">
        <v>35</v>
      </c>
      <c r="K166">
        <v>22</v>
      </c>
      <c r="L166">
        <v>22</v>
      </c>
      <c r="M166">
        <v>22</v>
      </c>
      <c r="N166">
        <v>22</v>
      </c>
      <c r="O166">
        <v>24</v>
      </c>
      <c r="P166">
        <v>24</v>
      </c>
      <c r="Q166">
        <v>0</v>
      </c>
      <c r="R166">
        <v>0</v>
      </c>
      <c r="S166">
        <v>25</v>
      </c>
      <c r="T166">
        <v>32</v>
      </c>
      <c r="U166">
        <v>28</v>
      </c>
      <c r="V166">
        <v>0</v>
      </c>
      <c r="W166">
        <v>23</v>
      </c>
      <c r="X166">
        <v>24</v>
      </c>
      <c r="Y166">
        <v>27</v>
      </c>
      <c r="Z166">
        <v>27</v>
      </c>
      <c r="AA166">
        <v>46</v>
      </c>
      <c r="AB166">
        <v>29</v>
      </c>
      <c r="AC166">
        <v>0</v>
      </c>
      <c r="AD166">
        <v>0</v>
      </c>
      <c r="AE166">
        <v>73</v>
      </c>
      <c r="AF166">
        <v>0</v>
      </c>
      <c r="AG166">
        <v>3</v>
      </c>
      <c r="AH166">
        <v>23</v>
      </c>
      <c r="AI166" s="51" t="s">
        <v>56</v>
      </c>
      <c r="AM166" s="14" t="s">
        <v>33</v>
      </c>
    </row>
    <row r="167" spans="1:39" x14ac:dyDescent="0.3">
      <c r="A167">
        <v>7315</v>
      </c>
      <c r="B167" t="s">
        <v>206</v>
      </c>
      <c r="C167">
        <v>0</v>
      </c>
      <c r="D167">
        <v>0</v>
      </c>
      <c r="F167">
        <v>0</v>
      </c>
      <c r="G167">
        <v>5</v>
      </c>
      <c r="H167">
        <v>5</v>
      </c>
      <c r="I167">
        <v>5</v>
      </c>
      <c r="J167">
        <v>5</v>
      </c>
      <c r="K167">
        <v>8</v>
      </c>
      <c r="L167">
        <v>8</v>
      </c>
      <c r="M167">
        <v>8</v>
      </c>
      <c r="N167">
        <v>8</v>
      </c>
      <c r="O167">
        <v>5</v>
      </c>
      <c r="P167">
        <v>5</v>
      </c>
      <c r="Q167">
        <v>0</v>
      </c>
      <c r="R167">
        <v>0</v>
      </c>
      <c r="S167">
        <v>2</v>
      </c>
      <c r="T167">
        <v>3</v>
      </c>
      <c r="U167">
        <v>7</v>
      </c>
      <c r="V167">
        <v>0</v>
      </c>
      <c r="W167">
        <v>10</v>
      </c>
      <c r="X167">
        <v>3</v>
      </c>
      <c r="Y167">
        <v>1</v>
      </c>
      <c r="Z167">
        <v>2</v>
      </c>
      <c r="AA167">
        <v>5</v>
      </c>
      <c r="AB167">
        <v>3</v>
      </c>
      <c r="AC167">
        <v>1</v>
      </c>
      <c r="AD167">
        <v>0</v>
      </c>
      <c r="AE167">
        <v>10</v>
      </c>
      <c r="AF167">
        <v>0</v>
      </c>
      <c r="AG167">
        <v>1</v>
      </c>
      <c r="AH167">
        <v>3</v>
      </c>
      <c r="AI167" s="51" t="s">
        <v>128</v>
      </c>
      <c r="AM167" s="14" t="s">
        <v>92</v>
      </c>
    </row>
    <row r="168" spans="1:39" x14ac:dyDescent="0.3">
      <c r="A168">
        <v>7316</v>
      </c>
      <c r="B168" t="s">
        <v>207</v>
      </c>
      <c r="C168">
        <v>1</v>
      </c>
      <c r="D168">
        <v>0</v>
      </c>
      <c r="F168">
        <v>1</v>
      </c>
      <c r="G168">
        <v>6</v>
      </c>
      <c r="H168">
        <v>6</v>
      </c>
      <c r="I168">
        <v>6</v>
      </c>
      <c r="J168">
        <v>6</v>
      </c>
      <c r="K168">
        <v>8</v>
      </c>
      <c r="L168">
        <v>8</v>
      </c>
      <c r="M168">
        <v>7</v>
      </c>
      <c r="N168">
        <v>8</v>
      </c>
      <c r="O168">
        <v>10</v>
      </c>
      <c r="P168">
        <v>10</v>
      </c>
      <c r="Q168">
        <v>0</v>
      </c>
      <c r="R168">
        <v>0</v>
      </c>
      <c r="S168">
        <v>9</v>
      </c>
      <c r="T168">
        <v>10</v>
      </c>
      <c r="U168">
        <v>11</v>
      </c>
      <c r="V168">
        <v>0</v>
      </c>
      <c r="W168">
        <v>9</v>
      </c>
      <c r="X168">
        <v>7</v>
      </c>
      <c r="Y168">
        <v>8</v>
      </c>
      <c r="Z168">
        <v>7</v>
      </c>
      <c r="AA168">
        <v>1</v>
      </c>
      <c r="AB168">
        <v>1</v>
      </c>
      <c r="AC168">
        <v>3</v>
      </c>
      <c r="AD168">
        <v>0</v>
      </c>
      <c r="AE168">
        <v>6</v>
      </c>
      <c r="AF168">
        <v>0</v>
      </c>
      <c r="AG168">
        <v>0</v>
      </c>
      <c r="AH168">
        <v>4</v>
      </c>
      <c r="AI168" s="51" t="s">
        <v>128</v>
      </c>
      <c r="AM168" s="14" t="s">
        <v>92</v>
      </c>
    </row>
    <row r="169" spans="1:39" x14ac:dyDescent="0.3">
      <c r="A169">
        <v>7317</v>
      </c>
      <c r="B169" t="s">
        <v>208</v>
      </c>
      <c r="C169">
        <v>0</v>
      </c>
      <c r="D169">
        <v>0</v>
      </c>
      <c r="F169">
        <v>0</v>
      </c>
      <c r="G169">
        <v>4</v>
      </c>
      <c r="H169">
        <v>4</v>
      </c>
      <c r="I169">
        <v>4</v>
      </c>
      <c r="J169">
        <v>4</v>
      </c>
      <c r="K169">
        <v>5</v>
      </c>
      <c r="L169">
        <v>4</v>
      </c>
      <c r="M169">
        <v>4</v>
      </c>
      <c r="N169">
        <v>6</v>
      </c>
      <c r="O169">
        <v>8</v>
      </c>
      <c r="P169">
        <v>8</v>
      </c>
      <c r="Q169">
        <v>0</v>
      </c>
      <c r="R169">
        <v>0</v>
      </c>
      <c r="S169">
        <v>6</v>
      </c>
      <c r="T169">
        <v>6</v>
      </c>
      <c r="U169">
        <v>4</v>
      </c>
      <c r="V169">
        <v>0</v>
      </c>
      <c r="W169">
        <v>9</v>
      </c>
      <c r="X169">
        <v>7</v>
      </c>
      <c r="Y169">
        <v>8</v>
      </c>
      <c r="Z169">
        <v>8</v>
      </c>
      <c r="AA169">
        <v>4</v>
      </c>
      <c r="AB169">
        <v>2</v>
      </c>
      <c r="AC169">
        <v>3</v>
      </c>
      <c r="AD169">
        <v>0</v>
      </c>
      <c r="AE169">
        <v>7</v>
      </c>
      <c r="AF169">
        <v>0</v>
      </c>
      <c r="AG169">
        <v>0</v>
      </c>
      <c r="AH169">
        <v>0</v>
      </c>
      <c r="AI169" s="51" t="s">
        <v>169</v>
      </c>
      <c r="AM169" s="14" t="s">
        <v>164</v>
      </c>
    </row>
    <row r="170" spans="1:39" x14ac:dyDescent="0.3">
      <c r="A170">
        <v>7318</v>
      </c>
      <c r="B170" t="s">
        <v>209</v>
      </c>
      <c r="C170">
        <v>1</v>
      </c>
      <c r="D170">
        <v>0</v>
      </c>
      <c r="F170">
        <v>1</v>
      </c>
      <c r="G170">
        <v>2</v>
      </c>
      <c r="H170">
        <v>2</v>
      </c>
      <c r="I170">
        <v>0</v>
      </c>
      <c r="J170">
        <v>0</v>
      </c>
      <c r="K170">
        <v>5</v>
      </c>
      <c r="L170">
        <v>5</v>
      </c>
      <c r="M170">
        <v>2</v>
      </c>
      <c r="N170">
        <v>2</v>
      </c>
      <c r="O170">
        <v>1</v>
      </c>
      <c r="P170">
        <v>1</v>
      </c>
      <c r="Q170">
        <v>0</v>
      </c>
      <c r="R170">
        <v>0</v>
      </c>
      <c r="S170">
        <v>2</v>
      </c>
      <c r="T170">
        <v>4</v>
      </c>
      <c r="U170">
        <v>3</v>
      </c>
      <c r="V170">
        <v>0</v>
      </c>
      <c r="W170">
        <v>9</v>
      </c>
      <c r="X170">
        <v>1</v>
      </c>
      <c r="Y170">
        <v>3</v>
      </c>
      <c r="Z170">
        <v>2</v>
      </c>
      <c r="AA170">
        <v>3</v>
      </c>
      <c r="AB170">
        <v>1</v>
      </c>
      <c r="AC170">
        <v>6</v>
      </c>
      <c r="AD170">
        <v>0</v>
      </c>
      <c r="AE170">
        <v>38</v>
      </c>
      <c r="AF170">
        <v>0</v>
      </c>
      <c r="AG170">
        <v>0</v>
      </c>
      <c r="AH170">
        <v>1</v>
      </c>
      <c r="AI170" s="51" t="s">
        <v>360</v>
      </c>
      <c r="AM170" s="14" t="s">
        <v>92</v>
      </c>
    </row>
    <row r="171" spans="1:39" x14ac:dyDescent="0.3">
      <c r="A171">
        <v>7410</v>
      </c>
      <c r="B171" t="s">
        <v>210</v>
      </c>
      <c r="C171">
        <v>5</v>
      </c>
      <c r="D171">
        <v>1</v>
      </c>
      <c r="F171">
        <v>7</v>
      </c>
      <c r="G171">
        <v>41</v>
      </c>
      <c r="H171">
        <v>41</v>
      </c>
      <c r="I171">
        <v>41</v>
      </c>
      <c r="J171">
        <v>41</v>
      </c>
      <c r="K171">
        <v>53</v>
      </c>
      <c r="L171">
        <v>53</v>
      </c>
      <c r="M171">
        <v>54</v>
      </c>
      <c r="N171">
        <v>55</v>
      </c>
      <c r="O171">
        <v>35</v>
      </c>
      <c r="P171">
        <v>35</v>
      </c>
      <c r="Q171">
        <v>0</v>
      </c>
      <c r="R171">
        <v>0</v>
      </c>
      <c r="S171">
        <v>45</v>
      </c>
      <c r="T171">
        <v>48</v>
      </c>
      <c r="U171">
        <v>49</v>
      </c>
      <c r="V171">
        <v>0</v>
      </c>
      <c r="W171">
        <v>32</v>
      </c>
      <c r="X171">
        <v>17</v>
      </c>
      <c r="Y171">
        <v>23</v>
      </c>
      <c r="Z171">
        <v>22</v>
      </c>
      <c r="AA171">
        <v>22</v>
      </c>
      <c r="AB171">
        <v>21</v>
      </c>
      <c r="AC171">
        <v>12</v>
      </c>
      <c r="AD171">
        <v>0</v>
      </c>
      <c r="AE171">
        <v>61</v>
      </c>
      <c r="AF171">
        <v>0</v>
      </c>
      <c r="AG171">
        <v>18</v>
      </c>
      <c r="AH171">
        <v>26</v>
      </c>
      <c r="AI171" s="51" t="s">
        <v>45</v>
      </c>
      <c r="AM171" s="14" t="s">
        <v>33</v>
      </c>
    </row>
    <row r="172" spans="1:39" x14ac:dyDescent="0.3">
      <c r="A172">
        <v>9468</v>
      </c>
      <c r="B172" t="s">
        <v>211</v>
      </c>
      <c r="C172">
        <v>3</v>
      </c>
      <c r="D172">
        <v>0</v>
      </c>
      <c r="F172">
        <v>3</v>
      </c>
      <c r="G172">
        <v>5</v>
      </c>
      <c r="H172">
        <v>5</v>
      </c>
      <c r="I172">
        <v>5</v>
      </c>
      <c r="J172">
        <v>5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2</v>
      </c>
      <c r="Q172">
        <v>0</v>
      </c>
      <c r="R172">
        <v>0</v>
      </c>
      <c r="S172">
        <v>4</v>
      </c>
      <c r="T172">
        <v>4</v>
      </c>
      <c r="U172">
        <v>4</v>
      </c>
      <c r="V172">
        <v>0</v>
      </c>
      <c r="W172">
        <v>4</v>
      </c>
      <c r="X172">
        <v>3</v>
      </c>
      <c r="Y172">
        <v>4</v>
      </c>
      <c r="Z172">
        <v>4</v>
      </c>
      <c r="AA172">
        <v>1</v>
      </c>
      <c r="AB172">
        <v>1</v>
      </c>
      <c r="AC172">
        <v>2</v>
      </c>
      <c r="AD172">
        <v>0</v>
      </c>
      <c r="AE172">
        <v>10</v>
      </c>
      <c r="AF172">
        <v>0</v>
      </c>
      <c r="AG172">
        <v>0</v>
      </c>
      <c r="AH172">
        <v>4</v>
      </c>
      <c r="AI172" s="51" t="s">
        <v>107</v>
      </c>
      <c r="AM172" s="14" t="s">
        <v>92</v>
      </c>
    </row>
    <row r="173" spans="1:39" x14ac:dyDescent="0.3">
      <c r="A173">
        <v>10095</v>
      </c>
      <c r="B173" t="s">
        <v>213</v>
      </c>
      <c r="C173">
        <v>0</v>
      </c>
      <c r="D173">
        <v>0</v>
      </c>
      <c r="F173">
        <v>0</v>
      </c>
      <c r="G173">
        <v>1</v>
      </c>
      <c r="H173">
        <v>1</v>
      </c>
      <c r="I173">
        <v>1</v>
      </c>
      <c r="J173">
        <v>1</v>
      </c>
      <c r="K173">
        <v>5</v>
      </c>
      <c r="L173">
        <v>5</v>
      </c>
      <c r="M173">
        <v>5</v>
      </c>
      <c r="N173">
        <v>5</v>
      </c>
      <c r="O173">
        <v>2</v>
      </c>
      <c r="P173">
        <v>2</v>
      </c>
      <c r="Q173">
        <v>0</v>
      </c>
      <c r="R173">
        <v>0</v>
      </c>
      <c r="S173">
        <v>3</v>
      </c>
      <c r="T173">
        <v>3</v>
      </c>
      <c r="U173">
        <v>3</v>
      </c>
      <c r="V173">
        <v>0</v>
      </c>
      <c r="W173">
        <v>8</v>
      </c>
      <c r="X173">
        <v>2</v>
      </c>
      <c r="Y173">
        <v>2</v>
      </c>
      <c r="Z173">
        <v>2</v>
      </c>
      <c r="AA173">
        <v>0</v>
      </c>
      <c r="AB173">
        <v>0</v>
      </c>
      <c r="AC173">
        <v>0</v>
      </c>
      <c r="AD173">
        <v>0</v>
      </c>
      <c r="AE173">
        <v>1</v>
      </c>
      <c r="AF173">
        <v>0</v>
      </c>
      <c r="AG173">
        <v>0</v>
      </c>
      <c r="AH173">
        <v>1</v>
      </c>
      <c r="AI173" s="51" t="s">
        <v>128</v>
      </c>
      <c r="AM173" s="14" t="s">
        <v>92</v>
      </c>
    </row>
    <row r="174" spans="1:39" x14ac:dyDescent="0.3">
      <c r="A174">
        <v>10096</v>
      </c>
      <c r="B174" t="s">
        <v>212</v>
      </c>
      <c r="C174">
        <v>0</v>
      </c>
      <c r="D174">
        <v>0</v>
      </c>
      <c r="F174">
        <v>1</v>
      </c>
      <c r="G174">
        <v>7</v>
      </c>
      <c r="H174">
        <v>7</v>
      </c>
      <c r="I174">
        <v>7</v>
      </c>
      <c r="J174">
        <v>5</v>
      </c>
      <c r="K174">
        <v>3</v>
      </c>
      <c r="L174">
        <v>3</v>
      </c>
      <c r="M174">
        <v>2</v>
      </c>
      <c r="N174">
        <v>2</v>
      </c>
      <c r="O174">
        <v>3</v>
      </c>
      <c r="P174">
        <v>3</v>
      </c>
      <c r="Q174">
        <v>0</v>
      </c>
      <c r="R174">
        <v>0</v>
      </c>
      <c r="S174">
        <v>2</v>
      </c>
      <c r="T174">
        <v>1</v>
      </c>
      <c r="U174">
        <v>2</v>
      </c>
      <c r="V174">
        <v>0</v>
      </c>
      <c r="W174">
        <v>4</v>
      </c>
      <c r="X174">
        <v>1</v>
      </c>
      <c r="Y174">
        <v>4</v>
      </c>
      <c r="Z174">
        <v>3</v>
      </c>
      <c r="AA174">
        <v>5</v>
      </c>
      <c r="AB174">
        <v>0</v>
      </c>
      <c r="AC174">
        <v>0</v>
      </c>
      <c r="AD174">
        <v>0</v>
      </c>
      <c r="AE174">
        <v>36</v>
      </c>
      <c r="AF174">
        <v>0</v>
      </c>
      <c r="AG174">
        <v>0</v>
      </c>
      <c r="AH174">
        <v>0</v>
      </c>
      <c r="AI174" s="51" t="s">
        <v>128</v>
      </c>
      <c r="AM174" s="14" t="s">
        <v>92</v>
      </c>
    </row>
    <row r="175" spans="1:39" x14ac:dyDescent="0.3">
      <c r="A175">
        <v>11452</v>
      </c>
      <c r="B175" t="s">
        <v>215</v>
      </c>
      <c r="C175">
        <v>0</v>
      </c>
      <c r="D175">
        <v>0</v>
      </c>
      <c r="F175">
        <v>0</v>
      </c>
      <c r="G175">
        <v>3</v>
      </c>
      <c r="H175">
        <v>3</v>
      </c>
      <c r="I175">
        <v>3</v>
      </c>
      <c r="J175">
        <v>3</v>
      </c>
      <c r="K175">
        <v>6</v>
      </c>
      <c r="L175">
        <v>6</v>
      </c>
      <c r="M175">
        <v>4</v>
      </c>
      <c r="N175">
        <v>6</v>
      </c>
      <c r="O175">
        <v>3</v>
      </c>
      <c r="P175">
        <v>3</v>
      </c>
      <c r="Q175">
        <v>0</v>
      </c>
      <c r="R175">
        <v>0</v>
      </c>
      <c r="S175">
        <v>0</v>
      </c>
      <c r="T175">
        <v>1</v>
      </c>
      <c r="U175">
        <v>1</v>
      </c>
      <c r="V175">
        <v>0</v>
      </c>
      <c r="W175">
        <v>1</v>
      </c>
      <c r="X175">
        <v>1</v>
      </c>
      <c r="Y175">
        <v>0</v>
      </c>
      <c r="Z175">
        <v>1</v>
      </c>
      <c r="AA175">
        <v>5</v>
      </c>
      <c r="AB175">
        <v>4</v>
      </c>
      <c r="AC175">
        <v>0</v>
      </c>
      <c r="AD175">
        <v>0</v>
      </c>
      <c r="AE175">
        <v>12</v>
      </c>
      <c r="AF175">
        <v>0</v>
      </c>
      <c r="AG175">
        <v>0</v>
      </c>
      <c r="AH175">
        <v>4</v>
      </c>
      <c r="AI175" s="51" t="s">
        <v>107</v>
      </c>
      <c r="AM175" s="14" t="s">
        <v>92</v>
      </c>
    </row>
    <row r="176" spans="1:39" x14ac:dyDescent="0.3">
      <c r="A176">
        <v>11470</v>
      </c>
      <c r="B176" t="s">
        <v>216</v>
      </c>
      <c r="C176">
        <v>460</v>
      </c>
      <c r="D176">
        <v>17</v>
      </c>
      <c r="F176">
        <v>466</v>
      </c>
      <c r="G176">
        <v>48</v>
      </c>
      <c r="H176">
        <v>49</v>
      </c>
      <c r="I176">
        <v>48</v>
      </c>
      <c r="J176">
        <v>26</v>
      </c>
      <c r="K176">
        <v>44</v>
      </c>
      <c r="L176">
        <v>46</v>
      </c>
      <c r="M176">
        <v>43</v>
      </c>
      <c r="N176">
        <v>33</v>
      </c>
      <c r="O176">
        <v>10</v>
      </c>
      <c r="P176">
        <v>6</v>
      </c>
      <c r="Q176">
        <v>0</v>
      </c>
      <c r="R176">
        <v>0</v>
      </c>
      <c r="S176">
        <v>9</v>
      </c>
      <c r="T176">
        <v>7</v>
      </c>
      <c r="U176">
        <v>8</v>
      </c>
      <c r="V176">
        <v>0</v>
      </c>
      <c r="W176">
        <v>6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2</v>
      </c>
      <c r="AD176">
        <v>0</v>
      </c>
      <c r="AE176">
        <v>5</v>
      </c>
      <c r="AF176">
        <v>0</v>
      </c>
      <c r="AG176">
        <v>10</v>
      </c>
      <c r="AH176">
        <v>47</v>
      </c>
      <c r="AI176" s="51" t="s">
        <v>33</v>
      </c>
      <c r="AM176" s="14" t="s">
        <v>33</v>
      </c>
    </row>
    <row r="177" spans="1:39" x14ac:dyDescent="0.3">
      <c r="A177">
        <v>11688</v>
      </c>
      <c r="B177" t="s">
        <v>214</v>
      </c>
      <c r="C177">
        <v>0</v>
      </c>
      <c r="D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1</v>
      </c>
      <c r="L177">
        <v>1</v>
      </c>
      <c r="M177">
        <v>1</v>
      </c>
      <c r="N177">
        <v>1</v>
      </c>
      <c r="O177">
        <v>3</v>
      </c>
      <c r="P177">
        <v>3</v>
      </c>
      <c r="Q177">
        <v>0</v>
      </c>
      <c r="R177">
        <v>0</v>
      </c>
      <c r="S177">
        <v>1</v>
      </c>
      <c r="T177">
        <v>1</v>
      </c>
      <c r="U177">
        <v>2</v>
      </c>
      <c r="V177">
        <v>0</v>
      </c>
      <c r="W177">
        <v>7</v>
      </c>
      <c r="X177">
        <v>2</v>
      </c>
      <c r="Y177">
        <v>3</v>
      </c>
      <c r="Z177">
        <v>2</v>
      </c>
      <c r="AA177">
        <v>1</v>
      </c>
      <c r="AB177">
        <v>1</v>
      </c>
      <c r="AC177">
        <v>0</v>
      </c>
      <c r="AD177">
        <v>0</v>
      </c>
      <c r="AE177">
        <v>8</v>
      </c>
      <c r="AF177">
        <v>0</v>
      </c>
      <c r="AG177">
        <v>0</v>
      </c>
      <c r="AH177">
        <v>0</v>
      </c>
      <c r="AI177" s="51" t="s">
        <v>128</v>
      </c>
      <c r="AM177" s="14" t="s">
        <v>92</v>
      </c>
    </row>
    <row r="178" spans="1:39" x14ac:dyDescent="0.3">
      <c r="A178">
        <v>17605</v>
      </c>
      <c r="B178" t="s">
        <v>217</v>
      </c>
      <c r="C178">
        <v>1</v>
      </c>
      <c r="D178">
        <v>0</v>
      </c>
      <c r="F178">
        <v>1</v>
      </c>
      <c r="G178">
        <v>9</v>
      </c>
      <c r="H178">
        <v>9</v>
      </c>
      <c r="I178">
        <v>9</v>
      </c>
      <c r="J178">
        <v>9</v>
      </c>
      <c r="K178">
        <v>11</v>
      </c>
      <c r="L178">
        <v>11</v>
      </c>
      <c r="M178">
        <v>11</v>
      </c>
      <c r="N178">
        <v>11</v>
      </c>
      <c r="O178">
        <v>6</v>
      </c>
      <c r="P178">
        <v>6</v>
      </c>
      <c r="Q178">
        <v>0</v>
      </c>
      <c r="R178">
        <v>0</v>
      </c>
      <c r="S178">
        <v>11</v>
      </c>
      <c r="T178">
        <v>9</v>
      </c>
      <c r="U178">
        <v>10</v>
      </c>
      <c r="V178">
        <v>0</v>
      </c>
      <c r="W178">
        <v>14</v>
      </c>
      <c r="X178">
        <v>3</v>
      </c>
      <c r="Y178">
        <v>11</v>
      </c>
      <c r="Z178">
        <v>9</v>
      </c>
      <c r="AA178">
        <v>7</v>
      </c>
      <c r="AB178">
        <v>5</v>
      </c>
      <c r="AC178">
        <v>0</v>
      </c>
      <c r="AD178">
        <v>0</v>
      </c>
      <c r="AE178">
        <v>21</v>
      </c>
      <c r="AF178">
        <v>0</v>
      </c>
      <c r="AG178">
        <v>0</v>
      </c>
      <c r="AH178">
        <v>5</v>
      </c>
      <c r="AI178" s="51" t="s">
        <v>128</v>
      </c>
      <c r="AM178" s="14" t="s">
        <v>92</v>
      </c>
    </row>
    <row r="179" spans="1:39" x14ac:dyDescent="0.3">
      <c r="A179">
        <v>17874</v>
      </c>
      <c r="B179" t="s">
        <v>218</v>
      </c>
      <c r="C179">
        <v>0</v>
      </c>
      <c r="D179">
        <v>0</v>
      </c>
      <c r="F179">
        <v>0</v>
      </c>
      <c r="G179">
        <v>7</v>
      </c>
      <c r="H179">
        <v>7</v>
      </c>
      <c r="I179">
        <v>7</v>
      </c>
      <c r="J179">
        <v>7</v>
      </c>
      <c r="K179">
        <v>9</v>
      </c>
      <c r="L179">
        <v>9</v>
      </c>
      <c r="M179">
        <v>8</v>
      </c>
      <c r="N179">
        <v>9</v>
      </c>
      <c r="O179">
        <v>15</v>
      </c>
      <c r="P179">
        <v>15</v>
      </c>
      <c r="Q179">
        <v>0</v>
      </c>
      <c r="R179">
        <v>0</v>
      </c>
      <c r="S179">
        <v>15</v>
      </c>
      <c r="T179">
        <v>15</v>
      </c>
      <c r="U179">
        <v>15</v>
      </c>
      <c r="V179">
        <v>0</v>
      </c>
      <c r="W179">
        <v>15</v>
      </c>
      <c r="X179">
        <v>9</v>
      </c>
      <c r="Y179">
        <v>10</v>
      </c>
      <c r="Z179">
        <v>11</v>
      </c>
      <c r="AA179">
        <v>10</v>
      </c>
      <c r="AB179">
        <v>8</v>
      </c>
      <c r="AC179">
        <v>0</v>
      </c>
      <c r="AD179">
        <v>0</v>
      </c>
      <c r="AE179">
        <v>5</v>
      </c>
      <c r="AF179">
        <v>0</v>
      </c>
      <c r="AG179">
        <v>2</v>
      </c>
      <c r="AH179">
        <v>7</v>
      </c>
      <c r="AI179" s="51" t="s">
        <v>367</v>
      </c>
      <c r="AM179" s="14" t="s">
        <v>33</v>
      </c>
    </row>
    <row r="180" spans="1:39" x14ac:dyDescent="0.3">
      <c r="A180">
        <v>17875</v>
      </c>
      <c r="B180" t="s">
        <v>219</v>
      </c>
      <c r="C180">
        <v>0</v>
      </c>
      <c r="D180">
        <v>0</v>
      </c>
      <c r="F180">
        <v>1</v>
      </c>
      <c r="G180">
        <v>1</v>
      </c>
      <c r="H180">
        <v>1</v>
      </c>
      <c r="I180">
        <v>1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2</v>
      </c>
      <c r="P180">
        <v>2</v>
      </c>
      <c r="Q180">
        <v>0</v>
      </c>
      <c r="R180">
        <v>0</v>
      </c>
      <c r="S180">
        <v>2</v>
      </c>
      <c r="T180">
        <v>2</v>
      </c>
      <c r="U180">
        <v>2</v>
      </c>
      <c r="V180">
        <v>0</v>
      </c>
      <c r="W180">
        <v>2</v>
      </c>
      <c r="X180">
        <v>1</v>
      </c>
      <c r="Y180">
        <v>1</v>
      </c>
      <c r="Z180">
        <v>1</v>
      </c>
      <c r="AA180">
        <v>1</v>
      </c>
      <c r="AB180">
        <v>3</v>
      </c>
      <c r="AC180">
        <v>3</v>
      </c>
      <c r="AD180">
        <v>0</v>
      </c>
      <c r="AE180">
        <v>15</v>
      </c>
      <c r="AF180">
        <v>0</v>
      </c>
      <c r="AG180">
        <v>1</v>
      </c>
      <c r="AH180">
        <v>2</v>
      </c>
      <c r="AI180" s="51" t="s">
        <v>85</v>
      </c>
      <c r="AM180" s="14" t="s">
        <v>33</v>
      </c>
    </row>
    <row r="181" spans="1:39" x14ac:dyDescent="0.3">
      <c r="A181">
        <v>18872</v>
      </c>
      <c r="B181" t="s">
        <v>221</v>
      </c>
      <c r="C181">
        <v>0</v>
      </c>
      <c r="D181">
        <v>0</v>
      </c>
      <c r="F181">
        <v>0</v>
      </c>
      <c r="G181">
        <v>2</v>
      </c>
      <c r="H181">
        <v>2</v>
      </c>
      <c r="I181">
        <v>2</v>
      </c>
      <c r="J181">
        <v>2</v>
      </c>
      <c r="K181">
        <v>4</v>
      </c>
      <c r="L181">
        <v>4</v>
      </c>
      <c r="M181">
        <v>4</v>
      </c>
      <c r="N181">
        <v>4</v>
      </c>
      <c r="O181">
        <v>3</v>
      </c>
      <c r="P181">
        <v>3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2</v>
      </c>
      <c r="Y181">
        <v>3</v>
      </c>
      <c r="Z181">
        <v>3</v>
      </c>
      <c r="AA181">
        <v>1</v>
      </c>
      <c r="AB181">
        <v>0</v>
      </c>
      <c r="AC181">
        <v>0</v>
      </c>
      <c r="AD181">
        <v>0</v>
      </c>
      <c r="AE181">
        <v>3</v>
      </c>
      <c r="AF181">
        <v>0</v>
      </c>
      <c r="AG181">
        <v>0</v>
      </c>
      <c r="AH181">
        <v>0</v>
      </c>
      <c r="AI181" s="51" t="s">
        <v>128</v>
      </c>
      <c r="AM181" s="14" t="s">
        <v>92</v>
      </c>
    </row>
    <row r="182" spans="1:39" x14ac:dyDescent="0.3">
      <c r="A182">
        <v>18916</v>
      </c>
      <c r="B182" t="s">
        <v>220</v>
      </c>
      <c r="C182">
        <v>0</v>
      </c>
      <c r="D182">
        <v>0</v>
      </c>
      <c r="F182">
        <v>0</v>
      </c>
      <c r="G182">
        <v>11</v>
      </c>
      <c r="H182">
        <v>11</v>
      </c>
      <c r="I182">
        <v>11</v>
      </c>
      <c r="J182">
        <v>11</v>
      </c>
      <c r="K182">
        <v>5</v>
      </c>
      <c r="L182">
        <v>5</v>
      </c>
      <c r="M182">
        <v>5</v>
      </c>
      <c r="N182">
        <v>5</v>
      </c>
      <c r="O182">
        <v>6</v>
      </c>
      <c r="P182">
        <v>6</v>
      </c>
      <c r="Q182">
        <v>0</v>
      </c>
      <c r="R182">
        <v>0</v>
      </c>
      <c r="S182">
        <v>5</v>
      </c>
      <c r="T182">
        <v>6</v>
      </c>
      <c r="U182">
        <v>5</v>
      </c>
      <c r="V182">
        <v>0</v>
      </c>
      <c r="W182">
        <v>8</v>
      </c>
      <c r="X182">
        <v>3</v>
      </c>
      <c r="Y182">
        <v>7</v>
      </c>
      <c r="Z182">
        <v>4</v>
      </c>
      <c r="AA182">
        <v>4</v>
      </c>
      <c r="AB182">
        <v>4</v>
      </c>
      <c r="AC182">
        <v>4</v>
      </c>
      <c r="AD182">
        <v>0</v>
      </c>
      <c r="AE182">
        <v>42</v>
      </c>
      <c r="AF182">
        <v>0</v>
      </c>
      <c r="AG182">
        <v>4</v>
      </c>
      <c r="AH182">
        <v>5</v>
      </c>
      <c r="AI182" s="51" t="s">
        <v>128</v>
      </c>
      <c r="AM182" s="14" t="s">
        <v>92</v>
      </c>
    </row>
    <row r="183" spans="1:39" x14ac:dyDescent="0.3">
      <c r="A183">
        <v>26094</v>
      </c>
      <c r="B183" t="s">
        <v>222</v>
      </c>
      <c r="C183">
        <v>0</v>
      </c>
      <c r="D183">
        <v>0</v>
      </c>
      <c r="F183">
        <v>0</v>
      </c>
      <c r="G183">
        <v>17</v>
      </c>
      <c r="H183">
        <v>17</v>
      </c>
      <c r="I183">
        <v>17</v>
      </c>
      <c r="J183">
        <v>17</v>
      </c>
      <c r="K183">
        <v>20</v>
      </c>
      <c r="L183">
        <v>20</v>
      </c>
      <c r="M183">
        <v>20</v>
      </c>
      <c r="N183">
        <v>21</v>
      </c>
      <c r="O183">
        <v>29</v>
      </c>
      <c r="P183">
        <v>29</v>
      </c>
      <c r="Q183">
        <v>0</v>
      </c>
      <c r="R183">
        <v>0</v>
      </c>
      <c r="S183">
        <v>29</v>
      </c>
      <c r="T183">
        <v>31</v>
      </c>
      <c r="U183">
        <v>30</v>
      </c>
      <c r="V183">
        <v>0</v>
      </c>
      <c r="W183">
        <v>29</v>
      </c>
      <c r="X183">
        <v>33</v>
      </c>
      <c r="Y183">
        <v>30</v>
      </c>
      <c r="Z183">
        <v>34</v>
      </c>
      <c r="AA183">
        <v>17</v>
      </c>
      <c r="AB183">
        <v>14</v>
      </c>
      <c r="AC183">
        <v>5</v>
      </c>
      <c r="AD183">
        <v>0</v>
      </c>
      <c r="AE183">
        <v>71</v>
      </c>
      <c r="AF183">
        <v>0</v>
      </c>
      <c r="AG183">
        <v>5</v>
      </c>
      <c r="AH183">
        <v>14</v>
      </c>
      <c r="AI183" s="51" t="s">
        <v>92</v>
      </c>
      <c r="AM183" s="14" t="s">
        <v>92</v>
      </c>
    </row>
    <row r="184" spans="1:39" x14ac:dyDescent="0.3">
      <c r="A184">
        <v>26269</v>
      </c>
      <c r="B184" t="s">
        <v>223</v>
      </c>
      <c r="C184">
        <v>0</v>
      </c>
      <c r="D184">
        <v>0</v>
      </c>
      <c r="F184">
        <v>1</v>
      </c>
      <c r="G184">
        <v>2</v>
      </c>
      <c r="H184">
        <v>2</v>
      </c>
      <c r="I184">
        <v>2</v>
      </c>
      <c r="J184">
        <v>2</v>
      </c>
      <c r="K184">
        <v>3</v>
      </c>
      <c r="L184">
        <v>3</v>
      </c>
      <c r="M184">
        <v>3</v>
      </c>
      <c r="N184">
        <v>3</v>
      </c>
      <c r="O184">
        <v>4</v>
      </c>
      <c r="P184">
        <v>4</v>
      </c>
      <c r="Q184">
        <v>0</v>
      </c>
      <c r="R184">
        <v>0</v>
      </c>
      <c r="S184">
        <v>6</v>
      </c>
      <c r="T184">
        <v>8</v>
      </c>
      <c r="U184">
        <v>9</v>
      </c>
      <c r="V184">
        <v>0</v>
      </c>
      <c r="W184">
        <v>1</v>
      </c>
      <c r="X184">
        <v>3</v>
      </c>
      <c r="Y184">
        <v>3</v>
      </c>
      <c r="Z184">
        <v>3</v>
      </c>
      <c r="AA184">
        <v>2</v>
      </c>
      <c r="AB184">
        <v>2</v>
      </c>
      <c r="AC184">
        <v>1</v>
      </c>
      <c r="AD184">
        <v>0</v>
      </c>
      <c r="AE184">
        <v>5</v>
      </c>
      <c r="AF184">
        <v>0</v>
      </c>
      <c r="AG184">
        <v>0</v>
      </c>
      <c r="AH184">
        <v>1</v>
      </c>
      <c r="AI184" s="51" t="s">
        <v>42</v>
      </c>
      <c r="AM184" s="14" t="s">
        <v>33</v>
      </c>
    </row>
    <row r="185" spans="1:39" x14ac:dyDescent="0.3">
      <c r="A185" t="s">
        <v>653</v>
      </c>
      <c r="B185" t="s">
        <v>653</v>
      </c>
      <c r="AI185" s="51" t="e">
        <v>#N/A</v>
      </c>
      <c r="AM185" s="14" t="e">
        <v>#N/A</v>
      </c>
    </row>
    <row r="186" spans="1:39" x14ac:dyDescent="0.3">
      <c r="A186">
        <v>8832</v>
      </c>
      <c r="B186" t="s">
        <v>462</v>
      </c>
      <c r="C186">
        <v>0</v>
      </c>
      <c r="D186">
        <v>0</v>
      </c>
      <c r="F186">
        <v>0</v>
      </c>
      <c r="G186">
        <v>3</v>
      </c>
      <c r="H186">
        <v>3</v>
      </c>
      <c r="I186">
        <v>3</v>
      </c>
      <c r="J186">
        <v>3</v>
      </c>
      <c r="K186">
        <v>4</v>
      </c>
      <c r="L186">
        <v>4</v>
      </c>
      <c r="M186">
        <v>4</v>
      </c>
      <c r="N186">
        <v>4</v>
      </c>
      <c r="O186">
        <v>2</v>
      </c>
      <c r="P186">
        <v>2</v>
      </c>
      <c r="Q186">
        <v>0</v>
      </c>
      <c r="R186">
        <v>0</v>
      </c>
      <c r="S186">
        <v>3</v>
      </c>
      <c r="T186">
        <v>3</v>
      </c>
      <c r="U186">
        <v>0</v>
      </c>
      <c r="V186">
        <v>0</v>
      </c>
      <c r="W186">
        <v>0</v>
      </c>
      <c r="X186">
        <v>1</v>
      </c>
      <c r="Y186">
        <v>2</v>
      </c>
      <c r="Z186">
        <v>0</v>
      </c>
      <c r="AA186">
        <v>5</v>
      </c>
      <c r="AB186">
        <v>5</v>
      </c>
      <c r="AC186">
        <v>0</v>
      </c>
      <c r="AD186">
        <v>5</v>
      </c>
      <c r="AE186">
        <v>7</v>
      </c>
      <c r="AF186">
        <v>0</v>
      </c>
      <c r="AG186">
        <v>0</v>
      </c>
      <c r="AH186">
        <v>5</v>
      </c>
      <c r="AI186" s="51" t="s">
        <v>82</v>
      </c>
      <c r="AM186" s="14" t="s">
        <v>454</v>
      </c>
    </row>
    <row r="187" spans="1:39" x14ac:dyDescent="0.3">
      <c r="A187">
        <v>8835</v>
      </c>
      <c r="B187" t="s">
        <v>463</v>
      </c>
      <c r="C187">
        <v>0</v>
      </c>
      <c r="D187">
        <v>1</v>
      </c>
      <c r="F187">
        <v>5</v>
      </c>
      <c r="G187">
        <v>182</v>
      </c>
      <c r="H187">
        <v>182</v>
      </c>
      <c r="I187">
        <v>177</v>
      </c>
      <c r="J187">
        <v>176</v>
      </c>
      <c r="K187">
        <v>192</v>
      </c>
      <c r="L187">
        <v>191</v>
      </c>
      <c r="M187">
        <v>191</v>
      </c>
      <c r="N187">
        <v>190</v>
      </c>
      <c r="O187">
        <v>208</v>
      </c>
      <c r="P187">
        <v>208</v>
      </c>
      <c r="Q187">
        <v>0</v>
      </c>
      <c r="R187">
        <v>0</v>
      </c>
      <c r="S187">
        <v>185</v>
      </c>
      <c r="T187">
        <v>183</v>
      </c>
      <c r="U187">
        <v>2</v>
      </c>
      <c r="V187">
        <v>0</v>
      </c>
      <c r="W187">
        <v>0</v>
      </c>
      <c r="X187">
        <v>146</v>
      </c>
      <c r="Y187">
        <v>154</v>
      </c>
      <c r="Z187">
        <v>167</v>
      </c>
      <c r="AA187">
        <v>128</v>
      </c>
      <c r="AB187">
        <v>94</v>
      </c>
      <c r="AC187">
        <v>34</v>
      </c>
      <c r="AD187">
        <v>0</v>
      </c>
      <c r="AE187">
        <v>334</v>
      </c>
      <c r="AF187">
        <v>0</v>
      </c>
      <c r="AG187">
        <v>0</v>
      </c>
      <c r="AH187">
        <v>145</v>
      </c>
      <c r="AI187" s="51" t="s">
        <v>33</v>
      </c>
      <c r="AM187" s="14" t="s">
        <v>454</v>
      </c>
    </row>
    <row r="188" spans="1:39" x14ac:dyDescent="0.3">
      <c r="A188">
        <v>8833</v>
      </c>
      <c r="B188" t="s">
        <v>464</v>
      </c>
      <c r="C188">
        <v>0</v>
      </c>
      <c r="D188">
        <v>0</v>
      </c>
      <c r="F188">
        <v>0</v>
      </c>
      <c r="G188">
        <v>84</v>
      </c>
      <c r="H188">
        <v>83</v>
      </c>
      <c r="I188">
        <v>84</v>
      </c>
      <c r="J188">
        <v>83</v>
      </c>
      <c r="K188">
        <v>85</v>
      </c>
      <c r="L188">
        <v>86</v>
      </c>
      <c r="M188">
        <v>86</v>
      </c>
      <c r="N188">
        <v>85</v>
      </c>
      <c r="O188">
        <v>91</v>
      </c>
      <c r="P188">
        <v>91</v>
      </c>
      <c r="Q188">
        <v>0</v>
      </c>
      <c r="R188">
        <v>0</v>
      </c>
      <c r="S188">
        <v>84</v>
      </c>
      <c r="T188">
        <v>83</v>
      </c>
      <c r="U188">
        <v>0</v>
      </c>
      <c r="V188">
        <v>0</v>
      </c>
      <c r="W188">
        <v>0</v>
      </c>
      <c r="X188">
        <v>55</v>
      </c>
      <c r="Y188">
        <v>43</v>
      </c>
      <c r="Z188">
        <v>45</v>
      </c>
      <c r="AA188">
        <v>77</v>
      </c>
      <c r="AB188">
        <v>71</v>
      </c>
      <c r="AC188">
        <v>89</v>
      </c>
      <c r="AD188">
        <v>0</v>
      </c>
      <c r="AE188">
        <v>163</v>
      </c>
      <c r="AF188">
        <v>0</v>
      </c>
      <c r="AG188">
        <v>0</v>
      </c>
      <c r="AH188">
        <v>51</v>
      </c>
      <c r="AI188" s="51" t="s">
        <v>45</v>
      </c>
      <c r="AM188" s="14" t="s">
        <v>454</v>
      </c>
    </row>
    <row r="189" spans="1:39" x14ac:dyDescent="0.3">
      <c r="A189">
        <v>8839</v>
      </c>
      <c r="B189" t="s">
        <v>465</v>
      </c>
      <c r="C189">
        <v>0</v>
      </c>
      <c r="D189">
        <v>0</v>
      </c>
      <c r="F189">
        <v>0</v>
      </c>
      <c r="G189">
        <v>12</v>
      </c>
      <c r="H189">
        <v>12</v>
      </c>
      <c r="I189">
        <v>12</v>
      </c>
      <c r="J189">
        <v>11</v>
      </c>
      <c r="K189">
        <v>21</v>
      </c>
      <c r="L189">
        <v>19</v>
      </c>
      <c r="M189">
        <v>20</v>
      </c>
      <c r="N189">
        <v>20</v>
      </c>
      <c r="O189">
        <v>36</v>
      </c>
      <c r="P189">
        <v>37</v>
      </c>
      <c r="Q189">
        <v>0</v>
      </c>
      <c r="R189">
        <v>0</v>
      </c>
      <c r="S189">
        <v>17</v>
      </c>
      <c r="T189">
        <v>17</v>
      </c>
      <c r="U189">
        <v>0</v>
      </c>
      <c r="V189">
        <v>0</v>
      </c>
      <c r="W189">
        <v>0</v>
      </c>
      <c r="X189">
        <v>18</v>
      </c>
      <c r="Y189">
        <v>22</v>
      </c>
      <c r="Z189">
        <v>20</v>
      </c>
      <c r="AA189">
        <v>21</v>
      </c>
      <c r="AB189">
        <v>16</v>
      </c>
      <c r="AC189">
        <v>2</v>
      </c>
      <c r="AD189">
        <v>8</v>
      </c>
      <c r="AE189">
        <v>6</v>
      </c>
      <c r="AF189">
        <v>0</v>
      </c>
      <c r="AG189">
        <v>0</v>
      </c>
      <c r="AH189">
        <v>13</v>
      </c>
      <c r="AI189" s="51" t="s">
        <v>116</v>
      </c>
      <c r="AM189" s="14" t="s">
        <v>454</v>
      </c>
    </row>
    <row r="190" spans="1:39" x14ac:dyDescent="0.3">
      <c r="A190">
        <v>8838</v>
      </c>
      <c r="B190" t="s">
        <v>466</v>
      </c>
      <c r="C190">
        <v>0</v>
      </c>
      <c r="D190">
        <v>0</v>
      </c>
      <c r="F190">
        <v>1</v>
      </c>
      <c r="G190">
        <v>48</v>
      </c>
      <c r="H190">
        <v>49</v>
      </c>
      <c r="I190">
        <v>49</v>
      </c>
      <c r="J190">
        <v>49</v>
      </c>
      <c r="K190">
        <v>30</v>
      </c>
      <c r="L190">
        <v>30</v>
      </c>
      <c r="M190">
        <v>31</v>
      </c>
      <c r="N190">
        <v>30</v>
      </c>
      <c r="O190">
        <v>35</v>
      </c>
      <c r="P190">
        <v>35</v>
      </c>
      <c r="Q190">
        <v>0</v>
      </c>
      <c r="R190">
        <v>0</v>
      </c>
      <c r="S190">
        <v>31</v>
      </c>
      <c r="T190">
        <v>29</v>
      </c>
      <c r="U190">
        <v>0</v>
      </c>
      <c r="V190">
        <v>0</v>
      </c>
      <c r="W190">
        <v>0</v>
      </c>
      <c r="X190">
        <v>47</v>
      </c>
      <c r="Y190">
        <v>44</v>
      </c>
      <c r="Z190">
        <v>48</v>
      </c>
      <c r="AA190">
        <v>62</v>
      </c>
      <c r="AB190">
        <v>57</v>
      </c>
      <c r="AC190">
        <v>39</v>
      </c>
      <c r="AD190">
        <v>0</v>
      </c>
      <c r="AE190">
        <v>117</v>
      </c>
      <c r="AF190">
        <v>0</v>
      </c>
      <c r="AG190">
        <v>0</v>
      </c>
      <c r="AH190">
        <v>34</v>
      </c>
      <c r="AI190" s="51" t="s">
        <v>361</v>
      </c>
      <c r="AM190" s="14" t="s">
        <v>454</v>
      </c>
    </row>
    <row r="191" spans="1:39" x14ac:dyDescent="0.3">
      <c r="A191">
        <v>8892</v>
      </c>
      <c r="B191" t="s">
        <v>467</v>
      </c>
      <c r="C191">
        <v>0</v>
      </c>
      <c r="D191">
        <v>0</v>
      </c>
      <c r="F191">
        <v>0</v>
      </c>
      <c r="G191">
        <v>3</v>
      </c>
      <c r="H191">
        <v>3</v>
      </c>
      <c r="I191">
        <v>3</v>
      </c>
      <c r="J191">
        <v>3</v>
      </c>
      <c r="K191">
        <v>5</v>
      </c>
      <c r="L191">
        <v>5</v>
      </c>
      <c r="M191">
        <v>5</v>
      </c>
      <c r="N191">
        <v>5</v>
      </c>
      <c r="O191">
        <v>8</v>
      </c>
      <c r="P191">
        <v>8</v>
      </c>
      <c r="Q191">
        <v>0</v>
      </c>
      <c r="R191">
        <v>0</v>
      </c>
      <c r="S191">
        <v>5</v>
      </c>
      <c r="T191">
        <v>5</v>
      </c>
      <c r="U191">
        <v>0</v>
      </c>
      <c r="V191">
        <v>0</v>
      </c>
      <c r="W191">
        <v>0</v>
      </c>
      <c r="X191">
        <v>4</v>
      </c>
      <c r="Y191">
        <v>4</v>
      </c>
      <c r="Z191">
        <v>4</v>
      </c>
      <c r="AA191">
        <v>3</v>
      </c>
      <c r="AB191">
        <v>3</v>
      </c>
      <c r="AC191">
        <v>4</v>
      </c>
      <c r="AD191">
        <v>1</v>
      </c>
      <c r="AE191">
        <v>13</v>
      </c>
      <c r="AF191">
        <v>0</v>
      </c>
      <c r="AG191">
        <v>0</v>
      </c>
      <c r="AH191">
        <v>1</v>
      </c>
      <c r="AI191" s="51" t="s">
        <v>85</v>
      </c>
      <c r="AM191" s="14" t="s">
        <v>454</v>
      </c>
    </row>
    <row r="192" spans="1:39" x14ac:dyDescent="0.3">
      <c r="A192">
        <v>8891</v>
      </c>
      <c r="B192" t="s">
        <v>468</v>
      </c>
      <c r="C192">
        <v>0</v>
      </c>
      <c r="D192">
        <v>0</v>
      </c>
      <c r="F192">
        <v>1</v>
      </c>
      <c r="G192">
        <v>19</v>
      </c>
      <c r="H192">
        <v>19</v>
      </c>
      <c r="I192">
        <v>19</v>
      </c>
      <c r="J192">
        <v>20</v>
      </c>
      <c r="K192">
        <v>22</v>
      </c>
      <c r="L192">
        <v>22</v>
      </c>
      <c r="M192">
        <v>22</v>
      </c>
      <c r="N192">
        <v>22</v>
      </c>
      <c r="O192">
        <v>21</v>
      </c>
      <c r="P192">
        <v>21</v>
      </c>
      <c r="Q192">
        <v>0</v>
      </c>
      <c r="R192">
        <v>0</v>
      </c>
      <c r="S192">
        <v>21</v>
      </c>
      <c r="T192">
        <v>21</v>
      </c>
      <c r="U192">
        <v>1</v>
      </c>
      <c r="V192">
        <v>0</v>
      </c>
      <c r="W192">
        <v>0</v>
      </c>
      <c r="X192">
        <v>26</v>
      </c>
      <c r="Y192">
        <v>24</v>
      </c>
      <c r="Z192">
        <v>24</v>
      </c>
      <c r="AA192">
        <v>28</v>
      </c>
      <c r="AB192">
        <v>27</v>
      </c>
      <c r="AC192">
        <v>5</v>
      </c>
      <c r="AD192">
        <v>0</v>
      </c>
      <c r="AE192">
        <v>52</v>
      </c>
      <c r="AF192">
        <v>0</v>
      </c>
      <c r="AG192">
        <v>0</v>
      </c>
      <c r="AH192">
        <v>10</v>
      </c>
      <c r="AI192" s="51" t="s">
        <v>91</v>
      </c>
      <c r="AM192" s="14" t="s">
        <v>454</v>
      </c>
    </row>
    <row r="193" spans="1:39" x14ac:dyDescent="0.3">
      <c r="A193">
        <v>8831</v>
      </c>
      <c r="B193" t="s">
        <v>469</v>
      </c>
      <c r="C193">
        <v>0</v>
      </c>
      <c r="D193">
        <v>0</v>
      </c>
      <c r="F193">
        <v>0</v>
      </c>
      <c r="G193">
        <v>116</v>
      </c>
      <c r="H193">
        <v>116</v>
      </c>
      <c r="I193">
        <v>114</v>
      </c>
      <c r="J193">
        <v>116</v>
      </c>
      <c r="K193">
        <v>128</v>
      </c>
      <c r="L193">
        <v>126</v>
      </c>
      <c r="M193">
        <v>127</v>
      </c>
      <c r="N193">
        <v>128</v>
      </c>
      <c r="O193">
        <v>128</v>
      </c>
      <c r="P193">
        <v>129</v>
      </c>
      <c r="Q193">
        <v>0</v>
      </c>
      <c r="R193">
        <v>0</v>
      </c>
      <c r="S193">
        <v>107</v>
      </c>
      <c r="T193">
        <v>105</v>
      </c>
      <c r="U193">
        <v>0</v>
      </c>
      <c r="V193">
        <v>0</v>
      </c>
      <c r="W193">
        <v>0</v>
      </c>
      <c r="X193">
        <v>86</v>
      </c>
      <c r="Y193">
        <v>95</v>
      </c>
      <c r="Z193">
        <v>94</v>
      </c>
      <c r="AA193">
        <v>88</v>
      </c>
      <c r="AB193">
        <v>74</v>
      </c>
      <c r="AC193">
        <v>17</v>
      </c>
      <c r="AD193">
        <v>19</v>
      </c>
      <c r="AE193">
        <v>117</v>
      </c>
      <c r="AF193">
        <v>0</v>
      </c>
      <c r="AG193">
        <v>0</v>
      </c>
      <c r="AH193">
        <v>85</v>
      </c>
      <c r="AI193" s="51" t="s">
        <v>49</v>
      </c>
      <c r="AM193" s="14" t="s">
        <v>454</v>
      </c>
    </row>
    <row r="194" spans="1:39" x14ac:dyDescent="0.3">
      <c r="A194">
        <v>8349</v>
      </c>
      <c r="B194" t="s">
        <v>470</v>
      </c>
      <c r="C194">
        <v>0</v>
      </c>
      <c r="D194">
        <v>0</v>
      </c>
      <c r="F194">
        <v>0</v>
      </c>
      <c r="G194">
        <v>7</v>
      </c>
      <c r="H194">
        <v>7</v>
      </c>
      <c r="I194">
        <v>7</v>
      </c>
      <c r="J194">
        <v>7</v>
      </c>
      <c r="K194">
        <v>6</v>
      </c>
      <c r="L194">
        <v>6</v>
      </c>
      <c r="M194">
        <v>6</v>
      </c>
      <c r="N194">
        <v>6</v>
      </c>
      <c r="O194">
        <v>7</v>
      </c>
      <c r="P194">
        <v>7</v>
      </c>
      <c r="Q194">
        <v>0</v>
      </c>
      <c r="R194">
        <v>0</v>
      </c>
      <c r="S194">
        <v>3</v>
      </c>
      <c r="T194">
        <v>2</v>
      </c>
      <c r="U194">
        <v>0</v>
      </c>
      <c r="V194">
        <v>0</v>
      </c>
      <c r="W194">
        <v>0</v>
      </c>
      <c r="X194">
        <v>8</v>
      </c>
      <c r="Y194">
        <v>9</v>
      </c>
      <c r="Z194">
        <v>9</v>
      </c>
      <c r="AA194">
        <v>7</v>
      </c>
      <c r="AB194">
        <v>5</v>
      </c>
      <c r="AC194">
        <v>7</v>
      </c>
      <c r="AD194">
        <v>0</v>
      </c>
      <c r="AE194">
        <v>7</v>
      </c>
      <c r="AF194">
        <v>0</v>
      </c>
      <c r="AG194">
        <v>0</v>
      </c>
      <c r="AH194">
        <v>3</v>
      </c>
      <c r="AI194" s="51" t="s">
        <v>42</v>
      </c>
      <c r="AM194" s="14" t="s">
        <v>454</v>
      </c>
    </row>
    <row r="195" spans="1:39" x14ac:dyDescent="0.3">
      <c r="A195">
        <v>8608</v>
      </c>
      <c r="B195" t="s">
        <v>471</v>
      </c>
      <c r="C195">
        <v>0</v>
      </c>
      <c r="D195">
        <v>0</v>
      </c>
      <c r="F195">
        <v>0</v>
      </c>
      <c r="G195">
        <v>12</v>
      </c>
      <c r="H195">
        <v>12</v>
      </c>
      <c r="I195">
        <v>12</v>
      </c>
      <c r="J195">
        <v>12</v>
      </c>
      <c r="K195">
        <v>8</v>
      </c>
      <c r="L195">
        <v>8</v>
      </c>
      <c r="M195">
        <v>8</v>
      </c>
      <c r="N195">
        <v>8</v>
      </c>
      <c r="O195">
        <v>11</v>
      </c>
      <c r="P195">
        <v>11</v>
      </c>
      <c r="Q195">
        <v>0</v>
      </c>
      <c r="R195">
        <v>0</v>
      </c>
      <c r="S195">
        <v>10</v>
      </c>
      <c r="T195">
        <v>9</v>
      </c>
      <c r="U195">
        <v>0</v>
      </c>
      <c r="V195">
        <v>0</v>
      </c>
      <c r="W195">
        <v>0</v>
      </c>
      <c r="X195">
        <v>10</v>
      </c>
      <c r="Y195">
        <v>11</v>
      </c>
      <c r="Z195">
        <v>11</v>
      </c>
      <c r="AA195">
        <v>7</v>
      </c>
      <c r="AB195">
        <v>6</v>
      </c>
      <c r="AC195">
        <v>20</v>
      </c>
      <c r="AD195">
        <v>0</v>
      </c>
      <c r="AE195">
        <v>33</v>
      </c>
      <c r="AF195">
        <v>0</v>
      </c>
      <c r="AG195">
        <v>0</v>
      </c>
      <c r="AH195">
        <v>4</v>
      </c>
      <c r="AI195" s="51" t="s">
        <v>110</v>
      </c>
      <c r="AM195" s="14" t="s">
        <v>454</v>
      </c>
    </row>
    <row r="196" spans="1:39" x14ac:dyDescent="0.3">
      <c r="A196">
        <v>8836</v>
      </c>
      <c r="B196" t="s">
        <v>472</v>
      </c>
      <c r="C196">
        <v>0</v>
      </c>
      <c r="D196">
        <v>0</v>
      </c>
      <c r="F196">
        <v>0</v>
      </c>
      <c r="G196">
        <v>129</v>
      </c>
      <c r="H196">
        <v>128</v>
      </c>
      <c r="I196">
        <v>129</v>
      </c>
      <c r="J196">
        <v>129</v>
      </c>
      <c r="K196">
        <v>146</v>
      </c>
      <c r="L196">
        <v>144</v>
      </c>
      <c r="M196">
        <v>143</v>
      </c>
      <c r="N196">
        <v>144</v>
      </c>
      <c r="O196">
        <v>138</v>
      </c>
      <c r="P196">
        <v>137</v>
      </c>
      <c r="Q196">
        <v>0</v>
      </c>
      <c r="R196">
        <v>0</v>
      </c>
      <c r="S196">
        <v>133</v>
      </c>
      <c r="T196">
        <v>132</v>
      </c>
      <c r="U196">
        <v>0</v>
      </c>
      <c r="V196">
        <v>0</v>
      </c>
      <c r="W196">
        <v>0</v>
      </c>
      <c r="X196">
        <v>108</v>
      </c>
      <c r="Y196">
        <v>102</v>
      </c>
      <c r="Z196">
        <v>101</v>
      </c>
      <c r="AA196">
        <v>90</v>
      </c>
      <c r="AB196">
        <v>80</v>
      </c>
      <c r="AC196">
        <v>132</v>
      </c>
      <c r="AD196">
        <v>7</v>
      </c>
      <c r="AE196">
        <v>211</v>
      </c>
      <c r="AF196">
        <v>0</v>
      </c>
      <c r="AG196">
        <v>0</v>
      </c>
      <c r="AH196">
        <v>65</v>
      </c>
      <c r="AI196" s="51" t="s">
        <v>33</v>
      </c>
      <c r="AM196" s="14" t="s">
        <v>454</v>
      </c>
    </row>
    <row r="197" spans="1:39" x14ac:dyDescent="0.3">
      <c r="A197">
        <v>12241</v>
      </c>
      <c r="B197" t="s">
        <v>473</v>
      </c>
      <c r="C197">
        <v>0</v>
      </c>
      <c r="D197">
        <v>0</v>
      </c>
      <c r="F197">
        <v>0</v>
      </c>
      <c r="G197">
        <v>68</v>
      </c>
      <c r="H197">
        <v>67</v>
      </c>
      <c r="I197">
        <v>68</v>
      </c>
      <c r="J197">
        <v>68</v>
      </c>
      <c r="K197">
        <v>68</v>
      </c>
      <c r="L197">
        <v>68</v>
      </c>
      <c r="M197">
        <v>67</v>
      </c>
      <c r="N197">
        <v>68</v>
      </c>
      <c r="O197">
        <v>80</v>
      </c>
      <c r="P197">
        <v>79</v>
      </c>
      <c r="Q197">
        <v>0</v>
      </c>
      <c r="R197">
        <v>0</v>
      </c>
      <c r="S197">
        <v>77</v>
      </c>
      <c r="T197">
        <v>80</v>
      </c>
      <c r="U197">
        <v>2</v>
      </c>
      <c r="V197">
        <v>0</v>
      </c>
      <c r="W197">
        <v>0</v>
      </c>
      <c r="X197">
        <v>67</v>
      </c>
      <c r="Y197">
        <v>80</v>
      </c>
      <c r="Z197">
        <v>80</v>
      </c>
      <c r="AA197">
        <v>66</v>
      </c>
      <c r="AB197">
        <v>56</v>
      </c>
      <c r="AC197">
        <v>0</v>
      </c>
      <c r="AD197">
        <v>0</v>
      </c>
      <c r="AE197">
        <v>64</v>
      </c>
      <c r="AF197">
        <v>0</v>
      </c>
      <c r="AG197">
        <v>0</v>
      </c>
      <c r="AH197">
        <v>39</v>
      </c>
      <c r="AI197" s="51" t="s">
        <v>92</v>
      </c>
      <c r="AM197" s="14" t="s">
        <v>454</v>
      </c>
    </row>
    <row r="198" spans="1:39" x14ac:dyDescent="0.3">
      <c r="A198">
        <v>8901</v>
      </c>
      <c r="B198" t="s">
        <v>474</v>
      </c>
      <c r="C198">
        <v>1</v>
      </c>
      <c r="D198">
        <v>0</v>
      </c>
      <c r="F198">
        <v>1</v>
      </c>
      <c r="G198">
        <v>30</v>
      </c>
      <c r="H198">
        <v>29</v>
      </c>
      <c r="I198">
        <v>30</v>
      </c>
      <c r="J198">
        <v>30</v>
      </c>
      <c r="K198">
        <v>43</v>
      </c>
      <c r="L198">
        <v>43</v>
      </c>
      <c r="M198">
        <v>44</v>
      </c>
      <c r="N198">
        <v>44</v>
      </c>
      <c r="O198">
        <v>44</v>
      </c>
      <c r="P198">
        <v>42</v>
      </c>
      <c r="Q198">
        <v>0</v>
      </c>
      <c r="R198">
        <v>0</v>
      </c>
      <c r="S198">
        <v>46</v>
      </c>
      <c r="T198">
        <v>45</v>
      </c>
      <c r="U198">
        <v>0</v>
      </c>
      <c r="V198">
        <v>0</v>
      </c>
      <c r="W198">
        <v>0</v>
      </c>
      <c r="X198">
        <v>46</v>
      </c>
      <c r="Y198">
        <v>50</v>
      </c>
      <c r="Z198">
        <v>51</v>
      </c>
      <c r="AA198">
        <v>52</v>
      </c>
      <c r="AB198">
        <v>41</v>
      </c>
      <c r="AC198">
        <v>5</v>
      </c>
      <c r="AD198">
        <v>8</v>
      </c>
      <c r="AE198">
        <v>110</v>
      </c>
      <c r="AF198">
        <v>0</v>
      </c>
      <c r="AG198">
        <v>0</v>
      </c>
      <c r="AH198">
        <v>38</v>
      </c>
      <c r="AI198" s="51" t="s">
        <v>164</v>
      </c>
      <c r="AM198" s="14" t="s">
        <v>454</v>
      </c>
    </row>
    <row r="199" spans="1:39" x14ac:dyDescent="0.3">
      <c r="A199">
        <v>8577</v>
      </c>
      <c r="B199" t="s">
        <v>274</v>
      </c>
      <c r="C199">
        <v>345</v>
      </c>
      <c r="D199">
        <v>10</v>
      </c>
      <c r="F199">
        <v>411</v>
      </c>
      <c r="G199">
        <v>23</v>
      </c>
      <c r="H199">
        <v>20</v>
      </c>
      <c r="I199">
        <v>17</v>
      </c>
      <c r="J199">
        <v>16</v>
      </c>
      <c r="K199">
        <v>13</v>
      </c>
      <c r="L199">
        <v>10</v>
      </c>
      <c r="M199">
        <v>6</v>
      </c>
      <c r="N199">
        <v>6</v>
      </c>
      <c r="O199">
        <v>3</v>
      </c>
      <c r="P199">
        <v>3</v>
      </c>
      <c r="Q199">
        <v>0</v>
      </c>
      <c r="R199">
        <v>0</v>
      </c>
      <c r="S199">
        <v>11</v>
      </c>
      <c r="T199">
        <v>8</v>
      </c>
      <c r="U199">
        <v>0</v>
      </c>
      <c r="V199">
        <v>0</v>
      </c>
      <c r="W199">
        <v>0</v>
      </c>
      <c r="X199">
        <v>4</v>
      </c>
      <c r="Y199">
        <v>4</v>
      </c>
      <c r="Z199">
        <v>4</v>
      </c>
      <c r="AA199">
        <v>19</v>
      </c>
      <c r="AB199">
        <v>16</v>
      </c>
      <c r="AC199">
        <v>12</v>
      </c>
      <c r="AD199">
        <v>0</v>
      </c>
      <c r="AE199">
        <v>11</v>
      </c>
      <c r="AF199">
        <v>0</v>
      </c>
      <c r="AG199">
        <v>0</v>
      </c>
      <c r="AH199">
        <v>70</v>
      </c>
      <c r="AI199" s="51" t="s">
        <v>33</v>
      </c>
      <c r="AM199" s="14" t="s">
        <v>454</v>
      </c>
    </row>
    <row r="200" spans="1:39" x14ac:dyDescent="0.3">
      <c r="A200">
        <v>8830</v>
      </c>
      <c r="B200" t="s">
        <v>475</v>
      </c>
      <c r="C200">
        <v>0</v>
      </c>
      <c r="D200">
        <v>0</v>
      </c>
      <c r="F200">
        <v>0</v>
      </c>
      <c r="G200">
        <v>14</v>
      </c>
      <c r="H200">
        <v>15</v>
      </c>
      <c r="I200">
        <v>14</v>
      </c>
      <c r="J200">
        <v>15</v>
      </c>
      <c r="K200">
        <v>23</v>
      </c>
      <c r="L200">
        <v>22</v>
      </c>
      <c r="M200">
        <v>20</v>
      </c>
      <c r="N200">
        <v>22</v>
      </c>
      <c r="O200">
        <v>17</v>
      </c>
      <c r="P200">
        <v>18</v>
      </c>
      <c r="Q200">
        <v>0</v>
      </c>
      <c r="R200">
        <v>0</v>
      </c>
      <c r="S200">
        <v>13</v>
      </c>
      <c r="T200">
        <v>16</v>
      </c>
      <c r="U200">
        <v>0</v>
      </c>
      <c r="V200">
        <v>0</v>
      </c>
      <c r="W200">
        <v>0</v>
      </c>
      <c r="X200">
        <v>1</v>
      </c>
      <c r="Y200">
        <v>8</v>
      </c>
      <c r="Z200">
        <v>7</v>
      </c>
      <c r="AA200">
        <v>5</v>
      </c>
      <c r="AB200">
        <v>0</v>
      </c>
      <c r="AC200">
        <v>2</v>
      </c>
      <c r="AD200">
        <v>4</v>
      </c>
      <c r="AE200">
        <v>6</v>
      </c>
      <c r="AF200">
        <v>0</v>
      </c>
      <c r="AG200">
        <v>0</v>
      </c>
      <c r="AH200">
        <v>16</v>
      </c>
      <c r="AI200" s="51" t="s">
        <v>128</v>
      </c>
      <c r="AM200" s="14" t="s">
        <v>454</v>
      </c>
    </row>
    <row r="201" spans="1:39" x14ac:dyDescent="0.3">
      <c r="A201">
        <v>11020</v>
      </c>
      <c r="B201" t="s">
        <v>275</v>
      </c>
      <c r="C201">
        <v>466</v>
      </c>
      <c r="D201">
        <v>1</v>
      </c>
      <c r="F201">
        <v>475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2</v>
      </c>
      <c r="AF201">
        <v>0</v>
      </c>
      <c r="AG201">
        <v>0</v>
      </c>
      <c r="AH201">
        <v>8</v>
      </c>
      <c r="AI201" s="51" t="s">
        <v>56</v>
      </c>
      <c r="AM201" s="14" t="s">
        <v>454</v>
      </c>
    </row>
    <row r="202" spans="1:39" x14ac:dyDescent="0.3">
      <c r="A202">
        <v>11841</v>
      </c>
      <c r="B202" t="s">
        <v>476</v>
      </c>
      <c r="C202">
        <v>0</v>
      </c>
      <c r="D202">
        <v>0</v>
      </c>
      <c r="F202">
        <v>0</v>
      </c>
      <c r="G202">
        <v>13</v>
      </c>
      <c r="H202">
        <v>13</v>
      </c>
      <c r="I202">
        <v>13</v>
      </c>
      <c r="J202">
        <v>13</v>
      </c>
      <c r="K202">
        <v>21</v>
      </c>
      <c r="L202">
        <v>21</v>
      </c>
      <c r="M202">
        <v>20</v>
      </c>
      <c r="N202">
        <v>21</v>
      </c>
      <c r="O202">
        <v>33</v>
      </c>
      <c r="P202">
        <v>33</v>
      </c>
      <c r="Q202">
        <v>0</v>
      </c>
      <c r="R202">
        <v>0</v>
      </c>
      <c r="S202">
        <v>14</v>
      </c>
      <c r="T202">
        <v>16</v>
      </c>
      <c r="U202">
        <v>0</v>
      </c>
      <c r="V202">
        <v>0</v>
      </c>
      <c r="W202">
        <v>0</v>
      </c>
      <c r="X202">
        <v>27</v>
      </c>
      <c r="Y202">
        <v>24</v>
      </c>
      <c r="Z202">
        <v>25</v>
      </c>
      <c r="AA202">
        <v>10</v>
      </c>
      <c r="AB202">
        <v>10</v>
      </c>
      <c r="AC202">
        <v>1</v>
      </c>
      <c r="AD202">
        <v>0</v>
      </c>
      <c r="AE202">
        <v>67</v>
      </c>
      <c r="AF202">
        <v>0</v>
      </c>
      <c r="AG202">
        <v>0</v>
      </c>
      <c r="AH202">
        <v>11</v>
      </c>
      <c r="AI202" s="51" t="s">
        <v>193</v>
      </c>
      <c r="AM202" s="14" t="s">
        <v>454</v>
      </c>
    </row>
    <row r="203" spans="1:39" x14ac:dyDescent="0.3">
      <c r="A203">
        <v>16699</v>
      </c>
      <c r="B203" t="s">
        <v>477</v>
      </c>
      <c r="C203">
        <v>0</v>
      </c>
      <c r="D203">
        <v>0</v>
      </c>
      <c r="F203">
        <v>0</v>
      </c>
      <c r="G203">
        <v>10</v>
      </c>
      <c r="H203">
        <v>10</v>
      </c>
      <c r="I203">
        <v>10</v>
      </c>
      <c r="J203">
        <v>10</v>
      </c>
      <c r="K203">
        <v>17</v>
      </c>
      <c r="L203">
        <v>17</v>
      </c>
      <c r="M203">
        <v>17</v>
      </c>
      <c r="N203">
        <v>17</v>
      </c>
      <c r="O203">
        <v>19</v>
      </c>
      <c r="P203">
        <v>19</v>
      </c>
      <c r="Q203">
        <v>0</v>
      </c>
      <c r="R203">
        <v>0</v>
      </c>
      <c r="S203">
        <v>8</v>
      </c>
      <c r="T203">
        <v>6</v>
      </c>
      <c r="U203">
        <v>0</v>
      </c>
      <c r="V203">
        <v>0</v>
      </c>
      <c r="W203">
        <v>0</v>
      </c>
      <c r="X203">
        <v>10</v>
      </c>
      <c r="Y203">
        <v>8</v>
      </c>
      <c r="Z203">
        <v>8</v>
      </c>
      <c r="AA203">
        <v>19</v>
      </c>
      <c r="AB203">
        <v>19</v>
      </c>
      <c r="AC203">
        <v>5</v>
      </c>
      <c r="AD203">
        <v>2</v>
      </c>
      <c r="AE203">
        <v>58</v>
      </c>
      <c r="AF203">
        <v>0</v>
      </c>
      <c r="AG203">
        <v>0</v>
      </c>
      <c r="AH203">
        <v>4</v>
      </c>
      <c r="AI203" s="51" t="s">
        <v>365</v>
      </c>
      <c r="AM203" s="14" t="s">
        <v>454</v>
      </c>
    </row>
    <row r="204" spans="1:39" x14ac:dyDescent="0.3">
      <c r="A204">
        <v>31449</v>
      </c>
      <c r="B204" t="s">
        <v>194</v>
      </c>
      <c r="C204">
        <v>0</v>
      </c>
      <c r="D204">
        <v>3</v>
      </c>
      <c r="F204">
        <v>2</v>
      </c>
      <c r="G204">
        <v>49</v>
      </c>
      <c r="H204">
        <v>52</v>
      </c>
      <c r="I204">
        <v>52</v>
      </c>
      <c r="J204">
        <v>51</v>
      </c>
      <c r="K204">
        <v>55</v>
      </c>
      <c r="L204">
        <v>58</v>
      </c>
      <c r="M204">
        <v>63</v>
      </c>
      <c r="N204">
        <v>59</v>
      </c>
      <c r="O204">
        <v>62</v>
      </c>
      <c r="P204">
        <v>60</v>
      </c>
      <c r="Q204">
        <v>0</v>
      </c>
      <c r="R204">
        <v>0</v>
      </c>
      <c r="S204">
        <v>71</v>
      </c>
      <c r="T204">
        <v>77</v>
      </c>
      <c r="U204">
        <v>76</v>
      </c>
      <c r="V204">
        <v>0</v>
      </c>
      <c r="W204">
        <v>83</v>
      </c>
      <c r="X204">
        <v>40</v>
      </c>
      <c r="Y204">
        <v>38</v>
      </c>
      <c r="Z204">
        <v>59</v>
      </c>
      <c r="AA204">
        <v>43</v>
      </c>
      <c r="AB204">
        <v>21</v>
      </c>
      <c r="AC204">
        <v>67</v>
      </c>
      <c r="AD204">
        <v>12</v>
      </c>
      <c r="AE204">
        <v>109</v>
      </c>
      <c r="AF204">
        <v>0</v>
      </c>
      <c r="AG204">
        <v>11</v>
      </c>
      <c r="AH204">
        <v>33</v>
      </c>
      <c r="AI204" s="51" t="s">
        <v>194</v>
      </c>
      <c r="AM204" s="14" t="s">
        <v>33</v>
      </c>
    </row>
    <row r="205" spans="1:39" x14ac:dyDescent="0.3">
      <c r="A205">
        <v>11833</v>
      </c>
      <c r="B205" t="s">
        <v>461</v>
      </c>
      <c r="C205">
        <v>11</v>
      </c>
      <c r="D205">
        <v>0</v>
      </c>
      <c r="F205">
        <v>14</v>
      </c>
      <c r="G205">
        <v>30</v>
      </c>
      <c r="H205">
        <v>30</v>
      </c>
      <c r="I205">
        <v>30</v>
      </c>
      <c r="J205">
        <v>30</v>
      </c>
      <c r="K205">
        <v>17</v>
      </c>
      <c r="L205">
        <v>17</v>
      </c>
      <c r="M205">
        <v>17</v>
      </c>
      <c r="N205">
        <v>17</v>
      </c>
      <c r="O205">
        <v>27</v>
      </c>
      <c r="P205">
        <v>27</v>
      </c>
      <c r="Q205">
        <v>0</v>
      </c>
      <c r="R205">
        <v>0</v>
      </c>
      <c r="S205">
        <v>20</v>
      </c>
      <c r="T205">
        <v>19</v>
      </c>
      <c r="U205">
        <v>20</v>
      </c>
      <c r="V205">
        <v>0</v>
      </c>
      <c r="W205">
        <v>37</v>
      </c>
      <c r="X205">
        <v>20</v>
      </c>
      <c r="Y205">
        <v>23</v>
      </c>
      <c r="Z205">
        <v>23</v>
      </c>
      <c r="AA205">
        <v>33</v>
      </c>
      <c r="AB205">
        <v>28</v>
      </c>
      <c r="AC205">
        <v>19</v>
      </c>
      <c r="AD205">
        <v>50</v>
      </c>
      <c r="AE205">
        <v>27</v>
      </c>
      <c r="AF205">
        <v>0</v>
      </c>
      <c r="AG205">
        <v>0</v>
      </c>
      <c r="AH205">
        <v>18</v>
      </c>
      <c r="AI205" s="51" t="s">
        <v>33</v>
      </c>
      <c r="AM205" s="14" t="s">
        <v>393</v>
      </c>
    </row>
    <row r="206" spans="1:39" x14ac:dyDescent="0.3">
      <c r="A206">
        <v>32743</v>
      </c>
      <c r="B206" t="s">
        <v>54</v>
      </c>
      <c r="C206">
        <v>43</v>
      </c>
      <c r="D206">
        <v>0</v>
      </c>
      <c r="F206">
        <v>44</v>
      </c>
      <c r="G206">
        <v>33</v>
      </c>
      <c r="H206">
        <v>33</v>
      </c>
      <c r="I206">
        <v>33</v>
      </c>
      <c r="J206">
        <v>33</v>
      </c>
      <c r="K206">
        <v>46</v>
      </c>
      <c r="L206">
        <v>45</v>
      </c>
      <c r="M206">
        <v>46</v>
      </c>
      <c r="N206">
        <v>45</v>
      </c>
      <c r="O206">
        <v>50</v>
      </c>
      <c r="P206">
        <v>52</v>
      </c>
      <c r="Q206">
        <v>5</v>
      </c>
      <c r="R206">
        <v>0</v>
      </c>
      <c r="S206">
        <v>57</v>
      </c>
      <c r="T206">
        <v>52</v>
      </c>
      <c r="U206">
        <v>54</v>
      </c>
      <c r="V206">
        <v>0</v>
      </c>
      <c r="W206">
        <v>56</v>
      </c>
      <c r="X206">
        <v>58</v>
      </c>
      <c r="Y206">
        <v>45</v>
      </c>
      <c r="Z206">
        <v>50</v>
      </c>
      <c r="AA206">
        <v>32</v>
      </c>
      <c r="AB206">
        <v>25</v>
      </c>
      <c r="AC206">
        <v>8</v>
      </c>
      <c r="AD206">
        <v>5</v>
      </c>
      <c r="AE206">
        <v>121</v>
      </c>
      <c r="AF206">
        <v>0</v>
      </c>
      <c r="AG206">
        <v>8</v>
      </c>
      <c r="AH206">
        <v>44</v>
      </c>
      <c r="AI206" s="51" t="s">
        <v>365</v>
      </c>
      <c r="AM206" s="14" t="s">
        <v>33</v>
      </c>
    </row>
    <row r="207" spans="1:39" x14ac:dyDescent="0.3">
      <c r="A207">
        <v>31139</v>
      </c>
      <c r="B207" t="s">
        <v>414</v>
      </c>
      <c r="C207">
        <v>5</v>
      </c>
      <c r="D207">
        <v>0</v>
      </c>
      <c r="F207">
        <v>3</v>
      </c>
      <c r="G207">
        <v>3</v>
      </c>
      <c r="H207">
        <v>3</v>
      </c>
      <c r="I207">
        <v>3</v>
      </c>
      <c r="J207">
        <v>3</v>
      </c>
      <c r="K207">
        <v>2</v>
      </c>
      <c r="L207">
        <v>3</v>
      </c>
      <c r="M207">
        <v>2</v>
      </c>
      <c r="N207">
        <v>2</v>
      </c>
      <c r="O207">
        <v>3</v>
      </c>
      <c r="P207">
        <v>3</v>
      </c>
      <c r="Q207">
        <v>0</v>
      </c>
      <c r="R207">
        <v>0</v>
      </c>
      <c r="S207">
        <v>6</v>
      </c>
      <c r="T207">
        <v>6</v>
      </c>
      <c r="U207">
        <v>8</v>
      </c>
      <c r="V207">
        <v>0</v>
      </c>
      <c r="W207">
        <v>7</v>
      </c>
      <c r="X207">
        <v>1</v>
      </c>
      <c r="Y207">
        <v>4</v>
      </c>
      <c r="Z207">
        <v>5</v>
      </c>
      <c r="AA207">
        <v>4</v>
      </c>
      <c r="AB207">
        <v>2</v>
      </c>
      <c r="AC207">
        <v>0</v>
      </c>
      <c r="AD207">
        <v>0</v>
      </c>
      <c r="AE207">
        <v>22</v>
      </c>
      <c r="AF207">
        <v>0</v>
      </c>
      <c r="AG207">
        <v>0</v>
      </c>
      <c r="AH207">
        <v>3</v>
      </c>
      <c r="AI207" s="51" t="s">
        <v>363</v>
      </c>
      <c r="AM207" s="14" t="s">
        <v>164</v>
      </c>
    </row>
    <row r="208" spans="1:39" x14ac:dyDescent="0.3">
      <c r="A208">
        <v>34132</v>
      </c>
      <c r="B208" t="s">
        <v>719</v>
      </c>
      <c r="C208">
        <v>0</v>
      </c>
      <c r="D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1</v>
      </c>
      <c r="L208">
        <v>1</v>
      </c>
      <c r="M208">
        <v>1</v>
      </c>
      <c r="N208">
        <v>1</v>
      </c>
      <c r="O208">
        <v>2</v>
      </c>
      <c r="P208">
        <v>2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2</v>
      </c>
      <c r="X208">
        <v>1</v>
      </c>
      <c r="Y208">
        <v>1</v>
      </c>
      <c r="Z208">
        <v>0</v>
      </c>
      <c r="AA208">
        <v>0</v>
      </c>
      <c r="AB208">
        <v>0</v>
      </c>
      <c r="AC208">
        <v>1</v>
      </c>
      <c r="AD208">
        <v>0</v>
      </c>
      <c r="AE208">
        <v>0</v>
      </c>
      <c r="AF208">
        <v>0</v>
      </c>
      <c r="AG208">
        <v>0</v>
      </c>
      <c r="AH208">
        <v>0</v>
      </c>
      <c r="AI208" s="51" t="e">
        <v>#N/A</v>
      </c>
      <c r="AM208" s="14" t="e">
        <v>#N/A</v>
      </c>
    </row>
    <row r="209" spans="1:39" x14ac:dyDescent="0.3">
      <c r="A209" t="s">
        <v>234</v>
      </c>
      <c r="C209">
        <v>4406</v>
      </c>
      <c r="D209">
        <v>115</v>
      </c>
      <c r="F209">
        <v>4831</v>
      </c>
      <c r="G209">
        <v>4220</v>
      </c>
      <c r="H209">
        <v>4236</v>
      </c>
      <c r="I209">
        <v>4207</v>
      </c>
      <c r="J209">
        <v>4184</v>
      </c>
      <c r="K209">
        <v>4643</v>
      </c>
      <c r="L209">
        <v>4565</v>
      </c>
      <c r="M209">
        <v>4643</v>
      </c>
      <c r="N209">
        <v>4667</v>
      </c>
      <c r="O209">
        <v>4761</v>
      </c>
      <c r="P209">
        <v>4759</v>
      </c>
      <c r="Q209">
        <v>17</v>
      </c>
      <c r="R209">
        <v>0</v>
      </c>
      <c r="S209">
        <v>4414</v>
      </c>
      <c r="T209">
        <v>4558</v>
      </c>
      <c r="U209">
        <v>3740</v>
      </c>
      <c r="V209">
        <v>1</v>
      </c>
      <c r="W209">
        <v>4324</v>
      </c>
      <c r="X209">
        <v>3435</v>
      </c>
      <c r="Y209">
        <v>4017</v>
      </c>
      <c r="Z209">
        <v>3965</v>
      </c>
      <c r="AA209">
        <v>3348</v>
      </c>
      <c r="AB209">
        <v>2649</v>
      </c>
      <c r="AC209">
        <v>1779</v>
      </c>
      <c r="AD209">
        <v>754</v>
      </c>
      <c r="AE209">
        <v>10734</v>
      </c>
      <c r="AF209">
        <v>0</v>
      </c>
      <c r="AG209">
        <v>616</v>
      </c>
      <c r="AH209">
        <v>3196</v>
      </c>
      <c r="AI209" s="51" t="e">
        <v>#N/A</v>
      </c>
      <c r="AM209" s="14" t="e">
        <v>#N/A</v>
      </c>
    </row>
    <row r="210" spans="1:39" x14ac:dyDescent="0.3">
      <c r="AI210" s="51" t="e">
        <v>#N/A</v>
      </c>
      <c r="AM210" s="14" t="e">
        <v>#N/A</v>
      </c>
    </row>
    <row r="211" spans="1:39" x14ac:dyDescent="0.3">
      <c r="AI211" s="51" t="e">
        <v>#N/A</v>
      </c>
      <c r="AM211" s="14" t="e">
        <v>#N/A</v>
      </c>
    </row>
    <row r="212" spans="1:39" x14ac:dyDescent="0.3">
      <c r="AI212" s="51" t="e">
        <v>#N/A</v>
      </c>
      <c r="AM212" s="14" t="e">
        <v>#N/A</v>
      </c>
    </row>
    <row r="217" spans="1:39" s="40" customFormat="1" ht="13.8" x14ac:dyDescent="0.3">
      <c r="A217" s="40" t="s">
        <v>419</v>
      </c>
      <c r="B217" s="82" t="s">
        <v>292</v>
      </c>
      <c r="C217" s="83">
        <v>4406</v>
      </c>
      <c r="D217" s="83">
        <v>115</v>
      </c>
      <c r="E217" s="83">
        <v>0</v>
      </c>
      <c r="F217" s="83">
        <v>4831</v>
      </c>
      <c r="G217" s="83">
        <v>4220</v>
      </c>
      <c r="H217" s="83">
        <v>4236</v>
      </c>
      <c r="I217" s="83">
        <v>4207</v>
      </c>
      <c r="J217" s="83">
        <v>4184</v>
      </c>
      <c r="K217" s="83">
        <v>4642</v>
      </c>
      <c r="L217" s="83">
        <v>4564</v>
      </c>
      <c r="M217" s="83">
        <v>4642</v>
      </c>
      <c r="N217" s="83">
        <v>4666</v>
      </c>
      <c r="O217" s="83">
        <v>4759</v>
      </c>
      <c r="P217" s="83">
        <v>4757</v>
      </c>
      <c r="Q217" s="83">
        <v>17</v>
      </c>
      <c r="R217" s="83">
        <v>0</v>
      </c>
      <c r="S217" s="83">
        <v>4414</v>
      </c>
      <c r="T217" s="83">
        <v>4558</v>
      </c>
      <c r="U217" s="83">
        <v>3740</v>
      </c>
      <c r="V217" s="83">
        <v>1</v>
      </c>
      <c r="W217" s="83">
        <v>4322</v>
      </c>
      <c r="X217" s="83">
        <v>3434</v>
      </c>
      <c r="Y217" s="83">
        <v>4016</v>
      </c>
      <c r="Z217" s="83">
        <v>3965</v>
      </c>
      <c r="AA217" s="83">
        <v>3348</v>
      </c>
      <c r="AB217" s="83">
        <v>2649</v>
      </c>
      <c r="AC217" s="83">
        <v>1778</v>
      </c>
      <c r="AD217" s="83">
        <v>754</v>
      </c>
      <c r="AE217" s="83">
        <v>10734</v>
      </c>
      <c r="AF217" s="83">
        <v>0</v>
      </c>
      <c r="AG217" s="83">
        <v>616</v>
      </c>
      <c r="AH217" s="83">
        <v>3196</v>
      </c>
      <c r="AI217" s="80" t="s">
        <v>384</v>
      </c>
    </row>
    <row r="218" spans="1:39" x14ac:dyDescent="0.3">
      <c r="A218" s="169" t="s">
        <v>419</v>
      </c>
      <c r="B218" s="55" t="s">
        <v>33</v>
      </c>
      <c r="C218" s="59">
        <v>2035</v>
      </c>
      <c r="D218" s="59">
        <v>71</v>
      </c>
      <c r="E218" s="59">
        <v>0</v>
      </c>
      <c r="F218" s="59">
        <v>2264</v>
      </c>
      <c r="G218" s="59">
        <v>1974</v>
      </c>
      <c r="H218" s="59">
        <v>1987</v>
      </c>
      <c r="I218" s="59">
        <v>1982</v>
      </c>
      <c r="J218" s="59">
        <v>1952</v>
      </c>
      <c r="K218" s="59">
        <v>2116</v>
      </c>
      <c r="L218" s="59">
        <v>2097</v>
      </c>
      <c r="M218" s="59">
        <v>2127</v>
      </c>
      <c r="N218" s="59">
        <v>2118</v>
      </c>
      <c r="O218" s="59">
        <v>2216</v>
      </c>
      <c r="P218" s="59">
        <v>2212</v>
      </c>
      <c r="Q218" s="59">
        <v>8</v>
      </c>
      <c r="R218" s="59">
        <v>0</v>
      </c>
      <c r="S218" s="59">
        <v>2057</v>
      </c>
      <c r="T218" s="59">
        <v>2116</v>
      </c>
      <c r="U218" s="59">
        <v>2089</v>
      </c>
      <c r="V218" s="59">
        <v>1</v>
      </c>
      <c r="W218" s="59">
        <v>2396</v>
      </c>
      <c r="X218" s="59">
        <v>1456</v>
      </c>
      <c r="Y218" s="59">
        <v>1758</v>
      </c>
      <c r="Z218" s="59">
        <v>1801</v>
      </c>
      <c r="AA218" s="59">
        <v>1394</v>
      </c>
      <c r="AB218" s="59">
        <v>1084</v>
      </c>
      <c r="AC218" s="59">
        <v>664</v>
      </c>
      <c r="AD218" s="59">
        <v>283</v>
      </c>
      <c r="AE218" s="59">
        <v>5589</v>
      </c>
      <c r="AF218" s="59">
        <v>0</v>
      </c>
      <c r="AG218" s="59">
        <v>428</v>
      </c>
      <c r="AH218" s="59">
        <v>1613</v>
      </c>
      <c r="AI218" s="81" t="s">
        <v>381</v>
      </c>
    </row>
    <row r="219" spans="1:39" x14ac:dyDescent="0.3">
      <c r="A219" s="169" t="s">
        <v>419</v>
      </c>
      <c r="B219" s="55" t="s">
        <v>92</v>
      </c>
      <c r="C219" s="59">
        <v>1415</v>
      </c>
      <c r="D219" s="59">
        <v>27</v>
      </c>
      <c r="E219" s="59">
        <v>0</v>
      </c>
      <c r="F219" s="59">
        <v>1502</v>
      </c>
      <c r="G219" s="59">
        <v>1175</v>
      </c>
      <c r="H219" s="59">
        <v>1181</v>
      </c>
      <c r="I219" s="59">
        <v>1167</v>
      </c>
      <c r="J219" s="59">
        <v>1175</v>
      </c>
      <c r="K219" s="59">
        <v>1397</v>
      </c>
      <c r="L219" s="59">
        <v>1360</v>
      </c>
      <c r="M219" s="59">
        <v>1402</v>
      </c>
      <c r="N219" s="59">
        <v>1423</v>
      </c>
      <c r="O219" s="59">
        <v>1352</v>
      </c>
      <c r="P219" s="59">
        <v>1357</v>
      </c>
      <c r="Q219" s="59">
        <v>6</v>
      </c>
      <c r="R219" s="59">
        <v>0</v>
      </c>
      <c r="S219" s="59">
        <v>1275</v>
      </c>
      <c r="T219" s="59">
        <v>1352</v>
      </c>
      <c r="U219" s="59">
        <v>1356</v>
      </c>
      <c r="V219" s="59">
        <v>0</v>
      </c>
      <c r="W219" s="59">
        <v>1542</v>
      </c>
      <c r="X219" s="59">
        <v>1100</v>
      </c>
      <c r="Y219" s="59">
        <v>1285</v>
      </c>
      <c r="Z219" s="59">
        <v>1191</v>
      </c>
      <c r="AA219" s="59">
        <v>953</v>
      </c>
      <c r="AB219" s="59">
        <v>766</v>
      </c>
      <c r="AC219" s="59">
        <v>635</v>
      </c>
      <c r="AD219" s="59">
        <v>147</v>
      </c>
      <c r="AE219" s="59">
        <v>2865</v>
      </c>
      <c r="AF219" s="59">
        <v>0</v>
      </c>
      <c r="AG219" s="59">
        <v>182</v>
      </c>
      <c r="AH219" s="59">
        <v>774</v>
      </c>
      <c r="AI219" s="81" t="s">
        <v>382</v>
      </c>
    </row>
    <row r="220" spans="1:39" x14ac:dyDescent="0.3">
      <c r="A220" s="169" t="s">
        <v>419</v>
      </c>
      <c r="B220" s="55" t="s">
        <v>164</v>
      </c>
      <c r="C220" s="59">
        <v>133</v>
      </c>
      <c r="D220" s="59">
        <v>5</v>
      </c>
      <c r="E220" s="59">
        <v>0</v>
      </c>
      <c r="F220" s="59">
        <v>157</v>
      </c>
      <c r="G220" s="59">
        <v>268</v>
      </c>
      <c r="H220" s="59">
        <v>270</v>
      </c>
      <c r="I220" s="59">
        <v>267</v>
      </c>
      <c r="J220" s="59">
        <v>266</v>
      </c>
      <c r="K220" s="59">
        <v>280</v>
      </c>
      <c r="L220" s="59">
        <v>268</v>
      </c>
      <c r="M220" s="59">
        <v>279</v>
      </c>
      <c r="N220" s="59">
        <v>288</v>
      </c>
      <c r="O220" s="59">
        <v>283</v>
      </c>
      <c r="P220" s="59">
        <v>281</v>
      </c>
      <c r="Q220" s="59">
        <v>3</v>
      </c>
      <c r="R220" s="59">
        <v>0</v>
      </c>
      <c r="S220" s="59">
        <v>294</v>
      </c>
      <c r="T220" s="59">
        <v>311</v>
      </c>
      <c r="U220" s="59">
        <v>270</v>
      </c>
      <c r="V220" s="59">
        <v>0</v>
      </c>
      <c r="W220" s="59">
        <v>347</v>
      </c>
      <c r="X220" s="59">
        <v>194</v>
      </c>
      <c r="Y220" s="59">
        <v>266</v>
      </c>
      <c r="Z220" s="59">
        <v>252</v>
      </c>
      <c r="AA220" s="59">
        <v>281</v>
      </c>
      <c r="AB220" s="59">
        <v>191</v>
      </c>
      <c r="AC220" s="59">
        <v>86</v>
      </c>
      <c r="AD220" s="59">
        <v>220</v>
      </c>
      <c r="AE220" s="59">
        <v>875</v>
      </c>
      <c r="AF220" s="59">
        <v>0</v>
      </c>
      <c r="AG220" s="59">
        <v>6</v>
      </c>
      <c r="AH220" s="59">
        <v>189</v>
      </c>
      <c r="AI220" s="81" t="s">
        <v>383</v>
      </c>
    </row>
    <row r="221" spans="1:39" x14ac:dyDescent="0.3">
      <c r="A221" s="169" t="s">
        <v>419</v>
      </c>
      <c r="B221" s="55" t="s">
        <v>454</v>
      </c>
      <c r="C221" s="59">
        <v>812</v>
      </c>
      <c r="D221" s="59">
        <v>12</v>
      </c>
      <c r="E221" s="59">
        <v>0</v>
      </c>
      <c r="F221" s="59">
        <v>894</v>
      </c>
      <c r="G221" s="59">
        <v>773</v>
      </c>
      <c r="H221" s="59">
        <v>768</v>
      </c>
      <c r="I221" s="59">
        <v>761</v>
      </c>
      <c r="J221" s="59">
        <v>761</v>
      </c>
      <c r="K221" s="59">
        <v>832</v>
      </c>
      <c r="L221" s="59">
        <v>822</v>
      </c>
      <c r="M221" s="59">
        <v>817</v>
      </c>
      <c r="N221" s="59">
        <v>820</v>
      </c>
      <c r="O221" s="59">
        <v>881</v>
      </c>
      <c r="P221" s="59">
        <v>880</v>
      </c>
      <c r="Q221" s="59">
        <v>0</v>
      </c>
      <c r="R221" s="59">
        <v>0</v>
      </c>
      <c r="S221" s="59">
        <v>768</v>
      </c>
      <c r="T221" s="59">
        <v>760</v>
      </c>
      <c r="U221" s="59">
        <v>5</v>
      </c>
      <c r="V221" s="59">
        <v>0</v>
      </c>
      <c r="W221" s="59">
        <v>0</v>
      </c>
      <c r="X221" s="59">
        <v>664</v>
      </c>
      <c r="Y221" s="59">
        <v>684</v>
      </c>
      <c r="Z221" s="59">
        <v>698</v>
      </c>
      <c r="AA221" s="59">
        <v>687</v>
      </c>
      <c r="AB221" s="59">
        <v>580</v>
      </c>
      <c r="AC221" s="59">
        <v>374</v>
      </c>
      <c r="AD221" s="59">
        <v>54</v>
      </c>
      <c r="AE221" s="59">
        <v>1378</v>
      </c>
      <c r="AF221" s="59">
        <v>0</v>
      </c>
      <c r="AG221" s="59">
        <v>0</v>
      </c>
      <c r="AH221" s="59">
        <v>602</v>
      </c>
      <c r="AI221" s="81" t="s">
        <v>454</v>
      </c>
    </row>
    <row r="222" spans="1:39" x14ac:dyDescent="0.3">
      <c r="A222" s="169" t="s">
        <v>419</v>
      </c>
      <c r="B222" s="55" t="s">
        <v>393</v>
      </c>
      <c r="C222" s="59">
        <v>11</v>
      </c>
      <c r="D222" s="59">
        <v>0</v>
      </c>
      <c r="E222" s="59">
        <v>0</v>
      </c>
      <c r="F222" s="59">
        <v>14</v>
      </c>
      <c r="G222" s="59">
        <v>30</v>
      </c>
      <c r="H222" s="59">
        <v>30</v>
      </c>
      <c r="I222" s="59">
        <v>30</v>
      </c>
      <c r="J222" s="59">
        <v>30</v>
      </c>
      <c r="K222" s="59">
        <v>17</v>
      </c>
      <c r="L222" s="59">
        <v>17</v>
      </c>
      <c r="M222" s="59">
        <v>17</v>
      </c>
      <c r="N222" s="59">
        <v>17</v>
      </c>
      <c r="O222" s="59">
        <v>27</v>
      </c>
      <c r="P222" s="59">
        <v>27</v>
      </c>
      <c r="Q222" s="59">
        <v>0</v>
      </c>
      <c r="R222" s="59">
        <v>0</v>
      </c>
      <c r="S222" s="59">
        <v>20</v>
      </c>
      <c r="T222" s="59">
        <v>19</v>
      </c>
      <c r="U222" s="59">
        <v>20</v>
      </c>
      <c r="V222" s="59">
        <v>0</v>
      </c>
      <c r="W222" s="59">
        <v>37</v>
      </c>
      <c r="X222" s="59">
        <v>20</v>
      </c>
      <c r="Y222" s="59">
        <v>23</v>
      </c>
      <c r="Z222" s="59">
        <v>23</v>
      </c>
      <c r="AA222" s="59">
        <v>33</v>
      </c>
      <c r="AB222" s="59">
        <v>28</v>
      </c>
      <c r="AC222" s="59">
        <v>19</v>
      </c>
      <c r="AD222" s="59">
        <v>50</v>
      </c>
      <c r="AE222" s="59">
        <v>27</v>
      </c>
      <c r="AF222" s="59">
        <v>0</v>
      </c>
      <c r="AG222" s="59">
        <v>0</v>
      </c>
      <c r="AH222" s="59">
        <v>18</v>
      </c>
      <c r="AI222" s="81" t="s">
        <v>393</v>
      </c>
    </row>
  </sheetData>
  <autoFilter ref="AI1:AM207" xr:uid="{DF6C45A1-3E07-473C-82D3-04BB78313FE3}"/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6196-CB9B-410C-B167-01C473238FE6}">
  <sheetPr codeName="Hoja4"/>
  <dimension ref="A1:AN2466"/>
  <sheetViews>
    <sheetView topLeftCell="A170" workbookViewId="0">
      <selection activeCell="A170" sqref="A1:XFD1048576"/>
    </sheetView>
  </sheetViews>
  <sheetFormatPr baseColWidth="10" defaultRowHeight="14.4" x14ac:dyDescent="0.3"/>
  <cols>
    <col min="1" max="1" width="6.77734375" customWidth="1"/>
    <col min="2" max="2" width="6.44140625" customWidth="1"/>
    <col min="3" max="4" width="12" customWidth="1"/>
    <col min="5" max="5" width="57.88671875" bestFit="1" customWidth="1"/>
    <col min="6" max="7" width="12" customWidth="1"/>
    <col min="8" max="8" width="9.33203125" customWidth="1"/>
    <col min="9" max="9" width="9.21875" customWidth="1"/>
    <col min="10" max="10" width="7.88671875" customWidth="1"/>
    <col min="11" max="11" width="7.77734375" customWidth="1"/>
    <col min="12" max="12" width="11.77734375" customWidth="1"/>
    <col min="13" max="13" width="9.6640625" customWidth="1"/>
    <col min="14" max="14" width="7.88671875" customWidth="1"/>
    <col min="15" max="15" width="10.6640625" customWidth="1"/>
    <col min="16" max="16" width="11.77734375" customWidth="1"/>
    <col min="17" max="17" width="9.6640625" customWidth="1"/>
    <col min="18" max="18" width="7.88671875" customWidth="1"/>
    <col min="19" max="19" width="10.6640625" customWidth="1"/>
    <col min="20" max="20" width="8.6640625" customWidth="1"/>
    <col min="21" max="21" width="10.6640625" customWidth="1"/>
    <col min="22" max="23" width="14.5546875" customWidth="1"/>
    <col min="24" max="24" width="11.77734375" customWidth="1"/>
    <col min="25" max="25" width="8.21875" customWidth="1"/>
    <col min="26" max="26" width="14.21875" customWidth="1"/>
    <col min="27" max="27" width="15.5546875" customWidth="1"/>
    <col min="28" max="28" width="10.109375" customWidth="1"/>
    <col min="29" max="29" width="8.21875" customWidth="1"/>
    <col min="30" max="30" width="10.77734375" customWidth="1"/>
    <col min="31" max="31" width="11.109375" customWidth="1"/>
    <col min="32" max="32" width="10.77734375" customWidth="1"/>
    <col min="33" max="33" width="11.109375" customWidth="1"/>
    <col min="34" max="34" width="14.77734375" customWidth="1"/>
    <col min="35" max="35" width="13" customWidth="1"/>
  </cols>
  <sheetData>
    <row r="1" spans="1:4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2" t="s">
        <v>7</v>
      </c>
      <c r="I1" s="2" t="s">
        <v>8</v>
      </c>
      <c r="J1" s="44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420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t="s">
        <v>293</v>
      </c>
      <c r="AI1" t="s">
        <v>294</v>
      </c>
      <c r="AJ1" t="s">
        <v>295</v>
      </c>
      <c r="AK1" t="s">
        <v>299</v>
      </c>
      <c r="AL1" t="s">
        <v>708</v>
      </c>
      <c r="AM1" t="s">
        <v>709</v>
      </c>
      <c r="AN1" s="51" t="s">
        <v>307</v>
      </c>
    </row>
    <row r="2" spans="1:40" x14ac:dyDescent="0.3">
      <c r="A2">
        <v>2025</v>
      </c>
      <c r="B2">
        <v>1</v>
      </c>
      <c r="C2">
        <v>4314</v>
      </c>
      <c r="D2">
        <v>4317</v>
      </c>
      <c r="E2" t="s">
        <v>32</v>
      </c>
      <c r="F2" t="s">
        <v>33</v>
      </c>
      <c r="G2" t="s">
        <v>34</v>
      </c>
      <c r="H2">
        <v>271</v>
      </c>
      <c r="I2">
        <v>7</v>
      </c>
      <c r="K2">
        <v>277</v>
      </c>
      <c r="L2">
        <v>9</v>
      </c>
      <c r="M2">
        <v>12</v>
      </c>
      <c r="N2">
        <v>12</v>
      </c>
      <c r="O2">
        <v>9</v>
      </c>
      <c r="P2">
        <v>12</v>
      </c>
      <c r="Q2">
        <v>13</v>
      </c>
      <c r="R2">
        <v>12</v>
      </c>
      <c r="S2">
        <v>12</v>
      </c>
      <c r="T2">
        <v>8</v>
      </c>
      <c r="U2">
        <v>8</v>
      </c>
      <c r="V2">
        <v>0</v>
      </c>
      <c r="W2">
        <v>0</v>
      </c>
      <c r="X2">
        <v>1</v>
      </c>
      <c r="Y2">
        <v>4</v>
      </c>
      <c r="Z2">
        <v>2</v>
      </c>
      <c r="AA2">
        <v>0</v>
      </c>
      <c r="AB2">
        <v>5</v>
      </c>
      <c r="AC2">
        <v>3</v>
      </c>
      <c r="AD2">
        <v>3</v>
      </c>
      <c r="AE2">
        <v>5</v>
      </c>
      <c r="AF2">
        <v>5</v>
      </c>
      <c r="AG2">
        <v>4</v>
      </c>
      <c r="AH2">
        <v>5</v>
      </c>
      <c r="AI2">
        <v>0</v>
      </c>
      <c r="AJ2">
        <v>4</v>
      </c>
      <c r="AK2">
        <v>0</v>
      </c>
      <c r="AL2">
        <v>28</v>
      </c>
      <c r="AM2">
        <v>1</v>
      </c>
      <c r="AN2" s="51" t="s">
        <v>33</v>
      </c>
    </row>
    <row r="3" spans="1:40" x14ac:dyDescent="0.3">
      <c r="A3">
        <v>2025</v>
      </c>
      <c r="B3">
        <v>1</v>
      </c>
      <c r="C3">
        <v>4315</v>
      </c>
      <c r="D3">
        <v>4318</v>
      </c>
      <c r="E3" t="s">
        <v>35</v>
      </c>
      <c r="F3" t="s">
        <v>33</v>
      </c>
      <c r="G3" t="s">
        <v>33</v>
      </c>
      <c r="H3">
        <v>36</v>
      </c>
      <c r="I3">
        <v>1</v>
      </c>
      <c r="K3">
        <v>46</v>
      </c>
      <c r="L3">
        <v>29</v>
      </c>
      <c r="M3">
        <v>29</v>
      </c>
      <c r="N3">
        <v>29</v>
      </c>
      <c r="O3">
        <v>30</v>
      </c>
      <c r="P3">
        <v>39</v>
      </c>
      <c r="Q3">
        <v>39</v>
      </c>
      <c r="R3">
        <v>39</v>
      </c>
      <c r="S3">
        <v>39</v>
      </c>
      <c r="T3">
        <v>36</v>
      </c>
      <c r="U3">
        <v>36</v>
      </c>
      <c r="V3">
        <v>0</v>
      </c>
      <c r="W3">
        <v>0</v>
      </c>
      <c r="X3">
        <v>24</v>
      </c>
      <c r="Y3">
        <v>24</v>
      </c>
      <c r="Z3">
        <v>25</v>
      </c>
      <c r="AA3">
        <v>0</v>
      </c>
      <c r="AB3">
        <v>48</v>
      </c>
      <c r="AC3">
        <v>13</v>
      </c>
      <c r="AD3">
        <v>25</v>
      </c>
      <c r="AE3">
        <v>25</v>
      </c>
      <c r="AF3">
        <v>17</v>
      </c>
      <c r="AG3">
        <v>9</v>
      </c>
      <c r="AH3">
        <v>22</v>
      </c>
      <c r="AI3">
        <v>0</v>
      </c>
      <c r="AJ3">
        <v>16</v>
      </c>
      <c r="AK3">
        <v>0</v>
      </c>
      <c r="AL3">
        <v>8</v>
      </c>
      <c r="AM3">
        <v>27</v>
      </c>
      <c r="AN3" s="51" t="s">
        <v>33</v>
      </c>
    </row>
    <row r="4" spans="1:40" x14ac:dyDescent="0.3">
      <c r="A4">
        <v>2025</v>
      </c>
      <c r="B4">
        <v>1</v>
      </c>
      <c r="C4">
        <v>4316</v>
      </c>
      <c r="D4">
        <v>4319</v>
      </c>
      <c r="E4" t="s">
        <v>36</v>
      </c>
      <c r="F4" t="s">
        <v>33</v>
      </c>
      <c r="G4" t="s">
        <v>33</v>
      </c>
      <c r="H4">
        <v>2</v>
      </c>
      <c r="I4">
        <v>0</v>
      </c>
      <c r="K4">
        <v>11</v>
      </c>
      <c r="L4">
        <v>22</v>
      </c>
      <c r="M4">
        <v>22</v>
      </c>
      <c r="N4">
        <v>22</v>
      </c>
      <c r="O4">
        <v>22</v>
      </c>
      <c r="P4">
        <v>25</v>
      </c>
      <c r="Q4">
        <v>23</v>
      </c>
      <c r="R4">
        <v>23</v>
      </c>
      <c r="S4">
        <v>25</v>
      </c>
      <c r="T4">
        <v>19</v>
      </c>
      <c r="U4">
        <v>21</v>
      </c>
      <c r="V4">
        <v>0</v>
      </c>
      <c r="W4">
        <v>0</v>
      </c>
      <c r="X4">
        <v>19</v>
      </c>
      <c r="Y4">
        <v>20</v>
      </c>
      <c r="Z4">
        <v>19</v>
      </c>
      <c r="AA4">
        <v>0</v>
      </c>
      <c r="AB4">
        <v>30</v>
      </c>
      <c r="AC4">
        <v>14</v>
      </c>
      <c r="AD4">
        <v>22</v>
      </c>
      <c r="AE4">
        <v>21</v>
      </c>
      <c r="AF4">
        <v>21</v>
      </c>
      <c r="AG4">
        <v>18</v>
      </c>
      <c r="AH4">
        <v>0</v>
      </c>
      <c r="AI4">
        <v>0</v>
      </c>
      <c r="AJ4">
        <v>12</v>
      </c>
      <c r="AK4">
        <v>0</v>
      </c>
      <c r="AL4">
        <v>1</v>
      </c>
      <c r="AM4">
        <v>14</v>
      </c>
      <c r="AN4" s="51" t="s">
        <v>33</v>
      </c>
    </row>
    <row r="5" spans="1:40" x14ac:dyDescent="0.3">
      <c r="A5">
        <v>2025</v>
      </c>
      <c r="B5">
        <v>1</v>
      </c>
      <c r="C5">
        <v>4317</v>
      </c>
      <c r="D5">
        <v>4320</v>
      </c>
      <c r="E5" t="s">
        <v>37</v>
      </c>
      <c r="F5" t="s">
        <v>33</v>
      </c>
      <c r="G5" t="s">
        <v>33</v>
      </c>
      <c r="H5">
        <v>1</v>
      </c>
      <c r="I5">
        <v>0</v>
      </c>
      <c r="K5">
        <v>2</v>
      </c>
      <c r="L5">
        <v>16</v>
      </c>
      <c r="M5">
        <v>16</v>
      </c>
      <c r="N5">
        <v>16</v>
      </c>
      <c r="O5">
        <v>16</v>
      </c>
      <c r="P5">
        <v>16</v>
      </c>
      <c r="Q5">
        <v>16</v>
      </c>
      <c r="R5">
        <v>16</v>
      </c>
      <c r="S5">
        <v>16</v>
      </c>
      <c r="T5">
        <v>18</v>
      </c>
      <c r="U5">
        <v>18</v>
      </c>
      <c r="V5">
        <v>0</v>
      </c>
      <c r="W5">
        <v>0</v>
      </c>
      <c r="X5">
        <v>20</v>
      </c>
      <c r="Y5">
        <v>18</v>
      </c>
      <c r="Z5">
        <v>21</v>
      </c>
      <c r="AA5">
        <v>0</v>
      </c>
      <c r="AB5">
        <v>20</v>
      </c>
      <c r="AC5">
        <v>12</v>
      </c>
      <c r="AD5">
        <v>13</v>
      </c>
      <c r="AE5">
        <v>12</v>
      </c>
      <c r="AF5">
        <v>26</v>
      </c>
      <c r="AG5">
        <v>20</v>
      </c>
      <c r="AH5">
        <v>11</v>
      </c>
      <c r="AI5">
        <v>0</v>
      </c>
      <c r="AJ5">
        <v>12</v>
      </c>
      <c r="AK5">
        <v>0</v>
      </c>
      <c r="AL5">
        <v>4</v>
      </c>
      <c r="AM5">
        <v>21</v>
      </c>
      <c r="AN5" s="51" t="s">
        <v>33</v>
      </c>
    </row>
    <row r="6" spans="1:40" x14ac:dyDescent="0.3">
      <c r="A6">
        <v>2025</v>
      </c>
      <c r="B6">
        <v>1</v>
      </c>
      <c r="C6">
        <v>4318</v>
      </c>
      <c r="D6">
        <v>4321</v>
      </c>
      <c r="E6" t="s">
        <v>666</v>
      </c>
      <c r="F6" t="s">
        <v>33</v>
      </c>
      <c r="G6" t="s">
        <v>33</v>
      </c>
      <c r="H6">
        <v>0</v>
      </c>
      <c r="I6">
        <v>0</v>
      </c>
      <c r="K6">
        <v>1</v>
      </c>
      <c r="L6">
        <v>12</v>
      </c>
      <c r="M6">
        <v>12</v>
      </c>
      <c r="N6">
        <v>12</v>
      </c>
      <c r="O6">
        <v>11</v>
      </c>
      <c r="P6">
        <v>16</v>
      </c>
      <c r="Q6">
        <v>16</v>
      </c>
      <c r="R6">
        <v>16</v>
      </c>
      <c r="S6">
        <v>15</v>
      </c>
      <c r="T6">
        <v>19</v>
      </c>
      <c r="U6">
        <v>18</v>
      </c>
      <c r="V6">
        <v>0</v>
      </c>
      <c r="W6">
        <v>0</v>
      </c>
      <c r="X6">
        <v>12</v>
      </c>
      <c r="Y6">
        <v>12</v>
      </c>
      <c r="Z6">
        <v>13</v>
      </c>
      <c r="AA6">
        <v>0</v>
      </c>
      <c r="AB6">
        <v>19</v>
      </c>
      <c r="AC6">
        <v>9</v>
      </c>
      <c r="AD6">
        <v>13</v>
      </c>
      <c r="AE6">
        <v>14</v>
      </c>
      <c r="AF6">
        <v>7</v>
      </c>
      <c r="AG6">
        <v>6</v>
      </c>
      <c r="AH6">
        <v>4</v>
      </c>
      <c r="AI6">
        <v>0</v>
      </c>
      <c r="AJ6">
        <v>7</v>
      </c>
      <c r="AK6">
        <v>0</v>
      </c>
      <c r="AL6">
        <v>1</v>
      </c>
      <c r="AM6">
        <v>9</v>
      </c>
      <c r="AN6" s="51" t="s">
        <v>33</v>
      </c>
    </row>
    <row r="7" spans="1:40" x14ac:dyDescent="0.3">
      <c r="A7">
        <v>2025</v>
      </c>
      <c r="B7">
        <v>1</v>
      </c>
      <c r="C7">
        <v>4319</v>
      </c>
      <c r="D7">
        <v>4322</v>
      </c>
      <c r="E7" t="s">
        <v>38</v>
      </c>
      <c r="F7" t="s">
        <v>33</v>
      </c>
      <c r="G7" t="s">
        <v>33</v>
      </c>
      <c r="H7">
        <v>1</v>
      </c>
      <c r="I7">
        <v>1</v>
      </c>
      <c r="K7">
        <v>3</v>
      </c>
      <c r="L7">
        <v>18</v>
      </c>
      <c r="M7">
        <v>18</v>
      </c>
      <c r="N7">
        <v>18</v>
      </c>
      <c r="O7">
        <v>18</v>
      </c>
      <c r="P7">
        <v>19</v>
      </c>
      <c r="Q7">
        <v>19</v>
      </c>
      <c r="R7">
        <v>19</v>
      </c>
      <c r="S7">
        <v>19</v>
      </c>
      <c r="T7">
        <v>12</v>
      </c>
      <c r="U7">
        <v>12</v>
      </c>
      <c r="V7">
        <v>0</v>
      </c>
      <c r="W7">
        <v>0</v>
      </c>
      <c r="X7">
        <v>15</v>
      </c>
      <c r="Y7">
        <v>15</v>
      </c>
      <c r="Z7">
        <v>16</v>
      </c>
      <c r="AA7">
        <v>0</v>
      </c>
      <c r="AB7">
        <v>21</v>
      </c>
      <c r="AC7">
        <v>9</v>
      </c>
      <c r="AD7">
        <v>11</v>
      </c>
      <c r="AE7">
        <v>11</v>
      </c>
      <c r="AF7">
        <v>8</v>
      </c>
      <c r="AG7">
        <v>7</v>
      </c>
      <c r="AH7">
        <v>11</v>
      </c>
      <c r="AI7">
        <v>0</v>
      </c>
      <c r="AJ7">
        <v>7</v>
      </c>
      <c r="AK7">
        <v>0</v>
      </c>
      <c r="AL7">
        <v>3</v>
      </c>
      <c r="AM7">
        <v>10</v>
      </c>
      <c r="AN7" s="51" t="s">
        <v>33</v>
      </c>
    </row>
    <row r="8" spans="1:40" x14ac:dyDescent="0.3">
      <c r="A8">
        <v>2025</v>
      </c>
      <c r="B8">
        <v>1</v>
      </c>
      <c r="C8">
        <v>4320</v>
      </c>
      <c r="D8">
        <v>4323</v>
      </c>
      <c r="E8" t="s">
        <v>39</v>
      </c>
      <c r="F8" t="s">
        <v>33</v>
      </c>
      <c r="G8" t="s">
        <v>33</v>
      </c>
      <c r="H8">
        <v>0</v>
      </c>
      <c r="I8">
        <v>0</v>
      </c>
      <c r="K8">
        <v>0</v>
      </c>
      <c r="L8">
        <v>10</v>
      </c>
      <c r="M8">
        <v>10</v>
      </c>
      <c r="N8">
        <v>10</v>
      </c>
      <c r="O8">
        <v>10</v>
      </c>
      <c r="P8">
        <v>29</v>
      </c>
      <c r="Q8">
        <v>28</v>
      </c>
      <c r="R8">
        <v>29</v>
      </c>
      <c r="S8">
        <v>27</v>
      </c>
      <c r="T8">
        <v>17</v>
      </c>
      <c r="U8">
        <v>17</v>
      </c>
      <c r="V8">
        <v>0</v>
      </c>
      <c r="W8">
        <v>0</v>
      </c>
      <c r="X8">
        <v>16</v>
      </c>
      <c r="Y8">
        <v>12</v>
      </c>
      <c r="Z8">
        <v>20</v>
      </c>
      <c r="AA8">
        <v>0</v>
      </c>
      <c r="AB8">
        <v>21</v>
      </c>
      <c r="AC8">
        <v>10</v>
      </c>
      <c r="AD8">
        <v>11</v>
      </c>
      <c r="AE8">
        <v>10</v>
      </c>
      <c r="AF8">
        <v>16</v>
      </c>
      <c r="AG8">
        <v>14</v>
      </c>
      <c r="AH8">
        <v>8</v>
      </c>
      <c r="AI8">
        <v>0</v>
      </c>
      <c r="AJ8">
        <v>16</v>
      </c>
      <c r="AK8">
        <v>0</v>
      </c>
      <c r="AL8">
        <v>0</v>
      </c>
      <c r="AM8">
        <v>16</v>
      </c>
      <c r="AN8" s="51" t="s">
        <v>33</v>
      </c>
    </row>
    <row r="9" spans="1:40" x14ac:dyDescent="0.3">
      <c r="A9">
        <v>2025</v>
      </c>
      <c r="B9">
        <v>1</v>
      </c>
      <c r="C9">
        <v>4321</v>
      </c>
      <c r="D9">
        <v>4324</v>
      </c>
      <c r="E9" t="s">
        <v>40</v>
      </c>
      <c r="F9" t="s">
        <v>33</v>
      </c>
      <c r="G9" t="s">
        <v>33</v>
      </c>
      <c r="H9">
        <v>6</v>
      </c>
      <c r="I9">
        <v>0</v>
      </c>
      <c r="K9">
        <v>7</v>
      </c>
      <c r="L9">
        <v>26</v>
      </c>
      <c r="M9">
        <v>26</v>
      </c>
      <c r="N9">
        <v>26</v>
      </c>
      <c r="O9">
        <v>26</v>
      </c>
      <c r="P9">
        <v>37</v>
      </c>
      <c r="Q9">
        <v>37</v>
      </c>
      <c r="R9">
        <v>36</v>
      </c>
      <c r="S9">
        <v>37</v>
      </c>
      <c r="T9">
        <v>23</v>
      </c>
      <c r="U9">
        <v>22</v>
      </c>
      <c r="V9">
        <v>0</v>
      </c>
      <c r="W9">
        <v>0</v>
      </c>
      <c r="X9">
        <v>28</v>
      </c>
      <c r="Y9">
        <v>28</v>
      </c>
      <c r="Z9">
        <v>28</v>
      </c>
      <c r="AA9">
        <v>0</v>
      </c>
      <c r="AB9">
        <v>32</v>
      </c>
      <c r="AC9">
        <v>20</v>
      </c>
      <c r="AD9">
        <v>18</v>
      </c>
      <c r="AE9">
        <v>17</v>
      </c>
      <c r="AF9">
        <v>21</v>
      </c>
      <c r="AG9">
        <v>19</v>
      </c>
      <c r="AH9">
        <v>5</v>
      </c>
      <c r="AI9">
        <v>0</v>
      </c>
      <c r="AJ9">
        <v>10</v>
      </c>
      <c r="AK9">
        <v>0</v>
      </c>
      <c r="AL9">
        <v>0</v>
      </c>
      <c r="AM9">
        <v>17</v>
      </c>
      <c r="AN9" s="51" t="s">
        <v>33</v>
      </c>
    </row>
    <row r="10" spans="1:40" x14ac:dyDescent="0.3">
      <c r="A10">
        <v>2025</v>
      </c>
      <c r="B10">
        <v>1</v>
      </c>
      <c r="C10">
        <v>4322</v>
      </c>
      <c r="D10">
        <v>4325</v>
      </c>
      <c r="E10" t="s">
        <v>41</v>
      </c>
      <c r="F10" t="s">
        <v>33</v>
      </c>
      <c r="G10" t="s">
        <v>42</v>
      </c>
      <c r="H10">
        <v>1</v>
      </c>
      <c r="I10">
        <v>0</v>
      </c>
      <c r="K10">
        <v>3</v>
      </c>
      <c r="L10">
        <v>8</v>
      </c>
      <c r="M10">
        <v>8</v>
      </c>
      <c r="N10">
        <v>8</v>
      </c>
      <c r="O10">
        <v>8</v>
      </c>
      <c r="P10">
        <v>15</v>
      </c>
      <c r="Q10">
        <v>14</v>
      </c>
      <c r="R10">
        <v>16</v>
      </c>
      <c r="S10">
        <v>15</v>
      </c>
      <c r="T10">
        <v>14</v>
      </c>
      <c r="U10">
        <v>12</v>
      </c>
      <c r="V10">
        <v>0</v>
      </c>
      <c r="W10">
        <v>0</v>
      </c>
      <c r="X10">
        <v>13</v>
      </c>
      <c r="Y10">
        <v>12</v>
      </c>
      <c r="Z10">
        <v>13</v>
      </c>
      <c r="AA10">
        <v>0</v>
      </c>
      <c r="AB10">
        <v>15</v>
      </c>
      <c r="AC10">
        <v>5</v>
      </c>
      <c r="AD10">
        <v>5</v>
      </c>
      <c r="AE10">
        <v>5</v>
      </c>
      <c r="AF10">
        <v>2</v>
      </c>
      <c r="AG10">
        <v>2</v>
      </c>
      <c r="AH10">
        <v>6</v>
      </c>
      <c r="AI10">
        <v>19</v>
      </c>
      <c r="AJ10">
        <v>1</v>
      </c>
      <c r="AK10">
        <v>0</v>
      </c>
      <c r="AL10">
        <v>0</v>
      </c>
      <c r="AM10">
        <v>10</v>
      </c>
      <c r="AN10" s="51" t="s">
        <v>42</v>
      </c>
    </row>
    <row r="11" spans="1:40" x14ac:dyDescent="0.3">
      <c r="A11">
        <v>2025</v>
      </c>
      <c r="B11">
        <v>1</v>
      </c>
      <c r="C11">
        <v>4323</v>
      </c>
      <c r="D11">
        <v>4326</v>
      </c>
      <c r="E11" t="s">
        <v>43</v>
      </c>
      <c r="F11" t="s">
        <v>33</v>
      </c>
      <c r="G11" t="s">
        <v>42</v>
      </c>
      <c r="H11">
        <v>0</v>
      </c>
      <c r="I11">
        <v>0</v>
      </c>
      <c r="K11">
        <v>0</v>
      </c>
      <c r="L11">
        <v>3</v>
      </c>
      <c r="M11">
        <v>3</v>
      </c>
      <c r="N11">
        <v>3</v>
      </c>
      <c r="O11">
        <v>3</v>
      </c>
      <c r="P11">
        <v>2</v>
      </c>
      <c r="Q11">
        <v>3</v>
      </c>
      <c r="R11">
        <v>2</v>
      </c>
      <c r="S11">
        <v>2</v>
      </c>
      <c r="T11">
        <v>7</v>
      </c>
      <c r="U11">
        <v>7</v>
      </c>
      <c r="V11">
        <v>0</v>
      </c>
      <c r="W11">
        <v>0</v>
      </c>
      <c r="X11">
        <v>1</v>
      </c>
      <c r="Y11">
        <v>1</v>
      </c>
      <c r="Z11">
        <v>2</v>
      </c>
      <c r="AA11">
        <v>0</v>
      </c>
      <c r="AB11">
        <v>6</v>
      </c>
      <c r="AC11">
        <v>1</v>
      </c>
      <c r="AD11">
        <v>2</v>
      </c>
      <c r="AE11">
        <v>2</v>
      </c>
      <c r="AF11">
        <v>2</v>
      </c>
      <c r="AG11">
        <v>2</v>
      </c>
      <c r="AH11">
        <v>10</v>
      </c>
      <c r="AI11">
        <v>0</v>
      </c>
      <c r="AJ11">
        <v>5</v>
      </c>
      <c r="AK11">
        <v>0</v>
      </c>
      <c r="AL11">
        <v>1</v>
      </c>
      <c r="AM11">
        <v>1</v>
      </c>
      <c r="AN11" s="51" t="s">
        <v>42</v>
      </c>
    </row>
    <row r="12" spans="1:40" x14ac:dyDescent="0.3">
      <c r="A12">
        <v>2025</v>
      </c>
      <c r="B12">
        <v>1</v>
      </c>
      <c r="C12">
        <v>4324</v>
      </c>
      <c r="D12">
        <v>4327</v>
      </c>
      <c r="E12" t="s">
        <v>44</v>
      </c>
      <c r="F12" t="s">
        <v>33</v>
      </c>
      <c r="G12" t="s">
        <v>45</v>
      </c>
      <c r="H12">
        <v>0</v>
      </c>
      <c r="I12">
        <v>1</v>
      </c>
      <c r="K12">
        <v>1</v>
      </c>
      <c r="L12">
        <v>11</v>
      </c>
      <c r="M12">
        <v>12</v>
      </c>
      <c r="N12">
        <v>12</v>
      </c>
      <c r="O12">
        <v>11</v>
      </c>
      <c r="P12">
        <v>17</v>
      </c>
      <c r="Q12">
        <v>17</v>
      </c>
      <c r="R12">
        <v>17</v>
      </c>
      <c r="S12">
        <v>17</v>
      </c>
      <c r="T12">
        <v>25</v>
      </c>
      <c r="U12">
        <v>25</v>
      </c>
      <c r="V12">
        <v>0</v>
      </c>
      <c r="W12">
        <v>0</v>
      </c>
      <c r="X12">
        <v>15</v>
      </c>
      <c r="Y12">
        <v>16</v>
      </c>
      <c r="Z12">
        <v>16</v>
      </c>
      <c r="AA12">
        <v>0</v>
      </c>
      <c r="AB12">
        <v>31</v>
      </c>
      <c r="AC12">
        <v>6</v>
      </c>
      <c r="AD12">
        <v>19</v>
      </c>
      <c r="AE12">
        <v>19</v>
      </c>
      <c r="AF12">
        <v>18</v>
      </c>
      <c r="AG12">
        <v>19</v>
      </c>
      <c r="AH12">
        <v>0</v>
      </c>
      <c r="AI12">
        <v>0</v>
      </c>
      <c r="AJ12">
        <v>24</v>
      </c>
      <c r="AK12">
        <v>0</v>
      </c>
      <c r="AL12">
        <v>3</v>
      </c>
      <c r="AM12">
        <v>14</v>
      </c>
      <c r="AN12" s="51" t="s">
        <v>45</v>
      </c>
    </row>
    <row r="13" spans="1:40" x14ac:dyDescent="0.3">
      <c r="A13">
        <v>2025</v>
      </c>
      <c r="B13">
        <v>1</v>
      </c>
      <c r="C13">
        <v>4325</v>
      </c>
      <c r="D13">
        <v>4328</v>
      </c>
      <c r="E13" t="s">
        <v>46</v>
      </c>
      <c r="F13" t="s">
        <v>33</v>
      </c>
      <c r="G13" t="s">
        <v>45</v>
      </c>
      <c r="H13">
        <v>1</v>
      </c>
      <c r="I13">
        <v>0</v>
      </c>
      <c r="K13">
        <v>1</v>
      </c>
      <c r="L13">
        <v>6</v>
      </c>
      <c r="M13">
        <v>6</v>
      </c>
      <c r="N13">
        <v>6</v>
      </c>
      <c r="O13">
        <v>6</v>
      </c>
      <c r="P13">
        <v>12</v>
      </c>
      <c r="Q13">
        <v>12</v>
      </c>
      <c r="R13">
        <v>12</v>
      </c>
      <c r="S13">
        <v>12</v>
      </c>
      <c r="T13">
        <v>12</v>
      </c>
      <c r="U13">
        <v>12</v>
      </c>
      <c r="V13">
        <v>0</v>
      </c>
      <c r="W13">
        <v>0</v>
      </c>
      <c r="X13">
        <v>6</v>
      </c>
      <c r="Y13">
        <v>5</v>
      </c>
      <c r="Z13">
        <v>11</v>
      </c>
      <c r="AA13">
        <v>0</v>
      </c>
      <c r="AB13">
        <v>8</v>
      </c>
      <c r="AC13">
        <v>4</v>
      </c>
      <c r="AD13">
        <v>7</v>
      </c>
      <c r="AE13">
        <v>3</v>
      </c>
      <c r="AF13">
        <v>9</v>
      </c>
      <c r="AG13">
        <v>5</v>
      </c>
      <c r="AH13">
        <v>0</v>
      </c>
      <c r="AI13">
        <v>0</v>
      </c>
      <c r="AJ13">
        <v>7</v>
      </c>
      <c r="AK13">
        <v>0</v>
      </c>
      <c r="AL13">
        <v>0</v>
      </c>
      <c r="AM13">
        <v>3</v>
      </c>
      <c r="AN13" s="51" t="s">
        <v>45</v>
      </c>
    </row>
    <row r="14" spans="1:40" x14ac:dyDescent="0.3">
      <c r="A14">
        <v>2025</v>
      </c>
      <c r="B14">
        <v>1</v>
      </c>
      <c r="C14">
        <v>4326</v>
      </c>
      <c r="D14">
        <v>4329</v>
      </c>
      <c r="E14" t="s">
        <v>47</v>
      </c>
      <c r="F14" t="s">
        <v>33</v>
      </c>
      <c r="G14" t="s">
        <v>45</v>
      </c>
      <c r="H14">
        <v>13</v>
      </c>
      <c r="I14">
        <v>1</v>
      </c>
      <c r="K14">
        <v>16</v>
      </c>
      <c r="L14">
        <v>18</v>
      </c>
      <c r="M14">
        <v>18</v>
      </c>
      <c r="N14">
        <v>18</v>
      </c>
      <c r="O14">
        <v>18</v>
      </c>
      <c r="P14">
        <v>19</v>
      </c>
      <c r="Q14">
        <v>19</v>
      </c>
      <c r="R14">
        <v>19</v>
      </c>
      <c r="S14">
        <v>19</v>
      </c>
      <c r="T14">
        <v>25</v>
      </c>
      <c r="U14">
        <v>25</v>
      </c>
      <c r="V14">
        <v>0</v>
      </c>
      <c r="W14">
        <v>0</v>
      </c>
      <c r="X14">
        <v>28</v>
      </c>
      <c r="Y14">
        <v>24</v>
      </c>
      <c r="Z14">
        <v>25</v>
      </c>
      <c r="AA14">
        <v>0</v>
      </c>
      <c r="AB14">
        <v>23</v>
      </c>
      <c r="AC14">
        <v>17</v>
      </c>
      <c r="AD14">
        <v>17</v>
      </c>
      <c r="AE14">
        <v>17</v>
      </c>
      <c r="AF14">
        <v>4</v>
      </c>
      <c r="AG14">
        <v>3</v>
      </c>
      <c r="AH14">
        <v>1</v>
      </c>
      <c r="AI14">
        <v>0</v>
      </c>
      <c r="AJ14">
        <v>6</v>
      </c>
      <c r="AK14">
        <v>0</v>
      </c>
      <c r="AL14">
        <v>6</v>
      </c>
      <c r="AM14">
        <v>21</v>
      </c>
      <c r="AN14" s="51" t="s">
        <v>45</v>
      </c>
    </row>
    <row r="15" spans="1:40" x14ac:dyDescent="0.3">
      <c r="A15">
        <v>2025</v>
      </c>
      <c r="B15">
        <v>1</v>
      </c>
      <c r="C15">
        <v>4327</v>
      </c>
      <c r="D15">
        <v>4330</v>
      </c>
      <c r="E15" t="s">
        <v>48</v>
      </c>
      <c r="F15" t="s">
        <v>33</v>
      </c>
      <c r="G15" t="s">
        <v>45</v>
      </c>
      <c r="H15">
        <v>0</v>
      </c>
      <c r="I15">
        <v>0</v>
      </c>
      <c r="K15">
        <v>0</v>
      </c>
      <c r="L15">
        <v>4</v>
      </c>
      <c r="M15">
        <v>4</v>
      </c>
      <c r="N15">
        <v>4</v>
      </c>
      <c r="O15">
        <v>4</v>
      </c>
      <c r="P15">
        <v>5</v>
      </c>
      <c r="Q15">
        <v>6</v>
      </c>
      <c r="R15">
        <v>5</v>
      </c>
      <c r="S15">
        <v>4</v>
      </c>
      <c r="T15">
        <v>7</v>
      </c>
      <c r="U15">
        <v>7</v>
      </c>
      <c r="V15">
        <v>0</v>
      </c>
      <c r="W15">
        <v>0</v>
      </c>
      <c r="X15">
        <v>2</v>
      </c>
      <c r="Y15">
        <v>3</v>
      </c>
      <c r="Z15">
        <v>3</v>
      </c>
      <c r="AA15">
        <v>0</v>
      </c>
      <c r="AB15">
        <v>10</v>
      </c>
      <c r="AC15">
        <v>2</v>
      </c>
      <c r="AD15">
        <v>8</v>
      </c>
      <c r="AE15">
        <v>8</v>
      </c>
      <c r="AF15">
        <v>3</v>
      </c>
      <c r="AG15">
        <v>2</v>
      </c>
      <c r="AH15">
        <v>1</v>
      </c>
      <c r="AI15">
        <v>0</v>
      </c>
      <c r="AJ15">
        <v>3</v>
      </c>
      <c r="AK15">
        <v>0</v>
      </c>
      <c r="AL15">
        <v>0</v>
      </c>
      <c r="AM15">
        <v>3</v>
      </c>
      <c r="AN15" s="51" t="s">
        <v>45</v>
      </c>
    </row>
    <row r="16" spans="1:40" x14ac:dyDescent="0.3">
      <c r="A16">
        <v>2025</v>
      </c>
      <c r="B16">
        <v>1</v>
      </c>
      <c r="C16">
        <v>4328</v>
      </c>
      <c r="D16">
        <v>4331</v>
      </c>
      <c r="E16" t="s">
        <v>49</v>
      </c>
      <c r="F16" t="s">
        <v>33</v>
      </c>
      <c r="G16" t="s">
        <v>49</v>
      </c>
      <c r="H16">
        <v>21</v>
      </c>
      <c r="I16">
        <v>2</v>
      </c>
      <c r="K16">
        <v>24</v>
      </c>
      <c r="L16">
        <v>25</v>
      </c>
      <c r="M16">
        <v>25</v>
      </c>
      <c r="N16">
        <v>25</v>
      </c>
      <c r="O16">
        <v>25</v>
      </c>
      <c r="P16">
        <v>41</v>
      </c>
      <c r="Q16">
        <v>41</v>
      </c>
      <c r="R16">
        <v>41</v>
      </c>
      <c r="S16">
        <v>42</v>
      </c>
      <c r="T16">
        <v>40</v>
      </c>
      <c r="U16">
        <v>41</v>
      </c>
      <c r="V16">
        <v>0</v>
      </c>
      <c r="W16">
        <v>0</v>
      </c>
      <c r="X16">
        <v>30</v>
      </c>
      <c r="Y16">
        <v>28</v>
      </c>
      <c r="Z16">
        <v>33</v>
      </c>
      <c r="AA16">
        <v>0</v>
      </c>
      <c r="AB16">
        <v>36</v>
      </c>
      <c r="AC16">
        <v>14</v>
      </c>
      <c r="AD16">
        <v>27</v>
      </c>
      <c r="AE16">
        <v>26</v>
      </c>
      <c r="AF16">
        <v>8</v>
      </c>
      <c r="AG16">
        <v>8</v>
      </c>
      <c r="AH16">
        <v>3</v>
      </c>
      <c r="AI16">
        <v>0</v>
      </c>
      <c r="AJ16">
        <v>13</v>
      </c>
      <c r="AK16">
        <v>0</v>
      </c>
      <c r="AL16">
        <v>6</v>
      </c>
      <c r="AM16">
        <v>41</v>
      </c>
      <c r="AN16" s="51" t="s">
        <v>49</v>
      </c>
    </row>
    <row r="17" spans="1:40" x14ac:dyDescent="0.3">
      <c r="A17">
        <v>2025</v>
      </c>
      <c r="B17">
        <v>1</v>
      </c>
      <c r="C17">
        <v>4329</v>
      </c>
      <c r="D17">
        <v>4332</v>
      </c>
      <c r="E17" t="s">
        <v>50</v>
      </c>
      <c r="F17" t="s">
        <v>33</v>
      </c>
      <c r="G17" t="s">
        <v>49</v>
      </c>
      <c r="H17">
        <v>21</v>
      </c>
      <c r="I17">
        <v>0</v>
      </c>
      <c r="K17">
        <v>22</v>
      </c>
      <c r="L17">
        <v>21</v>
      </c>
      <c r="M17">
        <v>21</v>
      </c>
      <c r="N17">
        <v>21</v>
      </c>
      <c r="O17">
        <v>21</v>
      </c>
      <c r="P17">
        <v>38</v>
      </c>
      <c r="Q17">
        <v>38</v>
      </c>
      <c r="R17">
        <v>38</v>
      </c>
      <c r="S17">
        <v>38</v>
      </c>
      <c r="T17">
        <v>32</v>
      </c>
      <c r="U17">
        <v>32</v>
      </c>
      <c r="V17">
        <v>0</v>
      </c>
      <c r="W17">
        <v>0</v>
      </c>
      <c r="X17">
        <v>30</v>
      </c>
      <c r="Y17">
        <v>29</v>
      </c>
      <c r="Z17">
        <v>36</v>
      </c>
      <c r="AA17">
        <v>0</v>
      </c>
      <c r="AB17">
        <v>34</v>
      </c>
      <c r="AC17">
        <v>22</v>
      </c>
      <c r="AD17">
        <v>26</v>
      </c>
      <c r="AE17">
        <v>30</v>
      </c>
      <c r="AF17">
        <v>9</v>
      </c>
      <c r="AG17">
        <v>10</v>
      </c>
      <c r="AH17">
        <v>1</v>
      </c>
      <c r="AI17">
        <v>0</v>
      </c>
      <c r="AJ17">
        <v>2</v>
      </c>
      <c r="AK17">
        <v>0</v>
      </c>
      <c r="AL17">
        <v>0</v>
      </c>
      <c r="AM17">
        <v>19</v>
      </c>
      <c r="AN17" s="51" t="s">
        <v>49</v>
      </c>
    </row>
    <row r="18" spans="1:40" x14ac:dyDescent="0.3">
      <c r="A18">
        <v>2025</v>
      </c>
      <c r="B18">
        <v>1</v>
      </c>
      <c r="C18">
        <v>4330</v>
      </c>
      <c r="D18">
        <v>4333</v>
      </c>
      <c r="E18" t="s">
        <v>51</v>
      </c>
      <c r="F18" t="s">
        <v>33</v>
      </c>
      <c r="G18" t="s">
        <v>49</v>
      </c>
      <c r="H18">
        <v>4</v>
      </c>
      <c r="I18">
        <v>0</v>
      </c>
      <c r="K18">
        <v>4</v>
      </c>
      <c r="L18">
        <v>22</v>
      </c>
      <c r="M18">
        <v>22</v>
      </c>
      <c r="N18">
        <v>22</v>
      </c>
      <c r="O18">
        <v>22</v>
      </c>
      <c r="P18">
        <v>28</v>
      </c>
      <c r="Q18">
        <v>28</v>
      </c>
      <c r="R18">
        <v>28</v>
      </c>
      <c r="S18">
        <v>28</v>
      </c>
      <c r="T18">
        <v>28</v>
      </c>
      <c r="U18">
        <v>28</v>
      </c>
      <c r="V18">
        <v>0</v>
      </c>
      <c r="W18">
        <v>0</v>
      </c>
      <c r="X18">
        <v>17</v>
      </c>
      <c r="Y18">
        <v>16</v>
      </c>
      <c r="Z18">
        <v>19</v>
      </c>
      <c r="AA18">
        <v>0</v>
      </c>
      <c r="AB18">
        <v>39</v>
      </c>
      <c r="AC18">
        <v>8</v>
      </c>
      <c r="AD18">
        <v>18</v>
      </c>
      <c r="AE18">
        <v>20</v>
      </c>
      <c r="AF18">
        <v>12</v>
      </c>
      <c r="AG18">
        <v>9</v>
      </c>
      <c r="AH18">
        <v>0</v>
      </c>
      <c r="AI18">
        <v>0</v>
      </c>
      <c r="AJ18">
        <v>9</v>
      </c>
      <c r="AK18">
        <v>0</v>
      </c>
      <c r="AL18">
        <v>0</v>
      </c>
      <c r="AM18">
        <v>22</v>
      </c>
      <c r="AN18" s="51" t="s">
        <v>49</v>
      </c>
    </row>
    <row r="19" spans="1:40" x14ac:dyDescent="0.3">
      <c r="A19">
        <v>2025</v>
      </c>
      <c r="B19">
        <v>1</v>
      </c>
      <c r="C19">
        <v>4331</v>
      </c>
      <c r="D19">
        <v>4334</v>
      </c>
      <c r="E19" t="s">
        <v>52</v>
      </c>
      <c r="F19" t="s">
        <v>33</v>
      </c>
      <c r="G19" t="s">
        <v>49</v>
      </c>
      <c r="H19">
        <v>0</v>
      </c>
      <c r="I19">
        <v>0</v>
      </c>
      <c r="K19">
        <v>0</v>
      </c>
      <c r="L19">
        <v>6</v>
      </c>
      <c r="M19">
        <v>6</v>
      </c>
      <c r="N19">
        <v>6</v>
      </c>
      <c r="O19">
        <v>6</v>
      </c>
      <c r="P19">
        <v>9</v>
      </c>
      <c r="Q19">
        <v>8</v>
      </c>
      <c r="R19">
        <v>9</v>
      </c>
      <c r="S19">
        <v>9</v>
      </c>
      <c r="T19">
        <v>6</v>
      </c>
      <c r="U19">
        <v>6</v>
      </c>
      <c r="V19">
        <v>0</v>
      </c>
      <c r="W19">
        <v>0</v>
      </c>
      <c r="X19">
        <v>6</v>
      </c>
      <c r="Y19">
        <v>6</v>
      </c>
      <c r="Z19">
        <v>6</v>
      </c>
      <c r="AA19">
        <v>0</v>
      </c>
      <c r="AB19">
        <v>9</v>
      </c>
      <c r="AC19">
        <v>6</v>
      </c>
      <c r="AD19">
        <v>9</v>
      </c>
      <c r="AE19">
        <v>3</v>
      </c>
      <c r="AF19">
        <v>2</v>
      </c>
      <c r="AG19">
        <v>2</v>
      </c>
      <c r="AH19">
        <v>0</v>
      </c>
      <c r="AI19">
        <v>0</v>
      </c>
      <c r="AJ19">
        <v>2</v>
      </c>
      <c r="AK19">
        <v>0</v>
      </c>
      <c r="AL19">
        <v>0</v>
      </c>
      <c r="AM19">
        <v>2</v>
      </c>
      <c r="AN19" s="51" t="s">
        <v>49</v>
      </c>
    </row>
    <row r="20" spans="1:40" x14ac:dyDescent="0.3">
      <c r="A20">
        <v>2025</v>
      </c>
      <c r="B20">
        <v>1</v>
      </c>
      <c r="C20">
        <v>4332</v>
      </c>
      <c r="D20">
        <v>4335</v>
      </c>
      <c r="E20" t="s">
        <v>53</v>
      </c>
      <c r="F20" t="s">
        <v>33</v>
      </c>
      <c r="G20" t="s">
        <v>49</v>
      </c>
      <c r="H20">
        <v>0</v>
      </c>
      <c r="I20">
        <v>0</v>
      </c>
      <c r="K20">
        <v>1</v>
      </c>
      <c r="L20">
        <v>10</v>
      </c>
      <c r="M20">
        <v>10</v>
      </c>
      <c r="N20">
        <v>10</v>
      </c>
      <c r="O20">
        <v>10</v>
      </c>
      <c r="P20">
        <v>9</v>
      </c>
      <c r="Q20">
        <v>9</v>
      </c>
      <c r="R20">
        <v>9</v>
      </c>
      <c r="S20">
        <v>9</v>
      </c>
      <c r="T20">
        <v>11</v>
      </c>
      <c r="U20">
        <v>11</v>
      </c>
      <c r="V20">
        <v>0</v>
      </c>
      <c r="W20">
        <v>0</v>
      </c>
      <c r="X20">
        <v>12</v>
      </c>
      <c r="Y20">
        <v>10</v>
      </c>
      <c r="Z20">
        <v>13</v>
      </c>
      <c r="AA20">
        <v>0</v>
      </c>
      <c r="AB20">
        <v>15</v>
      </c>
      <c r="AC20">
        <v>7</v>
      </c>
      <c r="AD20">
        <v>10</v>
      </c>
      <c r="AE20">
        <v>9</v>
      </c>
      <c r="AF20">
        <v>6</v>
      </c>
      <c r="AG20">
        <v>5</v>
      </c>
      <c r="AH20">
        <v>0</v>
      </c>
      <c r="AI20">
        <v>0</v>
      </c>
      <c r="AJ20">
        <v>2</v>
      </c>
      <c r="AK20">
        <v>0</v>
      </c>
      <c r="AL20">
        <v>6</v>
      </c>
      <c r="AM20">
        <v>11</v>
      </c>
      <c r="AN20" s="51" t="s">
        <v>49</v>
      </c>
    </row>
    <row r="21" spans="1:40" x14ac:dyDescent="0.3">
      <c r="A21">
        <v>2025</v>
      </c>
      <c r="B21">
        <v>1</v>
      </c>
      <c r="C21">
        <v>4334</v>
      </c>
      <c r="D21">
        <v>4337</v>
      </c>
      <c r="E21" t="s">
        <v>55</v>
      </c>
      <c r="F21" t="s">
        <v>33</v>
      </c>
      <c r="G21" t="s">
        <v>54</v>
      </c>
      <c r="H21">
        <v>0</v>
      </c>
      <c r="I21">
        <v>0</v>
      </c>
      <c r="K21">
        <v>0</v>
      </c>
      <c r="L21">
        <v>2</v>
      </c>
      <c r="M21">
        <v>2</v>
      </c>
      <c r="N21">
        <v>2</v>
      </c>
      <c r="O21">
        <v>2</v>
      </c>
      <c r="P21">
        <v>2</v>
      </c>
      <c r="Q21">
        <v>2</v>
      </c>
      <c r="R21">
        <v>2</v>
      </c>
      <c r="S21">
        <v>2</v>
      </c>
      <c r="T21">
        <v>4</v>
      </c>
      <c r="U21">
        <v>4</v>
      </c>
      <c r="V21">
        <v>0</v>
      </c>
      <c r="W21">
        <v>0</v>
      </c>
      <c r="X21">
        <v>2</v>
      </c>
      <c r="Y21">
        <v>2</v>
      </c>
      <c r="Z21">
        <v>2</v>
      </c>
      <c r="AA21">
        <v>0</v>
      </c>
      <c r="AB21">
        <v>2</v>
      </c>
      <c r="AC21">
        <v>1</v>
      </c>
      <c r="AD21">
        <v>4</v>
      </c>
      <c r="AE21">
        <v>3</v>
      </c>
      <c r="AF21">
        <v>2</v>
      </c>
      <c r="AG21">
        <v>2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 s="51" t="s">
        <v>365</v>
      </c>
    </row>
    <row r="22" spans="1:40" x14ac:dyDescent="0.3">
      <c r="A22">
        <v>2025</v>
      </c>
      <c r="B22">
        <v>1</v>
      </c>
      <c r="C22">
        <v>4335</v>
      </c>
      <c r="D22">
        <v>4338</v>
      </c>
      <c r="E22" t="s">
        <v>56</v>
      </c>
      <c r="F22" t="s">
        <v>33</v>
      </c>
      <c r="G22" t="s">
        <v>56</v>
      </c>
      <c r="H22">
        <v>16</v>
      </c>
      <c r="I22">
        <v>0</v>
      </c>
      <c r="K22">
        <v>16</v>
      </c>
      <c r="L22">
        <v>22</v>
      </c>
      <c r="M22">
        <v>22</v>
      </c>
      <c r="N22">
        <v>22</v>
      </c>
      <c r="O22">
        <v>22</v>
      </c>
      <c r="P22">
        <v>21</v>
      </c>
      <c r="Q22">
        <v>20</v>
      </c>
      <c r="R22">
        <v>21</v>
      </c>
      <c r="S22">
        <v>21</v>
      </c>
      <c r="T22">
        <v>24</v>
      </c>
      <c r="U22">
        <v>24</v>
      </c>
      <c r="V22">
        <v>0</v>
      </c>
      <c r="W22">
        <v>0</v>
      </c>
      <c r="X22">
        <v>28</v>
      </c>
      <c r="Y22">
        <v>28</v>
      </c>
      <c r="Z22">
        <v>32</v>
      </c>
      <c r="AA22">
        <v>0</v>
      </c>
      <c r="AB22">
        <v>25</v>
      </c>
      <c r="AC22">
        <v>15</v>
      </c>
      <c r="AD22">
        <v>18</v>
      </c>
      <c r="AE22">
        <v>21</v>
      </c>
      <c r="AF22">
        <v>17</v>
      </c>
      <c r="AG22">
        <v>16</v>
      </c>
      <c r="AH22">
        <v>2</v>
      </c>
      <c r="AI22">
        <v>6</v>
      </c>
      <c r="AJ22">
        <v>24</v>
      </c>
      <c r="AK22">
        <v>0</v>
      </c>
      <c r="AL22">
        <v>9</v>
      </c>
      <c r="AM22">
        <v>15</v>
      </c>
      <c r="AN22" s="51" t="s">
        <v>56</v>
      </c>
    </row>
    <row r="23" spans="1:40" x14ac:dyDescent="0.3">
      <c r="A23">
        <v>2025</v>
      </c>
      <c r="B23">
        <v>1</v>
      </c>
      <c r="C23">
        <v>4336</v>
      </c>
      <c r="D23">
        <v>4339</v>
      </c>
      <c r="E23" t="s">
        <v>57</v>
      </c>
      <c r="F23" t="s">
        <v>33</v>
      </c>
      <c r="G23" t="s">
        <v>58</v>
      </c>
      <c r="H23">
        <v>0</v>
      </c>
      <c r="I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1</v>
      </c>
      <c r="Q23">
        <v>1</v>
      </c>
      <c r="R23">
        <v>1</v>
      </c>
      <c r="S23">
        <v>1</v>
      </c>
      <c r="T23">
        <v>0</v>
      </c>
      <c r="U23">
        <v>0</v>
      </c>
      <c r="V23">
        <v>0</v>
      </c>
      <c r="W23">
        <v>0</v>
      </c>
      <c r="X23">
        <v>1</v>
      </c>
      <c r="Y23">
        <v>1</v>
      </c>
      <c r="Z23">
        <v>1</v>
      </c>
      <c r="AA23">
        <v>0</v>
      </c>
      <c r="AB23">
        <v>1</v>
      </c>
      <c r="AC23">
        <v>1</v>
      </c>
      <c r="AD23">
        <v>1</v>
      </c>
      <c r="AE23">
        <v>1</v>
      </c>
      <c r="AF23">
        <v>1</v>
      </c>
      <c r="AG23">
        <v>1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 s="51" t="s">
        <v>58</v>
      </c>
    </row>
    <row r="24" spans="1:40" x14ac:dyDescent="0.3">
      <c r="A24">
        <v>2025</v>
      </c>
      <c r="B24">
        <v>1</v>
      </c>
      <c r="C24">
        <v>4337</v>
      </c>
      <c r="D24">
        <v>4340</v>
      </c>
      <c r="E24" t="s">
        <v>59</v>
      </c>
      <c r="F24" t="s">
        <v>33</v>
      </c>
      <c r="G24" t="s">
        <v>58</v>
      </c>
      <c r="H24">
        <v>0</v>
      </c>
      <c r="I24">
        <v>0</v>
      </c>
      <c r="K24">
        <v>0</v>
      </c>
      <c r="L24">
        <v>3</v>
      </c>
      <c r="M24">
        <v>3</v>
      </c>
      <c r="N24">
        <v>3</v>
      </c>
      <c r="O24">
        <v>3</v>
      </c>
      <c r="P24">
        <v>5</v>
      </c>
      <c r="Q24">
        <v>4</v>
      </c>
      <c r="R24">
        <v>4</v>
      </c>
      <c r="S24">
        <v>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4</v>
      </c>
      <c r="AA24">
        <v>0</v>
      </c>
      <c r="AB24">
        <v>1</v>
      </c>
      <c r="AC24">
        <v>1</v>
      </c>
      <c r="AD24">
        <v>1</v>
      </c>
      <c r="AE24">
        <v>1</v>
      </c>
      <c r="AF24">
        <v>1</v>
      </c>
      <c r="AG24">
        <v>0</v>
      </c>
      <c r="AH24">
        <v>0</v>
      </c>
      <c r="AI24">
        <v>5</v>
      </c>
      <c r="AJ24">
        <v>1</v>
      </c>
      <c r="AK24">
        <v>0</v>
      </c>
      <c r="AL24">
        <v>1</v>
      </c>
      <c r="AM24">
        <v>1</v>
      </c>
      <c r="AN24" s="51" t="s">
        <v>58</v>
      </c>
    </row>
    <row r="25" spans="1:40" x14ac:dyDescent="0.3">
      <c r="A25">
        <v>2025</v>
      </c>
      <c r="B25">
        <v>1</v>
      </c>
      <c r="C25">
        <v>4338</v>
      </c>
      <c r="D25">
        <v>4341</v>
      </c>
      <c r="E25" t="s">
        <v>60</v>
      </c>
      <c r="F25" t="s">
        <v>33</v>
      </c>
      <c r="G25" t="s">
        <v>61</v>
      </c>
      <c r="H25">
        <v>0</v>
      </c>
      <c r="I25">
        <v>0</v>
      </c>
      <c r="K25">
        <v>0</v>
      </c>
      <c r="L25">
        <v>1</v>
      </c>
      <c r="M25">
        <v>1</v>
      </c>
      <c r="N25">
        <v>1</v>
      </c>
      <c r="O25">
        <v>1</v>
      </c>
      <c r="P25">
        <v>2</v>
      </c>
      <c r="Q25">
        <v>2</v>
      </c>
      <c r="R25">
        <v>2</v>
      </c>
      <c r="S25">
        <v>2</v>
      </c>
      <c r="T25">
        <v>3</v>
      </c>
      <c r="U25">
        <v>3</v>
      </c>
      <c r="V25">
        <v>0</v>
      </c>
      <c r="W25">
        <v>0</v>
      </c>
      <c r="X25">
        <v>5</v>
      </c>
      <c r="Y25">
        <v>6</v>
      </c>
      <c r="Z25">
        <v>6</v>
      </c>
      <c r="AA25">
        <v>0</v>
      </c>
      <c r="AB25">
        <v>0</v>
      </c>
      <c r="AC25">
        <v>2</v>
      </c>
      <c r="AD25">
        <v>2</v>
      </c>
      <c r="AE25">
        <v>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1</v>
      </c>
      <c r="AM25">
        <v>0</v>
      </c>
      <c r="AN25" s="51" t="s">
        <v>367</v>
      </c>
    </row>
    <row r="26" spans="1:40" x14ac:dyDescent="0.3">
      <c r="A26">
        <v>2025</v>
      </c>
      <c r="B26">
        <v>1</v>
      </c>
      <c r="C26">
        <v>4339</v>
      </c>
      <c r="D26">
        <v>4342</v>
      </c>
      <c r="E26" t="s">
        <v>62</v>
      </c>
      <c r="F26" t="s">
        <v>33</v>
      </c>
      <c r="G26" t="s">
        <v>63</v>
      </c>
      <c r="H26">
        <v>10</v>
      </c>
      <c r="I26">
        <v>0</v>
      </c>
      <c r="K26">
        <v>11</v>
      </c>
      <c r="L26">
        <v>7</v>
      </c>
      <c r="M26">
        <v>7</v>
      </c>
      <c r="N26">
        <v>7</v>
      </c>
      <c r="O26">
        <v>7</v>
      </c>
      <c r="P26">
        <v>15</v>
      </c>
      <c r="Q26">
        <v>15</v>
      </c>
      <c r="R26">
        <v>14</v>
      </c>
      <c r="S26">
        <v>15</v>
      </c>
      <c r="T26">
        <v>10</v>
      </c>
      <c r="U26">
        <v>11</v>
      </c>
      <c r="V26">
        <v>0</v>
      </c>
      <c r="W26">
        <v>0</v>
      </c>
      <c r="X26">
        <v>7</v>
      </c>
      <c r="Y26">
        <v>8</v>
      </c>
      <c r="Z26">
        <v>8</v>
      </c>
      <c r="AA26">
        <v>0</v>
      </c>
      <c r="AB26">
        <v>13</v>
      </c>
      <c r="AC26">
        <v>7</v>
      </c>
      <c r="AD26">
        <v>7</v>
      </c>
      <c r="AE26">
        <v>9</v>
      </c>
      <c r="AF26">
        <v>8</v>
      </c>
      <c r="AG26">
        <v>7</v>
      </c>
      <c r="AH26">
        <v>1</v>
      </c>
      <c r="AI26">
        <v>45</v>
      </c>
      <c r="AJ26">
        <v>2</v>
      </c>
      <c r="AK26">
        <v>0</v>
      </c>
      <c r="AL26">
        <v>0</v>
      </c>
      <c r="AM26">
        <v>9</v>
      </c>
      <c r="AN26" s="51" t="s">
        <v>62</v>
      </c>
    </row>
    <row r="27" spans="1:40" x14ac:dyDescent="0.3">
      <c r="A27">
        <v>2025</v>
      </c>
      <c r="B27">
        <v>1</v>
      </c>
      <c r="C27">
        <v>4340</v>
      </c>
      <c r="D27">
        <v>4343</v>
      </c>
      <c r="E27" t="s">
        <v>64</v>
      </c>
      <c r="F27" t="s">
        <v>33</v>
      </c>
      <c r="G27" t="s">
        <v>63</v>
      </c>
      <c r="H27">
        <v>0</v>
      </c>
      <c r="I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2</v>
      </c>
      <c r="Q27">
        <v>2</v>
      </c>
      <c r="R27">
        <v>2</v>
      </c>
      <c r="S27">
        <v>2</v>
      </c>
      <c r="T27">
        <v>1</v>
      </c>
      <c r="U27">
        <v>1</v>
      </c>
      <c r="V27">
        <v>0</v>
      </c>
      <c r="W27">
        <v>0</v>
      </c>
      <c r="X27">
        <v>1</v>
      </c>
      <c r="Y27">
        <v>1</v>
      </c>
      <c r="Z27">
        <v>1</v>
      </c>
      <c r="AA27">
        <v>0</v>
      </c>
      <c r="AB27">
        <v>1</v>
      </c>
      <c r="AC27">
        <v>2</v>
      </c>
      <c r="AD27">
        <v>2</v>
      </c>
      <c r="AE27">
        <v>1</v>
      </c>
      <c r="AF27">
        <v>1</v>
      </c>
      <c r="AG27">
        <v>1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3</v>
      </c>
      <c r="AN27" s="51" t="s">
        <v>62</v>
      </c>
    </row>
    <row r="28" spans="1:40" x14ac:dyDescent="0.3">
      <c r="A28">
        <v>2025</v>
      </c>
      <c r="B28">
        <v>1</v>
      </c>
      <c r="C28">
        <v>4341</v>
      </c>
      <c r="D28">
        <v>4344</v>
      </c>
      <c r="E28" t="s">
        <v>65</v>
      </c>
      <c r="F28" t="s">
        <v>33</v>
      </c>
      <c r="G28" t="s">
        <v>63</v>
      </c>
      <c r="H28">
        <v>0</v>
      </c>
      <c r="I28">
        <v>0</v>
      </c>
      <c r="K28">
        <v>0</v>
      </c>
      <c r="L28">
        <v>1</v>
      </c>
      <c r="M28">
        <v>1</v>
      </c>
      <c r="N28">
        <v>1</v>
      </c>
      <c r="O28">
        <v>1</v>
      </c>
      <c r="P28">
        <v>2</v>
      </c>
      <c r="Q28">
        <v>2</v>
      </c>
      <c r="R28">
        <v>2</v>
      </c>
      <c r="S28">
        <v>2</v>
      </c>
      <c r="T28">
        <v>0</v>
      </c>
      <c r="U28">
        <v>0</v>
      </c>
      <c r="V28">
        <v>0</v>
      </c>
      <c r="W28">
        <v>0</v>
      </c>
      <c r="X28">
        <v>1</v>
      </c>
      <c r="Y28">
        <v>2</v>
      </c>
      <c r="Z28">
        <v>2</v>
      </c>
      <c r="AA28">
        <v>0</v>
      </c>
      <c r="AB28">
        <v>1</v>
      </c>
      <c r="AC28">
        <v>2</v>
      </c>
      <c r="AD28">
        <v>2</v>
      </c>
      <c r="AE28">
        <v>2</v>
      </c>
      <c r="AF28">
        <v>1</v>
      </c>
      <c r="AG28">
        <v>1</v>
      </c>
      <c r="AH28">
        <v>1</v>
      </c>
      <c r="AI28">
        <v>5</v>
      </c>
      <c r="AJ28">
        <v>0</v>
      </c>
      <c r="AK28">
        <v>0</v>
      </c>
      <c r="AL28">
        <v>0</v>
      </c>
      <c r="AM28">
        <v>0</v>
      </c>
      <c r="AN28" s="51" t="s">
        <v>62</v>
      </c>
    </row>
    <row r="29" spans="1:40" x14ac:dyDescent="0.3">
      <c r="A29">
        <v>2025</v>
      </c>
      <c r="B29">
        <v>1</v>
      </c>
      <c r="C29">
        <v>4342</v>
      </c>
      <c r="D29">
        <v>4345</v>
      </c>
      <c r="E29" t="s">
        <v>66</v>
      </c>
      <c r="F29" t="s">
        <v>33</v>
      </c>
      <c r="G29" t="s">
        <v>66</v>
      </c>
      <c r="H29">
        <v>3</v>
      </c>
      <c r="I29">
        <v>0</v>
      </c>
      <c r="K29">
        <v>2</v>
      </c>
      <c r="L29">
        <v>15</v>
      </c>
      <c r="M29">
        <v>15</v>
      </c>
      <c r="N29">
        <v>15</v>
      </c>
      <c r="O29">
        <v>15</v>
      </c>
      <c r="P29">
        <v>20</v>
      </c>
      <c r="Q29">
        <v>18</v>
      </c>
      <c r="R29">
        <v>19</v>
      </c>
      <c r="S29">
        <v>20</v>
      </c>
      <c r="T29">
        <v>25</v>
      </c>
      <c r="U29">
        <v>25</v>
      </c>
      <c r="V29">
        <v>0</v>
      </c>
      <c r="W29">
        <v>0</v>
      </c>
      <c r="X29">
        <v>21</v>
      </c>
      <c r="Y29">
        <v>19</v>
      </c>
      <c r="Z29">
        <v>21</v>
      </c>
      <c r="AA29">
        <v>0</v>
      </c>
      <c r="AB29">
        <v>25</v>
      </c>
      <c r="AC29">
        <v>19</v>
      </c>
      <c r="AD29">
        <v>17</v>
      </c>
      <c r="AE29">
        <v>17</v>
      </c>
      <c r="AF29">
        <v>11</v>
      </c>
      <c r="AG29">
        <v>8</v>
      </c>
      <c r="AH29">
        <v>2</v>
      </c>
      <c r="AI29">
        <v>1</v>
      </c>
      <c r="AJ29">
        <v>4</v>
      </c>
      <c r="AK29">
        <v>0</v>
      </c>
      <c r="AL29">
        <v>0</v>
      </c>
      <c r="AM29">
        <v>8</v>
      </c>
      <c r="AN29" s="51" t="s">
        <v>66</v>
      </c>
    </row>
    <row r="30" spans="1:40" x14ac:dyDescent="0.3">
      <c r="A30">
        <v>2025</v>
      </c>
      <c r="B30">
        <v>1</v>
      </c>
      <c r="C30">
        <v>4343</v>
      </c>
      <c r="D30">
        <v>4346</v>
      </c>
      <c r="E30" t="s">
        <v>67</v>
      </c>
      <c r="F30" t="s">
        <v>33</v>
      </c>
      <c r="G30" t="s">
        <v>66</v>
      </c>
      <c r="H30">
        <v>0</v>
      </c>
      <c r="I30">
        <v>0</v>
      </c>
      <c r="K30">
        <v>1</v>
      </c>
      <c r="L30">
        <v>2</v>
      </c>
      <c r="M30">
        <v>2</v>
      </c>
      <c r="N30">
        <v>2</v>
      </c>
      <c r="O30">
        <v>2</v>
      </c>
      <c r="P30">
        <v>5</v>
      </c>
      <c r="Q30">
        <v>5</v>
      </c>
      <c r="R30">
        <v>5</v>
      </c>
      <c r="S30">
        <v>5</v>
      </c>
      <c r="T30">
        <v>5</v>
      </c>
      <c r="U30">
        <v>5</v>
      </c>
      <c r="V30">
        <v>0</v>
      </c>
      <c r="W30">
        <v>0</v>
      </c>
      <c r="X30">
        <v>3</v>
      </c>
      <c r="Y30">
        <v>1</v>
      </c>
      <c r="Z30">
        <v>3</v>
      </c>
      <c r="AA30">
        <v>0</v>
      </c>
      <c r="AB30">
        <v>3</v>
      </c>
      <c r="AC30">
        <v>1</v>
      </c>
      <c r="AD30">
        <v>2</v>
      </c>
      <c r="AE30">
        <v>2</v>
      </c>
      <c r="AF30">
        <v>1</v>
      </c>
      <c r="AG30">
        <v>2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 s="51" t="s">
        <v>66</v>
      </c>
    </row>
    <row r="31" spans="1:40" x14ac:dyDescent="0.3">
      <c r="A31">
        <v>2025</v>
      </c>
      <c r="B31">
        <v>1</v>
      </c>
      <c r="C31">
        <v>4344</v>
      </c>
      <c r="D31">
        <v>4347</v>
      </c>
      <c r="E31" t="s">
        <v>68</v>
      </c>
      <c r="F31" t="s">
        <v>33</v>
      </c>
      <c r="G31" t="s">
        <v>66</v>
      </c>
      <c r="H31">
        <v>0</v>
      </c>
      <c r="I31">
        <v>0</v>
      </c>
      <c r="K31">
        <v>1</v>
      </c>
      <c r="L31">
        <v>3</v>
      </c>
      <c r="M31">
        <v>3</v>
      </c>
      <c r="N31">
        <v>3</v>
      </c>
      <c r="O31">
        <v>3</v>
      </c>
      <c r="P31">
        <v>2</v>
      </c>
      <c r="Q31">
        <v>2</v>
      </c>
      <c r="R31">
        <v>2</v>
      </c>
      <c r="S31">
        <v>2</v>
      </c>
      <c r="T31">
        <v>1</v>
      </c>
      <c r="U31">
        <v>1</v>
      </c>
      <c r="V31">
        <v>0</v>
      </c>
      <c r="W31">
        <v>0</v>
      </c>
      <c r="X31">
        <v>3</v>
      </c>
      <c r="Y31">
        <v>3</v>
      </c>
      <c r="Z31">
        <v>3</v>
      </c>
      <c r="AA31">
        <v>0</v>
      </c>
      <c r="AB31">
        <v>4</v>
      </c>
      <c r="AC31">
        <v>4</v>
      </c>
      <c r="AD31">
        <v>4</v>
      </c>
      <c r="AE31">
        <v>3</v>
      </c>
      <c r="AF31">
        <v>5</v>
      </c>
      <c r="AG31">
        <v>3</v>
      </c>
      <c r="AH31">
        <v>1</v>
      </c>
      <c r="AI31">
        <v>0</v>
      </c>
      <c r="AJ31">
        <v>1</v>
      </c>
      <c r="AK31">
        <v>0</v>
      </c>
      <c r="AL31">
        <v>0</v>
      </c>
      <c r="AM31">
        <v>0</v>
      </c>
      <c r="AN31" s="51" t="s">
        <v>66</v>
      </c>
    </row>
    <row r="32" spans="1:40" x14ac:dyDescent="0.3">
      <c r="A32">
        <v>2025</v>
      </c>
      <c r="B32">
        <v>1</v>
      </c>
      <c r="C32">
        <v>4345</v>
      </c>
      <c r="D32">
        <v>4348</v>
      </c>
      <c r="E32" t="s">
        <v>69</v>
      </c>
      <c r="F32" t="s">
        <v>33</v>
      </c>
      <c r="G32" t="s">
        <v>66</v>
      </c>
      <c r="H32">
        <v>0</v>
      </c>
      <c r="I32">
        <v>0</v>
      </c>
      <c r="K32">
        <v>0</v>
      </c>
      <c r="L32">
        <v>4</v>
      </c>
      <c r="M32">
        <v>4</v>
      </c>
      <c r="N32">
        <v>4</v>
      </c>
      <c r="O32">
        <v>4</v>
      </c>
      <c r="P32">
        <v>4</v>
      </c>
      <c r="Q32">
        <v>4</v>
      </c>
      <c r="R32">
        <v>4</v>
      </c>
      <c r="S32">
        <v>4</v>
      </c>
      <c r="T32">
        <v>5</v>
      </c>
      <c r="U32">
        <v>5</v>
      </c>
      <c r="V32">
        <v>0</v>
      </c>
      <c r="W32">
        <v>0</v>
      </c>
      <c r="X32">
        <v>7</v>
      </c>
      <c r="Y32">
        <v>7</v>
      </c>
      <c r="Z32">
        <v>7</v>
      </c>
      <c r="AA32">
        <v>0</v>
      </c>
      <c r="AB32">
        <v>2</v>
      </c>
      <c r="AC32">
        <v>2</v>
      </c>
      <c r="AD32">
        <v>5</v>
      </c>
      <c r="AE32">
        <v>2</v>
      </c>
      <c r="AF32">
        <v>5</v>
      </c>
      <c r="AG32">
        <v>2</v>
      </c>
      <c r="AH32">
        <v>0</v>
      </c>
      <c r="AI32">
        <v>19</v>
      </c>
      <c r="AJ32">
        <v>0</v>
      </c>
      <c r="AK32">
        <v>0</v>
      </c>
      <c r="AL32">
        <v>0</v>
      </c>
      <c r="AM32">
        <v>1</v>
      </c>
      <c r="AN32" s="51" t="s">
        <v>66</v>
      </c>
    </row>
    <row r="33" spans="1:40" x14ac:dyDescent="0.3">
      <c r="A33">
        <v>2025</v>
      </c>
      <c r="B33">
        <v>1</v>
      </c>
      <c r="C33">
        <v>4346</v>
      </c>
      <c r="D33">
        <v>4349</v>
      </c>
      <c r="E33" t="s">
        <v>70</v>
      </c>
      <c r="F33" t="s">
        <v>33</v>
      </c>
      <c r="G33" t="s">
        <v>71</v>
      </c>
      <c r="H33">
        <v>30</v>
      </c>
      <c r="I33">
        <v>1</v>
      </c>
      <c r="K33">
        <v>34</v>
      </c>
      <c r="L33">
        <v>31</v>
      </c>
      <c r="M33">
        <v>32</v>
      </c>
      <c r="N33">
        <v>31</v>
      </c>
      <c r="O33">
        <v>31</v>
      </c>
      <c r="P33">
        <v>21</v>
      </c>
      <c r="Q33">
        <v>23</v>
      </c>
      <c r="R33">
        <v>22</v>
      </c>
      <c r="S33">
        <v>22</v>
      </c>
      <c r="T33">
        <v>27</v>
      </c>
      <c r="U33">
        <v>26</v>
      </c>
      <c r="V33">
        <v>0</v>
      </c>
      <c r="W33">
        <v>0</v>
      </c>
      <c r="X33">
        <v>26</v>
      </c>
      <c r="Y33">
        <v>27</v>
      </c>
      <c r="Z33">
        <v>23</v>
      </c>
      <c r="AA33">
        <v>0</v>
      </c>
      <c r="AB33">
        <v>30</v>
      </c>
      <c r="AC33">
        <v>11</v>
      </c>
      <c r="AD33">
        <v>21</v>
      </c>
      <c r="AE33">
        <v>28</v>
      </c>
      <c r="AF33">
        <v>7</v>
      </c>
      <c r="AG33">
        <v>4</v>
      </c>
      <c r="AH33">
        <v>4</v>
      </c>
      <c r="AI33">
        <v>0</v>
      </c>
      <c r="AJ33">
        <v>6</v>
      </c>
      <c r="AK33">
        <v>0</v>
      </c>
      <c r="AL33">
        <v>8</v>
      </c>
      <c r="AM33">
        <v>19</v>
      </c>
      <c r="AN33" s="51" t="s">
        <v>70</v>
      </c>
    </row>
    <row r="34" spans="1:40" x14ac:dyDescent="0.3">
      <c r="A34">
        <v>2025</v>
      </c>
      <c r="B34">
        <v>1</v>
      </c>
      <c r="C34">
        <v>4347</v>
      </c>
      <c r="D34">
        <v>4350</v>
      </c>
      <c r="E34" t="s">
        <v>72</v>
      </c>
      <c r="F34" t="s">
        <v>33</v>
      </c>
      <c r="G34" t="s">
        <v>71</v>
      </c>
      <c r="H34">
        <v>0</v>
      </c>
      <c r="I34">
        <v>0</v>
      </c>
      <c r="K34">
        <v>4</v>
      </c>
      <c r="L34">
        <v>4</v>
      </c>
      <c r="M34">
        <v>4</v>
      </c>
      <c r="N34">
        <v>4</v>
      </c>
      <c r="O34">
        <v>4</v>
      </c>
      <c r="P34">
        <v>5</v>
      </c>
      <c r="Q34">
        <v>5</v>
      </c>
      <c r="R34">
        <v>7</v>
      </c>
      <c r="S34">
        <v>4</v>
      </c>
      <c r="T34">
        <v>8</v>
      </c>
      <c r="U34">
        <v>6</v>
      </c>
      <c r="V34">
        <v>0</v>
      </c>
      <c r="W34">
        <v>0</v>
      </c>
      <c r="X34">
        <v>3</v>
      </c>
      <c r="Y34">
        <v>4</v>
      </c>
      <c r="Z34">
        <v>5</v>
      </c>
      <c r="AA34">
        <v>0</v>
      </c>
      <c r="AB34">
        <v>7</v>
      </c>
      <c r="AC34">
        <v>3</v>
      </c>
      <c r="AD34">
        <v>3</v>
      </c>
      <c r="AE34">
        <v>3</v>
      </c>
      <c r="AF34">
        <v>9</v>
      </c>
      <c r="AG34">
        <v>5</v>
      </c>
      <c r="AH34">
        <v>2</v>
      </c>
      <c r="AI34">
        <v>0</v>
      </c>
      <c r="AJ34">
        <v>3</v>
      </c>
      <c r="AK34">
        <v>0</v>
      </c>
      <c r="AL34">
        <v>1</v>
      </c>
      <c r="AM34">
        <v>2</v>
      </c>
      <c r="AN34" s="51" t="s">
        <v>70</v>
      </c>
    </row>
    <row r="35" spans="1:40" x14ac:dyDescent="0.3">
      <c r="A35">
        <v>2025</v>
      </c>
      <c r="B35">
        <v>1</v>
      </c>
      <c r="C35">
        <v>4348</v>
      </c>
      <c r="D35">
        <v>4351</v>
      </c>
      <c r="E35" t="s">
        <v>73</v>
      </c>
      <c r="F35" t="s">
        <v>33</v>
      </c>
      <c r="G35" t="s">
        <v>71</v>
      </c>
      <c r="H35">
        <v>0</v>
      </c>
      <c r="I35">
        <v>0</v>
      </c>
      <c r="K35">
        <v>0</v>
      </c>
      <c r="L35">
        <v>2</v>
      </c>
      <c r="M35">
        <v>2</v>
      </c>
      <c r="N35">
        <v>2</v>
      </c>
      <c r="O35">
        <v>2</v>
      </c>
      <c r="P35">
        <v>1</v>
      </c>
      <c r="Q35">
        <v>1</v>
      </c>
      <c r="R35">
        <v>1</v>
      </c>
      <c r="S35">
        <v>1</v>
      </c>
      <c r="T35">
        <v>6</v>
      </c>
      <c r="U35">
        <v>6</v>
      </c>
      <c r="V35">
        <v>0</v>
      </c>
      <c r="W35">
        <v>0</v>
      </c>
      <c r="X35">
        <v>1</v>
      </c>
      <c r="Y35">
        <v>1</v>
      </c>
      <c r="Z35">
        <v>1</v>
      </c>
      <c r="AA35">
        <v>0</v>
      </c>
      <c r="AB35">
        <v>1</v>
      </c>
      <c r="AC35">
        <v>1</v>
      </c>
      <c r="AD35">
        <v>2</v>
      </c>
      <c r="AE35">
        <v>2</v>
      </c>
      <c r="AF35">
        <v>5</v>
      </c>
      <c r="AG35">
        <v>3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2</v>
      </c>
      <c r="AN35" s="51" t="s">
        <v>70</v>
      </c>
    </row>
    <row r="36" spans="1:40" x14ac:dyDescent="0.3">
      <c r="A36">
        <v>2025</v>
      </c>
      <c r="B36">
        <v>1</v>
      </c>
      <c r="C36">
        <v>4349</v>
      </c>
      <c r="D36">
        <v>4352</v>
      </c>
      <c r="E36" t="s">
        <v>74</v>
      </c>
      <c r="F36" t="s">
        <v>33</v>
      </c>
      <c r="G36" t="s">
        <v>71</v>
      </c>
      <c r="H36">
        <v>0</v>
      </c>
      <c r="I36">
        <v>0</v>
      </c>
      <c r="K36">
        <v>0</v>
      </c>
      <c r="L36">
        <v>1</v>
      </c>
      <c r="M36">
        <v>1</v>
      </c>
      <c r="N36">
        <v>1</v>
      </c>
      <c r="O36">
        <v>1</v>
      </c>
      <c r="P36">
        <v>3</v>
      </c>
      <c r="Q36">
        <v>3</v>
      </c>
      <c r="R36">
        <v>3</v>
      </c>
      <c r="S36">
        <v>3</v>
      </c>
      <c r="T36">
        <v>0</v>
      </c>
      <c r="U36">
        <v>0</v>
      </c>
      <c r="V36">
        <v>0</v>
      </c>
      <c r="W36">
        <v>0</v>
      </c>
      <c r="X36">
        <v>2</v>
      </c>
      <c r="Y36">
        <v>2</v>
      </c>
      <c r="Z36">
        <v>2</v>
      </c>
      <c r="AA36">
        <v>0</v>
      </c>
      <c r="AB36">
        <v>1</v>
      </c>
      <c r="AC36">
        <v>0</v>
      </c>
      <c r="AD36">
        <v>2</v>
      </c>
      <c r="AE36">
        <v>2</v>
      </c>
      <c r="AF36">
        <v>2</v>
      </c>
      <c r="AG36">
        <v>2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1</v>
      </c>
      <c r="AN36" s="51" t="s">
        <v>70</v>
      </c>
    </row>
    <row r="37" spans="1:40" x14ac:dyDescent="0.3">
      <c r="A37">
        <v>2025</v>
      </c>
      <c r="B37">
        <v>1</v>
      </c>
      <c r="C37">
        <v>4350</v>
      </c>
      <c r="D37">
        <v>4353</v>
      </c>
      <c r="E37" t="s">
        <v>75</v>
      </c>
      <c r="F37" t="s">
        <v>33</v>
      </c>
      <c r="G37" t="s">
        <v>71</v>
      </c>
      <c r="H37">
        <v>0</v>
      </c>
      <c r="I37">
        <v>0</v>
      </c>
      <c r="K37">
        <v>0</v>
      </c>
      <c r="L37">
        <v>7</v>
      </c>
      <c r="M37">
        <v>7</v>
      </c>
      <c r="N37">
        <v>7</v>
      </c>
      <c r="O37">
        <v>7</v>
      </c>
      <c r="P37">
        <v>16</v>
      </c>
      <c r="Q37">
        <v>17</v>
      </c>
      <c r="R37">
        <v>17</v>
      </c>
      <c r="S37">
        <v>17</v>
      </c>
      <c r="T37">
        <v>20</v>
      </c>
      <c r="U37">
        <v>20</v>
      </c>
      <c r="V37">
        <v>0</v>
      </c>
      <c r="W37">
        <v>0</v>
      </c>
      <c r="X37">
        <v>13</v>
      </c>
      <c r="Y37">
        <v>13</v>
      </c>
      <c r="Z37">
        <v>14</v>
      </c>
      <c r="AA37">
        <v>0</v>
      </c>
      <c r="AB37">
        <v>11</v>
      </c>
      <c r="AC37">
        <v>3</v>
      </c>
      <c r="AD37">
        <v>19</v>
      </c>
      <c r="AE37">
        <v>19</v>
      </c>
      <c r="AF37">
        <v>7</v>
      </c>
      <c r="AG37">
        <v>5</v>
      </c>
      <c r="AH37">
        <v>0</v>
      </c>
      <c r="AI37">
        <v>23</v>
      </c>
      <c r="AJ37">
        <v>3</v>
      </c>
      <c r="AK37">
        <v>0</v>
      </c>
      <c r="AL37">
        <v>0</v>
      </c>
      <c r="AM37">
        <v>5</v>
      </c>
      <c r="AN37" s="51" t="s">
        <v>361</v>
      </c>
    </row>
    <row r="38" spans="1:40" x14ac:dyDescent="0.3">
      <c r="A38">
        <v>2025</v>
      </c>
      <c r="B38">
        <v>1</v>
      </c>
      <c r="C38">
        <v>4351</v>
      </c>
      <c r="D38">
        <v>4354</v>
      </c>
      <c r="E38" t="s">
        <v>76</v>
      </c>
      <c r="F38" t="s">
        <v>33</v>
      </c>
      <c r="G38" t="s">
        <v>71</v>
      </c>
      <c r="H38">
        <v>0</v>
      </c>
      <c r="I38">
        <v>0</v>
      </c>
      <c r="K38">
        <v>0</v>
      </c>
      <c r="L38">
        <v>1</v>
      </c>
      <c r="M38">
        <v>1</v>
      </c>
      <c r="N38">
        <v>1</v>
      </c>
      <c r="O38">
        <v>1</v>
      </c>
      <c r="P38">
        <v>0</v>
      </c>
      <c r="Q38">
        <v>0</v>
      </c>
      <c r="R38">
        <v>0</v>
      </c>
      <c r="S38">
        <v>0</v>
      </c>
      <c r="T38">
        <v>1</v>
      </c>
      <c r="U38">
        <v>1</v>
      </c>
      <c r="V38">
        <v>0</v>
      </c>
      <c r="W38">
        <v>0</v>
      </c>
      <c r="X38">
        <v>2</v>
      </c>
      <c r="Y38">
        <v>2</v>
      </c>
      <c r="Z38">
        <v>2</v>
      </c>
      <c r="AA38">
        <v>0</v>
      </c>
      <c r="AB38">
        <v>4</v>
      </c>
      <c r="AC38">
        <v>0</v>
      </c>
      <c r="AD38">
        <v>0</v>
      </c>
      <c r="AE38">
        <v>0</v>
      </c>
      <c r="AF38">
        <v>1</v>
      </c>
      <c r="AG38">
        <v>1</v>
      </c>
      <c r="AH38">
        <v>1</v>
      </c>
      <c r="AI38">
        <v>7</v>
      </c>
      <c r="AJ38">
        <v>10</v>
      </c>
      <c r="AK38">
        <v>0</v>
      </c>
      <c r="AL38">
        <v>0</v>
      </c>
      <c r="AM38">
        <v>1</v>
      </c>
      <c r="AN38" s="51" t="s">
        <v>362</v>
      </c>
    </row>
    <row r="39" spans="1:40" x14ac:dyDescent="0.3">
      <c r="A39">
        <v>2025</v>
      </c>
      <c r="B39">
        <v>1</v>
      </c>
      <c r="C39">
        <v>4352</v>
      </c>
      <c r="D39">
        <v>4355</v>
      </c>
      <c r="E39" t="s">
        <v>77</v>
      </c>
      <c r="F39" t="s">
        <v>33</v>
      </c>
      <c r="G39" t="s">
        <v>71</v>
      </c>
      <c r="H39">
        <v>0</v>
      </c>
      <c r="I39">
        <v>1</v>
      </c>
      <c r="K39">
        <v>3</v>
      </c>
      <c r="L39">
        <v>10</v>
      </c>
      <c r="M39">
        <v>10</v>
      </c>
      <c r="N39">
        <v>10</v>
      </c>
      <c r="O39">
        <v>10</v>
      </c>
      <c r="P39">
        <v>19</v>
      </c>
      <c r="Q39">
        <v>19</v>
      </c>
      <c r="R39">
        <v>19</v>
      </c>
      <c r="S39">
        <v>19</v>
      </c>
      <c r="T39">
        <v>15</v>
      </c>
      <c r="U39">
        <v>15</v>
      </c>
      <c r="V39">
        <v>1</v>
      </c>
      <c r="W39">
        <v>0</v>
      </c>
      <c r="X39">
        <v>7</v>
      </c>
      <c r="Y39">
        <v>10</v>
      </c>
      <c r="Z39">
        <v>11</v>
      </c>
      <c r="AA39">
        <v>0</v>
      </c>
      <c r="AB39">
        <v>21</v>
      </c>
      <c r="AC39">
        <v>10</v>
      </c>
      <c r="AD39">
        <v>11</v>
      </c>
      <c r="AE39">
        <v>8</v>
      </c>
      <c r="AF39">
        <v>3</v>
      </c>
      <c r="AG39">
        <v>2</v>
      </c>
      <c r="AH39">
        <v>0</v>
      </c>
      <c r="AI39">
        <v>0</v>
      </c>
      <c r="AJ39">
        <v>4</v>
      </c>
      <c r="AK39">
        <v>0</v>
      </c>
      <c r="AL39">
        <v>3</v>
      </c>
      <c r="AM39">
        <v>5</v>
      </c>
      <c r="AN39" s="51" t="s">
        <v>77</v>
      </c>
    </row>
    <row r="40" spans="1:40" x14ac:dyDescent="0.3">
      <c r="A40">
        <v>2025</v>
      </c>
      <c r="B40">
        <v>1</v>
      </c>
      <c r="C40">
        <v>4353</v>
      </c>
      <c r="D40">
        <v>4356</v>
      </c>
      <c r="E40" t="s">
        <v>78</v>
      </c>
      <c r="F40" t="s">
        <v>33</v>
      </c>
      <c r="G40" t="s">
        <v>61</v>
      </c>
      <c r="H40">
        <v>0</v>
      </c>
      <c r="I40">
        <v>0</v>
      </c>
      <c r="K40">
        <v>0</v>
      </c>
      <c r="L40">
        <v>3</v>
      </c>
      <c r="M40">
        <v>3</v>
      </c>
      <c r="N40">
        <v>3</v>
      </c>
      <c r="O40">
        <v>3</v>
      </c>
      <c r="P40">
        <v>4</v>
      </c>
      <c r="Q40">
        <v>4</v>
      </c>
      <c r="R40">
        <v>4</v>
      </c>
      <c r="S40">
        <v>4</v>
      </c>
      <c r="T40">
        <v>5</v>
      </c>
      <c r="U40">
        <v>5</v>
      </c>
      <c r="V40">
        <v>0</v>
      </c>
      <c r="W40">
        <v>0</v>
      </c>
      <c r="X40">
        <v>5</v>
      </c>
      <c r="Y40">
        <v>5</v>
      </c>
      <c r="Z40">
        <v>5</v>
      </c>
      <c r="AA40">
        <v>0</v>
      </c>
      <c r="AB40">
        <v>5</v>
      </c>
      <c r="AC40">
        <v>1</v>
      </c>
      <c r="AD40">
        <v>7</v>
      </c>
      <c r="AE40">
        <v>6</v>
      </c>
      <c r="AF40">
        <v>3</v>
      </c>
      <c r="AG40">
        <v>3</v>
      </c>
      <c r="AH40">
        <v>0</v>
      </c>
      <c r="AI40">
        <v>1</v>
      </c>
      <c r="AJ40">
        <v>3</v>
      </c>
      <c r="AK40">
        <v>0</v>
      </c>
      <c r="AL40">
        <v>1</v>
      </c>
      <c r="AM40">
        <v>4</v>
      </c>
      <c r="AN40" s="51" t="s">
        <v>367</v>
      </c>
    </row>
    <row r="41" spans="1:40" x14ac:dyDescent="0.3">
      <c r="A41">
        <v>2025</v>
      </c>
      <c r="B41">
        <v>1</v>
      </c>
      <c r="C41">
        <v>4354</v>
      </c>
      <c r="D41">
        <v>4357</v>
      </c>
      <c r="E41" t="s">
        <v>79</v>
      </c>
      <c r="F41" t="s">
        <v>33</v>
      </c>
      <c r="G41" t="s">
        <v>61</v>
      </c>
      <c r="H41">
        <v>0</v>
      </c>
      <c r="I41">
        <v>0</v>
      </c>
      <c r="K41">
        <v>0</v>
      </c>
      <c r="L41">
        <v>1</v>
      </c>
      <c r="M41">
        <v>1</v>
      </c>
      <c r="N41">
        <v>1</v>
      </c>
      <c r="O41">
        <v>1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2</v>
      </c>
      <c r="Y41">
        <v>2</v>
      </c>
      <c r="Z41">
        <v>2</v>
      </c>
      <c r="AA41">
        <v>0</v>
      </c>
      <c r="AB41">
        <v>1</v>
      </c>
      <c r="AC41">
        <v>0</v>
      </c>
      <c r="AD41">
        <v>1</v>
      </c>
      <c r="AE41">
        <v>1</v>
      </c>
      <c r="AF41">
        <v>0</v>
      </c>
      <c r="AG41">
        <v>0</v>
      </c>
      <c r="AH41">
        <v>0</v>
      </c>
      <c r="AI41">
        <v>0</v>
      </c>
      <c r="AJ41">
        <v>1</v>
      </c>
      <c r="AK41">
        <v>0</v>
      </c>
      <c r="AL41">
        <v>0</v>
      </c>
      <c r="AM41">
        <v>0</v>
      </c>
      <c r="AN41" s="51" t="s">
        <v>367</v>
      </c>
    </row>
    <row r="42" spans="1:40" x14ac:dyDescent="0.3">
      <c r="A42">
        <v>2025</v>
      </c>
      <c r="B42">
        <v>1</v>
      </c>
      <c r="C42">
        <v>4355</v>
      </c>
      <c r="D42">
        <v>4358</v>
      </c>
      <c r="E42" t="s">
        <v>224</v>
      </c>
      <c r="F42" t="s">
        <v>33</v>
      </c>
      <c r="G42" t="s">
        <v>61</v>
      </c>
      <c r="H42">
        <v>0</v>
      </c>
      <c r="I42">
        <v>0</v>
      </c>
      <c r="K42">
        <v>0</v>
      </c>
      <c r="L42">
        <v>1</v>
      </c>
      <c r="M42">
        <v>1</v>
      </c>
      <c r="N42">
        <v>1</v>
      </c>
      <c r="O42">
        <v>1</v>
      </c>
      <c r="P42">
        <v>1</v>
      </c>
      <c r="Q42">
        <v>1</v>
      </c>
      <c r="R42">
        <v>1</v>
      </c>
      <c r="S42">
        <v>1</v>
      </c>
      <c r="T42">
        <v>2</v>
      </c>
      <c r="U42">
        <v>2</v>
      </c>
      <c r="V42">
        <v>0</v>
      </c>
      <c r="W42">
        <v>0</v>
      </c>
      <c r="X42">
        <v>0</v>
      </c>
      <c r="Y42">
        <v>0</v>
      </c>
      <c r="Z42">
        <v>2</v>
      </c>
      <c r="AA42">
        <v>0</v>
      </c>
      <c r="AB42">
        <v>2</v>
      </c>
      <c r="AC42">
        <v>0</v>
      </c>
      <c r="AD42">
        <v>0</v>
      </c>
      <c r="AE42">
        <v>0</v>
      </c>
      <c r="AF42">
        <v>2</v>
      </c>
      <c r="AG42">
        <v>1</v>
      </c>
      <c r="AH42">
        <v>1</v>
      </c>
      <c r="AI42">
        <v>0</v>
      </c>
      <c r="AJ42">
        <v>2</v>
      </c>
      <c r="AK42">
        <v>0</v>
      </c>
      <c r="AL42">
        <v>0</v>
      </c>
      <c r="AM42">
        <v>1</v>
      </c>
      <c r="AN42" s="51" t="s">
        <v>193</v>
      </c>
    </row>
    <row r="43" spans="1:40" x14ac:dyDescent="0.3">
      <c r="A43">
        <v>2025</v>
      </c>
      <c r="B43">
        <v>1</v>
      </c>
      <c r="C43">
        <v>4356</v>
      </c>
      <c r="D43">
        <v>4359</v>
      </c>
      <c r="E43" t="s">
        <v>80</v>
      </c>
      <c r="F43" t="s">
        <v>33</v>
      </c>
      <c r="G43" t="s">
        <v>63</v>
      </c>
      <c r="H43">
        <v>0</v>
      </c>
      <c r="I43">
        <v>0</v>
      </c>
      <c r="K43">
        <v>0</v>
      </c>
      <c r="L43">
        <v>5</v>
      </c>
      <c r="M43">
        <v>5</v>
      </c>
      <c r="N43">
        <v>5</v>
      </c>
      <c r="O43">
        <v>5</v>
      </c>
      <c r="P43">
        <v>7</v>
      </c>
      <c r="Q43">
        <v>7</v>
      </c>
      <c r="R43">
        <v>7</v>
      </c>
      <c r="S43">
        <v>7</v>
      </c>
      <c r="T43">
        <v>8</v>
      </c>
      <c r="U43">
        <v>8</v>
      </c>
      <c r="V43">
        <v>0</v>
      </c>
      <c r="W43">
        <v>0</v>
      </c>
      <c r="X43">
        <v>3</v>
      </c>
      <c r="Y43">
        <v>3</v>
      </c>
      <c r="Z43">
        <v>3</v>
      </c>
      <c r="AA43">
        <v>0</v>
      </c>
      <c r="AB43">
        <v>4</v>
      </c>
      <c r="AC43">
        <v>2</v>
      </c>
      <c r="AD43">
        <v>2</v>
      </c>
      <c r="AE43">
        <v>2</v>
      </c>
      <c r="AF43">
        <v>6</v>
      </c>
      <c r="AG43">
        <v>6</v>
      </c>
      <c r="AH43">
        <v>0</v>
      </c>
      <c r="AI43">
        <v>0</v>
      </c>
      <c r="AJ43">
        <v>5</v>
      </c>
      <c r="AK43">
        <v>0</v>
      </c>
      <c r="AL43">
        <v>1</v>
      </c>
      <c r="AM43">
        <v>7</v>
      </c>
      <c r="AN43" s="51" t="s">
        <v>82</v>
      </c>
    </row>
    <row r="44" spans="1:40" x14ac:dyDescent="0.3">
      <c r="A44">
        <v>2025</v>
      </c>
      <c r="B44">
        <v>1</v>
      </c>
      <c r="C44">
        <v>4357</v>
      </c>
      <c r="D44">
        <v>4360</v>
      </c>
      <c r="E44" t="s">
        <v>81</v>
      </c>
      <c r="F44" t="s">
        <v>33</v>
      </c>
      <c r="G44" t="s">
        <v>63</v>
      </c>
      <c r="H44">
        <v>0</v>
      </c>
      <c r="I44">
        <v>0</v>
      </c>
      <c r="K44">
        <v>1</v>
      </c>
      <c r="L44">
        <v>3</v>
      </c>
      <c r="M44">
        <v>3</v>
      </c>
      <c r="N44">
        <v>3</v>
      </c>
      <c r="O44">
        <v>3</v>
      </c>
      <c r="P44">
        <v>4</v>
      </c>
      <c r="Q44">
        <v>4</v>
      </c>
      <c r="R44">
        <v>4</v>
      </c>
      <c r="S44">
        <v>4</v>
      </c>
      <c r="T44">
        <v>1</v>
      </c>
      <c r="U44">
        <v>1</v>
      </c>
      <c r="V44">
        <v>0</v>
      </c>
      <c r="W44">
        <v>0</v>
      </c>
      <c r="X44">
        <v>3</v>
      </c>
      <c r="Y44">
        <v>2</v>
      </c>
      <c r="Z44">
        <v>2</v>
      </c>
      <c r="AA44">
        <v>0</v>
      </c>
      <c r="AB44">
        <v>6</v>
      </c>
      <c r="AC44">
        <v>2</v>
      </c>
      <c r="AD44">
        <v>1</v>
      </c>
      <c r="AE44">
        <v>2</v>
      </c>
      <c r="AF44">
        <v>2</v>
      </c>
      <c r="AG44">
        <v>0</v>
      </c>
      <c r="AH44">
        <v>0</v>
      </c>
      <c r="AI44">
        <v>0</v>
      </c>
      <c r="AJ44">
        <v>1</v>
      </c>
      <c r="AK44">
        <v>0</v>
      </c>
      <c r="AL44">
        <v>2</v>
      </c>
      <c r="AM44">
        <v>2</v>
      </c>
      <c r="AN44" s="51" t="s">
        <v>82</v>
      </c>
    </row>
    <row r="45" spans="1:40" x14ac:dyDescent="0.3">
      <c r="A45">
        <v>2025</v>
      </c>
      <c r="B45">
        <v>1</v>
      </c>
      <c r="C45">
        <v>4358</v>
      </c>
      <c r="D45">
        <v>4361</v>
      </c>
      <c r="E45" t="s">
        <v>82</v>
      </c>
      <c r="F45" t="s">
        <v>33</v>
      </c>
      <c r="G45" t="s">
        <v>63</v>
      </c>
      <c r="H45">
        <v>0</v>
      </c>
      <c r="I45">
        <v>0</v>
      </c>
      <c r="K45">
        <v>0</v>
      </c>
      <c r="L45">
        <v>1</v>
      </c>
      <c r="M45">
        <v>1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1</v>
      </c>
      <c r="U45">
        <v>1</v>
      </c>
      <c r="V45">
        <v>0</v>
      </c>
      <c r="W45">
        <v>0</v>
      </c>
      <c r="X45">
        <v>1</v>
      </c>
      <c r="Y45">
        <v>1</v>
      </c>
      <c r="Z45">
        <v>1</v>
      </c>
      <c r="AA45">
        <v>0</v>
      </c>
      <c r="AB45">
        <v>0</v>
      </c>
      <c r="AC45">
        <v>1</v>
      </c>
      <c r="AD45">
        <v>1</v>
      </c>
      <c r="AE45">
        <v>1</v>
      </c>
      <c r="AF45">
        <v>1</v>
      </c>
      <c r="AG45">
        <v>1</v>
      </c>
      <c r="AH45">
        <v>0</v>
      </c>
      <c r="AI45">
        <v>3</v>
      </c>
      <c r="AJ45">
        <v>0</v>
      </c>
      <c r="AK45">
        <v>0</v>
      </c>
      <c r="AL45">
        <v>0</v>
      </c>
      <c r="AM45">
        <v>2</v>
      </c>
      <c r="AN45" s="51" t="s">
        <v>82</v>
      </c>
    </row>
    <row r="46" spans="1:40" x14ac:dyDescent="0.3">
      <c r="A46">
        <v>2025</v>
      </c>
      <c r="B46">
        <v>1</v>
      </c>
      <c r="C46">
        <v>4359</v>
      </c>
      <c r="D46">
        <v>4362</v>
      </c>
      <c r="E46" t="s">
        <v>666</v>
      </c>
      <c r="F46" t="s">
        <v>33</v>
      </c>
      <c r="G46" t="s">
        <v>63</v>
      </c>
      <c r="H46">
        <v>0</v>
      </c>
      <c r="I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2</v>
      </c>
      <c r="Q46">
        <v>2</v>
      </c>
      <c r="R46">
        <v>2</v>
      </c>
      <c r="S46">
        <v>2</v>
      </c>
      <c r="T46">
        <v>1</v>
      </c>
      <c r="U46">
        <v>1</v>
      </c>
      <c r="V46">
        <v>0</v>
      </c>
      <c r="W46">
        <v>0</v>
      </c>
      <c r="X46">
        <v>1</v>
      </c>
      <c r="Y46">
        <v>1</v>
      </c>
      <c r="Z46">
        <v>1</v>
      </c>
      <c r="AA46">
        <v>0</v>
      </c>
      <c r="AB46">
        <v>3</v>
      </c>
      <c r="AC46">
        <v>1</v>
      </c>
      <c r="AD46">
        <v>0</v>
      </c>
      <c r="AE46">
        <v>1</v>
      </c>
      <c r="AF46">
        <v>0</v>
      </c>
      <c r="AG46">
        <v>0</v>
      </c>
      <c r="AH46">
        <v>3</v>
      </c>
      <c r="AI46">
        <v>3</v>
      </c>
      <c r="AJ46">
        <v>1</v>
      </c>
      <c r="AK46">
        <v>0</v>
      </c>
      <c r="AL46">
        <v>0</v>
      </c>
      <c r="AM46">
        <v>4</v>
      </c>
      <c r="AN46" s="51" t="s">
        <v>82</v>
      </c>
    </row>
    <row r="47" spans="1:40" x14ac:dyDescent="0.3">
      <c r="A47">
        <v>2025</v>
      </c>
      <c r="B47">
        <v>1</v>
      </c>
      <c r="C47">
        <v>4360</v>
      </c>
      <c r="D47">
        <v>4363</v>
      </c>
      <c r="E47" t="s">
        <v>83</v>
      </c>
      <c r="F47" t="s">
        <v>33</v>
      </c>
      <c r="G47" t="s">
        <v>63</v>
      </c>
      <c r="H47">
        <v>0</v>
      </c>
      <c r="I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1</v>
      </c>
      <c r="U47">
        <v>1</v>
      </c>
      <c r="V47">
        <v>0</v>
      </c>
      <c r="W47">
        <v>0</v>
      </c>
      <c r="X47">
        <v>1</v>
      </c>
      <c r="Y47">
        <v>1</v>
      </c>
      <c r="Z47">
        <v>1</v>
      </c>
      <c r="AA47">
        <v>0</v>
      </c>
      <c r="AB47">
        <v>0</v>
      </c>
      <c r="AC47">
        <v>0</v>
      </c>
      <c r="AD47">
        <v>0</v>
      </c>
      <c r="AE47">
        <v>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 s="51" t="s">
        <v>82</v>
      </c>
    </row>
    <row r="48" spans="1:40" x14ac:dyDescent="0.3">
      <c r="A48">
        <v>2025</v>
      </c>
      <c r="B48">
        <v>1</v>
      </c>
      <c r="C48">
        <v>4361</v>
      </c>
      <c r="D48">
        <v>4364</v>
      </c>
      <c r="E48" t="s">
        <v>84</v>
      </c>
      <c r="F48" t="s">
        <v>33</v>
      </c>
      <c r="G48" t="s">
        <v>85</v>
      </c>
      <c r="H48">
        <v>0</v>
      </c>
      <c r="I48">
        <v>0</v>
      </c>
      <c r="K48">
        <v>0</v>
      </c>
      <c r="L48">
        <v>4</v>
      </c>
      <c r="M48">
        <v>4</v>
      </c>
      <c r="N48">
        <v>4</v>
      </c>
      <c r="O48">
        <v>4</v>
      </c>
      <c r="P48">
        <v>3</v>
      </c>
      <c r="Q48">
        <v>3</v>
      </c>
      <c r="R48">
        <v>3</v>
      </c>
      <c r="S48">
        <v>3</v>
      </c>
      <c r="T48">
        <v>2</v>
      </c>
      <c r="U48">
        <v>2</v>
      </c>
      <c r="V48">
        <v>0</v>
      </c>
      <c r="W48">
        <v>0</v>
      </c>
      <c r="X48">
        <v>1</v>
      </c>
      <c r="Y48">
        <v>1</v>
      </c>
      <c r="Z48">
        <v>1</v>
      </c>
      <c r="AA48">
        <v>0</v>
      </c>
      <c r="AB48">
        <v>3</v>
      </c>
      <c r="AC48">
        <v>1</v>
      </c>
      <c r="AD48">
        <v>0</v>
      </c>
      <c r="AE48">
        <v>1</v>
      </c>
      <c r="AF48">
        <v>1</v>
      </c>
      <c r="AG48">
        <v>1</v>
      </c>
      <c r="AH48">
        <v>1</v>
      </c>
      <c r="AI48">
        <v>0</v>
      </c>
      <c r="AJ48">
        <v>1</v>
      </c>
      <c r="AK48">
        <v>0</v>
      </c>
      <c r="AL48">
        <v>0</v>
      </c>
      <c r="AM48">
        <v>0</v>
      </c>
      <c r="AN48" s="51" t="s">
        <v>84</v>
      </c>
    </row>
    <row r="49" spans="1:40" x14ac:dyDescent="0.3">
      <c r="A49">
        <v>2025</v>
      </c>
      <c r="B49">
        <v>1</v>
      </c>
      <c r="C49">
        <v>4362</v>
      </c>
      <c r="D49">
        <v>4365</v>
      </c>
      <c r="E49" t="s">
        <v>225</v>
      </c>
      <c r="F49" t="s">
        <v>33</v>
      </c>
      <c r="G49" t="s">
        <v>85</v>
      </c>
      <c r="H49">
        <v>0</v>
      </c>
      <c r="I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2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</v>
      </c>
      <c r="AN49" s="51" t="s">
        <v>84</v>
      </c>
    </row>
    <row r="50" spans="1:40" x14ac:dyDescent="0.3">
      <c r="A50">
        <v>2025</v>
      </c>
      <c r="B50">
        <v>1</v>
      </c>
      <c r="C50">
        <v>4363</v>
      </c>
      <c r="D50">
        <v>4366</v>
      </c>
      <c r="E50" t="s">
        <v>85</v>
      </c>
      <c r="F50" t="s">
        <v>33</v>
      </c>
      <c r="G50" t="s">
        <v>85</v>
      </c>
      <c r="H50">
        <v>3</v>
      </c>
      <c r="I50">
        <v>0</v>
      </c>
      <c r="K50">
        <v>3</v>
      </c>
      <c r="L50">
        <v>4</v>
      </c>
      <c r="M50">
        <v>5</v>
      </c>
      <c r="N50">
        <v>4</v>
      </c>
      <c r="O50">
        <v>4</v>
      </c>
      <c r="P50">
        <v>4</v>
      </c>
      <c r="Q50">
        <v>4</v>
      </c>
      <c r="R50">
        <v>5</v>
      </c>
      <c r="S50">
        <v>5</v>
      </c>
      <c r="T50">
        <v>5</v>
      </c>
      <c r="U50">
        <v>5</v>
      </c>
      <c r="V50">
        <v>0</v>
      </c>
      <c r="W50">
        <v>0</v>
      </c>
      <c r="X50">
        <v>10</v>
      </c>
      <c r="Y50">
        <v>10</v>
      </c>
      <c r="Z50">
        <v>9</v>
      </c>
      <c r="AA50">
        <v>0</v>
      </c>
      <c r="AB50">
        <v>4</v>
      </c>
      <c r="AC50">
        <v>9</v>
      </c>
      <c r="AD50">
        <v>8</v>
      </c>
      <c r="AE50">
        <v>8</v>
      </c>
      <c r="AF50">
        <v>5</v>
      </c>
      <c r="AG50">
        <v>4</v>
      </c>
      <c r="AH50">
        <v>6</v>
      </c>
      <c r="AI50">
        <v>50</v>
      </c>
      <c r="AJ50">
        <v>4</v>
      </c>
      <c r="AK50">
        <v>0</v>
      </c>
      <c r="AL50">
        <v>1</v>
      </c>
      <c r="AM50">
        <v>3</v>
      </c>
      <c r="AN50" s="51" t="s">
        <v>85</v>
      </c>
    </row>
    <row r="51" spans="1:40" x14ac:dyDescent="0.3">
      <c r="A51">
        <v>2025</v>
      </c>
      <c r="B51">
        <v>1</v>
      </c>
      <c r="C51">
        <v>4364</v>
      </c>
      <c r="D51">
        <v>4367</v>
      </c>
      <c r="E51" t="s">
        <v>86</v>
      </c>
      <c r="F51" t="s">
        <v>33</v>
      </c>
      <c r="G51" t="s">
        <v>85</v>
      </c>
      <c r="H51">
        <v>0</v>
      </c>
      <c r="I51">
        <v>0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0</v>
      </c>
      <c r="U51">
        <v>0</v>
      </c>
      <c r="V51">
        <v>0</v>
      </c>
      <c r="W51">
        <v>0</v>
      </c>
      <c r="X51">
        <v>1</v>
      </c>
      <c r="Y51">
        <v>1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 s="51" t="s">
        <v>85</v>
      </c>
    </row>
    <row r="52" spans="1:40" x14ac:dyDescent="0.3">
      <c r="A52">
        <v>2025</v>
      </c>
      <c r="B52">
        <v>1</v>
      </c>
      <c r="C52">
        <v>4365</v>
      </c>
      <c r="D52">
        <v>4368</v>
      </c>
      <c r="E52" t="s">
        <v>87</v>
      </c>
      <c r="F52" t="s">
        <v>33</v>
      </c>
      <c r="G52" t="s">
        <v>85</v>
      </c>
      <c r="H52">
        <v>0</v>
      </c>
      <c r="I52">
        <v>0</v>
      </c>
      <c r="K52">
        <v>0</v>
      </c>
      <c r="L52">
        <v>1</v>
      </c>
      <c r="M52">
        <v>1</v>
      </c>
      <c r="N52">
        <v>1</v>
      </c>
      <c r="O52">
        <v>1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1</v>
      </c>
      <c r="AA52">
        <v>0</v>
      </c>
      <c r="AB52">
        <v>1</v>
      </c>
      <c r="AC52">
        <v>0</v>
      </c>
      <c r="AD52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 s="51" t="s">
        <v>85</v>
      </c>
    </row>
    <row r="53" spans="1:40" x14ac:dyDescent="0.3">
      <c r="A53">
        <v>2025</v>
      </c>
      <c r="B53">
        <v>1</v>
      </c>
      <c r="C53">
        <v>4366</v>
      </c>
      <c r="D53">
        <v>4369</v>
      </c>
      <c r="E53" t="s">
        <v>88</v>
      </c>
      <c r="F53" t="s">
        <v>33</v>
      </c>
      <c r="G53" t="s">
        <v>61</v>
      </c>
      <c r="H53">
        <v>0</v>
      </c>
      <c r="I53">
        <v>0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2</v>
      </c>
      <c r="AD53">
        <v>2</v>
      </c>
      <c r="AE53">
        <v>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 s="51" t="s">
        <v>367</v>
      </c>
    </row>
    <row r="54" spans="1:40" x14ac:dyDescent="0.3">
      <c r="A54">
        <v>2025</v>
      </c>
      <c r="B54">
        <v>1</v>
      </c>
      <c r="C54">
        <v>4367</v>
      </c>
      <c r="D54">
        <v>4370</v>
      </c>
      <c r="E54" t="s">
        <v>89</v>
      </c>
      <c r="F54" t="s">
        <v>90</v>
      </c>
      <c r="G54" t="s">
        <v>34</v>
      </c>
      <c r="H54">
        <v>258</v>
      </c>
      <c r="I54">
        <v>0</v>
      </c>
      <c r="K54">
        <v>265</v>
      </c>
      <c r="L54">
        <v>3</v>
      </c>
      <c r="M54">
        <v>3</v>
      </c>
      <c r="N54">
        <v>2</v>
      </c>
      <c r="O54">
        <v>3</v>
      </c>
      <c r="P54">
        <v>9</v>
      </c>
      <c r="Q54">
        <v>8</v>
      </c>
      <c r="R54">
        <v>8</v>
      </c>
      <c r="S54">
        <v>8</v>
      </c>
      <c r="T54">
        <v>2</v>
      </c>
      <c r="U54">
        <v>1</v>
      </c>
      <c r="V54">
        <v>0</v>
      </c>
      <c r="W54">
        <v>0</v>
      </c>
      <c r="X54">
        <v>2</v>
      </c>
      <c r="Y54">
        <v>2</v>
      </c>
      <c r="Z54">
        <v>3</v>
      </c>
      <c r="AA54">
        <v>0</v>
      </c>
      <c r="AB54">
        <v>1</v>
      </c>
      <c r="AC54">
        <v>1</v>
      </c>
      <c r="AD54">
        <v>2</v>
      </c>
      <c r="AE54">
        <v>1</v>
      </c>
      <c r="AF54">
        <v>2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0</v>
      </c>
      <c r="AM54">
        <v>2</v>
      </c>
      <c r="AN54" s="51" t="s">
        <v>92</v>
      </c>
    </row>
    <row r="55" spans="1:40" x14ac:dyDescent="0.3">
      <c r="A55">
        <v>2025</v>
      </c>
      <c r="B55">
        <v>1</v>
      </c>
      <c r="C55">
        <v>4368</v>
      </c>
      <c r="D55">
        <v>4371</v>
      </c>
      <c r="E55" t="s">
        <v>91</v>
      </c>
      <c r="F55" t="s">
        <v>92</v>
      </c>
      <c r="G55" t="s">
        <v>91</v>
      </c>
      <c r="H55">
        <v>23</v>
      </c>
      <c r="I55">
        <v>1</v>
      </c>
      <c r="K55">
        <v>25</v>
      </c>
      <c r="L55">
        <v>17</v>
      </c>
      <c r="M55">
        <v>18</v>
      </c>
      <c r="N55">
        <v>15</v>
      </c>
      <c r="O55">
        <v>17</v>
      </c>
      <c r="P55">
        <v>23</v>
      </c>
      <c r="Q55">
        <v>22</v>
      </c>
      <c r="R55">
        <v>23</v>
      </c>
      <c r="S55">
        <v>23</v>
      </c>
      <c r="T55">
        <v>18</v>
      </c>
      <c r="U55">
        <v>19</v>
      </c>
      <c r="V55">
        <v>0</v>
      </c>
      <c r="W55">
        <v>0</v>
      </c>
      <c r="X55">
        <v>20</v>
      </c>
      <c r="Y55">
        <v>22</v>
      </c>
      <c r="Z55">
        <v>20</v>
      </c>
      <c r="AA55">
        <v>0</v>
      </c>
      <c r="AB55">
        <v>20</v>
      </c>
      <c r="AC55">
        <v>10</v>
      </c>
      <c r="AD55">
        <v>15</v>
      </c>
      <c r="AE55">
        <v>18</v>
      </c>
      <c r="AF55">
        <v>3</v>
      </c>
      <c r="AG55">
        <v>3</v>
      </c>
      <c r="AH55">
        <v>0</v>
      </c>
      <c r="AI55">
        <v>1</v>
      </c>
      <c r="AJ55">
        <v>2</v>
      </c>
      <c r="AK55">
        <v>0</v>
      </c>
      <c r="AL55">
        <v>7</v>
      </c>
      <c r="AM55">
        <v>21</v>
      </c>
      <c r="AN55" s="51" t="s">
        <v>91</v>
      </c>
    </row>
    <row r="56" spans="1:40" x14ac:dyDescent="0.3">
      <c r="A56">
        <v>2025</v>
      </c>
      <c r="B56">
        <v>1</v>
      </c>
      <c r="C56">
        <v>4369</v>
      </c>
      <c r="D56">
        <v>4372</v>
      </c>
      <c r="E56" t="s">
        <v>93</v>
      </c>
      <c r="F56" t="s">
        <v>92</v>
      </c>
      <c r="G56" t="s">
        <v>92</v>
      </c>
      <c r="H56">
        <v>1</v>
      </c>
      <c r="I56">
        <v>0</v>
      </c>
      <c r="K56">
        <v>0</v>
      </c>
      <c r="L56">
        <v>20</v>
      </c>
      <c r="M56">
        <v>20</v>
      </c>
      <c r="N56">
        <v>20</v>
      </c>
      <c r="O56">
        <v>20</v>
      </c>
      <c r="P56">
        <v>32</v>
      </c>
      <c r="Q56">
        <v>29</v>
      </c>
      <c r="R56">
        <v>33</v>
      </c>
      <c r="S56">
        <v>32</v>
      </c>
      <c r="T56">
        <v>30</v>
      </c>
      <c r="U56">
        <v>29</v>
      </c>
      <c r="V56">
        <v>0</v>
      </c>
      <c r="W56">
        <v>0</v>
      </c>
      <c r="X56">
        <v>28</v>
      </c>
      <c r="Y56">
        <v>22</v>
      </c>
      <c r="Z56">
        <v>42</v>
      </c>
      <c r="AA56">
        <v>0</v>
      </c>
      <c r="AB56">
        <v>19</v>
      </c>
      <c r="AC56">
        <v>4</v>
      </c>
      <c r="AD56">
        <v>24</v>
      </c>
      <c r="AE56">
        <v>18</v>
      </c>
      <c r="AF56">
        <v>21</v>
      </c>
      <c r="AG56">
        <v>19</v>
      </c>
      <c r="AH56">
        <v>0</v>
      </c>
      <c r="AI56">
        <v>0</v>
      </c>
      <c r="AJ56">
        <v>2</v>
      </c>
      <c r="AK56">
        <v>0</v>
      </c>
      <c r="AL56">
        <v>0</v>
      </c>
      <c r="AM56">
        <v>1</v>
      </c>
      <c r="AN56" s="51" t="s">
        <v>92</v>
      </c>
    </row>
    <row r="57" spans="1:40" x14ac:dyDescent="0.3">
      <c r="A57">
        <v>2025</v>
      </c>
      <c r="B57">
        <v>1</v>
      </c>
      <c r="C57">
        <v>4370</v>
      </c>
      <c r="D57">
        <v>4373</v>
      </c>
      <c r="E57" t="s">
        <v>94</v>
      </c>
      <c r="F57" t="s">
        <v>92</v>
      </c>
      <c r="G57" t="s">
        <v>92</v>
      </c>
      <c r="H57">
        <v>14</v>
      </c>
      <c r="I57">
        <v>0</v>
      </c>
      <c r="K57">
        <v>19</v>
      </c>
      <c r="L57">
        <v>29</v>
      </c>
      <c r="M57">
        <v>29</v>
      </c>
      <c r="N57">
        <v>29</v>
      </c>
      <c r="O57">
        <v>29</v>
      </c>
      <c r="P57">
        <v>32</v>
      </c>
      <c r="Q57">
        <v>32</v>
      </c>
      <c r="R57">
        <v>31</v>
      </c>
      <c r="S57">
        <v>32</v>
      </c>
      <c r="T57">
        <v>60</v>
      </c>
      <c r="U57">
        <v>59</v>
      </c>
      <c r="V57">
        <v>1</v>
      </c>
      <c r="W57">
        <v>0</v>
      </c>
      <c r="X57">
        <v>26</v>
      </c>
      <c r="Y57">
        <v>25</v>
      </c>
      <c r="Z57">
        <v>29</v>
      </c>
      <c r="AA57">
        <v>0</v>
      </c>
      <c r="AB57">
        <v>50</v>
      </c>
      <c r="AC57">
        <v>15</v>
      </c>
      <c r="AD57">
        <v>32</v>
      </c>
      <c r="AE57">
        <v>34</v>
      </c>
      <c r="AF57">
        <v>23</v>
      </c>
      <c r="AG57">
        <v>21</v>
      </c>
      <c r="AH57">
        <v>3</v>
      </c>
      <c r="AI57">
        <v>8</v>
      </c>
      <c r="AJ57">
        <v>0</v>
      </c>
      <c r="AK57">
        <v>0</v>
      </c>
      <c r="AL57">
        <v>13</v>
      </c>
      <c r="AM57">
        <v>38</v>
      </c>
      <c r="AN57" s="51" t="s">
        <v>92</v>
      </c>
    </row>
    <row r="58" spans="1:40" x14ac:dyDescent="0.3">
      <c r="A58">
        <v>2025</v>
      </c>
      <c r="B58">
        <v>1</v>
      </c>
      <c r="C58">
        <v>4371</v>
      </c>
      <c r="D58">
        <v>4374</v>
      </c>
      <c r="E58" t="s">
        <v>95</v>
      </c>
      <c r="F58" t="s">
        <v>92</v>
      </c>
      <c r="G58" t="s">
        <v>92</v>
      </c>
      <c r="H58">
        <v>0</v>
      </c>
      <c r="I58">
        <v>0</v>
      </c>
      <c r="K58">
        <v>0</v>
      </c>
      <c r="L58">
        <v>1</v>
      </c>
      <c r="M58">
        <v>1</v>
      </c>
      <c r="N58">
        <v>1</v>
      </c>
      <c r="O58">
        <v>1</v>
      </c>
      <c r="P58">
        <v>2</v>
      </c>
      <c r="Q58">
        <v>2</v>
      </c>
      <c r="R58">
        <v>3</v>
      </c>
      <c r="S58">
        <v>2</v>
      </c>
      <c r="T58">
        <v>1</v>
      </c>
      <c r="U58">
        <v>1</v>
      </c>
      <c r="V58">
        <v>0</v>
      </c>
      <c r="W58">
        <v>0</v>
      </c>
      <c r="X58">
        <v>2</v>
      </c>
      <c r="Y58">
        <v>2</v>
      </c>
      <c r="Z58">
        <v>3</v>
      </c>
      <c r="AA58">
        <v>0</v>
      </c>
      <c r="AB58">
        <v>2</v>
      </c>
      <c r="AC58">
        <v>0</v>
      </c>
      <c r="AD58">
        <v>0</v>
      </c>
      <c r="AE58">
        <v>0</v>
      </c>
      <c r="AF58">
        <v>2</v>
      </c>
      <c r="AG58">
        <v>1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</v>
      </c>
      <c r="AN58" s="51" t="s">
        <v>92</v>
      </c>
    </row>
    <row r="59" spans="1:40" x14ac:dyDescent="0.3">
      <c r="A59">
        <v>2025</v>
      </c>
      <c r="B59">
        <v>1</v>
      </c>
      <c r="C59">
        <v>4372</v>
      </c>
      <c r="D59">
        <v>4375</v>
      </c>
      <c r="E59" t="s">
        <v>96</v>
      </c>
      <c r="F59" t="s">
        <v>92</v>
      </c>
      <c r="G59" t="s">
        <v>92</v>
      </c>
      <c r="H59">
        <v>0</v>
      </c>
      <c r="I59">
        <v>0</v>
      </c>
      <c r="K59">
        <v>0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8</v>
      </c>
      <c r="U59">
        <v>8</v>
      </c>
      <c r="V59">
        <v>0</v>
      </c>
      <c r="W59">
        <v>0</v>
      </c>
      <c r="X59">
        <v>5</v>
      </c>
      <c r="Y59">
        <v>5</v>
      </c>
      <c r="Z59">
        <v>3</v>
      </c>
      <c r="AA59">
        <v>0</v>
      </c>
      <c r="AB59">
        <v>6</v>
      </c>
      <c r="AC59">
        <v>5</v>
      </c>
      <c r="AD59">
        <v>5</v>
      </c>
      <c r="AE59">
        <v>5</v>
      </c>
      <c r="AF59">
        <v>5</v>
      </c>
      <c r="AG59">
        <v>5</v>
      </c>
      <c r="AH59">
        <v>0</v>
      </c>
      <c r="AI59">
        <v>0</v>
      </c>
      <c r="AJ59">
        <v>0</v>
      </c>
      <c r="AK59">
        <v>0</v>
      </c>
      <c r="AL59">
        <v>2</v>
      </c>
      <c r="AM59">
        <v>2</v>
      </c>
      <c r="AN59" s="51" t="s">
        <v>92</v>
      </c>
    </row>
    <row r="60" spans="1:40" x14ac:dyDescent="0.3">
      <c r="A60">
        <v>2025</v>
      </c>
      <c r="B60">
        <v>1</v>
      </c>
      <c r="C60">
        <v>4373</v>
      </c>
      <c r="D60">
        <v>4376</v>
      </c>
      <c r="E60" t="s">
        <v>97</v>
      </c>
      <c r="F60" t="s">
        <v>92</v>
      </c>
      <c r="G60" t="s">
        <v>97</v>
      </c>
      <c r="H60">
        <v>10</v>
      </c>
      <c r="I60">
        <v>1</v>
      </c>
      <c r="K60">
        <v>11</v>
      </c>
      <c r="L60">
        <v>9</v>
      </c>
      <c r="M60">
        <v>10</v>
      </c>
      <c r="N60">
        <v>10</v>
      </c>
      <c r="O60">
        <v>10</v>
      </c>
      <c r="P60">
        <v>11</v>
      </c>
      <c r="Q60">
        <v>11</v>
      </c>
      <c r="R60">
        <v>11</v>
      </c>
      <c r="S60">
        <v>12</v>
      </c>
      <c r="T60">
        <v>8</v>
      </c>
      <c r="U60">
        <v>8</v>
      </c>
      <c r="V60">
        <v>0</v>
      </c>
      <c r="W60">
        <v>0</v>
      </c>
      <c r="X60">
        <v>6</v>
      </c>
      <c r="Y60">
        <v>9</v>
      </c>
      <c r="Z60">
        <v>9</v>
      </c>
      <c r="AA60">
        <v>0</v>
      </c>
      <c r="AB60">
        <v>13</v>
      </c>
      <c r="AC60">
        <v>11</v>
      </c>
      <c r="AD60">
        <v>6</v>
      </c>
      <c r="AE60">
        <v>7</v>
      </c>
      <c r="AF60">
        <v>8</v>
      </c>
      <c r="AG60">
        <v>6</v>
      </c>
      <c r="AH60">
        <v>5</v>
      </c>
      <c r="AI60">
        <v>45</v>
      </c>
      <c r="AJ60">
        <v>4</v>
      </c>
      <c r="AK60">
        <v>0</v>
      </c>
      <c r="AL60">
        <v>0</v>
      </c>
      <c r="AM60">
        <v>7</v>
      </c>
      <c r="AN60" s="51" t="s">
        <v>97</v>
      </c>
    </row>
    <row r="61" spans="1:40" x14ac:dyDescent="0.3">
      <c r="A61">
        <v>2025</v>
      </c>
      <c r="B61">
        <v>1</v>
      </c>
      <c r="C61">
        <v>4374</v>
      </c>
      <c r="D61">
        <v>4377</v>
      </c>
      <c r="E61" t="s">
        <v>98</v>
      </c>
      <c r="F61" t="s">
        <v>92</v>
      </c>
      <c r="G61" t="s">
        <v>97</v>
      </c>
      <c r="H61">
        <v>0</v>
      </c>
      <c r="I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4</v>
      </c>
      <c r="R61">
        <v>4</v>
      </c>
      <c r="S61">
        <v>4</v>
      </c>
      <c r="T61">
        <v>4</v>
      </c>
      <c r="U61">
        <v>4</v>
      </c>
      <c r="V61">
        <v>0</v>
      </c>
      <c r="W61">
        <v>0</v>
      </c>
      <c r="X61">
        <v>3</v>
      </c>
      <c r="Y61">
        <v>3</v>
      </c>
      <c r="Z61">
        <v>3</v>
      </c>
      <c r="AA61">
        <v>0</v>
      </c>
      <c r="AB61">
        <v>5</v>
      </c>
      <c r="AC61">
        <v>2</v>
      </c>
      <c r="AD61">
        <v>2</v>
      </c>
      <c r="AE61">
        <v>1</v>
      </c>
      <c r="AF61">
        <v>4</v>
      </c>
      <c r="AG61">
        <v>3</v>
      </c>
      <c r="AH61">
        <v>0</v>
      </c>
      <c r="AI61">
        <v>0</v>
      </c>
      <c r="AJ61">
        <v>3</v>
      </c>
      <c r="AK61">
        <v>0</v>
      </c>
      <c r="AL61">
        <v>0</v>
      </c>
      <c r="AM61">
        <v>0</v>
      </c>
      <c r="AN61" s="51" t="s">
        <v>97</v>
      </c>
    </row>
    <row r="62" spans="1:40" x14ac:dyDescent="0.3">
      <c r="A62">
        <v>2025</v>
      </c>
      <c r="B62">
        <v>1</v>
      </c>
      <c r="C62">
        <v>4375</v>
      </c>
      <c r="D62">
        <v>4378</v>
      </c>
      <c r="E62" t="s">
        <v>99</v>
      </c>
      <c r="F62" t="s">
        <v>92</v>
      </c>
      <c r="G62" t="s">
        <v>97</v>
      </c>
      <c r="H62">
        <v>0</v>
      </c>
      <c r="I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2</v>
      </c>
      <c r="Q62">
        <v>2</v>
      </c>
      <c r="R62">
        <v>2</v>
      </c>
      <c r="S62">
        <v>2</v>
      </c>
      <c r="T62">
        <v>2</v>
      </c>
      <c r="U62">
        <v>2</v>
      </c>
      <c r="V62">
        <v>0</v>
      </c>
      <c r="W62">
        <v>0</v>
      </c>
      <c r="X62">
        <v>2</v>
      </c>
      <c r="Y62">
        <v>2</v>
      </c>
      <c r="Z62">
        <v>2</v>
      </c>
      <c r="AA62">
        <v>0</v>
      </c>
      <c r="AB62">
        <v>1</v>
      </c>
      <c r="AC62">
        <v>3</v>
      </c>
      <c r="AD62">
        <v>3</v>
      </c>
      <c r="AE62">
        <v>3</v>
      </c>
      <c r="AF62">
        <v>1</v>
      </c>
      <c r="AG62">
        <v>1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 s="51" t="s">
        <v>97</v>
      </c>
    </row>
    <row r="63" spans="1:40" x14ac:dyDescent="0.3">
      <c r="A63">
        <v>2025</v>
      </c>
      <c r="B63">
        <v>1</v>
      </c>
      <c r="C63">
        <v>4376</v>
      </c>
      <c r="D63">
        <v>4379</v>
      </c>
      <c r="E63" t="s">
        <v>100</v>
      </c>
      <c r="F63" t="s">
        <v>92</v>
      </c>
      <c r="G63" t="s">
        <v>91</v>
      </c>
      <c r="H63">
        <v>0</v>
      </c>
      <c r="I63">
        <v>0</v>
      </c>
      <c r="K63">
        <v>0</v>
      </c>
      <c r="L63">
        <v>2</v>
      </c>
      <c r="M63">
        <v>2</v>
      </c>
      <c r="N63">
        <v>2</v>
      </c>
      <c r="O63">
        <v>2</v>
      </c>
      <c r="P63">
        <v>3</v>
      </c>
      <c r="Q63">
        <v>3</v>
      </c>
      <c r="R63">
        <v>3</v>
      </c>
      <c r="S63">
        <v>3</v>
      </c>
      <c r="T63">
        <v>4</v>
      </c>
      <c r="U63">
        <v>4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3</v>
      </c>
      <c r="AC63">
        <v>3</v>
      </c>
      <c r="AD63">
        <v>4</v>
      </c>
      <c r="AE63">
        <v>4</v>
      </c>
      <c r="AF63">
        <v>0</v>
      </c>
      <c r="AG63">
        <v>0</v>
      </c>
      <c r="AH63">
        <v>0</v>
      </c>
      <c r="AI63">
        <v>7</v>
      </c>
      <c r="AJ63">
        <v>0</v>
      </c>
      <c r="AK63">
        <v>0</v>
      </c>
      <c r="AL63">
        <v>0</v>
      </c>
      <c r="AM63">
        <v>1</v>
      </c>
      <c r="AN63" s="51" t="s">
        <v>91</v>
      </c>
    </row>
    <row r="64" spans="1:40" x14ac:dyDescent="0.3">
      <c r="A64">
        <v>2025</v>
      </c>
      <c r="B64">
        <v>1</v>
      </c>
      <c r="C64">
        <v>4377</v>
      </c>
      <c r="D64">
        <v>4380</v>
      </c>
      <c r="E64" t="s">
        <v>101</v>
      </c>
      <c r="F64" t="s">
        <v>92</v>
      </c>
      <c r="G64" t="s">
        <v>101</v>
      </c>
      <c r="H64">
        <v>0</v>
      </c>
      <c r="I64">
        <v>0</v>
      </c>
      <c r="K64">
        <v>1</v>
      </c>
      <c r="L64">
        <v>12</v>
      </c>
      <c r="M64">
        <v>12</v>
      </c>
      <c r="N64">
        <v>12</v>
      </c>
      <c r="O64">
        <v>12</v>
      </c>
      <c r="P64">
        <v>13</v>
      </c>
      <c r="Q64">
        <v>14</v>
      </c>
      <c r="R64">
        <v>11</v>
      </c>
      <c r="S64">
        <v>14</v>
      </c>
      <c r="T64">
        <v>12</v>
      </c>
      <c r="U64">
        <v>12</v>
      </c>
      <c r="V64">
        <v>1</v>
      </c>
      <c r="W64">
        <v>0</v>
      </c>
      <c r="X64">
        <v>19</v>
      </c>
      <c r="Y64">
        <v>18</v>
      </c>
      <c r="Z64">
        <v>19</v>
      </c>
      <c r="AA64">
        <v>0</v>
      </c>
      <c r="AB64">
        <v>24</v>
      </c>
      <c r="AC64">
        <v>21</v>
      </c>
      <c r="AD64">
        <v>21</v>
      </c>
      <c r="AE64">
        <v>19</v>
      </c>
      <c r="AF64">
        <v>8</v>
      </c>
      <c r="AG64">
        <v>8</v>
      </c>
      <c r="AH64">
        <v>0</v>
      </c>
      <c r="AI64">
        <v>0</v>
      </c>
      <c r="AJ64">
        <v>0</v>
      </c>
      <c r="AK64">
        <v>0</v>
      </c>
      <c r="AL64">
        <v>1</v>
      </c>
      <c r="AM64">
        <v>5</v>
      </c>
      <c r="AN64" s="51" t="s">
        <v>101</v>
      </c>
    </row>
    <row r="65" spans="1:40" x14ac:dyDescent="0.3">
      <c r="A65">
        <v>2025</v>
      </c>
      <c r="B65">
        <v>1</v>
      </c>
      <c r="C65">
        <v>4378</v>
      </c>
      <c r="D65">
        <v>4381</v>
      </c>
      <c r="E65" t="s">
        <v>102</v>
      </c>
      <c r="F65" t="s">
        <v>92</v>
      </c>
      <c r="G65" t="s">
        <v>101</v>
      </c>
      <c r="H65">
        <v>0</v>
      </c>
      <c r="I65">
        <v>0</v>
      </c>
      <c r="K65">
        <v>0</v>
      </c>
      <c r="L65">
        <v>2</v>
      </c>
      <c r="M65">
        <v>2</v>
      </c>
      <c r="N65">
        <v>2</v>
      </c>
      <c r="O65">
        <v>2</v>
      </c>
      <c r="P65">
        <v>5</v>
      </c>
      <c r="Q65">
        <v>6</v>
      </c>
      <c r="R65">
        <v>5</v>
      </c>
      <c r="S65">
        <v>5</v>
      </c>
      <c r="T65">
        <v>3</v>
      </c>
      <c r="U65">
        <v>3</v>
      </c>
      <c r="V65">
        <v>0</v>
      </c>
      <c r="W65">
        <v>0</v>
      </c>
      <c r="X65">
        <v>2</v>
      </c>
      <c r="Y65">
        <v>2</v>
      </c>
      <c r="Z65">
        <v>2</v>
      </c>
      <c r="AA65">
        <v>0</v>
      </c>
      <c r="AB65">
        <v>3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</v>
      </c>
      <c r="AK65">
        <v>0</v>
      </c>
      <c r="AL65">
        <v>0</v>
      </c>
      <c r="AM65">
        <v>0</v>
      </c>
      <c r="AN65" s="51" t="s">
        <v>101</v>
      </c>
    </row>
    <row r="66" spans="1:40" x14ac:dyDescent="0.3">
      <c r="A66">
        <v>2025</v>
      </c>
      <c r="B66">
        <v>1</v>
      </c>
      <c r="C66">
        <v>4379</v>
      </c>
      <c r="D66">
        <v>4382</v>
      </c>
      <c r="E66" t="s">
        <v>103</v>
      </c>
      <c r="F66" t="s">
        <v>92</v>
      </c>
      <c r="G66" t="s">
        <v>101</v>
      </c>
      <c r="H66">
        <v>0</v>
      </c>
      <c r="I66">
        <v>0</v>
      </c>
      <c r="K66">
        <v>0</v>
      </c>
      <c r="L66">
        <v>2</v>
      </c>
      <c r="M66">
        <v>2</v>
      </c>
      <c r="N66">
        <v>2</v>
      </c>
      <c r="O66">
        <v>2</v>
      </c>
      <c r="P66">
        <v>3</v>
      </c>
      <c r="Q66">
        <v>3</v>
      </c>
      <c r="R66">
        <v>3</v>
      </c>
      <c r="S66">
        <v>3</v>
      </c>
      <c r="T66">
        <v>4</v>
      </c>
      <c r="U66">
        <v>4</v>
      </c>
      <c r="V66">
        <v>0</v>
      </c>
      <c r="W66">
        <v>0</v>
      </c>
      <c r="X66">
        <v>2</v>
      </c>
      <c r="Y66">
        <v>2</v>
      </c>
      <c r="Z66">
        <v>2</v>
      </c>
      <c r="AA66">
        <v>0</v>
      </c>
      <c r="AB66">
        <v>0</v>
      </c>
      <c r="AC66">
        <v>2</v>
      </c>
      <c r="AD66">
        <v>2</v>
      </c>
      <c r="AE66">
        <v>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 s="51" t="s">
        <v>101</v>
      </c>
    </row>
    <row r="67" spans="1:40" x14ac:dyDescent="0.3">
      <c r="A67">
        <v>2025</v>
      </c>
      <c r="B67">
        <v>1</v>
      </c>
      <c r="C67">
        <v>4380</v>
      </c>
      <c r="D67">
        <v>4383</v>
      </c>
      <c r="E67" t="s">
        <v>104</v>
      </c>
      <c r="F67" t="s">
        <v>92</v>
      </c>
      <c r="G67" t="s">
        <v>101</v>
      </c>
      <c r="H67">
        <v>0</v>
      </c>
      <c r="I67">
        <v>0</v>
      </c>
      <c r="K67">
        <v>0</v>
      </c>
      <c r="L67">
        <v>2</v>
      </c>
      <c r="M67">
        <v>2</v>
      </c>
      <c r="N67">
        <v>2</v>
      </c>
      <c r="O67">
        <v>2</v>
      </c>
      <c r="P67">
        <v>2</v>
      </c>
      <c r="Q67">
        <v>1</v>
      </c>
      <c r="R67">
        <v>2</v>
      </c>
      <c r="S67">
        <v>2</v>
      </c>
      <c r="T67">
        <v>3</v>
      </c>
      <c r="U67">
        <v>3</v>
      </c>
      <c r="V67">
        <v>0</v>
      </c>
      <c r="W67">
        <v>0</v>
      </c>
      <c r="X67">
        <v>2</v>
      </c>
      <c r="Y67">
        <v>1</v>
      </c>
      <c r="Z67">
        <v>2</v>
      </c>
      <c r="AA67">
        <v>0</v>
      </c>
      <c r="AB67">
        <v>3</v>
      </c>
      <c r="AC67">
        <v>1</v>
      </c>
      <c r="AD67">
        <v>1</v>
      </c>
      <c r="AE67">
        <v>1</v>
      </c>
      <c r="AF67">
        <v>3</v>
      </c>
      <c r="AG67">
        <v>3</v>
      </c>
      <c r="AH67">
        <v>0</v>
      </c>
      <c r="AI67">
        <v>3</v>
      </c>
      <c r="AJ67">
        <v>1</v>
      </c>
      <c r="AK67">
        <v>0</v>
      </c>
      <c r="AL67">
        <v>0</v>
      </c>
      <c r="AM67">
        <v>1</v>
      </c>
      <c r="AN67" s="51" t="s">
        <v>101</v>
      </c>
    </row>
    <row r="68" spans="1:40" x14ac:dyDescent="0.3">
      <c r="A68">
        <v>2025</v>
      </c>
      <c r="B68">
        <v>1</v>
      </c>
      <c r="C68">
        <v>4381</v>
      </c>
      <c r="D68">
        <v>4384</v>
      </c>
      <c r="E68" t="s">
        <v>105</v>
      </c>
      <c r="F68" t="s">
        <v>92</v>
      </c>
      <c r="G68" t="s">
        <v>97</v>
      </c>
      <c r="H68">
        <v>1</v>
      </c>
      <c r="I68">
        <v>0</v>
      </c>
      <c r="K68">
        <v>1</v>
      </c>
      <c r="L68">
        <v>8</v>
      </c>
      <c r="M68">
        <v>8</v>
      </c>
      <c r="N68">
        <v>8</v>
      </c>
      <c r="O68">
        <v>8</v>
      </c>
      <c r="P68">
        <v>13</v>
      </c>
      <c r="Q68">
        <v>13</v>
      </c>
      <c r="R68">
        <v>12</v>
      </c>
      <c r="S68">
        <v>12</v>
      </c>
      <c r="T68">
        <v>5</v>
      </c>
      <c r="U68">
        <v>5</v>
      </c>
      <c r="V68">
        <v>0</v>
      </c>
      <c r="W68">
        <v>0</v>
      </c>
      <c r="X68">
        <v>11</v>
      </c>
      <c r="Y68">
        <v>10</v>
      </c>
      <c r="Z68">
        <v>10</v>
      </c>
      <c r="AA68">
        <v>0</v>
      </c>
      <c r="AB68">
        <v>7</v>
      </c>
      <c r="AC68">
        <v>5</v>
      </c>
      <c r="AD68">
        <v>11</v>
      </c>
      <c r="AE68">
        <v>11</v>
      </c>
      <c r="AF68">
        <v>3</v>
      </c>
      <c r="AG68">
        <v>3</v>
      </c>
      <c r="AH68">
        <v>2</v>
      </c>
      <c r="AI68">
        <v>6</v>
      </c>
      <c r="AJ68">
        <v>0</v>
      </c>
      <c r="AK68">
        <v>0</v>
      </c>
      <c r="AL68">
        <v>0</v>
      </c>
      <c r="AM68">
        <v>4</v>
      </c>
      <c r="AN68" s="51" t="s">
        <v>105</v>
      </c>
    </row>
    <row r="69" spans="1:40" x14ac:dyDescent="0.3">
      <c r="A69">
        <v>2025</v>
      </c>
      <c r="B69">
        <v>1</v>
      </c>
      <c r="C69">
        <v>4382</v>
      </c>
      <c r="D69">
        <v>4385</v>
      </c>
      <c r="E69" t="s">
        <v>106</v>
      </c>
      <c r="F69" t="s">
        <v>92</v>
      </c>
      <c r="G69" t="s">
        <v>97</v>
      </c>
      <c r="H69">
        <v>0</v>
      </c>
      <c r="I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1</v>
      </c>
      <c r="Q69">
        <v>1</v>
      </c>
      <c r="R69">
        <v>1</v>
      </c>
      <c r="S69">
        <v>1</v>
      </c>
      <c r="T69">
        <v>0</v>
      </c>
      <c r="U69">
        <v>0</v>
      </c>
      <c r="V69">
        <v>0</v>
      </c>
      <c r="W69">
        <v>0</v>
      </c>
      <c r="X69">
        <v>2</v>
      </c>
      <c r="Y69">
        <v>2</v>
      </c>
      <c r="Z69">
        <v>2</v>
      </c>
      <c r="AA69">
        <v>0</v>
      </c>
      <c r="AB69">
        <v>6</v>
      </c>
      <c r="AC69">
        <v>2</v>
      </c>
      <c r="AD69">
        <v>2</v>
      </c>
      <c r="AE69">
        <v>2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</v>
      </c>
      <c r="AN69" s="51" t="s">
        <v>105</v>
      </c>
    </row>
    <row r="70" spans="1:40" x14ac:dyDescent="0.3">
      <c r="A70">
        <v>2025</v>
      </c>
      <c r="B70">
        <v>1</v>
      </c>
      <c r="C70">
        <v>4383</v>
      </c>
      <c r="D70">
        <v>4386</v>
      </c>
      <c r="E70" t="s">
        <v>107</v>
      </c>
      <c r="F70" t="s">
        <v>92</v>
      </c>
      <c r="G70" t="s">
        <v>107</v>
      </c>
      <c r="H70">
        <v>3</v>
      </c>
      <c r="I70">
        <v>0</v>
      </c>
      <c r="K70">
        <v>5</v>
      </c>
      <c r="L70">
        <v>7</v>
      </c>
      <c r="M70">
        <v>7</v>
      </c>
      <c r="N70">
        <v>7</v>
      </c>
      <c r="O70">
        <v>7</v>
      </c>
      <c r="P70">
        <v>9</v>
      </c>
      <c r="Q70">
        <v>8</v>
      </c>
      <c r="R70">
        <v>9</v>
      </c>
      <c r="S70">
        <v>9</v>
      </c>
      <c r="T70">
        <v>10</v>
      </c>
      <c r="U70">
        <v>11</v>
      </c>
      <c r="V70">
        <v>0</v>
      </c>
      <c r="W70">
        <v>0</v>
      </c>
      <c r="X70">
        <v>8</v>
      </c>
      <c r="Y70">
        <v>8</v>
      </c>
      <c r="Z70">
        <v>7</v>
      </c>
      <c r="AA70">
        <v>0</v>
      </c>
      <c r="AB70">
        <v>6</v>
      </c>
      <c r="AC70">
        <v>3</v>
      </c>
      <c r="AD70">
        <v>1</v>
      </c>
      <c r="AE70">
        <v>2</v>
      </c>
      <c r="AF70">
        <v>9</v>
      </c>
      <c r="AG70">
        <v>8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3</v>
      </c>
      <c r="AN70" s="51" t="s">
        <v>107</v>
      </c>
    </row>
    <row r="71" spans="1:40" x14ac:dyDescent="0.3">
      <c r="A71">
        <v>2025</v>
      </c>
      <c r="B71">
        <v>1</v>
      </c>
      <c r="C71">
        <v>4384</v>
      </c>
      <c r="D71">
        <v>4387</v>
      </c>
      <c r="E71" t="s">
        <v>108</v>
      </c>
      <c r="F71" t="s">
        <v>92</v>
      </c>
      <c r="G71" t="s">
        <v>107</v>
      </c>
      <c r="H71">
        <v>2</v>
      </c>
      <c r="I71">
        <v>1</v>
      </c>
      <c r="K71">
        <v>3</v>
      </c>
      <c r="L71">
        <v>3</v>
      </c>
      <c r="M71">
        <v>3</v>
      </c>
      <c r="N71">
        <v>3</v>
      </c>
      <c r="O71">
        <v>3</v>
      </c>
      <c r="P71">
        <v>2</v>
      </c>
      <c r="Q71">
        <v>2</v>
      </c>
      <c r="R71">
        <v>2</v>
      </c>
      <c r="S71">
        <v>2</v>
      </c>
      <c r="T71">
        <v>1</v>
      </c>
      <c r="U71">
        <v>1</v>
      </c>
      <c r="V71">
        <v>0</v>
      </c>
      <c r="W71">
        <v>0</v>
      </c>
      <c r="X71">
        <v>1</v>
      </c>
      <c r="Y71">
        <v>0</v>
      </c>
      <c r="Z71">
        <v>1</v>
      </c>
      <c r="AA71">
        <v>0</v>
      </c>
      <c r="AB71">
        <v>2</v>
      </c>
      <c r="AC71">
        <v>0</v>
      </c>
      <c r="AD71">
        <v>0</v>
      </c>
      <c r="AE71">
        <v>1</v>
      </c>
      <c r="AF71">
        <v>1</v>
      </c>
      <c r="AG71">
        <v>1</v>
      </c>
      <c r="AH71">
        <v>0</v>
      </c>
      <c r="AI71">
        <v>0</v>
      </c>
      <c r="AJ71">
        <v>2</v>
      </c>
      <c r="AK71">
        <v>0</v>
      </c>
      <c r="AL71">
        <v>0</v>
      </c>
      <c r="AM71">
        <v>0</v>
      </c>
      <c r="AN71" s="51" t="s">
        <v>107</v>
      </c>
    </row>
    <row r="72" spans="1:40" x14ac:dyDescent="0.3">
      <c r="A72">
        <v>2025</v>
      </c>
      <c r="B72">
        <v>1</v>
      </c>
      <c r="C72">
        <v>4385</v>
      </c>
      <c r="D72">
        <v>4388</v>
      </c>
      <c r="E72" t="s">
        <v>109</v>
      </c>
      <c r="F72" t="s">
        <v>92</v>
      </c>
      <c r="G72" t="s">
        <v>107</v>
      </c>
      <c r="H72">
        <v>0</v>
      </c>
      <c r="I72">
        <v>0</v>
      </c>
      <c r="K72">
        <v>0</v>
      </c>
      <c r="L72">
        <v>1</v>
      </c>
      <c r="M72">
        <v>1</v>
      </c>
      <c r="N72">
        <v>1</v>
      </c>
      <c r="O72">
        <v>1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1</v>
      </c>
      <c r="AN72" s="51" t="s">
        <v>107</v>
      </c>
    </row>
    <row r="73" spans="1:40" x14ac:dyDescent="0.3">
      <c r="A73">
        <v>2025</v>
      </c>
      <c r="B73">
        <v>1</v>
      </c>
      <c r="C73">
        <v>4386</v>
      </c>
      <c r="D73">
        <v>4389</v>
      </c>
      <c r="E73" t="s">
        <v>110</v>
      </c>
      <c r="F73" t="s">
        <v>92</v>
      </c>
      <c r="G73" t="s">
        <v>110</v>
      </c>
      <c r="H73">
        <v>0</v>
      </c>
      <c r="I73">
        <v>0</v>
      </c>
      <c r="K73">
        <v>1</v>
      </c>
      <c r="L73">
        <v>6</v>
      </c>
      <c r="M73">
        <v>6</v>
      </c>
      <c r="N73">
        <v>6</v>
      </c>
      <c r="O73">
        <v>6</v>
      </c>
      <c r="P73">
        <v>13</v>
      </c>
      <c r="Q73">
        <v>14</v>
      </c>
      <c r="R73">
        <v>13</v>
      </c>
      <c r="S73">
        <v>13</v>
      </c>
      <c r="T73">
        <v>14</v>
      </c>
      <c r="U73">
        <v>15</v>
      </c>
      <c r="V73">
        <v>0</v>
      </c>
      <c r="W73">
        <v>0</v>
      </c>
      <c r="X73">
        <v>10</v>
      </c>
      <c r="Y73">
        <v>10</v>
      </c>
      <c r="Z73">
        <v>10</v>
      </c>
      <c r="AA73">
        <v>0</v>
      </c>
      <c r="AB73">
        <v>9</v>
      </c>
      <c r="AC73">
        <v>16</v>
      </c>
      <c r="AD73">
        <v>16</v>
      </c>
      <c r="AE73">
        <v>16</v>
      </c>
      <c r="AF73">
        <v>12</v>
      </c>
      <c r="AG73">
        <v>9</v>
      </c>
      <c r="AH73">
        <v>6</v>
      </c>
      <c r="AI73">
        <v>34</v>
      </c>
      <c r="AJ73">
        <v>2</v>
      </c>
      <c r="AK73">
        <v>0</v>
      </c>
      <c r="AL73">
        <v>7</v>
      </c>
      <c r="AM73">
        <v>7</v>
      </c>
      <c r="AN73" s="51" t="s">
        <v>110</v>
      </c>
    </row>
    <row r="74" spans="1:40" x14ac:dyDescent="0.3">
      <c r="A74">
        <v>2025</v>
      </c>
      <c r="B74">
        <v>1</v>
      </c>
      <c r="C74">
        <v>4387</v>
      </c>
      <c r="D74">
        <v>4390</v>
      </c>
      <c r="E74" t="s">
        <v>111</v>
      </c>
      <c r="F74" t="s">
        <v>92</v>
      </c>
      <c r="G74" t="s">
        <v>110</v>
      </c>
      <c r="H74">
        <v>0</v>
      </c>
      <c r="I74">
        <v>0</v>
      </c>
      <c r="K74">
        <v>0</v>
      </c>
      <c r="L74">
        <v>2</v>
      </c>
      <c r="M74">
        <v>2</v>
      </c>
      <c r="N74">
        <v>2</v>
      </c>
      <c r="O74">
        <v>2</v>
      </c>
      <c r="P74">
        <v>0</v>
      </c>
      <c r="Q74">
        <v>0</v>
      </c>
      <c r="R74">
        <v>0</v>
      </c>
      <c r="S74">
        <v>0</v>
      </c>
      <c r="T74">
        <v>2</v>
      </c>
      <c r="U74">
        <v>2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</v>
      </c>
      <c r="AC74">
        <v>3</v>
      </c>
      <c r="AD74">
        <v>3</v>
      </c>
      <c r="AE74">
        <v>3</v>
      </c>
      <c r="AF74">
        <v>2</v>
      </c>
      <c r="AG74">
        <v>2</v>
      </c>
      <c r="AH74">
        <v>0</v>
      </c>
      <c r="AI74">
        <v>1</v>
      </c>
      <c r="AJ74">
        <v>0</v>
      </c>
      <c r="AK74">
        <v>0</v>
      </c>
      <c r="AL74">
        <v>0</v>
      </c>
      <c r="AM74">
        <v>2</v>
      </c>
      <c r="AN74" s="51" t="s">
        <v>110</v>
      </c>
    </row>
    <row r="75" spans="1:40" x14ac:dyDescent="0.3">
      <c r="A75">
        <v>2025</v>
      </c>
      <c r="B75">
        <v>1</v>
      </c>
      <c r="C75">
        <v>4388</v>
      </c>
      <c r="D75">
        <v>4391</v>
      </c>
      <c r="E75" t="s">
        <v>112</v>
      </c>
      <c r="F75" t="s">
        <v>92</v>
      </c>
      <c r="G75" t="s">
        <v>110</v>
      </c>
      <c r="H75">
        <v>0</v>
      </c>
      <c r="I75">
        <v>0</v>
      </c>
      <c r="K75">
        <v>0</v>
      </c>
      <c r="L75">
        <v>3</v>
      </c>
      <c r="M75">
        <v>3</v>
      </c>
      <c r="N75">
        <v>2</v>
      </c>
      <c r="O75">
        <v>3</v>
      </c>
      <c r="P75">
        <v>5</v>
      </c>
      <c r="Q75">
        <v>5</v>
      </c>
      <c r="R75">
        <v>5</v>
      </c>
      <c r="S75">
        <v>5</v>
      </c>
      <c r="T75">
        <v>4</v>
      </c>
      <c r="U75">
        <v>5</v>
      </c>
      <c r="V75">
        <v>0</v>
      </c>
      <c r="W75">
        <v>0</v>
      </c>
      <c r="X75">
        <v>5</v>
      </c>
      <c r="Y75">
        <v>5</v>
      </c>
      <c r="Z75">
        <v>5</v>
      </c>
      <c r="AA75">
        <v>0</v>
      </c>
      <c r="AB75">
        <v>5</v>
      </c>
      <c r="AC75">
        <v>4</v>
      </c>
      <c r="AD75">
        <v>3</v>
      </c>
      <c r="AE75">
        <v>4</v>
      </c>
      <c r="AF75">
        <v>5</v>
      </c>
      <c r="AG75">
        <v>4</v>
      </c>
      <c r="AH75">
        <v>0</v>
      </c>
      <c r="AI75">
        <v>3</v>
      </c>
      <c r="AJ75">
        <v>0</v>
      </c>
      <c r="AK75">
        <v>0</v>
      </c>
      <c r="AL75">
        <v>1</v>
      </c>
      <c r="AM75">
        <v>4</v>
      </c>
      <c r="AN75" s="51" t="s">
        <v>110</v>
      </c>
    </row>
    <row r="76" spans="1:40" x14ac:dyDescent="0.3">
      <c r="A76">
        <v>2025</v>
      </c>
      <c r="B76">
        <v>1</v>
      </c>
      <c r="C76">
        <v>4389</v>
      </c>
      <c r="D76">
        <v>4392</v>
      </c>
      <c r="E76" t="s">
        <v>113</v>
      </c>
      <c r="F76" t="s">
        <v>92</v>
      </c>
      <c r="G76" t="s">
        <v>110</v>
      </c>
      <c r="H76">
        <v>0</v>
      </c>
      <c r="I76">
        <v>0</v>
      </c>
      <c r="K76">
        <v>0</v>
      </c>
      <c r="L76">
        <v>4</v>
      </c>
      <c r="M76">
        <v>4</v>
      </c>
      <c r="N76">
        <v>4</v>
      </c>
      <c r="O76">
        <v>4</v>
      </c>
      <c r="P76">
        <v>5</v>
      </c>
      <c r="Q76">
        <v>5</v>
      </c>
      <c r="R76">
        <v>5</v>
      </c>
      <c r="S76">
        <v>5</v>
      </c>
      <c r="T76">
        <v>5</v>
      </c>
      <c r="U76">
        <v>5</v>
      </c>
      <c r="V76">
        <v>0</v>
      </c>
      <c r="W76">
        <v>0</v>
      </c>
      <c r="X76">
        <v>2</v>
      </c>
      <c r="Y76">
        <v>3</v>
      </c>
      <c r="Z76">
        <v>2</v>
      </c>
      <c r="AA76">
        <v>0</v>
      </c>
      <c r="AB76">
        <v>2</v>
      </c>
      <c r="AC76">
        <v>3</v>
      </c>
      <c r="AD76">
        <v>8</v>
      </c>
      <c r="AE76">
        <v>7</v>
      </c>
      <c r="AF76">
        <v>4</v>
      </c>
      <c r="AG76">
        <v>3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 s="51" t="s">
        <v>110</v>
      </c>
    </row>
    <row r="77" spans="1:40" x14ac:dyDescent="0.3">
      <c r="A77">
        <v>2025</v>
      </c>
      <c r="B77">
        <v>1</v>
      </c>
      <c r="C77">
        <v>4390</v>
      </c>
      <c r="D77">
        <v>4393</v>
      </c>
      <c r="E77" t="s">
        <v>114</v>
      </c>
      <c r="F77" t="s">
        <v>92</v>
      </c>
      <c r="G77" t="s">
        <v>110</v>
      </c>
      <c r="H77">
        <v>0</v>
      </c>
      <c r="I77">
        <v>0</v>
      </c>
      <c r="K77">
        <v>0</v>
      </c>
      <c r="L77">
        <v>1</v>
      </c>
      <c r="M77">
        <v>1</v>
      </c>
      <c r="N77">
        <v>1</v>
      </c>
      <c r="O77">
        <v>1</v>
      </c>
      <c r="P77">
        <v>6</v>
      </c>
      <c r="Q77">
        <v>6</v>
      </c>
      <c r="R77">
        <v>5</v>
      </c>
      <c r="S77">
        <v>6</v>
      </c>
      <c r="T77">
        <v>2</v>
      </c>
      <c r="U77">
        <v>2</v>
      </c>
      <c r="V77">
        <v>0</v>
      </c>
      <c r="W77">
        <v>0</v>
      </c>
      <c r="X77">
        <v>3</v>
      </c>
      <c r="Y77">
        <v>3</v>
      </c>
      <c r="Z77">
        <v>3</v>
      </c>
      <c r="AA77">
        <v>0</v>
      </c>
      <c r="AB77">
        <v>2</v>
      </c>
      <c r="AC77">
        <v>1</v>
      </c>
      <c r="AD77">
        <v>1</v>
      </c>
      <c r="AE77">
        <v>1</v>
      </c>
      <c r="AF77">
        <v>2</v>
      </c>
      <c r="AG77">
        <v>2</v>
      </c>
      <c r="AH77">
        <v>2</v>
      </c>
      <c r="AI77">
        <v>0</v>
      </c>
      <c r="AJ77">
        <v>0</v>
      </c>
      <c r="AK77">
        <v>0</v>
      </c>
      <c r="AL77">
        <v>0</v>
      </c>
      <c r="AM77">
        <v>1</v>
      </c>
      <c r="AN77" s="51" t="s">
        <v>110</v>
      </c>
    </row>
    <row r="78" spans="1:40" x14ac:dyDescent="0.3">
      <c r="A78">
        <v>2025</v>
      </c>
      <c r="B78">
        <v>1</v>
      </c>
      <c r="C78">
        <v>4391</v>
      </c>
      <c r="D78">
        <v>4394</v>
      </c>
      <c r="E78" t="s">
        <v>115</v>
      </c>
      <c r="F78" t="s">
        <v>92</v>
      </c>
      <c r="G78" t="s">
        <v>110</v>
      </c>
      <c r="H78">
        <v>0</v>
      </c>
      <c r="I78">
        <v>0</v>
      </c>
      <c r="K78">
        <v>0</v>
      </c>
      <c r="L78">
        <v>3</v>
      </c>
      <c r="M78">
        <v>3</v>
      </c>
      <c r="N78">
        <v>3</v>
      </c>
      <c r="O78">
        <v>3</v>
      </c>
      <c r="P78">
        <v>2</v>
      </c>
      <c r="Q78">
        <v>2</v>
      </c>
      <c r="R78">
        <v>2</v>
      </c>
      <c r="S78">
        <v>2</v>
      </c>
      <c r="T78">
        <v>3</v>
      </c>
      <c r="U78">
        <v>3</v>
      </c>
      <c r="V78">
        <v>0</v>
      </c>
      <c r="W78">
        <v>0</v>
      </c>
      <c r="X78">
        <v>1</v>
      </c>
      <c r="Y78">
        <v>1</v>
      </c>
      <c r="Z78">
        <v>1</v>
      </c>
      <c r="AA78">
        <v>0</v>
      </c>
      <c r="AB78">
        <v>2</v>
      </c>
      <c r="AC78">
        <v>1</v>
      </c>
      <c r="AD78">
        <v>3</v>
      </c>
      <c r="AE78">
        <v>3</v>
      </c>
      <c r="AF78">
        <v>2</v>
      </c>
      <c r="AG78">
        <v>2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 s="51" t="s">
        <v>110</v>
      </c>
    </row>
    <row r="79" spans="1:40" x14ac:dyDescent="0.3">
      <c r="A79">
        <v>2025</v>
      </c>
      <c r="B79">
        <v>1</v>
      </c>
      <c r="C79">
        <v>4392</v>
      </c>
      <c r="D79">
        <v>4395</v>
      </c>
      <c r="E79" t="s">
        <v>116</v>
      </c>
      <c r="F79" t="s">
        <v>92</v>
      </c>
      <c r="G79" t="s">
        <v>116</v>
      </c>
      <c r="H79">
        <v>22</v>
      </c>
      <c r="I79">
        <v>0</v>
      </c>
      <c r="K79">
        <v>23</v>
      </c>
      <c r="L79">
        <v>18</v>
      </c>
      <c r="M79">
        <v>19</v>
      </c>
      <c r="N79">
        <v>18</v>
      </c>
      <c r="O79">
        <v>18</v>
      </c>
      <c r="P79">
        <v>36</v>
      </c>
      <c r="Q79">
        <v>31</v>
      </c>
      <c r="R79">
        <v>36</v>
      </c>
      <c r="S79">
        <v>34</v>
      </c>
      <c r="T79">
        <v>25</v>
      </c>
      <c r="U79">
        <v>26</v>
      </c>
      <c r="V79">
        <v>0</v>
      </c>
      <c r="W79">
        <v>0</v>
      </c>
      <c r="X79">
        <v>21</v>
      </c>
      <c r="Y79">
        <v>15</v>
      </c>
      <c r="Z79">
        <v>17</v>
      </c>
      <c r="AA79">
        <v>0</v>
      </c>
      <c r="AB79">
        <v>42</v>
      </c>
      <c r="AC79">
        <v>8</v>
      </c>
      <c r="AD79">
        <v>22</v>
      </c>
      <c r="AE79">
        <v>19</v>
      </c>
      <c r="AF79">
        <v>10</v>
      </c>
      <c r="AG79">
        <v>9</v>
      </c>
      <c r="AH79">
        <v>4</v>
      </c>
      <c r="AI79">
        <v>1</v>
      </c>
      <c r="AJ79">
        <v>2</v>
      </c>
      <c r="AK79">
        <v>0</v>
      </c>
      <c r="AL79">
        <v>0</v>
      </c>
      <c r="AM79">
        <v>5</v>
      </c>
      <c r="AN79" s="51" t="s">
        <v>116</v>
      </c>
    </row>
    <row r="80" spans="1:40" x14ac:dyDescent="0.3">
      <c r="A80">
        <v>2025</v>
      </c>
      <c r="B80">
        <v>1</v>
      </c>
      <c r="C80">
        <v>4393</v>
      </c>
      <c r="D80">
        <v>4396</v>
      </c>
      <c r="E80" t="s">
        <v>117</v>
      </c>
      <c r="F80" t="s">
        <v>92</v>
      </c>
      <c r="G80" t="s">
        <v>116</v>
      </c>
      <c r="H80">
        <v>0</v>
      </c>
      <c r="I80">
        <v>0</v>
      </c>
      <c r="K80">
        <v>0</v>
      </c>
      <c r="L80">
        <v>2</v>
      </c>
      <c r="M80">
        <v>2</v>
      </c>
      <c r="N80">
        <v>2</v>
      </c>
      <c r="O80">
        <v>2</v>
      </c>
      <c r="P80">
        <v>0</v>
      </c>
      <c r="Q80">
        <v>0</v>
      </c>
      <c r="R80">
        <v>0</v>
      </c>
      <c r="S80">
        <v>0</v>
      </c>
      <c r="T80">
        <v>2</v>
      </c>
      <c r="U80">
        <v>2</v>
      </c>
      <c r="V80">
        <v>0</v>
      </c>
      <c r="W80">
        <v>0</v>
      </c>
      <c r="X80">
        <v>6</v>
      </c>
      <c r="Y80">
        <v>6</v>
      </c>
      <c r="Z80">
        <v>2</v>
      </c>
      <c r="AA80">
        <v>0</v>
      </c>
      <c r="AB80">
        <v>3</v>
      </c>
      <c r="AC80">
        <v>2</v>
      </c>
      <c r="AD80">
        <v>2</v>
      </c>
      <c r="AE80">
        <v>2</v>
      </c>
      <c r="AF80">
        <v>4</v>
      </c>
      <c r="AG80">
        <v>2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 s="51" t="s">
        <v>117</v>
      </c>
    </row>
    <row r="81" spans="1:40" x14ac:dyDescent="0.3">
      <c r="A81">
        <v>2025</v>
      </c>
      <c r="B81">
        <v>1</v>
      </c>
      <c r="C81">
        <v>4394</v>
      </c>
      <c r="D81">
        <v>4397</v>
      </c>
      <c r="E81" t="s">
        <v>118</v>
      </c>
      <c r="F81" t="s">
        <v>92</v>
      </c>
      <c r="G81" t="s">
        <v>118</v>
      </c>
      <c r="H81">
        <v>7</v>
      </c>
      <c r="I81">
        <v>0</v>
      </c>
      <c r="K81">
        <v>7</v>
      </c>
      <c r="L81">
        <v>3</v>
      </c>
      <c r="M81">
        <v>5</v>
      </c>
      <c r="N81">
        <v>5</v>
      </c>
      <c r="O81">
        <v>4</v>
      </c>
      <c r="P81">
        <v>5</v>
      </c>
      <c r="Q81">
        <v>5</v>
      </c>
      <c r="R81">
        <v>5</v>
      </c>
      <c r="S81">
        <v>8</v>
      </c>
      <c r="T81">
        <v>2</v>
      </c>
      <c r="U81">
        <v>6</v>
      </c>
      <c r="V81">
        <v>0</v>
      </c>
      <c r="W81">
        <v>0</v>
      </c>
      <c r="X81">
        <v>4</v>
      </c>
      <c r="Y81">
        <v>3</v>
      </c>
      <c r="Z81">
        <v>4</v>
      </c>
      <c r="AA81">
        <v>0</v>
      </c>
      <c r="AB81">
        <v>7</v>
      </c>
      <c r="AC81">
        <v>3</v>
      </c>
      <c r="AD81">
        <v>4</v>
      </c>
      <c r="AE81">
        <v>2</v>
      </c>
      <c r="AF81">
        <v>5</v>
      </c>
      <c r="AG81">
        <v>5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2</v>
      </c>
      <c r="AN81" s="51" t="s">
        <v>360</v>
      </c>
    </row>
    <row r="82" spans="1:40" x14ac:dyDescent="0.3">
      <c r="A82">
        <v>2025</v>
      </c>
      <c r="B82">
        <v>1</v>
      </c>
      <c r="C82">
        <v>4395</v>
      </c>
      <c r="D82">
        <v>4398</v>
      </c>
      <c r="E82" t="s">
        <v>119</v>
      </c>
      <c r="F82" t="s">
        <v>92</v>
      </c>
      <c r="G82" t="s">
        <v>118</v>
      </c>
      <c r="H82">
        <v>1</v>
      </c>
      <c r="I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1</v>
      </c>
      <c r="Q82">
        <v>1</v>
      </c>
      <c r="R82">
        <v>0</v>
      </c>
      <c r="S82">
        <v>0</v>
      </c>
      <c r="T82">
        <v>0</v>
      </c>
      <c r="U82">
        <v>2</v>
      </c>
      <c r="V82">
        <v>0</v>
      </c>
      <c r="W82">
        <v>0</v>
      </c>
      <c r="X82">
        <v>2</v>
      </c>
      <c r="Y82">
        <v>1</v>
      </c>
      <c r="Z82">
        <v>1</v>
      </c>
      <c r="AA82">
        <v>0</v>
      </c>
      <c r="AB82">
        <v>4</v>
      </c>
      <c r="AC82">
        <v>2</v>
      </c>
      <c r="AD82">
        <v>2</v>
      </c>
      <c r="AE82">
        <v>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 s="51" t="s">
        <v>360</v>
      </c>
    </row>
    <row r="83" spans="1:40" x14ac:dyDescent="0.3">
      <c r="A83">
        <v>2025</v>
      </c>
      <c r="B83">
        <v>1</v>
      </c>
      <c r="C83">
        <v>4396</v>
      </c>
      <c r="D83">
        <v>4399</v>
      </c>
      <c r="E83" t="s">
        <v>120</v>
      </c>
      <c r="F83" t="s">
        <v>92</v>
      </c>
      <c r="G83" t="s">
        <v>118</v>
      </c>
      <c r="H83">
        <v>0</v>
      </c>
      <c r="I83">
        <v>0</v>
      </c>
      <c r="K83">
        <v>0</v>
      </c>
      <c r="L83">
        <v>2</v>
      </c>
      <c r="M83">
        <v>2</v>
      </c>
      <c r="N83">
        <v>2</v>
      </c>
      <c r="O83">
        <v>2</v>
      </c>
      <c r="P83">
        <v>1</v>
      </c>
      <c r="Q83">
        <v>1</v>
      </c>
      <c r="R83">
        <v>1</v>
      </c>
      <c r="S83">
        <v>1</v>
      </c>
      <c r="T83">
        <v>0</v>
      </c>
      <c r="U83">
        <v>0</v>
      </c>
      <c r="V83">
        <v>0</v>
      </c>
      <c r="W83">
        <v>0</v>
      </c>
      <c r="X83">
        <v>2</v>
      </c>
      <c r="Y83">
        <v>3</v>
      </c>
      <c r="Z83">
        <v>2</v>
      </c>
      <c r="AA83">
        <v>0</v>
      </c>
      <c r="AB83">
        <v>0</v>
      </c>
      <c r="AC83">
        <v>2</v>
      </c>
      <c r="AD83">
        <v>2</v>
      </c>
      <c r="AE83">
        <v>1</v>
      </c>
      <c r="AF83">
        <v>1</v>
      </c>
      <c r="AG83">
        <v>2</v>
      </c>
      <c r="AH83">
        <v>1</v>
      </c>
      <c r="AI83">
        <v>2</v>
      </c>
      <c r="AJ83">
        <v>0</v>
      </c>
      <c r="AK83">
        <v>0</v>
      </c>
      <c r="AL83">
        <v>0</v>
      </c>
      <c r="AM83">
        <v>3</v>
      </c>
      <c r="AN83" s="51" t="s">
        <v>360</v>
      </c>
    </row>
    <row r="84" spans="1:40" x14ac:dyDescent="0.3">
      <c r="A84">
        <v>2025</v>
      </c>
      <c r="B84">
        <v>1</v>
      </c>
      <c r="C84">
        <v>4397</v>
      </c>
      <c r="D84">
        <v>4400</v>
      </c>
      <c r="E84" t="s">
        <v>121</v>
      </c>
      <c r="F84" t="s">
        <v>92</v>
      </c>
      <c r="G84" t="s">
        <v>118</v>
      </c>
      <c r="H84">
        <v>0</v>
      </c>
      <c r="I84">
        <v>0</v>
      </c>
      <c r="K84">
        <v>0</v>
      </c>
      <c r="L84">
        <v>3</v>
      </c>
      <c r="M84">
        <v>3</v>
      </c>
      <c r="N84">
        <v>3</v>
      </c>
      <c r="O84">
        <v>3</v>
      </c>
      <c r="P84">
        <v>3</v>
      </c>
      <c r="Q84">
        <v>2</v>
      </c>
      <c r="R84">
        <v>2</v>
      </c>
      <c r="S84">
        <v>3</v>
      </c>
      <c r="T84">
        <v>3</v>
      </c>
      <c r="U84">
        <v>2</v>
      </c>
      <c r="V84">
        <v>0</v>
      </c>
      <c r="W84">
        <v>0</v>
      </c>
      <c r="X84">
        <v>3</v>
      </c>
      <c r="Y84">
        <v>4</v>
      </c>
      <c r="Z84">
        <v>3</v>
      </c>
      <c r="AA84">
        <v>0</v>
      </c>
      <c r="AB84">
        <v>3</v>
      </c>
      <c r="AC84">
        <v>2</v>
      </c>
      <c r="AD84">
        <v>1</v>
      </c>
      <c r="AE84">
        <v>0</v>
      </c>
      <c r="AF84">
        <v>2</v>
      </c>
      <c r="AG84">
        <v>2</v>
      </c>
      <c r="AH84">
        <v>5</v>
      </c>
      <c r="AI84">
        <v>0</v>
      </c>
      <c r="AJ84">
        <v>1</v>
      </c>
      <c r="AK84">
        <v>0</v>
      </c>
      <c r="AL84">
        <v>0</v>
      </c>
      <c r="AM84">
        <v>0</v>
      </c>
      <c r="AN84" s="51" t="s">
        <v>360</v>
      </c>
    </row>
    <row r="85" spans="1:40" x14ac:dyDescent="0.3">
      <c r="A85">
        <v>2025</v>
      </c>
      <c r="B85">
        <v>1</v>
      </c>
      <c r="C85">
        <v>4398</v>
      </c>
      <c r="D85">
        <v>4401</v>
      </c>
      <c r="E85" t="s">
        <v>122</v>
      </c>
      <c r="F85" t="s">
        <v>92</v>
      </c>
      <c r="G85" t="s">
        <v>118</v>
      </c>
      <c r="H85">
        <v>0</v>
      </c>
      <c r="I85">
        <v>0</v>
      </c>
      <c r="K85">
        <v>1</v>
      </c>
      <c r="L85">
        <v>0</v>
      </c>
      <c r="M85">
        <v>0</v>
      </c>
      <c r="N85">
        <v>0</v>
      </c>
      <c r="O85">
        <v>0</v>
      </c>
      <c r="P85">
        <v>1</v>
      </c>
      <c r="Q85">
        <v>1</v>
      </c>
      <c r="R85">
        <v>1</v>
      </c>
      <c r="S85">
        <v>0</v>
      </c>
      <c r="T85">
        <v>3</v>
      </c>
      <c r="U85">
        <v>3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</v>
      </c>
      <c r="AC85">
        <v>0</v>
      </c>
      <c r="AD85">
        <v>0</v>
      </c>
      <c r="AE85">
        <v>0</v>
      </c>
      <c r="AF85">
        <v>1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 s="51" t="s">
        <v>360</v>
      </c>
    </row>
    <row r="86" spans="1:40" x14ac:dyDescent="0.3">
      <c r="A86">
        <v>2025</v>
      </c>
      <c r="B86">
        <v>1</v>
      </c>
      <c r="C86">
        <v>4399</v>
      </c>
      <c r="D86">
        <v>4402</v>
      </c>
      <c r="E86" t="s">
        <v>123</v>
      </c>
      <c r="F86" t="s">
        <v>92</v>
      </c>
      <c r="G86" t="s">
        <v>118</v>
      </c>
      <c r="H86">
        <v>2</v>
      </c>
      <c r="I86">
        <v>0</v>
      </c>
      <c r="K86">
        <v>2</v>
      </c>
      <c r="L86">
        <v>1</v>
      </c>
      <c r="M86">
        <v>1</v>
      </c>
      <c r="N86">
        <v>1</v>
      </c>
      <c r="O86">
        <v>1</v>
      </c>
      <c r="P86">
        <v>0</v>
      </c>
      <c r="Q86">
        <v>0</v>
      </c>
      <c r="R86">
        <v>0</v>
      </c>
      <c r="S86">
        <v>0</v>
      </c>
      <c r="T86">
        <v>1</v>
      </c>
      <c r="U86">
        <v>1</v>
      </c>
      <c r="V86">
        <v>0</v>
      </c>
      <c r="W86">
        <v>0</v>
      </c>
      <c r="X86">
        <v>1</v>
      </c>
      <c r="Y86">
        <v>1</v>
      </c>
      <c r="Z86">
        <v>1</v>
      </c>
      <c r="AA86">
        <v>0</v>
      </c>
      <c r="AB86">
        <v>0</v>
      </c>
      <c r="AC86">
        <v>2</v>
      </c>
      <c r="AD86">
        <v>2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 s="51" t="s">
        <v>360</v>
      </c>
    </row>
    <row r="87" spans="1:40" x14ac:dyDescent="0.3">
      <c r="A87">
        <v>2025</v>
      </c>
      <c r="B87">
        <v>1</v>
      </c>
      <c r="C87">
        <v>4400</v>
      </c>
      <c r="D87">
        <v>4403</v>
      </c>
      <c r="E87" t="s">
        <v>124</v>
      </c>
      <c r="F87" t="s">
        <v>92</v>
      </c>
      <c r="G87" t="s">
        <v>118</v>
      </c>
      <c r="H87">
        <v>0</v>
      </c>
      <c r="I87">
        <v>0</v>
      </c>
      <c r="K87">
        <v>0</v>
      </c>
      <c r="L87">
        <v>2</v>
      </c>
      <c r="M87">
        <v>2</v>
      </c>
      <c r="N87">
        <v>2</v>
      </c>
      <c r="O87">
        <v>2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</v>
      </c>
      <c r="AC87">
        <v>0</v>
      </c>
      <c r="AD87">
        <v>0</v>
      </c>
      <c r="AE87">
        <v>0</v>
      </c>
      <c r="AF87">
        <v>1</v>
      </c>
      <c r="AG87">
        <v>1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1</v>
      </c>
      <c r="AN87" s="51" t="s">
        <v>360</v>
      </c>
    </row>
    <row r="88" spans="1:40" x14ac:dyDescent="0.3">
      <c r="A88">
        <v>2025</v>
      </c>
      <c r="B88">
        <v>1</v>
      </c>
      <c r="C88">
        <v>4401</v>
      </c>
      <c r="D88">
        <v>4404</v>
      </c>
      <c r="E88" t="s">
        <v>125</v>
      </c>
      <c r="F88" t="s">
        <v>92</v>
      </c>
      <c r="G88" t="s">
        <v>116</v>
      </c>
      <c r="H88">
        <v>0</v>
      </c>
      <c r="I88">
        <v>0</v>
      </c>
      <c r="K88">
        <v>0</v>
      </c>
      <c r="L88">
        <v>4</v>
      </c>
      <c r="M88">
        <v>4</v>
      </c>
      <c r="N88">
        <v>4</v>
      </c>
      <c r="O88">
        <v>4</v>
      </c>
      <c r="P88">
        <v>11</v>
      </c>
      <c r="Q88">
        <v>11</v>
      </c>
      <c r="R88">
        <v>11</v>
      </c>
      <c r="S88">
        <v>11</v>
      </c>
      <c r="T88">
        <v>4</v>
      </c>
      <c r="U88">
        <v>4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8</v>
      </c>
      <c r="AC88">
        <v>0</v>
      </c>
      <c r="AD88">
        <v>3</v>
      </c>
      <c r="AE88">
        <v>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 s="51" t="s">
        <v>116</v>
      </c>
    </row>
    <row r="89" spans="1:40" x14ac:dyDescent="0.3">
      <c r="A89">
        <v>2025</v>
      </c>
      <c r="B89">
        <v>1</v>
      </c>
      <c r="C89">
        <v>4402</v>
      </c>
      <c r="D89">
        <v>4405</v>
      </c>
      <c r="E89" t="s">
        <v>126</v>
      </c>
      <c r="F89" t="s">
        <v>92</v>
      </c>
      <c r="G89" t="s">
        <v>116</v>
      </c>
      <c r="H89">
        <v>0</v>
      </c>
      <c r="I89">
        <v>0</v>
      </c>
      <c r="K89">
        <v>0</v>
      </c>
      <c r="L89">
        <v>1</v>
      </c>
      <c r="M89">
        <v>1</v>
      </c>
      <c r="N89">
        <v>1</v>
      </c>
      <c r="O89">
        <v>1</v>
      </c>
      <c r="P89">
        <v>4</v>
      </c>
      <c r="Q89">
        <v>4</v>
      </c>
      <c r="R89">
        <v>4</v>
      </c>
      <c r="S89">
        <v>4</v>
      </c>
      <c r="T89">
        <v>1</v>
      </c>
      <c r="U89">
        <v>0</v>
      </c>
      <c r="V89">
        <v>0</v>
      </c>
      <c r="W89">
        <v>0</v>
      </c>
      <c r="X89">
        <v>1</v>
      </c>
      <c r="Y89">
        <v>1</v>
      </c>
      <c r="Z89">
        <v>1</v>
      </c>
      <c r="AA89">
        <v>0</v>
      </c>
      <c r="AB89">
        <v>5</v>
      </c>
      <c r="AC89">
        <v>3</v>
      </c>
      <c r="AD89">
        <v>5</v>
      </c>
      <c r="AE89">
        <v>2</v>
      </c>
      <c r="AF89">
        <v>2</v>
      </c>
      <c r="AG89">
        <v>2</v>
      </c>
      <c r="AH89">
        <v>3</v>
      </c>
      <c r="AI89">
        <v>0</v>
      </c>
      <c r="AJ89">
        <v>0</v>
      </c>
      <c r="AK89">
        <v>0</v>
      </c>
      <c r="AL89">
        <v>0</v>
      </c>
      <c r="AM89">
        <v>2</v>
      </c>
      <c r="AN89" s="51" t="s">
        <v>116</v>
      </c>
    </row>
    <row r="90" spans="1:40" x14ac:dyDescent="0.3">
      <c r="A90">
        <v>2025</v>
      </c>
      <c r="B90">
        <v>1</v>
      </c>
      <c r="C90">
        <v>4403</v>
      </c>
      <c r="D90">
        <v>4406</v>
      </c>
      <c r="E90" t="s">
        <v>127</v>
      </c>
      <c r="F90" t="s">
        <v>92</v>
      </c>
      <c r="G90" t="s">
        <v>116</v>
      </c>
      <c r="H90">
        <v>0</v>
      </c>
      <c r="I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1</v>
      </c>
      <c r="Q90">
        <v>1</v>
      </c>
      <c r="R90">
        <v>2</v>
      </c>
      <c r="S90">
        <v>1</v>
      </c>
      <c r="T90">
        <v>0</v>
      </c>
      <c r="U90">
        <v>1</v>
      </c>
      <c r="V90">
        <v>0</v>
      </c>
      <c r="W90">
        <v>0</v>
      </c>
      <c r="X90">
        <v>3</v>
      </c>
      <c r="Y90">
        <v>4</v>
      </c>
      <c r="Z90">
        <v>3</v>
      </c>
      <c r="AA90">
        <v>0</v>
      </c>
      <c r="AB90">
        <v>1</v>
      </c>
      <c r="AC90">
        <v>0</v>
      </c>
      <c r="AD90">
        <v>1</v>
      </c>
      <c r="AE90">
        <v>1</v>
      </c>
      <c r="AF90">
        <v>0</v>
      </c>
      <c r="AG90">
        <v>0</v>
      </c>
      <c r="AH90">
        <v>0</v>
      </c>
      <c r="AI90">
        <v>0</v>
      </c>
      <c r="AJ90">
        <v>1</v>
      </c>
      <c r="AK90">
        <v>0</v>
      </c>
      <c r="AL90">
        <v>0</v>
      </c>
      <c r="AM90">
        <v>0</v>
      </c>
      <c r="AN90" s="51" t="s">
        <v>116</v>
      </c>
    </row>
    <row r="91" spans="1:40" x14ac:dyDescent="0.3">
      <c r="A91">
        <v>2025</v>
      </c>
      <c r="B91">
        <v>1</v>
      </c>
      <c r="C91">
        <v>4404</v>
      </c>
      <c r="D91">
        <v>4407</v>
      </c>
      <c r="E91" t="s">
        <v>128</v>
      </c>
      <c r="F91" t="s">
        <v>92</v>
      </c>
      <c r="G91" t="s">
        <v>128</v>
      </c>
      <c r="H91">
        <v>32</v>
      </c>
      <c r="I91">
        <v>1</v>
      </c>
      <c r="K91">
        <v>34</v>
      </c>
      <c r="L91">
        <v>30</v>
      </c>
      <c r="M91">
        <v>31</v>
      </c>
      <c r="N91">
        <v>31</v>
      </c>
      <c r="O91">
        <v>30</v>
      </c>
      <c r="P91">
        <v>55</v>
      </c>
      <c r="Q91">
        <v>55</v>
      </c>
      <c r="R91">
        <v>56</v>
      </c>
      <c r="S91">
        <v>54</v>
      </c>
      <c r="T91">
        <v>31</v>
      </c>
      <c r="U91">
        <v>32</v>
      </c>
      <c r="V91">
        <v>0</v>
      </c>
      <c r="W91">
        <v>0</v>
      </c>
      <c r="X91">
        <v>29</v>
      </c>
      <c r="Y91">
        <v>30</v>
      </c>
      <c r="Z91">
        <v>32</v>
      </c>
      <c r="AA91">
        <v>0</v>
      </c>
      <c r="AB91">
        <v>32</v>
      </c>
      <c r="AC91">
        <v>30</v>
      </c>
      <c r="AD91">
        <v>35</v>
      </c>
      <c r="AE91">
        <v>34</v>
      </c>
      <c r="AF91">
        <v>7</v>
      </c>
      <c r="AG91">
        <v>4</v>
      </c>
      <c r="AH91">
        <v>0</v>
      </c>
      <c r="AI91">
        <v>9</v>
      </c>
      <c r="AJ91">
        <v>4</v>
      </c>
      <c r="AK91">
        <v>0</v>
      </c>
      <c r="AL91">
        <v>2</v>
      </c>
      <c r="AM91">
        <v>5</v>
      </c>
      <c r="AN91" s="51" t="s">
        <v>128</v>
      </c>
    </row>
    <row r="92" spans="1:40" x14ac:dyDescent="0.3">
      <c r="A92">
        <v>2025</v>
      </c>
      <c r="B92">
        <v>1</v>
      </c>
      <c r="C92">
        <v>4405</v>
      </c>
      <c r="D92">
        <v>4408</v>
      </c>
      <c r="E92" t="s">
        <v>129</v>
      </c>
      <c r="F92" t="s">
        <v>92</v>
      </c>
      <c r="G92" t="s">
        <v>128</v>
      </c>
      <c r="H92">
        <v>0</v>
      </c>
      <c r="I92">
        <v>0</v>
      </c>
      <c r="K92">
        <v>0</v>
      </c>
      <c r="L92">
        <v>1</v>
      </c>
      <c r="M92">
        <v>1</v>
      </c>
      <c r="N92">
        <v>1</v>
      </c>
      <c r="O92">
        <v>1</v>
      </c>
      <c r="P92">
        <v>3</v>
      </c>
      <c r="Q92">
        <v>4</v>
      </c>
      <c r="R92">
        <v>6</v>
      </c>
      <c r="S92">
        <v>4</v>
      </c>
      <c r="T92">
        <v>6</v>
      </c>
      <c r="U92">
        <v>5</v>
      </c>
      <c r="V92">
        <v>3</v>
      </c>
      <c r="W92">
        <v>0</v>
      </c>
      <c r="X92">
        <v>1</v>
      </c>
      <c r="Y92">
        <v>1</v>
      </c>
      <c r="Z92">
        <v>4</v>
      </c>
      <c r="AA92">
        <v>0</v>
      </c>
      <c r="AB92">
        <v>7</v>
      </c>
      <c r="AC92">
        <v>2</v>
      </c>
      <c r="AD92">
        <v>3</v>
      </c>
      <c r="AE92">
        <v>3</v>
      </c>
      <c r="AF92">
        <v>2</v>
      </c>
      <c r="AG92">
        <v>1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 s="51" t="s">
        <v>128</v>
      </c>
    </row>
    <row r="93" spans="1:40" x14ac:dyDescent="0.3">
      <c r="A93">
        <v>2025</v>
      </c>
      <c r="B93">
        <v>1</v>
      </c>
      <c r="C93">
        <v>4406</v>
      </c>
      <c r="D93">
        <v>4409</v>
      </c>
      <c r="E93" t="s">
        <v>130</v>
      </c>
      <c r="F93" t="s">
        <v>92</v>
      </c>
      <c r="G93" t="s">
        <v>128</v>
      </c>
      <c r="H93">
        <v>0</v>
      </c>
      <c r="I93">
        <v>0</v>
      </c>
      <c r="K93">
        <v>0</v>
      </c>
      <c r="L93">
        <v>3</v>
      </c>
      <c r="M93">
        <v>3</v>
      </c>
      <c r="N93">
        <v>3</v>
      </c>
      <c r="O93">
        <v>3</v>
      </c>
      <c r="P93">
        <v>5</v>
      </c>
      <c r="Q93">
        <v>5</v>
      </c>
      <c r="R93">
        <v>5</v>
      </c>
      <c r="S93">
        <v>5</v>
      </c>
      <c r="T93">
        <v>3</v>
      </c>
      <c r="U93">
        <v>3</v>
      </c>
      <c r="V93">
        <v>0</v>
      </c>
      <c r="W93">
        <v>0</v>
      </c>
      <c r="X93">
        <v>4</v>
      </c>
      <c r="Y93">
        <v>5</v>
      </c>
      <c r="Z93">
        <v>5</v>
      </c>
      <c r="AA93">
        <v>0</v>
      </c>
      <c r="AB93">
        <v>5</v>
      </c>
      <c r="AC93">
        <v>3</v>
      </c>
      <c r="AD93">
        <v>2</v>
      </c>
      <c r="AE93">
        <v>2</v>
      </c>
      <c r="AF93">
        <v>4</v>
      </c>
      <c r="AG93">
        <v>2</v>
      </c>
      <c r="AH93">
        <v>0</v>
      </c>
      <c r="AI93">
        <v>21</v>
      </c>
      <c r="AJ93">
        <v>0</v>
      </c>
      <c r="AK93">
        <v>0</v>
      </c>
      <c r="AL93">
        <v>1</v>
      </c>
      <c r="AM93">
        <v>8</v>
      </c>
      <c r="AN93" s="51" t="s">
        <v>128</v>
      </c>
    </row>
    <row r="94" spans="1:40" x14ac:dyDescent="0.3">
      <c r="A94">
        <v>2025</v>
      </c>
      <c r="B94">
        <v>1</v>
      </c>
      <c r="C94">
        <v>4407</v>
      </c>
      <c r="D94">
        <v>4410</v>
      </c>
      <c r="E94" t="s">
        <v>131</v>
      </c>
      <c r="F94" t="s">
        <v>92</v>
      </c>
      <c r="G94" t="s">
        <v>128</v>
      </c>
      <c r="H94">
        <v>0</v>
      </c>
      <c r="I94">
        <v>0</v>
      </c>
      <c r="K94">
        <v>0</v>
      </c>
      <c r="L94">
        <v>1</v>
      </c>
      <c r="M94">
        <v>1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2</v>
      </c>
      <c r="U94">
        <v>2</v>
      </c>
      <c r="V94">
        <v>0</v>
      </c>
      <c r="W94">
        <v>0</v>
      </c>
      <c r="X94">
        <v>1</v>
      </c>
      <c r="Y94">
        <v>1</v>
      </c>
      <c r="Z94">
        <v>0</v>
      </c>
      <c r="AA94">
        <v>0</v>
      </c>
      <c r="AB94">
        <v>1</v>
      </c>
      <c r="AC94">
        <v>2</v>
      </c>
      <c r="AD94">
        <v>2</v>
      </c>
      <c r="AE94">
        <v>2</v>
      </c>
      <c r="AF94">
        <v>1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 s="51" t="s">
        <v>128</v>
      </c>
    </row>
    <row r="95" spans="1:40" x14ac:dyDescent="0.3">
      <c r="A95">
        <v>2025</v>
      </c>
      <c r="B95">
        <v>1</v>
      </c>
      <c r="C95">
        <v>4408</v>
      </c>
      <c r="D95">
        <v>4411</v>
      </c>
      <c r="E95" t="s">
        <v>132</v>
      </c>
      <c r="F95" t="s">
        <v>92</v>
      </c>
      <c r="G95" t="s">
        <v>128</v>
      </c>
      <c r="H95">
        <v>0</v>
      </c>
      <c r="I95">
        <v>0</v>
      </c>
      <c r="K95">
        <v>0</v>
      </c>
      <c r="L95">
        <v>1</v>
      </c>
      <c r="M95">
        <v>1</v>
      </c>
      <c r="N95">
        <v>1</v>
      </c>
      <c r="O95">
        <v>1</v>
      </c>
      <c r="P95">
        <v>2</v>
      </c>
      <c r="Q95">
        <v>2</v>
      </c>
      <c r="R95">
        <v>2</v>
      </c>
      <c r="S95">
        <v>2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0</v>
      </c>
      <c r="AB95">
        <v>1</v>
      </c>
      <c r="AC95">
        <v>1</v>
      </c>
      <c r="AD95">
        <v>1</v>
      </c>
      <c r="AE95">
        <v>1</v>
      </c>
      <c r="AF95">
        <v>1</v>
      </c>
      <c r="AG95">
        <v>0</v>
      </c>
      <c r="AH95">
        <v>0</v>
      </c>
      <c r="AI95">
        <v>0</v>
      </c>
      <c r="AJ95">
        <v>1</v>
      </c>
      <c r="AK95">
        <v>0</v>
      </c>
      <c r="AL95">
        <v>0</v>
      </c>
      <c r="AM95">
        <v>0</v>
      </c>
      <c r="AN95" s="51" t="s">
        <v>128</v>
      </c>
    </row>
    <row r="96" spans="1:40" x14ac:dyDescent="0.3">
      <c r="A96">
        <v>2025</v>
      </c>
      <c r="B96">
        <v>1</v>
      </c>
      <c r="C96">
        <v>4409</v>
      </c>
      <c r="D96">
        <v>4412</v>
      </c>
      <c r="E96" t="s">
        <v>133</v>
      </c>
      <c r="F96" t="s">
        <v>92</v>
      </c>
      <c r="G96" t="s">
        <v>128</v>
      </c>
      <c r="H96">
        <v>0</v>
      </c>
      <c r="I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2</v>
      </c>
      <c r="R96">
        <v>2</v>
      </c>
      <c r="S96">
        <v>2</v>
      </c>
      <c r="T96">
        <v>1</v>
      </c>
      <c r="U96">
        <v>1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 s="51" t="s">
        <v>128</v>
      </c>
    </row>
    <row r="97" spans="1:40" x14ac:dyDescent="0.3">
      <c r="A97">
        <v>2025</v>
      </c>
      <c r="B97">
        <v>1</v>
      </c>
      <c r="C97">
        <v>4410</v>
      </c>
      <c r="D97">
        <v>4413</v>
      </c>
      <c r="E97" t="s">
        <v>134</v>
      </c>
      <c r="F97" t="s">
        <v>92</v>
      </c>
      <c r="G97" t="s">
        <v>128</v>
      </c>
      <c r="H97">
        <v>0</v>
      </c>
      <c r="I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1</v>
      </c>
      <c r="Q97">
        <v>1</v>
      </c>
      <c r="R97">
        <v>1</v>
      </c>
      <c r="S97">
        <v>1</v>
      </c>
      <c r="T97">
        <v>3</v>
      </c>
      <c r="U97">
        <v>3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 s="51" t="s">
        <v>128</v>
      </c>
    </row>
    <row r="98" spans="1:40" x14ac:dyDescent="0.3">
      <c r="A98">
        <v>2025</v>
      </c>
      <c r="B98">
        <v>1</v>
      </c>
      <c r="C98">
        <v>4411</v>
      </c>
      <c r="D98">
        <v>4414</v>
      </c>
      <c r="E98" t="s">
        <v>135</v>
      </c>
      <c r="F98" t="s">
        <v>92</v>
      </c>
      <c r="G98" t="s">
        <v>128</v>
      </c>
      <c r="H98">
        <v>0</v>
      </c>
      <c r="I98">
        <v>0</v>
      </c>
      <c r="K98">
        <v>0</v>
      </c>
      <c r="L98">
        <v>2</v>
      </c>
      <c r="M98">
        <v>2</v>
      </c>
      <c r="N98">
        <v>2</v>
      </c>
      <c r="O98">
        <v>2</v>
      </c>
      <c r="P98">
        <v>0</v>
      </c>
      <c r="Q98">
        <v>0</v>
      </c>
      <c r="R98">
        <v>0</v>
      </c>
      <c r="S98">
        <v>0</v>
      </c>
      <c r="T98">
        <v>2</v>
      </c>
      <c r="U98">
        <v>2</v>
      </c>
      <c r="V98">
        <v>0</v>
      </c>
      <c r="W98">
        <v>0</v>
      </c>
      <c r="X98">
        <v>1</v>
      </c>
      <c r="Y98">
        <v>1</v>
      </c>
      <c r="Z98">
        <v>1</v>
      </c>
      <c r="AA98">
        <v>0</v>
      </c>
      <c r="AB98">
        <v>0</v>
      </c>
      <c r="AC98">
        <v>0</v>
      </c>
      <c r="AD98">
        <v>1</v>
      </c>
      <c r="AE98">
        <v>1</v>
      </c>
      <c r="AF98">
        <v>1</v>
      </c>
      <c r="AG98">
        <v>1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 s="51" t="s">
        <v>128</v>
      </c>
    </row>
    <row r="99" spans="1:40" x14ac:dyDescent="0.3">
      <c r="A99">
        <v>2025</v>
      </c>
      <c r="B99">
        <v>1</v>
      </c>
      <c r="C99">
        <v>4412</v>
      </c>
      <c r="D99">
        <v>4415</v>
      </c>
      <c r="E99" t="s">
        <v>136</v>
      </c>
      <c r="F99" t="s">
        <v>92</v>
      </c>
      <c r="G99" t="s">
        <v>128</v>
      </c>
      <c r="H99">
        <v>0</v>
      </c>
      <c r="I99">
        <v>1</v>
      </c>
      <c r="K99">
        <v>0</v>
      </c>
      <c r="L99">
        <v>1</v>
      </c>
      <c r="M99">
        <v>1</v>
      </c>
      <c r="N99">
        <v>1</v>
      </c>
      <c r="O99">
        <v>1</v>
      </c>
      <c r="P99">
        <v>2</v>
      </c>
      <c r="Q99">
        <v>0</v>
      </c>
      <c r="R99">
        <v>1</v>
      </c>
      <c r="S99">
        <v>1</v>
      </c>
      <c r="T99">
        <v>1</v>
      </c>
      <c r="U99">
        <v>1</v>
      </c>
      <c r="V99">
        <v>0</v>
      </c>
      <c r="W99">
        <v>0</v>
      </c>
      <c r="X99">
        <v>1</v>
      </c>
      <c r="Y99">
        <v>1</v>
      </c>
      <c r="Z99">
        <v>3</v>
      </c>
      <c r="AA99">
        <v>0</v>
      </c>
      <c r="AB99">
        <v>2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1</v>
      </c>
      <c r="AI99">
        <v>0</v>
      </c>
      <c r="AJ99">
        <v>1</v>
      </c>
      <c r="AK99">
        <v>0</v>
      </c>
      <c r="AL99">
        <v>0</v>
      </c>
      <c r="AM99">
        <v>2</v>
      </c>
      <c r="AN99" s="51" t="s">
        <v>128</v>
      </c>
    </row>
    <row r="100" spans="1:40" x14ac:dyDescent="0.3">
      <c r="A100">
        <v>2025</v>
      </c>
      <c r="B100">
        <v>1</v>
      </c>
      <c r="C100">
        <v>4413</v>
      </c>
      <c r="D100">
        <v>4416</v>
      </c>
      <c r="E100" t="s">
        <v>137</v>
      </c>
      <c r="F100" t="s">
        <v>92</v>
      </c>
      <c r="G100" t="s">
        <v>128</v>
      </c>
      <c r="H100">
        <v>0</v>
      </c>
      <c r="I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2</v>
      </c>
      <c r="S100">
        <v>2</v>
      </c>
      <c r="T100">
        <v>0</v>
      </c>
      <c r="U100">
        <v>0</v>
      </c>
      <c r="V100">
        <v>0</v>
      </c>
      <c r="W100">
        <v>0</v>
      </c>
      <c r="X100">
        <v>2</v>
      </c>
      <c r="Y100">
        <v>1</v>
      </c>
      <c r="Z100">
        <v>1</v>
      </c>
      <c r="AA100">
        <v>0</v>
      </c>
      <c r="AB100">
        <v>2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2</v>
      </c>
      <c r="AN100" s="51" t="s">
        <v>128</v>
      </c>
    </row>
    <row r="101" spans="1:40" x14ac:dyDescent="0.3">
      <c r="A101">
        <v>2025</v>
      </c>
      <c r="B101">
        <v>1</v>
      </c>
      <c r="C101">
        <v>4414</v>
      </c>
      <c r="D101">
        <v>4417</v>
      </c>
      <c r="E101" t="s">
        <v>138</v>
      </c>
      <c r="F101" t="s">
        <v>92</v>
      </c>
      <c r="G101" t="s">
        <v>107</v>
      </c>
      <c r="H101">
        <v>0</v>
      </c>
      <c r="I101">
        <v>0</v>
      </c>
      <c r="K101">
        <v>0</v>
      </c>
      <c r="L101">
        <v>1</v>
      </c>
      <c r="M101">
        <v>1</v>
      </c>
      <c r="N101">
        <v>1</v>
      </c>
      <c r="O101">
        <v>1</v>
      </c>
      <c r="P101">
        <v>3</v>
      </c>
      <c r="Q101">
        <v>3</v>
      </c>
      <c r="R101">
        <v>1</v>
      </c>
      <c r="S101">
        <v>2</v>
      </c>
      <c r="T101">
        <v>1</v>
      </c>
      <c r="U101">
        <v>1</v>
      </c>
      <c r="V101">
        <v>0</v>
      </c>
      <c r="W101">
        <v>0</v>
      </c>
      <c r="X101">
        <v>2</v>
      </c>
      <c r="Y101">
        <v>2</v>
      </c>
      <c r="Z101">
        <v>1</v>
      </c>
      <c r="AA101">
        <v>0</v>
      </c>
      <c r="AB101">
        <v>1</v>
      </c>
      <c r="AC101">
        <v>1</v>
      </c>
      <c r="AD101">
        <v>2</v>
      </c>
      <c r="AE101">
        <v>2</v>
      </c>
      <c r="AF101">
        <v>2</v>
      </c>
      <c r="AG101">
        <v>2</v>
      </c>
      <c r="AH101">
        <v>7</v>
      </c>
      <c r="AI101">
        <v>1</v>
      </c>
      <c r="AJ101">
        <v>0</v>
      </c>
      <c r="AK101">
        <v>0</v>
      </c>
      <c r="AL101">
        <v>0</v>
      </c>
      <c r="AM101">
        <v>0</v>
      </c>
      <c r="AN101" s="51" t="s">
        <v>107</v>
      </c>
    </row>
    <row r="102" spans="1:40" x14ac:dyDescent="0.3">
      <c r="A102">
        <v>2025</v>
      </c>
      <c r="B102">
        <v>1</v>
      </c>
      <c r="C102">
        <v>4415</v>
      </c>
      <c r="D102">
        <v>4418</v>
      </c>
      <c r="E102" t="s">
        <v>139</v>
      </c>
      <c r="F102" t="s">
        <v>92</v>
      </c>
      <c r="G102" t="s">
        <v>107</v>
      </c>
      <c r="H102">
        <v>0</v>
      </c>
      <c r="I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2</v>
      </c>
      <c r="Q102">
        <v>2</v>
      </c>
      <c r="R102">
        <v>2</v>
      </c>
      <c r="S102">
        <v>2</v>
      </c>
      <c r="T102">
        <v>1</v>
      </c>
      <c r="U102">
        <v>1</v>
      </c>
      <c r="V102">
        <v>0</v>
      </c>
      <c r="W102">
        <v>0</v>
      </c>
      <c r="X102">
        <v>0</v>
      </c>
      <c r="Y102">
        <v>0</v>
      </c>
      <c r="Z102">
        <v>1</v>
      </c>
      <c r="AA102">
        <v>0</v>
      </c>
      <c r="AB102">
        <v>0</v>
      </c>
      <c r="AC102">
        <v>1</v>
      </c>
      <c r="AD102">
        <v>1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 s="51" t="s">
        <v>107</v>
      </c>
    </row>
    <row r="103" spans="1:40" x14ac:dyDescent="0.3">
      <c r="A103">
        <v>2025</v>
      </c>
      <c r="B103">
        <v>1</v>
      </c>
      <c r="C103">
        <v>4416</v>
      </c>
      <c r="D103">
        <v>4419</v>
      </c>
      <c r="E103" t="s">
        <v>140</v>
      </c>
      <c r="F103" t="s">
        <v>92</v>
      </c>
      <c r="G103" t="s">
        <v>107</v>
      </c>
      <c r="H103">
        <v>0</v>
      </c>
      <c r="I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1</v>
      </c>
      <c r="Q103">
        <v>1</v>
      </c>
      <c r="R103">
        <v>1</v>
      </c>
      <c r="S103">
        <v>1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1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1</v>
      </c>
      <c r="AG103">
        <v>1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 s="51" t="s">
        <v>107</v>
      </c>
    </row>
    <row r="104" spans="1:40" x14ac:dyDescent="0.3">
      <c r="A104">
        <v>2025</v>
      </c>
      <c r="B104">
        <v>1</v>
      </c>
      <c r="C104">
        <v>4417</v>
      </c>
      <c r="D104">
        <v>4420</v>
      </c>
      <c r="E104" t="s">
        <v>141</v>
      </c>
      <c r="F104" t="s">
        <v>92</v>
      </c>
      <c r="G104" t="s">
        <v>141</v>
      </c>
      <c r="H104">
        <v>27</v>
      </c>
      <c r="I104">
        <v>2</v>
      </c>
      <c r="K104">
        <v>30</v>
      </c>
      <c r="L104">
        <v>20</v>
      </c>
      <c r="M104">
        <v>20</v>
      </c>
      <c r="N104">
        <v>19</v>
      </c>
      <c r="O104">
        <v>20</v>
      </c>
      <c r="P104">
        <v>22</v>
      </c>
      <c r="Q104">
        <v>21</v>
      </c>
      <c r="R104">
        <v>21</v>
      </c>
      <c r="S104">
        <v>23</v>
      </c>
      <c r="T104">
        <v>19</v>
      </c>
      <c r="U104">
        <v>19</v>
      </c>
      <c r="V104">
        <v>0</v>
      </c>
      <c r="W104">
        <v>0</v>
      </c>
      <c r="X104">
        <v>26</v>
      </c>
      <c r="Y104">
        <v>27</v>
      </c>
      <c r="Z104">
        <v>31</v>
      </c>
      <c r="AA104">
        <v>0</v>
      </c>
      <c r="AB104">
        <v>37</v>
      </c>
      <c r="AC104">
        <v>22</v>
      </c>
      <c r="AD104">
        <v>31</v>
      </c>
      <c r="AE104">
        <v>23</v>
      </c>
      <c r="AF104">
        <v>15</v>
      </c>
      <c r="AG104">
        <v>11</v>
      </c>
      <c r="AH104">
        <v>1</v>
      </c>
      <c r="AI104">
        <v>0</v>
      </c>
      <c r="AJ104">
        <v>2</v>
      </c>
      <c r="AK104">
        <v>0</v>
      </c>
      <c r="AL104">
        <v>0</v>
      </c>
      <c r="AM104">
        <v>15</v>
      </c>
      <c r="AN104" s="51" t="s">
        <v>141</v>
      </c>
    </row>
    <row r="105" spans="1:40" x14ac:dyDescent="0.3">
      <c r="A105">
        <v>2025</v>
      </c>
      <c r="B105">
        <v>1</v>
      </c>
      <c r="C105">
        <v>4418</v>
      </c>
      <c r="D105">
        <v>4421</v>
      </c>
      <c r="E105" t="s">
        <v>142</v>
      </c>
      <c r="F105" t="s">
        <v>92</v>
      </c>
      <c r="G105" t="s">
        <v>141</v>
      </c>
      <c r="H105">
        <v>0</v>
      </c>
      <c r="I105">
        <v>0</v>
      </c>
      <c r="K105">
        <v>3</v>
      </c>
      <c r="L105">
        <v>8</v>
      </c>
      <c r="M105">
        <v>8</v>
      </c>
      <c r="N105">
        <v>8</v>
      </c>
      <c r="O105">
        <v>8</v>
      </c>
      <c r="P105">
        <v>4</v>
      </c>
      <c r="Q105">
        <v>4</v>
      </c>
      <c r="R105">
        <v>6</v>
      </c>
      <c r="S105">
        <v>5</v>
      </c>
      <c r="T105">
        <v>2</v>
      </c>
      <c r="U105">
        <v>4</v>
      </c>
      <c r="V105">
        <v>0</v>
      </c>
      <c r="W105">
        <v>0</v>
      </c>
      <c r="X105">
        <v>4</v>
      </c>
      <c r="Y105">
        <v>8</v>
      </c>
      <c r="Z105">
        <v>5</v>
      </c>
      <c r="AA105">
        <v>0</v>
      </c>
      <c r="AB105">
        <v>3</v>
      </c>
      <c r="AC105">
        <v>5</v>
      </c>
      <c r="AD105">
        <v>9</v>
      </c>
      <c r="AE105">
        <v>10</v>
      </c>
      <c r="AF105">
        <v>5</v>
      </c>
      <c r="AG105">
        <v>5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6</v>
      </c>
      <c r="AN105" s="51" t="s">
        <v>141</v>
      </c>
    </row>
    <row r="106" spans="1:40" x14ac:dyDescent="0.3">
      <c r="A106">
        <v>2025</v>
      </c>
      <c r="B106">
        <v>1</v>
      </c>
      <c r="C106">
        <v>4419</v>
      </c>
      <c r="D106">
        <v>4422</v>
      </c>
      <c r="E106" t="s">
        <v>143</v>
      </c>
      <c r="F106" t="s">
        <v>92</v>
      </c>
      <c r="G106" t="s">
        <v>141</v>
      </c>
      <c r="H106">
        <v>0</v>
      </c>
      <c r="I106">
        <v>0</v>
      </c>
      <c r="K106">
        <v>0</v>
      </c>
      <c r="L106">
        <v>5</v>
      </c>
      <c r="M106">
        <v>5</v>
      </c>
      <c r="N106">
        <v>5</v>
      </c>
      <c r="O106">
        <v>5</v>
      </c>
      <c r="P106">
        <v>4</v>
      </c>
      <c r="Q106">
        <v>4</v>
      </c>
      <c r="R106">
        <v>4</v>
      </c>
      <c r="S106">
        <v>4</v>
      </c>
      <c r="T106">
        <v>0</v>
      </c>
      <c r="U106">
        <v>0</v>
      </c>
      <c r="V106">
        <v>0</v>
      </c>
      <c r="W106">
        <v>0</v>
      </c>
      <c r="X106">
        <v>2</v>
      </c>
      <c r="Y106">
        <v>2</v>
      </c>
      <c r="Z106">
        <v>1</v>
      </c>
      <c r="AA106">
        <v>0</v>
      </c>
      <c r="AB106">
        <v>6</v>
      </c>
      <c r="AC106">
        <v>5</v>
      </c>
      <c r="AD106">
        <v>5</v>
      </c>
      <c r="AE106">
        <v>4</v>
      </c>
      <c r="AF106">
        <v>2</v>
      </c>
      <c r="AG106">
        <v>1</v>
      </c>
      <c r="AH106">
        <v>0</v>
      </c>
      <c r="AI106">
        <v>4</v>
      </c>
      <c r="AJ106">
        <v>0</v>
      </c>
      <c r="AK106">
        <v>0</v>
      </c>
      <c r="AL106">
        <v>0</v>
      </c>
      <c r="AM106">
        <v>3</v>
      </c>
      <c r="AN106" s="51" t="s">
        <v>141</v>
      </c>
    </row>
    <row r="107" spans="1:40" x14ac:dyDescent="0.3">
      <c r="A107">
        <v>2025</v>
      </c>
      <c r="B107">
        <v>1</v>
      </c>
      <c r="C107">
        <v>4420</v>
      </c>
      <c r="D107">
        <v>4423</v>
      </c>
      <c r="E107" t="s">
        <v>144</v>
      </c>
      <c r="F107" t="s">
        <v>92</v>
      </c>
      <c r="G107" t="s">
        <v>141</v>
      </c>
      <c r="H107">
        <v>0</v>
      </c>
      <c r="I107">
        <v>0</v>
      </c>
      <c r="K107">
        <v>0</v>
      </c>
      <c r="L107">
        <v>2</v>
      </c>
      <c r="M107">
        <v>2</v>
      </c>
      <c r="N107">
        <v>2</v>
      </c>
      <c r="O107">
        <v>2</v>
      </c>
      <c r="P107">
        <v>5</v>
      </c>
      <c r="Q107">
        <v>3</v>
      </c>
      <c r="R107">
        <v>3</v>
      </c>
      <c r="S107">
        <v>3</v>
      </c>
      <c r="T107">
        <v>6</v>
      </c>
      <c r="U107">
        <v>6</v>
      </c>
      <c r="V107">
        <v>0</v>
      </c>
      <c r="W107">
        <v>0</v>
      </c>
      <c r="X107">
        <v>11</v>
      </c>
      <c r="Y107">
        <v>10</v>
      </c>
      <c r="Z107">
        <v>9</v>
      </c>
      <c r="AA107">
        <v>0</v>
      </c>
      <c r="AB107">
        <v>7</v>
      </c>
      <c r="AC107">
        <v>5</v>
      </c>
      <c r="AD107">
        <v>8</v>
      </c>
      <c r="AE107">
        <v>7</v>
      </c>
      <c r="AF107">
        <v>4</v>
      </c>
      <c r="AG107">
        <v>2</v>
      </c>
      <c r="AH107">
        <v>1</v>
      </c>
      <c r="AI107">
        <v>0</v>
      </c>
      <c r="AJ107">
        <v>0</v>
      </c>
      <c r="AK107">
        <v>0</v>
      </c>
      <c r="AL107">
        <v>0</v>
      </c>
      <c r="AM107">
        <v>6</v>
      </c>
      <c r="AN107" s="51" t="s">
        <v>141</v>
      </c>
    </row>
    <row r="108" spans="1:40" x14ac:dyDescent="0.3">
      <c r="A108">
        <v>2025</v>
      </c>
      <c r="B108">
        <v>1</v>
      </c>
      <c r="C108">
        <v>4421</v>
      </c>
      <c r="D108">
        <v>4424</v>
      </c>
      <c r="E108" t="s">
        <v>145</v>
      </c>
      <c r="F108" t="s">
        <v>92</v>
      </c>
      <c r="G108" t="s">
        <v>141</v>
      </c>
      <c r="H108">
        <v>0</v>
      </c>
      <c r="I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2</v>
      </c>
      <c r="Q108">
        <v>2</v>
      </c>
      <c r="R108">
        <v>2</v>
      </c>
      <c r="S108">
        <v>2</v>
      </c>
      <c r="T108">
        <v>5</v>
      </c>
      <c r="U108">
        <v>5</v>
      </c>
      <c r="V108">
        <v>0</v>
      </c>
      <c r="W108">
        <v>0</v>
      </c>
      <c r="X108">
        <v>3</v>
      </c>
      <c r="Y108">
        <v>2</v>
      </c>
      <c r="Z108">
        <v>3</v>
      </c>
      <c r="AA108">
        <v>0</v>
      </c>
      <c r="AB108">
        <v>1</v>
      </c>
      <c r="AC108">
        <v>0</v>
      </c>
      <c r="AD108">
        <v>3</v>
      </c>
      <c r="AE108">
        <v>3</v>
      </c>
      <c r="AF108">
        <v>1</v>
      </c>
      <c r="AG108">
        <v>1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1</v>
      </c>
      <c r="AN108" s="51" t="s">
        <v>141</v>
      </c>
    </row>
    <row r="109" spans="1:40" x14ac:dyDescent="0.3">
      <c r="A109">
        <v>2025</v>
      </c>
      <c r="B109">
        <v>1</v>
      </c>
      <c r="C109">
        <v>4422</v>
      </c>
      <c r="D109">
        <v>4425</v>
      </c>
      <c r="E109" t="s">
        <v>146</v>
      </c>
      <c r="F109" t="s">
        <v>92</v>
      </c>
      <c r="G109" t="s">
        <v>141</v>
      </c>
      <c r="H109">
        <v>0</v>
      </c>
      <c r="I109">
        <v>0</v>
      </c>
      <c r="K109">
        <v>0</v>
      </c>
      <c r="L109">
        <v>5</v>
      </c>
      <c r="M109">
        <v>4</v>
      </c>
      <c r="N109">
        <v>5</v>
      </c>
      <c r="O109">
        <v>5</v>
      </c>
      <c r="P109">
        <v>3</v>
      </c>
      <c r="Q109">
        <v>3</v>
      </c>
      <c r="R109">
        <v>3</v>
      </c>
      <c r="S109">
        <v>3</v>
      </c>
      <c r="T109">
        <v>4</v>
      </c>
      <c r="U109">
        <v>3</v>
      </c>
      <c r="V109">
        <v>1</v>
      </c>
      <c r="W109">
        <v>0</v>
      </c>
      <c r="X109">
        <v>2</v>
      </c>
      <c r="Y109">
        <v>2</v>
      </c>
      <c r="Z109">
        <v>2</v>
      </c>
      <c r="AA109">
        <v>0</v>
      </c>
      <c r="AB109">
        <v>2</v>
      </c>
      <c r="AC109">
        <v>2</v>
      </c>
      <c r="AD109">
        <v>3</v>
      </c>
      <c r="AE109">
        <v>3</v>
      </c>
      <c r="AF109">
        <v>2</v>
      </c>
      <c r="AG109">
        <v>2</v>
      </c>
      <c r="AH109">
        <v>1</v>
      </c>
      <c r="AI109">
        <v>0</v>
      </c>
      <c r="AJ109">
        <v>0</v>
      </c>
      <c r="AK109">
        <v>0</v>
      </c>
      <c r="AL109">
        <v>0</v>
      </c>
      <c r="AM109">
        <v>0</v>
      </c>
      <c r="AN109" s="51" t="s">
        <v>141</v>
      </c>
    </row>
    <row r="110" spans="1:40" x14ac:dyDescent="0.3">
      <c r="A110">
        <v>2025</v>
      </c>
      <c r="B110">
        <v>1</v>
      </c>
      <c r="C110">
        <v>4423</v>
      </c>
      <c r="D110">
        <v>4426</v>
      </c>
      <c r="E110" t="s">
        <v>147</v>
      </c>
      <c r="F110" t="s">
        <v>92</v>
      </c>
      <c r="G110" t="s">
        <v>141</v>
      </c>
      <c r="H110">
        <v>0</v>
      </c>
      <c r="I110">
        <v>0</v>
      </c>
      <c r="K110">
        <v>0</v>
      </c>
      <c r="L110">
        <v>8</v>
      </c>
      <c r="M110">
        <v>8</v>
      </c>
      <c r="N110">
        <v>8</v>
      </c>
      <c r="O110">
        <v>8</v>
      </c>
      <c r="P110">
        <v>6</v>
      </c>
      <c r="Q110">
        <v>5</v>
      </c>
      <c r="R110">
        <v>4</v>
      </c>
      <c r="S110">
        <v>5</v>
      </c>
      <c r="T110">
        <v>7</v>
      </c>
      <c r="U110">
        <v>7</v>
      </c>
      <c r="V110">
        <v>0</v>
      </c>
      <c r="W110">
        <v>0</v>
      </c>
      <c r="X110">
        <v>2</v>
      </c>
      <c r="Y110">
        <v>4</v>
      </c>
      <c r="Z110">
        <v>3</v>
      </c>
      <c r="AA110">
        <v>0</v>
      </c>
      <c r="AB110">
        <v>7</v>
      </c>
      <c r="AC110">
        <v>3</v>
      </c>
      <c r="AD110">
        <v>4</v>
      </c>
      <c r="AE110">
        <v>2</v>
      </c>
      <c r="AF110">
        <v>3</v>
      </c>
      <c r="AG110">
        <v>3</v>
      </c>
      <c r="AH110">
        <v>0</v>
      </c>
      <c r="AI110">
        <v>0</v>
      </c>
      <c r="AJ110">
        <v>0</v>
      </c>
      <c r="AK110">
        <v>0</v>
      </c>
      <c r="AL110">
        <v>2</v>
      </c>
      <c r="AM110">
        <v>5</v>
      </c>
      <c r="AN110" s="51" t="s">
        <v>141</v>
      </c>
    </row>
    <row r="111" spans="1:40" x14ac:dyDescent="0.3">
      <c r="A111">
        <v>2025</v>
      </c>
      <c r="B111">
        <v>1</v>
      </c>
      <c r="C111">
        <v>4424</v>
      </c>
      <c r="D111">
        <v>4427</v>
      </c>
      <c r="E111" t="s">
        <v>148</v>
      </c>
      <c r="F111" t="s">
        <v>92</v>
      </c>
      <c r="G111" t="s">
        <v>141</v>
      </c>
      <c r="H111">
        <v>0</v>
      </c>
      <c r="I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2</v>
      </c>
      <c r="Q111">
        <v>2</v>
      </c>
      <c r="R111">
        <v>2</v>
      </c>
      <c r="S111">
        <v>2</v>
      </c>
      <c r="T111">
        <v>3</v>
      </c>
      <c r="U111">
        <v>3</v>
      </c>
      <c r="V111">
        <v>0</v>
      </c>
      <c r="W111">
        <v>0</v>
      </c>
      <c r="X111">
        <v>2</v>
      </c>
      <c r="Y111">
        <v>2</v>
      </c>
      <c r="Z111">
        <v>2</v>
      </c>
      <c r="AA111">
        <v>0</v>
      </c>
      <c r="AB111">
        <v>1</v>
      </c>
      <c r="AC111">
        <v>1</v>
      </c>
      <c r="AD111">
        <v>1</v>
      </c>
      <c r="AE111">
        <v>1</v>
      </c>
      <c r="AF111">
        <v>1</v>
      </c>
      <c r="AG111">
        <v>1</v>
      </c>
      <c r="AH111">
        <v>0</v>
      </c>
      <c r="AI111">
        <v>0</v>
      </c>
      <c r="AJ111">
        <v>0</v>
      </c>
      <c r="AK111">
        <v>0</v>
      </c>
      <c r="AL111">
        <v>1</v>
      </c>
      <c r="AM111">
        <v>1</v>
      </c>
      <c r="AN111" s="51" t="s">
        <v>141</v>
      </c>
    </row>
    <row r="112" spans="1:40" x14ac:dyDescent="0.3">
      <c r="A112">
        <v>2025</v>
      </c>
      <c r="B112">
        <v>1</v>
      </c>
      <c r="C112">
        <v>4425</v>
      </c>
      <c r="D112">
        <v>4428</v>
      </c>
      <c r="E112" t="s">
        <v>149</v>
      </c>
      <c r="F112" t="s">
        <v>92</v>
      </c>
      <c r="G112" t="s">
        <v>141</v>
      </c>
      <c r="H112">
        <v>0</v>
      </c>
      <c r="I112">
        <v>0</v>
      </c>
      <c r="K112">
        <v>0</v>
      </c>
      <c r="L112">
        <v>4</v>
      </c>
      <c r="M112">
        <v>4</v>
      </c>
      <c r="N112">
        <v>4</v>
      </c>
      <c r="O112">
        <v>4</v>
      </c>
      <c r="P112">
        <v>6</v>
      </c>
      <c r="Q112">
        <v>6</v>
      </c>
      <c r="R112">
        <v>6</v>
      </c>
      <c r="S112">
        <v>6</v>
      </c>
      <c r="T112">
        <v>5</v>
      </c>
      <c r="U112">
        <v>5</v>
      </c>
      <c r="V112">
        <v>0</v>
      </c>
      <c r="W112">
        <v>0</v>
      </c>
      <c r="X112">
        <v>6</v>
      </c>
      <c r="Y112">
        <v>5</v>
      </c>
      <c r="Z112">
        <v>5</v>
      </c>
      <c r="AA112">
        <v>0</v>
      </c>
      <c r="AB112">
        <v>6</v>
      </c>
      <c r="AC112">
        <v>2</v>
      </c>
      <c r="AD112">
        <v>2</v>
      </c>
      <c r="AE112">
        <v>2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2</v>
      </c>
      <c r="AN112" s="51" t="s">
        <v>141</v>
      </c>
    </row>
    <row r="113" spans="1:40" x14ac:dyDescent="0.3">
      <c r="A113">
        <v>2025</v>
      </c>
      <c r="B113">
        <v>1</v>
      </c>
      <c r="C113">
        <v>4426</v>
      </c>
      <c r="D113">
        <v>4429</v>
      </c>
      <c r="E113" t="s">
        <v>150</v>
      </c>
      <c r="F113" t="s">
        <v>92</v>
      </c>
      <c r="G113" t="s">
        <v>141</v>
      </c>
      <c r="H113">
        <v>0</v>
      </c>
      <c r="I113">
        <v>0</v>
      </c>
      <c r="K113">
        <v>2</v>
      </c>
      <c r="L113">
        <v>9</v>
      </c>
      <c r="M113">
        <v>9</v>
      </c>
      <c r="N113">
        <v>9</v>
      </c>
      <c r="O113">
        <v>9</v>
      </c>
      <c r="P113">
        <v>10</v>
      </c>
      <c r="Q113">
        <v>10</v>
      </c>
      <c r="R113">
        <v>10</v>
      </c>
      <c r="S113">
        <v>10</v>
      </c>
      <c r="T113">
        <v>15</v>
      </c>
      <c r="U113">
        <v>16</v>
      </c>
      <c r="V113">
        <v>0</v>
      </c>
      <c r="W113">
        <v>0</v>
      </c>
      <c r="X113">
        <v>18</v>
      </c>
      <c r="Y113">
        <v>18</v>
      </c>
      <c r="Z113">
        <v>22</v>
      </c>
      <c r="AA113">
        <v>0</v>
      </c>
      <c r="AB113">
        <v>22</v>
      </c>
      <c r="AC113">
        <v>9</v>
      </c>
      <c r="AD113">
        <v>15</v>
      </c>
      <c r="AE113">
        <v>9</v>
      </c>
      <c r="AF113">
        <v>7</v>
      </c>
      <c r="AG113">
        <v>7</v>
      </c>
      <c r="AH113">
        <v>0</v>
      </c>
      <c r="AI113">
        <v>0</v>
      </c>
      <c r="AJ113">
        <v>9</v>
      </c>
      <c r="AK113">
        <v>0</v>
      </c>
      <c r="AL113">
        <v>5</v>
      </c>
      <c r="AM113">
        <v>10</v>
      </c>
      <c r="AN113" s="51" t="s">
        <v>141</v>
      </c>
    </row>
    <row r="114" spans="1:40" x14ac:dyDescent="0.3">
      <c r="A114">
        <v>2025</v>
      </c>
      <c r="B114">
        <v>1</v>
      </c>
      <c r="C114">
        <v>4427</v>
      </c>
      <c r="D114">
        <v>4430</v>
      </c>
      <c r="E114" t="s">
        <v>151</v>
      </c>
      <c r="F114" t="s">
        <v>92</v>
      </c>
      <c r="G114" t="s">
        <v>141</v>
      </c>
      <c r="H114">
        <v>0</v>
      </c>
      <c r="I114">
        <v>0</v>
      </c>
      <c r="K114">
        <v>0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3</v>
      </c>
      <c r="U114">
        <v>3</v>
      </c>
      <c r="V114">
        <v>0</v>
      </c>
      <c r="W114">
        <v>0</v>
      </c>
      <c r="X114">
        <v>4</v>
      </c>
      <c r="Y114">
        <v>4</v>
      </c>
      <c r="Z114">
        <v>4</v>
      </c>
      <c r="AA114">
        <v>0</v>
      </c>
      <c r="AB114">
        <v>1</v>
      </c>
      <c r="AC114">
        <v>2</v>
      </c>
      <c r="AD114">
        <v>2</v>
      </c>
      <c r="AE114">
        <v>2</v>
      </c>
      <c r="AF114">
        <v>5</v>
      </c>
      <c r="AG114">
        <v>5</v>
      </c>
      <c r="AH114">
        <v>0</v>
      </c>
      <c r="AI114">
        <v>0</v>
      </c>
      <c r="AJ114">
        <v>1</v>
      </c>
      <c r="AK114">
        <v>0</v>
      </c>
      <c r="AL114">
        <v>0</v>
      </c>
      <c r="AM114">
        <v>2</v>
      </c>
      <c r="AN114" s="51" t="s">
        <v>141</v>
      </c>
    </row>
    <row r="115" spans="1:40" x14ac:dyDescent="0.3">
      <c r="A115">
        <v>2025</v>
      </c>
      <c r="B115">
        <v>1</v>
      </c>
      <c r="C115">
        <v>4428</v>
      </c>
      <c r="D115">
        <v>4431</v>
      </c>
      <c r="E115" t="s">
        <v>152</v>
      </c>
      <c r="F115" t="s">
        <v>92</v>
      </c>
      <c r="G115" t="s">
        <v>141</v>
      </c>
      <c r="H115">
        <v>0</v>
      </c>
      <c r="I115">
        <v>0</v>
      </c>
      <c r="K115">
        <v>0</v>
      </c>
      <c r="L115">
        <v>1</v>
      </c>
      <c r="M115">
        <v>1</v>
      </c>
      <c r="N115">
        <v>1</v>
      </c>
      <c r="O115">
        <v>1</v>
      </c>
      <c r="P115">
        <v>0</v>
      </c>
      <c r="Q115">
        <v>0</v>
      </c>
      <c r="R115">
        <v>0</v>
      </c>
      <c r="S115">
        <v>0</v>
      </c>
      <c r="T115">
        <v>4</v>
      </c>
      <c r="U115">
        <v>4</v>
      </c>
      <c r="V115">
        <v>0</v>
      </c>
      <c r="W115">
        <v>0</v>
      </c>
      <c r="X115">
        <v>1</v>
      </c>
      <c r="Y115">
        <v>2</v>
      </c>
      <c r="Z115">
        <v>2</v>
      </c>
      <c r="AA115">
        <v>0</v>
      </c>
      <c r="AB115">
        <v>1</v>
      </c>
      <c r="AC115">
        <v>2</v>
      </c>
      <c r="AD115">
        <v>2</v>
      </c>
      <c r="AE115">
        <v>2</v>
      </c>
      <c r="AF115">
        <v>1</v>
      </c>
      <c r="AG115">
        <v>1</v>
      </c>
      <c r="AH115">
        <v>4</v>
      </c>
      <c r="AI115">
        <v>0</v>
      </c>
      <c r="AJ115">
        <v>0</v>
      </c>
      <c r="AK115">
        <v>0</v>
      </c>
      <c r="AL115">
        <v>0</v>
      </c>
      <c r="AM115">
        <v>0</v>
      </c>
      <c r="AN115" s="51" t="s">
        <v>141</v>
      </c>
    </row>
    <row r="116" spans="1:40" x14ac:dyDescent="0.3">
      <c r="A116">
        <v>2025</v>
      </c>
      <c r="B116">
        <v>1</v>
      </c>
      <c r="C116">
        <v>4429</v>
      </c>
      <c r="D116">
        <v>4432</v>
      </c>
      <c r="E116" t="s">
        <v>153</v>
      </c>
      <c r="F116" t="s">
        <v>92</v>
      </c>
      <c r="G116" t="s">
        <v>141</v>
      </c>
      <c r="H116">
        <v>0</v>
      </c>
      <c r="I116">
        <v>0</v>
      </c>
      <c r="K116">
        <v>0</v>
      </c>
      <c r="L116">
        <v>1</v>
      </c>
      <c r="M116">
        <v>1</v>
      </c>
      <c r="N116">
        <v>1</v>
      </c>
      <c r="O116">
        <v>1</v>
      </c>
      <c r="P116">
        <v>3</v>
      </c>
      <c r="Q116">
        <v>3</v>
      </c>
      <c r="R116">
        <v>3</v>
      </c>
      <c r="S116">
        <v>3</v>
      </c>
      <c r="T116">
        <v>2</v>
      </c>
      <c r="U116">
        <v>2</v>
      </c>
      <c r="V116">
        <v>0</v>
      </c>
      <c r="W116">
        <v>0</v>
      </c>
      <c r="X116">
        <v>3</v>
      </c>
      <c r="Y116">
        <v>3</v>
      </c>
      <c r="Z116">
        <v>3</v>
      </c>
      <c r="AA116">
        <v>0</v>
      </c>
      <c r="AB116">
        <v>3</v>
      </c>
      <c r="AC116">
        <v>3</v>
      </c>
      <c r="AD116">
        <v>3</v>
      </c>
      <c r="AE116">
        <v>2</v>
      </c>
      <c r="AF116">
        <v>2</v>
      </c>
      <c r="AG116">
        <v>1</v>
      </c>
      <c r="AH116">
        <v>1</v>
      </c>
      <c r="AI116">
        <v>0</v>
      </c>
      <c r="AJ116">
        <v>0</v>
      </c>
      <c r="AK116">
        <v>0</v>
      </c>
      <c r="AL116">
        <v>0</v>
      </c>
      <c r="AM116">
        <v>1</v>
      </c>
      <c r="AN116" s="51" t="s">
        <v>141</v>
      </c>
    </row>
    <row r="117" spans="1:40" x14ac:dyDescent="0.3">
      <c r="A117">
        <v>2025</v>
      </c>
      <c r="B117">
        <v>1</v>
      </c>
      <c r="C117">
        <v>4430</v>
      </c>
      <c r="D117">
        <v>4433</v>
      </c>
      <c r="E117" t="s">
        <v>154</v>
      </c>
      <c r="F117" t="s">
        <v>92</v>
      </c>
      <c r="G117" t="s">
        <v>141</v>
      </c>
      <c r="H117">
        <v>0</v>
      </c>
      <c r="I117">
        <v>0</v>
      </c>
      <c r="K117">
        <v>0</v>
      </c>
      <c r="L117">
        <v>3</v>
      </c>
      <c r="M117">
        <v>3</v>
      </c>
      <c r="N117">
        <v>3</v>
      </c>
      <c r="O117">
        <v>3</v>
      </c>
      <c r="P117">
        <v>2</v>
      </c>
      <c r="Q117">
        <v>2</v>
      </c>
      <c r="R117">
        <v>2</v>
      </c>
      <c r="S117">
        <v>2</v>
      </c>
      <c r="T117">
        <v>2</v>
      </c>
      <c r="U117">
        <v>2</v>
      </c>
      <c r="V117">
        <v>0</v>
      </c>
      <c r="W117">
        <v>0</v>
      </c>
      <c r="X117">
        <v>2</v>
      </c>
      <c r="Y117">
        <v>2</v>
      </c>
      <c r="Z117">
        <v>2</v>
      </c>
      <c r="AA117">
        <v>0</v>
      </c>
      <c r="AB117">
        <v>3</v>
      </c>
      <c r="AC117">
        <v>1</v>
      </c>
      <c r="AD117">
        <v>2</v>
      </c>
      <c r="AE117">
        <v>0</v>
      </c>
      <c r="AF117">
        <v>1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2</v>
      </c>
      <c r="AM117">
        <v>2</v>
      </c>
      <c r="AN117" s="51" t="s">
        <v>141</v>
      </c>
    </row>
    <row r="118" spans="1:40" x14ac:dyDescent="0.3">
      <c r="A118">
        <v>2025</v>
      </c>
      <c r="B118">
        <v>1</v>
      </c>
      <c r="C118">
        <v>4431</v>
      </c>
      <c r="D118">
        <v>4434</v>
      </c>
      <c r="E118" t="s">
        <v>155</v>
      </c>
      <c r="F118" t="s">
        <v>92</v>
      </c>
      <c r="G118" t="s">
        <v>141</v>
      </c>
      <c r="H118">
        <v>0</v>
      </c>
      <c r="I118">
        <v>0</v>
      </c>
      <c r="K118">
        <v>0</v>
      </c>
      <c r="L118">
        <v>4</v>
      </c>
      <c r="M118">
        <v>4</v>
      </c>
      <c r="N118">
        <v>4</v>
      </c>
      <c r="O118">
        <v>4</v>
      </c>
      <c r="P118">
        <v>1</v>
      </c>
      <c r="Q118">
        <v>1</v>
      </c>
      <c r="R118">
        <v>1</v>
      </c>
      <c r="S118">
        <v>1</v>
      </c>
      <c r="T118">
        <v>6</v>
      </c>
      <c r="U118">
        <v>6</v>
      </c>
      <c r="V118">
        <v>0</v>
      </c>
      <c r="W118">
        <v>0</v>
      </c>
      <c r="X118">
        <v>2</v>
      </c>
      <c r="Y118">
        <v>2</v>
      </c>
      <c r="Z118">
        <v>3</v>
      </c>
      <c r="AA118">
        <v>0</v>
      </c>
      <c r="AB118">
        <v>5</v>
      </c>
      <c r="AC118">
        <v>4</v>
      </c>
      <c r="AD118">
        <v>3</v>
      </c>
      <c r="AE118">
        <v>3</v>
      </c>
      <c r="AF118">
        <v>3</v>
      </c>
      <c r="AG118">
        <v>3</v>
      </c>
      <c r="AH118">
        <v>0</v>
      </c>
      <c r="AI118">
        <v>0</v>
      </c>
      <c r="AJ118">
        <v>2</v>
      </c>
      <c r="AK118">
        <v>0</v>
      </c>
      <c r="AL118">
        <v>0</v>
      </c>
      <c r="AM118">
        <v>1</v>
      </c>
      <c r="AN118" s="51" t="s">
        <v>141</v>
      </c>
    </row>
    <row r="119" spans="1:40" x14ac:dyDescent="0.3">
      <c r="A119">
        <v>2025</v>
      </c>
      <c r="B119">
        <v>1</v>
      </c>
      <c r="C119">
        <v>4432</v>
      </c>
      <c r="D119">
        <v>4435</v>
      </c>
      <c r="E119" t="s">
        <v>156</v>
      </c>
      <c r="F119" t="s">
        <v>92</v>
      </c>
      <c r="G119" t="s">
        <v>141</v>
      </c>
      <c r="H119">
        <v>0</v>
      </c>
      <c r="I119">
        <v>0</v>
      </c>
      <c r="K119">
        <v>0</v>
      </c>
      <c r="L119">
        <v>5</v>
      </c>
      <c r="M119">
        <v>5</v>
      </c>
      <c r="N119">
        <v>5</v>
      </c>
      <c r="O119">
        <v>5</v>
      </c>
      <c r="P119">
        <v>3</v>
      </c>
      <c r="Q119">
        <v>3</v>
      </c>
      <c r="R119">
        <v>3</v>
      </c>
      <c r="S119">
        <v>3</v>
      </c>
      <c r="T119">
        <v>0</v>
      </c>
      <c r="U119">
        <v>0</v>
      </c>
      <c r="V119">
        <v>0</v>
      </c>
      <c r="W119">
        <v>0</v>
      </c>
      <c r="X119">
        <v>1</v>
      </c>
      <c r="Y119">
        <v>1</v>
      </c>
      <c r="Z119">
        <v>1</v>
      </c>
      <c r="AA119">
        <v>0</v>
      </c>
      <c r="AB119">
        <v>3</v>
      </c>
      <c r="AC119">
        <v>1</v>
      </c>
      <c r="AD119">
        <v>1</v>
      </c>
      <c r="AE119">
        <v>1</v>
      </c>
      <c r="AF119">
        <v>3</v>
      </c>
      <c r="AG119">
        <v>3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1</v>
      </c>
      <c r="AN119" s="51" t="s">
        <v>141</v>
      </c>
    </row>
    <row r="120" spans="1:40" x14ac:dyDescent="0.3">
      <c r="A120">
        <v>2025</v>
      </c>
      <c r="B120">
        <v>1</v>
      </c>
      <c r="C120">
        <v>4433</v>
      </c>
      <c r="D120">
        <v>4436</v>
      </c>
      <c r="E120" t="s">
        <v>157</v>
      </c>
      <c r="F120" t="s">
        <v>92</v>
      </c>
      <c r="G120" t="s">
        <v>141</v>
      </c>
      <c r="H120">
        <v>0</v>
      </c>
      <c r="I120">
        <v>0</v>
      </c>
      <c r="K120">
        <v>0</v>
      </c>
      <c r="L120">
        <v>2</v>
      </c>
      <c r="M120">
        <v>2</v>
      </c>
      <c r="N120">
        <v>2</v>
      </c>
      <c r="O120">
        <v>2</v>
      </c>
      <c r="P120">
        <v>0</v>
      </c>
      <c r="Q120">
        <v>0</v>
      </c>
      <c r="R120">
        <v>2</v>
      </c>
      <c r="S120">
        <v>2</v>
      </c>
      <c r="T120">
        <v>0</v>
      </c>
      <c r="U120">
        <v>0</v>
      </c>
      <c r="V120">
        <v>0</v>
      </c>
      <c r="W120">
        <v>0</v>
      </c>
      <c r="X120">
        <v>2</v>
      </c>
      <c r="Y120">
        <v>0</v>
      </c>
      <c r="Z120">
        <v>2</v>
      </c>
      <c r="AA120">
        <v>0</v>
      </c>
      <c r="AB120">
        <v>1</v>
      </c>
      <c r="AC120">
        <v>0</v>
      </c>
      <c r="AD120">
        <v>1</v>
      </c>
      <c r="AE120">
        <v>0</v>
      </c>
      <c r="AF120">
        <v>1</v>
      </c>
      <c r="AG120">
        <v>1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 s="51" t="s">
        <v>141</v>
      </c>
    </row>
    <row r="121" spans="1:40" x14ac:dyDescent="0.3">
      <c r="A121">
        <v>2025</v>
      </c>
      <c r="B121">
        <v>1</v>
      </c>
      <c r="C121">
        <v>4434</v>
      </c>
      <c r="D121">
        <v>4437</v>
      </c>
      <c r="E121" t="s">
        <v>158</v>
      </c>
      <c r="F121" t="s">
        <v>92</v>
      </c>
      <c r="G121" t="s">
        <v>141</v>
      </c>
      <c r="H121">
        <v>0</v>
      </c>
      <c r="I121">
        <v>0</v>
      </c>
      <c r="K121">
        <v>0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5</v>
      </c>
      <c r="U121">
        <v>7</v>
      </c>
      <c r="V121">
        <v>0</v>
      </c>
      <c r="W121">
        <v>0</v>
      </c>
      <c r="X121">
        <v>3</v>
      </c>
      <c r="Y121">
        <v>4</v>
      </c>
      <c r="Z121">
        <v>7</v>
      </c>
      <c r="AA121">
        <v>0</v>
      </c>
      <c r="AB121">
        <v>0</v>
      </c>
      <c r="AC121">
        <v>1</v>
      </c>
      <c r="AD121">
        <v>1</v>
      </c>
      <c r="AE121">
        <v>1</v>
      </c>
      <c r="AF121">
        <v>3</v>
      </c>
      <c r="AG121">
        <v>2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2</v>
      </c>
      <c r="AN121" s="51" t="s">
        <v>141</v>
      </c>
    </row>
    <row r="122" spans="1:40" x14ac:dyDescent="0.3">
      <c r="A122">
        <v>2025</v>
      </c>
      <c r="B122">
        <v>1</v>
      </c>
      <c r="C122">
        <v>4435</v>
      </c>
      <c r="D122">
        <v>4438</v>
      </c>
      <c r="E122" t="s">
        <v>159</v>
      </c>
      <c r="F122" t="s">
        <v>92</v>
      </c>
      <c r="G122" t="s">
        <v>141</v>
      </c>
      <c r="H122">
        <v>0</v>
      </c>
      <c r="I122">
        <v>0</v>
      </c>
      <c r="K122">
        <v>0</v>
      </c>
      <c r="L122">
        <v>3</v>
      </c>
      <c r="M122">
        <v>3</v>
      </c>
      <c r="N122">
        <v>3</v>
      </c>
      <c r="O122">
        <v>3</v>
      </c>
      <c r="P122">
        <v>2</v>
      </c>
      <c r="Q122">
        <v>2</v>
      </c>
      <c r="R122">
        <v>2</v>
      </c>
      <c r="S122">
        <v>2</v>
      </c>
      <c r="T122">
        <v>1</v>
      </c>
      <c r="U122">
        <v>1</v>
      </c>
      <c r="V122">
        <v>0</v>
      </c>
      <c r="W122">
        <v>0</v>
      </c>
      <c r="X122">
        <v>1</v>
      </c>
      <c r="Y122">
        <v>1</v>
      </c>
      <c r="Z122">
        <v>1</v>
      </c>
      <c r="AA122">
        <v>0</v>
      </c>
      <c r="AB122">
        <v>6</v>
      </c>
      <c r="AC122">
        <v>5</v>
      </c>
      <c r="AD122">
        <v>5</v>
      </c>
      <c r="AE122">
        <v>5</v>
      </c>
      <c r="AF122">
        <v>6</v>
      </c>
      <c r="AG122">
        <v>6</v>
      </c>
      <c r="AH122">
        <v>0</v>
      </c>
      <c r="AI122">
        <v>0</v>
      </c>
      <c r="AJ122">
        <v>0</v>
      </c>
      <c r="AK122">
        <v>0</v>
      </c>
      <c r="AL122">
        <v>1</v>
      </c>
      <c r="AM122">
        <v>4</v>
      </c>
      <c r="AN122" s="51" t="s">
        <v>141</v>
      </c>
    </row>
    <row r="123" spans="1:40" x14ac:dyDescent="0.3">
      <c r="A123">
        <v>2025</v>
      </c>
      <c r="B123">
        <v>1</v>
      </c>
      <c r="C123">
        <v>4436</v>
      </c>
      <c r="D123">
        <v>4439</v>
      </c>
      <c r="E123" t="s">
        <v>160</v>
      </c>
      <c r="F123" t="s">
        <v>33</v>
      </c>
      <c r="G123" t="s">
        <v>161</v>
      </c>
      <c r="H123">
        <v>0</v>
      </c>
      <c r="I123">
        <v>0</v>
      </c>
      <c r="K123">
        <v>0</v>
      </c>
      <c r="L123">
        <v>4</v>
      </c>
      <c r="M123">
        <v>4</v>
      </c>
      <c r="N123">
        <v>4</v>
      </c>
      <c r="O123">
        <v>4</v>
      </c>
      <c r="P123">
        <v>3</v>
      </c>
      <c r="Q123">
        <v>3</v>
      </c>
      <c r="R123">
        <v>3</v>
      </c>
      <c r="S123">
        <v>3</v>
      </c>
      <c r="T123">
        <v>5</v>
      </c>
      <c r="U123">
        <v>5</v>
      </c>
      <c r="V123">
        <v>0</v>
      </c>
      <c r="W123">
        <v>0</v>
      </c>
      <c r="X123">
        <v>5</v>
      </c>
      <c r="Y123">
        <v>5</v>
      </c>
      <c r="Z123">
        <v>5</v>
      </c>
      <c r="AA123">
        <v>0</v>
      </c>
      <c r="AB123">
        <v>6</v>
      </c>
      <c r="AC123">
        <v>5</v>
      </c>
      <c r="AD123">
        <v>5</v>
      </c>
      <c r="AE123">
        <v>6</v>
      </c>
      <c r="AF123">
        <v>8</v>
      </c>
      <c r="AG123">
        <v>8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9</v>
      </c>
      <c r="AN123" s="51" t="s">
        <v>161</v>
      </c>
    </row>
    <row r="124" spans="1:40" x14ac:dyDescent="0.3">
      <c r="A124">
        <v>2025</v>
      </c>
      <c r="B124">
        <v>1</v>
      </c>
      <c r="C124">
        <v>4437</v>
      </c>
      <c r="D124">
        <v>4440</v>
      </c>
      <c r="E124" t="s">
        <v>162</v>
      </c>
      <c r="F124" t="s">
        <v>163</v>
      </c>
      <c r="G124" t="s">
        <v>164</v>
      </c>
      <c r="H124">
        <v>26</v>
      </c>
      <c r="I124">
        <v>0</v>
      </c>
      <c r="K124">
        <v>30</v>
      </c>
      <c r="L124">
        <v>14</v>
      </c>
      <c r="M124">
        <v>14</v>
      </c>
      <c r="N124">
        <v>14</v>
      </c>
      <c r="O124">
        <v>14</v>
      </c>
      <c r="P124">
        <v>14</v>
      </c>
      <c r="Q124">
        <v>15</v>
      </c>
      <c r="R124">
        <v>14</v>
      </c>
      <c r="S124">
        <v>15</v>
      </c>
      <c r="T124">
        <v>7</v>
      </c>
      <c r="U124">
        <v>7</v>
      </c>
      <c r="V124">
        <v>0</v>
      </c>
      <c r="W124">
        <v>0</v>
      </c>
      <c r="X124">
        <v>12</v>
      </c>
      <c r="Y124">
        <v>10</v>
      </c>
      <c r="Z124">
        <v>14</v>
      </c>
      <c r="AA124">
        <v>0</v>
      </c>
      <c r="AB124">
        <v>13</v>
      </c>
      <c r="AC124">
        <v>10</v>
      </c>
      <c r="AD124">
        <v>18</v>
      </c>
      <c r="AE124">
        <v>16</v>
      </c>
      <c r="AF124">
        <v>8</v>
      </c>
      <c r="AG124">
        <v>7</v>
      </c>
      <c r="AH124">
        <v>1</v>
      </c>
      <c r="AI124">
        <v>69</v>
      </c>
      <c r="AJ124">
        <v>12</v>
      </c>
      <c r="AK124">
        <v>0</v>
      </c>
      <c r="AL124">
        <v>1</v>
      </c>
      <c r="AM124">
        <v>12</v>
      </c>
      <c r="AN124" s="51" t="s">
        <v>164</v>
      </c>
    </row>
    <row r="125" spans="1:40" x14ac:dyDescent="0.3">
      <c r="A125">
        <v>2025</v>
      </c>
      <c r="B125">
        <v>1</v>
      </c>
      <c r="C125">
        <v>4438</v>
      </c>
      <c r="D125">
        <v>4441</v>
      </c>
      <c r="E125" t="s">
        <v>165</v>
      </c>
      <c r="F125" t="s">
        <v>163</v>
      </c>
      <c r="G125" t="s">
        <v>164</v>
      </c>
      <c r="H125">
        <v>1</v>
      </c>
      <c r="I125">
        <v>0</v>
      </c>
      <c r="K125">
        <v>2</v>
      </c>
      <c r="L125">
        <v>10</v>
      </c>
      <c r="M125">
        <v>10</v>
      </c>
      <c r="N125">
        <v>10</v>
      </c>
      <c r="O125">
        <v>10</v>
      </c>
      <c r="P125">
        <v>15</v>
      </c>
      <c r="Q125">
        <v>14</v>
      </c>
      <c r="R125">
        <v>17</v>
      </c>
      <c r="S125">
        <v>16</v>
      </c>
      <c r="T125">
        <v>16</v>
      </c>
      <c r="U125">
        <v>15</v>
      </c>
      <c r="V125">
        <v>0</v>
      </c>
      <c r="W125">
        <v>0</v>
      </c>
      <c r="X125">
        <v>11</v>
      </c>
      <c r="Y125">
        <v>10</v>
      </c>
      <c r="Z125">
        <v>15</v>
      </c>
      <c r="AA125">
        <v>0</v>
      </c>
      <c r="AB125">
        <v>16</v>
      </c>
      <c r="AC125">
        <v>16</v>
      </c>
      <c r="AD125">
        <v>13</v>
      </c>
      <c r="AE125">
        <v>14</v>
      </c>
      <c r="AF125">
        <v>10</v>
      </c>
      <c r="AG125">
        <v>9</v>
      </c>
      <c r="AH125">
        <v>3</v>
      </c>
      <c r="AI125">
        <v>12</v>
      </c>
      <c r="AJ125">
        <v>5</v>
      </c>
      <c r="AK125">
        <v>0</v>
      </c>
      <c r="AL125">
        <v>0</v>
      </c>
      <c r="AM125">
        <v>13</v>
      </c>
      <c r="AN125" s="51" t="s">
        <v>164</v>
      </c>
    </row>
    <row r="126" spans="1:40" x14ac:dyDescent="0.3">
      <c r="A126">
        <v>2025</v>
      </c>
      <c r="B126">
        <v>1</v>
      </c>
      <c r="C126">
        <v>4439</v>
      </c>
      <c r="D126">
        <v>4442</v>
      </c>
      <c r="E126" t="s">
        <v>166</v>
      </c>
      <c r="F126" t="s">
        <v>163</v>
      </c>
      <c r="G126" t="s">
        <v>167</v>
      </c>
      <c r="H126">
        <v>0</v>
      </c>
      <c r="I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1</v>
      </c>
      <c r="U126">
        <v>1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2</v>
      </c>
      <c r="AI126">
        <v>10</v>
      </c>
      <c r="AJ126">
        <v>0</v>
      </c>
      <c r="AK126">
        <v>0</v>
      </c>
      <c r="AL126">
        <v>0</v>
      </c>
      <c r="AM126">
        <v>1</v>
      </c>
      <c r="AN126" s="51" t="s">
        <v>363</v>
      </c>
    </row>
    <row r="127" spans="1:40" x14ac:dyDescent="0.3">
      <c r="A127">
        <v>2025</v>
      </c>
      <c r="B127">
        <v>1</v>
      </c>
      <c r="C127">
        <v>4440</v>
      </c>
      <c r="D127">
        <v>4443</v>
      </c>
      <c r="E127" t="s">
        <v>168</v>
      </c>
      <c r="F127" t="s">
        <v>163</v>
      </c>
      <c r="G127" t="s">
        <v>164</v>
      </c>
      <c r="H127">
        <v>0</v>
      </c>
      <c r="I127">
        <v>0</v>
      </c>
      <c r="K127">
        <v>0</v>
      </c>
      <c r="L127">
        <v>5</v>
      </c>
      <c r="M127">
        <v>5</v>
      </c>
      <c r="N127">
        <v>5</v>
      </c>
      <c r="O127">
        <v>5</v>
      </c>
      <c r="P127">
        <v>6</v>
      </c>
      <c r="Q127">
        <v>6</v>
      </c>
      <c r="R127">
        <v>6</v>
      </c>
      <c r="S127">
        <v>6</v>
      </c>
      <c r="T127">
        <v>3</v>
      </c>
      <c r="U127">
        <v>3</v>
      </c>
      <c r="V127">
        <v>0</v>
      </c>
      <c r="W127">
        <v>0</v>
      </c>
      <c r="X127">
        <v>3</v>
      </c>
      <c r="Y127">
        <v>4</v>
      </c>
      <c r="Z127">
        <v>4</v>
      </c>
      <c r="AA127">
        <v>0</v>
      </c>
      <c r="AB127">
        <v>4</v>
      </c>
      <c r="AC127">
        <v>2</v>
      </c>
      <c r="AD127">
        <v>3</v>
      </c>
      <c r="AE127">
        <v>3</v>
      </c>
      <c r="AF127">
        <v>5</v>
      </c>
      <c r="AG127">
        <v>5</v>
      </c>
      <c r="AH127">
        <v>1</v>
      </c>
      <c r="AI127">
        <v>1</v>
      </c>
      <c r="AJ127">
        <v>3</v>
      </c>
      <c r="AK127">
        <v>0</v>
      </c>
      <c r="AL127">
        <v>0</v>
      </c>
      <c r="AM127">
        <v>3</v>
      </c>
      <c r="AN127" s="51" t="s">
        <v>364</v>
      </c>
    </row>
    <row r="128" spans="1:40" x14ac:dyDescent="0.3">
      <c r="A128">
        <v>2025</v>
      </c>
      <c r="B128">
        <v>1</v>
      </c>
      <c r="C128">
        <v>4441</v>
      </c>
      <c r="D128">
        <v>4444</v>
      </c>
      <c r="E128" t="s">
        <v>169</v>
      </c>
      <c r="F128" t="s">
        <v>163</v>
      </c>
      <c r="G128" t="s">
        <v>169</v>
      </c>
      <c r="H128">
        <v>0</v>
      </c>
      <c r="I128">
        <v>0</v>
      </c>
      <c r="K128">
        <v>0</v>
      </c>
      <c r="L128">
        <v>3</v>
      </c>
      <c r="M128">
        <v>3</v>
      </c>
      <c r="N128">
        <v>3</v>
      </c>
      <c r="O128">
        <v>3</v>
      </c>
      <c r="P128">
        <v>4</v>
      </c>
      <c r="Q128">
        <v>4</v>
      </c>
      <c r="R128">
        <v>4</v>
      </c>
      <c r="S128">
        <v>4</v>
      </c>
      <c r="T128">
        <v>3</v>
      </c>
      <c r="U128">
        <v>3</v>
      </c>
      <c r="V128">
        <v>0</v>
      </c>
      <c r="W128">
        <v>0</v>
      </c>
      <c r="X128">
        <v>2</v>
      </c>
      <c r="Y128">
        <v>1</v>
      </c>
      <c r="Z128">
        <v>1</v>
      </c>
      <c r="AA128">
        <v>0</v>
      </c>
      <c r="AB128">
        <v>4</v>
      </c>
      <c r="AC128">
        <v>1</v>
      </c>
      <c r="AD128">
        <v>1</v>
      </c>
      <c r="AE128">
        <v>1</v>
      </c>
      <c r="AF128">
        <v>5</v>
      </c>
      <c r="AG128">
        <v>6</v>
      </c>
      <c r="AH128">
        <v>0</v>
      </c>
      <c r="AI128">
        <v>13</v>
      </c>
      <c r="AJ128">
        <v>1</v>
      </c>
      <c r="AK128">
        <v>0</v>
      </c>
      <c r="AL128">
        <v>0</v>
      </c>
      <c r="AM128">
        <v>4</v>
      </c>
      <c r="AN128" s="51" t="s">
        <v>169</v>
      </c>
    </row>
    <row r="129" spans="1:40" x14ac:dyDescent="0.3">
      <c r="A129">
        <v>2025</v>
      </c>
      <c r="B129">
        <v>1</v>
      </c>
      <c r="C129">
        <v>4442</v>
      </c>
      <c r="D129">
        <v>4445</v>
      </c>
      <c r="E129" t="s">
        <v>170</v>
      </c>
      <c r="F129" t="s">
        <v>163</v>
      </c>
      <c r="G129" t="s">
        <v>169</v>
      </c>
      <c r="H129">
        <v>0</v>
      </c>
      <c r="I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1</v>
      </c>
      <c r="T129">
        <v>3</v>
      </c>
      <c r="U129">
        <v>3</v>
      </c>
      <c r="V129">
        <v>0</v>
      </c>
      <c r="W129">
        <v>0</v>
      </c>
      <c r="X129">
        <v>0</v>
      </c>
      <c r="Y129">
        <v>0</v>
      </c>
      <c r="Z129">
        <v>6</v>
      </c>
      <c r="AA129">
        <v>0</v>
      </c>
      <c r="AB129">
        <v>6</v>
      </c>
      <c r="AC129">
        <v>5</v>
      </c>
      <c r="AD129">
        <v>5</v>
      </c>
      <c r="AE129">
        <v>5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 s="51" t="s">
        <v>169</v>
      </c>
    </row>
    <row r="130" spans="1:40" x14ac:dyDescent="0.3">
      <c r="A130">
        <v>2025</v>
      </c>
      <c r="B130">
        <v>1</v>
      </c>
      <c r="C130">
        <v>4443</v>
      </c>
      <c r="D130">
        <v>4446</v>
      </c>
      <c r="E130" t="s">
        <v>171</v>
      </c>
      <c r="F130" t="s">
        <v>163</v>
      </c>
      <c r="G130" t="s">
        <v>169</v>
      </c>
      <c r="H130">
        <v>0</v>
      </c>
      <c r="I130">
        <v>0</v>
      </c>
      <c r="K130">
        <v>0</v>
      </c>
      <c r="L130">
        <v>1</v>
      </c>
      <c r="M130">
        <v>1</v>
      </c>
      <c r="N130">
        <v>1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1</v>
      </c>
      <c r="AC130">
        <v>0</v>
      </c>
      <c r="AD130">
        <v>0</v>
      </c>
      <c r="AE130">
        <v>0</v>
      </c>
      <c r="AF130">
        <v>2</v>
      </c>
      <c r="AG130">
        <v>1</v>
      </c>
      <c r="AH130">
        <v>1</v>
      </c>
      <c r="AI130">
        <v>5</v>
      </c>
      <c r="AJ130">
        <v>0</v>
      </c>
      <c r="AK130">
        <v>0</v>
      </c>
      <c r="AL130">
        <v>0</v>
      </c>
      <c r="AM130">
        <v>1</v>
      </c>
      <c r="AN130" s="51" t="s">
        <v>169</v>
      </c>
    </row>
    <row r="131" spans="1:40" x14ac:dyDescent="0.3">
      <c r="A131">
        <v>2025</v>
      </c>
      <c r="B131">
        <v>1</v>
      </c>
      <c r="C131">
        <v>4444</v>
      </c>
      <c r="D131">
        <v>4447</v>
      </c>
      <c r="E131" t="s">
        <v>172</v>
      </c>
      <c r="F131" t="s">
        <v>163</v>
      </c>
      <c r="G131" t="s">
        <v>169</v>
      </c>
      <c r="H131">
        <v>1</v>
      </c>
      <c r="I131">
        <v>0</v>
      </c>
      <c r="K131">
        <v>1</v>
      </c>
      <c r="L131">
        <v>4</v>
      </c>
      <c r="M131">
        <v>4</v>
      </c>
      <c r="N131">
        <v>4</v>
      </c>
      <c r="O131">
        <v>4</v>
      </c>
      <c r="P131">
        <v>3</v>
      </c>
      <c r="Q131">
        <v>6</v>
      </c>
      <c r="R131">
        <v>8</v>
      </c>
      <c r="S131">
        <v>6</v>
      </c>
      <c r="T131">
        <v>3</v>
      </c>
      <c r="U131">
        <v>4</v>
      </c>
      <c r="V131">
        <v>0</v>
      </c>
      <c r="W131">
        <v>0</v>
      </c>
      <c r="X131">
        <v>3</v>
      </c>
      <c r="Y131">
        <v>3</v>
      </c>
      <c r="Z131">
        <v>4</v>
      </c>
      <c r="AA131">
        <v>0</v>
      </c>
      <c r="AB131">
        <v>9</v>
      </c>
      <c r="AC131">
        <v>3</v>
      </c>
      <c r="AD131">
        <v>4</v>
      </c>
      <c r="AE131">
        <v>3</v>
      </c>
      <c r="AF131">
        <v>6</v>
      </c>
      <c r="AG131">
        <v>5</v>
      </c>
      <c r="AH131">
        <v>1</v>
      </c>
      <c r="AI131">
        <v>2</v>
      </c>
      <c r="AJ131">
        <v>0</v>
      </c>
      <c r="AK131">
        <v>0</v>
      </c>
      <c r="AL131">
        <v>0</v>
      </c>
      <c r="AM131">
        <v>1</v>
      </c>
      <c r="AN131" s="51" t="s">
        <v>169</v>
      </c>
    </row>
    <row r="132" spans="1:40" x14ac:dyDescent="0.3">
      <c r="A132">
        <v>2025</v>
      </c>
      <c r="B132">
        <v>1</v>
      </c>
      <c r="C132">
        <v>4445</v>
      </c>
      <c r="D132">
        <v>4448</v>
      </c>
      <c r="E132" t="s">
        <v>173</v>
      </c>
      <c r="F132" t="s">
        <v>163</v>
      </c>
      <c r="G132" t="s">
        <v>169</v>
      </c>
      <c r="H132">
        <v>1</v>
      </c>
      <c r="I132">
        <v>0</v>
      </c>
      <c r="K132">
        <v>1</v>
      </c>
      <c r="L132">
        <v>2</v>
      </c>
      <c r="M132">
        <v>2</v>
      </c>
      <c r="N132">
        <v>2</v>
      </c>
      <c r="O132">
        <v>2</v>
      </c>
      <c r="P132">
        <v>1</v>
      </c>
      <c r="Q132">
        <v>1</v>
      </c>
      <c r="R132">
        <v>1</v>
      </c>
      <c r="S132">
        <v>1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2</v>
      </c>
      <c r="AC132">
        <v>0</v>
      </c>
      <c r="AD132">
        <v>0</v>
      </c>
      <c r="AE132">
        <v>0</v>
      </c>
      <c r="AF132">
        <v>1</v>
      </c>
      <c r="AG132">
        <v>1</v>
      </c>
      <c r="AH132">
        <v>0</v>
      </c>
      <c r="AI132">
        <v>6</v>
      </c>
      <c r="AJ132">
        <v>0</v>
      </c>
      <c r="AK132">
        <v>0</v>
      </c>
      <c r="AL132">
        <v>0</v>
      </c>
      <c r="AM132">
        <v>0</v>
      </c>
      <c r="AN132" s="51" t="s">
        <v>169</v>
      </c>
    </row>
    <row r="133" spans="1:40" x14ac:dyDescent="0.3">
      <c r="A133">
        <v>2025</v>
      </c>
      <c r="B133">
        <v>1</v>
      </c>
      <c r="C133">
        <v>4446</v>
      </c>
      <c r="D133">
        <v>4449</v>
      </c>
      <c r="E133" t="s">
        <v>174</v>
      </c>
      <c r="F133" t="s">
        <v>163</v>
      </c>
      <c r="G133" t="s">
        <v>169</v>
      </c>
      <c r="H133">
        <v>0</v>
      </c>
      <c r="I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3</v>
      </c>
      <c r="Q133">
        <v>3</v>
      </c>
      <c r="R133">
        <v>3</v>
      </c>
      <c r="S133">
        <v>3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1</v>
      </c>
      <c r="AE133">
        <v>1</v>
      </c>
      <c r="AF133">
        <v>0</v>
      </c>
      <c r="AG133">
        <v>0</v>
      </c>
      <c r="AH133">
        <v>1</v>
      </c>
      <c r="AI133">
        <v>2</v>
      </c>
      <c r="AJ133">
        <v>0</v>
      </c>
      <c r="AK133">
        <v>0</v>
      </c>
      <c r="AL133">
        <v>0</v>
      </c>
      <c r="AM133">
        <v>2</v>
      </c>
      <c r="AN133" s="51" t="s">
        <v>169</v>
      </c>
    </row>
    <row r="134" spans="1:40" x14ac:dyDescent="0.3">
      <c r="A134">
        <v>2025</v>
      </c>
      <c r="B134">
        <v>1</v>
      </c>
      <c r="C134">
        <v>4447</v>
      </c>
      <c r="D134">
        <v>4450</v>
      </c>
      <c r="E134" t="s">
        <v>175</v>
      </c>
      <c r="F134" t="s">
        <v>163</v>
      </c>
      <c r="G134" t="s">
        <v>169</v>
      </c>
      <c r="H134">
        <v>0</v>
      </c>
      <c r="I134">
        <v>0</v>
      </c>
      <c r="K134">
        <v>1</v>
      </c>
      <c r="L134">
        <v>0</v>
      </c>
      <c r="M134">
        <v>0</v>
      </c>
      <c r="N134">
        <v>0</v>
      </c>
      <c r="O134">
        <v>0</v>
      </c>
      <c r="P134">
        <v>1</v>
      </c>
      <c r="Q134">
        <v>1</v>
      </c>
      <c r="R134">
        <v>1</v>
      </c>
      <c r="S134">
        <v>1</v>
      </c>
      <c r="T134">
        <v>1</v>
      </c>
      <c r="U134">
        <v>1</v>
      </c>
      <c r="V134">
        <v>0</v>
      </c>
      <c r="W134">
        <v>0</v>
      </c>
      <c r="X134">
        <v>2</v>
      </c>
      <c r="Y134">
        <v>2</v>
      </c>
      <c r="Z134">
        <v>3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1</v>
      </c>
      <c r="AG134">
        <v>1</v>
      </c>
      <c r="AH134">
        <v>0</v>
      </c>
      <c r="AI134">
        <v>6</v>
      </c>
      <c r="AJ134">
        <v>1</v>
      </c>
      <c r="AK134">
        <v>0</v>
      </c>
      <c r="AL134">
        <v>0</v>
      </c>
      <c r="AM134">
        <v>0</v>
      </c>
      <c r="AN134" s="51" t="s">
        <v>169</v>
      </c>
    </row>
    <row r="135" spans="1:40" x14ac:dyDescent="0.3">
      <c r="A135">
        <v>2025</v>
      </c>
      <c r="B135">
        <v>1</v>
      </c>
      <c r="C135">
        <v>4448</v>
      </c>
      <c r="D135">
        <v>4451</v>
      </c>
      <c r="E135" t="s">
        <v>176</v>
      </c>
      <c r="F135" t="s">
        <v>163</v>
      </c>
      <c r="G135" t="s">
        <v>169</v>
      </c>
      <c r="H135">
        <v>3</v>
      </c>
      <c r="I135">
        <v>0</v>
      </c>
      <c r="K135">
        <v>4</v>
      </c>
      <c r="L135">
        <v>8</v>
      </c>
      <c r="M135">
        <v>8</v>
      </c>
      <c r="N135">
        <v>8</v>
      </c>
      <c r="O135">
        <v>8</v>
      </c>
      <c r="P135">
        <v>7</v>
      </c>
      <c r="Q135">
        <v>7</v>
      </c>
      <c r="R135">
        <v>6</v>
      </c>
      <c r="S135">
        <v>8</v>
      </c>
      <c r="T135">
        <v>8</v>
      </c>
      <c r="U135">
        <v>8</v>
      </c>
      <c r="V135">
        <v>0</v>
      </c>
      <c r="W135">
        <v>0</v>
      </c>
      <c r="X135">
        <v>7</v>
      </c>
      <c r="Y135">
        <v>6</v>
      </c>
      <c r="Z135">
        <v>8</v>
      </c>
      <c r="AA135">
        <v>0</v>
      </c>
      <c r="AB135">
        <v>2</v>
      </c>
      <c r="AC135">
        <v>3</v>
      </c>
      <c r="AD135">
        <v>9</v>
      </c>
      <c r="AE135">
        <v>6</v>
      </c>
      <c r="AF135">
        <v>3</v>
      </c>
      <c r="AG135">
        <v>6</v>
      </c>
      <c r="AH135">
        <v>1</v>
      </c>
      <c r="AI135">
        <v>9</v>
      </c>
      <c r="AJ135">
        <v>2</v>
      </c>
      <c r="AK135">
        <v>0</v>
      </c>
      <c r="AL135">
        <v>0</v>
      </c>
      <c r="AM135">
        <v>1</v>
      </c>
      <c r="AN135" s="51" t="s">
        <v>169</v>
      </c>
    </row>
    <row r="136" spans="1:40" x14ac:dyDescent="0.3">
      <c r="A136">
        <v>2025</v>
      </c>
      <c r="B136">
        <v>1</v>
      </c>
      <c r="C136">
        <v>4449</v>
      </c>
      <c r="D136">
        <v>4452</v>
      </c>
      <c r="E136" t="s">
        <v>177</v>
      </c>
      <c r="F136" t="s">
        <v>163</v>
      </c>
      <c r="G136" t="s">
        <v>164</v>
      </c>
      <c r="H136">
        <v>0</v>
      </c>
      <c r="I136">
        <v>0</v>
      </c>
      <c r="K136">
        <v>1</v>
      </c>
      <c r="L136">
        <v>16</v>
      </c>
      <c r="M136">
        <v>16</v>
      </c>
      <c r="N136">
        <v>16</v>
      </c>
      <c r="O136">
        <v>16</v>
      </c>
      <c r="P136">
        <v>21</v>
      </c>
      <c r="Q136">
        <v>20</v>
      </c>
      <c r="R136">
        <v>21</v>
      </c>
      <c r="S136">
        <v>22</v>
      </c>
      <c r="T136">
        <v>14</v>
      </c>
      <c r="U136">
        <v>11</v>
      </c>
      <c r="V136">
        <v>0</v>
      </c>
      <c r="W136">
        <v>0</v>
      </c>
      <c r="X136">
        <v>16</v>
      </c>
      <c r="Y136">
        <v>15</v>
      </c>
      <c r="Z136">
        <v>14</v>
      </c>
      <c r="AA136">
        <v>0</v>
      </c>
      <c r="AB136">
        <v>13</v>
      </c>
      <c r="AC136">
        <v>12</v>
      </c>
      <c r="AD136">
        <v>14</v>
      </c>
      <c r="AE136">
        <v>18</v>
      </c>
      <c r="AF136">
        <v>12</v>
      </c>
      <c r="AG136">
        <v>4</v>
      </c>
      <c r="AH136">
        <v>4</v>
      </c>
      <c r="AI136">
        <v>30</v>
      </c>
      <c r="AJ136">
        <v>2</v>
      </c>
      <c r="AK136">
        <v>0</v>
      </c>
      <c r="AL136">
        <v>0</v>
      </c>
      <c r="AM136">
        <v>8</v>
      </c>
      <c r="AN136" s="51" t="s">
        <v>366</v>
      </c>
    </row>
    <row r="137" spans="1:40" x14ac:dyDescent="0.3">
      <c r="A137">
        <v>2025</v>
      </c>
      <c r="B137">
        <v>1</v>
      </c>
      <c r="C137">
        <v>4450</v>
      </c>
      <c r="D137">
        <v>4453</v>
      </c>
      <c r="E137" t="s">
        <v>178</v>
      </c>
      <c r="F137" t="s">
        <v>163</v>
      </c>
      <c r="G137" t="s">
        <v>164</v>
      </c>
      <c r="H137">
        <v>0</v>
      </c>
      <c r="I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2</v>
      </c>
      <c r="AE137">
        <v>2</v>
      </c>
      <c r="AF137">
        <v>0</v>
      </c>
      <c r="AG137">
        <v>0</v>
      </c>
      <c r="AH137">
        <v>1</v>
      </c>
      <c r="AI137">
        <v>3</v>
      </c>
      <c r="AJ137">
        <v>0</v>
      </c>
      <c r="AK137">
        <v>0</v>
      </c>
      <c r="AL137">
        <v>0</v>
      </c>
      <c r="AM137">
        <v>2</v>
      </c>
      <c r="AN137" s="51" t="s">
        <v>366</v>
      </c>
    </row>
    <row r="138" spans="1:40" x14ac:dyDescent="0.3">
      <c r="A138">
        <v>2025</v>
      </c>
      <c r="B138">
        <v>1</v>
      </c>
      <c r="C138">
        <v>4451</v>
      </c>
      <c r="D138">
        <v>4454</v>
      </c>
      <c r="E138" t="s">
        <v>179</v>
      </c>
      <c r="F138" t="s">
        <v>163</v>
      </c>
      <c r="G138" t="s">
        <v>167</v>
      </c>
      <c r="H138">
        <v>2</v>
      </c>
      <c r="I138">
        <v>0</v>
      </c>
      <c r="K138">
        <v>2</v>
      </c>
      <c r="L138">
        <v>0</v>
      </c>
      <c r="M138">
        <v>0</v>
      </c>
      <c r="N138">
        <v>0</v>
      </c>
      <c r="O138">
        <v>0</v>
      </c>
      <c r="P138">
        <v>1</v>
      </c>
      <c r="Q138">
        <v>1</v>
      </c>
      <c r="R138">
        <v>1</v>
      </c>
      <c r="S138">
        <v>1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3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1</v>
      </c>
      <c r="AI138">
        <v>1</v>
      </c>
      <c r="AJ138">
        <v>6</v>
      </c>
      <c r="AK138">
        <v>0</v>
      </c>
      <c r="AL138">
        <v>0</v>
      </c>
      <c r="AM138">
        <v>1</v>
      </c>
      <c r="AN138" s="51" t="s">
        <v>363</v>
      </c>
    </row>
    <row r="139" spans="1:40" x14ac:dyDescent="0.3">
      <c r="A139">
        <v>2025</v>
      </c>
      <c r="B139">
        <v>1</v>
      </c>
      <c r="C139">
        <v>4452</v>
      </c>
      <c r="D139">
        <v>4455</v>
      </c>
      <c r="E139" t="s">
        <v>167</v>
      </c>
      <c r="F139" t="s">
        <v>163</v>
      </c>
      <c r="G139" t="s">
        <v>167</v>
      </c>
      <c r="H139">
        <v>3</v>
      </c>
      <c r="I139">
        <v>0</v>
      </c>
      <c r="K139">
        <v>6</v>
      </c>
      <c r="L139">
        <v>4</v>
      </c>
      <c r="M139">
        <v>4</v>
      </c>
      <c r="N139">
        <v>4</v>
      </c>
      <c r="O139">
        <v>4</v>
      </c>
      <c r="P139">
        <v>7</v>
      </c>
      <c r="Q139">
        <v>6</v>
      </c>
      <c r="R139">
        <v>5</v>
      </c>
      <c r="S139">
        <v>5</v>
      </c>
      <c r="T139">
        <v>4</v>
      </c>
      <c r="U139">
        <v>4</v>
      </c>
      <c r="V139">
        <v>1</v>
      </c>
      <c r="W139">
        <v>0</v>
      </c>
      <c r="X139">
        <v>7</v>
      </c>
      <c r="Y139">
        <v>9</v>
      </c>
      <c r="Z139">
        <v>8</v>
      </c>
      <c r="AA139">
        <v>0</v>
      </c>
      <c r="AB139">
        <v>11</v>
      </c>
      <c r="AC139">
        <v>7</v>
      </c>
      <c r="AD139">
        <v>9</v>
      </c>
      <c r="AE139">
        <v>2</v>
      </c>
      <c r="AF139">
        <v>6</v>
      </c>
      <c r="AG139">
        <v>1</v>
      </c>
      <c r="AH139">
        <v>1</v>
      </c>
      <c r="AI139">
        <v>30</v>
      </c>
      <c r="AJ139">
        <v>0</v>
      </c>
      <c r="AK139">
        <v>0</v>
      </c>
      <c r="AL139">
        <v>0</v>
      </c>
      <c r="AM139">
        <v>5</v>
      </c>
      <c r="AN139" s="51" t="s">
        <v>363</v>
      </c>
    </row>
    <row r="140" spans="1:40" x14ac:dyDescent="0.3">
      <c r="A140">
        <v>2025</v>
      </c>
      <c r="B140">
        <v>1</v>
      </c>
      <c r="C140">
        <v>4453</v>
      </c>
      <c r="D140">
        <v>4456</v>
      </c>
      <c r="E140" t="s">
        <v>180</v>
      </c>
      <c r="F140" t="s">
        <v>163</v>
      </c>
      <c r="G140" t="s">
        <v>167</v>
      </c>
      <c r="H140">
        <v>0</v>
      </c>
      <c r="I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</v>
      </c>
      <c r="AD140">
        <v>0</v>
      </c>
      <c r="AE140">
        <v>1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 s="51" t="s">
        <v>363</v>
      </c>
    </row>
    <row r="141" spans="1:40" x14ac:dyDescent="0.3">
      <c r="A141">
        <v>2025</v>
      </c>
      <c r="B141">
        <v>1</v>
      </c>
      <c r="C141">
        <v>4454</v>
      </c>
      <c r="D141">
        <v>4457</v>
      </c>
      <c r="E141" t="s">
        <v>181</v>
      </c>
      <c r="F141" t="s">
        <v>163</v>
      </c>
      <c r="G141" t="s">
        <v>167</v>
      </c>
      <c r="H141">
        <v>1</v>
      </c>
      <c r="I141">
        <v>0</v>
      </c>
      <c r="K141">
        <v>0</v>
      </c>
      <c r="L141">
        <v>1</v>
      </c>
      <c r="M141">
        <v>1</v>
      </c>
      <c r="N141">
        <v>0</v>
      </c>
      <c r="O141">
        <v>1</v>
      </c>
      <c r="P141">
        <v>4</v>
      </c>
      <c r="Q141">
        <v>2</v>
      </c>
      <c r="R141">
        <v>0</v>
      </c>
      <c r="S141">
        <v>3</v>
      </c>
      <c r="T141">
        <v>1</v>
      </c>
      <c r="U141">
        <v>1</v>
      </c>
      <c r="V141">
        <v>0</v>
      </c>
      <c r="W141">
        <v>0</v>
      </c>
      <c r="X141">
        <v>4</v>
      </c>
      <c r="Y141">
        <v>4</v>
      </c>
      <c r="Z141">
        <v>2</v>
      </c>
      <c r="AA141">
        <v>0</v>
      </c>
      <c r="AB141">
        <v>4</v>
      </c>
      <c r="AC141">
        <v>3</v>
      </c>
      <c r="AD141">
        <v>3</v>
      </c>
      <c r="AE141">
        <v>0</v>
      </c>
      <c r="AF141">
        <v>2</v>
      </c>
      <c r="AG141">
        <v>1</v>
      </c>
      <c r="AH141">
        <v>0</v>
      </c>
      <c r="AI141">
        <v>12</v>
      </c>
      <c r="AJ141">
        <v>0</v>
      </c>
      <c r="AK141">
        <v>0</v>
      </c>
      <c r="AL141">
        <v>0</v>
      </c>
      <c r="AM141">
        <v>1</v>
      </c>
      <c r="AN141" s="51" t="s">
        <v>363</v>
      </c>
    </row>
    <row r="142" spans="1:40" x14ac:dyDescent="0.3">
      <c r="A142">
        <v>2025</v>
      </c>
      <c r="B142">
        <v>1</v>
      </c>
      <c r="C142">
        <v>4455</v>
      </c>
      <c r="D142">
        <v>4458</v>
      </c>
      <c r="E142" t="s">
        <v>182</v>
      </c>
      <c r="F142" t="s">
        <v>163</v>
      </c>
      <c r="G142" t="s">
        <v>167</v>
      </c>
      <c r="H142">
        <v>1</v>
      </c>
      <c r="I142">
        <v>0</v>
      </c>
      <c r="K142">
        <v>1</v>
      </c>
      <c r="L142">
        <v>1</v>
      </c>
      <c r="M142">
        <v>1</v>
      </c>
      <c r="N142">
        <v>1</v>
      </c>
      <c r="O142">
        <v>1</v>
      </c>
      <c r="P142">
        <v>0</v>
      </c>
      <c r="Q142">
        <v>0</v>
      </c>
      <c r="R142">
        <v>0</v>
      </c>
      <c r="S142">
        <v>0</v>
      </c>
      <c r="T142">
        <v>2</v>
      </c>
      <c r="U142">
        <v>1</v>
      </c>
      <c r="V142">
        <v>0</v>
      </c>
      <c r="W142">
        <v>0</v>
      </c>
      <c r="X142">
        <v>3</v>
      </c>
      <c r="Y142">
        <v>3</v>
      </c>
      <c r="Z142">
        <v>3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1</v>
      </c>
      <c r="AG142">
        <v>1</v>
      </c>
      <c r="AH142">
        <v>2</v>
      </c>
      <c r="AI142">
        <v>2</v>
      </c>
      <c r="AJ142">
        <v>4</v>
      </c>
      <c r="AK142">
        <v>0</v>
      </c>
      <c r="AL142">
        <v>0</v>
      </c>
      <c r="AM142">
        <v>0</v>
      </c>
      <c r="AN142" s="51" t="s">
        <v>363</v>
      </c>
    </row>
    <row r="143" spans="1:40" x14ac:dyDescent="0.3">
      <c r="A143">
        <v>2025</v>
      </c>
      <c r="B143">
        <v>1</v>
      </c>
      <c r="C143">
        <v>4456</v>
      </c>
      <c r="D143">
        <v>4459</v>
      </c>
      <c r="E143" t="s">
        <v>183</v>
      </c>
      <c r="F143" t="s">
        <v>163</v>
      </c>
      <c r="G143" t="s">
        <v>167</v>
      </c>
      <c r="H143">
        <v>0</v>
      </c>
      <c r="I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1</v>
      </c>
      <c r="Y143">
        <v>1</v>
      </c>
      <c r="Z143">
        <v>1</v>
      </c>
      <c r="AA143">
        <v>0</v>
      </c>
      <c r="AB143">
        <v>2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4</v>
      </c>
      <c r="AJ143">
        <v>0</v>
      </c>
      <c r="AK143">
        <v>0</v>
      </c>
      <c r="AL143">
        <v>0</v>
      </c>
      <c r="AM143">
        <v>0</v>
      </c>
      <c r="AN143" s="51" t="s">
        <v>363</v>
      </c>
    </row>
    <row r="144" spans="1:40" x14ac:dyDescent="0.3">
      <c r="A144">
        <v>2025</v>
      </c>
      <c r="B144">
        <v>1</v>
      </c>
      <c r="C144">
        <v>4457</v>
      </c>
      <c r="D144">
        <v>4460</v>
      </c>
      <c r="E144" t="s">
        <v>184</v>
      </c>
      <c r="F144" t="s">
        <v>163</v>
      </c>
      <c r="G144" t="s">
        <v>167</v>
      </c>
      <c r="H144">
        <v>0</v>
      </c>
      <c r="I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1</v>
      </c>
      <c r="Y144">
        <v>0</v>
      </c>
      <c r="Z144">
        <v>1</v>
      </c>
      <c r="AA144">
        <v>0</v>
      </c>
      <c r="AB144">
        <v>2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 s="51" t="s">
        <v>363</v>
      </c>
    </row>
    <row r="145" spans="1:40" x14ac:dyDescent="0.3">
      <c r="A145">
        <v>2025</v>
      </c>
      <c r="B145">
        <v>1</v>
      </c>
      <c r="C145">
        <v>4458</v>
      </c>
      <c r="D145">
        <v>4461</v>
      </c>
      <c r="E145" t="s">
        <v>185</v>
      </c>
      <c r="F145" t="s">
        <v>163</v>
      </c>
      <c r="G145" t="s">
        <v>167</v>
      </c>
      <c r="H145">
        <v>0</v>
      </c>
      <c r="I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2</v>
      </c>
      <c r="Q145">
        <v>1</v>
      </c>
      <c r="R145">
        <v>2</v>
      </c>
      <c r="S145">
        <v>2</v>
      </c>
      <c r="T145">
        <v>1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1</v>
      </c>
      <c r="AA145">
        <v>0</v>
      </c>
      <c r="AB145">
        <v>3</v>
      </c>
      <c r="AC145">
        <v>0</v>
      </c>
      <c r="AD145">
        <v>2</v>
      </c>
      <c r="AE145">
        <v>2</v>
      </c>
      <c r="AF145">
        <v>3</v>
      </c>
      <c r="AG145">
        <v>2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 s="51" t="s">
        <v>363</v>
      </c>
    </row>
    <row r="146" spans="1:40" x14ac:dyDescent="0.3">
      <c r="A146">
        <v>2025</v>
      </c>
      <c r="B146">
        <v>1</v>
      </c>
      <c r="C146">
        <v>4459</v>
      </c>
      <c r="D146">
        <v>4462</v>
      </c>
      <c r="E146" t="s">
        <v>186</v>
      </c>
      <c r="F146" t="s">
        <v>163</v>
      </c>
      <c r="G146" t="s">
        <v>167</v>
      </c>
      <c r="H146">
        <v>0</v>
      </c>
      <c r="I146">
        <v>0</v>
      </c>
      <c r="K146">
        <v>0</v>
      </c>
      <c r="L146">
        <v>1</v>
      </c>
      <c r="M146">
        <v>1</v>
      </c>
      <c r="N146">
        <v>1</v>
      </c>
      <c r="O146">
        <v>1</v>
      </c>
      <c r="P146">
        <v>2</v>
      </c>
      <c r="Q146">
        <v>2</v>
      </c>
      <c r="R146">
        <v>2</v>
      </c>
      <c r="S146">
        <v>2</v>
      </c>
      <c r="T146">
        <v>1</v>
      </c>
      <c r="U146">
        <v>1</v>
      </c>
      <c r="V146">
        <v>0</v>
      </c>
      <c r="W146">
        <v>0</v>
      </c>
      <c r="X146">
        <v>1</v>
      </c>
      <c r="Y146">
        <v>1</v>
      </c>
      <c r="Z146">
        <v>2</v>
      </c>
      <c r="AA146">
        <v>0</v>
      </c>
      <c r="AB146">
        <v>1</v>
      </c>
      <c r="AC146">
        <v>0</v>
      </c>
      <c r="AD146">
        <v>0</v>
      </c>
      <c r="AE146">
        <v>1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 s="51" t="s">
        <v>363</v>
      </c>
    </row>
    <row r="147" spans="1:40" x14ac:dyDescent="0.3">
      <c r="A147">
        <v>2025</v>
      </c>
      <c r="B147">
        <v>1</v>
      </c>
      <c r="C147">
        <v>4460</v>
      </c>
      <c r="D147">
        <v>4463</v>
      </c>
      <c r="E147" t="s">
        <v>187</v>
      </c>
      <c r="F147" t="s">
        <v>163</v>
      </c>
      <c r="G147" t="s">
        <v>167</v>
      </c>
      <c r="H147">
        <v>0</v>
      </c>
      <c r="I147">
        <v>0</v>
      </c>
      <c r="K147">
        <v>0</v>
      </c>
      <c r="L147">
        <v>1</v>
      </c>
      <c r="M147">
        <v>1</v>
      </c>
      <c r="N147">
        <v>1</v>
      </c>
      <c r="O147">
        <v>1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1</v>
      </c>
      <c r="AC147">
        <v>1</v>
      </c>
      <c r="AD147">
        <v>1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1</v>
      </c>
      <c r="AN147" s="51" t="s">
        <v>363</v>
      </c>
    </row>
    <row r="148" spans="1:40" x14ac:dyDescent="0.3">
      <c r="A148">
        <v>2025</v>
      </c>
      <c r="B148">
        <v>1</v>
      </c>
      <c r="C148">
        <v>4461</v>
      </c>
      <c r="D148">
        <v>4464</v>
      </c>
      <c r="E148" t="s">
        <v>188</v>
      </c>
      <c r="F148" t="s">
        <v>163</v>
      </c>
      <c r="G148" t="s">
        <v>167</v>
      </c>
      <c r="H148">
        <v>0</v>
      </c>
      <c r="I148">
        <v>0</v>
      </c>
      <c r="K148">
        <v>0</v>
      </c>
      <c r="L148">
        <v>1</v>
      </c>
      <c r="M148">
        <v>1</v>
      </c>
      <c r="N148">
        <v>1</v>
      </c>
      <c r="O148">
        <v>1</v>
      </c>
      <c r="P148">
        <v>2</v>
      </c>
      <c r="Q148">
        <v>1</v>
      </c>
      <c r="R148">
        <v>2</v>
      </c>
      <c r="S148">
        <v>2</v>
      </c>
      <c r="T148">
        <v>2</v>
      </c>
      <c r="U148">
        <v>2</v>
      </c>
      <c r="V148">
        <v>2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1</v>
      </c>
      <c r="AD148">
        <v>3</v>
      </c>
      <c r="AE148">
        <v>1</v>
      </c>
      <c r="AF148">
        <v>0</v>
      </c>
      <c r="AG148">
        <v>0</v>
      </c>
      <c r="AH148">
        <v>0</v>
      </c>
      <c r="AI148">
        <v>0</v>
      </c>
      <c r="AJ148">
        <v>3</v>
      </c>
      <c r="AK148">
        <v>0</v>
      </c>
      <c r="AL148">
        <v>0</v>
      </c>
      <c r="AM148">
        <v>2</v>
      </c>
      <c r="AN148" s="51" t="s">
        <v>363</v>
      </c>
    </row>
    <row r="149" spans="1:40" x14ac:dyDescent="0.3">
      <c r="A149">
        <v>2025</v>
      </c>
      <c r="B149">
        <v>1</v>
      </c>
      <c r="C149">
        <v>6669</v>
      </c>
      <c r="D149">
        <v>6681</v>
      </c>
      <c r="E149" t="s">
        <v>190</v>
      </c>
      <c r="F149" t="s">
        <v>92</v>
      </c>
      <c r="G149" t="s">
        <v>107</v>
      </c>
      <c r="H149">
        <v>0</v>
      </c>
      <c r="I149">
        <v>0</v>
      </c>
      <c r="K149">
        <v>0</v>
      </c>
      <c r="L149">
        <v>3</v>
      </c>
      <c r="M149">
        <v>3</v>
      </c>
      <c r="N149">
        <v>3</v>
      </c>
      <c r="O149">
        <v>3</v>
      </c>
      <c r="P149">
        <v>1</v>
      </c>
      <c r="Q149">
        <v>2</v>
      </c>
      <c r="R149">
        <v>2</v>
      </c>
      <c r="S149">
        <v>2</v>
      </c>
      <c r="T149">
        <v>0</v>
      </c>
      <c r="U149">
        <v>0</v>
      </c>
      <c r="V149">
        <v>0</v>
      </c>
      <c r="W149">
        <v>0</v>
      </c>
      <c r="X149">
        <v>1</v>
      </c>
      <c r="Y149">
        <v>2</v>
      </c>
      <c r="Z149">
        <v>1</v>
      </c>
      <c r="AA149">
        <v>0</v>
      </c>
      <c r="AB149">
        <v>1</v>
      </c>
      <c r="AC149">
        <v>0</v>
      </c>
      <c r="AD149">
        <v>0</v>
      </c>
      <c r="AE149">
        <v>1</v>
      </c>
      <c r="AF149">
        <v>1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2</v>
      </c>
      <c r="AN149" s="51" t="s">
        <v>107</v>
      </c>
    </row>
    <row r="150" spans="1:40" x14ac:dyDescent="0.3">
      <c r="A150">
        <v>2025</v>
      </c>
      <c r="B150">
        <v>1</v>
      </c>
      <c r="C150">
        <v>6670</v>
      </c>
      <c r="D150">
        <v>6682</v>
      </c>
      <c r="E150" t="s">
        <v>191</v>
      </c>
      <c r="F150" t="s">
        <v>92</v>
      </c>
      <c r="G150" t="s">
        <v>107</v>
      </c>
      <c r="H150">
        <v>0</v>
      </c>
      <c r="I150">
        <v>0</v>
      </c>
      <c r="K150">
        <v>0</v>
      </c>
      <c r="L150">
        <v>1</v>
      </c>
      <c r="M150">
        <v>1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3</v>
      </c>
      <c r="U150">
        <v>3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2</v>
      </c>
      <c r="AC150">
        <v>2</v>
      </c>
      <c r="AD150">
        <v>2</v>
      </c>
      <c r="AE150">
        <v>2</v>
      </c>
      <c r="AF150">
        <v>2</v>
      </c>
      <c r="AG150">
        <v>2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 s="51" t="s">
        <v>107</v>
      </c>
    </row>
    <row r="151" spans="1:40" x14ac:dyDescent="0.3">
      <c r="A151">
        <v>2025</v>
      </c>
      <c r="B151">
        <v>1</v>
      </c>
      <c r="C151">
        <v>6671</v>
      </c>
      <c r="D151">
        <v>6683</v>
      </c>
      <c r="E151" t="s">
        <v>192</v>
      </c>
      <c r="F151" t="s">
        <v>92</v>
      </c>
      <c r="G151" t="s">
        <v>128</v>
      </c>
      <c r="H151">
        <v>1</v>
      </c>
      <c r="I151">
        <v>0</v>
      </c>
      <c r="K151">
        <v>0</v>
      </c>
      <c r="L151">
        <v>3</v>
      </c>
      <c r="M151">
        <v>3</v>
      </c>
      <c r="N151">
        <v>3</v>
      </c>
      <c r="O151">
        <v>3</v>
      </c>
      <c r="P151">
        <v>4</v>
      </c>
      <c r="Q151">
        <v>7</v>
      </c>
      <c r="R151">
        <v>4</v>
      </c>
      <c r="S151">
        <v>4</v>
      </c>
      <c r="T151">
        <v>3</v>
      </c>
      <c r="U151">
        <v>4</v>
      </c>
      <c r="V151">
        <v>0</v>
      </c>
      <c r="W151">
        <v>0</v>
      </c>
      <c r="X151">
        <v>6</v>
      </c>
      <c r="Y151">
        <v>3</v>
      </c>
      <c r="Z151">
        <v>3</v>
      </c>
      <c r="AA151">
        <v>0</v>
      </c>
      <c r="AB151">
        <v>7</v>
      </c>
      <c r="AC151">
        <v>1</v>
      </c>
      <c r="AD151">
        <v>3</v>
      </c>
      <c r="AE151">
        <v>2</v>
      </c>
      <c r="AF151">
        <v>5</v>
      </c>
      <c r="AG151">
        <v>1</v>
      </c>
      <c r="AH151">
        <v>1</v>
      </c>
      <c r="AI151">
        <v>0</v>
      </c>
      <c r="AJ151">
        <v>0</v>
      </c>
      <c r="AK151">
        <v>0</v>
      </c>
      <c r="AL151">
        <v>1</v>
      </c>
      <c r="AM151">
        <v>1</v>
      </c>
      <c r="AN151" s="51" t="s">
        <v>128</v>
      </c>
    </row>
    <row r="152" spans="1:40" x14ac:dyDescent="0.3">
      <c r="A152">
        <v>2025</v>
      </c>
      <c r="B152">
        <v>1</v>
      </c>
      <c r="C152">
        <v>6709</v>
      </c>
      <c r="D152">
        <v>6722</v>
      </c>
      <c r="E152" t="s">
        <v>193</v>
      </c>
      <c r="F152" t="s">
        <v>33</v>
      </c>
      <c r="G152" t="s">
        <v>61</v>
      </c>
      <c r="H152">
        <v>1</v>
      </c>
      <c r="I152">
        <v>0</v>
      </c>
      <c r="K152">
        <v>1</v>
      </c>
      <c r="L152">
        <v>6</v>
      </c>
      <c r="M152">
        <v>6</v>
      </c>
      <c r="N152">
        <v>6</v>
      </c>
      <c r="O152">
        <v>6</v>
      </c>
      <c r="P152">
        <v>13</v>
      </c>
      <c r="Q152">
        <v>15</v>
      </c>
      <c r="R152">
        <v>13</v>
      </c>
      <c r="S152">
        <v>13</v>
      </c>
      <c r="T152">
        <v>9</v>
      </c>
      <c r="U152">
        <v>9</v>
      </c>
      <c r="V152">
        <v>0</v>
      </c>
      <c r="W152">
        <v>0</v>
      </c>
      <c r="X152">
        <v>11</v>
      </c>
      <c r="Y152">
        <v>10</v>
      </c>
      <c r="Z152">
        <v>11</v>
      </c>
      <c r="AA152">
        <v>0</v>
      </c>
      <c r="AB152">
        <v>16</v>
      </c>
      <c r="AC152">
        <v>15</v>
      </c>
      <c r="AD152">
        <v>17</v>
      </c>
      <c r="AE152">
        <v>18</v>
      </c>
      <c r="AF152">
        <v>4</v>
      </c>
      <c r="AG152">
        <v>3</v>
      </c>
      <c r="AH152">
        <v>3</v>
      </c>
      <c r="AI152">
        <v>20</v>
      </c>
      <c r="AJ152">
        <v>12</v>
      </c>
      <c r="AK152">
        <v>0</v>
      </c>
      <c r="AL152">
        <v>1</v>
      </c>
      <c r="AM152">
        <v>5</v>
      </c>
      <c r="AN152" s="51" t="s">
        <v>193</v>
      </c>
    </row>
    <row r="153" spans="1:40" x14ac:dyDescent="0.3">
      <c r="A153">
        <v>2025</v>
      </c>
      <c r="B153">
        <v>1</v>
      </c>
      <c r="C153">
        <v>6710</v>
      </c>
      <c r="D153">
        <v>6723</v>
      </c>
      <c r="E153" t="s">
        <v>194</v>
      </c>
      <c r="F153" t="s">
        <v>33</v>
      </c>
      <c r="G153" t="s">
        <v>54</v>
      </c>
      <c r="H153">
        <v>0</v>
      </c>
      <c r="I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2</v>
      </c>
      <c r="AN153" s="51" t="s">
        <v>194</v>
      </c>
    </row>
    <row r="154" spans="1:40" x14ac:dyDescent="0.3">
      <c r="A154">
        <v>2025</v>
      </c>
      <c r="B154">
        <v>1</v>
      </c>
      <c r="C154">
        <v>6930</v>
      </c>
      <c r="D154">
        <v>6953</v>
      </c>
      <c r="E154" t="s">
        <v>195</v>
      </c>
      <c r="F154" t="s">
        <v>92</v>
      </c>
      <c r="G154" t="s">
        <v>116</v>
      </c>
      <c r="H154">
        <v>0</v>
      </c>
      <c r="I154">
        <v>0</v>
      </c>
      <c r="K154">
        <v>0</v>
      </c>
      <c r="L154">
        <v>1</v>
      </c>
      <c r="M154">
        <v>1</v>
      </c>
      <c r="N154">
        <v>1</v>
      </c>
      <c r="O154">
        <v>1</v>
      </c>
      <c r="P154">
        <v>2</v>
      </c>
      <c r="Q154">
        <v>1</v>
      </c>
      <c r="R154">
        <v>2</v>
      </c>
      <c r="S154">
        <v>2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2</v>
      </c>
      <c r="Z154">
        <v>0</v>
      </c>
      <c r="AA154">
        <v>0</v>
      </c>
      <c r="AB154">
        <v>0</v>
      </c>
      <c r="AC154">
        <v>1</v>
      </c>
      <c r="AD154">
        <v>3</v>
      </c>
      <c r="AE154">
        <v>2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 s="51" t="s">
        <v>116</v>
      </c>
    </row>
    <row r="155" spans="1:40" x14ac:dyDescent="0.3">
      <c r="A155">
        <v>2025</v>
      </c>
      <c r="B155">
        <v>1</v>
      </c>
      <c r="C155">
        <v>6931</v>
      </c>
      <c r="D155">
        <v>6954</v>
      </c>
      <c r="E155" t="s">
        <v>196</v>
      </c>
      <c r="F155" t="s">
        <v>33</v>
      </c>
      <c r="G155" t="s">
        <v>161</v>
      </c>
      <c r="H155">
        <v>0</v>
      </c>
      <c r="I155">
        <v>0</v>
      </c>
      <c r="K155">
        <v>1</v>
      </c>
      <c r="L155">
        <v>2</v>
      </c>
      <c r="M155">
        <v>2</v>
      </c>
      <c r="N155">
        <v>2</v>
      </c>
      <c r="O155">
        <v>2</v>
      </c>
      <c r="P155">
        <v>2</v>
      </c>
      <c r="Q155">
        <v>2</v>
      </c>
      <c r="R155">
        <v>2</v>
      </c>
      <c r="S155">
        <v>2</v>
      </c>
      <c r="T155">
        <v>1</v>
      </c>
      <c r="U155">
        <v>1</v>
      </c>
      <c r="V155">
        <v>0</v>
      </c>
      <c r="W155">
        <v>0</v>
      </c>
      <c r="X155">
        <v>3</v>
      </c>
      <c r="Y155">
        <v>3</v>
      </c>
      <c r="Z155">
        <v>3</v>
      </c>
      <c r="AA155">
        <v>0</v>
      </c>
      <c r="AB155">
        <v>5</v>
      </c>
      <c r="AC155">
        <v>1</v>
      </c>
      <c r="AD155">
        <v>2</v>
      </c>
      <c r="AE155">
        <v>2</v>
      </c>
      <c r="AF155">
        <v>3</v>
      </c>
      <c r="AG155">
        <v>1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 s="51" t="s">
        <v>161</v>
      </c>
    </row>
    <row r="156" spans="1:40" x14ac:dyDescent="0.3">
      <c r="A156">
        <v>2025</v>
      </c>
      <c r="B156">
        <v>1</v>
      </c>
      <c r="C156">
        <v>6974</v>
      </c>
      <c r="D156">
        <v>6997</v>
      </c>
      <c r="E156" t="s">
        <v>197</v>
      </c>
      <c r="F156" t="s">
        <v>33</v>
      </c>
      <c r="G156" t="s">
        <v>54</v>
      </c>
      <c r="H156">
        <v>0</v>
      </c>
      <c r="I156">
        <v>0</v>
      </c>
      <c r="K156">
        <v>0</v>
      </c>
      <c r="L156">
        <v>6</v>
      </c>
      <c r="M156">
        <v>6</v>
      </c>
      <c r="N156">
        <v>6</v>
      </c>
      <c r="O156">
        <v>6</v>
      </c>
      <c r="P156">
        <v>2</v>
      </c>
      <c r="Q156">
        <v>2</v>
      </c>
      <c r="R156">
        <v>2</v>
      </c>
      <c r="S156">
        <v>2</v>
      </c>
      <c r="T156">
        <v>8</v>
      </c>
      <c r="U156">
        <v>8</v>
      </c>
      <c r="V156">
        <v>0</v>
      </c>
      <c r="W156">
        <v>0</v>
      </c>
      <c r="X156">
        <v>1</v>
      </c>
      <c r="Y156">
        <v>1</v>
      </c>
      <c r="Z156">
        <v>7</v>
      </c>
      <c r="AA156">
        <v>0</v>
      </c>
      <c r="AB156">
        <v>2</v>
      </c>
      <c r="AC156">
        <v>2</v>
      </c>
      <c r="AD156">
        <v>1</v>
      </c>
      <c r="AE156">
        <v>2</v>
      </c>
      <c r="AF156">
        <v>3</v>
      </c>
      <c r="AG156">
        <v>3</v>
      </c>
      <c r="AH156">
        <v>3</v>
      </c>
      <c r="AI156">
        <v>40</v>
      </c>
      <c r="AJ156">
        <v>5</v>
      </c>
      <c r="AK156">
        <v>0</v>
      </c>
      <c r="AL156">
        <v>0</v>
      </c>
      <c r="AM156">
        <v>1</v>
      </c>
      <c r="AN156" s="51" t="s">
        <v>197</v>
      </c>
    </row>
    <row r="157" spans="1:40" x14ac:dyDescent="0.3">
      <c r="A157">
        <v>2025</v>
      </c>
      <c r="B157">
        <v>1</v>
      </c>
      <c r="C157">
        <v>6997</v>
      </c>
      <c r="D157">
        <v>7020</v>
      </c>
      <c r="E157" t="s">
        <v>198</v>
      </c>
      <c r="F157" t="s">
        <v>92</v>
      </c>
      <c r="G157" t="s">
        <v>118</v>
      </c>
      <c r="H157">
        <v>0</v>
      </c>
      <c r="I157">
        <v>0</v>
      </c>
      <c r="K157">
        <v>0</v>
      </c>
      <c r="L157">
        <v>1</v>
      </c>
      <c r="M157">
        <v>1</v>
      </c>
      <c r="N157">
        <v>1</v>
      </c>
      <c r="O157">
        <v>1</v>
      </c>
      <c r="P157">
        <v>2</v>
      </c>
      <c r="Q157">
        <v>2</v>
      </c>
      <c r="R157">
        <v>2</v>
      </c>
      <c r="S157">
        <v>2</v>
      </c>
      <c r="T157">
        <v>0</v>
      </c>
      <c r="U157">
        <v>0</v>
      </c>
      <c r="V157">
        <v>0</v>
      </c>
      <c r="W157">
        <v>0</v>
      </c>
      <c r="X157">
        <v>2</v>
      </c>
      <c r="Y157">
        <v>2</v>
      </c>
      <c r="Z157">
        <v>2</v>
      </c>
      <c r="AA157">
        <v>0</v>
      </c>
      <c r="AB157">
        <v>1</v>
      </c>
      <c r="AC157">
        <v>1</v>
      </c>
      <c r="AD157">
        <v>2</v>
      </c>
      <c r="AE157">
        <v>2</v>
      </c>
      <c r="AF157">
        <v>2</v>
      </c>
      <c r="AG157">
        <v>2</v>
      </c>
      <c r="AH157">
        <v>0</v>
      </c>
      <c r="AI157">
        <v>0</v>
      </c>
      <c r="AJ157">
        <v>2</v>
      </c>
      <c r="AK157">
        <v>0</v>
      </c>
      <c r="AL157">
        <v>0</v>
      </c>
      <c r="AM157">
        <v>0</v>
      </c>
      <c r="AN157" s="51" t="s">
        <v>360</v>
      </c>
    </row>
    <row r="158" spans="1:40" x14ac:dyDescent="0.3">
      <c r="A158">
        <v>2025</v>
      </c>
      <c r="B158">
        <v>1</v>
      </c>
      <c r="C158">
        <v>6998</v>
      </c>
      <c r="D158">
        <v>7021</v>
      </c>
      <c r="E158" t="s">
        <v>199</v>
      </c>
      <c r="F158" t="s">
        <v>92</v>
      </c>
      <c r="G158" t="s">
        <v>118</v>
      </c>
      <c r="H158">
        <v>2</v>
      </c>
      <c r="I158">
        <v>1</v>
      </c>
      <c r="K158">
        <v>3</v>
      </c>
      <c r="L158">
        <v>3</v>
      </c>
      <c r="M158">
        <v>3</v>
      </c>
      <c r="N158">
        <v>3</v>
      </c>
      <c r="O158">
        <v>3</v>
      </c>
      <c r="P158">
        <v>0</v>
      </c>
      <c r="Q158">
        <v>0</v>
      </c>
      <c r="R158">
        <v>0</v>
      </c>
      <c r="S158">
        <v>0</v>
      </c>
      <c r="T158">
        <v>1</v>
      </c>
      <c r="U158">
        <v>1</v>
      </c>
      <c r="V158">
        <v>0</v>
      </c>
      <c r="W158">
        <v>0</v>
      </c>
      <c r="X158">
        <v>1</v>
      </c>
      <c r="Y158">
        <v>3</v>
      </c>
      <c r="Z158">
        <v>4</v>
      </c>
      <c r="AA158">
        <v>0</v>
      </c>
      <c r="AB158">
        <v>2</v>
      </c>
      <c r="AC158">
        <v>1</v>
      </c>
      <c r="AD158">
        <v>2</v>
      </c>
      <c r="AE158">
        <v>1</v>
      </c>
      <c r="AF158">
        <v>1</v>
      </c>
      <c r="AG158">
        <v>0</v>
      </c>
      <c r="AH158">
        <v>0</v>
      </c>
      <c r="AI158">
        <v>0</v>
      </c>
      <c r="AJ158">
        <v>2</v>
      </c>
      <c r="AK158">
        <v>0</v>
      </c>
      <c r="AL158">
        <v>0</v>
      </c>
      <c r="AM158">
        <v>0</v>
      </c>
      <c r="AN158" s="51" t="s">
        <v>360</v>
      </c>
    </row>
    <row r="159" spans="1:40" x14ac:dyDescent="0.3">
      <c r="A159">
        <v>2025</v>
      </c>
      <c r="B159">
        <v>1</v>
      </c>
      <c r="C159">
        <v>6999</v>
      </c>
      <c r="D159">
        <v>7022</v>
      </c>
      <c r="E159" t="s">
        <v>200</v>
      </c>
      <c r="F159" t="s">
        <v>163</v>
      </c>
      <c r="G159" t="s">
        <v>169</v>
      </c>
      <c r="H159">
        <v>0</v>
      </c>
      <c r="I159">
        <v>0</v>
      </c>
      <c r="K159">
        <v>1</v>
      </c>
      <c r="L159">
        <v>3</v>
      </c>
      <c r="M159">
        <v>3</v>
      </c>
      <c r="N159">
        <v>3</v>
      </c>
      <c r="O159">
        <v>3</v>
      </c>
      <c r="P159">
        <v>2</v>
      </c>
      <c r="Q159">
        <v>0</v>
      </c>
      <c r="R159">
        <v>0</v>
      </c>
      <c r="S159">
        <v>2</v>
      </c>
      <c r="T159">
        <v>0</v>
      </c>
      <c r="U159">
        <v>0</v>
      </c>
      <c r="V159">
        <v>0</v>
      </c>
      <c r="W159">
        <v>0</v>
      </c>
      <c r="X159">
        <v>1</v>
      </c>
      <c r="Y159">
        <v>1</v>
      </c>
      <c r="Z159">
        <v>1</v>
      </c>
      <c r="AA159">
        <v>0</v>
      </c>
      <c r="AB159">
        <v>2</v>
      </c>
      <c r="AC159">
        <v>1</v>
      </c>
      <c r="AD159">
        <v>1</v>
      </c>
      <c r="AE159">
        <v>0</v>
      </c>
      <c r="AF159">
        <v>1</v>
      </c>
      <c r="AG159">
        <v>1</v>
      </c>
      <c r="AH159">
        <v>1</v>
      </c>
      <c r="AI159">
        <v>3</v>
      </c>
      <c r="AJ159">
        <v>1</v>
      </c>
      <c r="AK159">
        <v>0</v>
      </c>
      <c r="AL159">
        <v>0</v>
      </c>
      <c r="AM159">
        <v>0</v>
      </c>
      <c r="AN159" s="51" t="s">
        <v>169</v>
      </c>
    </row>
    <row r="160" spans="1:40" x14ac:dyDescent="0.3">
      <c r="A160">
        <v>2025</v>
      </c>
      <c r="B160">
        <v>1</v>
      </c>
      <c r="C160">
        <v>7000</v>
      </c>
      <c r="D160">
        <v>7023</v>
      </c>
      <c r="E160" t="s">
        <v>201</v>
      </c>
      <c r="F160" t="s">
        <v>33</v>
      </c>
      <c r="G160" t="s">
        <v>42</v>
      </c>
      <c r="H160">
        <v>0</v>
      </c>
      <c r="I160">
        <v>0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3</v>
      </c>
      <c r="AC160">
        <v>1</v>
      </c>
      <c r="AD160">
        <v>2</v>
      </c>
      <c r="AE160">
        <v>1</v>
      </c>
      <c r="AF160">
        <v>0</v>
      </c>
      <c r="AG160">
        <v>0</v>
      </c>
      <c r="AH160">
        <v>1</v>
      </c>
      <c r="AI160">
        <v>0</v>
      </c>
      <c r="AJ160">
        <v>1</v>
      </c>
      <c r="AK160">
        <v>0</v>
      </c>
      <c r="AL160">
        <v>0</v>
      </c>
      <c r="AM160">
        <v>2</v>
      </c>
      <c r="AN160" s="51" t="s">
        <v>42</v>
      </c>
    </row>
    <row r="161" spans="1:40" x14ac:dyDescent="0.3">
      <c r="A161">
        <v>2025</v>
      </c>
      <c r="B161">
        <v>1</v>
      </c>
      <c r="C161">
        <v>7083</v>
      </c>
      <c r="D161">
        <v>7107</v>
      </c>
      <c r="E161" t="s">
        <v>58</v>
      </c>
      <c r="F161" t="s">
        <v>33</v>
      </c>
      <c r="G161" t="s">
        <v>58</v>
      </c>
      <c r="H161">
        <v>0</v>
      </c>
      <c r="I161">
        <v>0</v>
      </c>
      <c r="K161">
        <v>2</v>
      </c>
      <c r="L161">
        <v>18</v>
      </c>
      <c r="M161">
        <v>16</v>
      </c>
      <c r="N161">
        <v>18</v>
      </c>
      <c r="O161">
        <v>18</v>
      </c>
      <c r="P161">
        <v>24</v>
      </c>
      <c r="Q161">
        <v>20</v>
      </c>
      <c r="R161">
        <v>24</v>
      </c>
      <c r="S161">
        <v>26</v>
      </c>
      <c r="T161">
        <v>18</v>
      </c>
      <c r="U161">
        <v>17</v>
      </c>
      <c r="V161">
        <v>0</v>
      </c>
      <c r="W161">
        <v>0</v>
      </c>
      <c r="X161">
        <v>20</v>
      </c>
      <c r="Y161">
        <v>19</v>
      </c>
      <c r="Z161">
        <v>20</v>
      </c>
      <c r="AA161">
        <v>0</v>
      </c>
      <c r="AB161">
        <v>31</v>
      </c>
      <c r="AC161">
        <v>6</v>
      </c>
      <c r="AD161">
        <v>19</v>
      </c>
      <c r="AE161">
        <v>21</v>
      </c>
      <c r="AF161">
        <v>11</v>
      </c>
      <c r="AG161">
        <v>10</v>
      </c>
      <c r="AH161">
        <v>4</v>
      </c>
      <c r="AI161">
        <v>19</v>
      </c>
      <c r="AJ161">
        <v>13</v>
      </c>
      <c r="AK161">
        <v>0</v>
      </c>
      <c r="AL161">
        <v>4</v>
      </c>
      <c r="AM161">
        <v>14</v>
      </c>
      <c r="AN161" s="51" t="s">
        <v>58</v>
      </c>
    </row>
    <row r="162" spans="1:40" x14ac:dyDescent="0.3">
      <c r="A162">
        <v>2025</v>
      </c>
      <c r="B162">
        <v>1</v>
      </c>
      <c r="C162">
        <v>7156</v>
      </c>
      <c r="D162">
        <v>7183</v>
      </c>
      <c r="E162" t="s">
        <v>202</v>
      </c>
      <c r="F162" t="s">
        <v>33</v>
      </c>
      <c r="G162" t="s">
        <v>49</v>
      </c>
      <c r="H162">
        <v>1</v>
      </c>
      <c r="I162">
        <v>0</v>
      </c>
      <c r="K162">
        <v>1</v>
      </c>
      <c r="L162">
        <v>18</v>
      </c>
      <c r="M162">
        <v>18</v>
      </c>
      <c r="N162">
        <v>18</v>
      </c>
      <c r="O162">
        <v>18</v>
      </c>
      <c r="P162">
        <v>36</v>
      </c>
      <c r="Q162">
        <v>35</v>
      </c>
      <c r="R162">
        <v>35</v>
      </c>
      <c r="S162">
        <v>35</v>
      </c>
      <c r="T162">
        <v>26</v>
      </c>
      <c r="U162">
        <v>26</v>
      </c>
      <c r="V162">
        <v>0</v>
      </c>
      <c r="W162">
        <v>0</v>
      </c>
      <c r="X162">
        <v>22</v>
      </c>
      <c r="Y162">
        <v>24</v>
      </c>
      <c r="Z162">
        <v>22</v>
      </c>
      <c r="AA162">
        <v>0</v>
      </c>
      <c r="AB162">
        <v>25</v>
      </c>
      <c r="AC162">
        <v>21</v>
      </c>
      <c r="AD162">
        <v>25</v>
      </c>
      <c r="AE162">
        <v>23</v>
      </c>
      <c r="AF162">
        <v>10</v>
      </c>
      <c r="AG162">
        <v>10</v>
      </c>
      <c r="AH162">
        <v>0</v>
      </c>
      <c r="AI162">
        <v>0</v>
      </c>
      <c r="AJ162">
        <v>6</v>
      </c>
      <c r="AK162">
        <v>0</v>
      </c>
      <c r="AL162">
        <v>1</v>
      </c>
      <c r="AM162">
        <v>31</v>
      </c>
      <c r="AN162" s="51" t="s">
        <v>49</v>
      </c>
    </row>
    <row r="163" spans="1:40" x14ac:dyDescent="0.3">
      <c r="A163">
        <v>2025</v>
      </c>
      <c r="B163">
        <v>1</v>
      </c>
      <c r="C163">
        <v>7195</v>
      </c>
      <c r="D163">
        <v>7222</v>
      </c>
      <c r="E163" t="s">
        <v>203</v>
      </c>
      <c r="F163" t="s">
        <v>92</v>
      </c>
      <c r="G163" t="s">
        <v>141</v>
      </c>
      <c r="H163">
        <v>1</v>
      </c>
      <c r="I163">
        <v>0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2</v>
      </c>
      <c r="Q163">
        <v>2</v>
      </c>
      <c r="R163">
        <v>2</v>
      </c>
      <c r="S163">
        <v>2</v>
      </c>
      <c r="T163">
        <v>2</v>
      </c>
      <c r="U163">
        <v>2</v>
      </c>
      <c r="V163">
        <v>0</v>
      </c>
      <c r="W163">
        <v>0</v>
      </c>
      <c r="X163">
        <v>1</v>
      </c>
      <c r="Y163">
        <v>1</v>
      </c>
      <c r="Z163">
        <v>1</v>
      </c>
      <c r="AA163">
        <v>0</v>
      </c>
      <c r="AB163">
        <v>1</v>
      </c>
      <c r="AC163">
        <v>1</v>
      </c>
      <c r="AD163">
        <v>1</v>
      </c>
      <c r="AE163">
        <v>1</v>
      </c>
      <c r="AF163">
        <v>3</v>
      </c>
      <c r="AG163">
        <v>3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1</v>
      </c>
      <c r="AN163" s="51" t="s">
        <v>141</v>
      </c>
    </row>
    <row r="164" spans="1:40" x14ac:dyDescent="0.3">
      <c r="A164">
        <v>2025</v>
      </c>
      <c r="B164">
        <v>1</v>
      </c>
      <c r="C164">
        <v>7196</v>
      </c>
      <c r="D164">
        <v>7223</v>
      </c>
      <c r="E164" t="s">
        <v>204</v>
      </c>
      <c r="F164" t="s">
        <v>92</v>
      </c>
      <c r="G164" t="s">
        <v>141</v>
      </c>
      <c r="H164">
        <v>0</v>
      </c>
      <c r="I164">
        <v>0</v>
      </c>
      <c r="K164">
        <v>0</v>
      </c>
      <c r="L164">
        <v>2</v>
      </c>
      <c r="M164">
        <v>2</v>
      </c>
      <c r="N164">
        <v>2</v>
      </c>
      <c r="O164">
        <v>2</v>
      </c>
      <c r="P164">
        <v>1</v>
      </c>
      <c r="Q164">
        <v>1</v>
      </c>
      <c r="R164">
        <v>1</v>
      </c>
      <c r="S164">
        <v>1</v>
      </c>
      <c r="T164">
        <v>0</v>
      </c>
      <c r="U164">
        <v>0</v>
      </c>
      <c r="V164">
        <v>0</v>
      </c>
      <c r="W164">
        <v>0</v>
      </c>
      <c r="X164">
        <v>3</v>
      </c>
      <c r="Y164">
        <v>3</v>
      </c>
      <c r="Z164">
        <v>3</v>
      </c>
      <c r="AA164">
        <v>0</v>
      </c>
      <c r="AB164">
        <v>2</v>
      </c>
      <c r="AC164">
        <v>2</v>
      </c>
      <c r="AD164">
        <v>4</v>
      </c>
      <c r="AE164">
        <v>2</v>
      </c>
      <c r="AF164">
        <v>1</v>
      </c>
      <c r="AG164">
        <v>1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 s="51" t="s">
        <v>141</v>
      </c>
    </row>
    <row r="165" spans="1:40" x14ac:dyDescent="0.3">
      <c r="A165">
        <v>2025</v>
      </c>
      <c r="B165">
        <v>1</v>
      </c>
      <c r="C165">
        <v>7273</v>
      </c>
      <c r="D165">
        <v>7306</v>
      </c>
      <c r="E165" t="s">
        <v>205</v>
      </c>
      <c r="F165" t="s">
        <v>33</v>
      </c>
      <c r="G165" t="s">
        <v>56</v>
      </c>
      <c r="H165">
        <v>2</v>
      </c>
      <c r="I165">
        <v>1</v>
      </c>
      <c r="K165">
        <v>2</v>
      </c>
      <c r="L165">
        <v>4</v>
      </c>
      <c r="M165">
        <v>4</v>
      </c>
      <c r="N165">
        <v>4</v>
      </c>
      <c r="O165">
        <v>4</v>
      </c>
      <c r="P165">
        <v>5</v>
      </c>
      <c r="Q165">
        <v>5</v>
      </c>
      <c r="R165">
        <v>5</v>
      </c>
      <c r="S165">
        <v>5</v>
      </c>
      <c r="T165">
        <v>5</v>
      </c>
      <c r="U165">
        <v>5</v>
      </c>
      <c r="V165">
        <v>0</v>
      </c>
      <c r="W165">
        <v>0</v>
      </c>
      <c r="X165">
        <v>9</v>
      </c>
      <c r="Y165">
        <v>13</v>
      </c>
      <c r="Z165">
        <v>11</v>
      </c>
      <c r="AA165">
        <v>0</v>
      </c>
      <c r="AB165">
        <v>7</v>
      </c>
      <c r="AC165">
        <v>1</v>
      </c>
      <c r="AD165">
        <v>2</v>
      </c>
      <c r="AE165">
        <v>2</v>
      </c>
      <c r="AF165">
        <v>4</v>
      </c>
      <c r="AG165">
        <v>3</v>
      </c>
      <c r="AH165">
        <v>0</v>
      </c>
      <c r="AI165">
        <v>0</v>
      </c>
      <c r="AJ165">
        <v>1</v>
      </c>
      <c r="AK165">
        <v>0</v>
      </c>
      <c r="AL165">
        <v>1</v>
      </c>
      <c r="AM165">
        <v>8</v>
      </c>
      <c r="AN165" s="51" t="s">
        <v>56</v>
      </c>
    </row>
    <row r="166" spans="1:40" x14ac:dyDescent="0.3">
      <c r="A166">
        <v>2025</v>
      </c>
      <c r="B166">
        <v>1</v>
      </c>
      <c r="C166">
        <v>7282</v>
      </c>
      <c r="D166">
        <v>7315</v>
      </c>
      <c r="E166" t="s">
        <v>206</v>
      </c>
      <c r="F166" t="s">
        <v>92</v>
      </c>
      <c r="G166" t="s">
        <v>128</v>
      </c>
      <c r="H166">
        <v>0</v>
      </c>
      <c r="I166">
        <v>0</v>
      </c>
      <c r="K166">
        <v>0</v>
      </c>
      <c r="L166">
        <v>2</v>
      </c>
      <c r="M166">
        <v>2</v>
      </c>
      <c r="N166">
        <v>2</v>
      </c>
      <c r="O166">
        <v>2</v>
      </c>
      <c r="P166">
        <v>3</v>
      </c>
      <c r="Q166">
        <v>3</v>
      </c>
      <c r="R166">
        <v>3</v>
      </c>
      <c r="S166">
        <v>3</v>
      </c>
      <c r="T166">
        <v>1</v>
      </c>
      <c r="U166">
        <v>1</v>
      </c>
      <c r="V166">
        <v>0</v>
      </c>
      <c r="W166">
        <v>0</v>
      </c>
      <c r="X166">
        <v>0</v>
      </c>
      <c r="Y166">
        <v>1</v>
      </c>
      <c r="Z166">
        <v>5</v>
      </c>
      <c r="AA166">
        <v>0</v>
      </c>
      <c r="AB166">
        <v>5</v>
      </c>
      <c r="AC166">
        <v>0</v>
      </c>
      <c r="AD166">
        <v>1</v>
      </c>
      <c r="AE166">
        <v>1</v>
      </c>
      <c r="AF166">
        <v>3</v>
      </c>
      <c r="AG166">
        <v>2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 s="51" t="s">
        <v>128</v>
      </c>
    </row>
    <row r="167" spans="1:40" x14ac:dyDescent="0.3">
      <c r="A167">
        <v>2025</v>
      </c>
      <c r="B167">
        <v>1</v>
      </c>
      <c r="C167">
        <v>7283</v>
      </c>
      <c r="D167">
        <v>7316</v>
      </c>
      <c r="E167" t="s">
        <v>207</v>
      </c>
      <c r="F167" t="s">
        <v>92</v>
      </c>
      <c r="G167" t="s">
        <v>128</v>
      </c>
      <c r="H167">
        <v>0</v>
      </c>
      <c r="I167">
        <v>0</v>
      </c>
      <c r="K167">
        <v>0</v>
      </c>
      <c r="L167">
        <v>2</v>
      </c>
      <c r="M167">
        <v>2</v>
      </c>
      <c r="N167">
        <v>2</v>
      </c>
      <c r="O167">
        <v>2</v>
      </c>
      <c r="P167">
        <v>2</v>
      </c>
      <c r="Q167">
        <v>2</v>
      </c>
      <c r="R167">
        <v>2</v>
      </c>
      <c r="S167">
        <v>2</v>
      </c>
      <c r="T167">
        <v>4</v>
      </c>
      <c r="U167">
        <v>4</v>
      </c>
      <c r="V167">
        <v>0</v>
      </c>
      <c r="W167">
        <v>0</v>
      </c>
      <c r="X167">
        <v>3</v>
      </c>
      <c r="Y167">
        <v>5</v>
      </c>
      <c r="Z167">
        <v>5</v>
      </c>
      <c r="AA167">
        <v>0</v>
      </c>
      <c r="AB167">
        <v>2</v>
      </c>
      <c r="AC167">
        <v>4</v>
      </c>
      <c r="AD167">
        <v>5</v>
      </c>
      <c r="AE167">
        <v>5</v>
      </c>
      <c r="AF167">
        <v>1</v>
      </c>
      <c r="AG167">
        <v>1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2</v>
      </c>
      <c r="AN167" s="51" t="s">
        <v>128</v>
      </c>
    </row>
    <row r="168" spans="1:40" x14ac:dyDescent="0.3">
      <c r="A168">
        <v>2025</v>
      </c>
      <c r="B168">
        <v>1</v>
      </c>
      <c r="C168">
        <v>7284</v>
      </c>
      <c r="D168">
        <v>7317</v>
      </c>
      <c r="E168" t="s">
        <v>208</v>
      </c>
      <c r="F168" t="s">
        <v>163</v>
      </c>
      <c r="G168" t="s">
        <v>169</v>
      </c>
      <c r="H168">
        <v>0</v>
      </c>
      <c r="I168">
        <v>0</v>
      </c>
      <c r="K168">
        <v>0</v>
      </c>
      <c r="L168">
        <v>3</v>
      </c>
      <c r="M168">
        <v>3</v>
      </c>
      <c r="N168">
        <v>3</v>
      </c>
      <c r="O168">
        <v>3</v>
      </c>
      <c r="P168">
        <v>2</v>
      </c>
      <c r="Q168">
        <v>2</v>
      </c>
      <c r="R168">
        <v>2</v>
      </c>
      <c r="S168">
        <v>3</v>
      </c>
      <c r="T168">
        <v>1</v>
      </c>
      <c r="U168">
        <v>1</v>
      </c>
      <c r="V168">
        <v>0</v>
      </c>
      <c r="W168">
        <v>0</v>
      </c>
      <c r="X168">
        <v>1</v>
      </c>
      <c r="Y168">
        <v>1</v>
      </c>
      <c r="Z168">
        <v>1</v>
      </c>
      <c r="AA168">
        <v>0</v>
      </c>
      <c r="AB168">
        <v>5</v>
      </c>
      <c r="AC168">
        <v>2</v>
      </c>
      <c r="AD168">
        <v>2</v>
      </c>
      <c r="AE168">
        <v>3</v>
      </c>
      <c r="AF168">
        <v>2</v>
      </c>
      <c r="AG168">
        <v>2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 s="51" t="s">
        <v>169</v>
      </c>
    </row>
    <row r="169" spans="1:40" x14ac:dyDescent="0.3">
      <c r="A169">
        <v>2025</v>
      </c>
      <c r="B169">
        <v>1</v>
      </c>
      <c r="C169">
        <v>7285</v>
      </c>
      <c r="D169">
        <v>7318</v>
      </c>
      <c r="E169" t="s">
        <v>209</v>
      </c>
      <c r="F169" t="s">
        <v>92</v>
      </c>
      <c r="G169" t="s">
        <v>118</v>
      </c>
      <c r="H169">
        <v>0</v>
      </c>
      <c r="I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0</v>
      </c>
      <c r="W169">
        <v>0</v>
      </c>
      <c r="X169">
        <v>1</v>
      </c>
      <c r="Y169">
        <v>1</v>
      </c>
      <c r="Z169">
        <v>2</v>
      </c>
      <c r="AA169">
        <v>0</v>
      </c>
      <c r="AB169">
        <v>1</v>
      </c>
      <c r="AC169">
        <v>1</v>
      </c>
      <c r="AD169">
        <v>2</v>
      </c>
      <c r="AE169">
        <v>2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 s="51" t="s">
        <v>360</v>
      </c>
    </row>
    <row r="170" spans="1:40" x14ac:dyDescent="0.3">
      <c r="A170">
        <v>2025</v>
      </c>
      <c r="B170">
        <v>1</v>
      </c>
      <c r="C170">
        <v>7917</v>
      </c>
      <c r="D170">
        <v>8832</v>
      </c>
      <c r="E170" t="s">
        <v>462</v>
      </c>
      <c r="F170" t="s">
        <v>90</v>
      </c>
      <c r="G170" t="s">
        <v>34</v>
      </c>
      <c r="H170">
        <v>0</v>
      </c>
      <c r="I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2</v>
      </c>
      <c r="Q170">
        <v>2</v>
      </c>
      <c r="R170">
        <v>2</v>
      </c>
      <c r="S170">
        <v>2</v>
      </c>
      <c r="T170">
        <v>0</v>
      </c>
      <c r="U170">
        <v>0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5</v>
      </c>
      <c r="AJ170">
        <v>2</v>
      </c>
      <c r="AK170">
        <v>0</v>
      </c>
      <c r="AL170">
        <v>0</v>
      </c>
      <c r="AM170">
        <v>3</v>
      </c>
      <c r="AN170" s="51" t="s">
        <v>82</v>
      </c>
    </row>
    <row r="171" spans="1:40" x14ac:dyDescent="0.3">
      <c r="A171">
        <v>2025</v>
      </c>
      <c r="B171">
        <v>1</v>
      </c>
      <c r="C171">
        <v>7957</v>
      </c>
      <c r="D171">
        <v>8835</v>
      </c>
      <c r="E171" t="s">
        <v>463</v>
      </c>
      <c r="F171" t="s">
        <v>90</v>
      </c>
      <c r="G171" t="s">
        <v>34</v>
      </c>
      <c r="H171">
        <v>0</v>
      </c>
      <c r="I171">
        <v>0</v>
      </c>
      <c r="K171">
        <v>2</v>
      </c>
      <c r="L171">
        <v>61</v>
      </c>
      <c r="M171">
        <v>60</v>
      </c>
      <c r="N171">
        <v>59</v>
      </c>
      <c r="O171">
        <v>60</v>
      </c>
      <c r="P171">
        <v>80</v>
      </c>
      <c r="Q171">
        <v>79</v>
      </c>
      <c r="R171">
        <v>79</v>
      </c>
      <c r="S171">
        <v>78</v>
      </c>
      <c r="T171">
        <v>77</v>
      </c>
      <c r="U171">
        <v>79</v>
      </c>
      <c r="V171">
        <v>0</v>
      </c>
      <c r="W171">
        <v>0</v>
      </c>
      <c r="X171">
        <v>64</v>
      </c>
      <c r="Y171">
        <v>63</v>
      </c>
      <c r="Z171">
        <v>0</v>
      </c>
      <c r="AA171">
        <v>0</v>
      </c>
      <c r="AB171">
        <v>0</v>
      </c>
      <c r="AC171">
        <v>57</v>
      </c>
      <c r="AD171">
        <v>58</v>
      </c>
      <c r="AE171">
        <v>57</v>
      </c>
      <c r="AF171">
        <v>52</v>
      </c>
      <c r="AG171">
        <v>43</v>
      </c>
      <c r="AH171">
        <v>5</v>
      </c>
      <c r="AI171">
        <v>0</v>
      </c>
      <c r="AJ171">
        <v>72</v>
      </c>
      <c r="AK171">
        <v>0</v>
      </c>
      <c r="AL171">
        <v>0</v>
      </c>
      <c r="AM171">
        <v>58</v>
      </c>
      <c r="AN171" s="51" t="s">
        <v>33</v>
      </c>
    </row>
    <row r="172" spans="1:40" x14ac:dyDescent="0.3">
      <c r="A172">
        <v>2025</v>
      </c>
      <c r="B172">
        <v>1</v>
      </c>
      <c r="C172">
        <v>8434</v>
      </c>
      <c r="D172">
        <v>7410</v>
      </c>
      <c r="E172" t="s">
        <v>210</v>
      </c>
      <c r="F172" t="s">
        <v>33</v>
      </c>
      <c r="G172" t="s">
        <v>45</v>
      </c>
      <c r="H172">
        <v>2</v>
      </c>
      <c r="I172">
        <v>0</v>
      </c>
      <c r="K172">
        <v>2</v>
      </c>
      <c r="L172">
        <v>11</v>
      </c>
      <c r="M172">
        <v>11</v>
      </c>
      <c r="N172">
        <v>11</v>
      </c>
      <c r="O172">
        <v>11</v>
      </c>
      <c r="P172">
        <v>17</v>
      </c>
      <c r="Q172">
        <v>17</v>
      </c>
      <c r="R172">
        <v>17</v>
      </c>
      <c r="S172">
        <v>18</v>
      </c>
      <c r="T172">
        <v>7</v>
      </c>
      <c r="U172">
        <v>7</v>
      </c>
      <c r="V172">
        <v>0</v>
      </c>
      <c r="W172">
        <v>0</v>
      </c>
      <c r="X172">
        <v>9</v>
      </c>
      <c r="Y172">
        <v>11</v>
      </c>
      <c r="Z172">
        <v>8</v>
      </c>
      <c r="AA172">
        <v>0</v>
      </c>
      <c r="AB172">
        <v>9</v>
      </c>
      <c r="AC172">
        <v>4</v>
      </c>
      <c r="AD172">
        <v>6</v>
      </c>
      <c r="AE172">
        <v>6</v>
      </c>
      <c r="AF172">
        <v>6</v>
      </c>
      <c r="AG172">
        <v>6</v>
      </c>
      <c r="AH172">
        <v>0</v>
      </c>
      <c r="AI172">
        <v>0</v>
      </c>
      <c r="AJ172">
        <v>6</v>
      </c>
      <c r="AK172">
        <v>0</v>
      </c>
      <c r="AL172">
        <v>2</v>
      </c>
      <c r="AM172">
        <v>10</v>
      </c>
      <c r="AN172" s="51" t="s">
        <v>45</v>
      </c>
    </row>
    <row r="173" spans="1:40" x14ac:dyDescent="0.3">
      <c r="A173">
        <v>2025</v>
      </c>
      <c r="B173">
        <v>1</v>
      </c>
      <c r="C173">
        <v>8643</v>
      </c>
      <c r="D173">
        <v>8833</v>
      </c>
      <c r="E173" t="s">
        <v>464</v>
      </c>
      <c r="F173" t="s">
        <v>90</v>
      </c>
      <c r="G173" t="s">
        <v>34</v>
      </c>
      <c r="H173">
        <v>0</v>
      </c>
      <c r="I173">
        <v>0</v>
      </c>
      <c r="K173">
        <v>0</v>
      </c>
      <c r="L173">
        <v>25</v>
      </c>
      <c r="M173">
        <v>25</v>
      </c>
      <c r="N173">
        <v>25</v>
      </c>
      <c r="O173">
        <v>25</v>
      </c>
      <c r="P173">
        <v>31</v>
      </c>
      <c r="Q173">
        <v>32</v>
      </c>
      <c r="R173">
        <v>32</v>
      </c>
      <c r="S173">
        <v>31</v>
      </c>
      <c r="T173">
        <v>31</v>
      </c>
      <c r="U173">
        <v>31</v>
      </c>
      <c r="V173">
        <v>0</v>
      </c>
      <c r="W173">
        <v>0</v>
      </c>
      <c r="X173">
        <v>30</v>
      </c>
      <c r="Y173">
        <v>28</v>
      </c>
      <c r="Z173">
        <v>0</v>
      </c>
      <c r="AA173">
        <v>0</v>
      </c>
      <c r="AB173">
        <v>0</v>
      </c>
      <c r="AC173">
        <v>25</v>
      </c>
      <c r="AD173">
        <v>24</v>
      </c>
      <c r="AE173">
        <v>24</v>
      </c>
      <c r="AF173">
        <v>27</v>
      </c>
      <c r="AG173">
        <v>24</v>
      </c>
      <c r="AH173">
        <v>43</v>
      </c>
      <c r="AI173">
        <v>0</v>
      </c>
      <c r="AJ173">
        <v>27</v>
      </c>
      <c r="AK173">
        <v>0</v>
      </c>
      <c r="AL173">
        <v>0</v>
      </c>
      <c r="AM173">
        <v>26</v>
      </c>
      <c r="AN173" s="51" t="s">
        <v>45</v>
      </c>
    </row>
    <row r="174" spans="1:40" x14ac:dyDescent="0.3">
      <c r="A174">
        <v>2025</v>
      </c>
      <c r="B174">
        <v>1</v>
      </c>
      <c r="C174">
        <v>8644</v>
      </c>
      <c r="D174">
        <v>8839</v>
      </c>
      <c r="E174" t="s">
        <v>465</v>
      </c>
      <c r="F174" t="s">
        <v>90</v>
      </c>
      <c r="G174" t="s">
        <v>34</v>
      </c>
      <c r="H174">
        <v>0</v>
      </c>
      <c r="I174">
        <v>0</v>
      </c>
      <c r="K174">
        <v>0</v>
      </c>
      <c r="L174">
        <v>3</v>
      </c>
      <c r="M174">
        <v>3</v>
      </c>
      <c r="N174">
        <v>3</v>
      </c>
      <c r="O174">
        <v>3</v>
      </c>
      <c r="P174">
        <v>3</v>
      </c>
      <c r="Q174">
        <v>2</v>
      </c>
      <c r="R174">
        <v>2</v>
      </c>
      <c r="S174">
        <v>3</v>
      </c>
      <c r="T174">
        <v>16</v>
      </c>
      <c r="U174">
        <v>16</v>
      </c>
      <c r="V174">
        <v>0</v>
      </c>
      <c r="W174">
        <v>0</v>
      </c>
      <c r="X174">
        <v>4</v>
      </c>
      <c r="Y174">
        <v>6</v>
      </c>
      <c r="Z174">
        <v>0</v>
      </c>
      <c r="AA174">
        <v>0</v>
      </c>
      <c r="AB174">
        <v>0</v>
      </c>
      <c r="AC174">
        <v>9</v>
      </c>
      <c r="AD174">
        <v>10</v>
      </c>
      <c r="AE174">
        <v>9</v>
      </c>
      <c r="AF174">
        <v>9</v>
      </c>
      <c r="AG174">
        <v>8</v>
      </c>
      <c r="AH174">
        <v>2</v>
      </c>
      <c r="AI174">
        <v>8</v>
      </c>
      <c r="AJ174">
        <v>0</v>
      </c>
      <c r="AK174">
        <v>0</v>
      </c>
      <c r="AL174">
        <v>0</v>
      </c>
      <c r="AM174">
        <v>6</v>
      </c>
      <c r="AN174" s="51" t="s">
        <v>116</v>
      </c>
    </row>
    <row r="175" spans="1:40" x14ac:dyDescent="0.3">
      <c r="A175">
        <v>2025</v>
      </c>
      <c r="B175">
        <v>1</v>
      </c>
      <c r="C175">
        <v>8648</v>
      </c>
      <c r="D175">
        <v>8838</v>
      </c>
      <c r="E175" t="s">
        <v>466</v>
      </c>
      <c r="F175" t="s">
        <v>90</v>
      </c>
      <c r="G175" t="s">
        <v>34</v>
      </c>
      <c r="H175">
        <v>0</v>
      </c>
      <c r="I175">
        <v>0</v>
      </c>
      <c r="K175">
        <v>0</v>
      </c>
      <c r="L175">
        <v>16</v>
      </c>
      <c r="M175">
        <v>16</v>
      </c>
      <c r="N175">
        <v>16</v>
      </c>
      <c r="O175">
        <v>16</v>
      </c>
      <c r="P175">
        <v>8</v>
      </c>
      <c r="Q175">
        <v>8</v>
      </c>
      <c r="R175">
        <v>8</v>
      </c>
      <c r="S175">
        <v>8</v>
      </c>
      <c r="T175">
        <v>11</v>
      </c>
      <c r="U175">
        <v>11</v>
      </c>
      <c r="V175">
        <v>0</v>
      </c>
      <c r="W175">
        <v>0</v>
      </c>
      <c r="X175">
        <v>7</v>
      </c>
      <c r="Y175">
        <v>7</v>
      </c>
      <c r="Z175">
        <v>0</v>
      </c>
      <c r="AA175">
        <v>0</v>
      </c>
      <c r="AB175">
        <v>0</v>
      </c>
      <c r="AC175">
        <v>14</v>
      </c>
      <c r="AD175">
        <v>12</v>
      </c>
      <c r="AE175">
        <v>13</v>
      </c>
      <c r="AF175">
        <v>14</v>
      </c>
      <c r="AG175">
        <v>14</v>
      </c>
      <c r="AH175">
        <v>3</v>
      </c>
      <c r="AI175">
        <v>0</v>
      </c>
      <c r="AJ175">
        <v>26</v>
      </c>
      <c r="AK175">
        <v>0</v>
      </c>
      <c r="AL175">
        <v>0</v>
      </c>
      <c r="AM175">
        <v>9</v>
      </c>
      <c r="AN175" s="51" t="s">
        <v>361</v>
      </c>
    </row>
    <row r="176" spans="1:40" x14ac:dyDescent="0.3">
      <c r="A176">
        <v>2025</v>
      </c>
      <c r="B176">
        <v>1</v>
      </c>
      <c r="C176">
        <v>8653</v>
      </c>
      <c r="D176">
        <v>8892</v>
      </c>
      <c r="E176" t="s">
        <v>467</v>
      </c>
      <c r="F176" t="s">
        <v>90</v>
      </c>
      <c r="G176" t="s">
        <v>34</v>
      </c>
      <c r="H176">
        <v>0</v>
      </c>
      <c r="I176">
        <v>0</v>
      </c>
      <c r="K176">
        <v>0</v>
      </c>
      <c r="L176">
        <v>1</v>
      </c>
      <c r="M176">
        <v>1</v>
      </c>
      <c r="N176">
        <v>1</v>
      </c>
      <c r="O176">
        <v>1</v>
      </c>
      <c r="P176">
        <v>4</v>
      </c>
      <c r="Q176">
        <v>4</v>
      </c>
      <c r="R176">
        <v>4</v>
      </c>
      <c r="S176">
        <v>4</v>
      </c>
      <c r="T176">
        <v>4</v>
      </c>
      <c r="U176">
        <v>4</v>
      </c>
      <c r="V176">
        <v>0</v>
      </c>
      <c r="W176">
        <v>0</v>
      </c>
      <c r="X176">
        <v>4</v>
      </c>
      <c r="Y176">
        <v>4</v>
      </c>
      <c r="Z176">
        <v>0</v>
      </c>
      <c r="AA176">
        <v>0</v>
      </c>
      <c r="AB176">
        <v>0</v>
      </c>
      <c r="AC176">
        <v>1</v>
      </c>
      <c r="AD176">
        <v>1</v>
      </c>
      <c r="AE176">
        <v>1</v>
      </c>
      <c r="AF176">
        <v>0</v>
      </c>
      <c r="AG176">
        <v>0</v>
      </c>
      <c r="AH176">
        <v>1</v>
      </c>
      <c r="AI176">
        <v>1</v>
      </c>
      <c r="AJ176">
        <v>2</v>
      </c>
      <c r="AK176">
        <v>0</v>
      </c>
      <c r="AL176">
        <v>0</v>
      </c>
      <c r="AM176">
        <v>0</v>
      </c>
      <c r="AN176" s="51" t="s">
        <v>85</v>
      </c>
    </row>
    <row r="177" spans="1:40" x14ac:dyDescent="0.3">
      <c r="A177">
        <v>2025</v>
      </c>
      <c r="B177">
        <v>1</v>
      </c>
      <c r="C177">
        <v>8670</v>
      </c>
      <c r="D177">
        <v>8891</v>
      </c>
      <c r="E177" t="s">
        <v>468</v>
      </c>
      <c r="F177" t="s">
        <v>90</v>
      </c>
      <c r="G177" t="s">
        <v>34</v>
      </c>
      <c r="H177">
        <v>0</v>
      </c>
      <c r="I177">
        <v>0</v>
      </c>
      <c r="K177">
        <v>0</v>
      </c>
      <c r="L177">
        <v>6</v>
      </c>
      <c r="M177">
        <v>6</v>
      </c>
      <c r="N177">
        <v>6</v>
      </c>
      <c r="O177">
        <v>7</v>
      </c>
      <c r="P177">
        <v>10</v>
      </c>
      <c r="Q177">
        <v>10</v>
      </c>
      <c r="R177">
        <v>10</v>
      </c>
      <c r="S177">
        <v>10</v>
      </c>
      <c r="T177">
        <v>7</v>
      </c>
      <c r="U177">
        <v>7</v>
      </c>
      <c r="V177">
        <v>0</v>
      </c>
      <c r="W177">
        <v>0</v>
      </c>
      <c r="X177">
        <v>7</v>
      </c>
      <c r="Y177">
        <v>7</v>
      </c>
      <c r="Z177">
        <v>1</v>
      </c>
      <c r="AA177">
        <v>0</v>
      </c>
      <c r="AB177">
        <v>0</v>
      </c>
      <c r="AC177">
        <v>8</v>
      </c>
      <c r="AD177">
        <v>7</v>
      </c>
      <c r="AE177">
        <v>8</v>
      </c>
      <c r="AF177">
        <v>8</v>
      </c>
      <c r="AG177">
        <v>8</v>
      </c>
      <c r="AH177">
        <v>0</v>
      </c>
      <c r="AI177">
        <v>0</v>
      </c>
      <c r="AJ177">
        <v>4</v>
      </c>
      <c r="AK177">
        <v>0</v>
      </c>
      <c r="AL177">
        <v>0</v>
      </c>
      <c r="AM177">
        <v>7</v>
      </c>
      <c r="AN177" s="51" t="s">
        <v>91</v>
      </c>
    </row>
    <row r="178" spans="1:40" x14ac:dyDescent="0.3">
      <c r="A178">
        <v>2025</v>
      </c>
      <c r="B178">
        <v>1</v>
      </c>
      <c r="C178">
        <v>8686</v>
      </c>
      <c r="D178">
        <v>8831</v>
      </c>
      <c r="E178" t="s">
        <v>469</v>
      </c>
      <c r="F178" t="s">
        <v>90</v>
      </c>
      <c r="G178" t="s">
        <v>34</v>
      </c>
      <c r="H178">
        <v>0</v>
      </c>
      <c r="I178">
        <v>0</v>
      </c>
      <c r="K178">
        <v>0</v>
      </c>
      <c r="L178">
        <v>43</v>
      </c>
      <c r="M178">
        <v>43</v>
      </c>
      <c r="N178">
        <v>41</v>
      </c>
      <c r="O178">
        <v>43</v>
      </c>
      <c r="P178">
        <v>51</v>
      </c>
      <c r="Q178">
        <v>50</v>
      </c>
      <c r="R178">
        <v>41</v>
      </c>
      <c r="S178">
        <v>51</v>
      </c>
      <c r="T178">
        <v>48</v>
      </c>
      <c r="U178">
        <v>52</v>
      </c>
      <c r="V178">
        <v>0</v>
      </c>
      <c r="W178">
        <v>0</v>
      </c>
      <c r="X178">
        <v>34</v>
      </c>
      <c r="Y178">
        <v>33</v>
      </c>
      <c r="Z178">
        <v>0</v>
      </c>
      <c r="AA178">
        <v>0</v>
      </c>
      <c r="AB178">
        <v>0</v>
      </c>
      <c r="AC178">
        <v>45</v>
      </c>
      <c r="AD178">
        <v>48</v>
      </c>
      <c r="AE178">
        <v>43</v>
      </c>
      <c r="AF178">
        <v>33</v>
      </c>
      <c r="AG178">
        <v>30</v>
      </c>
      <c r="AH178">
        <v>2</v>
      </c>
      <c r="AI178">
        <v>19</v>
      </c>
      <c r="AJ178">
        <v>27</v>
      </c>
      <c r="AK178">
        <v>0</v>
      </c>
      <c r="AL178">
        <v>0</v>
      </c>
      <c r="AM178">
        <v>38</v>
      </c>
      <c r="AN178" s="51" t="s">
        <v>49</v>
      </c>
    </row>
    <row r="179" spans="1:40" x14ac:dyDescent="0.3">
      <c r="A179">
        <v>2025</v>
      </c>
      <c r="B179">
        <v>1</v>
      </c>
      <c r="C179">
        <v>8705</v>
      </c>
      <c r="D179">
        <v>8349</v>
      </c>
      <c r="E179" t="s">
        <v>470</v>
      </c>
      <c r="F179" t="s">
        <v>90</v>
      </c>
      <c r="G179" t="s">
        <v>34</v>
      </c>
      <c r="H179">
        <v>0</v>
      </c>
      <c r="I179">
        <v>0</v>
      </c>
      <c r="K179">
        <v>0</v>
      </c>
      <c r="L179">
        <v>6</v>
      </c>
      <c r="M179">
        <v>6</v>
      </c>
      <c r="N179">
        <v>6</v>
      </c>
      <c r="O179">
        <v>6</v>
      </c>
      <c r="P179">
        <v>1</v>
      </c>
      <c r="Q179">
        <v>1</v>
      </c>
      <c r="R179">
        <v>1</v>
      </c>
      <c r="S179">
        <v>1</v>
      </c>
      <c r="T179">
        <v>2</v>
      </c>
      <c r="U179">
        <v>2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0</v>
      </c>
      <c r="AB179">
        <v>0</v>
      </c>
      <c r="AC179">
        <v>3</v>
      </c>
      <c r="AD179">
        <v>3</v>
      </c>
      <c r="AE179">
        <v>3</v>
      </c>
      <c r="AF179">
        <v>2</v>
      </c>
      <c r="AG179">
        <v>1</v>
      </c>
      <c r="AH179">
        <v>0</v>
      </c>
      <c r="AI179">
        <v>0</v>
      </c>
      <c r="AJ179">
        <v>2</v>
      </c>
      <c r="AK179">
        <v>0</v>
      </c>
      <c r="AL179">
        <v>0</v>
      </c>
      <c r="AM179">
        <v>0</v>
      </c>
      <c r="AN179" s="51" t="s">
        <v>42</v>
      </c>
    </row>
    <row r="180" spans="1:40" x14ac:dyDescent="0.3">
      <c r="A180">
        <v>2025</v>
      </c>
      <c r="B180">
        <v>1</v>
      </c>
      <c r="C180">
        <v>8711</v>
      </c>
      <c r="D180">
        <v>8608</v>
      </c>
      <c r="E180" t="s">
        <v>471</v>
      </c>
      <c r="F180" t="s">
        <v>90</v>
      </c>
      <c r="G180" t="s">
        <v>34</v>
      </c>
      <c r="H180">
        <v>0</v>
      </c>
      <c r="I180">
        <v>0</v>
      </c>
      <c r="K180">
        <v>0</v>
      </c>
      <c r="L180">
        <v>4</v>
      </c>
      <c r="M180">
        <v>4</v>
      </c>
      <c r="N180">
        <v>4</v>
      </c>
      <c r="O180">
        <v>4</v>
      </c>
      <c r="P180">
        <v>4</v>
      </c>
      <c r="Q180">
        <v>4</v>
      </c>
      <c r="R180">
        <v>4</v>
      </c>
      <c r="S180">
        <v>4</v>
      </c>
      <c r="T180">
        <v>2</v>
      </c>
      <c r="U180">
        <v>2</v>
      </c>
      <c r="V180">
        <v>0</v>
      </c>
      <c r="W180">
        <v>0</v>
      </c>
      <c r="X180">
        <v>5</v>
      </c>
      <c r="Y180">
        <v>4</v>
      </c>
      <c r="Z180">
        <v>0</v>
      </c>
      <c r="AA180">
        <v>0</v>
      </c>
      <c r="AB180">
        <v>0</v>
      </c>
      <c r="AC180">
        <v>4</v>
      </c>
      <c r="AD180">
        <v>6</v>
      </c>
      <c r="AE180">
        <v>6</v>
      </c>
      <c r="AF180">
        <v>4</v>
      </c>
      <c r="AG180">
        <v>4</v>
      </c>
      <c r="AH180">
        <v>1</v>
      </c>
      <c r="AI180">
        <v>0</v>
      </c>
      <c r="AJ180">
        <v>7</v>
      </c>
      <c r="AK180">
        <v>0</v>
      </c>
      <c r="AL180">
        <v>0</v>
      </c>
      <c r="AM180">
        <v>2</v>
      </c>
      <c r="AN180" s="51" t="s">
        <v>110</v>
      </c>
    </row>
    <row r="181" spans="1:40" x14ac:dyDescent="0.3">
      <c r="A181">
        <v>2025</v>
      </c>
      <c r="B181">
        <v>1</v>
      </c>
      <c r="C181">
        <v>8719</v>
      </c>
      <c r="D181">
        <v>8836</v>
      </c>
      <c r="E181" t="s">
        <v>472</v>
      </c>
      <c r="F181" t="s">
        <v>90</v>
      </c>
      <c r="G181" t="s">
        <v>34</v>
      </c>
      <c r="H181">
        <v>0</v>
      </c>
      <c r="I181">
        <v>0</v>
      </c>
      <c r="K181">
        <v>0</v>
      </c>
      <c r="L181">
        <v>47</v>
      </c>
      <c r="M181">
        <v>46</v>
      </c>
      <c r="N181">
        <v>47</v>
      </c>
      <c r="O181">
        <v>47</v>
      </c>
      <c r="P181">
        <v>49</v>
      </c>
      <c r="Q181">
        <v>49</v>
      </c>
      <c r="R181">
        <v>48</v>
      </c>
      <c r="S181">
        <v>49</v>
      </c>
      <c r="T181">
        <v>41</v>
      </c>
      <c r="U181">
        <v>40</v>
      </c>
      <c r="V181">
        <v>0</v>
      </c>
      <c r="W181">
        <v>0</v>
      </c>
      <c r="X181">
        <v>49</v>
      </c>
      <c r="Y181">
        <v>49</v>
      </c>
      <c r="Z181">
        <v>0</v>
      </c>
      <c r="AA181">
        <v>0</v>
      </c>
      <c r="AB181">
        <v>0</v>
      </c>
      <c r="AC181">
        <v>35</v>
      </c>
      <c r="AD181">
        <v>44</v>
      </c>
      <c r="AE181">
        <v>45</v>
      </c>
      <c r="AF181">
        <v>30</v>
      </c>
      <c r="AG181">
        <v>29</v>
      </c>
      <c r="AH181">
        <v>54</v>
      </c>
      <c r="AI181">
        <v>7</v>
      </c>
      <c r="AJ181">
        <v>50</v>
      </c>
      <c r="AK181">
        <v>0</v>
      </c>
      <c r="AL181">
        <v>0</v>
      </c>
      <c r="AM181">
        <v>25</v>
      </c>
      <c r="AN181" s="51" t="s">
        <v>33</v>
      </c>
    </row>
    <row r="182" spans="1:40" x14ac:dyDescent="0.3">
      <c r="A182">
        <v>2025</v>
      </c>
      <c r="B182">
        <v>1</v>
      </c>
      <c r="C182">
        <v>8729</v>
      </c>
      <c r="D182">
        <v>12241</v>
      </c>
      <c r="E182" t="s">
        <v>473</v>
      </c>
      <c r="F182" t="s">
        <v>90</v>
      </c>
      <c r="G182" t="s">
        <v>34</v>
      </c>
      <c r="H182">
        <v>0</v>
      </c>
      <c r="I182">
        <v>0</v>
      </c>
      <c r="K182">
        <v>0</v>
      </c>
      <c r="L182">
        <v>21</v>
      </c>
      <c r="M182">
        <v>20</v>
      </c>
      <c r="N182">
        <v>21</v>
      </c>
      <c r="O182">
        <v>21</v>
      </c>
      <c r="P182">
        <v>26</v>
      </c>
      <c r="Q182">
        <v>26</v>
      </c>
      <c r="R182">
        <v>26</v>
      </c>
      <c r="S182">
        <v>26</v>
      </c>
      <c r="T182">
        <v>32</v>
      </c>
      <c r="U182">
        <v>31</v>
      </c>
      <c r="V182">
        <v>0</v>
      </c>
      <c r="W182">
        <v>0</v>
      </c>
      <c r="X182">
        <v>22</v>
      </c>
      <c r="Y182">
        <v>22</v>
      </c>
      <c r="Z182">
        <v>1</v>
      </c>
      <c r="AA182">
        <v>0</v>
      </c>
      <c r="AB182">
        <v>0</v>
      </c>
      <c r="AC182">
        <v>28</v>
      </c>
      <c r="AD182">
        <v>28</v>
      </c>
      <c r="AE182">
        <v>27</v>
      </c>
      <c r="AF182">
        <v>27</v>
      </c>
      <c r="AG182">
        <v>26</v>
      </c>
      <c r="AH182">
        <v>0</v>
      </c>
      <c r="AI182">
        <v>0</v>
      </c>
      <c r="AJ182">
        <v>19</v>
      </c>
      <c r="AK182">
        <v>0</v>
      </c>
      <c r="AL182">
        <v>0</v>
      </c>
      <c r="AM182">
        <v>19</v>
      </c>
      <c r="AN182" s="51" t="s">
        <v>92</v>
      </c>
    </row>
    <row r="183" spans="1:40" x14ac:dyDescent="0.3">
      <c r="A183">
        <v>2025</v>
      </c>
      <c r="B183">
        <v>1</v>
      </c>
      <c r="C183">
        <v>8740</v>
      </c>
      <c r="D183">
        <v>8901</v>
      </c>
      <c r="E183" t="s">
        <v>474</v>
      </c>
      <c r="F183" t="s">
        <v>90</v>
      </c>
      <c r="G183" t="s">
        <v>34</v>
      </c>
      <c r="H183">
        <v>0</v>
      </c>
      <c r="I183">
        <v>0</v>
      </c>
      <c r="K183">
        <v>0</v>
      </c>
      <c r="L183">
        <v>15</v>
      </c>
      <c r="M183">
        <v>14</v>
      </c>
      <c r="N183">
        <v>15</v>
      </c>
      <c r="O183">
        <v>15</v>
      </c>
      <c r="P183">
        <v>19</v>
      </c>
      <c r="Q183">
        <v>17</v>
      </c>
      <c r="R183">
        <v>19</v>
      </c>
      <c r="S183">
        <v>19</v>
      </c>
      <c r="T183">
        <v>20</v>
      </c>
      <c r="U183">
        <v>19</v>
      </c>
      <c r="V183">
        <v>0</v>
      </c>
      <c r="W183">
        <v>0</v>
      </c>
      <c r="X183">
        <v>15</v>
      </c>
      <c r="Y183">
        <v>12</v>
      </c>
      <c r="Z183">
        <v>0</v>
      </c>
      <c r="AA183">
        <v>0</v>
      </c>
      <c r="AB183">
        <v>0</v>
      </c>
      <c r="AC183">
        <v>19</v>
      </c>
      <c r="AD183">
        <v>20</v>
      </c>
      <c r="AE183">
        <v>22</v>
      </c>
      <c r="AF183">
        <v>23</v>
      </c>
      <c r="AG183">
        <v>16</v>
      </c>
      <c r="AH183">
        <v>4</v>
      </c>
      <c r="AI183">
        <v>8</v>
      </c>
      <c r="AJ183">
        <v>39</v>
      </c>
      <c r="AK183">
        <v>0</v>
      </c>
      <c r="AL183">
        <v>0</v>
      </c>
      <c r="AM183">
        <v>11</v>
      </c>
      <c r="AN183" s="51" t="s">
        <v>164</v>
      </c>
    </row>
    <row r="184" spans="1:40" x14ac:dyDescent="0.3">
      <c r="A184">
        <v>2025</v>
      </c>
      <c r="B184">
        <v>1</v>
      </c>
      <c r="C184">
        <v>9033</v>
      </c>
      <c r="D184">
        <v>8577</v>
      </c>
      <c r="E184" t="s">
        <v>274</v>
      </c>
      <c r="F184" t="s">
        <v>90</v>
      </c>
      <c r="G184" t="s">
        <v>34</v>
      </c>
      <c r="H184">
        <v>105</v>
      </c>
      <c r="I184">
        <v>5</v>
      </c>
      <c r="K184">
        <v>127</v>
      </c>
      <c r="L184">
        <v>8</v>
      </c>
      <c r="M184">
        <v>6</v>
      </c>
      <c r="N184">
        <v>6</v>
      </c>
      <c r="O184">
        <v>4</v>
      </c>
      <c r="P184">
        <v>4</v>
      </c>
      <c r="Q184">
        <v>4</v>
      </c>
      <c r="R184">
        <v>2</v>
      </c>
      <c r="S184">
        <v>2</v>
      </c>
      <c r="T184">
        <v>1</v>
      </c>
      <c r="U184">
        <v>1</v>
      </c>
      <c r="V184">
        <v>0</v>
      </c>
      <c r="W184">
        <v>0</v>
      </c>
      <c r="X184">
        <v>3</v>
      </c>
      <c r="Y184">
        <v>5</v>
      </c>
      <c r="Z184">
        <v>0</v>
      </c>
      <c r="AA184">
        <v>0</v>
      </c>
      <c r="AB184">
        <v>0</v>
      </c>
      <c r="AC184">
        <v>3</v>
      </c>
      <c r="AD184">
        <v>3</v>
      </c>
      <c r="AE184">
        <v>1</v>
      </c>
      <c r="AF184">
        <v>3</v>
      </c>
      <c r="AG184">
        <v>3</v>
      </c>
      <c r="AH184">
        <v>3</v>
      </c>
      <c r="AI184">
        <v>0</v>
      </c>
      <c r="AJ184">
        <v>2</v>
      </c>
      <c r="AK184">
        <v>0</v>
      </c>
      <c r="AL184">
        <v>0</v>
      </c>
      <c r="AM184">
        <v>18</v>
      </c>
      <c r="AN184" s="51" t="s">
        <v>33</v>
      </c>
    </row>
    <row r="185" spans="1:40" x14ac:dyDescent="0.3">
      <c r="A185">
        <v>2025</v>
      </c>
      <c r="B185">
        <v>1</v>
      </c>
      <c r="C185">
        <v>9160</v>
      </c>
      <c r="D185">
        <v>8830</v>
      </c>
      <c r="E185" t="s">
        <v>475</v>
      </c>
      <c r="F185" t="s">
        <v>90</v>
      </c>
      <c r="G185" t="s">
        <v>34</v>
      </c>
      <c r="H185">
        <v>0</v>
      </c>
      <c r="I185">
        <v>0</v>
      </c>
      <c r="K185">
        <v>0</v>
      </c>
      <c r="L185">
        <v>4</v>
      </c>
      <c r="M185">
        <v>4</v>
      </c>
      <c r="N185">
        <v>4</v>
      </c>
      <c r="O185">
        <v>4</v>
      </c>
      <c r="P185">
        <v>11</v>
      </c>
      <c r="Q185">
        <v>11</v>
      </c>
      <c r="R185">
        <v>11</v>
      </c>
      <c r="S185">
        <v>11</v>
      </c>
      <c r="T185">
        <v>5</v>
      </c>
      <c r="U185">
        <v>5</v>
      </c>
      <c r="V185">
        <v>0</v>
      </c>
      <c r="W185">
        <v>0</v>
      </c>
      <c r="X185">
        <v>7</v>
      </c>
      <c r="Y185">
        <v>8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1</v>
      </c>
      <c r="AG185">
        <v>0</v>
      </c>
      <c r="AH185">
        <v>1</v>
      </c>
      <c r="AI185">
        <v>4</v>
      </c>
      <c r="AJ185">
        <v>3</v>
      </c>
      <c r="AK185">
        <v>0</v>
      </c>
      <c r="AL185">
        <v>0</v>
      </c>
      <c r="AM185">
        <v>10</v>
      </c>
      <c r="AN185" s="51" t="s">
        <v>128</v>
      </c>
    </row>
    <row r="186" spans="1:40" x14ac:dyDescent="0.3">
      <c r="A186">
        <v>2025</v>
      </c>
      <c r="B186">
        <v>1</v>
      </c>
      <c r="C186">
        <v>10904</v>
      </c>
      <c r="D186">
        <v>9468</v>
      </c>
      <c r="E186" t="s">
        <v>211</v>
      </c>
      <c r="F186" t="s">
        <v>92</v>
      </c>
      <c r="G186" t="s">
        <v>107</v>
      </c>
      <c r="H186">
        <v>3</v>
      </c>
      <c r="I186">
        <v>0</v>
      </c>
      <c r="K186">
        <v>3</v>
      </c>
      <c r="L186">
        <v>1</v>
      </c>
      <c r="M186">
        <v>1</v>
      </c>
      <c r="N186">
        <v>1</v>
      </c>
      <c r="O186">
        <v>1</v>
      </c>
      <c r="P186">
        <v>0</v>
      </c>
      <c r="Q186">
        <v>0</v>
      </c>
      <c r="R186">
        <v>0</v>
      </c>
      <c r="S186">
        <v>0</v>
      </c>
      <c r="T186">
        <v>1</v>
      </c>
      <c r="U186">
        <v>1</v>
      </c>
      <c r="V186">
        <v>0</v>
      </c>
      <c r="W186">
        <v>0</v>
      </c>
      <c r="X186">
        <v>2</v>
      </c>
      <c r="Y186">
        <v>2</v>
      </c>
      <c r="Z186">
        <v>2</v>
      </c>
      <c r="AA186">
        <v>0</v>
      </c>
      <c r="AB186">
        <v>1</v>
      </c>
      <c r="AC186">
        <v>2</v>
      </c>
      <c r="AD186">
        <v>3</v>
      </c>
      <c r="AE186">
        <v>3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2</v>
      </c>
      <c r="AN186" s="51" t="s">
        <v>107</v>
      </c>
    </row>
    <row r="187" spans="1:40" x14ac:dyDescent="0.3">
      <c r="A187">
        <v>2025</v>
      </c>
      <c r="B187">
        <v>1</v>
      </c>
      <c r="C187">
        <v>11767</v>
      </c>
      <c r="D187">
        <v>10096</v>
      </c>
      <c r="E187" t="s">
        <v>212</v>
      </c>
      <c r="F187" t="s">
        <v>92</v>
      </c>
      <c r="G187" t="s">
        <v>128</v>
      </c>
      <c r="H187">
        <v>0</v>
      </c>
      <c r="I187">
        <v>0</v>
      </c>
      <c r="K187">
        <v>0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1</v>
      </c>
      <c r="AC187">
        <v>0</v>
      </c>
      <c r="AD187">
        <v>1</v>
      </c>
      <c r="AE187">
        <v>1</v>
      </c>
      <c r="AF187">
        <v>1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 s="51" t="s">
        <v>128</v>
      </c>
    </row>
    <row r="188" spans="1:40" x14ac:dyDescent="0.3">
      <c r="A188">
        <v>2025</v>
      </c>
      <c r="B188">
        <v>1</v>
      </c>
      <c r="C188">
        <v>11784</v>
      </c>
      <c r="D188">
        <v>10095</v>
      </c>
      <c r="E188" t="s">
        <v>213</v>
      </c>
      <c r="F188" t="s">
        <v>92</v>
      </c>
      <c r="G188" t="s">
        <v>128</v>
      </c>
      <c r="H188">
        <v>0</v>
      </c>
      <c r="I188">
        <v>0</v>
      </c>
      <c r="K188">
        <v>0</v>
      </c>
      <c r="L188">
        <v>1</v>
      </c>
      <c r="M188">
        <v>1</v>
      </c>
      <c r="N188">
        <v>1</v>
      </c>
      <c r="O188">
        <v>1</v>
      </c>
      <c r="P188">
        <v>2</v>
      </c>
      <c r="Q188">
        <v>2</v>
      </c>
      <c r="R188">
        <v>2</v>
      </c>
      <c r="S188">
        <v>2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3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 s="51" t="s">
        <v>128</v>
      </c>
    </row>
    <row r="189" spans="1:40" x14ac:dyDescent="0.3">
      <c r="A189">
        <v>2025</v>
      </c>
      <c r="B189">
        <v>1</v>
      </c>
      <c r="C189">
        <v>12119</v>
      </c>
      <c r="D189">
        <v>11020</v>
      </c>
      <c r="E189" t="s">
        <v>275</v>
      </c>
      <c r="F189" t="s">
        <v>90</v>
      </c>
      <c r="G189" t="s">
        <v>34</v>
      </c>
      <c r="H189">
        <v>150</v>
      </c>
      <c r="I189">
        <v>0</v>
      </c>
      <c r="K189">
        <v>154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3</v>
      </c>
      <c r="AN189" s="51" t="s">
        <v>56</v>
      </c>
    </row>
    <row r="190" spans="1:40" x14ac:dyDescent="0.3">
      <c r="A190">
        <v>2025</v>
      </c>
      <c r="B190">
        <v>1</v>
      </c>
      <c r="C190">
        <v>12507</v>
      </c>
      <c r="D190">
        <v>11833</v>
      </c>
      <c r="E190" t="s">
        <v>461</v>
      </c>
      <c r="F190" t="s">
        <v>90</v>
      </c>
      <c r="G190" t="s">
        <v>34</v>
      </c>
      <c r="H190">
        <v>7</v>
      </c>
      <c r="I190">
        <v>0</v>
      </c>
      <c r="K190">
        <v>3</v>
      </c>
      <c r="L190">
        <v>7</v>
      </c>
      <c r="M190">
        <v>7</v>
      </c>
      <c r="N190">
        <v>7</v>
      </c>
      <c r="O190">
        <v>7</v>
      </c>
      <c r="P190">
        <v>7</v>
      </c>
      <c r="Q190">
        <v>7</v>
      </c>
      <c r="R190">
        <v>7</v>
      </c>
      <c r="S190">
        <v>7</v>
      </c>
      <c r="T190">
        <v>6</v>
      </c>
      <c r="U190">
        <v>6</v>
      </c>
      <c r="V190">
        <v>0</v>
      </c>
      <c r="W190">
        <v>0</v>
      </c>
      <c r="X190">
        <v>6</v>
      </c>
      <c r="Y190">
        <v>5</v>
      </c>
      <c r="Z190">
        <v>6</v>
      </c>
      <c r="AA190">
        <v>0</v>
      </c>
      <c r="AB190">
        <v>16</v>
      </c>
      <c r="AC190">
        <v>4</v>
      </c>
      <c r="AD190">
        <v>9</v>
      </c>
      <c r="AE190">
        <v>8</v>
      </c>
      <c r="AF190">
        <v>11</v>
      </c>
      <c r="AG190">
        <v>10</v>
      </c>
      <c r="AH190">
        <v>19</v>
      </c>
      <c r="AI190">
        <v>50</v>
      </c>
      <c r="AJ190">
        <v>15</v>
      </c>
      <c r="AK190">
        <v>0</v>
      </c>
      <c r="AL190">
        <v>0</v>
      </c>
      <c r="AM190">
        <v>8</v>
      </c>
      <c r="AN190" s="51" t="s">
        <v>33</v>
      </c>
    </row>
    <row r="191" spans="1:40" x14ac:dyDescent="0.3">
      <c r="A191">
        <v>2025</v>
      </c>
      <c r="B191">
        <v>1</v>
      </c>
      <c r="C191">
        <v>12735</v>
      </c>
      <c r="D191">
        <v>11688</v>
      </c>
      <c r="E191" t="s">
        <v>214</v>
      </c>
      <c r="F191" t="s">
        <v>92</v>
      </c>
      <c r="G191" t="s">
        <v>128</v>
      </c>
      <c r="H191">
        <v>0</v>
      </c>
      <c r="I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1</v>
      </c>
      <c r="U191">
        <v>2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6</v>
      </c>
      <c r="AC191">
        <v>1</v>
      </c>
      <c r="AD191">
        <v>2</v>
      </c>
      <c r="AE191">
        <v>1</v>
      </c>
      <c r="AF191">
        <v>0</v>
      </c>
      <c r="AG191">
        <v>0</v>
      </c>
      <c r="AH191">
        <v>0</v>
      </c>
      <c r="AI191">
        <v>0</v>
      </c>
      <c r="AJ191">
        <v>1</v>
      </c>
      <c r="AK191">
        <v>0</v>
      </c>
      <c r="AL191">
        <v>0</v>
      </c>
      <c r="AM191">
        <v>0</v>
      </c>
      <c r="AN191" s="51" t="s">
        <v>128</v>
      </c>
    </row>
    <row r="192" spans="1:40" x14ac:dyDescent="0.3">
      <c r="A192">
        <v>2025</v>
      </c>
      <c r="B192">
        <v>1</v>
      </c>
      <c r="C192">
        <v>13662</v>
      </c>
      <c r="D192">
        <v>11452</v>
      </c>
      <c r="E192" t="s">
        <v>215</v>
      </c>
      <c r="F192" t="s">
        <v>92</v>
      </c>
      <c r="G192" t="s">
        <v>107</v>
      </c>
      <c r="H192">
        <v>0</v>
      </c>
      <c r="I192">
        <v>0</v>
      </c>
      <c r="K192">
        <v>0</v>
      </c>
      <c r="L192">
        <v>2</v>
      </c>
      <c r="M192">
        <v>2</v>
      </c>
      <c r="N192">
        <v>2</v>
      </c>
      <c r="O192">
        <v>2</v>
      </c>
      <c r="P192">
        <v>3</v>
      </c>
      <c r="Q192">
        <v>3</v>
      </c>
      <c r="R192">
        <v>2</v>
      </c>
      <c r="S192">
        <v>3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1</v>
      </c>
      <c r="AA192">
        <v>0</v>
      </c>
      <c r="AB192">
        <v>1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 s="51" t="s">
        <v>107</v>
      </c>
    </row>
    <row r="193" spans="1:40" x14ac:dyDescent="0.3">
      <c r="A193">
        <v>2025</v>
      </c>
      <c r="B193">
        <v>1</v>
      </c>
      <c r="C193">
        <v>14654</v>
      </c>
      <c r="D193">
        <v>11470</v>
      </c>
      <c r="E193" t="s">
        <v>216</v>
      </c>
      <c r="F193" t="s">
        <v>90</v>
      </c>
      <c r="G193" t="s">
        <v>34</v>
      </c>
      <c r="H193">
        <v>117</v>
      </c>
      <c r="I193">
        <v>5</v>
      </c>
      <c r="K193">
        <v>118</v>
      </c>
      <c r="L193">
        <v>14</v>
      </c>
      <c r="M193">
        <v>13</v>
      </c>
      <c r="N193">
        <v>13</v>
      </c>
      <c r="O193">
        <v>11</v>
      </c>
      <c r="P193">
        <v>12</v>
      </c>
      <c r="Q193">
        <v>14</v>
      </c>
      <c r="R193">
        <v>10</v>
      </c>
      <c r="S193">
        <v>4</v>
      </c>
      <c r="T193">
        <v>0</v>
      </c>
      <c r="U193">
        <v>2</v>
      </c>
      <c r="V193">
        <v>0</v>
      </c>
      <c r="W193">
        <v>0</v>
      </c>
      <c r="X193">
        <v>2</v>
      </c>
      <c r="Y193">
        <v>1</v>
      </c>
      <c r="Z193">
        <v>6</v>
      </c>
      <c r="AA193">
        <v>0</v>
      </c>
      <c r="AB193">
        <v>2</v>
      </c>
      <c r="AC193">
        <v>0</v>
      </c>
      <c r="AD193">
        <v>0</v>
      </c>
      <c r="AE193">
        <v>0</v>
      </c>
      <c r="AF193">
        <v>1</v>
      </c>
      <c r="AG193">
        <v>1</v>
      </c>
      <c r="AH193">
        <v>0</v>
      </c>
      <c r="AI193">
        <v>0</v>
      </c>
      <c r="AJ193">
        <v>0</v>
      </c>
      <c r="AK193">
        <v>0</v>
      </c>
      <c r="AL193">
        <v>2</v>
      </c>
      <c r="AM193">
        <v>16</v>
      </c>
      <c r="AN193" s="51" t="s">
        <v>33</v>
      </c>
    </row>
    <row r="194" spans="1:40" x14ac:dyDescent="0.3">
      <c r="A194">
        <v>2025</v>
      </c>
      <c r="B194">
        <v>1</v>
      </c>
      <c r="C194">
        <v>15125</v>
      </c>
      <c r="D194">
        <v>11841</v>
      </c>
      <c r="E194" t="s">
        <v>476</v>
      </c>
      <c r="F194" t="s">
        <v>90</v>
      </c>
      <c r="G194" t="s">
        <v>34</v>
      </c>
      <c r="H194">
        <v>0</v>
      </c>
      <c r="I194">
        <v>0</v>
      </c>
      <c r="K194">
        <v>0</v>
      </c>
      <c r="L194">
        <v>6</v>
      </c>
      <c r="M194">
        <v>6</v>
      </c>
      <c r="N194">
        <v>6</v>
      </c>
      <c r="O194">
        <v>6</v>
      </c>
      <c r="P194">
        <v>9</v>
      </c>
      <c r="Q194">
        <v>9</v>
      </c>
      <c r="R194">
        <v>9</v>
      </c>
      <c r="S194">
        <v>9</v>
      </c>
      <c r="T194">
        <v>14</v>
      </c>
      <c r="U194">
        <v>14</v>
      </c>
      <c r="V194">
        <v>0</v>
      </c>
      <c r="W194">
        <v>0</v>
      </c>
      <c r="X194">
        <v>6</v>
      </c>
      <c r="Y194">
        <v>7</v>
      </c>
      <c r="Z194">
        <v>0</v>
      </c>
      <c r="AA194">
        <v>0</v>
      </c>
      <c r="AB194">
        <v>0</v>
      </c>
      <c r="AC194">
        <v>7</v>
      </c>
      <c r="AD194">
        <v>9</v>
      </c>
      <c r="AE194">
        <v>9</v>
      </c>
      <c r="AF194">
        <v>5</v>
      </c>
      <c r="AG194">
        <v>5</v>
      </c>
      <c r="AH194">
        <v>1</v>
      </c>
      <c r="AI194">
        <v>0</v>
      </c>
      <c r="AJ194">
        <v>3</v>
      </c>
      <c r="AK194">
        <v>0</v>
      </c>
      <c r="AL194">
        <v>0</v>
      </c>
      <c r="AM194">
        <v>4</v>
      </c>
      <c r="AN194" s="51" t="s">
        <v>193</v>
      </c>
    </row>
    <row r="195" spans="1:40" x14ac:dyDescent="0.3">
      <c r="A195">
        <v>2025</v>
      </c>
      <c r="B195">
        <v>1</v>
      </c>
      <c r="C195">
        <v>24297</v>
      </c>
      <c r="D195">
        <v>16699</v>
      </c>
      <c r="E195" t="s">
        <v>477</v>
      </c>
      <c r="F195" t="s">
        <v>90</v>
      </c>
      <c r="G195" t="s">
        <v>34</v>
      </c>
      <c r="H195">
        <v>0</v>
      </c>
      <c r="I195">
        <v>0</v>
      </c>
      <c r="K195">
        <v>0</v>
      </c>
      <c r="L195">
        <v>6</v>
      </c>
      <c r="M195">
        <v>6</v>
      </c>
      <c r="N195">
        <v>6</v>
      </c>
      <c r="O195">
        <v>6</v>
      </c>
      <c r="P195">
        <v>5</v>
      </c>
      <c r="Q195">
        <v>5</v>
      </c>
      <c r="R195">
        <v>5</v>
      </c>
      <c r="S195">
        <v>5</v>
      </c>
      <c r="T195">
        <v>10</v>
      </c>
      <c r="U195">
        <v>10</v>
      </c>
      <c r="V195">
        <v>0</v>
      </c>
      <c r="W195">
        <v>0</v>
      </c>
      <c r="X195">
        <v>4</v>
      </c>
      <c r="Y195">
        <v>4</v>
      </c>
      <c r="Z195">
        <v>0</v>
      </c>
      <c r="AA195">
        <v>0</v>
      </c>
      <c r="AB195">
        <v>0</v>
      </c>
      <c r="AC195">
        <v>3</v>
      </c>
      <c r="AD195">
        <v>4</v>
      </c>
      <c r="AE195">
        <v>3</v>
      </c>
      <c r="AF195">
        <v>6</v>
      </c>
      <c r="AG195">
        <v>6</v>
      </c>
      <c r="AH195">
        <v>2</v>
      </c>
      <c r="AI195">
        <v>2</v>
      </c>
      <c r="AJ195">
        <v>14</v>
      </c>
      <c r="AK195">
        <v>0</v>
      </c>
      <c r="AL195">
        <v>0</v>
      </c>
      <c r="AM195">
        <v>3</v>
      </c>
      <c r="AN195" s="51" t="s">
        <v>365</v>
      </c>
    </row>
    <row r="196" spans="1:40" x14ac:dyDescent="0.3">
      <c r="A196">
        <v>2025</v>
      </c>
      <c r="B196">
        <v>1</v>
      </c>
      <c r="C196">
        <v>26291</v>
      </c>
      <c r="D196">
        <v>17605</v>
      </c>
      <c r="E196" t="s">
        <v>217</v>
      </c>
      <c r="F196" t="s">
        <v>92</v>
      </c>
      <c r="G196" t="s">
        <v>128</v>
      </c>
      <c r="H196">
        <v>0</v>
      </c>
      <c r="I196">
        <v>0</v>
      </c>
      <c r="K196">
        <v>0</v>
      </c>
      <c r="L196">
        <v>5</v>
      </c>
      <c r="M196">
        <v>5</v>
      </c>
      <c r="N196">
        <v>5</v>
      </c>
      <c r="O196">
        <v>5</v>
      </c>
      <c r="P196">
        <v>7</v>
      </c>
      <c r="Q196">
        <v>7</v>
      </c>
      <c r="R196">
        <v>7</v>
      </c>
      <c r="S196">
        <v>7</v>
      </c>
      <c r="T196">
        <v>4</v>
      </c>
      <c r="U196">
        <v>4</v>
      </c>
      <c r="V196">
        <v>0</v>
      </c>
      <c r="W196">
        <v>0</v>
      </c>
      <c r="X196">
        <v>6</v>
      </c>
      <c r="Y196">
        <v>5</v>
      </c>
      <c r="Z196">
        <v>5</v>
      </c>
      <c r="AA196">
        <v>0</v>
      </c>
      <c r="AB196">
        <v>4</v>
      </c>
      <c r="AC196">
        <v>1</v>
      </c>
      <c r="AD196">
        <v>4</v>
      </c>
      <c r="AE196">
        <v>3</v>
      </c>
      <c r="AF196">
        <v>4</v>
      </c>
      <c r="AG196">
        <v>3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 s="51" t="s">
        <v>128</v>
      </c>
    </row>
    <row r="197" spans="1:40" x14ac:dyDescent="0.3">
      <c r="A197">
        <v>2025</v>
      </c>
      <c r="B197">
        <v>1</v>
      </c>
      <c r="C197">
        <v>26893</v>
      </c>
      <c r="D197">
        <v>17874</v>
      </c>
      <c r="E197" t="s">
        <v>218</v>
      </c>
      <c r="F197" t="s">
        <v>33</v>
      </c>
      <c r="G197" t="s">
        <v>61</v>
      </c>
      <c r="H197">
        <v>0</v>
      </c>
      <c r="I197">
        <v>0</v>
      </c>
      <c r="K197">
        <v>0</v>
      </c>
      <c r="L197">
        <v>2</v>
      </c>
      <c r="M197">
        <v>2</v>
      </c>
      <c r="N197">
        <v>2</v>
      </c>
      <c r="O197">
        <v>2</v>
      </c>
      <c r="P197">
        <v>5</v>
      </c>
      <c r="Q197">
        <v>5</v>
      </c>
      <c r="R197">
        <v>4</v>
      </c>
      <c r="S197">
        <v>5</v>
      </c>
      <c r="T197">
        <v>5</v>
      </c>
      <c r="U197">
        <v>5</v>
      </c>
      <c r="V197">
        <v>0</v>
      </c>
      <c r="W197">
        <v>0</v>
      </c>
      <c r="X197">
        <v>1</v>
      </c>
      <c r="Y197">
        <v>1</v>
      </c>
      <c r="Z197">
        <v>1</v>
      </c>
      <c r="AA197">
        <v>0</v>
      </c>
      <c r="AB197">
        <v>8</v>
      </c>
      <c r="AC197">
        <v>1</v>
      </c>
      <c r="AD197">
        <v>1</v>
      </c>
      <c r="AE197">
        <v>2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3</v>
      </c>
      <c r="AN197" s="51" t="s">
        <v>367</v>
      </c>
    </row>
    <row r="198" spans="1:40" x14ac:dyDescent="0.3">
      <c r="A198">
        <v>2025</v>
      </c>
      <c r="B198">
        <v>1</v>
      </c>
      <c r="C198">
        <v>26894</v>
      </c>
      <c r="D198">
        <v>17875</v>
      </c>
      <c r="E198" t="s">
        <v>219</v>
      </c>
      <c r="F198" t="s">
        <v>33</v>
      </c>
      <c r="G198" t="s">
        <v>85</v>
      </c>
      <c r="H198">
        <v>0</v>
      </c>
      <c r="I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2</v>
      </c>
      <c r="U198">
        <v>2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1</v>
      </c>
      <c r="AC198">
        <v>1</v>
      </c>
      <c r="AD198">
        <v>0</v>
      </c>
      <c r="AE198">
        <v>1</v>
      </c>
      <c r="AF198">
        <v>0</v>
      </c>
      <c r="AG198">
        <v>0</v>
      </c>
      <c r="AH198">
        <v>1</v>
      </c>
      <c r="AI198">
        <v>0</v>
      </c>
      <c r="AJ198">
        <v>0</v>
      </c>
      <c r="AK198">
        <v>0</v>
      </c>
      <c r="AL198">
        <v>0</v>
      </c>
      <c r="AM198">
        <v>1</v>
      </c>
      <c r="AN198" s="51" t="s">
        <v>85</v>
      </c>
    </row>
    <row r="199" spans="1:40" x14ac:dyDescent="0.3">
      <c r="A199">
        <v>2025</v>
      </c>
      <c r="B199">
        <v>1</v>
      </c>
      <c r="C199">
        <v>28687</v>
      </c>
      <c r="D199">
        <v>18916</v>
      </c>
      <c r="E199" t="s">
        <v>220</v>
      </c>
      <c r="F199" t="s">
        <v>92</v>
      </c>
      <c r="G199" t="s">
        <v>128</v>
      </c>
      <c r="H199">
        <v>0</v>
      </c>
      <c r="I199">
        <v>0</v>
      </c>
      <c r="K199">
        <v>0</v>
      </c>
      <c r="L199">
        <v>3</v>
      </c>
      <c r="M199">
        <v>3</v>
      </c>
      <c r="N199">
        <v>3</v>
      </c>
      <c r="O199">
        <v>3</v>
      </c>
      <c r="P199">
        <v>2</v>
      </c>
      <c r="Q199">
        <v>2</v>
      </c>
      <c r="R199">
        <v>2</v>
      </c>
      <c r="S199">
        <v>2</v>
      </c>
      <c r="T199">
        <v>1</v>
      </c>
      <c r="U199">
        <v>1</v>
      </c>
      <c r="V199">
        <v>0</v>
      </c>
      <c r="W199">
        <v>0</v>
      </c>
      <c r="X199">
        <v>2</v>
      </c>
      <c r="Y199">
        <v>2</v>
      </c>
      <c r="Z199">
        <v>2</v>
      </c>
      <c r="AA199">
        <v>0</v>
      </c>
      <c r="AB199">
        <v>0</v>
      </c>
      <c r="AC199">
        <v>1</v>
      </c>
      <c r="AD199">
        <v>3</v>
      </c>
      <c r="AE199">
        <v>1</v>
      </c>
      <c r="AF199">
        <v>2</v>
      </c>
      <c r="AG199">
        <v>1</v>
      </c>
      <c r="AH199">
        <v>2</v>
      </c>
      <c r="AI199">
        <v>0</v>
      </c>
      <c r="AJ199">
        <v>7</v>
      </c>
      <c r="AK199">
        <v>0</v>
      </c>
      <c r="AL199">
        <v>3</v>
      </c>
      <c r="AM199">
        <v>3</v>
      </c>
      <c r="AN199" s="51" t="s">
        <v>128</v>
      </c>
    </row>
    <row r="200" spans="1:40" x14ac:dyDescent="0.3">
      <c r="A200">
        <v>2025</v>
      </c>
      <c r="B200">
        <v>1</v>
      </c>
      <c r="C200">
        <v>29039</v>
      </c>
      <c r="D200">
        <v>18872</v>
      </c>
      <c r="E200" t="s">
        <v>221</v>
      </c>
      <c r="F200" t="s">
        <v>92</v>
      </c>
      <c r="G200" t="s">
        <v>128</v>
      </c>
      <c r="H200">
        <v>0</v>
      </c>
      <c r="I200">
        <v>0</v>
      </c>
      <c r="K200">
        <v>0</v>
      </c>
      <c r="L200">
        <v>2</v>
      </c>
      <c r="M200">
        <v>2</v>
      </c>
      <c r="N200">
        <v>2</v>
      </c>
      <c r="O200">
        <v>2</v>
      </c>
      <c r="P200">
        <v>2</v>
      </c>
      <c r="Q200">
        <v>2</v>
      </c>
      <c r="R200">
        <v>2</v>
      </c>
      <c r="S200">
        <v>2</v>
      </c>
      <c r="T200">
        <v>2</v>
      </c>
      <c r="U200">
        <v>2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</v>
      </c>
      <c r="AD200">
        <v>2</v>
      </c>
      <c r="AE200">
        <v>2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 s="51" t="s">
        <v>128</v>
      </c>
    </row>
    <row r="201" spans="1:40" x14ac:dyDescent="0.3">
      <c r="A201">
        <v>2025</v>
      </c>
      <c r="B201">
        <v>1</v>
      </c>
      <c r="C201">
        <v>35945</v>
      </c>
      <c r="D201">
        <v>26094</v>
      </c>
      <c r="E201" t="s">
        <v>222</v>
      </c>
      <c r="F201" t="s">
        <v>92</v>
      </c>
      <c r="G201" t="s">
        <v>92</v>
      </c>
      <c r="H201">
        <v>0</v>
      </c>
      <c r="I201">
        <v>0</v>
      </c>
      <c r="K201">
        <v>0</v>
      </c>
      <c r="L201">
        <v>2</v>
      </c>
      <c r="M201">
        <v>2</v>
      </c>
      <c r="N201">
        <v>2</v>
      </c>
      <c r="O201">
        <v>2</v>
      </c>
      <c r="P201">
        <v>10</v>
      </c>
      <c r="Q201">
        <v>10</v>
      </c>
      <c r="R201">
        <v>10</v>
      </c>
      <c r="S201">
        <v>11</v>
      </c>
      <c r="T201">
        <v>11</v>
      </c>
      <c r="U201">
        <v>11</v>
      </c>
      <c r="V201">
        <v>0</v>
      </c>
      <c r="W201">
        <v>0</v>
      </c>
      <c r="X201">
        <v>9</v>
      </c>
      <c r="Y201">
        <v>9</v>
      </c>
      <c r="Z201">
        <v>9</v>
      </c>
      <c r="AA201">
        <v>0</v>
      </c>
      <c r="AB201">
        <v>15</v>
      </c>
      <c r="AC201">
        <v>10</v>
      </c>
      <c r="AD201">
        <v>8</v>
      </c>
      <c r="AE201">
        <v>9</v>
      </c>
      <c r="AF201">
        <v>6</v>
      </c>
      <c r="AG201">
        <v>6</v>
      </c>
      <c r="AH201">
        <v>1</v>
      </c>
      <c r="AI201">
        <v>0</v>
      </c>
      <c r="AJ201">
        <v>4</v>
      </c>
      <c r="AK201">
        <v>0</v>
      </c>
      <c r="AL201">
        <v>0</v>
      </c>
      <c r="AM201">
        <v>8</v>
      </c>
      <c r="AN201" s="51" t="s">
        <v>92</v>
      </c>
    </row>
    <row r="202" spans="1:40" x14ac:dyDescent="0.3">
      <c r="A202">
        <v>2025</v>
      </c>
      <c r="B202">
        <v>1</v>
      </c>
      <c r="C202">
        <v>36072</v>
      </c>
      <c r="D202">
        <v>26269</v>
      </c>
      <c r="E202" t="s">
        <v>223</v>
      </c>
      <c r="F202" t="s">
        <v>33</v>
      </c>
      <c r="G202" t="s">
        <v>42</v>
      </c>
      <c r="H202">
        <v>0</v>
      </c>
      <c r="I202">
        <v>0</v>
      </c>
      <c r="K202">
        <v>0</v>
      </c>
      <c r="L202">
        <v>1</v>
      </c>
      <c r="M202">
        <v>1</v>
      </c>
      <c r="N202">
        <v>1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2</v>
      </c>
      <c r="U202">
        <v>2</v>
      </c>
      <c r="V202">
        <v>0</v>
      </c>
      <c r="W202">
        <v>0</v>
      </c>
      <c r="X202">
        <v>2</v>
      </c>
      <c r="Y202">
        <v>2</v>
      </c>
      <c r="Z202">
        <v>2</v>
      </c>
      <c r="AA202">
        <v>0</v>
      </c>
      <c r="AB202">
        <v>1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 s="51" t="s">
        <v>42</v>
      </c>
    </row>
    <row r="203" spans="1:40" x14ac:dyDescent="0.3">
      <c r="A203">
        <v>2025</v>
      </c>
      <c r="B203">
        <v>1</v>
      </c>
      <c r="C203">
        <v>39423</v>
      </c>
      <c r="D203">
        <v>31139</v>
      </c>
      <c r="E203" t="s">
        <v>414</v>
      </c>
      <c r="F203" t="s">
        <v>163</v>
      </c>
      <c r="G203" t="s">
        <v>167</v>
      </c>
      <c r="H203">
        <v>1</v>
      </c>
      <c r="I203">
        <v>0</v>
      </c>
      <c r="K203">
        <v>1</v>
      </c>
      <c r="L203">
        <v>0</v>
      </c>
      <c r="M203">
        <v>0</v>
      </c>
      <c r="N203">
        <v>0</v>
      </c>
      <c r="O203">
        <v>0</v>
      </c>
      <c r="P203">
        <v>1</v>
      </c>
      <c r="Q203">
        <v>1</v>
      </c>
      <c r="R203">
        <v>1</v>
      </c>
      <c r="S203">
        <v>1</v>
      </c>
      <c r="T203">
        <v>0</v>
      </c>
      <c r="U203">
        <v>0</v>
      </c>
      <c r="V203">
        <v>0</v>
      </c>
      <c r="W203">
        <v>0</v>
      </c>
      <c r="X203">
        <v>1</v>
      </c>
      <c r="Y203">
        <v>1</v>
      </c>
      <c r="Z203">
        <v>1</v>
      </c>
      <c r="AA203">
        <v>0</v>
      </c>
      <c r="AB203">
        <v>1</v>
      </c>
      <c r="AC203">
        <v>0</v>
      </c>
      <c r="AD203">
        <v>2</v>
      </c>
      <c r="AE203">
        <v>2</v>
      </c>
      <c r="AF203">
        <v>1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2</v>
      </c>
      <c r="AN203" s="51" t="s">
        <v>363</v>
      </c>
    </row>
    <row r="204" spans="1:40" x14ac:dyDescent="0.3">
      <c r="A204">
        <v>2025</v>
      </c>
      <c r="B204">
        <v>1</v>
      </c>
      <c r="C204">
        <v>40593</v>
      </c>
      <c r="D204">
        <v>31449</v>
      </c>
      <c r="E204" t="s">
        <v>194</v>
      </c>
      <c r="F204" t="s">
        <v>33</v>
      </c>
      <c r="G204" t="s">
        <v>54</v>
      </c>
      <c r="H204">
        <v>0</v>
      </c>
      <c r="I204">
        <v>0</v>
      </c>
      <c r="K204">
        <v>1</v>
      </c>
      <c r="L204">
        <v>19</v>
      </c>
      <c r="M204">
        <v>20</v>
      </c>
      <c r="N204">
        <v>20</v>
      </c>
      <c r="O204">
        <v>19</v>
      </c>
      <c r="P204">
        <v>23</v>
      </c>
      <c r="Q204">
        <v>23</v>
      </c>
      <c r="R204">
        <v>27</v>
      </c>
      <c r="S204">
        <v>24</v>
      </c>
      <c r="T204">
        <v>18</v>
      </c>
      <c r="U204">
        <v>17</v>
      </c>
      <c r="V204">
        <v>0</v>
      </c>
      <c r="W204">
        <v>0</v>
      </c>
      <c r="X204">
        <v>17</v>
      </c>
      <c r="Y204">
        <v>17</v>
      </c>
      <c r="Z204">
        <v>20</v>
      </c>
      <c r="AA204">
        <v>0</v>
      </c>
      <c r="AB204">
        <v>33</v>
      </c>
      <c r="AC204">
        <v>13</v>
      </c>
      <c r="AD204">
        <v>12</v>
      </c>
      <c r="AE204">
        <v>20</v>
      </c>
      <c r="AF204">
        <v>6</v>
      </c>
      <c r="AG204">
        <v>4</v>
      </c>
      <c r="AH204">
        <v>10</v>
      </c>
      <c r="AI204">
        <v>12</v>
      </c>
      <c r="AJ204">
        <v>11</v>
      </c>
      <c r="AK204">
        <v>0</v>
      </c>
      <c r="AL204">
        <v>0</v>
      </c>
      <c r="AM204">
        <v>7</v>
      </c>
      <c r="AN204" s="51" t="s">
        <v>194</v>
      </c>
    </row>
    <row r="205" spans="1:40" x14ac:dyDescent="0.3">
      <c r="A205">
        <v>2025</v>
      </c>
      <c r="B205">
        <v>1</v>
      </c>
      <c r="C205">
        <v>40716</v>
      </c>
      <c r="D205">
        <v>32743</v>
      </c>
      <c r="E205" t="s">
        <v>54</v>
      </c>
      <c r="F205" t="s">
        <v>33</v>
      </c>
      <c r="G205" t="s">
        <v>54</v>
      </c>
      <c r="H205">
        <v>14</v>
      </c>
      <c r="I205">
        <v>0</v>
      </c>
      <c r="K205">
        <v>14</v>
      </c>
      <c r="L205">
        <v>11</v>
      </c>
      <c r="M205">
        <v>11</v>
      </c>
      <c r="N205">
        <v>11</v>
      </c>
      <c r="O205">
        <v>11</v>
      </c>
      <c r="P205">
        <v>17</v>
      </c>
      <c r="Q205">
        <v>16</v>
      </c>
      <c r="R205">
        <v>17</v>
      </c>
      <c r="S205">
        <v>16</v>
      </c>
      <c r="T205">
        <v>21</v>
      </c>
      <c r="U205">
        <v>20</v>
      </c>
      <c r="V205">
        <v>5</v>
      </c>
      <c r="W205">
        <v>0</v>
      </c>
      <c r="X205">
        <v>15</v>
      </c>
      <c r="Y205">
        <v>13</v>
      </c>
      <c r="Z205">
        <v>14</v>
      </c>
      <c r="AA205">
        <v>0</v>
      </c>
      <c r="AB205">
        <v>21</v>
      </c>
      <c r="AC205">
        <v>21</v>
      </c>
      <c r="AD205">
        <v>14</v>
      </c>
      <c r="AE205">
        <v>16</v>
      </c>
      <c r="AF205">
        <v>11</v>
      </c>
      <c r="AG205">
        <v>11</v>
      </c>
      <c r="AH205">
        <v>1</v>
      </c>
      <c r="AI205">
        <v>5</v>
      </c>
      <c r="AJ205">
        <v>12</v>
      </c>
      <c r="AK205">
        <v>0</v>
      </c>
      <c r="AL205">
        <v>4</v>
      </c>
      <c r="AM205">
        <v>11</v>
      </c>
      <c r="AN205" s="51" t="s">
        <v>365</v>
      </c>
    </row>
    <row r="206" spans="1:40" x14ac:dyDescent="0.3">
      <c r="A206">
        <v>2025</v>
      </c>
      <c r="B206">
        <v>2</v>
      </c>
      <c r="C206">
        <v>4314</v>
      </c>
      <c r="D206">
        <v>4317</v>
      </c>
      <c r="E206" t="s">
        <v>32</v>
      </c>
      <c r="F206" t="s">
        <v>33</v>
      </c>
      <c r="G206" t="s">
        <v>34</v>
      </c>
      <c r="H206">
        <v>238</v>
      </c>
      <c r="I206">
        <v>3</v>
      </c>
      <c r="K206">
        <v>245</v>
      </c>
      <c r="L206">
        <v>2</v>
      </c>
      <c r="M206">
        <v>3</v>
      </c>
      <c r="N206">
        <v>3</v>
      </c>
      <c r="O206">
        <v>2</v>
      </c>
      <c r="P206">
        <v>8</v>
      </c>
      <c r="Q206">
        <v>3</v>
      </c>
      <c r="R206">
        <v>3</v>
      </c>
      <c r="S206">
        <v>8</v>
      </c>
      <c r="T206">
        <v>6</v>
      </c>
      <c r="U206">
        <v>4</v>
      </c>
      <c r="V206">
        <v>0</v>
      </c>
      <c r="W206">
        <v>0</v>
      </c>
      <c r="X206">
        <v>5</v>
      </c>
      <c r="Y206">
        <v>5</v>
      </c>
      <c r="Z206">
        <v>7</v>
      </c>
      <c r="AA206">
        <v>0</v>
      </c>
      <c r="AB206">
        <v>2</v>
      </c>
      <c r="AC206">
        <v>2</v>
      </c>
      <c r="AD206">
        <v>5</v>
      </c>
      <c r="AE206">
        <v>3</v>
      </c>
      <c r="AF206">
        <v>4</v>
      </c>
      <c r="AG206">
        <v>3</v>
      </c>
      <c r="AH206">
        <v>2</v>
      </c>
      <c r="AI206">
        <v>0</v>
      </c>
      <c r="AJ206">
        <v>8</v>
      </c>
      <c r="AK206">
        <v>0</v>
      </c>
      <c r="AL206">
        <v>18</v>
      </c>
      <c r="AM206">
        <v>7</v>
      </c>
      <c r="AN206" s="51" t="s">
        <v>33</v>
      </c>
    </row>
    <row r="207" spans="1:40" x14ac:dyDescent="0.3">
      <c r="A207">
        <v>2025</v>
      </c>
      <c r="B207">
        <v>2</v>
      </c>
      <c r="C207">
        <v>4315</v>
      </c>
      <c r="D207">
        <v>4318</v>
      </c>
      <c r="E207" t="s">
        <v>35</v>
      </c>
      <c r="F207" t="s">
        <v>33</v>
      </c>
      <c r="G207" t="s">
        <v>33</v>
      </c>
      <c r="H207">
        <v>50</v>
      </c>
      <c r="I207">
        <v>0</v>
      </c>
      <c r="K207">
        <v>54</v>
      </c>
      <c r="L207">
        <v>27</v>
      </c>
      <c r="M207">
        <v>27</v>
      </c>
      <c r="N207">
        <v>27</v>
      </c>
      <c r="O207">
        <v>27</v>
      </c>
      <c r="P207">
        <v>17</v>
      </c>
      <c r="Q207">
        <v>18</v>
      </c>
      <c r="R207">
        <v>17</v>
      </c>
      <c r="S207">
        <v>17</v>
      </c>
      <c r="T207">
        <v>33</v>
      </c>
      <c r="U207">
        <v>33</v>
      </c>
      <c r="V207">
        <v>0</v>
      </c>
      <c r="W207">
        <v>0</v>
      </c>
      <c r="X207">
        <v>26</v>
      </c>
      <c r="Y207">
        <v>27</v>
      </c>
      <c r="Z207">
        <v>26</v>
      </c>
      <c r="AA207">
        <v>0</v>
      </c>
      <c r="AB207">
        <v>41</v>
      </c>
      <c r="AC207">
        <v>14</v>
      </c>
      <c r="AD207">
        <v>20</v>
      </c>
      <c r="AE207">
        <v>24</v>
      </c>
      <c r="AF207">
        <v>17</v>
      </c>
      <c r="AG207">
        <v>10</v>
      </c>
      <c r="AH207">
        <v>21</v>
      </c>
      <c r="AI207">
        <v>0</v>
      </c>
      <c r="AJ207">
        <v>45</v>
      </c>
      <c r="AK207">
        <v>0</v>
      </c>
      <c r="AL207">
        <v>12</v>
      </c>
      <c r="AM207">
        <v>24</v>
      </c>
      <c r="AN207" s="51" t="s">
        <v>33</v>
      </c>
    </row>
    <row r="208" spans="1:40" x14ac:dyDescent="0.3">
      <c r="A208">
        <v>2025</v>
      </c>
      <c r="B208">
        <v>2</v>
      </c>
      <c r="C208">
        <v>4316</v>
      </c>
      <c r="D208">
        <v>4319</v>
      </c>
      <c r="E208" t="s">
        <v>36</v>
      </c>
      <c r="F208" t="s">
        <v>33</v>
      </c>
      <c r="G208" t="s">
        <v>33</v>
      </c>
      <c r="H208">
        <v>5</v>
      </c>
      <c r="I208">
        <v>0</v>
      </c>
      <c r="K208">
        <v>36</v>
      </c>
      <c r="L208">
        <v>18</v>
      </c>
      <c r="M208">
        <v>18</v>
      </c>
      <c r="N208">
        <v>18</v>
      </c>
      <c r="O208">
        <v>18</v>
      </c>
      <c r="P208">
        <v>21</v>
      </c>
      <c r="Q208">
        <v>17</v>
      </c>
      <c r="R208">
        <v>22</v>
      </c>
      <c r="S208">
        <v>21</v>
      </c>
      <c r="T208">
        <v>23</v>
      </c>
      <c r="U208">
        <v>22</v>
      </c>
      <c r="V208">
        <v>0</v>
      </c>
      <c r="W208">
        <v>0</v>
      </c>
      <c r="X208">
        <v>24</v>
      </c>
      <c r="Y208">
        <v>27</v>
      </c>
      <c r="Z208">
        <v>24</v>
      </c>
      <c r="AA208">
        <v>0</v>
      </c>
      <c r="AB208">
        <v>25</v>
      </c>
      <c r="AC208">
        <v>17</v>
      </c>
      <c r="AD208">
        <v>20</v>
      </c>
      <c r="AE208">
        <v>20</v>
      </c>
      <c r="AF208">
        <v>19</v>
      </c>
      <c r="AG208">
        <v>14</v>
      </c>
      <c r="AH208">
        <v>9</v>
      </c>
      <c r="AI208">
        <v>0</v>
      </c>
      <c r="AJ208">
        <v>124</v>
      </c>
      <c r="AK208">
        <v>0</v>
      </c>
      <c r="AL208">
        <v>5</v>
      </c>
      <c r="AM208">
        <v>12</v>
      </c>
      <c r="AN208" s="51" t="s">
        <v>33</v>
      </c>
    </row>
    <row r="209" spans="1:40" x14ac:dyDescent="0.3">
      <c r="A209">
        <v>2025</v>
      </c>
      <c r="B209">
        <v>2</v>
      </c>
      <c r="C209">
        <v>4317</v>
      </c>
      <c r="D209">
        <v>4320</v>
      </c>
      <c r="E209" t="s">
        <v>37</v>
      </c>
      <c r="F209" t="s">
        <v>33</v>
      </c>
      <c r="G209" t="s">
        <v>33</v>
      </c>
      <c r="H209">
        <v>0</v>
      </c>
      <c r="I209">
        <v>0</v>
      </c>
      <c r="K209">
        <v>2</v>
      </c>
      <c r="L209">
        <v>11</v>
      </c>
      <c r="M209">
        <v>11</v>
      </c>
      <c r="N209">
        <v>11</v>
      </c>
      <c r="O209">
        <v>11</v>
      </c>
      <c r="P209">
        <v>23</v>
      </c>
      <c r="Q209">
        <v>23</v>
      </c>
      <c r="R209">
        <v>23</v>
      </c>
      <c r="S209">
        <v>23</v>
      </c>
      <c r="T209">
        <v>17</v>
      </c>
      <c r="U209">
        <v>17</v>
      </c>
      <c r="V209">
        <v>0</v>
      </c>
      <c r="W209">
        <v>0</v>
      </c>
      <c r="X209">
        <v>17</v>
      </c>
      <c r="Y209">
        <v>16</v>
      </c>
      <c r="Z209">
        <v>17</v>
      </c>
      <c r="AA209">
        <v>0</v>
      </c>
      <c r="AB209">
        <v>14</v>
      </c>
      <c r="AC209">
        <v>11</v>
      </c>
      <c r="AD209">
        <v>12</v>
      </c>
      <c r="AE209">
        <v>12</v>
      </c>
      <c r="AF209">
        <v>9</v>
      </c>
      <c r="AG209">
        <v>7</v>
      </c>
      <c r="AH209">
        <v>8</v>
      </c>
      <c r="AI209">
        <v>0</v>
      </c>
      <c r="AJ209">
        <v>43</v>
      </c>
      <c r="AK209">
        <v>0</v>
      </c>
      <c r="AL209">
        <v>1</v>
      </c>
      <c r="AM209">
        <v>11</v>
      </c>
      <c r="AN209" s="51" t="s">
        <v>33</v>
      </c>
    </row>
    <row r="210" spans="1:40" x14ac:dyDescent="0.3">
      <c r="A210">
        <v>2025</v>
      </c>
      <c r="B210">
        <v>2</v>
      </c>
      <c r="C210">
        <v>4318</v>
      </c>
      <c r="D210">
        <v>4321</v>
      </c>
      <c r="E210" t="s">
        <v>666</v>
      </c>
      <c r="F210" t="s">
        <v>33</v>
      </c>
      <c r="G210" t="s">
        <v>33</v>
      </c>
      <c r="H210">
        <v>0</v>
      </c>
      <c r="I210">
        <v>1</v>
      </c>
      <c r="K210">
        <v>1</v>
      </c>
      <c r="L210">
        <v>17</v>
      </c>
      <c r="M210">
        <v>17</v>
      </c>
      <c r="N210">
        <v>17</v>
      </c>
      <c r="O210">
        <v>17</v>
      </c>
      <c r="P210">
        <v>9</v>
      </c>
      <c r="Q210">
        <v>9</v>
      </c>
      <c r="R210">
        <v>9</v>
      </c>
      <c r="S210">
        <v>9</v>
      </c>
      <c r="T210">
        <v>12</v>
      </c>
      <c r="U210">
        <v>12</v>
      </c>
      <c r="V210">
        <v>0</v>
      </c>
      <c r="W210">
        <v>0</v>
      </c>
      <c r="X210">
        <v>24</v>
      </c>
      <c r="Y210">
        <v>23</v>
      </c>
      <c r="Z210">
        <v>22</v>
      </c>
      <c r="AA210">
        <v>0</v>
      </c>
      <c r="AB210">
        <v>17</v>
      </c>
      <c r="AC210">
        <v>11</v>
      </c>
      <c r="AD210">
        <v>19</v>
      </c>
      <c r="AE210">
        <v>19</v>
      </c>
      <c r="AF210">
        <v>18</v>
      </c>
      <c r="AG210">
        <v>16</v>
      </c>
      <c r="AH210">
        <v>12</v>
      </c>
      <c r="AI210">
        <v>0</v>
      </c>
      <c r="AJ210">
        <v>109</v>
      </c>
      <c r="AK210">
        <v>0</v>
      </c>
      <c r="AL210">
        <v>0</v>
      </c>
      <c r="AM210">
        <v>27</v>
      </c>
      <c r="AN210" s="51" t="s">
        <v>33</v>
      </c>
    </row>
    <row r="211" spans="1:40" x14ac:dyDescent="0.3">
      <c r="A211">
        <v>2025</v>
      </c>
      <c r="B211">
        <v>2</v>
      </c>
      <c r="C211">
        <v>4319</v>
      </c>
      <c r="D211">
        <v>4322</v>
      </c>
      <c r="E211" t="s">
        <v>38</v>
      </c>
      <c r="F211" t="s">
        <v>33</v>
      </c>
      <c r="G211" t="s">
        <v>33</v>
      </c>
      <c r="H211">
        <v>1</v>
      </c>
      <c r="I211">
        <v>0</v>
      </c>
      <c r="K211">
        <v>3</v>
      </c>
      <c r="L211">
        <v>7</v>
      </c>
      <c r="M211">
        <v>7</v>
      </c>
      <c r="N211">
        <v>7</v>
      </c>
      <c r="O211">
        <v>7</v>
      </c>
      <c r="P211">
        <v>13</v>
      </c>
      <c r="Q211">
        <v>12</v>
      </c>
      <c r="R211">
        <v>13</v>
      </c>
      <c r="S211">
        <v>13</v>
      </c>
      <c r="T211">
        <v>13</v>
      </c>
      <c r="U211">
        <v>13</v>
      </c>
      <c r="V211">
        <v>0</v>
      </c>
      <c r="W211">
        <v>0</v>
      </c>
      <c r="X211">
        <v>15</v>
      </c>
      <c r="Y211">
        <v>14</v>
      </c>
      <c r="Z211">
        <v>15</v>
      </c>
      <c r="AA211">
        <v>0</v>
      </c>
      <c r="AB211">
        <v>17</v>
      </c>
      <c r="AC211">
        <v>18</v>
      </c>
      <c r="AD211">
        <v>18</v>
      </c>
      <c r="AE211">
        <v>18</v>
      </c>
      <c r="AF211">
        <v>8</v>
      </c>
      <c r="AG211">
        <v>8</v>
      </c>
      <c r="AH211">
        <v>0</v>
      </c>
      <c r="AI211">
        <v>0</v>
      </c>
      <c r="AJ211">
        <v>79</v>
      </c>
      <c r="AK211">
        <v>0</v>
      </c>
      <c r="AL211">
        <v>0</v>
      </c>
      <c r="AM211">
        <v>9</v>
      </c>
      <c r="AN211" s="51" t="s">
        <v>33</v>
      </c>
    </row>
    <row r="212" spans="1:40" x14ac:dyDescent="0.3">
      <c r="A212">
        <v>2025</v>
      </c>
      <c r="B212">
        <v>2</v>
      </c>
      <c r="C212">
        <v>4320</v>
      </c>
      <c r="D212">
        <v>4323</v>
      </c>
      <c r="E212" t="s">
        <v>39</v>
      </c>
      <c r="F212" t="s">
        <v>33</v>
      </c>
      <c r="G212" t="s">
        <v>33</v>
      </c>
      <c r="H212">
        <v>1</v>
      </c>
      <c r="I212">
        <v>0</v>
      </c>
      <c r="K212">
        <v>3</v>
      </c>
      <c r="L212">
        <v>8</v>
      </c>
      <c r="M212">
        <v>8</v>
      </c>
      <c r="N212">
        <v>8</v>
      </c>
      <c r="O212">
        <v>8</v>
      </c>
      <c r="P212">
        <v>11</v>
      </c>
      <c r="Q212">
        <v>11</v>
      </c>
      <c r="R212">
        <v>10</v>
      </c>
      <c r="S212">
        <v>12</v>
      </c>
      <c r="T212">
        <v>5</v>
      </c>
      <c r="U212">
        <v>5</v>
      </c>
      <c r="V212">
        <v>0</v>
      </c>
      <c r="W212">
        <v>0</v>
      </c>
      <c r="X212">
        <v>12</v>
      </c>
      <c r="Y212">
        <v>11</v>
      </c>
      <c r="Z212">
        <v>8</v>
      </c>
      <c r="AA212">
        <v>0</v>
      </c>
      <c r="AB212">
        <v>15</v>
      </c>
      <c r="AC212">
        <v>3</v>
      </c>
      <c r="AD212">
        <v>9</v>
      </c>
      <c r="AE212">
        <v>8</v>
      </c>
      <c r="AF212">
        <v>15</v>
      </c>
      <c r="AG212">
        <v>13</v>
      </c>
      <c r="AH212">
        <v>10</v>
      </c>
      <c r="AI212">
        <v>0</v>
      </c>
      <c r="AJ212">
        <v>81</v>
      </c>
      <c r="AK212">
        <v>0</v>
      </c>
      <c r="AL212">
        <v>0</v>
      </c>
      <c r="AM212">
        <v>17</v>
      </c>
      <c r="AN212" s="51" t="s">
        <v>33</v>
      </c>
    </row>
    <row r="213" spans="1:40" x14ac:dyDescent="0.3">
      <c r="A213">
        <v>2025</v>
      </c>
      <c r="B213">
        <v>2</v>
      </c>
      <c r="C213">
        <v>4321</v>
      </c>
      <c r="D213">
        <v>4324</v>
      </c>
      <c r="E213" t="s">
        <v>40</v>
      </c>
      <c r="F213" t="s">
        <v>33</v>
      </c>
      <c r="G213" t="s">
        <v>33</v>
      </c>
      <c r="H213">
        <v>9</v>
      </c>
      <c r="I213">
        <v>0</v>
      </c>
      <c r="K213">
        <v>10</v>
      </c>
      <c r="L213">
        <v>14</v>
      </c>
      <c r="M213">
        <v>14</v>
      </c>
      <c r="N213">
        <v>14</v>
      </c>
      <c r="O213">
        <v>14</v>
      </c>
      <c r="P213">
        <v>19</v>
      </c>
      <c r="Q213">
        <v>18</v>
      </c>
      <c r="R213">
        <v>20</v>
      </c>
      <c r="S213">
        <v>19</v>
      </c>
      <c r="T213">
        <v>26</v>
      </c>
      <c r="U213">
        <v>27</v>
      </c>
      <c r="V213">
        <v>0</v>
      </c>
      <c r="W213">
        <v>0</v>
      </c>
      <c r="X213">
        <v>23</v>
      </c>
      <c r="Y213">
        <v>23</v>
      </c>
      <c r="Z213">
        <v>17</v>
      </c>
      <c r="AA213">
        <v>0</v>
      </c>
      <c r="AB213">
        <v>25</v>
      </c>
      <c r="AC213">
        <v>10</v>
      </c>
      <c r="AD213">
        <v>10</v>
      </c>
      <c r="AE213">
        <v>10</v>
      </c>
      <c r="AF213">
        <v>15</v>
      </c>
      <c r="AG213">
        <v>12</v>
      </c>
      <c r="AH213">
        <v>10</v>
      </c>
      <c r="AI213">
        <v>0</v>
      </c>
      <c r="AJ213">
        <v>71</v>
      </c>
      <c r="AK213">
        <v>0</v>
      </c>
      <c r="AL213">
        <v>0</v>
      </c>
      <c r="AM213">
        <v>25</v>
      </c>
      <c r="AN213" s="51" t="s">
        <v>33</v>
      </c>
    </row>
    <row r="214" spans="1:40" x14ac:dyDescent="0.3">
      <c r="A214">
        <v>2025</v>
      </c>
      <c r="B214">
        <v>2</v>
      </c>
      <c r="C214">
        <v>4322</v>
      </c>
      <c r="D214">
        <v>4325</v>
      </c>
      <c r="E214" t="s">
        <v>41</v>
      </c>
      <c r="F214" t="s">
        <v>33</v>
      </c>
      <c r="G214" t="s">
        <v>42</v>
      </c>
      <c r="H214">
        <v>3</v>
      </c>
      <c r="I214">
        <v>0</v>
      </c>
      <c r="K214">
        <v>4</v>
      </c>
      <c r="L214">
        <v>9</v>
      </c>
      <c r="M214">
        <v>9</v>
      </c>
      <c r="N214">
        <v>9</v>
      </c>
      <c r="O214">
        <v>9</v>
      </c>
      <c r="P214">
        <v>12</v>
      </c>
      <c r="Q214">
        <v>11</v>
      </c>
      <c r="R214">
        <v>8</v>
      </c>
      <c r="S214">
        <v>12</v>
      </c>
      <c r="T214">
        <v>13</v>
      </c>
      <c r="U214">
        <v>14</v>
      </c>
      <c r="V214">
        <v>0</v>
      </c>
      <c r="W214">
        <v>0</v>
      </c>
      <c r="X214">
        <v>8</v>
      </c>
      <c r="Y214">
        <v>8</v>
      </c>
      <c r="Z214">
        <v>8</v>
      </c>
      <c r="AA214">
        <v>0</v>
      </c>
      <c r="AB214">
        <v>11</v>
      </c>
      <c r="AC214">
        <v>10</v>
      </c>
      <c r="AD214">
        <v>11</v>
      </c>
      <c r="AE214">
        <v>11</v>
      </c>
      <c r="AF214">
        <v>4</v>
      </c>
      <c r="AG214">
        <v>3</v>
      </c>
      <c r="AH214">
        <v>5</v>
      </c>
      <c r="AI214">
        <v>0</v>
      </c>
      <c r="AJ214">
        <v>37</v>
      </c>
      <c r="AK214">
        <v>0</v>
      </c>
      <c r="AL214">
        <v>0</v>
      </c>
      <c r="AM214">
        <v>8</v>
      </c>
      <c r="AN214" s="51" t="s">
        <v>42</v>
      </c>
    </row>
    <row r="215" spans="1:40" x14ac:dyDescent="0.3">
      <c r="A215">
        <v>2025</v>
      </c>
      <c r="B215">
        <v>2</v>
      </c>
      <c r="C215">
        <v>4323</v>
      </c>
      <c r="D215">
        <v>4326</v>
      </c>
      <c r="E215" t="s">
        <v>43</v>
      </c>
      <c r="F215" t="s">
        <v>33</v>
      </c>
      <c r="G215" t="s">
        <v>42</v>
      </c>
      <c r="H215">
        <v>0</v>
      </c>
      <c r="I215">
        <v>0</v>
      </c>
      <c r="K215">
        <v>0</v>
      </c>
      <c r="L215">
        <v>1</v>
      </c>
      <c r="M215">
        <v>1</v>
      </c>
      <c r="N215">
        <v>1</v>
      </c>
      <c r="O215">
        <v>1</v>
      </c>
      <c r="P215">
        <v>4</v>
      </c>
      <c r="Q215">
        <v>4</v>
      </c>
      <c r="R215">
        <v>4</v>
      </c>
      <c r="S215">
        <v>4</v>
      </c>
      <c r="T215">
        <v>6</v>
      </c>
      <c r="U215">
        <v>6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2</v>
      </c>
      <c r="AC215">
        <v>3</v>
      </c>
      <c r="AD215">
        <v>3</v>
      </c>
      <c r="AE215">
        <v>1</v>
      </c>
      <c r="AF215">
        <v>2</v>
      </c>
      <c r="AG215">
        <v>2</v>
      </c>
      <c r="AH215">
        <v>4</v>
      </c>
      <c r="AI215">
        <v>0</v>
      </c>
      <c r="AJ215">
        <v>23</v>
      </c>
      <c r="AK215">
        <v>0</v>
      </c>
      <c r="AL215">
        <v>1</v>
      </c>
      <c r="AM215">
        <v>2</v>
      </c>
      <c r="AN215" s="51" t="s">
        <v>42</v>
      </c>
    </row>
    <row r="216" spans="1:40" x14ac:dyDescent="0.3">
      <c r="A216">
        <v>2025</v>
      </c>
      <c r="B216">
        <v>2</v>
      </c>
      <c r="C216">
        <v>4324</v>
      </c>
      <c r="D216">
        <v>4327</v>
      </c>
      <c r="E216" t="s">
        <v>44</v>
      </c>
      <c r="F216" t="s">
        <v>33</v>
      </c>
      <c r="G216" t="s">
        <v>45</v>
      </c>
      <c r="H216">
        <v>2</v>
      </c>
      <c r="I216">
        <v>0</v>
      </c>
      <c r="K216">
        <v>1</v>
      </c>
      <c r="L216">
        <v>11</v>
      </c>
      <c r="M216">
        <v>11</v>
      </c>
      <c r="N216">
        <v>12</v>
      </c>
      <c r="O216">
        <v>11</v>
      </c>
      <c r="P216">
        <v>14</v>
      </c>
      <c r="Q216">
        <v>14</v>
      </c>
      <c r="R216">
        <v>14</v>
      </c>
      <c r="S216">
        <v>14</v>
      </c>
      <c r="T216">
        <v>20</v>
      </c>
      <c r="U216">
        <v>20</v>
      </c>
      <c r="V216">
        <v>0</v>
      </c>
      <c r="W216">
        <v>0</v>
      </c>
      <c r="X216">
        <v>25</v>
      </c>
      <c r="Y216">
        <v>23</v>
      </c>
      <c r="Z216">
        <v>18</v>
      </c>
      <c r="AA216">
        <v>0</v>
      </c>
      <c r="AB216">
        <v>19</v>
      </c>
      <c r="AC216">
        <v>6</v>
      </c>
      <c r="AD216">
        <v>16</v>
      </c>
      <c r="AE216">
        <v>17</v>
      </c>
      <c r="AF216">
        <v>14</v>
      </c>
      <c r="AG216">
        <v>11</v>
      </c>
      <c r="AH216">
        <v>0</v>
      </c>
      <c r="AI216">
        <v>0</v>
      </c>
      <c r="AJ216">
        <v>51</v>
      </c>
      <c r="AK216">
        <v>0</v>
      </c>
      <c r="AL216">
        <v>2</v>
      </c>
      <c r="AM216">
        <v>14</v>
      </c>
      <c r="AN216" s="51" t="s">
        <v>45</v>
      </c>
    </row>
    <row r="217" spans="1:40" x14ac:dyDescent="0.3">
      <c r="A217">
        <v>2025</v>
      </c>
      <c r="B217">
        <v>2</v>
      </c>
      <c r="C217">
        <v>4325</v>
      </c>
      <c r="D217">
        <v>4328</v>
      </c>
      <c r="E217" t="s">
        <v>46</v>
      </c>
      <c r="F217" t="s">
        <v>33</v>
      </c>
      <c r="G217" t="s">
        <v>45</v>
      </c>
      <c r="H217">
        <v>2</v>
      </c>
      <c r="I217">
        <v>1</v>
      </c>
      <c r="K217">
        <v>0</v>
      </c>
      <c r="L217">
        <v>8</v>
      </c>
      <c r="M217">
        <v>8</v>
      </c>
      <c r="N217">
        <v>8</v>
      </c>
      <c r="O217">
        <v>8</v>
      </c>
      <c r="P217">
        <v>7</v>
      </c>
      <c r="Q217">
        <v>7</v>
      </c>
      <c r="R217">
        <v>7</v>
      </c>
      <c r="S217">
        <v>7</v>
      </c>
      <c r="T217">
        <v>11</v>
      </c>
      <c r="U217">
        <v>11</v>
      </c>
      <c r="V217">
        <v>0</v>
      </c>
      <c r="W217">
        <v>0</v>
      </c>
      <c r="X217">
        <v>7</v>
      </c>
      <c r="Y217">
        <v>7</v>
      </c>
      <c r="Z217">
        <v>4</v>
      </c>
      <c r="AA217">
        <v>0</v>
      </c>
      <c r="AB217">
        <v>3</v>
      </c>
      <c r="AC217">
        <v>3</v>
      </c>
      <c r="AD217">
        <v>6</v>
      </c>
      <c r="AE217">
        <v>6</v>
      </c>
      <c r="AF217">
        <v>6</v>
      </c>
      <c r="AG217">
        <v>3</v>
      </c>
      <c r="AH217">
        <v>0</v>
      </c>
      <c r="AI217">
        <v>0</v>
      </c>
      <c r="AJ217">
        <v>48</v>
      </c>
      <c r="AK217">
        <v>0</v>
      </c>
      <c r="AL217">
        <v>0</v>
      </c>
      <c r="AM217">
        <v>5</v>
      </c>
      <c r="AN217" s="51" t="s">
        <v>45</v>
      </c>
    </row>
    <row r="218" spans="1:40" x14ac:dyDescent="0.3">
      <c r="A218">
        <v>2025</v>
      </c>
      <c r="B218">
        <v>2</v>
      </c>
      <c r="C218">
        <v>4326</v>
      </c>
      <c r="D218">
        <v>4329</v>
      </c>
      <c r="E218" t="s">
        <v>47</v>
      </c>
      <c r="F218" t="s">
        <v>33</v>
      </c>
      <c r="G218" t="s">
        <v>45</v>
      </c>
      <c r="H218">
        <v>17</v>
      </c>
      <c r="I218">
        <v>0</v>
      </c>
      <c r="K218">
        <v>20</v>
      </c>
      <c r="L218">
        <v>16</v>
      </c>
      <c r="M218">
        <v>16</v>
      </c>
      <c r="N218">
        <v>16</v>
      </c>
      <c r="O218">
        <v>16</v>
      </c>
      <c r="P218">
        <v>15</v>
      </c>
      <c r="Q218">
        <v>15</v>
      </c>
      <c r="R218">
        <v>15</v>
      </c>
      <c r="S218">
        <v>15</v>
      </c>
      <c r="T218">
        <v>16</v>
      </c>
      <c r="U218">
        <v>16</v>
      </c>
      <c r="V218">
        <v>0</v>
      </c>
      <c r="W218">
        <v>0</v>
      </c>
      <c r="X218">
        <v>22</v>
      </c>
      <c r="Y218">
        <v>22</v>
      </c>
      <c r="Z218">
        <v>15</v>
      </c>
      <c r="AA218">
        <v>0</v>
      </c>
      <c r="AB218">
        <v>23</v>
      </c>
      <c r="AC218">
        <v>18</v>
      </c>
      <c r="AD218">
        <v>21</v>
      </c>
      <c r="AE218">
        <v>21</v>
      </c>
      <c r="AF218">
        <v>14</v>
      </c>
      <c r="AG218">
        <v>12</v>
      </c>
      <c r="AH218">
        <v>0</v>
      </c>
      <c r="AI218">
        <v>0</v>
      </c>
      <c r="AJ218">
        <v>114</v>
      </c>
      <c r="AK218">
        <v>0</v>
      </c>
      <c r="AL218">
        <v>2</v>
      </c>
      <c r="AM218">
        <v>18</v>
      </c>
      <c r="AN218" s="51" t="s">
        <v>45</v>
      </c>
    </row>
    <row r="219" spans="1:40" x14ac:dyDescent="0.3">
      <c r="A219">
        <v>2025</v>
      </c>
      <c r="B219">
        <v>2</v>
      </c>
      <c r="C219">
        <v>4327</v>
      </c>
      <c r="D219">
        <v>4330</v>
      </c>
      <c r="E219" t="s">
        <v>48</v>
      </c>
      <c r="F219" t="s">
        <v>33</v>
      </c>
      <c r="G219" t="s">
        <v>45</v>
      </c>
      <c r="H219">
        <v>0</v>
      </c>
      <c r="I219">
        <v>0</v>
      </c>
      <c r="K219">
        <v>1</v>
      </c>
      <c r="L219">
        <v>3</v>
      </c>
      <c r="M219">
        <v>3</v>
      </c>
      <c r="N219">
        <v>3</v>
      </c>
      <c r="O219">
        <v>3</v>
      </c>
      <c r="P219">
        <v>3</v>
      </c>
      <c r="Q219">
        <v>3</v>
      </c>
      <c r="R219">
        <v>3</v>
      </c>
      <c r="S219">
        <v>4</v>
      </c>
      <c r="T219">
        <v>2</v>
      </c>
      <c r="U219">
        <v>3</v>
      </c>
      <c r="V219">
        <v>0</v>
      </c>
      <c r="W219">
        <v>0</v>
      </c>
      <c r="X219">
        <v>5</v>
      </c>
      <c r="Y219">
        <v>5</v>
      </c>
      <c r="Z219">
        <v>2</v>
      </c>
      <c r="AA219">
        <v>0</v>
      </c>
      <c r="AB219">
        <v>5</v>
      </c>
      <c r="AC219">
        <v>0</v>
      </c>
      <c r="AD219">
        <v>1</v>
      </c>
      <c r="AE219">
        <v>2</v>
      </c>
      <c r="AF219">
        <v>2</v>
      </c>
      <c r="AG219">
        <v>1</v>
      </c>
      <c r="AH219">
        <v>1</v>
      </c>
      <c r="AI219">
        <v>0</v>
      </c>
      <c r="AJ219">
        <v>10</v>
      </c>
      <c r="AK219">
        <v>0</v>
      </c>
      <c r="AL219">
        <v>0</v>
      </c>
      <c r="AM219">
        <v>0</v>
      </c>
      <c r="AN219" s="51" t="s">
        <v>45</v>
      </c>
    </row>
    <row r="220" spans="1:40" x14ac:dyDescent="0.3">
      <c r="A220">
        <v>2025</v>
      </c>
      <c r="B220">
        <v>2</v>
      </c>
      <c r="C220">
        <v>4328</v>
      </c>
      <c r="D220">
        <v>4331</v>
      </c>
      <c r="E220" t="s">
        <v>49</v>
      </c>
      <c r="F220" t="s">
        <v>33</v>
      </c>
      <c r="G220" t="s">
        <v>49</v>
      </c>
      <c r="H220">
        <v>10</v>
      </c>
      <c r="I220">
        <v>0</v>
      </c>
      <c r="K220">
        <v>12</v>
      </c>
      <c r="L220">
        <v>32</v>
      </c>
      <c r="M220">
        <v>32</v>
      </c>
      <c r="N220">
        <v>32</v>
      </c>
      <c r="O220">
        <v>32</v>
      </c>
      <c r="P220">
        <v>30</v>
      </c>
      <c r="Q220">
        <v>30</v>
      </c>
      <c r="R220">
        <v>30</v>
      </c>
      <c r="S220">
        <v>30</v>
      </c>
      <c r="T220">
        <v>33</v>
      </c>
      <c r="U220">
        <v>32</v>
      </c>
      <c r="V220">
        <v>0</v>
      </c>
      <c r="W220">
        <v>0</v>
      </c>
      <c r="X220">
        <v>19</v>
      </c>
      <c r="Y220">
        <v>18</v>
      </c>
      <c r="Z220">
        <v>12</v>
      </c>
      <c r="AA220">
        <v>0</v>
      </c>
      <c r="AB220">
        <v>39</v>
      </c>
      <c r="AC220">
        <v>10</v>
      </c>
      <c r="AD220">
        <v>24</v>
      </c>
      <c r="AE220">
        <v>22</v>
      </c>
      <c r="AF220">
        <v>14</v>
      </c>
      <c r="AG220">
        <v>11</v>
      </c>
      <c r="AH220">
        <v>1</v>
      </c>
      <c r="AI220">
        <v>0</v>
      </c>
      <c r="AJ220">
        <v>96</v>
      </c>
      <c r="AK220">
        <v>0</v>
      </c>
      <c r="AL220">
        <v>6</v>
      </c>
      <c r="AM220">
        <v>32</v>
      </c>
      <c r="AN220" s="51" t="s">
        <v>49</v>
      </c>
    </row>
    <row r="221" spans="1:40" x14ac:dyDescent="0.3">
      <c r="A221">
        <v>2025</v>
      </c>
      <c r="B221">
        <v>2</v>
      </c>
      <c r="C221">
        <v>4329</v>
      </c>
      <c r="D221">
        <v>4332</v>
      </c>
      <c r="E221" t="s">
        <v>50</v>
      </c>
      <c r="F221" t="s">
        <v>33</v>
      </c>
      <c r="G221" t="s">
        <v>49</v>
      </c>
      <c r="H221">
        <v>20</v>
      </c>
      <c r="I221">
        <v>0</v>
      </c>
      <c r="K221">
        <v>22</v>
      </c>
      <c r="L221">
        <v>32</v>
      </c>
      <c r="M221">
        <v>32</v>
      </c>
      <c r="N221">
        <v>32</v>
      </c>
      <c r="O221">
        <v>32</v>
      </c>
      <c r="P221">
        <v>35</v>
      </c>
      <c r="Q221">
        <v>36</v>
      </c>
      <c r="R221">
        <v>35</v>
      </c>
      <c r="S221">
        <v>36</v>
      </c>
      <c r="T221">
        <v>41</v>
      </c>
      <c r="U221">
        <v>41</v>
      </c>
      <c r="V221">
        <v>0</v>
      </c>
      <c r="W221">
        <v>0</v>
      </c>
      <c r="X221">
        <v>26</v>
      </c>
      <c r="Y221">
        <v>23</v>
      </c>
      <c r="Z221">
        <v>15</v>
      </c>
      <c r="AA221">
        <v>0</v>
      </c>
      <c r="AB221">
        <v>27</v>
      </c>
      <c r="AC221">
        <v>12</v>
      </c>
      <c r="AD221">
        <v>20</v>
      </c>
      <c r="AE221">
        <v>17</v>
      </c>
      <c r="AF221">
        <v>12</v>
      </c>
      <c r="AG221">
        <v>11</v>
      </c>
      <c r="AH221">
        <v>0</v>
      </c>
      <c r="AI221">
        <v>0</v>
      </c>
      <c r="AJ221">
        <v>92</v>
      </c>
      <c r="AK221">
        <v>0</v>
      </c>
      <c r="AL221">
        <v>0</v>
      </c>
      <c r="AM221">
        <v>35</v>
      </c>
      <c r="AN221" s="51" t="s">
        <v>49</v>
      </c>
    </row>
    <row r="222" spans="1:40" x14ac:dyDescent="0.3">
      <c r="A222">
        <v>2025</v>
      </c>
      <c r="B222">
        <v>2</v>
      </c>
      <c r="C222">
        <v>4330</v>
      </c>
      <c r="D222">
        <v>4333</v>
      </c>
      <c r="E222" t="s">
        <v>51</v>
      </c>
      <c r="F222" t="s">
        <v>33</v>
      </c>
      <c r="G222" t="s">
        <v>49</v>
      </c>
      <c r="H222">
        <v>10</v>
      </c>
      <c r="I222">
        <v>1</v>
      </c>
      <c r="K222">
        <v>10</v>
      </c>
      <c r="L222">
        <v>16</v>
      </c>
      <c r="M222">
        <v>16</v>
      </c>
      <c r="N222">
        <v>16</v>
      </c>
      <c r="O222">
        <v>16</v>
      </c>
      <c r="P222">
        <v>30</v>
      </c>
      <c r="Q222">
        <v>30</v>
      </c>
      <c r="R222">
        <v>30</v>
      </c>
      <c r="S222">
        <v>29</v>
      </c>
      <c r="T222">
        <v>30</v>
      </c>
      <c r="U222">
        <v>31</v>
      </c>
      <c r="V222">
        <v>0</v>
      </c>
      <c r="W222">
        <v>0</v>
      </c>
      <c r="X222">
        <v>18</v>
      </c>
      <c r="Y222">
        <v>16</v>
      </c>
      <c r="Z222">
        <v>13</v>
      </c>
      <c r="AA222">
        <v>0</v>
      </c>
      <c r="AB222">
        <v>16</v>
      </c>
      <c r="AC222">
        <v>4</v>
      </c>
      <c r="AD222">
        <v>19</v>
      </c>
      <c r="AE222">
        <v>17</v>
      </c>
      <c r="AF222">
        <v>10</v>
      </c>
      <c r="AG222">
        <v>8</v>
      </c>
      <c r="AH222">
        <v>0</v>
      </c>
      <c r="AI222">
        <v>0</v>
      </c>
      <c r="AJ222">
        <v>81</v>
      </c>
      <c r="AK222">
        <v>0</v>
      </c>
      <c r="AL222">
        <v>2</v>
      </c>
      <c r="AM222">
        <v>13</v>
      </c>
      <c r="AN222" s="51" t="s">
        <v>49</v>
      </c>
    </row>
    <row r="223" spans="1:40" x14ac:dyDescent="0.3">
      <c r="A223">
        <v>2025</v>
      </c>
      <c r="B223">
        <v>2</v>
      </c>
      <c r="C223">
        <v>4331</v>
      </c>
      <c r="D223">
        <v>4334</v>
      </c>
      <c r="E223" t="s">
        <v>52</v>
      </c>
      <c r="F223" t="s">
        <v>33</v>
      </c>
      <c r="G223" t="s">
        <v>49</v>
      </c>
      <c r="H223">
        <v>0</v>
      </c>
      <c r="I223">
        <v>0</v>
      </c>
      <c r="K223">
        <v>1</v>
      </c>
      <c r="L223">
        <v>5</v>
      </c>
      <c r="M223">
        <v>5</v>
      </c>
      <c r="N223">
        <v>5</v>
      </c>
      <c r="O223">
        <v>5</v>
      </c>
      <c r="P223">
        <v>9</v>
      </c>
      <c r="Q223">
        <v>9</v>
      </c>
      <c r="R223">
        <v>9</v>
      </c>
      <c r="S223">
        <v>9</v>
      </c>
      <c r="T223">
        <v>1</v>
      </c>
      <c r="U223">
        <v>3</v>
      </c>
      <c r="V223">
        <v>0</v>
      </c>
      <c r="W223">
        <v>0</v>
      </c>
      <c r="X223">
        <v>7</v>
      </c>
      <c r="Y223">
        <v>8</v>
      </c>
      <c r="Z223">
        <v>9</v>
      </c>
      <c r="AA223">
        <v>0</v>
      </c>
      <c r="AB223">
        <v>17</v>
      </c>
      <c r="AC223">
        <v>1</v>
      </c>
      <c r="AD223">
        <v>4</v>
      </c>
      <c r="AE223">
        <v>2</v>
      </c>
      <c r="AF223">
        <v>5</v>
      </c>
      <c r="AG223">
        <v>4</v>
      </c>
      <c r="AH223">
        <v>0</v>
      </c>
      <c r="AI223">
        <v>0</v>
      </c>
      <c r="AJ223">
        <v>8</v>
      </c>
      <c r="AK223">
        <v>0</v>
      </c>
      <c r="AL223">
        <v>0</v>
      </c>
      <c r="AM223">
        <v>3</v>
      </c>
      <c r="AN223" s="51" t="s">
        <v>49</v>
      </c>
    </row>
    <row r="224" spans="1:40" x14ac:dyDescent="0.3">
      <c r="A224">
        <v>2025</v>
      </c>
      <c r="B224">
        <v>2</v>
      </c>
      <c r="C224">
        <v>4332</v>
      </c>
      <c r="D224">
        <v>4335</v>
      </c>
      <c r="E224" t="s">
        <v>53</v>
      </c>
      <c r="F224" t="s">
        <v>33</v>
      </c>
      <c r="G224" t="s">
        <v>49</v>
      </c>
      <c r="H224">
        <v>0</v>
      </c>
      <c r="I224">
        <v>0</v>
      </c>
      <c r="K224">
        <v>1</v>
      </c>
      <c r="L224">
        <v>12</v>
      </c>
      <c r="M224">
        <v>12</v>
      </c>
      <c r="N224">
        <v>12</v>
      </c>
      <c r="O224">
        <v>12</v>
      </c>
      <c r="P224">
        <v>4</v>
      </c>
      <c r="Q224">
        <v>4</v>
      </c>
      <c r="R224">
        <v>4</v>
      </c>
      <c r="S224">
        <v>4</v>
      </c>
      <c r="T224">
        <v>9</v>
      </c>
      <c r="U224">
        <v>9</v>
      </c>
      <c r="V224">
        <v>0</v>
      </c>
      <c r="W224">
        <v>0</v>
      </c>
      <c r="X224">
        <v>13</v>
      </c>
      <c r="Y224">
        <v>13</v>
      </c>
      <c r="Z224">
        <v>8</v>
      </c>
      <c r="AA224">
        <v>0</v>
      </c>
      <c r="AB224">
        <v>10</v>
      </c>
      <c r="AC224">
        <v>9</v>
      </c>
      <c r="AD224">
        <v>10</v>
      </c>
      <c r="AE224">
        <v>8</v>
      </c>
      <c r="AF224">
        <v>11</v>
      </c>
      <c r="AG224">
        <v>5</v>
      </c>
      <c r="AH224">
        <v>0</v>
      </c>
      <c r="AI224">
        <v>0</v>
      </c>
      <c r="AJ224">
        <v>48</v>
      </c>
      <c r="AK224">
        <v>0</v>
      </c>
      <c r="AL224">
        <v>2</v>
      </c>
      <c r="AM224">
        <v>13</v>
      </c>
      <c r="AN224" s="51" t="s">
        <v>49</v>
      </c>
    </row>
    <row r="225" spans="1:40" x14ac:dyDescent="0.3">
      <c r="A225">
        <v>2025</v>
      </c>
      <c r="B225">
        <v>2</v>
      </c>
      <c r="C225">
        <v>4334</v>
      </c>
      <c r="D225">
        <v>4337</v>
      </c>
      <c r="E225" t="s">
        <v>55</v>
      </c>
      <c r="F225" t="s">
        <v>33</v>
      </c>
      <c r="G225" t="s">
        <v>54</v>
      </c>
      <c r="H225">
        <v>0</v>
      </c>
      <c r="I225">
        <v>0</v>
      </c>
      <c r="K225">
        <v>0</v>
      </c>
      <c r="L225">
        <v>4</v>
      </c>
      <c r="M225">
        <v>4</v>
      </c>
      <c r="N225">
        <v>4</v>
      </c>
      <c r="O225">
        <v>4</v>
      </c>
      <c r="P225">
        <v>6</v>
      </c>
      <c r="Q225">
        <v>6</v>
      </c>
      <c r="R225">
        <v>6</v>
      </c>
      <c r="S225">
        <v>6</v>
      </c>
      <c r="T225">
        <v>3</v>
      </c>
      <c r="U225">
        <v>3</v>
      </c>
      <c r="V225">
        <v>0</v>
      </c>
      <c r="W225">
        <v>0</v>
      </c>
      <c r="X225">
        <v>2</v>
      </c>
      <c r="Y225">
        <v>3</v>
      </c>
      <c r="Z225">
        <v>3</v>
      </c>
      <c r="AA225">
        <v>0</v>
      </c>
      <c r="AB225">
        <v>1</v>
      </c>
      <c r="AC225">
        <v>0</v>
      </c>
      <c r="AD225">
        <v>3</v>
      </c>
      <c r="AE225">
        <v>3</v>
      </c>
      <c r="AF225">
        <v>2</v>
      </c>
      <c r="AG225">
        <v>2</v>
      </c>
      <c r="AH225">
        <v>0</v>
      </c>
      <c r="AI225">
        <v>0</v>
      </c>
      <c r="AJ225">
        <v>10</v>
      </c>
      <c r="AK225">
        <v>0</v>
      </c>
      <c r="AL225">
        <v>0</v>
      </c>
      <c r="AM225">
        <v>2</v>
      </c>
      <c r="AN225" s="51" t="s">
        <v>365</v>
      </c>
    </row>
    <row r="226" spans="1:40" x14ac:dyDescent="0.3">
      <c r="A226">
        <v>2025</v>
      </c>
      <c r="B226">
        <v>2</v>
      </c>
      <c r="C226">
        <v>4335</v>
      </c>
      <c r="D226">
        <v>4338</v>
      </c>
      <c r="E226" t="s">
        <v>56</v>
      </c>
      <c r="F226" t="s">
        <v>33</v>
      </c>
      <c r="G226" t="s">
        <v>56</v>
      </c>
      <c r="H226">
        <v>10</v>
      </c>
      <c r="I226">
        <v>0</v>
      </c>
      <c r="K226">
        <v>10</v>
      </c>
      <c r="L226">
        <v>20</v>
      </c>
      <c r="M226">
        <v>20</v>
      </c>
      <c r="N226">
        <v>20</v>
      </c>
      <c r="O226">
        <v>20</v>
      </c>
      <c r="P226">
        <v>22</v>
      </c>
      <c r="Q226">
        <v>22</v>
      </c>
      <c r="R226">
        <v>22</v>
      </c>
      <c r="S226">
        <v>22</v>
      </c>
      <c r="T226">
        <v>19</v>
      </c>
      <c r="U226">
        <v>19</v>
      </c>
      <c r="V226">
        <v>0</v>
      </c>
      <c r="W226">
        <v>0</v>
      </c>
      <c r="X226">
        <v>21</v>
      </c>
      <c r="Y226">
        <v>22</v>
      </c>
      <c r="Z226">
        <v>23</v>
      </c>
      <c r="AA226">
        <v>0</v>
      </c>
      <c r="AB226">
        <v>27</v>
      </c>
      <c r="AC226">
        <v>24</v>
      </c>
      <c r="AD226">
        <v>18</v>
      </c>
      <c r="AE226">
        <v>17</v>
      </c>
      <c r="AF226">
        <v>11</v>
      </c>
      <c r="AG226">
        <v>10</v>
      </c>
      <c r="AH226">
        <v>2</v>
      </c>
      <c r="AI226">
        <v>0</v>
      </c>
      <c r="AJ226">
        <v>98</v>
      </c>
      <c r="AK226">
        <v>0</v>
      </c>
      <c r="AL226">
        <v>4</v>
      </c>
      <c r="AM226">
        <v>9</v>
      </c>
      <c r="AN226" s="51" t="s">
        <v>56</v>
      </c>
    </row>
    <row r="227" spans="1:40" x14ac:dyDescent="0.3">
      <c r="A227">
        <v>2025</v>
      </c>
      <c r="B227">
        <v>2</v>
      </c>
      <c r="C227">
        <v>4336</v>
      </c>
      <c r="D227">
        <v>4339</v>
      </c>
      <c r="E227" t="s">
        <v>57</v>
      </c>
      <c r="F227" t="s">
        <v>33</v>
      </c>
      <c r="G227" t="s">
        <v>58</v>
      </c>
      <c r="H227">
        <v>0</v>
      </c>
      <c r="I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1</v>
      </c>
      <c r="U227">
        <v>0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0</v>
      </c>
      <c r="AB227">
        <v>1</v>
      </c>
      <c r="AC227">
        <v>0</v>
      </c>
      <c r="AD227">
        <v>0</v>
      </c>
      <c r="AE227">
        <v>0</v>
      </c>
      <c r="AF227">
        <v>2</v>
      </c>
      <c r="AG227">
        <v>1</v>
      </c>
      <c r="AH227">
        <v>1</v>
      </c>
      <c r="AI227">
        <v>0</v>
      </c>
      <c r="AJ227">
        <v>11</v>
      </c>
      <c r="AK227">
        <v>0</v>
      </c>
      <c r="AL227">
        <v>0</v>
      </c>
      <c r="AM227">
        <v>0</v>
      </c>
      <c r="AN227" s="51" t="s">
        <v>58</v>
      </c>
    </row>
    <row r="228" spans="1:40" x14ac:dyDescent="0.3">
      <c r="A228">
        <v>2025</v>
      </c>
      <c r="B228">
        <v>2</v>
      </c>
      <c r="C228">
        <v>4337</v>
      </c>
      <c r="D228">
        <v>4340</v>
      </c>
      <c r="E228" t="s">
        <v>59</v>
      </c>
      <c r="F228" t="s">
        <v>33</v>
      </c>
      <c r="G228" t="s">
        <v>58</v>
      </c>
      <c r="H228">
        <v>0</v>
      </c>
      <c r="I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2</v>
      </c>
      <c r="Q228">
        <v>2</v>
      </c>
      <c r="R228">
        <v>0</v>
      </c>
      <c r="S228">
        <v>1</v>
      </c>
      <c r="T228">
        <v>2</v>
      </c>
      <c r="U228">
        <v>2</v>
      </c>
      <c r="V228">
        <v>0</v>
      </c>
      <c r="W228">
        <v>0</v>
      </c>
      <c r="X228">
        <v>2</v>
      </c>
      <c r="Y228">
        <v>2</v>
      </c>
      <c r="Z228">
        <v>0</v>
      </c>
      <c r="AA228">
        <v>0</v>
      </c>
      <c r="AB228">
        <v>1</v>
      </c>
      <c r="AC228">
        <v>0</v>
      </c>
      <c r="AD228">
        <v>0</v>
      </c>
      <c r="AE228">
        <v>1</v>
      </c>
      <c r="AF228">
        <v>0</v>
      </c>
      <c r="AG228">
        <v>0</v>
      </c>
      <c r="AH228">
        <v>1</v>
      </c>
      <c r="AI228">
        <v>0</v>
      </c>
      <c r="AJ228">
        <v>21</v>
      </c>
      <c r="AK228">
        <v>0</v>
      </c>
      <c r="AL228">
        <v>1</v>
      </c>
      <c r="AM228">
        <v>2</v>
      </c>
      <c r="AN228" s="51" t="s">
        <v>58</v>
      </c>
    </row>
    <row r="229" spans="1:40" x14ac:dyDescent="0.3">
      <c r="A229">
        <v>2025</v>
      </c>
      <c r="B229">
        <v>2</v>
      </c>
      <c r="C229">
        <v>4338</v>
      </c>
      <c r="D229">
        <v>4341</v>
      </c>
      <c r="E229" t="s">
        <v>60</v>
      </c>
      <c r="F229" t="s">
        <v>33</v>
      </c>
      <c r="G229" t="s">
        <v>61</v>
      </c>
      <c r="H229">
        <v>0</v>
      </c>
      <c r="I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1</v>
      </c>
      <c r="U229">
        <v>1</v>
      </c>
      <c r="V229">
        <v>0</v>
      </c>
      <c r="W229">
        <v>0</v>
      </c>
      <c r="X229">
        <v>2</v>
      </c>
      <c r="Y229">
        <v>3</v>
      </c>
      <c r="Z229">
        <v>2</v>
      </c>
      <c r="AA229">
        <v>0</v>
      </c>
      <c r="AB229">
        <v>3</v>
      </c>
      <c r="AC229">
        <v>0</v>
      </c>
      <c r="AD229">
        <v>0</v>
      </c>
      <c r="AE229">
        <v>1</v>
      </c>
      <c r="AF229">
        <v>2</v>
      </c>
      <c r="AG229">
        <v>1</v>
      </c>
      <c r="AH229">
        <v>0</v>
      </c>
      <c r="AI229">
        <v>0</v>
      </c>
      <c r="AJ229">
        <v>7</v>
      </c>
      <c r="AK229">
        <v>0</v>
      </c>
      <c r="AL229">
        <v>0</v>
      </c>
      <c r="AM229">
        <v>0</v>
      </c>
      <c r="AN229" s="51" t="s">
        <v>367</v>
      </c>
    </row>
    <row r="230" spans="1:40" x14ac:dyDescent="0.3">
      <c r="A230">
        <v>2025</v>
      </c>
      <c r="B230">
        <v>2</v>
      </c>
      <c r="C230">
        <v>4339</v>
      </c>
      <c r="D230">
        <v>4342</v>
      </c>
      <c r="E230" t="s">
        <v>62</v>
      </c>
      <c r="F230" t="s">
        <v>33</v>
      </c>
      <c r="G230" t="s">
        <v>63</v>
      </c>
      <c r="H230">
        <v>12</v>
      </c>
      <c r="I230">
        <v>0</v>
      </c>
      <c r="K230">
        <v>13</v>
      </c>
      <c r="L230">
        <v>9</v>
      </c>
      <c r="M230">
        <v>9</v>
      </c>
      <c r="N230">
        <v>9</v>
      </c>
      <c r="O230">
        <v>9</v>
      </c>
      <c r="P230">
        <v>12</v>
      </c>
      <c r="Q230">
        <v>13</v>
      </c>
      <c r="R230">
        <v>14</v>
      </c>
      <c r="S230">
        <v>12</v>
      </c>
      <c r="T230">
        <v>13</v>
      </c>
      <c r="U230">
        <v>12</v>
      </c>
      <c r="V230">
        <v>0</v>
      </c>
      <c r="W230">
        <v>0</v>
      </c>
      <c r="X230">
        <v>11</v>
      </c>
      <c r="Y230">
        <v>12</v>
      </c>
      <c r="Z230">
        <v>13</v>
      </c>
      <c r="AA230">
        <v>0</v>
      </c>
      <c r="AB230">
        <v>14</v>
      </c>
      <c r="AC230">
        <v>12</v>
      </c>
      <c r="AD230">
        <v>11</v>
      </c>
      <c r="AE230">
        <v>11</v>
      </c>
      <c r="AF230">
        <v>10</v>
      </c>
      <c r="AG230">
        <v>9</v>
      </c>
      <c r="AH230">
        <v>1</v>
      </c>
      <c r="AI230">
        <v>0</v>
      </c>
      <c r="AJ230">
        <v>89</v>
      </c>
      <c r="AK230">
        <v>0</v>
      </c>
      <c r="AL230">
        <v>1</v>
      </c>
      <c r="AM230">
        <v>7</v>
      </c>
      <c r="AN230" s="51" t="s">
        <v>62</v>
      </c>
    </row>
    <row r="231" spans="1:40" x14ac:dyDescent="0.3">
      <c r="A231">
        <v>2025</v>
      </c>
      <c r="B231">
        <v>2</v>
      </c>
      <c r="C231">
        <v>4340</v>
      </c>
      <c r="D231">
        <v>4343</v>
      </c>
      <c r="E231" t="s">
        <v>64</v>
      </c>
      <c r="F231" t="s">
        <v>33</v>
      </c>
      <c r="G231" t="s">
        <v>63</v>
      </c>
      <c r="H231">
        <v>0</v>
      </c>
      <c r="I231">
        <v>0</v>
      </c>
      <c r="K231">
        <v>1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1</v>
      </c>
      <c r="U231">
        <v>1</v>
      </c>
      <c r="V231">
        <v>0</v>
      </c>
      <c r="W231">
        <v>0</v>
      </c>
      <c r="X231">
        <v>1</v>
      </c>
      <c r="Y231">
        <v>1</v>
      </c>
      <c r="Z231">
        <v>1</v>
      </c>
      <c r="AA231">
        <v>0</v>
      </c>
      <c r="AB231">
        <v>2</v>
      </c>
      <c r="AC231">
        <v>1</v>
      </c>
      <c r="AD231">
        <v>1</v>
      </c>
      <c r="AE231">
        <v>1</v>
      </c>
      <c r="AF231">
        <v>1</v>
      </c>
      <c r="AG231">
        <v>1</v>
      </c>
      <c r="AH231">
        <v>0</v>
      </c>
      <c r="AI231">
        <v>0</v>
      </c>
      <c r="AJ231">
        <v>19</v>
      </c>
      <c r="AK231">
        <v>0</v>
      </c>
      <c r="AL231">
        <v>0</v>
      </c>
      <c r="AM231">
        <v>0</v>
      </c>
      <c r="AN231" s="51" t="s">
        <v>62</v>
      </c>
    </row>
    <row r="232" spans="1:40" x14ac:dyDescent="0.3">
      <c r="A232">
        <v>2025</v>
      </c>
      <c r="B232">
        <v>2</v>
      </c>
      <c r="C232">
        <v>4341</v>
      </c>
      <c r="D232">
        <v>4344</v>
      </c>
      <c r="E232" t="s">
        <v>65</v>
      </c>
      <c r="F232" t="s">
        <v>33</v>
      </c>
      <c r="G232" t="s">
        <v>63</v>
      </c>
      <c r="H232">
        <v>0</v>
      </c>
      <c r="I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1</v>
      </c>
      <c r="U232">
        <v>1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6</v>
      </c>
      <c r="AC232">
        <v>1</v>
      </c>
      <c r="AD232">
        <v>2</v>
      </c>
      <c r="AE232">
        <v>2</v>
      </c>
      <c r="AF232">
        <v>1</v>
      </c>
      <c r="AG232">
        <v>1</v>
      </c>
      <c r="AH232">
        <v>0</v>
      </c>
      <c r="AI232">
        <v>0</v>
      </c>
      <c r="AJ232">
        <v>2</v>
      </c>
      <c r="AK232">
        <v>0</v>
      </c>
      <c r="AL232">
        <v>0</v>
      </c>
      <c r="AM232">
        <v>0</v>
      </c>
      <c r="AN232" s="51" t="s">
        <v>62</v>
      </c>
    </row>
    <row r="233" spans="1:40" x14ac:dyDescent="0.3">
      <c r="A233">
        <v>2025</v>
      </c>
      <c r="B233">
        <v>2</v>
      </c>
      <c r="C233">
        <v>4342</v>
      </c>
      <c r="D233">
        <v>4345</v>
      </c>
      <c r="E233" t="s">
        <v>66</v>
      </c>
      <c r="F233" t="s">
        <v>33</v>
      </c>
      <c r="G233" t="s">
        <v>66</v>
      </c>
      <c r="H233">
        <v>4</v>
      </c>
      <c r="I233">
        <v>0</v>
      </c>
      <c r="K233">
        <v>2</v>
      </c>
      <c r="L233">
        <v>11</v>
      </c>
      <c r="M233">
        <v>11</v>
      </c>
      <c r="N233">
        <v>11</v>
      </c>
      <c r="O233">
        <v>11</v>
      </c>
      <c r="P233">
        <v>16</v>
      </c>
      <c r="Q233">
        <v>16</v>
      </c>
      <c r="R233">
        <v>16</v>
      </c>
      <c r="S233">
        <v>16</v>
      </c>
      <c r="T233">
        <v>15</v>
      </c>
      <c r="U233">
        <v>15</v>
      </c>
      <c r="V233">
        <v>0</v>
      </c>
      <c r="W233">
        <v>0</v>
      </c>
      <c r="X233">
        <v>12</v>
      </c>
      <c r="Y233">
        <v>17</v>
      </c>
      <c r="Z233">
        <v>11</v>
      </c>
      <c r="AA233">
        <v>0</v>
      </c>
      <c r="AB233">
        <v>24</v>
      </c>
      <c r="AC233">
        <v>10</v>
      </c>
      <c r="AD233">
        <v>9</v>
      </c>
      <c r="AE233">
        <v>9</v>
      </c>
      <c r="AF233">
        <v>5</v>
      </c>
      <c r="AG233">
        <v>4</v>
      </c>
      <c r="AH233">
        <v>24</v>
      </c>
      <c r="AI233">
        <v>0</v>
      </c>
      <c r="AJ233">
        <v>50</v>
      </c>
      <c r="AK233">
        <v>0</v>
      </c>
      <c r="AL233">
        <v>0</v>
      </c>
      <c r="AM233">
        <v>5</v>
      </c>
      <c r="AN233" s="51" t="s">
        <v>66</v>
      </c>
    </row>
    <row r="234" spans="1:40" x14ac:dyDescent="0.3">
      <c r="A234">
        <v>2025</v>
      </c>
      <c r="B234">
        <v>2</v>
      </c>
      <c r="C234">
        <v>4343</v>
      </c>
      <c r="D234">
        <v>4346</v>
      </c>
      <c r="E234" t="s">
        <v>67</v>
      </c>
      <c r="F234" t="s">
        <v>33</v>
      </c>
      <c r="G234" t="s">
        <v>66</v>
      </c>
      <c r="H234">
        <v>0</v>
      </c>
      <c r="I234">
        <v>0</v>
      </c>
      <c r="K234">
        <v>0</v>
      </c>
      <c r="L234">
        <v>4</v>
      </c>
      <c r="M234">
        <v>4</v>
      </c>
      <c r="N234">
        <v>4</v>
      </c>
      <c r="O234">
        <v>4</v>
      </c>
      <c r="P234">
        <v>1</v>
      </c>
      <c r="Q234">
        <v>1</v>
      </c>
      <c r="R234">
        <v>1</v>
      </c>
      <c r="S234">
        <v>1</v>
      </c>
      <c r="T234">
        <v>0</v>
      </c>
      <c r="U234">
        <v>0</v>
      </c>
      <c r="V234">
        <v>0</v>
      </c>
      <c r="W234">
        <v>0</v>
      </c>
      <c r="X234">
        <v>4</v>
      </c>
      <c r="Y234">
        <v>9</v>
      </c>
      <c r="Z234">
        <v>6</v>
      </c>
      <c r="AA234">
        <v>0</v>
      </c>
      <c r="AB234">
        <v>7</v>
      </c>
      <c r="AC234">
        <v>9</v>
      </c>
      <c r="AD234">
        <v>14</v>
      </c>
      <c r="AE234">
        <v>10</v>
      </c>
      <c r="AF234">
        <v>4</v>
      </c>
      <c r="AG234">
        <v>3</v>
      </c>
      <c r="AH234">
        <v>0</v>
      </c>
      <c r="AI234">
        <v>0</v>
      </c>
      <c r="AJ234">
        <v>13</v>
      </c>
      <c r="AK234">
        <v>0</v>
      </c>
      <c r="AL234">
        <v>0</v>
      </c>
      <c r="AM234">
        <v>1</v>
      </c>
      <c r="AN234" s="51" t="s">
        <v>66</v>
      </c>
    </row>
    <row r="235" spans="1:40" x14ac:dyDescent="0.3">
      <c r="A235">
        <v>2025</v>
      </c>
      <c r="B235">
        <v>2</v>
      </c>
      <c r="C235">
        <v>4344</v>
      </c>
      <c r="D235">
        <v>4347</v>
      </c>
      <c r="E235" t="s">
        <v>68</v>
      </c>
      <c r="F235" t="s">
        <v>33</v>
      </c>
      <c r="G235" t="s">
        <v>66</v>
      </c>
      <c r="H235">
        <v>0</v>
      </c>
      <c r="I235">
        <v>0</v>
      </c>
      <c r="K235">
        <v>1</v>
      </c>
      <c r="L235">
        <v>2</v>
      </c>
      <c r="M235">
        <v>2</v>
      </c>
      <c r="N235">
        <v>2</v>
      </c>
      <c r="O235">
        <v>2</v>
      </c>
      <c r="P235">
        <v>1</v>
      </c>
      <c r="Q235">
        <v>1</v>
      </c>
      <c r="R235">
        <v>1</v>
      </c>
      <c r="S235">
        <v>1</v>
      </c>
      <c r="T235">
        <v>2</v>
      </c>
      <c r="U235">
        <v>2</v>
      </c>
      <c r="V235">
        <v>0</v>
      </c>
      <c r="W235">
        <v>0</v>
      </c>
      <c r="X235">
        <v>4</v>
      </c>
      <c r="Y235">
        <v>4</v>
      </c>
      <c r="Z235">
        <v>1</v>
      </c>
      <c r="AA235">
        <v>0</v>
      </c>
      <c r="AB235">
        <v>4</v>
      </c>
      <c r="AC235">
        <v>1</v>
      </c>
      <c r="AD235">
        <v>2</v>
      </c>
      <c r="AE235">
        <v>2</v>
      </c>
      <c r="AF235">
        <v>5</v>
      </c>
      <c r="AG235">
        <v>3</v>
      </c>
      <c r="AH235">
        <v>1</v>
      </c>
      <c r="AI235">
        <v>0</v>
      </c>
      <c r="AJ235">
        <v>13</v>
      </c>
      <c r="AK235">
        <v>0</v>
      </c>
      <c r="AL235">
        <v>0</v>
      </c>
      <c r="AM235">
        <v>1</v>
      </c>
      <c r="AN235" s="51" t="s">
        <v>66</v>
      </c>
    </row>
    <row r="236" spans="1:40" x14ac:dyDescent="0.3">
      <c r="A236">
        <v>2025</v>
      </c>
      <c r="B236">
        <v>2</v>
      </c>
      <c r="C236">
        <v>4345</v>
      </c>
      <c r="D236">
        <v>4348</v>
      </c>
      <c r="E236" t="s">
        <v>69</v>
      </c>
      <c r="F236" t="s">
        <v>33</v>
      </c>
      <c r="G236" t="s">
        <v>66</v>
      </c>
      <c r="H236">
        <v>0</v>
      </c>
      <c r="I236">
        <v>0</v>
      </c>
      <c r="K236">
        <v>1</v>
      </c>
      <c r="L236">
        <v>0</v>
      </c>
      <c r="M236">
        <v>0</v>
      </c>
      <c r="N236">
        <v>0</v>
      </c>
      <c r="O236">
        <v>0</v>
      </c>
      <c r="P236">
        <v>2</v>
      </c>
      <c r="Q236">
        <v>2</v>
      </c>
      <c r="R236">
        <v>2</v>
      </c>
      <c r="S236">
        <v>2</v>
      </c>
      <c r="T236">
        <v>6</v>
      </c>
      <c r="U236">
        <v>6</v>
      </c>
      <c r="V236">
        <v>0</v>
      </c>
      <c r="W236">
        <v>0</v>
      </c>
      <c r="X236">
        <v>9</v>
      </c>
      <c r="Y236">
        <v>9</v>
      </c>
      <c r="Z236">
        <v>9</v>
      </c>
      <c r="AA236">
        <v>0</v>
      </c>
      <c r="AB236">
        <v>7</v>
      </c>
      <c r="AC236">
        <v>1</v>
      </c>
      <c r="AD236">
        <v>2</v>
      </c>
      <c r="AE236">
        <v>1</v>
      </c>
      <c r="AF236">
        <v>4</v>
      </c>
      <c r="AG236">
        <v>3</v>
      </c>
      <c r="AH236">
        <v>0</v>
      </c>
      <c r="AI236">
        <v>0</v>
      </c>
      <c r="AJ236">
        <v>17</v>
      </c>
      <c r="AK236">
        <v>0</v>
      </c>
      <c r="AL236">
        <v>0</v>
      </c>
      <c r="AM236">
        <v>6</v>
      </c>
      <c r="AN236" s="51" t="s">
        <v>66</v>
      </c>
    </row>
    <row r="237" spans="1:40" x14ac:dyDescent="0.3">
      <c r="A237">
        <v>2025</v>
      </c>
      <c r="B237">
        <v>2</v>
      </c>
      <c r="C237">
        <v>4346</v>
      </c>
      <c r="D237">
        <v>4349</v>
      </c>
      <c r="E237" t="s">
        <v>70</v>
      </c>
      <c r="F237" t="s">
        <v>33</v>
      </c>
      <c r="G237" t="s">
        <v>71</v>
      </c>
      <c r="H237">
        <v>14</v>
      </c>
      <c r="I237">
        <v>2</v>
      </c>
      <c r="K237">
        <v>15</v>
      </c>
      <c r="L237">
        <v>19</v>
      </c>
      <c r="M237">
        <v>20</v>
      </c>
      <c r="N237">
        <v>20</v>
      </c>
      <c r="O237">
        <v>19</v>
      </c>
      <c r="P237">
        <v>32</v>
      </c>
      <c r="Q237">
        <v>31</v>
      </c>
      <c r="R237">
        <v>32</v>
      </c>
      <c r="S237">
        <v>33</v>
      </c>
      <c r="T237">
        <v>21</v>
      </c>
      <c r="U237">
        <v>21</v>
      </c>
      <c r="V237">
        <v>0</v>
      </c>
      <c r="W237">
        <v>0</v>
      </c>
      <c r="X237">
        <v>30</v>
      </c>
      <c r="Y237">
        <v>32</v>
      </c>
      <c r="Z237">
        <v>29</v>
      </c>
      <c r="AA237">
        <v>0</v>
      </c>
      <c r="AB237">
        <v>63</v>
      </c>
      <c r="AC237">
        <v>14</v>
      </c>
      <c r="AD237">
        <v>22</v>
      </c>
      <c r="AE237">
        <v>23</v>
      </c>
      <c r="AF237">
        <v>13</v>
      </c>
      <c r="AG237">
        <v>9</v>
      </c>
      <c r="AH237">
        <v>16</v>
      </c>
      <c r="AI237">
        <v>0</v>
      </c>
      <c r="AJ237">
        <v>34</v>
      </c>
      <c r="AK237">
        <v>0</v>
      </c>
      <c r="AL237">
        <v>5</v>
      </c>
      <c r="AM237">
        <v>23</v>
      </c>
      <c r="AN237" s="51" t="s">
        <v>70</v>
      </c>
    </row>
    <row r="238" spans="1:40" x14ac:dyDescent="0.3">
      <c r="A238">
        <v>2025</v>
      </c>
      <c r="B238">
        <v>2</v>
      </c>
      <c r="C238">
        <v>4347</v>
      </c>
      <c r="D238">
        <v>4350</v>
      </c>
      <c r="E238" t="s">
        <v>72</v>
      </c>
      <c r="F238" t="s">
        <v>33</v>
      </c>
      <c r="G238" t="s">
        <v>71</v>
      </c>
      <c r="H238">
        <v>0</v>
      </c>
      <c r="I238">
        <v>0</v>
      </c>
      <c r="K238">
        <v>0</v>
      </c>
      <c r="L238">
        <v>6</v>
      </c>
      <c r="M238">
        <v>6</v>
      </c>
      <c r="N238">
        <v>6</v>
      </c>
      <c r="O238">
        <v>6</v>
      </c>
      <c r="P238">
        <v>2</v>
      </c>
      <c r="Q238">
        <v>2</v>
      </c>
      <c r="R238">
        <v>2</v>
      </c>
      <c r="S238">
        <v>2</v>
      </c>
      <c r="T238">
        <v>2</v>
      </c>
      <c r="U238">
        <v>4</v>
      </c>
      <c r="V238">
        <v>0</v>
      </c>
      <c r="W238">
        <v>0</v>
      </c>
      <c r="X238">
        <v>2</v>
      </c>
      <c r="Y238">
        <v>2</v>
      </c>
      <c r="Z238">
        <v>2</v>
      </c>
      <c r="AA238">
        <v>0</v>
      </c>
      <c r="AB238">
        <v>2</v>
      </c>
      <c r="AC238">
        <v>5</v>
      </c>
      <c r="AD238">
        <v>4</v>
      </c>
      <c r="AE238">
        <v>4</v>
      </c>
      <c r="AF238">
        <v>8</v>
      </c>
      <c r="AG238">
        <v>4</v>
      </c>
      <c r="AH238">
        <v>0</v>
      </c>
      <c r="AI238">
        <v>0</v>
      </c>
      <c r="AJ238">
        <v>15</v>
      </c>
      <c r="AK238">
        <v>0</v>
      </c>
      <c r="AL238">
        <v>0</v>
      </c>
      <c r="AM238">
        <v>1</v>
      </c>
      <c r="AN238" s="51" t="s">
        <v>70</v>
      </c>
    </row>
    <row r="239" spans="1:40" x14ac:dyDescent="0.3">
      <c r="A239">
        <v>2025</v>
      </c>
      <c r="B239">
        <v>2</v>
      </c>
      <c r="C239">
        <v>4348</v>
      </c>
      <c r="D239">
        <v>4351</v>
      </c>
      <c r="E239" t="s">
        <v>73</v>
      </c>
      <c r="F239" t="s">
        <v>33</v>
      </c>
      <c r="G239" t="s">
        <v>71</v>
      </c>
      <c r="H239">
        <v>0</v>
      </c>
      <c r="I239">
        <v>1</v>
      </c>
      <c r="K239">
        <v>0</v>
      </c>
      <c r="L239">
        <v>5</v>
      </c>
      <c r="M239">
        <v>5</v>
      </c>
      <c r="N239">
        <v>5</v>
      </c>
      <c r="O239">
        <v>5</v>
      </c>
      <c r="P239">
        <v>4</v>
      </c>
      <c r="Q239">
        <v>4</v>
      </c>
      <c r="R239">
        <v>4</v>
      </c>
      <c r="S239">
        <v>4</v>
      </c>
      <c r="T239">
        <v>2</v>
      </c>
      <c r="U239">
        <v>2</v>
      </c>
      <c r="V239">
        <v>0</v>
      </c>
      <c r="W239">
        <v>0</v>
      </c>
      <c r="X239">
        <v>7</v>
      </c>
      <c r="Y239">
        <v>7</v>
      </c>
      <c r="Z239">
        <v>7</v>
      </c>
      <c r="AA239">
        <v>0</v>
      </c>
      <c r="AB239">
        <v>3</v>
      </c>
      <c r="AC239">
        <v>2</v>
      </c>
      <c r="AD239">
        <v>2</v>
      </c>
      <c r="AE239">
        <v>2</v>
      </c>
      <c r="AF239">
        <v>3</v>
      </c>
      <c r="AG239">
        <v>3</v>
      </c>
      <c r="AH239">
        <v>0</v>
      </c>
      <c r="AI239">
        <v>0</v>
      </c>
      <c r="AJ239">
        <v>10</v>
      </c>
      <c r="AK239">
        <v>0</v>
      </c>
      <c r="AL239">
        <v>0</v>
      </c>
      <c r="AM239">
        <v>1</v>
      </c>
      <c r="AN239" s="51" t="s">
        <v>70</v>
      </c>
    </row>
    <row r="240" spans="1:40" x14ac:dyDescent="0.3">
      <c r="A240">
        <v>2025</v>
      </c>
      <c r="B240">
        <v>2</v>
      </c>
      <c r="C240">
        <v>4349</v>
      </c>
      <c r="D240">
        <v>4352</v>
      </c>
      <c r="E240" t="s">
        <v>74</v>
      </c>
      <c r="F240" t="s">
        <v>33</v>
      </c>
      <c r="G240" t="s">
        <v>71</v>
      </c>
      <c r="H240">
        <v>0</v>
      </c>
      <c r="I240">
        <v>0</v>
      </c>
      <c r="K240">
        <v>0</v>
      </c>
      <c r="L240">
        <v>1</v>
      </c>
      <c r="M240">
        <v>1</v>
      </c>
      <c r="N240">
        <v>1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1</v>
      </c>
      <c r="U240">
        <v>1</v>
      </c>
      <c r="V240">
        <v>0</v>
      </c>
      <c r="W240">
        <v>0</v>
      </c>
      <c r="X240">
        <v>2</v>
      </c>
      <c r="Y240">
        <v>2</v>
      </c>
      <c r="Z240">
        <v>2</v>
      </c>
      <c r="AA240">
        <v>0</v>
      </c>
      <c r="AB240">
        <v>3</v>
      </c>
      <c r="AC240">
        <v>0</v>
      </c>
      <c r="AD240">
        <v>0</v>
      </c>
      <c r="AE240">
        <v>1</v>
      </c>
      <c r="AF240">
        <v>2</v>
      </c>
      <c r="AG240">
        <v>2</v>
      </c>
      <c r="AH240">
        <v>1</v>
      </c>
      <c r="AI240">
        <v>0</v>
      </c>
      <c r="AJ240">
        <v>12</v>
      </c>
      <c r="AK240">
        <v>0</v>
      </c>
      <c r="AL240">
        <v>0</v>
      </c>
      <c r="AM240">
        <v>1</v>
      </c>
      <c r="AN240" s="51" t="s">
        <v>70</v>
      </c>
    </row>
    <row r="241" spans="1:40" x14ac:dyDescent="0.3">
      <c r="A241">
        <v>2025</v>
      </c>
      <c r="B241">
        <v>2</v>
      </c>
      <c r="C241">
        <v>4350</v>
      </c>
      <c r="D241">
        <v>4353</v>
      </c>
      <c r="E241" t="s">
        <v>75</v>
      </c>
      <c r="F241" t="s">
        <v>33</v>
      </c>
      <c r="G241" t="s">
        <v>71</v>
      </c>
      <c r="H241">
        <v>0</v>
      </c>
      <c r="I241">
        <v>0</v>
      </c>
      <c r="K241">
        <v>0</v>
      </c>
      <c r="L241">
        <v>6</v>
      </c>
      <c r="M241">
        <v>6</v>
      </c>
      <c r="N241">
        <v>6</v>
      </c>
      <c r="O241">
        <v>6</v>
      </c>
      <c r="P241">
        <v>18</v>
      </c>
      <c r="Q241">
        <v>17</v>
      </c>
      <c r="R241">
        <v>17</v>
      </c>
      <c r="S241">
        <v>17</v>
      </c>
      <c r="T241">
        <v>8</v>
      </c>
      <c r="U241">
        <v>8</v>
      </c>
      <c r="V241">
        <v>0</v>
      </c>
      <c r="W241">
        <v>0</v>
      </c>
      <c r="X241">
        <v>11</v>
      </c>
      <c r="Y241">
        <v>12</v>
      </c>
      <c r="Z241">
        <v>11</v>
      </c>
      <c r="AA241">
        <v>0</v>
      </c>
      <c r="AB241">
        <v>8</v>
      </c>
      <c r="AC241">
        <v>8</v>
      </c>
      <c r="AD241">
        <v>17</v>
      </c>
      <c r="AE241">
        <v>18</v>
      </c>
      <c r="AF241">
        <v>8</v>
      </c>
      <c r="AG241">
        <v>6</v>
      </c>
      <c r="AH241">
        <v>0</v>
      </c>
      <c r="AI241">
        <v>0</v>
      </c>
      <c r="AJ241">
        <v>34</v>
      </c>
      <c r="AK241">
        <v>0</v>
      </c>
      <c r="AL241">
        <v>0</v>
      </c>
      <c r="AM241">
        <v>7</v>
      </c>
      <c r="AN241" s="51" t="s">
        <v>361</v>
      </c>
    </row>
    <row r="242" spans="1:40" x14ac:dyDescent="0.3">
      <c r="A242">
        <v>2025</v>
      </c>
      <c r="B242">
        <v>2</v>
      </c>
      <c r="C242">
        <v>4351</v>
      </c>
      <c r="D242">
        <v>4354</v>
      </c>
      <c r="E242" t="s">
        <v>76</v>
      </c>
      <c r="F242" t="s">
        <v>33</v>
      </c>
      <c r="G242" t="s">
        <v>71</v>
      </c>
      <c r="H242">
        <v>0</v>
      </c>
      <c r="I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1</v>
      </c>
      <c r="Q242">
        <v>1</v>
      </c>
      <c r="R242">
        <v>1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3</v>
      </c>
      <c r="AC242">
        <v>2</v>
      </c>
      <c r="AD242">
        <v>3</v>
      </c>
      <c r="AE242">
        <v>2</v>
      </c>
      <c r="AF242">
        <v>5</v>
      </c>
      <c r="AG242">
        <v>3</v>
      </c>
      <c r="AH242">
        <v>0</v>
      </c>
      <c r="AI242">
        <v>0</v>
      </c>
      <c r="AJ242">
        <v>7</v>
      </c>
      <c r="AK242">
        <v>0</v>
      </c>
      <c r="AL242">
        <v>0</v>
      </c>
      <c r="AM242">
        <v>1</v>
      </c>
      <c r="AN242" s="51" t="s">
        <v>362</v>
      </c>
    </row>
    <row r="243" spans="1:40" x14ac:dyDescent="0.3">
      <c r="A243">
        <v>2025</v>
      </c>
      <c r="B243">
        <v>2</v>
      </c>
      <c r="C243">
        <v>4352</v>
      </c>
      <c r="D243">
        <v>4355</v>
      </c>
      <c r="E243" t="s">
        <v>77</v>
      </c>
      <c r="F243" t="s">
        <v>33</v>
      </c>
      <c r="G243" t="s">
        <v>71</v>
      </c>
      <c r="H243">
        <v>0</v>
      </c>
      <c r="I243">
        <v>1</v>
      </c>
      <c r="K243">
        <v>0</v>
      </c>
      <c r="L243">
        <v>9</v>
      </c>
      <c r="M243">
        <v>9</v>
      </c>
      <c r="N243">
        <v>9</v>
      </c>
      <c r="O243">
        <v>9</v>
      </c>
      <c r="P243">
        <v>9</v>
      </c>
      <c r="Q243">
        <v>8</v>
      </c>
      <c r="R243">
        <v>10</v>
      </c>
      <c r="S243">
        <v>10</v>
      </c>
      <c r="T243">
        <v>7</v>
      </c>
      <c r="U243">
        <v>6</v>
      </c>
      <c r="V243">
        <v>0</v>
      </c>
      <c r="W243">
        <v>0</v>
      </c>
      <c r="X243">
        <v>7</v>
      </c>
      <c r="Y243">
        <v>8</v>
      </c>
      <c r="Z243">
        <v>1</v>
      </c>
      <c r="AA243">
        <v>0</v>
      </c>
      <c r="AB243">
        <v>14</v>
      </c>
      <c r="AC243">
        <v>9</v>
      </c>
      <c r="AD243">
        <v>14</v>
      </c>
      <c r="AE243">
        <v>13</v>
      </c>
      <c r="AF243">
        <v>2</v>
      </c>
      <c r="AG243">
        <v>2</v>
      </c>
      <c r="AH243">
        <v>0</v>
      </c>
      <c r="AI243">
        <v>0</v>
      </c>
      <c r="AJ243">
        <v>33</v>
      </c>
      <c r="AK243">
        <v>0</v>
      </c>
      <c r="AL243">
        <v>0</v>
      </c>
      <c r="AM243">
        <v>11</v>
      </c>
      <c r="AN243" s="51" t="s">
        <v>77</v>
      </c>
    </row>
    <row r="244" spans="1:40" x14ac:dyDescent="0.3">
      <c r="A244">
        <v>2025</v>
      </c>
      <c r="B244">
        <v>2</v>
      </c>
      <c r="C244">
        <v>4353</v>
      </c>
      <c r="D244">
        <v>4356</v>
      </c>
      <c r="E244" t="s">
        <v>78</v>
      </c>
      <c r="F244" t="s">
        <v>33</v>
      </c>
      <c r="G244" t="s">
        <v>61</v>
      </c>
      <c r="H244">
        <v>0</v>
      </c>
      <c r="I244">
        <v>0</v>
      </c>
      <c r="K244">
        <v>0</v>
      </c>
      <c r="L244">
        <v>6</v>
      </c>
      <c r="M244">
        <v>6</v>
      </c>
      <c r="N244">
        <v>6</v>
      </c>
      <c r="O244">
        <v>6</v>
      </c>
      <c r="P244">
        <v>3</v>
      </c>
      <c r="Q244">
        <v>3</v>
      </c>
      <c r="R244">
        <v>3</v>
      </c>
      <c r="S244">
        <v>3</v>
      </c>
      <c r="T244">
        <v>0</v>
      </c>
      <c r="U244">
        <v>0</v>
      </c>
      <c r="V244">
        <v>0</v>
      </c>
      <c r="W244">
        <v>0</v>
      </c>
      <c r="X244">
        <v>2</v>
      </c>
      <c r="Y244">
        <v>2</v>
      </c>
      <c r="Z244">
        <v>1</v>
      </c>
      <c r="AA244">
        <v>0</v>
      </c>
      <c r="AB244">
        <v>4</v>
      </c>
      <c r="AC244">
        <v>2</v>
      </c>
      <c r="AD244">
        <v>8</v>
      </c>
      <c r="AE244">
        <v>8</v>
      </c>
      <c r="AF244">
        <v>2</v>
      </c>
      <c r="AG244">
        <v>2</v>
      </c>
      <c r="AH244">
        <v>0</v>
      </c>
      <c r="AI244">
        <v>0</v>
      </c>
      <c r="AJ244">
        <v>33</v>
      </c>
      <c r="AK244">
        <v>0</v>
      </c>
      <c r="AL244">
        <v>0</v>
      </c>
      <c r="AM244">
        <v>3</v>
      </c>
      <c r="AN244" s="51" t="s">
        <v>367</v>
      </c>
    </row>
    <row r="245" spans="1:40" x14ac:dyDescent="0.3">
      <c r="A245">
        <v>2025</v>
      </c>
      <c r="B245">
        <v>2</v>
      </c>
      <c r="C245">
        <v>4354</v>
      </c>
      <c r="D245">
        <v>4357</v>
      </c>
      <c r="E245" t="s">
        <v>79</v>
      </c>
      <c r="F245" t="s">
        <v>33</v>
      </c>
      <c r="G245" t="s">
        <v>61</v>
      </c>
      <c r="H245">
        <v>0</v>
      </c>
      <c r="I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2</v>
      </c>
      <c r="U245">
        <v>2</v>
      </c>
      <c r="V245">
        <v>0</v>
      </c>
      <c r="W245">
        <v>0</v>
      </c>
      <c r="X245">
        <v>1</v>
      </c>
      <c r="Y245">
        <v>1</v>
      </c>
      <c r="Z245">
        <v>1</v>
      </c>
      <c r="AA245">
        <v>0</v>
      </c>
      <c r="AB245">
        <v>0</v>
      </c>
      <c r="AC245">
        <v>1</v>
      </c>
      <c r="AD245">
        <v>1</v>
      </c>
      <c r="AE245">
        <v>1</v>
      </c>
      <c r="AF245">
        <v>5</v>
      </c>
      <c r="AG245">
        <v>4</v>
      </c>
      <c r="AH245">
        <v>0</v>
      </c>
      <c r="AI245">
        <v>0</v>
      </c>
      <c r="AJ245">
        <v>14</v>
      </c>
      <c r="AK245">
        <v>0</v>
      </c>
      <c r="AL245">
        <v>0</v>
      </c>
      <c r="AM245">
        <v>0</v>
      </c>
      <c r="AN245" s="51" t="s">
        <v>367</v>
      </c>
    </row>
    <row r="246" spans="1:40" x14ac:dyDescent="0.3">
      <c r="A246">
        <v>2025</v>
      </c>
      <c r="B246">
        <v>2</v>
      </c>
      <c r="C246">
        <v>4355</v>
      </c>
      <c r="D246">
        <v>4358</v>
      </c>
      <c r="E246" t="s">
        <v>224</v>
      </c>
      <c r="F246" t="s">
        <v>33</v>
      </c>
      <c r="G246" t="s">
        <v>61</v>
      </c>
      <c r="H246">
        <v>0</v>
      </c>
      <c r="I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1</v>
      </c>
      <c r="AG246">
        <v>1</v>
      </c>
      <c r="AH246">
        <v>0</v>
      </c>
      <c r="AI246">
        <v>0</v>
      </c>
      <c r="AJ246">
        <v>10</v>
      </c>
      <c r="AK246">
        <v>0</v>
      </c>
      <c r="AL246">
        <v>0</v>
      </c>
      <c r="AM246">
        <v>1</v>
      </c>
      <c r="AN246" s="51" t="s">
        <v>193</v>
      </c>
    </row>
    <row r="247" spans="1:40" x14ac:dyDescent="0.3">
      <c r="A247">
        <v>2025</v>
      </c>
      <c r="B247">
        <v>2</v>
      </c>
      <c r="C247">
        <v>4356</v>
      </c>
      <c r="D247">
        <v>4359</v>
      </c>
      <c r="E247" t="s">
        <v>80</v>
      </c>
      <c r="F247" t="s">
        <v>33</v>
      </c>
      <c r="G247" t="s">
        <v>63</v>
      </c>
      <c r="H247">
        <v>0</v>
      </c>
      <c r="I247">
        <v>0</v>
      </c>
      <c r="K247">
        <v>0</v>
      </c>
      <c r="L247">
        <v>8</v>
      </c>
      <c r="M247">
        <v>8</v>
      </c>
      <c r="N247">
        <v>8</v>
      </c>
      <c r="O247">
        <v>8</v>
      </c>
      <c r="P247">
        <v>8</v>
      </c>
      <c r="Q247">
        <v>8</v>
      </c>
      <c r="R247">
        <v>8</v>
      </c>
      <c r="S247">
        <v>8</v>
      </c>
      <c r="T247">
        <v>8</v>
      </c>
      <c r="U247">
        <v>8</v>
      </c>
      <c r="V247">
        <v>0</v>
      </c>
      <c r="W247">
        <v>0</v>
      </c>
      <c r="X247">
        <v>5</v>
      </c>
      <c r="Y247">
        <v>5</v>
      </c>
      <c r="Z247">
        <v>3</v>
      </c>
      <c r="AA247">
        <v>0</v>
      </c>
      <c r="AB247">
        <v>7</v>
      </c>
      <c r="AC247">
        <v>5</v>
      </c>
      <c r="AD247">
        <v>5</v>
      </c>
      <c r="AE247">
        <v>5</v>
      </c>
      <c r="AF247">
        <v>4</v>
      </c>
      <c r="AG247">
        <v>4</v>
      </c>
      <c r="AH247">
        <v>4</v>
      </c>
      <c r="AI247">
        <v>0</v>
      </c>
      <c r="AJ247">
        <v>40</v>
      </c>
      <c r="AK247">
        <v>0</v>
      </c>
      <c r="AL247">
        <v>1</v>
      </c>
      <c r="AM247">
        <v>2</v>
      </c>
      <c r="AN247" s="51" t="s">
        <v>82</v>
      </c>
    </row>
    <row r="248" spans="1:40" x14ac:dyDescent="0.3">
      <c r="A248">
        <v>2025</v>
      </c>
      <c r="B248">
        <v>2</v>
      </c>
      <c r="C248">
        <v>4357</v>
      </c>
      <c r="D248">
        <v>4360</v>
      </c>
      <c r="E248" t="s">
        <v>81</v>
      </c>
      <c r="F248" t="s">
        <v>33</v>
      </c>
      <c r="G248" t="s">
        <v>63</v>
      </c>
      <c r="H248">
        <v>0</v>
      </c>
      <c r="I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1</v>
      </c>
      <c r="U248">
        <v>1</v>
      </c>
      <c r="V248">
        <v>0</v>
      </c>
      <c r="W248">
        <v>0</v>
      </c>
      <c r="X248">
        <v>3</v>
      </c>
      <c r="Y248">
        <v>3</v>
      </c>
      <c r="Z248">
        <v>3</v>
      </c>
      <c r="AA248">
        <v>0</v>
      </c>
      <c r="AB248">
        <v>1</v>
      </c>
      <c r="AC248">
        <v>5</v>
      </c>
      <c r="AD248">
        <v>4</v>
      </c>
      <c r="AE248">
        <v>4</v>
      </c>
      <c r="AF248">
        <v>1</v>
      </c>
      <c r="AG248">
        <v>0</v>
      </c>
      <c r="AH248">
        <v>0</v>
      </c>
      <c r="AI248">
        <v>0</v>
      </c>
      <c r="AJ248">
        <v>23</v>
      </c>
      <c r="AK248">
        <v>0</v>
      </c>
      <c r="AL248">
        <v>0</v>
      </c>
      <c r="AM248">
        <v>3</v>
      </c>
      <c r="AN248" s="51" t="s">
        <v>82</v>
      </c>
    </row>
    <row r="249" spans="1:40" x14ac:dyDescent="0.3">
      <c r="A249">
        <v>2025</v>
      </c>
      <c r="B249">
        <v>2</v>
      </c>
      <c r="C249">
        <v>4358</v>
      </c>
      <c r="D249">
        <v>4361</v>
      </c>
      <c r="E249" t="s">
        <v>82</v>
      </c>
      <c r="F249" t="s">
        <v>33</v>
      </c>
      <c r="G249" t="s">
        <v>63</v>
      </c>
      <c r="H249">
        <v>0</v>
      </c>
      <c r="I249">
        <v>0</v>
      </c>
      <c r="K249">
        <v>0</v>
      </c>
      <c r="L249">
        <v>2</v>
      </c>
      <c r="M249">
        <v>2</v>
      </c>
      <c r="N249">
        <v>2</v>
      </c>
      <c r="O249">
        <v>2</v>
      </c>
      <c r="P249">
        <v>1</v>
      </c>
      <c r="Q249">
        <v>1</v>
      </c>
      <c r="R249">
        <v>1</v>
      </c>
      <c r="S249">
        <v>1</v>
      </c>
      <c r="T249">
        <v>4</v>
      </c>
      <c r="U249">
        <v>4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4</v>
      </c>
      <c r="AC249">
        <v>1</v>
      </c>
      <c r="AD249">
        <v>1</v>
      </c>
      <c r="AE249">
        <v>0</v>
      </c>
      <c r="AF249">
        <v>2</v>
      </c>
      <c r="AG249">
        <v>2</v>
      </c>
      <c r="AH249">
        <v>0</v>
      </c>
      <c r="AI249">
        <v>0</v>
      </c>
      <c r="AJ249">
        <v>20</v>
      </c>
      <c r="AK249">
        <v>0</v>
      </c>
      <c r="AL249">
        <v>0</v>
      </c>
      <c r="AM249">
        <v>1</v>
      </c>
      <c r="AN249" s="51" t="s">
        <v>82</v>
      </c>
    </row>
    <row r="250" spans="1:40" x14ac:dyDescent="0.3">
      <c r="A250">
        <v>2025</v>
      </c>
      <c r="B250">
        <v>2</v>
      </c>
      <c r="C250">
        <v>4359</v>
      </c>
      <c r="D250">
        <v>4362</v>
      </c>
      <c r="E250" t="s">
        <v>666</v>
      </c>
      <c r="F250" t="s">
        <v>33</v>
      </c>
      <c r="G250" t="s">
        <v>63</v>
      </c>
      <c r="H250">
        <v>0</v>
      </c>
      <c r="I250">
        <v>0</v>
      </c>
      <c r="K250">
        <v>0</v>
      </c>
      <c r="L250">
        <v>3</v>
      </c>
      <c r="M250">
        <v>3</v>
      </c>
      <c r="N250">
        <v>3</v>
      </c>
      <c r="O250">
        <v>3</v>
      </c>
      <c r="P250">
        <v>2</v>
      </c>
      <c r="Q250">
        <v>2</v>
      </c>
      <c r="R250">
        <v>1</v>
      </c>
      <c r="S250">
        <v>2</v>
      </c>
      <c r="T250">
        <v>2</v>
      </c>
      <c r="U250">
        <v>2</v>
      </c>
      <c r="V250">
        <v>0</v>
      </c>
      <c r="W250">
        <v>0</v>
      </c>
      <c r="X250">
        <v>1</v>
      </c>
      <c r="Y250">
        <v>1</v>
      </c>
      <c r="Z250">
        <v>1</v>
      </c>
      <c r="AA250">
        <v>0</v>
      </c>
      <c r="AB250">
        <v>3</v>
      </c>
      <c r="AC250">
        <v>3</v>
      </c>
      <c r="AD250">
        <v>3</v>
      </c>
      <c r="AE250">
        <v>3</v>
      </c>
      <c r="AF250">
        <v>3</v>
      </c>
      <c r="AG250">
        <v>0</v>
      </c>
      <c r="AH250">
        <v>2</v>
      </c>
      <c r="AI250">
        <v>0</v>
      </c>
      <c r="AJ250">
        <v>7</v>
      </c>
      <c r="AK250">
        <v>0</v>
      </c>
      <c r="AL250">
        <v>0</v>
      </c>
      <c r="AM250">
        <v>5</v>
      </c>
      <c r="AN250" s="51" t="s">
        <v>82</v>
      </c>
    </row>
    <row r="251" spans="1:40" x14ac:dyDescent="0.3">
      <c r="A251">
        <v>2025</v>
      </c>
      <c r="B251">
        <v>2</v>
      </c>
      <c r="C251">
        <v>4360</v>
      </c>
      <c r="D251">
        <v>4363</v>
      </c>
      <c r="E251" t="s">
        <v>83</v>
      </c>
      <c r="F251" t="s">
        <v>33</v>
      </c>
      <c r="G251" t="s">
        <v>63</v>
      </c>
      <c r="H251">
        <v>0</v>
      </c>
      <c r="I251">
        <v>0</v>
      </c>
      <c r="K251">
        <v>0</v>
      </c>
      <c r="L251">
        <v>1</v>
      </c>
      <c r="M251">
        <v>1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0</v>
      </c>
      <c r="U251">
        <v>0</v>
      </c>
      <c r="V251">
        <v>0</v>
      </c>
      <c r="W251">
        <v>0</v>
      </c>
      <c r="X251">
        <v>1</v>
      </c>
      <c r="Y251">
        <v>1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1</v>
      </c>
      <c r="AG251">
        <v>0</v>
      </c>
      <c r="AH251">
        <v>0</v>
      </c>
      <c r="AI251">
        <v>0</v>
      </c>
      <c r="AJ251">
        <v>6</v>
      </c>
      <c r="AK251">
        <v>0</v>
      </c>
      <c r="AL251">
        <v>0</v>
      </c>
      <c r="AM251">
        <v>2</v>
      </c>
      <c r="AN251" s="51" t="s">
        <v>82</v>
      </c>
    </row>
    <row r="252" spans="1:40" x14ac:dyDescent="0.3">
      <c r="A252">
        <v>2025</v>
      </c>
      <c r="B252">
        <v>2</v>
      </c>
      <c r="C252">
        <v>4361</v>
      </c>
      <c r="D252">
        <v>4364</v>
      </c>
      <c r="E252" t="s">
        <v>84</v>
      </c>
      <c r="F252" t="s">
        <v>33</v>
      </c>
      <c r="G252" t="s">
        <v>85</v>
      </c>
      <c r="H252">
        <v>1</v>
      </c>
      <c r="I252">
        <v>0</v>
      </c>
      <c r="K252">
        <v>1</v>
      </c>
      <c r="L252">
        <v>4</v>
      </c>
      <c r="M252">
        <v>4</v>
      </c>
      <c r="N252">
        <v>4</v>
      </c>
      <c r="O252">
        <v>4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</v>
      </c>
      <c r="Y252">
        <v>1</v>
      </c>
      <c r="Z252">
        <v>1</v>
      </c>
      <c r="AA252">
        <v>0</v>
      </c>
      <c r="AB252">
        <v>4</v>
      </c>
      <c r="AC252">
        <v>2</v>
      </c>
      <c r="AD252">
        <v>3</v>
      </c>
      <c r="AE252">
        <v>3</v>
      </c>
      <c r="AF252">
        <v>4</v>
      </c>
      <c r="AG252">
        <v>4</v>
      </c>
      <c r="AH252">
        <v>6</v>
      </c>
      <c r="AI252">
        <v>0</v>
      </c>
      <c r="AJ252">
        <v>21</v>
      </c>
      <c r="AK252">
        <v>0</v>
      </c>
      <c r="AL252">
        <v>0</v>
      </c>
      <c r="AM252">
        <v>2</v>
      </c>
      <c r="AN252" s="51" t="s">
        <v>84</v>
      </c>
    </row>
    <row r="253" spans="1:40" x14ac:dyDescent="0.3">
      <c r="A253">
        <v>2025</v>
      </c>
      <c r="B253">
        <v>2</v>
      </c>
      <c r="C253">
        <v>4362</v>
      </c>
      <c r="D253">
        <v>4365</v>
      </c>
      <c r="E253" t="s">
        <v>225</v>
      </c>
      <c r="F253" t="s">
        <v>33</v>
      </c>
      <c r="G253" t="s">
        <v>85</v>
      </c>
      <c r="H253">
        <v>0</v>
      </c>
      <c r="I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2</v>
      </c>
      <c r="Q253">
        <v>2</v>
      </c>
      <c r="R253">
        <v>2</v>
      </c>
      <c r="S253">
        <v>2</v>
      </c>
      <c r="T253">
        <v>0</v>
      </c>
      <c r="U253">
        <v>0</v>
      </c>
      <c r="V253">
        <v>0</v>
      </c>
      <c r="W253">
        <v>0</v>
      </c>
      <c r="X253">
        <v>1</v>
      </c>
      <c r="Y253">
        <v>1</v>
      </c>
      <c r="Z253">
        <v>1</v>
      </c>
      <c r="AA253">
        <v>0</v>
      </c>
      <c r="AB253">
        <v>5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16</v>
      </c>
      <c r="AK253">
        <v>0</v>
      </c>
      <c r="AL253">
        <v>0</v>
      </c>
      <c r="AM253">
        <v>0</v>
      </c>
      <c r="AN253" s="51" t="s">
        <v>84</v>
      </c>
    </row>
    <row r="254" spans="1:40" x14ac:dyDescent="0.3">
      <c r="A254">
        <v>2025</v>
      </c>
      <c r="B254">
        <v>2</v>
      </c>
      <c r="C254">
        <v>4363</v>
      </c>
      <c r="D254">
        <v>4366</v>
      </c>
      <c r="E254" t="s">
        <v>85</v>
      </c>
      <c r="F254" t="s">
        <v>33</v>
      </c>
      <c r="G254" t="s">
        <v>85</v>
      </c>
      <c r="H254">
        <v>6</v>
      </c>
      <c r="I254">
        <v>0</v>
      </c>
      <c r="K254">
        <v>7</v>
      </c>
      <c r="L254">
        <v>7</v>
      </c>
      <c r="M254">
        <v>7</v>
      </c>
      <c r="N254">
        <v>7</v>
      </c>
      <c r="O254">
        <v>7</v>
      </c>
      <c r="P254">
        <v>5</v>
      </c>
      <c r="Q254">
        <v>6</v>
      </c>
      <c r="R254">
        <v>5</v>
      </c>
      <c r="S254">
        <v>5</v>
      </c>
      <c r="T254">
        <v>2</v>
      </c>
      <c r="U254">
        <v>2</v>
      </c>
      <c r="V254">
        <v>0</v>
      </c>
      <c r="W254">
        <v>0</v>
      </c>
      <c r="X254">
        <v>2</v>
      </c>
      <c r="Y254">
        <v>2</v>
      </c>
      <c r="Z254">
        <v>1</v>
      </c>
      <c r="AA254">
        <v>0</v>
      </c>
      <c r="AB254">
        <v>8</v>
      </c>
      <c r="AC254">
        <v>7</v>
      </c>
      <c r="AD254">
        <v>8</v>
      </c>
      <c r="AE254">
        <v>8</v>
      </c>
      <c r="AF254">
        <v>1</v>
      </c>
      <c r="AG254">
        <v>0</v>
      </c>
      <c r="AH254">
        <v>3</v>
      </c>
      <c r="AI254">
        <v>0</v>
      </c>
      <c r="AJ254">
        <v>41</v>
      </c>
      <c r="AK254">
        <v>0</v>
      </c>
      <c r="AL254">
        <v>0</v>
      </c>
      <c r="AM254">
        <v>5</v>
      </c>
      <c r="AN254" s="51" t="s">
        <v>85</v>
      </c>
    </row>
    <row r="255" spans="1:40" x14ac:dyDescent="0.3">
      <c r="A255">
        <v>2025</v>
      </c>
      <c r="B255">
        <v>2</v>
      </c>
      <c r="C255">
        <v>4364</v>
      </c>
      <c r="D255">
        <v>4367</v>
      </c>
      <c r="E255" t="s">
        <v>86</v>
      </c>
      <c r="F255" t="s">
        <v>33</v>
      </c>
      <c r="G255" t="s">
        <v>85</v>
      </c>
      <c r="H255">
        <v>0</v>
      </c>
      <c r="I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2</v>
      </c>
      <c r="Q255">
        <v>2</v>
      </c>
      <c r="R255">
        <v>2</v>
      </c>
      <c r="S255">
        <v>2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1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10</v>
      </c>
      <c r="AK255">
        <v>0</v>
      </c>
      <c r="AL255">
        <v>0</v>
      </c>
      <c r="AM255">
        <v>0</v>
      </c>
      <c r="AN255" s="51" t="s">
        <v>85</v>
      </c>
    </row>
    <row r="256" spans="1:40" x14ac:dyDescent="0.3">
      <c r="A256">
        <v>2025</v>
      </c>
      <c r="B256">
        <v>2</v>
      </c>
      <c r="C256">
        <v>4365</v>
      </c>
      <c r="D256">
        <v>4368</v>
      </c>
      <c r="E256" t="s">
        <v>87</v>
      </c>
      <c r="F256" t="s">
        <v>33</v>
      </c>
      <c r="G256" t="s">
        <v>85</v>
      </c>
      <c r="H256">
        <v>0</v>
      </c>
      <c r="I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1</v>
      </c>
      <c r="Q256">
        <v>1</v>
      </c>
      <c r="R256">
        <v>1</v>
      </c>
      <c r="S256">
        <v>1</v>
      </c>
      <c r="T256">
        <v>0</v>
      </c>
      <c r="U256">
        <v>0</v>
      </c>
      <c r="V256">
        <v>0</v>
      </c>
      <c r="W256">
        <v>0</v>
      </c>
      <c r="X256">
        <v>1</v>
      </c>
      <c r="Y256">
        <v>1</v>
      </c>
      <c r="Z256">
        <v>1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6</v>
      </c>
      <c r="AK256">
        <v>0</v>
      </c>
      <c r="AL256">
        <v>0</v>
      </c>
      <c r="AM256">
        <v>0</v>
      </c>
      <c r="AN256" s="51" t="s">
        <v>85</v>
      </c>
    </row>
    <row r="257" spans="1:40" x14ac:dyDescent="0.3">
      <c r="A257">
        <v>2025</v>
      </c>
      <c r="B257">
        <v>2</v>
      </c>
      <c r="C257">
        <v>4366</v>
      </c>
      <c r="D257">
        <v>4369</v>
      </c>
      <c r="E257" t="s">
        <v>88</v>
      </c>
      <c r="F257" t="s">
        <v>33</v>
      </c>
      <c r="G257" t="s">
        <v>61</v>
      </c>
      <c r="H257">
        <v>0</v>
      </c>
      <c r="I257">
        <v>0</v>
      </c>
      <c r="K257">
        <v>0</v>
      </c>
      <c r="L257">
        <v>1</v>
      </c>
      <c r="M257">
        <v>1</v>
      </c>
      <c r="N257">
        <v>1</v>
      </c>
      <c r="O257">
        <v>1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2</v>
      </c>
      <c r="Y257">
        <v>2</v>
      </c>
      <c r="Z257">
        <v>2</v>
      </c>
      <c r="AA257">
        <v>0</v>
      </c>
      <c r="AB257">
        <v>2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1</v>
      </c>
      <c r="AI257">
        <v>0</v>
      </c>
      <c r="AJ257">
        <v>21</v>
      </c>
      <c r="AK257">
        <v>0</v>
      </c>
      <c r="AL257">
        <v>0</v>
      </c>
      <c r="AM257">
        <v>0</v>
      </c>
      <c r="AN257" s="51" t="s">
        <v>367</v>
      </c>
    </row>
    <row r="258" spans="1:40" x14ac:dyDescent="0.3">
      <c r="A258">
        <v>2025</v>
      </c>
      <c r="B258">
        <v>2</v>
      </c>
      <c r="C258">
        <v>4367</v>
      </c>
      <c r="D258">
        <v>4370</v>
      </c>
      <c r="E258" t="s">
        <v>89</v>
      </c>
      <c r="F258" t="s">
        <v>90</v>
      </c>
      <c r="G258" t="s">
        <v>34</v>
      </c>
      <c r="H258">
        <v>260</v>
      </c>
      <c r="I258">
        <v>0</v>
      </c>
      <c r="K258">
        <v>266</v>
      </c>
      <c r="L258">
        <v>5</v>
      </c>
      <c r="M258">
        <v>5</v>
      </c>
      <c r="N258">
        <v>6</v>
      </c>
      <c r="O258">
        <v>5</v>
      </c>
      <c r="P258">
        <v>10</v>
      </c>
      <c r="Q258">
        <v>9</v>
      </c>
      <c r="R258">
        <v>8</v>
      </c>
      <c r="S258">
        <v>9</v>
      </c>
      <c r="T258">
        <v>1</v>
      </c>
      <c r="U258">
        <v>1</v>
      </c>
      <c r="V258">
        <v>0</v>
      </c>
      <c r="W258">
        <v>0</v>
      </c>
      <c r="X258">
        <v>4</v>
      </c>
      <c r="Y258">
        <v>4</v>
      </c>
      <c r="Z258">
        <v>5</v>
      </c>
      <c r="AA258">
        <v>0</v>
      </c>
      <c r="AB258">
        <v>2</v>
      </c>
      <c r="AC258">
        <v>0</v>
      </c>
      <c r="AD258">
        <v>0</v>
      </c>
      <c r="AE258">
        <v>0</v>
      </c>
      <c r="AF258">
        <v>2</v>
      </c>
      <c r="AG258">
        <v>1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3</v>
      </c>
      <c r="AN258" s="51" t="s">
        <v>92</v>
      </c>
    </row>
    <row r="259" spans="1:40" x14ac:dyDescent="0.3">
      <c r="A259">
        <v>2025</v>
      </c>
      <c r="B259">
        <v>2</v>
      </c>
      <c r="C259">
        <v>4368</v>
      </c>
      <c r="D259">
        <v>4371</v>
      </c>
      <c r="E259" t="s">
        <v>91</v>
      </c>
      <c r="F259" t="s">
        <v>92</v>
      </c>
      <c r="G259" t="s">
        <v>91</v>
      </c>
      <c r="H259">
        <v>5</v>
      </c>
      <c r="I259">
        <v>0</v>
      </c>
      <c r="K259">
        <v>6</v>
      </c>
      <c r="L259">
        <v>11</v>
      </c>
      <c r="M259">
        <v>11</v>
      </c>
      <c r="N259">
        <v>10</v>
      </c>
      <c r="O259">
        <v>11</v>
      </c>
      <c r="P259">
        <v>23</v>
      </c>
      <c r="Q259">
        <v>22</v>
      </c>
      <c r="R259">
        <v>24</v>
      </c>
      <c r="S259">
        <v>23</v>
      </c>
      <c r="T259">
        <v>17</v>
      </c>
      <c r="U259">
        <v>17</v>
      </c>
      <c r="V259">
        <v>0</v>
      </c>
      <c r="W259">
        <v>0</v>
      </c>
      <c r="X259">
        <v>16</v>
      </c>
      <c r="Y259">
        <v>20</v>
      </c>
      <c r="Z259">
        <v>19</v>
      </c>
      <c r="AA259">
        <v>0</v>
      </c>
      <c r="AB259">
        <v>24</v>
      </c>
      <c r="AC259">
        <v>13</v>
      </c>
      <c r="AD259">
        <v>12</v>
      </c>
      <c r="AE259">
        <v>18</v>
      </c>
      <c r="AF259">
        <v>6</v>
      </c>
      <c r="AG259">
        <v>4</v>
      </c>
      <c r="AH259">
        <v>5</v>
      </c>
      <c r="AI259">
        <v>0</v>
      </c>
      <c r="AJ259">
        <v>56</v>
      </c>
      <c r="AK259">
        <v>0</v>
      </c>
      <c r="AL259">
        <v>2</v>
      </c>
      <c r="AM259">
        <v>1</v>
      </c>
      <c r="AN259" s="51" t="s">
        <v>91</v>
      </c>
    </row>
    <row r="260" spans="1:40" x14ac:dyDescent="0.3">
      <c r="A260">
        <v>2025</v>
      </c>
      <c r="B260">
        <v>2</v>
      </c>
      <c r="C260">
        <v>4369</v>
      </c>
      <c r="D260">
        <v>4372</v>
      </c>
      <c r="E260" t="s">
        <v>93</v>
      </c>
      <c r="F260" t="s">
        <v>92</v>
      </c>
      <c r="G260" t="s">
        <v>92</v>
      </c>
      <c r="H260">
        <v>0</v>
      </c>
      <c r="I260">
        <v>0</v>
      </c>
      <c r="K260">
        <v>2</v>
      </c>
      <c r="L260">
        <v>21</v>
      </c>
      <c r="M260">
        <v>21</v>
      </c>
      <c r="N260">
        <v>21</v>
      </c>
      <c r="O260">
        <v>21</v>
      </c>
      <c r="P260">
        <v>19</v>
      </c>
      <c r="Q260">
        <v>18</v>
      </c>
      <c r="R260">
        <v>24</v>
      </c>
      <c r="S260">
        <v>19</v>
      </c>
      <c r="T260">
        <v>27</v>
      </c>
      <c r="U260">
        <v>25</v>
      </c>
      <c r="V260">
        <v>0</v>
      </c>
      <c r="W260">
        <v>0</v>
      </c>
      <c r="X260">
        <v>29</v>
      </c>
      <c r="Y260">
        <v>27</v>
      </c>
      <c r="Z260">
        <v>21</v>
      </c>
      <c r="AA260">
        <v>0</v>
      </c>
      <c r="AB260">
        <v>27</v>
      </c>
      <c r="AC260">
        <v>9</v>
      </c>
      <c r="AD260">
        <v>22</v>
      </c>
      <c r="AE260">
        <v>22</v>
      </c>
      <c r="AF260">
        <v>11</v>
      </c>
      <c r="AG260">
        <v>11</v>
      </c>
      <c r="AH260">
        <v>1</v>
      </c>
      <c r="AI260">
        <v>0</v>
      </c>
      <c r="AJ260">
        <v>125</v>
      </c>
      <c r="AK260">
        <v>0</v>
      </c>
      <c r="AL260">
        <v>3</v>
      </c>
      <c r="AM260">
        <v>1</v>
      </c>
      <c r="AN260" s="51" t="s">
        <v>92</v>
      </c>
    </row>
    <row r="261" spans="1:40" x14ac:dyDescent="0.3">
      <c r="A261">
        <v>2025</v>
      </c>
      <c r="B261">
        <v>2</v>
      </c>
      <c r="C261">
        <v>4370</v>
      </c>
      <c r="D261">
        <v>4373</v>
      </c>
      <c r="E261" t="s">
        <v>94</v>
      </c>
      <c r="F261" t="s">
        <v>92</v>
      </c>
      <c r="G261" t="s">
        <v>92</v>
      </c>
      <c r="H261">
        <v>22</v>
      </c>
      <c r="I261">
        <v>2</v>
      </c>
      <c r="K261">
        <v>22</v>
      </c>
      <c r="L261">
        <v>19</v>
      </c>
      <c r="M261">
        <v>19</v>
      </c>
      <c r="N261">
        <v>19</v>
      </c>
      <c r="O261">
        <v>20</v>
      </c>
      <c r="P261">
        <v>19</v>
      </c>
      <c r="Q261">
        <v>19</v>
      </c>
      <c r="R261">
        <v>19</v>
      </c>
      <c r="S261">
        <v>19</v>
      </c>
      <c r="T261">
        <v>25</v>
      </c>
      <c r="U261">
        <v>26</v>
      </c>
      <c r="V261">
        <v>0</v>
      </c>
      <c r="W261">
        <v>0</v>
      </c>
      <c r="X261">
        <v>19</v>
      </c>
      <c r="Y261">
        <v>18</v>
      </c>
      <c r="Z261">
        <v>18</v>
      </c>
      <c r="AA261">
        <v>0</v>
      </c>
      <c r="AB261">
        <v>33</v>
      </c>
      <c r="AC261">
        <v>17</v>
      </c>
      <c r="AD261">
        <v>24</v>
      </c>
      <c r="AE261">
        <v>26</v>
      </c>
      <c r="AF261">
        <v>22</v>
      </c>
      <c r="AG261">
        <v>22</v>
      </c>
      <c r="AH261">
        <v>12</v>
      </c>
      <c r="AI261">
        <v>0</v>
      </c>
      <c r="AJ261">
        <v>87</v>
      </c>
      <c r="AK261">
        <v>0</v>
      </c>
      <c r="AL261">
        <v>12</v>
      </c>
      <c r="AM261">
        <v>33</v>
      </c>
      <c r="AN261" s="51" t="s">
        <v>92</v>
      </c>
    </row>
    <row r="262" spans="1:40" x14ac:dyDescent="0.3">
      <c r="A262">
        <v>2025</v>
      </c>
      <c r="B262">
        <v>2</v>
      </c>
      <c r="C262">
        <v>4371</v>
      </c>
      <c r="D262">
        <v>4374</v>
      </c>
      <c r="E262" t="s">
        <v>95</v>
      </c>
      <c r="F262" t="s">
        <v>92</v>
      </c>
      <c r="G262" t="s">
        <v>92</v>
      </c>
      <c r="H262">
        <v>0</v>
      </c>
      <c r="I262">
        <v>0</v>
      </c>
      <c r="K262">
        <v>0</v>
      </c>
      <c r="L262">
        <v>2</v>
      </c>
      <c r="M262">
        <v>2</v>
      </c>
      <c r="N262">
        <v>2</v>
      </c>
      <c r="O262">
        <v>2</v>
      </c>
      <c r="P262">
        <v>1</v>
      </c>
      <c r="Q262">
        <v>1</v>
      </c>
      <c r="R262">
        <v>1</v>
      </c>
      <c r="S262">
        <v>1</v>
      </c>
      <c r="T262">
        <v>1</v>
      </c>
      <c r="U262">
        <v>1</v>
      </c>
      <c r="V262">
        <v>0</v>
      </c>
      <c r="W262">
        <v>0</v>
      </c>
      <c r="X262">
        <v>1</v>
      </c>
      <c r="Y262">
        <v>1</v>
      </c>
      <c r="Z262">
        <v>1</v>
      </c>
      <c r="AA262">
        <v>0</v>
      </c>
      <c r="AB262">
        <v>0</v>
      </c>
      <c r="AC262">
        <v>1</v>
      </c>
      <c r="AD262">
        <v>3</v>
      </c>
      <c r="AE262">
        <v>3</v>
      </c>
      <c r="AF262">
        <v>1</v>
      </c>
      <c r="AG262">
        <v>1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1</v>
      </c>
      <c r="AN262" s="51" t="s">
        <v>92</v>
      </c>
    </row>
    <row r="263" spans="1:40" x14ac:dyDescent="0.3">
      <c r="A263">
        <v>2025</v>
      </c>
      <c r="B263">
        <v>2</v>
      </c>
      <c r="C263">
        <v>4372</v>
      </c>
      <c r="D263">
        <v>4375</v>
      </c>
      <c r="E263" t="s">
        <v>96</v>
      </c>
      <c r="F263" t="s">
        <v>92</v>
      </c>
      <c r="G263" t="s">
        <v>92</v>
      </c>
      <c r="H263">
        <v>0</v>
      </c>
      <c r="I263">
        <v>1</v>
      </c>
      <c r="K263">
        <v>0</v>
      </c>
      <c r="L263">
        <v>2</v>
      </c>
      <c r="M263">
        <v>2</v>
      </c>
      <c r="N263">
        <v>2</v>
      </c>
      <c r="O263">
        <v>2</v>
      </c>
      <c r="P263">
        <v>1</v>
      </c>
      <c r="Q263">
        <v>1</v>
      </c>
      <c r="R263">
        <v>1</v>
      </c>
      <c r="S263">
        <v>1</v>
      </c>
      <c r="T263">
        <v>2</v>
      </c>
      <c r="U263">
        <v>2</v>
      </c>
      <c r="V263">
        <v>0</v>
      </c>
      <c r="W263">
        <v>0</v>
      </c>
      <c r="X263">
        <v>3</v>
      </c>
      <c r="Y263">
        <v>3</v>
      </c>
      <c r="Z263">
        <v>3</v>
      </c>
      <c r="AA263">
        <v>0</v>
      </c>
      <c r="AB263">
        <v>3</v>
      </c>
      <c r="AC263">
        <v>3</v>
      </c>
      <c r="AD263">
        <v>3</v>
      </c>
      <c r="AE263">
        <v>3</v>
      </c>
      <c r="AF263">
        <v>5</v>
      </c>
      <c r="AG263">
        <v>5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 s="51" t="s">
        <v>92</v>
      </c>
    </row>
    <row r="264" spans="1:40" x14ac:dyDescent="0.3">
      <c r="A264">
        <v>2025</v>
      </c>
      <c r="B264">
        <v>2</v>
      </c>
      <c r="C264">
        <v>4373</v>
      </c>
      <c r="D264">
        <v>4376</v>
      </c>
      <c r="E264" t="s">
        <v>97</v>
      </c>
      <c r="F264" t="s">
        <v>92</v>
      </c>
      <c r="G264" t="s">
        <v>97</v>
      </c>
      <c r="H264">
        <v>6</v>
      </c>
      <c r="I264">
        <v>1</v>
      </c>
      <c r="K264">
        <v>8</v>
      </c>
      <c r="L264">
        <v>11</v>
      </c>
      <c r="M264">
        <v>11</v>
      </c>
      <c r="N264">
        <v>11</v>
      </c>
      <c r="O264">
        <v>11</v>
      </c>
      <c r="P264">
        <v>17</v>
      </c>
      <c r="Q264">
        <v>17</v>
      </c>
      <c r="R264">
        <v>17</v>
      </c>
      <c r="S264">
        <v>17</v>
      </c>
      <c r="T264">
        <v>10</v>
      </c>
      <c r="U264">
        <v>9</v>
      </c>
      <c r="V264">
        <v>0</v>
      </c>
      <c r="W264">
        <v>0</v>
      </c>
      <c r="X264">
        <v>11</v>
      </c>
      <c r="Y264">
        <v>12</v>
      </c>
      <c r="Z264">
        <v>10</v>
      </c>
      <c r="AA264">
        <v>0</v>
      </c>
      <c r="AB264">
        <v>11</v>
      </c>
      <c r="AC264">
        <v>13</v>
      </c>
      <c r="AD264">
        <v>16</v>
      </c>
      <c r="AE264">
        <v>15</v>
      </c>
      <c r="AF264">
        <v>4</v>
      </c>
      <c r="AG264">
        <v>3</v>
      </c>
      <c r="AH264">
        <v>4</v>
      </c>
      <c r="AI264">
        <v>0</v>
      </c>
      <c r="AJ264">
        <v>51</v>
      </c>
      <c r="AK264">
        <v>0</v>
      </c>
      <c r="AL264">
        <v>0</v>
      </c>
      <c r="AM264">
        <v>4</v>
      </c>
      <c r="AN264" s="51" t="s">
        <v>97</v>
      </c>
    </row>
    <row r="265" spans="1:40" x14ac:dyDescent="0.3">
      <c r="A265">
        <v>2025</v>
      </c>
      <c r="B265">
        <v>2</v>
      </c>
      <c r="C265">
        <v>4374</v>
      </c>
      <c r="D265">
        <v>4377</v>
      </c>
      <c r="E265" t="s">
        <v>98</v>
      </c>
      <c r="F265" t="s">
        <v>92</v>
      </c>
      <c r="G265" t="s">
        <v>97</v>
      </c>
      <c r="H265">
        <v>0</v>
      </c>
      <c r="I265">
        <v>0</v>
      </c>
      <c r="K265">
        <v>0</v>
      </c>
      <c r="L265">
        <v>2</v>
      </c>
      <c r="M265">
        <v>2</v>
      </c>
      <c r="N265">
        <v>2</v>
      </c>
      <c r="O265">
        <v>2</v>
      </c>
      <c r="P265">
        <v>0</v>
      </c>
      <c r="Q265">
        <v>0</v>
      </c>
      <c r="R265">
        <v>0</v>
      </c>
      <c r="S265">
        <v>0</v>
      </c>
      <c r="T265">
        <v>2</v>
      </c>
      <c r="U265">
        <v>2</v>
      </c>
      <c r="V265">
        <v>0</v>
      </c>
      <c r="W265">
        <v>0</v>
      </c>
      <c r="X265">
        <v>3</v>
      </c>
      <c r="Y265">
        <v>3</v>
      </c>
      <c r="Z265">
        <v>3</v>
      </c>
      <c r="AA265">
        <v>0</v>
      </c>
      <c r="AB265">
        <v>0</v>
      </c>
      <c r="AC265">
        <v>2</v>
      </c>
      <c r="AD265">
        <v>2</v>
      </c>
      <c r="AE265">
        <v>1</v>
      </c>
      <c r="AF265">
        <v>0</v>
      </c>
      <c r="AG265">
        <v>0</v>
      </c>
      <c r="AH265">
        <v>0</v>
      </c>
      <c r="AI265">
        <v>0</v>
      </c>
      <c r="AJ265">
        <v>4</v>
      </c>
      <c r="AK265">
        <v>0</v>
      </c>
      <c r="AL265">
        <v>0</v>
      </c>
      <c r="AM265">
        <v>1</v>
      </c>
      <c r="AN265" s="51" t="s">
        <v>97</v>
      </c>
    </row>
    <row r="266" spans="1:40" x14ac:dyDescent="0.3">
      <c r="A266">
        <v>2025</v>
      </c>
      <c r="B266">
        <v>2</v>
      </c>
      <c r="C266">
        <v>4375</v>
      </c>
      <c r="D266">
        <v>4378</v>
      </c>
      <c r="E266" t="s">
        <v>99</v>
      </c>
      <c r="F266" t="s">
        <v>92</v>
      </c>
      <c r="G266" t="s">
        <v>97</v>
      </c>
      <c r="H266">
        <v>0</v>
      </c>
      <c r="I266">
        <v>0</v>
      </c>
      <c r="K266">
        <v>0</v>
      </c>
      <c r="L266">
        <v>2</v>
      </c>
      <c r="M266">
        <v>2</v>
      </c>
      <c r="N266">
        <v>2</v>
      </c>
      <c r="O266">
        <v>2</v>
      </c>
      <c r="P266">
        <v>1</v>
      </c>
      <c r="Q266">
        <v>2</v>
      </c>
      <c r="R266">
        <v>2</v>
      </c>
      <c r="S266">
        <v>1</v>
      </c>
      <c r="T266">
        <v>3</v>
      </c>
      <c r="U266">
        <v>3</v>
      </c>
      <c r="V266">
        <v>0</v>
      </c>
      <c r="W266">
        <v>0</v>
      </c>
      <c r="X266">
        <v>1</v>
      </c>
      <c r="Y266">
        <v>1</v>
      </c>
      <c r="Z266">
        <v>1</v>
      </c>
      <c r="AA266">
        <v>0</v>
      </c>
      <c r="AB266">
        <v>0</v>
      </c>
      <c r="AC266">
        <v>1</v>
      </c>
      <c r="AD266">
        <v>1</v>
      </c>
      <c r="AE266">
        <v>1</v>
      </c>
      <c r="AF266">
        <v>3</v>
      </c>
      <c r="AG266">
        <v>3</v>
      </c>
      <c r="AH266">
        <v>0</v>
      </c>
      <c r="AI266">
        <v>0</v>
      </c>
      <c r="AJ266">
        <v>1</v>
      </c>
      <c r="AK266">
        <v>0</v>
      </c>
      <c r="AL266">
        <v>0</v>
      </c>
      <c r="AM266">
        <v>1</v>
      </c>
      <c r="AN266" s="51" t="s">
        <v>97</v>
      </c>
    </row>
    <row r="267" spans="1:40" x14ac:dyDescent="0.3">
      <c r="A267">
        <v>2025</v>
      </c>
      <c r="B267">
        <v>2</v>
      </c>
      <c r="C267">
        <v>4376</v>
      </c>
      <c r="D267">
        <v>4379</v>
      </c>
      <c r="E267" t="s">
        <v>100</v>
      </c>
      <c r="F267" t="s">
        <v>92</v>
      </c>
      <c r="G267" t="s">
        <v>91</v>
      </c>
      <c r="H267">
        <v>0</v>
      </c>
      <c r="I267">
        <v>0</v>
      </c>
      <c r="K267">
        <v>0</v>
      </c>
      <c r="L267">
        <v>1</v>
      </c>
      <c r="M267">
        <v>1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2</v>
      </c>
      <c r="U267">
        <v>2</v>
      </c>
      <c r="V267">
        <v>0</v>
      </c>
      <c r="W267">
        <v>0</v>
      </c>
      <c r="X267">
        <v>2</v>
      </c>
      <c r="Y267">
        <v>1</v>
      </c>
      <c r="Z267">
        <v>1</v>
      </c>
      <c r="AA267">
        <v>0</v>
      </c>
      <c r="AB267">
        <v>3</v>
      </c>
      <c r="AC267">
        <v>2</v>
      </c>
      <c r="AD267">
        <v>2</v>
      </c>
      <c r="AE267">
        <v>2</v>
      </c>
      <c r="AF267">
        <v>0</v>
      </c>
      <c r="AG267">
        <v>0</v>
      </c>
      <c r="AH267">
        <v>0</v>
      </c>
      <c r="AI267">
        <v>0</v>
      </c>
      <c r="AJ267">
        <v>31</v>
      </c>
      <c r="AK267">
        <v>0</v>
      </c>
      <c r="AL267">
        <v>0</v>
      </c>
      <c r="AM267">
        <v>1</v>
      </c>
      <c r="AN267" s="51" t="s">
        <v>91</v>
      </c>
    </row>
    <row r="268" spans="1:40" x14ac:dyDescent="0.3">
      <c r="A268">
        <v>2025</v>
      </c>
      <c r="B268">
        <v>2</v>
      </c>
      <c r="C268">
        <v>4377</v>
      </c>
      <c r="D268">
        <v>4380</v>
      </c>
      <c r="E268" t="s">
        <v>101</v>
      </c>
      <c r="F268" t="s">
        <v>92</v>
      </c>
      <c r="G268" t="s">
        <v>101</v>
      </c>
      <c r="H268">
        <v>0</v>
      </c>
      <c r="I268">
        <v>0</v>
      </c>
      <c r="K268">
        <v>0</v>
      </c>
      <c r="L268">
        <v>16</v>
      </c>
      <c r="M268">
        <v>16</v>
      </c>
      <c r="N268">
        <v>16</v>
      </c>
      <c r="O268">
        <v>16</v>
      </c>
      <c r="P268">
        <v>17</v>
      </c>
      <c r="Q268">
        <v>17</v>
      </c>
      <c r="R268">
        <v>17</v>
      </c>
      <c r="S268">
        <v>18</v>
      </c>
      <c r="T268">
        <v>8</v>
      </c>
      <c r="U268">
        <v>8</v>
      </c>
      <c r="V268">
        <v>0</v>
      </c>
      <c r="W268">
        <v>0</v>
      </c>
      <c r="X268">
        <v>12</v>
      </c>
      <c r="Y268">
        <v>13</v>
      </c>
      <c r="Z268">
        <v>13</v>
      </c>
      <c r="AA268">
        <v>0</v>
      </c>
      <c r="AB268">
        <v>11</v>
      </c>
      <c r="AC268">
        <v>13</v>
      </c>
      <c r="AD268">
        <v>14</v>
      </c>
      <c r="AE268">
        <v>13</v>
      </c>
      <c r="AF268">
        <v>11</v>
      </c>
      <c r="AG268">
        <v>12</v>
      </c>
      <c r="AH268">
        <v>0</v>
      </c>
      <c r="AI268">
        <v>0</v>
      </c>
      <c r="AJ268">
        <v>8</v>
      </c>
      <c r="AK268">
        <v>0</v>
      </c>
      <c r="AL268">
        <v>0</v>
      </c>
      <c r="AM268">
        <v>4</v>
      </c>
      <c r="AN268" s="51" t="s">
        <v>101</v>
      </c>
    </row>
    <row r="269" spans="1:40" x14ac:dyDescent="0.3">
      <c r="A269">
        <v>2025</v>
      </c>
      <c r="B269">
        <v>2</v>
      </c>
      <c r="C269">
        <v>4378</v>
      </c>
      <c r="D269">
        <v>4381</v>
      </c>
      <c r="E269" t="s">
        <v>102</v>
      </c>
      <c r="F269" t="s">
        <v>92</v>
      </c>
      <c r="G269" t="s">
        <v>101</v>
      </c>
      <c r="H269">
        <v>0</v>
      </c>
      <c r="I269">
        <v>0</v>
      </c>
      <c r="K269">
        <v>0</v>
      </c>
      <c r="L269">
        <v>3</v>
      </c>
      <c r="M269">
        <v>3</v>
      </c>
      <c r="N269">
        <v>3</v>
      </c>
      <c r="O269">
        <v>3</v>
      </c>
      <c r="P269">
        <v>4</v>
      </c>
      <c r="Q269">
        <v>4</v>
      </c>
      <c r="R269">
        <v>4</v>
      </c>
      <c r="S269">
        <v>4</v>
      </c>
      <c r="T269">
        <v>2</v>
      </c>
      <c r="U269">
        <v>2</v>
      </c>
      <c r="V269">
        <v>0</v>
      </c>
      <c r="W269">
        <v>0</v>
      </c>
      <c r="X269">
        <v>2</v>
      </c>
      <c r="Y269">
        <v>2</v>
      </c>
      <c r="Z269">
        <v>2</v>
      </c>
      <c r="AA269">
        <v>0</v>
      </c>
      <c r="AB269">
        <v>5</v>
      </c>
      <c r="AC269">
        <v>2</v>
      </c>
      <c r="AD269">
        <v>2</v>
      </c>
      <c r="AE269">
        <v>1</v>
      </c>
      <c r="AF269">
        <v>2</v>
      </c>
      <c r="AG269">
        <v>2</v>
      </c>
      <c r="AH269">
        <v>0</v>
      </c>
      <c r="AI269">
        <v>0</v>
      </c>
      <c r="AJ269">
        <v>2</v>
      </c>
      <c r="AK269">
        <v>0</v>
      </c>
      <c r="AL269">
        <v>0</v>
      </c>
      <c r="AM269">
        <v>1</v>
      </c>
      <c r="AN269" s="51" t="s">
        <v>101</v>
      </c>
    </row>
    <row r="270" spans="1:40" x14ac:dyDescent="0.3">
      <c r="A270">
        <v>2025</v>
      </c>
      <c r="B270">
        <v>2</v>
      </c>
      <c r="C270">
        <v>4379</v>
      </c>
      <c r="D270">
        <v>4382</v>
      </c>
      <c r="E270" t="s">
        <v>103</v>
      </c>
      <c r="F270" t="s">
        <v>92</v>
      </c>
      <c r="G270" t="s">
        <v>101</v>
      </c>
      <c r="H270">
        <v>0</v>
      </c>
      <c r="I270">
        <v>0</v>
      </c>
      <c r="K270">
        <v>0</v>
      </c>
      <c r="L270">
        <v>2</v>
      </c>
      <c r="M270">
        <v>2</v>
      </c>
      <c r="N270">
        <v>2</v>
      </c>
      <c r="O270">
        <v>2</v>
      </c>
      <c r="P270">
        <v>4</v>
      </c>
      <c r="Q270">
        <v>4</v>
      </c>
      <c r="R270">
        <v>4</v>
      </c>
      <c r="S270">
        <v>4</v>
      </c>
      <c r="T270">
        <v>3</v>
      </c>
      <c r="U270">
        <v>3</v>
      </c>
      <c r="V270">
        <v>0</v>
      </c>
      <c r="W270">
        <v>0</v>
      </c>
      <c r="X270">
        <v>5</v>
      </c>
      <c r="Y270">
        <v>5</v>
      </c>
      <c r="Z270">
        <v>5</v>
      </c>
      <c r="AA270">
        <v>0</v>
      </c>
      <c r="AB270">
        <v>4</v>
      </c>
      <c r="AC270">
        <v>3</v>
      </c>
      <c r="AD270">
        <v>3</v>
      </c>
      <c r="AE270">
        <v>3</v>
      </c>
      <c r="AF270">
        <v>3</v>
      </c>
      <c r="AG270">
        <v>2</v>
      </c>
      <c r="AH270">
        <v>0</v>
      </c>
      <c r="AI270">
        <v>0</v>
      </c>
      <c r="AJ270">
        <v>9</v>
      </c>
      <c r="AK270">
        <v>0</v>
      </c>
      <c r="AL270">
        <v>0</v>
      </c>
      <c r="AM270">
        <v>3</v>
      </c>
      <c r="AN270" s="51" t="s">
        <v>101</v>
      </c>
    </row>
    <row r="271" spans="1:40" x14ac:dyDescent="0.3">
      <c r="A271">
        <v>2025</v>
      </c>
      <c r="B271">
        <v>2</v>
      </c>
      <c r="C271">
        <v>4380</v>
      </c>
      <c r="D271">
        <v>4383</v>
      </c>
      <c r="E271" t="s">
        <v>104</v>
      </c>
      <c r="F271" t="s">
        <v>92</v>
      </c>
      <c r="G271" t="s">
        <v>101</v>
      </c>
      <c r="H271">
        <v>0</v>
      </c>
      <c r="I271">
        <v>0</v>
      </c>
      <c r="K271">
        <v>0</v>
      </c>
      <c r="L271">
        <v>2</v>
      </c>
      <c r="M271">
        <v>2</v>
      </c>
      <c r="N271">
        <v>2</v>
      </c>
      <c r="O271">
        <v>2</v>
      </c>
      <c r="P271">
        <v>1</v>
      </c>
      <c r="Q271">
        <v>1</v>
      </c>
      <c r="R271">
        <v>1</v>
      </c>
      <c r="S271">
        <v>1</v>
      </c>
      <c r="T271">
        <v>3</v>
      </c>
      <c r="U271">
        <v>3</v>
      </c>
      <c r="V271">
        <v>0</v>
      </c>
      <c r="W271">
        <v>0</v>
      </c>
      <c r="X271">
        <v>2</v>
      </c>
      <c r="Y271">
        <v>2</v>
      </c>
      <c r="Z271">
        <v>2</v>
      </c>
      <c r="AA271">
        <v>0</v>
      </c>
      <c r="AB271">
        <v>1</v>
      </c>
      <c r="AC271">
        <v>2</v>
      </c>
      <c r="AD271">
        <v>4</v>
      </c>
      <c r="AE271">
        <v>4</v>
      </c>
      <c r="AF271">
        <v>2</v>
      </c>
      <c r="AG271">
        <v>2</v>
      </c>
      <c r="AH271">
        <v>0</v>
      </c>
      <c r="AI271">
        <v>0</v>
      </c>
      <c r="AJ271">
        <v>3</v>
      </c>
      <c r="AK271">
        <v>0</v>
      </c>
      <c r="AL271">
        <v>0</v>
      </c>
      <c r="AM271">
        <v>0</v>
      </c>
      <c r="AN271" s="51" t="s">
        <v>101</v>
      </c>
    </row>
    <row r="272" spans="1:40" x14ac:dyDescent="0.3">
      <c r="A272">
        <v>2025</v>
      </c>
      <c r="B272">
        <v>2</v>
      </c>
      <c r="C272">
        <v>4381</v>
      </c>
      <c r="D272">
        <v>4384</v>
      </c>
      <c r="E272" t="s">
        <v>105</v>
      </c>
      <c r="F272" t="s">
        <v>92</v>
      </c>
      <c r="G272" t="s">
        <v>97</v>
      </c>
      <c r="H272">
        <v>0</v>
      </c>
      <c r="I272">
        <v>1</v>
      </c>
      <c r="K272">
        <v>0</v>
      </c>
      <c r="L272">
        <v>8</v>
      </c>
      <c r="M272">
        <v>8</v>
      </c>
      <c r="N272">
        <v>7</v>
      </c>
      <c r="O272">
        <v>8</v>
      </c>
      <c r="P272">
        <v>14</v>
      </c>
      <c r="Q272">
        <v>14</v>
      </c>
      <c r="R272">
        <v>13</v>
      </c>
      <c r="S272">
        <v>14</v>
      </c>
      <c r="T272">
        <v>12</v>
      </c>
      <c r="U272">
        <v>12</v>
      </c>
      <c r="V272">
        <v>0</v>
      </c>
      <c r="W272">
        <v>0</v>
      </c>
      <c r="X272">
        <v>12</v>
      </c>
      <c r="Y272">
        <v>11</v>
      </c>
      <c r="Z272">
        <v>10</v>
      </c>
      <c r="AA272">
        <v>0</v>
      </c>
      <c r="AB272">
        <v>13</v>
      </c>
      <c r="AC272">
        <v>11</v>
      </c>
      <c r="AD272">
        <v>9</v>
      </c>
      <c r="AE272">
        <v>7</v>
      </c>
      <c r="AF272">
        <v>15</v>
      </c>
      <c r="AG272">
        <v>12</v>
      </c>
      <c r="AH272">
        <v>5</v>
      </c>
      <c r="AI272">
        <v>0</v>
      </c>
      <c r="AJ272">
        <v>37</v>
      </c>
      <c r="AK272">
        <v>0</v>
      </c>
      <c r="AL272">
        <v>1</v>
      </c>
      <c r="AM272">
        <v>4</v>
      </c>
      <c r="AN272" s="51" t="s">
        <v>105</v>
      </c>
    </row>
    <row r="273" spans="1:40" x14ac:dyDescent="0.3">
      <c r="A273">
        <v>2025</v>
      </c>
      <c r="B273">
        <v>2</v>
      </c>
      <c r="C273">
        <v>4382</v>
      </c>
      <c r="D273">
        <v>4385</v>
      </c>
      <c r="E273" t="s">
        <v>106</v>
      </c>
      <c r="F273" t="s">
        <v>92</v>
      </c>
      <c r="G273" t="s">
        <v>97</v>
      </c>
      <c r="H273">
        <v>0</v>
      </c>
      <c r="I273">
        <v>0</v>
      </c>
      <c r="K273">
        <v>0</v>
      </c>
      <c r="L273">
        <v>1</v>
      </c>
      <c r="M273">
        <v>1</v>
      </c>
      <c r="N273">
        <v>1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2</v>
      </c>
      <c r="U273">
        <v>2</v>
      </c>
      <c r="V273">
        <v>0</v>
      </c>
      <c r="W273">
        <v>0</v>
      </c>
      <c r="X273">
        <v>2</v>
      </c>
      <c r="Y273">
        <v>2</v>
      </c>
      <c r="Z273">
        <v>2</v>
      </c>
      <c r="AA273">
        <v>0</v>
      </c>
      <c r="AB273">
        <v>0</v>
      </c>
      <c r="AC273">
        <v>1</v>
      </c>
      <c r="AD273">
        <v>1</v>
      </c>
      <c r="AE273">
        <v>1</v>
      </c>
      <c r="AF273">
        <v>0</v>
      </c>
      <c r="AG273">
        <v>0</v>
      </c>
      <c r="AH273">
        <v>3</v>
      </c>
      <c r="AI273">
        <v>0</v>
      </c>
      <c r="AJ273">
        <v>4</v>
      </c>
      <c r="AK273">
        <v>0</v>
      </c>
      <c r="AL273">
        <v>0</v>
      </c>
      <c r="AM273">
        <v>1</v>
      </c>
      <c r="AN273" s="51" t="s">
        <v>105</v>
      </c>
    </row>
    <row r="274" spans="1:40" x14ac:dyDescent="0.3">
      <c r="A274">
        <v>2025</v>
      </c>
      <c r="B274">
        <v>2</v>
      </c>
      <c r="C274">
        <v>4383</v>
      </c>
      <c r="D274">
        <v>4386</v>
      </c>
      <c r="E274" t="s">
        <v>107</v>
      </c>
      <c r="F274" t="s">
        <v>92</v>
      </c>
      <c r="G274" t="s">
        <v>107</v>
      </c>
      <c r="H274">
        <v>5</v>
      </c>
      <c r="I274">
        <v>0</v>
      </c>
      <c r="K274">
        <v>5</v>
      </c>
      <c r="L274">
        <v>5</v>
      </c>
      <c r="M274">
        <v>5</v>
      </c>
      <c r="N274">
        <v>5</v>
      </c>
      <c r="O274">
        <v>5</v>
      </c>
      <c r="P274">
        <v>6</v>
      </c>
      <c r="Q274">
        <v>5</v>
      </c>
      <c r="R274">
        <v>6</v>
      </c>
      <c r="S274">
        <v>6</v>
      </c>
      <c r="T274">
        <v>7</v>
      </c>
      <c r="U274">
        <v>7</v>
      </c>
      <c r="V274">
        <v>0</v>
      </c>
      <c r="W274">
        <v>0</v>
      </c>
      <c r="X274">
        <v>5</v>
      </c>
      <c r="Y274">
        <v>4</v>
      </c>
      <c r="Z274">
        <v>1</v>
      </c>
      <c r="AA274">
        <v>0</v>
      </c>
      <c r="AB274">
        <v>8</v>
      </c>
      <c r="AC274">
        <v>7</v>
      </c>
      <c r="AD274">
        <v>7</v>
      </c>
      <c r="AE274">
        <v>7</v>
      </c>
      <c r="AF274">
        <v>11</v>
      </c>
      <c r="AG274">
        <v>7</v>
      </c>
      <c r="AH274">
        <v>0</v>
      </c>
      <c r="AI274">
        <v>0</v>
      </c>
      <c r="AJ274">
        <v>46</v>
      </c>
      <c r="AK274">
        <v>0</v>
      </c>
      <c r="AL274">
        <v>0</v>
      </c>
      <c r="AM274">
        <v>1</v>
      </c>
      <c r="AN274" s="51" t="s">
        <v>107</v>
      </c>
    </row>
    <row r="275" spans="1:40" x14ac:dyDescent="0.3">
      <c r="A275">
        <v>2025</v>
      </c>
      <c r="B275">
        <v>2</v>
      </c>
      <c r="C275">
        <v>4384</v>
      </c>
      <c r="D275">
        <v>4387</v>
      </c>
      <c r="E275" t="s">
        <v>108</v>
      </c>
      <c r="F275" t="s">
        <v>92</v>
      </c>
      <c r="G275" t="s">
        <v>107</v>
      </c>
      <c r="H275">
        <v>1</v>
      </c>
      <c r="I275">
        <v>0</v>
      </c>
      <c r="K275">
        <v>2</v>
      </c>
      <c r="L275">
        <v>2</v>
      </c>
      <c r="M275">
        <v>2</v>
      </c>
      <c r="N275">
        <v>2</v>
      </c>
      <c r="O275">
        <v>2</v>
      </c>
      <c r="P275">
        <v>1</v>
      </c>
      <c r="Q275">
        <v>1</v>
      </c>
      <c r="R275">
        <v>1</v>
      </c>
      <c r="S275">
        <v>1</v>
      </c>
      <c r="T275">
        <v>3</v>
      </c>
      <c r="U275">
        <v>3</v>
      </c>
      <c r="V275">
        <v>0</v>
      </c>
      <c r="W275">
        <v>0</v>
      </c>
      <c r="X275">
        <v>3</v>
      </c>
      <c r="Y275">
        <v>2</v>
      </c>
      <c r="Z275">
        <v>2</v>
      </c>
      <c r="AA275">
        <v>0</v>
      </c>
      <c r="AB275">
        <v>1</v>
      </c>
      <c r="AC275">
        <v>0</v>
      </c>
      <c r="AD275">
        <v>1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14</v>
      </c>
      <c r="AK275">
        <v>0</v>
      </c>
      <c r="AL275">
        <v>1</v>
      </c>
      <c r="AM275">
        <v>2</v>
      </c>
      <c r="AN275" s="51" t="s">
        <v>107</v>
      </c>
    </row>
    <row r="276" spans="1:40" x14ac:dyDescent="0.3">
      <c r="A276">
        <v>2025</v>
      </c>
      <c r="B276">
        <v>2</v>
      </c>
      <c r="C276">
        <v>4385</v>
      </c>
      <c r="D276">
        <v>4388</v>
      </c>
      <c r="E276" t="s">
        <v>109</v>
      </c>
      <c r="F276" t="s">
        <v>92</v>
      </c>
      <c r="G276" t="s">
        <v>107</v>
      </c>
      <c r="H276">
        <v>0</v>
      </c>
      <c r="I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1</v>
      </c>
      <c r="U276">
        <v>1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1</v>
      </c>
      <c r="AG276">
        <v>1</v>
      </c>
      <c r="AH276">
        <v>0</v>
      </c>
      <c r="AI276">
        <v>0</v>
      </c>
      <c r="AJ276">
        <v>8</v>
      </c>
      <c r="AK276">
        <v>0</v>
      </c>
      <c r="AL276">
        <v>0</v>
      </c>
      <c r="AM276">
        <v>1</v>
      </c>
      <c r="AN276" s="51" t="s">
        <v>107</v>
      </c>
    </row>
    <row r="277" spans="1:40" x14ac:dyDescent="0.3">
      <c r="A277">
        <v>2025</v>
      </c>
      <c r="B277">
        <v>2</v>
      </c>
      <c r="C277">
        <v>4386</v>
      </c>
      <c r="D277">
        <v>4389</v>
      </c>
      <c r="E277" t="s">
        <v>110</v>
      </c>
      <c r="F277" t="s">
        <v>92</v>
      </c>
      <c r="G277" t="s">
        <v>110</v>
      </c>
      <c r="H277">
        <v>0</v>
      </c>
      <c r="I277">
        <v>0</v>
      </c>
      <c r="K277">
        <v>0</v>
      </c>
      <c r="L277">
        <v>12</v>
      </c>
      <c r="M277">
        <v>12</v>
      </c>
      <c r="N277">
        <v>12</v>
      </c>
      <c r="O277">
        <v>12</v>
      </c>
      <c r="P277">
        <v>12</v>
      </c>
      <c r="Q277">
        <v>12</v>
      </c>
      <c r="R277">
        <v>11</v>
      </c>
      <c r="S277">
        <v>12</v>
      </c>
      <c r="T277">
        <v>9</v>
      </c>
      <c r="U277">
        <v>9</v>
      </c>
      <c r="V277">
        <v>0</v>
      </c>
      <c r="W277">
        <v>0</v>
      </c>
      <c r="X277">
        <v>16</v>
      </c>
      <c r="Y277">
        <v>16</v>
      </c>
      <c r="Z277">
        <v>16</v>
      </c>
      <c r="AA277">
        <v>0</v>
      </c>
      <c r="AB277">
        <v>8</v>
      </c>
      <c r="AC277">
        <v>9</v>
      </c>
      <c r="AD277">
        <v>10</v>
      </c>
      <c r="AE277">
        <v>9</v>
      </c>
      <c r="AF277">
        <v>9</v>
      </c>
      <c r="AG277">
        <v>8</v>
      </c>
      <c r="AH277">
        <v>8</v>
      </c>
      <c r="AI277">
        <v>0</v>
      </c>
      <c r="AJ277">
        <v>24</v>
      </c>
      <c r="AK277">
        <v>0</v>
      </c>
      <c r="AL277">
        <v>0</v>
      </c>
      <c r="AM277">
        <v>10</v>
      </c>
      <c r="AN277" s="51" t="s">
        <v>110</v>
      </c>
    </row>
    <row r="278" spans="1:40" x14ac:dyDescent="0.3">
      <c r="A278">
        <v>2025</v>
      </c>
      <c r="B278">
        <v>2</v>
      </c>
      <c r="C278">
        <v>4387</v>
      </c>
      <c r="D278">
        <v>4390</v>
      </c>
      <c r="E278" t="s">
        <v>111</v>
      </c>
      <c r="F278" t="s">
        <v>92</v>
      </c>
      <c r="G278" t="s">
        <v>110</v>
      </c>
      <c r="H278">
        <v>0</v>
      </c>
      <c r="I278">
        <v>0</v>
      </c>
      <c r="K278">
        <v>0</v>
      </c>
      <c r="L278">
        <v>1</v>
      </c>
      <c r="M278">
        <v>1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1</v>
      </c>
      <c r="U278">
        <v>1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2</v>
      </c>
      <c r="AC278">
        <v>1</v>
      </c>
      <c r="AD278">
        <v>1</v>
      </c>
      <c r="AE278">
        <v>1</v>
      </c>
      <c r="AF278">
        <v>1</v>
      </c>
      <c r="AG278">
        <v>1</v>
      </c>
      <c r="AH278">
        <v>0</v>
      </c>
      <c r="AI278">
        <v>0</v>
      </c>
      <c r="AJ278">
        <v>7</v>
      </c>
      <c r="AK278">
        <v>0</v>
      </c>
      <c r="AL278">
        <v>0</v>
      </c>
      <c r="AM278">
        <v>1</v>
      </c>
      <c r="AN278" s="51" t="s">
        <v>110</v>
      </c>
    </row>
    <row r="279" spans="1:40" x14ac:dyDescent="0.3">
      <c r="A279">
        <v>2025</v>
      </c>
      <c r="B279">
        <v>2</v>
      </c>
      <c r="C279">
        <v>4388</v>
      </c>
      <c r="D279">
        <v>4391</v>
      </c>
      <c r="E279" t="s">
        <v>112</v>
      </c>
      <c r="F279" t="s">
        <v>92</v>
      </c>
      <c r="G279" t="s">
        <v>110</v>
      </c>
      <c r="H279">
        <v>0</v>
      </c>
      <c r="I279">
        <v>0</v>
      </c>
      <c r="K279">
        <v>0</v>
      </c>
      <c r="L279">
        <v>1</v>
      </c>
      <c r="M279">
        <v>1</v>
      </c>
      <c r="N279">
        <v>2</v>
      </c>
      <c r="O279">
        <v>1</v>
      </c>
      <c r="P279">
        <v>9</v>
      </c>
      <c r="Q279">
        <v>9</v>
      </c>
      <c r="R279">
        <v>9</v>
      </c>
      <c r="S279">
        <v>9</v>
      </c>
      <c r="T279">
        <v>4</v>
      </c>
      <c r="U279">
        <v>3</v>
      </c>
      <c r="V279">
        <v>0</v>
      </c>
      <c r="W279">
        <v>0</v>
      </c>
      <c r="X279">
        <v>1</v>
      </c>
      <c r="Y279">
        <v>1</v>
      </c>
      <c r="Z279">
        <v>1</v>
      </c>
      <c r="AA279">
        <v>0</v>
      </c>
      <c r="AB279">
        <v>2</v>
      </c>
      <c r="AC279">
        <v>1</v>
      </c>
      <c r="AD279">
        <v>2</v>
      </c>
      <c r="AE279">
        <v>2</v>
      </c>
      <c r="AF279">
        <v>3</v>
      </c>
      <c r="AG279">
        <v>3</v>
      </c>
      <c r="AH279">
        <v>0</v>
      </c>
      <c r="AI279">
        <v>0</v>
      </c>
      <c r="AJ279">
        <v>12</v>
      </c>
      <c r="AK279">
        <v>0</v>
      </c>
      <c r="AL279">
        <v>0</v>
      </c>
      <c r="AM279">
        <v>2</v>
      </c>
      <c r="AN279" s="51" t="s">
        <v>110</v>
      </c>
    </row>
    <row r="280" spans="1:40" x14ac:dyDescent="0.3">
      <c r="A280">
        <v>2025</v>
      </c>
      <c r="B280">
        <v>2</v>
      </c>
      <c r="C280">
        <v>4389</v>
      </c>
      <c r="D280">
        <v>4392</v>
      </c>
      <c r="E280" t="s">
        <v>113</v>
      </c>
      <c r="F280" t="s">
        <v>92</v>
      </c>
      <c r="G280" t="s">
        <v>110</v>
      </c>
      <c r="H280">
        <v>0</v>
      </c>
      <c r="I280">
        <v>0</v>
      </c>
      <c r="K280">
        <v>0</v>
      </c>
      <c r="L280">
        <v>3</v>
      </c>
      <c r="M280">
        <v>3</v>
      </c>
      <c r="N280">
        <v>3</v>
      </c>
      <c r="O280">
        <v>3</v>
      </c>
      <c r="P280">
        <v>3</v>
      </c>
      <c r="Q280">
        <v>3</v>
      </c>
      <c r="R280">
        <v>4</v>
      </c>
      <c r="S280">
        <v>4</v>
      </c>
      <c r="T280">
        <v>3</v>
      </c>
      <c r="U280">
        <v>3</v>
      </c>
      <c r="V280">
        <v>0</v>
      </c>
      <c r="W280">
        <v>0</v>
      </c>
      <c r="X280">
        <v>5</v>
      </c>
      <c r="Y280">
        <v>5</v>
      </c>
      <c r="Z280">
        <v>5</v>
      </c>
      <c r="AA280">
        <v>0</v>
      </c>
      <c r="AB280">
        <v>2</v>
      </c>
      <c r="AC280">
        <v>1</v>
      </c>
      <c r="AD280">
        <v>2</v>
      </c>
      <c r="AE280">
        <v>1</v>
      </c>
      <c r="AF280">
        <v>4</v>
      </c>
      <c r="AG280">
        <v>4</v>
      </c>
      <c r="AH280">
        <v>2</v>
      </c>
      <c r="AI280">
        <v>0</v>
      </c>
      <c r="AJ280">
        <v>21</v>
      </c>
      <c r="AK280">
        <v>0</v>
      </c>
      <c r="AL280">
        <v>0</v>
      </c>
      <c r="AM280">
        <v>3</v>
      </c>
      <c r="AN280" s="51" t="s">
        <v>110</v>
      </c>
    </row>
    <row r="281" spans="1:40" x14ac:dyDescent="0.3">
      <c r="A281">
        <v>2025</v>
      </c>
      <c r="B281">
        <v>2</v>
      </c>
      <c r="C281">
        <v>4390</v>
      </c>
      <c r="D281">
        <v>4393</v>
      </c>
      <c r="E281" t="s">
        <v>114</v>
      </c>
      <c r="F281" t="s">
        <v>92</v>
      </c>
      <c r="G281" t="s">
        <v>110</v>
      </c>
      <c r="H281">
        <v>0</v>
      </c>
      <c r="I281">
        <v>0</v>
      </c>
      <c r="K281">
        <v>0</v>
      </c>
      <c r="L281">
        <v>1</v>
      </c>
      <c r="M281">
        <v>1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2</v>
      </c>
      <c r="U281">
        <v>2</v>
      </c>
      <c r="V281">
        <v>0</v>
      </c>
      <c r="W281">
        <v>0</v>
      </c>
      <c r="X281">
        <v>2</v>
      </c>
      <c r="Y281">
        <v>2</v>
      </c>
      <c r="Z281">
        <v>1</v>
      </c>
      <c r="AA281">
        <v>0</v>
      </c>
      <c r="AB281">
        <v>3</v>
      </c>
      <c r="AC281">
        <v>2</v>
      </c>
      <c r="AD281">
        <v>2</v>
      </c>
      <c r="AE281">
        <v>2</v>
      </c>
      <c r="AF281">
        <v>1</v>
      </c>
      <c r="AG281">
        <v>1</v>
      </c>
      <c r="AH281">
        <v>1</v>
      </c>
      <c r="AI281">
        <v>0</v>
      </c>
      <c r="AJ281">
        <v>3</v>
      </c>
      <c r="AK281">
        <v>0</v>
      </c>
      <c r="AL281">
        <v>3</v>
      </c>
      <c r="AM281">
        <v>0</v>
      </c>
      <c r="AN281" s="51" t="s">
        <v>110</v>
      </c>
    </row>
    <row r="282" spans="1:40" x14ac:dyDescent="0.3">
      <c r="A282">
        <v>2025</v>
      </c>
      <c r="B282">
        <v>2</v>
      </c>
      <c r="C282">
        <v>4391</v>
      </c>
      <c r="D282">
        <v>4394</v>
      </c>
      <c r="E282" t="s">
        <v>115</v>
      </c>
      <c r="F282" t="s">
        <v>92</v>
      </c>
      <c r="G282" t="s">
        <v>110</v>
      </c>
      <c r="H282">
        <v>0</v>
      </c>
      <c r="I282">
        <v>0</v>
      </c>
      <c r="K282">
        <v>0</v>
      </c>
      <c r="L282">
        <v>1</v>
      </c>
      <c r="M282">
        <v>1</v>
      </c>
      <c r="N282">
        <v>1</v>
      </c>
      <c r="O282">
        <v>1</v>
      </c>
      <c r="P282">
        <v>2</v>
      </c>
      <c r="Q282">
        <v>2</v>
      </c>
      <c r="R282">
        <v>1</v>
      </c>
      <c r="S282">
        <v>2</v>
      </c>
      <c r="T282">
        <v>2</v>
      </c>
      <c r="U282">
        <v>2</v>
      </c>
      <c r="V282">
        <v>0</v>
      </c>
      <c r="W282">
        <v>0</v>
      </c>
      <c r="X282">
        <v>1</v>
      </c>
      <c r="Y282">
        <v>1</v>
      </c>
      <c r="Z282">
        <v>1</v>
      </c>
      <c r="AA282">
        <v>0</v>
      </c>
      <c r="AB282">
        <v>0</v>
      </c>
      <c r="AC282">
        <v>2</v>
      </c>
      <c r="AD282">
        <v>2</v>
      </c>
      <c r="AE282">
        <v>2</v>
      </c>
      <c r="AF282">
        <v>1</v>
      </c>
      <c r="AG282">
        <v>1</v>
      </c>
      <c r="AH282">
        <v>0</v>
      </c>
      <c r="AI282">
        <v>0</v>
      </c>
      <c r="AJ282">
        <v>8</v>
      </c>
      <c r="AK282">
        <v>0</v>
      </c>
      <c r="AL282">
        <v>0</v>
      </c>
      <c r="AM282">
        <v>1</v>
      </c>
      <c r="AN282" s="51" t="s">
        <v>110</v>
      </c>
    </row>
    <row r="283" spans="1:40" x14ac:dyDescent="0.3">
      <c r="A283">
        <v>2025</v>
      </c>
      <c r="B283">
        <v>2</v>
      </c>
      <c r="C283">
        <v>4392</v>
      </c>
      <c r="D283">
        <v>4395</v>
      </c>
      <c r="E283" t="s">
        <v>116</v>
      </c>
      <c r="F283" t="s">
        <v>92</v>
      </c>
      <c r="G283" t="s">
        <v>116</v>
      </c>
      <c r="H283">
        <v>14</v>
      </c>
      <c r="I283">
        <v>0</v>
      </c>
      <c r="K283">
        <v>17</v>
      </c>
      <c r="L283">
        <v>22</v>
      </c>
      <c r="M283">
        <v>22</v>
      </c>
      <c r="N283">
        <v>22</v>
      </c>
      <c r="O283">
        <v>22</v>
      </c>
      <c r="P283">
        <v>29</v>
      </c>
      <c r="Q283">
        <v>25</v>
      </c>
      <c r="R283">
        <v>27</v>
      </c>
      <c r="S283">
        <v>30</v>
      </c>
      <c r="T283">
        <v>30</v>
      </c>
      <c r="U283">
        <v>29</v>
      </c>
      <c r="V283">
        <v>0</v>
      </c>
      <c r="W283">
        <v>0</v>
      </c>
      <c r="X283">
        <v>22</v>
      </c>
      <c r="Y283">
        <v>21</v>
      </c>
      <c r="Z283">
        <v>30</v>
      </c>
      <c r="AA283">
        <v>0</v>
      </c>
      <c r="AB283">
        <v>25</v>
      </c>
      <c r="AC283">
        <v>9</v>
      </c>
      <c r="AD283">
        <v>25</v>
      </c>
      <c r="AE283">
        <v>18</v>
      </c>
      <c r="AF283">
        <v>11</v>
      </c>
      <c r="AG283">
        <v>9</v>
      </c>
      <c r="AH283">
        <v>4</v>
      </c>
      <c r="AI283">
        <v>0</v>
      </c>
      <c r="AJ283">
        <v>70</v>
      </c>
      <c r="AK283">
        <v>0</v>
      </c>
      <c r="AL283">
        <v>0</v>
      </c>
      <c r="AM283">
        <v>3</v>
      </c>
      <c r="AN283" s="51" t="s">
        <v>116</v>
      </c>
    </row>
    <row r="284" spans="1:40" x14ac:dyDescent="0.3">
      <c r="A284">
        <v>2025</v>
      </c>
      <c r="B284">
        <v>2</v>
      </c>
      <c r="C284">
        <v>4393</v>
      </c>
      <c r="D284">
        <v>4396</v>
      </c>
      <c r="E284" t="s">
        <v>117</v>
      </c>
      <c r="F284" t="s">
        <v>92</v>
      </c>
      <c r="G284" t="s">
        <v>116</v>
      </c>
      <c r="H284">
        <v>0</v>
      </c>
      <c r="I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3</v>
      </c>
      <c r="U284">
        <v>3</v>
      </c>
      <c r="V284">
        <v>0</v>
      </c>
      <c r="W284">
        <v>0</v>
      </c>
      <c r="X284">
        <v>1</v>
      </c>
      <c r="Y284">
        <v>1</v>
      </c>
      <c r="Z284">
        <v>1</v>
      </c>
      <c r="AA284">
        <v>0</v>
      </c>
      <c r="AB284">
        <v>0</v>
      </c>
      <c r="AC284">
        <v>3</v>
      </c>
      <c r="AD284">
        <v>3</v>
      </c>
      <c r="AE284">
        <v>3</v>
      </c>
      <c r="AF284">
        <v>0</v>
      </c>
      <c r="AG284">
        <v>1</v>
      </c>
      <c r="AH284">
        <v>0</v>
      </c>
      <c r="AI284">
        <v>0</v>
      </c>
      <c r="AJ284">
        <v>9</v>
      </c>
      <c r="AK284">
        <v>0</v>
      </c>
      <c r="AL284">
        <v>0</v>
      </c>
      <c r="AM284">
        <v>4</v>
      </c>
      <c r="AN284" s="51" t="s">
        <v>117</v>
      </c>
    </row>
    <row r="285" spans="1:40" x14ac:dyDescent="0.3">
      <c r="A285">
        <v>2025</v>
      </c>
      <c r="B285">
        <v>2</v>
      </c>
      <c r="C285">
        <v>4394</v>
      </c>
      <c r="D285">
        <v>4397</v>
      </c>
      <c r="E285" t="s">
        <v>118</v>
      </c>
      <c r="F285" t="s">
        <v>92</v>
      </c>
      <c r="G285" t="s">
        <v>118</v>
      </c>
      <c r="H285">
        <v>0</v>
      </c>
      <c r="I285">
        <v>3</v>
      </c>
      <c r="K285">
        <v>2</v>
      </c>
      <c r="L285">
        <v>2</v>
      </c>
      <c r="M285">
        <v>2</v>
      </c>
      <c r="N285">
        <v>0</v>
      </c>
      <c r="O285">
        <v>2</v>
      </c>
      <c r="P285">
        <v>4</v>
      </c>
      <c r="Q285">
        <v>4</v>
      </c>
      <c r="R285">
        <v>0</v>
      </c>
      <c r="S285">
        <v>4</v>
      </c>
      <c r="T285">
        <v>0</v>
      </c>
      <c r="U285">
        <v>3</v>
      </c>
      <c r="V285">
        <v>0</v>
      </c>
      <c r="W285">
        <v>0</v>
      </c>
      <c r="X285">
        <v>2</v>
      </c>
      <c r="Y285">
        <v>2</v>
      </c>
      <c r="Z285">
        <v>1</v>
      </c>
      <c r="AA285">
        <v>0</v>
      </c>
      <c r="AB285">
        <v>4</v>
      </c>
      <c r="AC285">
        <v>5</v>
      </c>
      <c r="AD285">
        <v>1</v>
      </c>
      <c r="AE285">
        <v>0</v>
      </c>
      <c r="AF285">
        <v>1</v>
      </c>
      <c r="AG285">
        <v>1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 s="51" t="s">
        <v>360</v>
      </c>
    </row>
    <row r="286" spans="1:40" x14ac:dyDescent="0.3">
      <c r="A286">
        <v>2025</v>
      </c>
      <c r="B286">
        <v>2</v>
      </c>
      <c r="C286">
        <v>4395</v>
      </c>
      <c r="D286">
        <v>4398</v>
      </c>
      <c r="E286" t="s">
        <v>119</v>
      </c>
      <c r="F286" t="s">
        <v>92</v>
      </c>
      <c r="G286" t="s">
        <v>118</v>
      </c>
      <c r="H286">
        <v>1</v>
      </c>
      <c r="I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1</v>
      </c>
      <c r="Q286">
        <v>1</v>
      </c>
      <c r="R286">
        <v>1</v>
      </c>
      <c r="S286">
        <v>2</v>
      </c>
      <c r="T286">
        <v>2</v>
      </c>
      <c r="U286">
        <v>0</v>
      </c>
      <c r="V286">
        <v>0</v>
      </c>
      <c r="W286">
        <v>0</v>
      </c>
      <c r="X286">
        <v>2</v>
      </c>
      <c r="Y286">
        <v>0</v>
      </c>
      <c r="Z286">
        <v>3</v>
      </c>
      <c r="AA286">
        <v>0</v>
      </c>
      <c r="AB286">
        <v>3</v>
      </c>
      <c r="AC286">
        <v>0</v>
      </c>
      <c r="AD286">
        <v>0</v>
      </c>
      <c r="AE286">
        <v>0</v>
      </c>
      <c r="AF286">
        <v>2</v>
      </c>
      <c r="AG286">
        <v>2</v>
      </c>
      <c r="AH286">
        <v>0</v>
      </c>
      <c r="AI286">
        <v>0</v>
      </c>
      <c r="AJ286">
        <v>9</v>
      </c>
      <c r="AK286">
        <v>0</v>
      </c>
      <c r="AL286">
        <v>0</v>
      </c>
      <c r="AM286">
        <v>0</v>
      </c>
      <c r="AN286" s="51" t="s">
        <v>360</v>
      </c>
    </row>
    <row r="287" spans="1:40" x14ac:dyDescent="0.3">
      <c r="A287">
        <v>2025</v>
      </c>
      <c r="B287">
        <v>2</v>
      </c>
      <c r="C287">
        <v>4396</v>
      </c>
      <c r="D287">
        <v>4399</v>
      </c>
      <c r="E287" t="s">
        <v>120</v>
      </c>
      <c r="F287" t="s">
        <v>92</v>
      </c>
      <c r="G287" t="s">
        <v>118</v>
      </c>
      <c r="H287">
        <v>0</v>
      </c>
      <c r="I287">
        <v>0</v>
      </c>
      <c r="K287">
        <v>0</v>
      </c>
      <c r="L287">
        <v>1</v>
      </c>
      <c r="M287">
        <v>1</v>
      </c>
      <c r="N287">
        <v>1</v>
      </c>
      <c r="O287">
        <v>1</v>
      </c>
      <c r="P287">
        <v>1</v>
      </c>
      <c r="Q287">
        <v>0</v>
      </c>
      <c r="R287">
        <v>0</v>
      </c>
      <c r="S287">
        <v>1</v>
      </c>
      <c r="T287">
        <v>6</v>
      </c>
      <c r="U287">
        <v>5</v>
      </c>
      <c r="V287">
        <v>0</v>
      </c>
      <c r="W287">
        <v>0</v>
      </c>
      <c r="X287">
        <v>4</v>
      </c>
      <c r="Y287">
        <v>5</v>
      </c>
      <c r="Z287">
        <v>4</v>
      </c>
      <c r="AA287">
        <v>0</v>
      </c>
      <c r="AB287">
        <v>1</v>
      </c>
      <c r="AC287">
        <v>1</v>
      </c>
      <c r="AD287">
        <v>1</v>
      </c>
      <c r="AE287">
        <v>1</v>
      </c>
      <c r="AF287">
        <v>1</v>
      </c>
      <c r="AG287">
        <v>1</v>
      </c>
      <c r="AH287">
        <v>5</v>
      </c>
      <c r="AI287">
        <v>0</v>
      </c>
      <c r="AJ287">
        <v>11</v>
      </c>
      <c r="AK287">
        <v>0</v>
      </c>
      <c r="AL287">
        <v>0</v>
      </c>
      <c r="AM287">
        <v>1</v>
      </c>
      <c r="AN287" s="51" t="s">
        <v>360</v>
      </c>
    </row>
    <row r="288" spans="1:40" x14ac:dyDescent="0.3">
      <c r="A288">
        <v>2025</v>
      </c>
      <c r="B288">
        <v>2</v>
      </c>
      <c r="C288">
        <v>4397</v>
      </c>
      <c r="D288">
        <v>4400</v>
      </c>
      <c r="E288" t="s">
        <v>121</v>
      </c>
      <c r="F288" t="s">
        <v>92</v>
      </c>
      <c r="G288" t="s">
        <v>118</v>
      </c>
      <c r="H288">
        <v>0</v>
      </c>
      <c r="I288">
        <v>0</v>
      </c>
      <c r="K288">
        <v>0</v>
      </c>
      <c r="L288">
        <v>5</v>
      </c>
      <c r="M288">
        <v>5</v>
      </c>
      <c r="N288">
        <v>5</v>
      </c>
      <c r="O288">
        <v>5</v>
      </c>
      <c r="P288">
        <v>2</v>
      </c>
      <c r="Q288">
        <v>2</v>
      </c>
      <c r="R288">
        <v>3</v>
      </c>
      <c r="S288">
        <v>2</v>
      </c>
      <c r="T288">
        <v>1</v>
      </c>
      <c r="U288">
        <v>2</v>
      </c>
      <c r="V288">
        <v>0</v>
      </c>
      <c r="W288">
        <v>0</v>
      </c>
      <c r="X288">
        <v>0</v>
      </c>
      <c r="Y288">
        <v>1</v>
      </c>
      <c r="Z288">
        <v>1</v>
      </c>
      <c r="AA288">
        <v>0</v>
      </c>
      <c r="AB288">
        <v>2</v>
      </c>
      <c r="AC288">
        <v>0</v>
      </c>
      <c r="AD288">
        <v>1</v>
      </c>
      <c r="AE288">
        <v>0</v>
      </c>
      <c r="AF288">
        <v>1</v>
      </c>
      <c r="AG288">
        <v>0</v>
      </c>
      <c r="AH288">
        <v>2</v>
      </c>
      <c r="AI288">
        <v>0</v>
      </c>
      <c r="AJ288">
        <v>12</v>
      </c>
      <c r="AK288">
        <v>0</v>
      </c>
      <c r="AL288">
        <v>0</v>
      </c>
      <c r="AM288">
        <v>3</v>
      </c>
      <c r="AN288" s="51" t="s">
        <v>360</v>
      </c>
    </row>
    <row r="289" spans="1:40" x14ac:dyDescent="0.3">
      <c r="A289">
        <v>2025</v>
      </c>
      <c r="B289">
        <v>2</v>
      </c>
      <c r="C289">
        <v>4398</v>
      </c>
      <c r="D289">
        <v>4401</v>
      </c>
      <c r="E289" t="s">
        <v>122</v>
      </c>
      <c r="F289" t="s">
        <v>92</v>
      </c>
      <c r="G289" t="s">
        <v>118</v>
      </c>
      <c r="H289">
        <v>0</v>
      </c>
      <c r="I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1</v>
      </c>
      <c r="Q289">
        <v>1</v>
      </c>
      <c r="R289">
        <v>0</v>
      </c>
      <c r="S289">
        <v>2</v>
      </c>
      <c r="T289">
        <v>2</v>
      </c>
      <c r="U289">
        <v>2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1</v>
      </c>
      <c r="AG289">
        <v>0</v>
      </c>
      <c r="AH289">
        <v>0</v>
      </c>
      <c r="AI289">
        <v>0</v>
      </c>
      <c r="AJ289">
        <v>2</v>
      </c>
      <c r="AK289">
        <v>0</v>
      </c>
      <c r="AL289">
        <v>0</v>
      </c>
      <c r="AM289">
        <v>2</v>
      </c>
      <c r="AN289" s="51" t="s">
        <v>360</v>
      </c>
    </row>
    <row r="290" spans="1:40" x14ac:dyDescent="0.3">
      <c r="A290">
        <v>2025</v>
      </c>
      <c r="B290">
        <v>2</v>
      </c>
      <c r="C290">
        <v>4399</v>
      </c>
      <c r="D290">
        <v>4402</v>
      </c>
      <c r="E290" t="s">
        <v>123</v>
      </c>
      <c r="F290" t="s">
        <v>92</v>
      </c>
      <c r="G290" t="s">
        <v>118</v>
      </c>
      <c r="H290">
        <v>0</v>
      </c>
      <c r="I290">
        <v>1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1</v>
      </c>
      <c r="Q290">
        <v>1</v>
      </c>
      <c r="R290">
        <v>1</v>
      </c>
      <c r="S290">
        <v>1</v>
      </c>
      <c r="T290">
        <v>1</v>
      </c>
      <c r="U290">
        <v>1</v>
      </c>
      <c r="V290">
        <v>0</v>
      </c>
      <c r="W290">
        <v>0</v>
      </c>
      <c r="X290">
        <v>1</v>
      </c>
      <c r="Y290">
        <v>1</v>
      </c>
      <c r="Z290">
        <v>1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12</v>
      </c>
      <c r="AK290">
        <v>0</v>
      </c>
      <c r="AL290">
        <v>0</v>
      </c>
      <c r="AM290">
        <v>0</v>
      </c>
      <c r="AN290" s="51" t="s">
        <v>360</v>
      </c>
    </row>
    <row r="291" spans="1:40" x14ac:dyDescent="0.3">
      <c r="A291">
        <v>2025</v>
      </c>
      <c r="B291">
        <v>2</v>
      </c>
      <c r="C291">
        <v>4400</v>
      </c>
      <c r="D291">
        <v>4403</v>
      </c>
      <c r="E291" t="s">
        <v>124</v>
      </c>
      <c r="F291" t="s">
        <v>92</v>
      </c>
      <c r="G291" t="s">
        <v>118</v>
      </c>
      <c r="H291">
        <v>0</v>
      </c>
      <c r="I291">
        <v>0</v>
      </c>
      <c r="K291">
        <v>0</v>
      </c>
      <c r="L291">
        <v>1</v>
      </c>
      <c r="M291">
        <v>1</v>
      </c>
      <c r="N291">
        <v>1</v>
      </c>
      <c r="O291">
        <v>1</v>
      </c>
      <c r="P291">
        <v>2</v>
      </c>
      <c r="Q291">
        <v>2</v>
      </c>
      <c r="R291">
        <v>2</v>
      </c>
      <c r="S291">
        <v>2</v>
      </c>
      <c r="T291">
        <v>0</v>
      </c>
      <c r="U291">
        <v>0</v>
      </c>
      <c r="V291">
        <v>0</v>
      </c>
      <c r="W291">
        <v>0</v>
      </c>
      <c r="X291">
        <v>1</v>
      </c>
      <c r="Y291">
        <v>1</v>
      </c>
      <c r="Z291">
        <v>1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2</v>
      </c>
      <c r="AI291">
        <v>0</v>
      </c>
      <c r="AJ291">
        <v>8</v>
      </c>
      <c r="AK291">
        <v>0</v>
      </c>
      <c r="AL291">
        <v>0</v>
      </c>
      <c r="AM291">
        <v>0</v>
      </c>
      <c r="AN291" s="51" t="s">
        <v>360</v>
      </c>
    </row>
    <row r="292" spans="1:40" x14ac:dyDescent="0.3">
      <c r="A292">
        <v>2025</v>
      </c>
      <c r="B292">
        <v>2</v>
      </c>
      <c r="C292">
        <v>4401</v>
      </c>
      <c r="D292">
        <v>4404</v>
      </c>
      <c r="E292" t="s">
        <v>125</v>
      </c>
      <c r="F292" t="s">
        <v>92</v>
      </c>
      <c r="G292" t="s">
        <v>116</v>
      </c>
      <c r="H292">
        <v>0</v>
      </c>
      <c r="I292">
        <v>0</v>
      </c>
      <c r="K292">
        <v>1</v>
      </c>
      <c r="L292">
        <v>3</v>
      </c>
      <c r="M292">
        <v>3</v>
      </c>
      <c r="N292">
        <v>3</v>
      </c>
      <c r="O292">
        <v>3</v>
      </c>
      <c r="P292">
        <v>4</v>
      </c>
      <c r="Q292">
        <v>4</v>
      </c>
      <c r="R292">
        <v>4</v>
      </c>
      <c r="S292">
        <v>4</v>
      </c>
      <c r="T292">
        <v>5</v>
      </c>
      <c r="U292">
        <v>5</v>
      </c>
      <c r="V292">
        <v>0</v>
      </c>
      <c r="W292">
        <v>0</v>
      </c>
      <c r="X292">
        <v>3</v>
      </c>
      <c r="Y292">
        <v>3</v>
      </c>
      <c r="Z292">
        <v>3</v>
      </c>
      <c r="AA292">
        <v>0</v>
      </c>
      <c r="AB292">
        <v>7</v>
      </c>
      <c r="AC292">
        <v>1</v>
      </c>
      <c r="AD292">
        <v>3</v>
      </c>
      <c r="AE292">
        <v>2</v>
      </c>
      <c r="AF292">
        <v>1</v>
      </c>
      <c r="AG292">
        <v>1</v>
      </c>
      <c r="AH292">
        <v>0</v>
      </c>
      <c r="AI292">
        <v>0</v>
      </c>
      <c r="AJ292">
        <v>11</v>
      </c>
      <c r="AK292">
        <v>0</v>
      </c>
      <c r="AL292">
        <v>0</v>
      </c>
      <c r="AM292">
        <v>0</v>
      </c>
      <c r="AN292" s="51" t="s">
        <v>116</v>
      </c>
    </row>
    <row r="293" spans="1:40" x14ac:dyDescent="0.3">
      <c r="A293">
        <v>2025</v>
      </c>
      <c r="B293">
        <v>2</v>
      </c>
      <c r="C293">
        <v>4402</v>
      </c>
      <c r="D293">
        <v>4405</v>
      </c>
      <c r="E293" t="s">
        <v>126</v>
      </c>
      <c r="F293" t="s">
        <v>92</v>
      </c>
      <c r="G293" t="s">
        <v>116</v>
      </c>
      <c r="H293">
        <v>0</v>
      </c>
      <c r="I293">
        <v>0</v>
      </c>
      <c r="K293">
        <v>0</v>
      </c>
      <c r="L293">
        <v>3</v>
      </c>
      <c r="M293">
        <v>3</v>
      </c>
      <c r="N293">
        <v>3</v>
      </c>
      <c r="O293">
        <v>3</v>
      </c>
      <c r="P293">
        <v>1</v>
      </c>
      <c r="Q293">
        <v>1</v>
      </c>
      <c r="R293">
        <v>1</v>
      </c>
      <c r="S293">
        <v>1</v>
      </c>
      <c r="T293">
        <v>1</v>
      </c>
      <c r="U293">
        <v>2</v>
      </c>
      <c r="V293">
        <v>0</v>
      </c>
      <c r="W293">
        <v>0</v>
      </c>
      <c r="X293">
        <v>1</v>
      </c>
      <c r="Y293">
        <v>1</v>
      </c>
      <c r="Z293">
        <v>1</v>
      </c>
      <c r="AA293">
        <v>0</v>
      </c>
      <c r="AB293">
        <v>0</v>
      </c>
      <c r="AC293">
        <v>0</v>
      </c>
      <c r="AD293">
        <v>0</v>
      </c>
      <c r="AE293">
        <v>1</v>
      </c>
      <c r="AF293">
        <v>1</v>
      </c>
      <c r="AG293">
        <v>1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 s="51" t="s">
        <v>116</v>
      </c>
    </row>
    <row r="294" spans="1:40" x14ac:dyDescent="0.3">
      <c r="A294">
        <v>2025</v>
      </c>
      <c r="B294">
        <v>2</v>
      </c>
      <c r="C294">
        <v>4403</v>
      </c>
      <c r="D294">
        <v>4406</v>
      </c>
      <c r="E294" t="s">
        <v>127</v>
      </c>
      <c r="F294" t="s">
        <v>92</v>
      </c>
      <c r="G294" t="s">
        <v>116</v>
      </c>
      <c r="H294">
        <v>0</v>
      </c>
      <c r="I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2</v>
      </c>
      <c r="AD294">
        <v>0</v>
      </c>
      <c r="AE294">
        <v>2</v>
      </c>
      <c r="AF294">
        <v>0</v>
      </c>
      <c r="AG294">
        <v>0</v>
      </c>
      <c r="AH294">
        <v>0</v>
      </c>
      <c r="AI294">
        <v>0</v>
      </c>
      <c r="AJ294">
        <v>24</v>
      </c>
      <c r="AK294">
        <v>0</v>
      </c>
      <c r="AL294">
        <v>0</v>
      </c>
      <c r="AM294">
        <v>3</v>
      </c>
      <c r="AN294" s="51" t="s">
        <v>116</v>
      </c>
    </row>
    <row r="295" spans="1:40" x14ac:dyDescent="0.3">
      <c r="A295">
        <v>2025</v>
      </c>
      <c r="B295">
        <v>2</v>
      </c>
      <c r="C295">
        <v>4404</v>
      </c>
      <c r="D295">
        <v>4407</v>
      </c>
      <c r="E295" t="s">
        <v>128</v>
      </c>
      <c r="F295" t="s">
        <v>92</v>
      </c>
      <c r="G295" t="s">
        <v>128</v>
      </c>
      <c r="H295">
        <v>24</v>
      </c>
      <c r="I295">
        <v>1</v>
      </c>
      <c r="K295">
        <v>23</v>
      </c>
      <c r="L295">
        <v>27</v>
      </c>
      <c r="M295">
        <v>27</v>
      </c>
      <c r="N295">
        <v>27</v>
      </c>
      <c r="O295">
        <v>27</v>
      </c>
      <c r="P295">
        <v>30</v>
      </c>
      <c r="Q295">
        <v>27</v>
      </c>
      <c r="R295">
        <v>32</v>
      </c>
      <c r="S295">
        <v>33</v>
      </c>
      <c r="T295">
        <v>16</v>
      </c>
      <c r="U295">
        <v>17</v>
      </c>
      <c r="V295">
        <v>0</v>
      </c>
      <c r="W295">
        <v>0</v>
      </c>
      <c r="X295">
        <v>35</v>
      </c>
      <c r="Y295">
        <v>39</v>
      </c>
      <c r="Z295">
        <v>35</v>
      </c>
      <c r="AA295">
        <v>0</v>
      </c>
      <c r="AB295">
        <v>62</v>
      </c>
      <c r="AC295">
        <v>22</v>
      </c>
      <c r="AD295">
        <v>23</v>
      </c>
      <c r="AE295">
        <v>17</v>
      </c>
      <c r="AF295">
        <v>7</v>
      </c>
      <c r="AG295">
        <v>6</v>
      </c>
      <c r="AH295">
        <v>1</v>
      </c>
      <c r="AI295">
        <v>0</v>
      </c>
      <c r="AJ295">
        <v>61</v>
      </c>
      <c r="AK295">
        <v>0</v>
      </c>
      <c r="AL295">
        <v>0</v>
      </c>
      <c r="AM295">
        <v>7</v>
      </c>
      <c r="AN295" s="51" t="s">
        <v>128</v>
      </c>
    </row>
    <row r="296" spans="1:40" x14ac:dyDescent="0.3">
      <c r="A296">
        <v>2025</v>
      </c>
      <c r="B296">
        <v>2</v>
      </c>
      <c r="C296">
        <v>4405</v>
      </c>
      <c r="D296">
        <v>4408</v>
      </c>
      <c r="E296" t="s">
        <v>129</v>
      </c>
      <c r="F296" t="s">
        <v>92</v>
      </c>
      <c r="G296" t="s">
        <v>128</v>
      </c>
      <c r="H296">
        <v>0</v>
      </c>
      <c r="I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1</v>
      </c>
      <c r="S296">
        <v>0</v>
      </c>
      <c r="T296">
        <v>2</v>
      </c>
      <c r="U296">
        <v>1</v>
      </c>
      <c r="V296">
        <v>0</v>
      </c>
      <c r="W296">
        <v>0</v>
      </c>
      <c r="X296">
        <v>0</v>
      </c>
      <c r="Y296">
        <v>3</v>
      </c>
      <c r="Z296">
        <v>0</v>
      </c>
      <c r="AA296">
        <v>0</v>
      </c>
      <c r="AB296">
        <v>2</v>
      </c>
      <c r="AC296">
        <v>2</v>
      </c>
      <c r="AD296">
        <v>1</v>
      </c>
      <c r="AE296">
        <v>2</v>
      </c>
      <c r="AF296">
        <v>4</v>
      </c>
      <c r="AG296">
        <v>1</v>
      </c>
      <c r="AH296">
        <v>0</v>
      </c>
      <c r="AI296">
        <v>0</v>
      </c>
      <c r="AJ296">
        <v>23</v>
      </c>
      <c r="AK296">
        <v>0</v>
      </c>
      <c r="AL296">
        <v>0</v>
      </c>
      <c r="AM296">
        <v>0</v>
      </c>
      <c r="AN296" s="51" t="s">
        <v>128</v>
      </c>
    </row>
    <row r="297" spans="1:40" x14ac:dyDescent="0.3">
      <c r="A297">
        <v>2025</v>
      </c>
      <c r="B297">
        <v>2</v>
      </c>
      <c r="C297">
        <v>4406</v>
      </c>
      <c r="D297">
        <v>4409</v>
      </c>
      <c r="E297" t="s">
        <v>130</v>
      </c>
      <c r="F297" t="s">
        <v>92</v>
      </c>
      <c r="G297" t="s">
        <v>128</v>
      </c>
      <c r="H297">
        <v>0</v>
      </c>
      <c r="I297">
        <v>0</v>
      </c>
      <c r="K297">
        <v>0</v>
      </c>
      <c r="L297">
        <v>4</v>
      </c>
      <c r="M297">
        <v>4</v>
      </c>
      <c r="N297">
        <v>4</v>
      </c>
      <c r="O297">
        <v>4</v>
      </c>
      <c r="P297">
        <v>5</v>
      </c>
      <c r="Q297">
        <v>4</v>
      </c>
      <c r="R297">
        <v>5</v>
      </c>
      <c r="S297">
        <v>5</v>
      </c>
      <c r="T297">
        <v>4</v>
      </c>
      <c r="U297">
        <v>4</v>
      </c>
      <c r="V297">
        <v>0</v>
      </c>
      <c r="W297">
        <v>0</v>
      </c>
      <c r="X297">
        <v>5</v>
      </c>
      <c r="Y297">
        <v>5</v>
      </c>
      <c r="Z297">
        <v>6</v>
      </c>
      <c r="AA297">
        <v>0</v>
      </c>
      <c r="AB297">
        <v>7</v>
      </c>
      <c r="AC297">
        <v>2</v>
      </c>
      <c r="AD297">
        <v>4</v>
      </c>
      <c r="AE297">
        <v>5</v>
      </c>
      <c r="AF297">
        <v>2</v>
      </c>
      <c r="AG297">
        <v>1</v>
      </c>
      <c r="AH297">
        <v>1</v>
      </c>
      <c r="AI297">
        <v>0</v>
      </c>
      <c r="AJ297">
        <v>9</v>
      </c>
      <c r="AK297">
        <v>0</v>
      </c>
      <c r="AL297">
        <v>1</v>
      </c>
      <c r="AM297">
        <v>5</v>
      </c>
      <c r="AN297" s="51" t="s">
        <v>128</v>
      </c>
    </row>
    <row r="298" spans="1:40" x14ac:dyDescent="0.3">
      <c r="A298">
        <v>2025</v>
      </c>
      <c r="B298">
        <v>2</v>
      </c>
      <c r="C298">
        <v>4407</v>
      </c>
      <c r="D298">
        <v>4410</v>
      </c>
      <c r="E298" t="s">
        <v>131</v>
      </c>
      <c r="F298" t="s">
        <v>92</v>
      </c>
      <c r="G298" t="s">
        <v>128</v>
      </c>
      <c r="H298">
        <v>0</v>
      </c>
      <c r="I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1</v>
      </c>
      <c r="R298">
        <v>1</v>
      </c>
      <c r="S298">
        <v>1</v>
      </c>
      <c r="T298">
        <v>2</v>
      </c>
      <c r="U298">
        <v>2</v>
      </c>
      <c r="V298">
        <v>0</v>
      </c>
      <c r="W298">
        <v>0</v>
      </c>
      <c r="X298">
        <v>3</v>
      </c>
      <c r="Y298">
        <v>3</v>
      </c>
      <c r="Z298">
        <v>1</v>
      </c>
      <c r="AA298">
        <v>0</v>
      </c>
      <c r="AB298">
        <v>4</v>
      </c>
      <c r="AC298">
        <v>2</v>
      </c>
      <c r="AD298">
        <v>2</v>
      </c>
      <c r="AE298">
        <v>2</v>
      </c>
      <c r="AF298">
        <v>3</v>
      </c>
      <c r="AG298">
        <v>2</v>
      </c>
      <c r="AH298">
        <v>0</v>
      </c>
      <c r="AI298">
        <v>0</v>
      </c>
      <c r="AJ298">
        <v>3</v>
      </c>
      <c r="AK298">
        <v>0</v>
      </c>
      <c r="AL298">
        <v>0</v>
      </c>
      <c r="AM298">
        <v>2</v>
      </c>
      <c r="AN298" s="51" t="s">
        <v>128</v>
      </c>
    </row>
    <row r="299" spans="1:40" x14ac:dyDescent="0.3">
      <c r="A299">
        <v>2025</v>
      </c>
      <c r="B299">
        <v>2</v>
      </c>
      <c r="C299">
        <v>4408</v>
      </c>
      <c r="D299">
        <v>4411</v>
      </c>
      <c r="E299" t="s">
        <v>132</v>
      </c>
      <c r="F299" t="s">
        <v>92</v>
      </c>
      <c r="G299" t="s">
        <v>128</v>
      </c>
      <c r="H299">
        <v>0</v>
      </c>
      <c r="I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1</v>
      </c>
      <c r="Q299">
        <v>1</v>
      </c>
      <c r="R299">
        <v>1</v>
      </c>
      <c r="S299">
        <v>1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2</v>
      </c>
      <c r="AD299">
        <v>2</v>
      </c>
      <c r="AE299">
        <v>2</v>
      </c>
      <c r="AF299">
        <v>1</v>
      </c>
      <c r="AG299">
        <v>2</v>
      </c>
      <c r="AH299">
        <v>0</v>
      </c>
      <c r="AI299">
        <v>0</v>
      </c>
      <c r="AJ299">
        <v>1</v>
      </c>
      <c r="AK299">
        <v>0</v>
      </c>
      <c r="AL299">
        <v>0</v>
      </c>
      <c r="AM299">
        <v>0</v>
      </c>
      <c r="AN299" s="51" t="s">
        <v>128</v>
      </c>
    </row>
    <row r="300" spans="1:40" x14ac:dyDescent="0.3">
      <c r="A300">
        <v>2025</v>
      </c>
      <c r="B300">
        <v>2</v>
      </c>
      <c r="C300">
        <v>4409</v>
      </c>
      <c r="D300">
        <v>4412</v>
      </c>
      <c r="E300" t="s">
        <v>133</v>
      </c>
      <c r="F300" t="s">
        <v>92</v>
      </c>
      <c r="G300" t="s">
        <v>128</v>
      </c>
      <c r="H300">
        <v>0</v>
      </c>
      <c r="I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</v>
      </c>
      <c r="Z300">
        <v>0</v>
      </c>
      <c r="AA300">
        <v>0</v>
      </c>
      <c r="AB300">
        <v>1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1</v>
      </c>
      <c r="AJ300">
        <v>4</v>
      </c>
      <c r="AK300">
        <v>0</v>
      </c>
      <c r="AL300">
        <v>0</v>
      </c>
      <c r="AM300">
        <v>0</v>
      </c>
      <c r="AN300" s="51" t="s">
        <v>128</v>
      </c>
    </row>
    <row r="301" spans="1:40" x14ac:dyDescent="0.3">
      <c r="A301">
        <v>2025</v>
      </c>
      <c r="B301">
        <v>2</v>
      </c>
      <c r="C301">
        <v>4410</v>
      </c>
      <c r="D301">
        <v>4413</v>
      </c>
      <c r="E301" t="s">
        <v>134</v>
      </c>
      <c r="F301" t="s">
        <v>92</v>
      </c>
      <c r="G301" t="s">
        <v>128</v>
      </c>
      <c r="H301">
        <v>0</v>
      </c>
      <c r="I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1</v>
      </c>
      <c r="AC301">
        <v>0</v>
      </c>
      <c r="AD301">
        <v>0</v>
      </c>
      <c r="AE301">
        <v>0</v>
      </c>
      <c r="AF301">
        <v>1</v>
      </c>
      <c r="AG301">
        <v>0</v>
      </c>
      <c r="AH301">
        <v>1</v>
      </c>
      <c r="AI301">
        <v>0</v>
      </c>
      <c r="AJ301">
        <v>11</v>
      </c>
      <c r="AK301">
        <v>0</v>
      </c>
      <c r="AL301">
        <v>0</v>
      </c>
      <c r="AM301">
        <v>0</v>
      </c>
      <c r="AN301" s="51" t="s">
        <v>128</v>
      </c>
    </row>
    <row r="302" spans="1:40" x14ac:dyDescent="0.3">
      <c r="A302">
        <v>2025</v>
      </c>
      <c r="B302">
        <v>2</v>
      </c>
      <c r="C302">
        <v>4411</v>
      </c>
      <c r="D302">
        <v>4414</v>
      </c>
      <c r="E302" t="s">
        <v>135</v>
      </c>
      <c r="F302" t="s">
        <v>92</v>
      </c>
      <c r="G302" t="s">
        <v>128</v>
      </c>
      <c r="H302">
        <v>0</v>
      </c>
      <c r="I302">
        <v>1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1</v>
      </c>
      <c r="Q302">
        <v>1</v>
      </c>
      <c r="R302">
        <v>1</v>
      </c>
      <c r="S302">
        <v>1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2</v>
      </c>
      <c r="AK302">
        <v>0</v>
      </c>
      <c r="AL302">
        <v>0</v>
      </c>
      <c r="AM302">
        <v>0</v>
      </c>
      <c r="AN302" s="51" t="s">
        <v>128</v>
      </c>
    </row>
    <row r="303" spans="1:40" x14ac:dyDescent="0.3">
      <c r="A303">
        <v>2025</v>
      </c>
      <c r="B303">
        <v>2</v>
      </c>
      <c r="C303">
        <v>4412</v>
      </c>
      <c r="D303">
        <v>4415</v>
      </c>
      <c r="E303" t="s">
        <v>136</v>
      </c>
      <c r="F303" t="s">
        <v>92</v>
      </c>
      <c r="G303" t="s">
        <v>128</v>
      </c>
      <c r="H303">
        <v>1</v>
      </c>
      <c r="I303">
        <v>0</v>
      </c>
      <c r="K303">
        <v>1</v>
      </c>
      <c r="L303">
        <v>3</v>
      </c>
      <c r="M303">
        <v>3</v>
      </c>
      <c r="N303">
        <v>3</v>
      </c>
      <c r="O303">
        <v>3</v>
      </c>
      <c r="P303">
        <v>1</v>
      </c>
      <c r="Q303">
        <v>1</v>
      </c>
      <c r="R303">
        <v>1</v>
      </c>
      <c r="S303">
        <v>1</v>
      </c>
      <c r="T303">
        <v>0</v>
      </c>
      <c r="U303">
        <v>0</v>
      </c>
      <c r="V303">
        <v>0</v>
      </c>
      <c r="W303">
        <v>0</v>
      </c>
      <c r="X303">
        <v>1</v>
      </c>
      <c r="Y303">
        <v>3</v>
      </c>
      <c r="Z303">
        <v>4</v>
      </c>
      <c r="AA303">
        <v>0</v>
      </c>
      <c r="AB303">
        <v>1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17</v>
      </c>
      <c r="AK303">
        <v>0</v>
      </c>
      <c r="AL303">
        <v>0</v>
      </c>
      <c r="AM303">
        <v>0</v>
      </c>
      <c r="AN303" s="51" t="s">
        <v>128</v>
      </c>
    </row>
    <row r="304" spans="1:40" x14ac:dyDescent="0.3">
      <c r="A304">
        <v>2025</v>
      </c>
      <c r="B304">
        <v>2</v>
      </c>
      <c r="C304">
        <v>4413</v>
      </c>
      <c r="D304">
        <v>4416</v>
      </c>
      <c r="E304" t="s">
        <v>137</v>
      </c>
      <c r="F304" t="s">
        <v>92</v>
      </c>
      <c r="G304" t="s">
        <v>128</v>
      </c>
      <c r="H304">
        <v>0</v>
      </c>
      <c r="I304">
        <v>0</v>
      </c>
      <c r="K304">
        <v>1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</v>
      </c>
      <c r="U304">
        <v>1</v>
      </c>
      <c r="V304">
        <v>0</v>
      </c>
      <c r="W304">
        <v>0</v>
      </c>
      <c r="X304">
        <v>2</v>
      </c>
      <c r="Y304">
        <v>2</v>
      </c>
      <c r="Z304">
        <v>2</v>
      </c>
      <c r="AA304">
        <v>0</v>
      </c>
      <c r="AB304">
        <v>0</v>
      </c>
      <c r="AC304">
        <v>0</v>
      </c>
      <c r="AD304">
        <v>1</v>
      </c>
      <c r="AE304">
        <v>1</v>
      </c>
      <c r="AF304">
        <v>3</v>
      </c>
      <c r="AG304">
        <v>4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 s="51" t="s">
        <v>128</v>
      </c>
    </row>
    <row r="305" spans="1:40" x14ac:dyDescent="0.3">
      <c r="A305">
        <v>2025</v>
      </c>
      <c r="B305">
        <v>2</v>
      </c>
      <c r="C305">
        <v>4414</v>
      </c>
      <c r="D305">
        <v>4417</v>
      </c>
      <c r="E305" t="s">
        <v>138</v>
      </c>
      <c r="F305" t="s">
        <v>92</v>
      </c>
      <c r="G305" t="s">
        <v>107</v>
      </c>
      <c r="H305">
        <v>0</v>
      </c>
      <c r="I305">
        <v>0</v>
      </c>
      <c r="K305">
        <v>0</v>
      </c>
      <c r="L305">
        <v>2</v>
      </c>
      <c r="M305">
        <v>2</v>
      </c>
      <c r="N305">
        <v>0</v>
      </c>
      <c r="O305">
        <v>2</v>
      </c>
      <c r="P305">
        <v>1</v>
      </c>
      <c r="Q305">
        <v>1</v>
      </c>
      <c r="R305">
        <v>1</v>
      </c>
      <c r="S305">
        <v>1</v>
      </c>
      <c r="T305">
        <v>1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3</v>
      </c>
      <c r="AA305">
        <v>0</v>
      </c>
      <c r="AB305">
        <v>1</v>
      </c>
      <c r="AC305">
        <v>2</v>
      </c>
      <c r="AD305">
        <v>2</v>
      </c>
      <c r="AE305">
        <v>1</v>
      </c>
      <c r="AF305">
        <v>1</v>
      </c>
      <c r="AG305">
        <v>0</v>
      </c>
      <c r="AH305">
        <v>0</v>
      </c>
      <c r="AI305">
        <v>0</v>
      </c>
      <c r="AJ305">
        <v>26</v>
      </c>
      <c r="AK305">
        <v>0</v>
      </c>
      <c r="AL305">
        <v>0</v>
      </c>
      <c r="AM305">
        <v>1</v>
      </c>
      <c r="AN305" s="51" t="s">
        <v>107</v>
      </c>
    </row>
    <row r="306" spans="1:40" x14ac:dyDescent="0.3">
      <c r="A306">
        <v>2025</v>
      </c>
      <c r="B306">
        <v>2</v>
      </c>
      <c r="C306">
        <v>4415</v>
      </c>
      <c r="D306">
        <v>4418</v>
      </c>
      <c r="E306" t="s">
        <v>139</v>
      </c>
      <c r="F306" t="s">
        <v>92</v>
      </c>
      <c r="G306" t="s">
        <v>107</v>
      </c>
      <c r="H306">
        <v>0</v>
      </c>
      <c r="I306">
        <v>0</v>
      </c>
      <c r="K306">
        <v>0</v>
      </c>
      <c r="L306">
        <v>1</v>
      </c>
      <c r="M306">
        <v>1</v>
      </c>
      <c r="N306">
        <v>1</v>
      </c>
      <c r="O306">
        <v>1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1</v>
      </c>
      <c r="Y306">
        <v>1</v>
      </c>
      <c r="Z306">
        <v>1</v>
      </c>
      <c r="AA306">
        <v>0</v>
      </c>
      <c r="AB306">
        <v>2</v>
      </c>
      <c r="AC306">
        <v>0</v>
      </c>
      <c r="AD306">
        <v>1</v>
      </c>
      <c r="AE306">
        <v>1</v>
      </c>
      <c r="AF306">
        <v>3</v>
      </c>
      <c r="AG306">
        <v>1</v>
      </c>
      <c r="AH306">
        <v>1</v>
      </c>
      <c r="AI306">
        <v>0</v>
      </c>
      <c r="AJ306">
        <v>8</v>
      </c>
      <c r="AK306">
        <v>0</v>
      </c>
      <c r="AL306">
        <v>0</v>
      </c>
      <c r="AM306">
        <v>1</v>
      </c>
      <c r="AN306" s="51" t="s">
        <v>107</v>
      </c>
    </row>
    <row r="307" spans="1:40" x14ac:dyDescent="0.3">
      <c r="A307">
        <v>2025</v>
      </c>
      <c r="B307">
        <v>2</v>
      </c>
      <c r="C307">
        <v>4416</v>
      </c>
      <c r="D307">
        <v>4419</v>
      </c>
      <c r="E307" t="s">
        <v>140</v>
      </c>
      <c r="F307" t="s">
        <v>92</v>
      </c>
      <c r="G307" t="s">
        <v>107</v>
      </c>
      <c r="H307">
        <v>0</v>
      </c>
      <c r="I307">
        <v>0</v>
      </c>
      <c r="K307">
        <v>0</v>
      </c>
      <c r="L307">
        <v>1</v>
      </c>
      <c r="M307">
        <v>1</v>
      </c>
      <c r="N307">
        <v>1</v>
      </c>
      <c r="O307">
        <v>1</v>
      </c>
      <c r="P307">
        <v>0</v>
      </c>
      <c r="Q307">
        <v>0</v>
      </c>
      <c r="R307">
        <v>0</v>
      </c>
      <c r="S307">
        <v>0</v>
      </c>
      <c r="T307">
        <v>1</v>
      </c>
      <c r="U307">
        <v>1</v>
      </c>
      <c r="V307">
        <v>0</v>
      </c>
      <c r="W307">
        <v>0</v>
      </c>
      <c r="X307">
        <v>2</v>
      </c>
      <c r="Y307">
        <v>1</v>
      </c>
      <c r="Z307">
        <v>2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7</v>
      </c>
      <c r="AK307">
        <v>0</v>
      </c>
      <c r="AL307">
        <v>0</v>
      </c>
      <c r="AM307">
        <v>0</v>
      </c>
      <c r="AN307" s="51" t="s">
        <v>107</v>
      </c>
    </row>
    <row r="308" spans="1:40" x14ac:dyDescent="0.3">
      <c r="A308">
        <v>2025</v>
      </c>
      <c r="B308">
        <v>2</v>
      </c>
      <c r="C308">
        <v>4417</v>
      </c>
      <c r="D308">
        <v>4420</v>
      </c>
      <c r="E308" t="s">
        <v>141</v>
      </c>
      <c r="F308" t="s">
        <v>92</v>
      </c>
      <c r="G308" t="s">
        <v>141</v>
      </c>
      <c r="H308">
        <v>33</v>
      </c>
      <c r="I308">
        <v>0</v>
      </c>
      <c r="K308">
        <v>33</v>
      </c>
      <c r="L308">
        <v>16</v>
      </c>
      <c r="M308">
        <v>16</v>
      </c>
      <c r="N308">
        <v>16</v>
      </c>
      <c r="O308">
        <v>16</v>
      </c>
      <c r="P308">
        <v>21</v>
      </c>
      <c r="Q308">
        <v>21</v>
      </c>
      <c r="R308">
        <v>21</v>
      </c>
      <c r="S308">
        <v>21</v>
      </c>
      <c r="T308">
        <v>18</v>
      </c>
      <c r="U308">
        <v>18</v>
      </c>
      <c r="V308">
        <v>0</v>
      </c>
      <c r="W308">
        <v>0</v>
      </c>
      <c r="X308">
        <v>12</v>
      </c>
      <c r="Y308">
        <v>16</v>
      </c>
      <c r="Z308">
        <v>16</v>
      </c>
      <c r="AA308">
        <v>0</v>
      </c>
      <c r="AB308">
        <v>15</v>
      </c>
      <c r="AC308">
        <v>13</v>
      </c>
      <c r="AD308">
        <v>15</v>
      </c>
      <c r="AE308">
        <v>15</v>
      </c>
      <c r="AF308">
        <v>14</v>
      </c>
      <c r="AG308">
        <v>12</v>
      </c>
      <c r="AH308">
        <v>1</v>
      </c>
      <c r="AI308">
        <v>0</v>
      </c>
      <c r="AJ308">
        <v>23</v>
      </c>
      <c r="AK308">
        <v>0</v>
      </c>
      <c r="AL308">
        <v>1</v>
      </c>
      <c r="AM308">
        <v>10</v>
      </c>
      <c r="AN308" s="51" t="s">
        <v>141</v>
      </c>
    </row>
    <row r="309" spans="1:40" x14ac:dyDescent="0.3">
      <c r="A309">
        <v>2025</v>
      </c>
      <c r="B309">
        <v>2</v>
      </c>
      <c r="C309">
        <v>4418</v>
      </c>
      <c r="D309">
        <v>4421</v>
      </c>
      <c r="E309" t="s">
        <v>142</v>
      </c>
      <c r="F309" t="s">
        <v>92</v>
      </c>
      <c r="G309" t="s">
        <v>141</v>
      </c>
      <c r="H309">
        <v>3</v>
      </c>
      <c r="I309">
        <v>0</v>
      </c>
      <c r="K309">
        <v>2</v>
      </c>
      <c r="L309">
        <v>6</v>
      </c>
      <c r="M309">
        <v>6</v>
      </c>
      <c r="N309">
        <v>6</v>
      </c>
      <c r="O309">
        <v>6</v>
      </c>
      <c r="P309">
        <v>10</v>
      </c>
      <c r="Q309">
        <v>10</v>
      </c>
      <c r="R309">
        <v>9</v>
      </c>
      <c r="S309">
        <v>10</v>
      </c>
      <c r="T309">
        <v>15</v>
      </c>
      <c r="U309">
        <v>14</v>
      </c>
      <c r="V309">
        <v>0</v>
      </c>
      <c r="W309">
        <v>0</v>
      </c>
      <c r="X309">
        <v>2</v>
      </c>
      <c r="Y309">
        <v>1</v>
      </c>
      <c r="Z309">
        <v>1</v>
      </c>
      <c r="AA309">
        <v>0</v>
      </c>
      <c r="AB309">
        <v>4</v>
      </c>
      <c r="AC309">
        <v>6</v>
      </c>
      <c r="AD309">
        <v>8</v>
      </c>
      <c r="AE309">
        <v>5</v>
      </c>
      <c r="AF309">
        <v>10</v>
      </c>
      <c r="AG309">
        <v>7</v>
      </c>
      <c r="AH309">
        <v>0</v>
      </c>
      <c r="AI309">
        <v>0</v>
      </c>
      <c r="AJ309">
        <v>10</v>
      </c>
      <c r="AK309">
        <v>0</v>
      </c>
      <c r="AL309">
        <v>0</v>
      </c>
      <c r="AM309">
        <v>1</v>
      </c>
      <c r="AN309" s="51" t="s">
        <v>141</v>
      </c>
    </row>
    <row r="310" spans="1:40" x14ac:dyDescent="0.3">
      <c r="A310">
        <v>2025</v>
      </c>
      <c r="B310">
        <v>2</v>
      </c>
      <c r="C310">
        <v>4419</v>
      </c>
      <c r="D310">
        <v>4422</v>
      </c>
      <c r="E310" t="s">
        <v>143</v>
      </c>
      <c r="F310" t="s">
        <v>92</v>
      </c>
      <c r="G310" t="s">
        <v>141</v>
      </c>
      <c r="H310">
        <v>0</v>
      </c>
      <c r="I310">
        <v>0</v>
      </c>
      <c r="K310">
        <v>0</v>
      </c>
      <c r="L310">
        <v>2</v>
      </c>
      <c r="M310">
        <v>2</v>
      </c>
      <c r="N310">
        <v>2</v>
      </c>
      <c r="O310">
        <v>2</v>
      </c>
      <c r="P310">
        <v>5</v>
      </c>
      <c r="Q310">
        <v>4</v>
      </c>
      <c r="R310">
        <v>5</v>
      </c>
      <c r="S310">
        <v>5</v>
      </c>
      <c r="T310">
        <v>2</v>
      </c>
      <c r="U310">
        <v>2</v>
      </c>
      <c r="V310">
        <v>0</v>
      </c>
      <c r="W310">
        <v>0</v>
      </c>
      <c r="X310">
        <v>2</v>
      </c>
      <c r="Y310">
        <v>2</v>
      </c>
      <c r="Z310">
        <v>2</v>
      </c>
      <c r="AA310">
        <v>0</v>
      </c>
      <c r="AB310">
        <v>6</v>
      </c>
      <c r="AC310">
        <v>3</v>
      </c>
      <c r="AD310">
        <v>3</v>
      </c>
      <c r="AE310">
        <v>3</v>
      </c>
      <c r="AF310">
        <v>5</v>
      </c>
      <c r="AG310">
        <v>5</v>
      </c>
      <c r="AH310">
        <v>0</v>
      </c>
      <c r="AI310">
        <v>0</v>
      </c>
      <c r="AJ310">
        <v>5</v>
      </c>
      <c r="AK310">
        <v>0</v>
      </c>
      <c r="AL310">
        <v>0</v>
      </c>
      <c r="AM310">
        <v>4</v>
      </c>
      <c r="AN310" s="51" t="s">
        <v>141</v>
      </c>
    </row>
    <row r="311" spans="1:40" x14ac:dyDescent="0.3">
      <c r="A311">
        <v>2025</v>
      </c>
      <c r="B311">
        <v>2</v>
      </c>
      <c r="C311">
        <v>4420</v>
      </c>
      <c r="D311">
        <v>4423</v>
      </c>
      <c r="E311" t="s">
        <v>144</v>
      </c>
      <c r="F311" t="s">
        <v>92</v>
      </c>
      <c r="G311" t="s">
        <v>141</v>
      </c>
      <c r="H311">
        <v>0</v>
      </c>
      <c r="I311">
        <v>0</v>
      </c>
      <c r="K311">
        <v>0</v>
      </c>
      <c r="L311">
        <v>3</v>
      </c>
      <c r="M311">
        <v>3</v>
      </c>
      <c r="N311">
        <v>3</v>
      </c>
      <c r="O311">
        <v>3</v>
      </c>
      <c r="P311">
        <v>8</v>
      </c>
      <c r="Q311">
        <v>9</v>
      </c>
      <c r="R311">
        <v>8</v>
      </c>
      <c r="S311">
        <v>9</v>
      </c>
      <c r="T311">
        <v>2</v>
      </c>
      <c r="U311">
        <v>2</v>
      </c>
      <c r="V311">
        <v>0</v>
      </c>
      <c r="W311">
        <v>0</v>
      </c>
      <c r="X311">
        <v>4</v>
      </c>
      <c r="Y311">
        <v>7</v>
      </c>
      <c r="Z311">
        <v>9</v>
      </c>
      <c r="AA311">
        <v>0</v>
      </c>
      <c r="AB311">
        <v>15</v>
      </c>
      <c r="AC311">
        <v>7</v>
      </c>
      <c r="AD311">
        <v>9</v>
      </c>
      <c r="AE311">
        <v>6</v>
      </c>
      <c r="AF311">
        <v>8</v>
      </c>
      <c r="AG311">
        <v>8</v>
      </c>
      <c r="AH311">
        <v>0</v>
      </c>
      <c r="AI311">
        <v>0</v>
      </c>
      <c r="AJ311">
        <v>17</v>
      </c>
      <c r="AK311">
        <v>0</v>
      </c>
      <c r="AL311">
        <v>0</v>
      </c>
      <c r="AM311">
        <v>2</v>
      </c>
      <c r="AN311" s="51" t="s">
        <v>141</v>
      </c>
    </row>
    <row r="312" spans="1:40" x14ac:dyDescent="0.3">
      <c r="A312">
        <v>2025</v>
      </c>
      <c r="B312">
        <v>2</v>
      </c>
      <c r="C312">
        <v>4421</v>
      </c>
      <c r="D312">
        <v>4424</v>
      </c>
      <c r="E312" t="s">
        <v>145</v>
      </c>
      <c r="F312" t="s">
        <v>92</v>
      </c>
      <c r="G312" t="s">
        <v>141</v>
      </c>
      <c r="H312">
        <v>0</v>
      </c>
      <c r="I312">
        <v>0</v>
      </c>
      <c r="K312">
        <v>0</v>
      </c>
      <c r="L312">
        <v>4</v>
      </c>
      <c r="M312">
        <v>4</v>
      </c>
      <c r="N312">
        <v>4</v>
      </c>
      <c r="O312">
        <v>4</v>
      </c>
      <c r="P312">
        <v>2</v>
      </c>
      <c r="Q312">
        <v>1</v>
      </c>
      <c r="R312">
        <v>1</v>
      </c>
      <c r="S312">
        <v>2</v>
      </c>
      <c r="T312">
        <v>2</v>
      </c>
      <c r="U312">
        <v>1</v>
      </c>
      <c r="V312">
        <v>0</v>
      </c>
      <c r="W312">
        <v>0</v>
      </c>
      <c r="X312">
        <v>6</v>
      </c>
      <c r="Y312">
        <v>6</v>
      </c>
      <c r="Z312">
        <v>5</v>
      </c>
      <c r="AA312">
        <v>0</v>
      </c>
      <c r="AB312">
        <v>4</v>
      </c>
      <c r="AC312">
        <v>5</v>
      </c>
      <c r="AD312">
        <v>7</v>
      </c>
      <c r="AE312">
        <v>7</v>
      </c>
      <c r="AF312">
        <v>1</v>
      </c>
      <c r="AG312">
        <v>0</v>
      </c>
      <c r="AH312">
        <v>0</v>
      </c>
      <c r="AI312">
        <v>0</v>
      </c>
      <c r="AJ312">
        <v>9</v>
      </c>
      <c r="AK312">
        <v>0</v>
      </c>
      <c r="AL312">
        <v>0</v>
      </c>
      <c r="AM312">
        <v>2</v>
      </c>
      <c r="AN312" s="51" t="s">
        <v>141</v>
      </c>
    </row>
    <row r="313" spans="1:40" x14ac:dyDescent="0.3">
      <c r="A313">
        <v>2025</v>
      </c>
      <c r="B313">
        <v>2</v>
      </c>
      <c r="C313">
        <v>4422</v>
      </c>
      <c r="D313">
        <v>4425</v>
      </c>
      <c r="E313" t="s">
        <v>146</v>
      </c>
      <c r="F313" t="s">
        <v>92</v>
      </c>
      <c r="G313" t="s">
        <v>141</v>
      </c>
      <c r="H313">
        <v>0</v>
      </c>
      <c r="I313">
        <v>0</v>
      </c>
      <c r="K313">
        <v>0</v>
      </c>
      <c r="L313">
        <v>6</v>
      </c>
      <c r="M313">
        <v>6</v>
      </c>
      <c r="N313">
        <v>6</v>
      </c>
      <c r="O313">
        <v>6</v>
      </c>
      <c r="P313">
        <v>2</v>
      </c>
      <c r="Q313">
        <v>2</v>
      </c>
      <c r="R313">
        <v>2</v>
      </c>
      <c r="S313">
        <v>2</v>
      </c>
      <c r="T313">
        <v>2</v>
      </c>
      <c r="U313">
        <v>2</v>
      </c>
      <c r="V313">
        <v>0</v>
      </c>
      <c r="W313">
        <v>0</v>
      </c>
      <c r="X313">
        <v>1</v>
      </c>
      <c r="Y313">
        <v>5</v>
      </c>
      <c r="Z313">
        <v>6</v>
      </c>
      <c r="AA313">
        <v>0</v>
      </c>
      <c r="AB313">
        <v>5</v>
      </c>
      <c r="AC313">
        <v>1</v>
      </c>
      <c r="AD313">
        <v>3</v>
      </c>
      <c r="AE313">
        <v>1</v>
      </c>
      <c r="AF313">
        <v>1</v>
      </c>
      <c r="AG313">
        <v>0</v>
      </c>
      <c r="AH313">
        <v>1</v>
      </c>
      <c r="AI313">
        <v>0</v>
      </c>
      <c r="AJ313">
        <v>2</v>
      </c>
      <c r="AK313">
        <v>0</v>
      </c>
      <c r="AL313">
        <v>0</v>
      </c>
      <c r="AM313">
        <v>0</v>
      </c>
      <c r="AN313" s="51" t="s">
        <v>141</v>
      </c>
    </row>
    <row r="314" spans="1:40" x14ac:dyDescent="0.3">
      <c r="A314">
        <v>2025</v>
      </c>
      <c r="B314">
        <v>2</v>
      </c>
      <c r="C314">
        <v>4423</v>
      </c>
      <c r="D314">
        <v>4426</v>
      </c>
      <c r="E314" t="s">
        <v>147</v>
      </c>
      <c r="F314" t="s">
        <v>92</v>
      </c>
      <c r="G314" t="s">
        <v>141</v>
      </c>
      <c r="H314">
        <v>0</v>
      </c>
      <c r="I314">
        <v>0</v>
      </c>
      <c r="K314">
        <v>0</v>
      </c>
      <c r="L314">
        <v>4</v>
      </c>
      <c r="M314">
        <v>4</v>
      </c>
      <c r="N314">
        <v>4</v>
      </c>
      <c r="O314">
        <v>4</v>
      </c>
      <c r="P314">
        <v>2</v>
      </c>
      <c r="Q314">
        <v>2</v>
      </c>
      <c r="R314">
        <v>3</v>
      </c>
      <c r="S314">
        <v>2</v>
      </c>
      <c r="T314">
        <v>0</v>
      </c>
      <c r="U314">
        <v>0</v>
      </c>
      <c r="V314">
        <v>0</v>
      </c>
      <c r="W314">
        <v>0</v>
      </c>
      <c r="X314">
        <v>3</v>
      </c>
      <c r="Y314">
        <v>8</v>
      </c>
      <c r="Z314">
        <v>6</v>
      </c>
      <c r="AA314">
        <v>0</v>
      </c>
      <c r="AB314">
        <v>6</v>
      </c>
      <c r="AC314">
        <v>6</v>
      </c>
      <c r="AD314">
        <v>7</v>
      </c>
      <c r="AE314">
        <v>2</v>
      </c>
      <c r="AF314">
        <v>7</v>
      </c>
      <c r="AG314">
        <v>6</v>
      </c>
      <c r="AH314">
        <v>0</v>
      </c>
      <c r="AI314">
        <v>0</v>
      </c>
      <c r="AJ314">
        <v>33</v>
      </c>
      <c r="AK314">
        <v>0</v>
      </c>
      <c r="AL314">
        <v>1</v>
      </c>
      <c r="AM314">
        <v>4</v>
      </c>
      <c r="AN314" s="51" t="s">
        <v>141</v>
      </c>
    </row>
    <row r="315" spans="1:40" x14ac:dyDescent="0.3">
      <c r="A315">
        <v>2025</v>
      </c>
      <c r="B315">
        <v>2</v>
      </c>
      <c r="C315">
        <v>4424</v>
      </c>
      <c r="D315">
        <v>4427</v>
      </c>
      <c r="E315" t="s">
        <v>148</v>
      </c>
      <c r="F315" t="s">
        <v>92</v>
      </c>
      <c r="G315" t="s">
        <v>141</v>
      </c>
      <c r="H315">
        <v>0</v>
      </c>
      <c r="I315">
        <v>0</v>
      </c>
      <c r="K315">
        <v>0</v>
      </c>
      <c r="L315">
        <v>4</v>
      </c>
      <c r="M315">
        <v>4</v>
      </c>
      <c r="N315">
        <v>4</v>
      </c>
      <c r="O315">
        <v>4</v>
      </c>
      <c r="P315">
        <v>2</v>
      </c>
      <c r="Q315">
        <v>2</v>
      </c>
      <c r="R315">
        <v>2</v>
      </c>
      <c r="S315">
        <v>2</v>
      </c>
      <c r="T315">
        <v>4</v>
      </c>
      <c r="U315">
        <v>4</v>
      </c>
      <c r="V315">
        <v>0</v>
      </c>
      <c r="W315">
        <v>0</v>
      </c>
      <c r="X315">
        <v>1</v>
      </c>
      <c r="Y315">
        <v>1</v>
      </c>
      <c r="Z315">
        <v>1</v>
      </c>
      <c r="AA315">
        <v>0</v>
      </c>
      <c r="AB315">
        <v>2</v>
      </c>
      <c r="AC315">
        <v>3</v>
      </c>
      <c r="AD315">
        <v>3</v>
      </c>
      <c r="AE315">
        <v>3</v>
      </c>
      <c r="AF315">
        <v>1</v>
      </c>
      <c r="AG315">
        <v>1</v>
      </c>
      <c r="AH315">
        <v>0</v>
      </c>
      <c r="AI315">
        <v>0</v>
      </c>
      <c r="AJ315">
        <v>1</v>
      </c>
      <c r="AK315">
        <v>0</v>
      </c>
      <c r="AL315">
        <v>0</v>
      </c>
      <c r="AM315">
        <v>2</v>
      </c>
      <c r="AN315" s="51" t="s">
        <v>141</v>
      </c>
    </row>
    <row r="316" spans="1:40" x14ac:dyDescent="0.3">
      <c r="A316">
        <v>2025</v>
      </c>
      <c r="B316">
        <v>2</v>
      </c>
      <c r="C316">
        <v>4425</v>
      </c>
      <c r="D316">
        <v>4428</v>
      </c>
      <c r="E316" t="s">
        <v>149</v>
      </c>
      <c r="F316" t="s">
        <v>92</v>
      </c>
      <c r="G316" t="s">
        <v>141</v>
      </c>
      <c r="H316">
        <v>0</v>
      </c>
      <c r="I316">
        <v>0</v>
      </c>
      <c r="K316">
        <v>0</v>
      </c>
      <c r="L316">
        <v>6</v>
      </c>
      <c r="M316">
        <v>6</v>
      </c>
      <c r="N316">
        <v>6</v>
      </c>
      <c r="O316">
        <v>6</v>
      </c>
      <c r="P316">
        <v>5</v>
      </c>
      <c r="Q316">
        <v>5</v>
      </c>
      <c r="R316">
        <v>7</v>
      </c>
      <c r="S316">
        <v>7</v>
      </c>
      <c r="T316">
        <v>3</v>
      </c>
      <c r="U316">
        <v>4</v>
      </c>
      <c r="V316">
        <v>0</v>
      </c>
      <c r="W316">
        <v>0</v>
      </c>
      <c r="X316">
        <v>2</v>
      </c>
      <c r="Y316">
        <v>1</v>
      </c>
      <c r="Z316">
        <v>1</v>
      </c>
      <c r="AA316">
        <v>0</v>
      </c>
      <c r="AB316">
        <v>6</v>
      </c>
      <c r="AC316">
        <v>2</v>
      </c>
      <c r="AD316">
        <v>3</v>
      </c>
      <c r="AE316">
        <v>2</v>
      </c>
      <c r="AF316">
        <v>2</v>
      </c>
      <c r="AG316">
        <v>3</v>
      </c>
      <c r="AH316">
        <v>0</v>
      </c>
      <c r="AI316">
        <v>0</v>
      </c>
      <c r="AJ316">
        <v>9</v>
      </c>
      <c r="AK316">
        <v>0</v>
      </c>
      <c r="AL316">
        <v>0</v>
      </c>
      <c r="AM316">
        <v>2</v>
      </c>
      <c r="AN316" s="51" t="s">
        <v>141</v>
      </c>
    </row>
    <row r="317" spans="1:40" x14ac:dyDescent="0.3">
      <c r="A317">
        <v>2025</v>
      </c>
      <c r="B317">
        <v>2</v>
      </c>
      <c r="C317">
        <v>4426</v>
      </c>
      <c r="D317">
        <v>4429</v>
      </c>
      <c r="E317" t="s">
        <v>150</v>
      </c>
      <c r="F317" t="s">
        <v>92</v>
      </c>
      <c r="G317" t="s">
        <v>141</v>
      </c>
      <c r="H317">
        <v>1</v>
      </c>
      <c r="I317">
        <v>0</v>
      </c>
      <c r="K317">
        <v>1</v>
      </c>
      <c r="L317">
        <v>12</v>
      </c>
      <c r="M317">
        <v>12</v>
      </c>
      <c r="N317">
        <v>12</v>
      </c>
      <c r="O317">
        <v>12</v>
      </c>
      <c r="P317">
        <v>13</v>
      </c>
      <c r="Q317">
        <v>13</v>
      </c>
      <c r="R317">
        <v>13</v>
      </c>
      <c r="S317">
        <v>13</v>
      </c>
      <c r="T317">
        <v>14</v>
      </c>
      <c r="U317">
        <v>12</v>
      </c>
      <c r="V317">
        <v>0</v>
      </c>
      <c r="W317">
        <v>0</v>
      </c>
      <c r="X317">
        <v>18</v>
      </c>
      <c r="Y317">
        <v>20</v>
      </c>
      <c r="Z317">
        <v>15</v>
      </c>
      <c r="AA317">
        <v>0</v>
      </c>
      <c r="AB317">
        <v>11</v>
      </c>
      <c r="AC317">
        <v>15</v>
      </c>
      <c r="AD317">
        <v>16</v>
      </c>
      <c r="AE317">
        <v>18</v>
      </c>
      <c r="AF317">
        <v>11</v>
      </c>
      <c r="AG317">
        <v>11</v>
      </c>
      <c r="AH317">
        <v>0</v>
      </c>
      <c r="AI317">
        <v>0</v>
      </c>
      <c r="AJ317">
        <v>14</v>
      </c>
      <c r="AK317">
        <v>0</v>
      </c>
      <c r="AL317">
        <v>7</v>
      </c>
      <c r="AM317">
        <v>10</v>
      </c>
      <c r="AN317" s="51" t="s">
        <v>141</v>
      </c>
    </row>
    <row r="318" spans="1:40" x14ac:dyDescent="0.3">
      <c r="A318">
        <v>2025</v>
      </c>
      <c r="B318">
        <v>2</v>
      </c>
      <c r="C318">
        <v>4427</v>
      </c>
      <c r="D318">
        <v>4430</v>
      </c>
      <c r="E318" t="s">
        <v>151</v>
      </c>
      <c r="F318" t="s">
        <v>92</v>
      </c>
      <c r="G318" t="s">
        <v>141</v>
      </c>
      <c r="H318">
        <v>0</v>
      </c>
      <c r="I318">
        <v>0</v>
      </c>
      <c r="K318">
        <v>0</v>
      </c>
      <c r="L318">
        <v>2</v>
      </c>
      <c r="M318">
        <v>2</v>
      </c>
      <c r="N318">
        <v>2</v>
      </c>
      <c r="O318">
        <v>2</v>
      </c>
      <c r="P318">
        <v>0</v>
      </c>
      <c r="Q318">
        <v>0</v>
      </c>
      <c r="R318">
        <v>0</v>
      </c>
      <c r="S318">
        <v>0</v>
      </c>
      <c r="T318">
        <v>3</v>
      </c>
      <c r="U318">
        <v>3</v>
      </c>
      <c r="V318">
        <v>0</v>
      </c>
      <c r="W318">
        <v>0</v>
      </c>
      <c r="X318">
        <v>4</v>
      </c>
      <c r="Y318">
        <v>4</v>
      </c>
      <c r="Z318">
        <v>4</v>
      </c>
      <c r="AA318">
        <v>0</v>
      </c>
      <c r="AB318">
        <v>4</v>
      </c>
      <c r="AC318">
        <v>8</v>
      </c>
      <c r="AD318">
        <v>8</v>
      </c>
      <c r="AE318">
        <v>8</v>
      </c>
      <c r="AF318">
        <v>1</v>
      </c>
      <c r="AG318">
        <v>1</v>
      </c>
      <c r="AH318">
        <v>0</v>
      </c>
      <c r="AI318">
        <v>0</v>
      </c>
      <c r="AJ318">
        <v>9</v>
      </c>
      <c r="AK318">
        <v>0</v>
      </c>
      <c r="AL318">
        <v>0</v>
      </c>
      <c r="AM318">
        <v>0</v>
      </c>
      <c r="AN318" s="51" t="s">
        <v>141</v>
      </c>
    </row>
    <row r="319" spans="1:40" x14ac:dyDescent="0.3">
      <c r="A319">
        <v>2025</v>
      </c>
      <c r="B319">
        <v>2</v>
      </c>
      <c r="C319">
        <v>4428</v>
      </c>
      <c r="D319">
        <v>4431</v>
      </c>
      <c r="E319" t="s">
        <v>152</v>
      </c>
      <c r="F319" t="s">
        <v>92</v>
      </c>
      <c r="G319" t="s">
        <v>141</v>
      </c>
      <c r="H319">
        <v>0</v>
      </c>
      <c r="I319">
        <v>0</v>
      </c>
      <c r="K319">
        <v>0</v>
      </c>
      <c r="L319">
        <v>1</v>
      </c>
      <c r="M319">
        <v>1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3</v>
      </c>
      <c r="U319">
        <v>3</v>
      </c>
      <c r="V319">
        <v>0</v>
      </c>
      <c r="W319">
        <v>0</v>
      </c>
      <c r="X319">
        <v>0</v>
      </c>
      <c r="Y319">
        <v>1</v>
      </c>
      <c r="Z319">
        <v>0</v>
      </c>
      <c r="AA319">
        <v>0</v>
      </c>
      <c r="AB319">
        <v>0</v>
      </c>
      <c r="AC319">
        <v>1</v>
      </c>
      <c r="AD319">
        <v>2</v>
      </c>
      <c r="AE319">
        <v>1</v>
      </c>
      <c r="AF319">
        <v>0</v>
      </c>
      <c r="AG319">
        <v>0</v>
      </c>
      <c r="AH319">
        <v>0</v>
      </c>
      <c r="AI319">
        <v>0</v>
      </c>
      <c r="AJ319">
        <v>7</v>
      </c>
      <c r="AK319">
        <v>0</v>
      </c>
      <c r="AL319">
        <v>3</v>
      </c>
      <c r="AM319">
        <v>1</v>
      </c>
      <c r="AN319" s="51" t="s">
        <v>141</v>
      </c>
    </row>
    <row r="320" spans="1:40" x14ac:dyDescent="0.3">
      <c r="A320">
        <v>2025</v>
      </c>
      <c r="B320">
        <v>2</v>
      </c>
      <c r="C320">
        <v>4429</v>
      </c>
      <c r="D320">
        <v>4432</v>
      </c>
      <c r="E320" t="s">
        <v>153</v>
      </c>
      <c r="F320" t="s">
        <v>92</v>
      </c>
      <c r="G320" t="s">
        <v>141</v>
      </c>
      <c r="H320">
        <v>0</v>
      </c>
      <c r="I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1</v>
      </c>
      <c r="S320">
        <v>1</v>
      </c>
      <c r="T320">
        <v>3</v>
      </c>
      <c r="U320">
        <v>3</v>
      </c>
      <c r="V320">
        <v>0</v>
      </c>
      <c r="W320">
        <v>0</v>
      </c>
      <c r="X320">
        <v>3</v>
      </c>
      <c r="Y320">
        <v>3</v>
      </c>
      <c r="Z320">
        <v>3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1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 s="51" t="s">
        <v>141</v>
      </c>
    </row>
    <row r="321" spans="1:40" x14ac:dyDescent="0.3">
      <c r="A321">
        <v>2025</v>
      </c>
      <c r="B321">
        <v>2</v>
      </c>
      <c r="C321">
        <v>4430</v>
      </c>
      <c r="D321">
        <v>4433</v>
      </c>
      <c r="E321" t="s">
        <v>154</v>
      </c>
      <c r="F321" t="s">
        <v>92</v>
      </c>
      <c r="G321" t="s">
        <v>141</v>
      </c>
      <c r="H321">
        <v>0</v>
      </c>
      <c r="I321">
        <v>0</v>
      </c>
      <c r="K321">
        <v>1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1</v>
      </c>
      <c r="Y321">
        <v>1</v>
      </c>
      <c r="Z321">
        <v>1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1</v>
      </c>
      <c r="AG321">
        <v>0</v>
      </c>
      <c r="AH321">
        <v>0</v>
      </c>
      <c r="AI321">
        <v>0</v>
      </c>
      <c r="AJ321">
        <v>6</v>
      </c>
      <c r="AK321">
        <v>0</v>
      </c>
      <c r="AL321">
        <v>0</v>
      </c>
      <c r="AM321">
        <v>1</v>
      </c>
      <c r="AN321" s="51" t="s">
        <v>141</v>
      </c>
    </row>
    <row r="322" spans="1:40" x14ac:dyDescent="0.3">
      <c r="A322">
        <v>2025</v>
      </c>
      <c r="B322">
        <v>2</v>
      </c>
      <c r="C322">
        <v>4431</v>
      </c>
      <c r="D322">
        <v>4434</v>
      </c>
      <c r="E322" t="s">
        <v>155</v>
      </c>
      <c r="F322" t="s">
        <v>92</v>
      </c>
      <c r="G322" t="s">
        <v>141</v>
      </c>
      <c r="H322">
        <v>0</v>
      </c>
      <c r="I322">
        <v>0</v>
      </c>
      <c r="K322">
        <v>0</v>
      </c>
      <c r="L322">
        <v>3</v>
      </c>
      <c r="M322">
        <v>3</v>
      </c>
      <c r="N322">
        <v>3</v>
      </c>
      <c r="O322">
        <v>3</v>
      </c>
      <c r="P322">
        <v>3</v>
      </c>
      <c r="Q322">
        <v>3</v>
      </c>
      <c r="R322">
        <v>2</v>
      </c>
      <c r="S322">
        <v>3</v>
      </c>
      <c r="T322">
        <v>3</v>
      </c>
      <c r="U322">
        <v>3</v>
      </c>
      <c r="V322">
        <v>0</v>
      </c>
      <c r="W322">
        <v>0</v>
      </c>
      <c r="X322">
        <v>4</v>
      </c>
      <c r="Y322">
        <v>4</v>
      </c>
      <c r="Z322">
        <v>4</v>
      </c>
      <c r="AA322">
        <v>0</v>
      </c>
      <c r="AB322">
        <v>4</v>
      </c>
      <c r="AC322">
        <v>6</v>
      </c>
      <c r="AD322">
        <v>6</v>
      </c>
      <c r="AE322">
        <v>6</v>
      </c>
      <c r="AF322">
        <v>1</v>
      </c>
      <c r="AG322">
        <v>1</v>
      </c>
      <c r="AH322">
        <v>0</v>
      </c>
      <c r="AI322">
        <v>0</v>
      </c>
      <c r="AJ322">
        <v>5</v>
      </c>
      <c r="AK322">
        <v>0</v>
      </c>
      <c r="AL322">
        <v>0</v>
      </c>
      <c r="AM322">
        <v>2</v>
      </c>
      <c r="AN322" s="51" t="s">
        <v>141</v>
      </c>
    </row>
    <row r="323" spans="1:40" x14ac:dyDescent="0.3">
      <c r="A323">
        <v>2025</v>
      </c>
      <c r="B323">
        <v>2</v>
      </c>
      <c r="C323">
        <v>4432</v>
      </c>
      <c r="D323">
        <v>4435</v>
      </c>
      <c r="E323" t="s">
        <v>156</v>
      </c>
      <c r="F323" t="s">
        <v>92</v>
      </c>
      <c r="G323" t="s">
        <v>141</v>
      </c>
      <c r="H323">
        <v>0</v>
      </c>
      <c r="I323">
        <v>0</v>
      </c>
      <c r="K323">
        <v>0</v>
      </c>
      <c r="L323">
        <v>1</v>
      </c>
      <c r="M323">
        <v>1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0</v>
      </c>
      <c r="U323">
        <v>0</v>
      </c>
      <c r="V323">
        <v>0</v>
      </c>
      <c r="W323">
        <v>0</v>
      </c>
      <c r="X323">
        <v>2</v>
      </c>
      <c r="Y323">
        <v>2</v>
      </c>
      <c r="Z323">
        <v>2</v>
      </c>
      <c r="AA323">
        <v>0</v>
      </c>
      <c r="AB323">
        <v>1</v>
      </c>
      <c r="AC323">
        <v>0</v>
      </c>
      <c r="AD323">
        <v>1</v>
      </c>
      <c r="AE323">
        <v>1</v>
      </c>
      <c r="AF323">
        <v>1</v>
      </c>
      <c r="AG323">
        <v>1</v>
      </c>
      <c r="AH323">
        <v>5</v>
      </c>
      <c r="AI323">
        <v>0</v>
      </c>
      <c r="AJ323">
        <v>20</v>
      </c>
      <c r="AK323">
        <v>0</v>
      </c>
      <c r="AL323">
        <v>0</v>
      </c>
      <c r="AM323">
        <v>2</v>
      </c>
      <c r="AN323" s="51" t="s">
        <v>141</v>
      </c>
    </row>
    <row r="324" spans="1:40" x14ac:dyDescent="0.3">
      <c r="A324">
        <v>2025</v>
      </c>
      <c r="B324">
        <v>2</v>
      </c>
      <c r="C324">
        <v>4433</v>
      </c>
      <c r="D324">
        <v>4436</v>
      </c>
      <c r="E324" t="s">
        <v>157</v>
      </c>
      <c r="F324" t="s">
        <v>92</v>
      </c>
      <c r="G324" t="s">
        <v>141</v>
      </c>
      <c r="H324">
        <v>0</v>
      </c>
      <c r="I324">
        <v>0</v>
      </c>
      <c r="K324">
        <v>0</v>
      </c>
      <c r="L324">
        <v>2</v>
      </c>
      <c r="M324">
        <v>2</v>
      </c>
      <c r="N324">
        <v>2</v>
      </c>
      <c r="O324">
        <v>2</v>
      </c>
      <c r="P324">
        <v>2</v>
      </c>
      <c r="Q324">
        <v>2</v>
      </c>
      <c r="R324">
        <v>3</v>
      </c>
      <c r="S324">
        <v>3</v>
      </c>
      <c r="T324">
        <v>1</v>
      </c>
      <c r="U324">
        <v>1</v>
      </c>
      <c r="V324">
        <v>0</v>
      </c>
      <c r="W324">
        <v>0</v>
      </c>
      <c r="X324">
        <v>2</v>
      </c>
      <c r="Y324">
        <v>1</v>
      </c>
      <c r="Z324">
        <v>4</v>
      </c>
      <c r="AA324">
        <v>0</v>
      </c>
      <c r="AB324">
        <v>4</v>
      </c>
      <c r="AC324">
        <v>0</v>
      </c>
      <c r="AD324">
        <v>0</v>
      </c>
      <c r="AE324">
        <v>0</v>
      </c>
      <c r="AF324">
        <v>3</v>
      </c>
      <c r="AG324">
        <v>1</v>
      </c>
      <c r="AH324">
        <v>0</v>
      </c>
      <c r="AI324">
        <v>0</v>
      </c>
      <c r="AJ324">
        <v>19</v>
      </c>
      <c r="AK324">
        <v>0</v>
      </c>
      <c r="AL324">
        <v>2</v>
      </c>
      <c r="AM324">
        <v>1</v>
      </c>
      <c r="AN324" s="51" t="s">
        <v>141</v>
      </c>
    </row>
    <row r="325" spans="1:40" x14ac:dyDescent="0.3">
      <c r="A325">
        <v>2025</v>
      </c>
      <c r="B325">
        <v>2</v>
      </c>
      <c r="C325">
        <v>4435</v>
      </c>
      <c r="D325">
        <v>4438</v>
      </c>
      <c r="E325" t="s">
        <v>159</v>
      </c>
      <c r="F325" t="s">
        <v>92</v>
      </c>
      <c r="G325" t="s">
        <v>141</v>
      </c>
      <c r="H325">
        <v>0</v>
      </c>
      <c r="I325">
        <v>0</v>
      </c>
      <c r="K325">
        <v>0</v>
      </c>
      <c r="L325">
        <v>1</v>
      </c>
      <c r="M325">
        <v>1</v>
      </c>
      <c r="N325">
        <v>1</v>
      </c>
      <c r="O325">
        <v>1</v>
      </c>
      <c r="P325">
        <v>6</v>
      </c>
      <c r="Q325">
        <v>6</v>
      </c>
      <c r="R325">
        <v>6</v>
      </c>
      <c r="S325">
        <v>6</v>
      </c>
      <c r="T325">
        <v>0</v>
      </c>
      <c r="U325">
        <v>0</v>
      </c>
      <c r="V325">
        <v>0</v>
      </c>
      <c r="W325">
        <v>0</v>
      </c>
      <c r="X325">
        <v>4</v>
      </c>
      <c r="Y325">
        <v>4</v>
      </c>
      <c r="Z325">
        <v>4</v>
      </c>
      <c r="AA325">
        <v>0</v>
      </c>
      <c r="AB325">
        <v>3</v>
      </c>
      <c r="AC325">
        <v>1</v>
      </c>
      <c r="AD325">
        <v>1</v>
      </c>
      <c r="AE325">
        <v>1</v>
      </c>
      <c r="AF325">
        <v>5</v>
      </c>
      <c r="AG325">
        <v>5</v>
      </c>
      <c r="AH325">
        <v>0</v>
      </c>
      <c r="AI325">
        <v>0</v>
      </c>
      <c r="AJ325">
        <v>19</v>
      </c>
      <c r="AK325">
        <v>0</v>
      </c>
      <c r="AL325">
        <v>2</v>
      </c>
      <c r="AM325">
        <v>2</v>
      </c>
      <c r="AN325" s="51" t="s">
        <v>141</v>
      </c>
    </row>
    <row r="326" spans="1:40" x14ac:dyDescent="0.3">
      <c r="A326">
        <v>2025</v>
      </c>
      <c r="B326">
        <v>2</v>
      </c>
      <c r="C326">
        <v>4436</v>
      </c>
      <c r="D326">
        <v>4439</v>
      </c>
      <c r="E326" t="s">
        <v>160</v>
      </c>
      <c r="F326" t="s">
        <v>33</v>
      </c>
      <c r="G326" t="s">
        <v>161</v>
      </c>
      <c r="H326">
        <v>0</v>
      </c>
      <c r="I326">
        <v>1</v>
      </c>
      <c r="K326">
        <v>0</v>
      </c>
      <c r="L326">
        <v>7</v>
      </c>
      <c r="M326">
        <v>7</v>
      </c>
      <c r="N326">
        <v>7</v>
      </c>
      <c r="O326">
        <v>7</v>
      </c>
      <c r="P326">
        <v>5</v>
      </c>
      <c r="Q326">
        <v>5</v>
      </c>
      <c r="R326">
        <v>5</v>
      </c>
      <c r="S326">
        <v>5</v>
      </c>
      <c r="T326">
        <v>8</v>
      </c>
      <c r="U326">
        <v>8</v>
      </c>
      <c r="V326">
        <v>0</v>
      </c>
      <c r="W326">
        <v>0</v>
      </c>
      <c r="X326">
        <v>3</v>
      </c>
      <c r="Y326">
        <v>3</v>
      </c>
      <c r="Z326">
        <v>3</v>
      </c>
      <c r="AA326">
        <v>0</v>
      </c>
      <c r="AB326">
        <v>7</v>
      </c>
      <c r="AC326">
        <v>4</v>
      </c>
      <c r="AD326">
        <v>4</v>
      </c>
      <c r="AE326">
        <v>4</v>
      </c>
      <c r="AF326">
        <v>5</v>
      </c>
      <c r="AG326">
        <v>5</v>
      </c>
      <c r="AH326">
        <v>5</v>
      </c>
      <c r="AI326">
        <v>0</v>
      </c>
      <c r="AJ326">
        <v>27</v>
      </c>
      <c r="AK326">
        <v>0</v>
      </c>
      <c r="AL326">
        <v>0</v>
      </c>
      <c r="AM326">
        <v>6</v>
      </c>
      <c r="AN326" s="51" t="s">
        <v>161</v>
      </c>
    </row>
    <row r="327" spans="1:40" x14ac:dyDescent="0.3">
      <c r="A327">
        <v>2025</v>
      </c>
      <c r="B327">
        <v>2</v>
      </c>
      <c r="C327">
        <v>4437</v>
      </c>
      <c r="D327">
        <v>4440</v>
      </c>
      <c r="E327" t="s">
        <v>162</v>
      </c>
      <c r="F327" t="s">
        <v>163</v>
      </c>
      <c r="G327" t="s">
        <v>164</v>
      </c>
      <c r="H327">
        <v>29</v>
      </c>
      <c r="I327">
        <v>0</v>
      </c>
      <c r="K327">
        <v>32</v>
      </c>
      <c r="L327">
        <v>10</v>
      </c>
      <c r="M327">
        <v>10</v>
      </c>
      <c r="N327">
        <v>10</v>
      </c>
      <c r="O327">
        <v>10</v>
      </c>
      <c r="P327">
        <v>12</v>
      </c>
      <c r="Q327">
        <v>11</v>
      </c>
      <c r="R327">
        <v>12</v>
      </c>
      <c r="S327">
        <v>12</v>
      </c>
      <c r="T327">
        <v>9</v>
      </c>
      <c r="U327">
        <v>9</v>
      </c>
      <c r="V327">
        <v>0</v>
      </c>
      <c r="W327">
        <v>0</v>
      </c>
      <c r="X327">
        <v>17</v>
      </c>
      <c r="Y327">
        <v>17</v>
      </c>
      <c r="Z327">
        <v>20</v>
      </c>
      <c r="AA327">
        <v>0</v>
      </c>
      <c r="AB327">
        <v>20</v>
      </c>
      <c r="AC327">
        <v>7</v>
      </c>
      <c r="AD327">
        <v>18</v>
      </c>
      <c r="AE327">
        <v>18</v>
      </c>
      <c r="AF327">
        <v>3</v>
      </c>
      <c r="AG327">
        <v>3</v>
      </c>
      <c r="AH327">
        <v>2</v>
      </c>
      <c r="AI327">
        <v>0</v>
      </c>
      <c r="AJ327">
        <v>56</v>
      </c>
      <c r="AK327">
        <v>0</v>
      </c>
      <c r="AL327">
        <v>1</v>
      </c>
      <c r="AM327">
        <v>17</v>
      </c>
      <c r="AN327" s="51" t="s">
        <v>164</v>
      </c>
    </row>
    <row r="328" spans="1:40" x14ac:dyDescent="0.3">
      <c r="A328">
        <v>2025</v>
      </c>
      <c r="B328">
        <v>2</v>
      </c>
      <c r="C328">
        <v>4438</v>
      </c>
      <c r="D328">
        <v>4441</v>
      </c>
      <c r="E328" t="s">
        <v>165</v>
      </c>
      <c r="F328" t="s">
        <v>163</v>
      </c>
      <c r="G328" t="s">
        <v>164</v>
      </c>
      <c r="H328">
        <v>0</v>
      </c>
      <c r="I328">
        <v>0</v>
      </c>
      <c r="K328">
        <v>0</v>
      </c>
      <c r="L328">
        <v>8</v>
      </c>
      <c r="M328">
        <v>8</v>
      </c>
      <c r="N328">
        <v>8</v>
      </c>
      <c r="O328">
        <v>8</v>
      </c>
      <c r="P328">
        <v>7</v>
      </c>
      <c r="Q328">
        <v>8</v>
      </c>
      <c r="R328">
        <v>7</v>
      </c>
      <c r="S328">
        <v>7</v>
      </c>
      <c r="T328">
        <v>17</v>
      </c>
      <c r="U328">
        <v>17</v>
      </c>
      <c r="V328">
        <v>0</v>
      </c>
      <c r="W328">
        <v>0</v>
      </c>
      <c r="X328">
        <v>13</v>
      </c>
      <c r="Y328">
        <v>13</v>
      </c>
      <c r="Z328">
        <v>4</v>
      </c>
      <c r="AA328">
        <v>0</v>
      </c>
      <c r="AB328">
        <v>17</v>
      </c>
      <c r="AC328">
        <v>8</v>
      </c>
      <c r="AD328">
        <v>9</v>
      </c>
      <c r="AE328">
        <v>8</v>
      </c>
      <c r="AF328">
        <v>7</v>
      </c>
      <c r="AG328">
        <v>6</v>
      </c>
      <c r="AH328">
        <v>4</v>
      </c>
      <c r="AI328">
        <v>0</v>
      </c>
      <c r="AJ328">
        <v>79</v>
      </c>
      <c r="AK328">
        <v>0</v>
      </c>
      <c r="AL328">
        <v>0</v>
      </c>
      <c r="AM328">
        <v>9</v>
      </c>
      <c r="AN328" s="51" t="s">
        <v>164</v>
      </c>
    </row>
    <row r="329" spans="1:40" x14ac:dyDescent="0.3">
      <c r="A329">
        <v>2025</v>
      </c>
      <c r="B329">
        <v>2</v>
      </c>
      <c r="C329">
        <v>4439</v>
      </c>
      <c r="D329">
        <v>4442</v>
      </c>
      <c r="E329" t="s">
        <v>166</v>
      </c>
      <c r="F329" t="s">
        <v>163</v>
      </c>
      <c r="G329" t="s">
        <v>167</v>
      </c>
      <c r="H329">
        <v>0</v>
      </c>
      <c r="I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1</v>
      </c>
      <c r="Q329">
        <v>1</v>
      </c>
      <c r="R329">
        <v>1</v>
      </c>
      <c r="S329">
        <v>1</v>
      </c>
      <c r="T329">
        <v>0</v>
      </c>
      <c r="U329">
        <v>0</v>
      </c>
      <c r="V329">
        <v>0</v>
      </c>
      <c r="W329">
        <v>0</v>
      </c>
      <c r="X329">
        <v>1</v>
      </c>
      <c r="Y329">
        <v>1</v>
      </c>
      <c r="Z329">
        <v>1</v>
      </c>
      <c r="AA329">
        <v>0</v>
      </c>
      <c r="AB329">
        <v>1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1</v>
      </c>
      <c r="AK329">
        <v>0</v>
      </c>
      <c r="AL329">
        <v>0</v>
      </c>
      <c r="AM329">
        <v>0</v>
      </c>
      <c r="AN329" s="51" t="s">
        <v>363</v>
      </c>
    </row>
    <row r="330" spans="1:40" x14ac:dyDescent="0.3">
      <c r="A330">
        <v>2025</v>
      </c>
      <c r="B330">
        <v>2</v>
      </c>
      <c r="C330">
        <v>4440</v>
      </c>
      <c r="D330">
        <v>4443</v>
      </c>
      <c r="E330" t="s">
        <v>168</v>
      </c>
      <c r="F330" t="s">
        <v>163</v>
      </c>
      <c r="G330" t="s">
        <v>164</v>
      </c>
      <c r="H330">
        <v>0</v>
      </c>
      <c r="I330">
        <v>1</v>
      </c>
      <c r="K330">
        <v>1</v>
      </c>
      <c r="L330">
        <v>6</v>
      </c>
      <c r="M330">
        <v>6</v>
      </c>
      <c r="N330">
        <v>6</v>
      </c>
      <c r="O330">
        <v>6</v>
      </c>
      <c r="P330">
        <v>2</v>
      </c>
      <c r="Q330">
        <v>2</v>
      </c>
      <c r="R330">
        <v>2</v>
      </c>
      <c r="S330">
        <v>2</v>
      </c>
      <c r="T330">
        <v>7</v>
      </c>
      <c r="U330">
        <v>7</v>
      </c>
      <c r="V330">
        <v>0</v>
      </c>
      <c r="W330">
        <v>0</v>
      </c>
      <c r="X330">
        <v>5</v>
      </c>
      <c r="Y330">
        <v>5</v>
      </c>
      <c r="Z330">
        <v>5</v>
      </c>
      <c r="AA330">
        <v>0</v>
      </c>
      <c r="AB330">
        <v>12</v>
      </c>
      <c r="AC330">
        <v>8</v>
      </c>
      <c r="AD330">
        <v>8</v>
      </c>
      <c r="AE330">
        <v>8</v>
      </c>
      <c r="AF330">
        <v>14</v>
      </c>
      <c r="AG330">
        <v>12</v>
      </c>
      <c r="AH330">
        <v>1</v>
      </c>
      <c r="AI330">
        <v>0</v>
      </c>
      <c r="AJ330">
        <v>31</v>
      </c>
      <c r="AK330">
        <v>0</v>
      </c>
      <c r="AL330">
        <v>0</v>
      </c>
      <c r="AM330">
        <v>5</v>
      </c>
      <c r="AN330" s="51" t="s">
        <v>364</v>
      </c>
    </row>
    <row r="331" spans="1:40" x14ac:dyDescent="0.3">
      <c r="A331">
        <v>2025</v>
      </c>
      <c r="B331">
        <v>2</v>
      </c>
      <c r="C331">
        <v>4441</v>
      </c>
      <c r="D331">
        <v>4444</v>
      </c>
      <c r="E331" t="s">
        <v>169</v>
      </c>
      <c r="F331" t="s">
        <v>163</v>
      </c>
      <c r="G331" t="s">
        <v>169</v>
      </c>
      <c r="H331">
        <v>0</v>
      </c>
      <c r="I331">
        <v>0</v>
      </c>
      <c r="K331">
        <v>0</v>
      </c>
      <c r="L331">
        <v>1</v>
      </c>
      <c r="M331">
        <v>1</v>
      </c>
      <c r="N331">
        <v>1</v>
      </c>
      <c r="O331">
        <v>1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4</v>
      </c>
      <c r="AC331">
        <v>1</v>
      </c>
      <c r="AD331">
        <v>1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17</v>
      </c>
      <c r="AK331">
        <v>0</v>
      </c>
      <c r="AL331">
        <v>0</v>
      </c>
      <c r="AM331">
        <v>2</v>
      </c>
      <c r="AN331" s="51" t="s">
        <v>169</v>
      </c>
    </row>
    <row r="332" spans="1:40" x14ac:dyDescent="0.3">
      <c r="A332">
        <v>2025</v>
      </c>
      <c r="B332">
        <v>2</v>
      </c>
      <c r="C332">
        <v>4442</v>
      </c>
      <c r="D332">
        <v>4445</v>
      </c>
      <c r="E332" t="s">
        <v>170</v>
      </c>
      <c r="F332" t="s">
        <v>163</v>
      </c>
      <c r="G332" t="s">
        <v>169</v>
      </c>
      <c r="H332">
        <v>0</v>
      </c>
      <c r="I332">
        <v>1</v>
      </c>
      <c r="K332">
        <v>0</v>
      </c>
      <c r="L332">
        <v>2</v>
      </c>
      <c r="M332">
        <v>2</v>
      </c>
      <c r="N332">
        <v>2</v>
      </c>
      <c r="O332">
        <v>2</v>
      </c>
      <c r="P332">
        <v>1</v>
      </c>
      <c r="Q332">
        <v>1</v>
      </c>
      <c r="R332">
        <v>1</v>
      </c>
      <c r="S332">
        <v>1</v>
      </c>
      <c r="T332">
        <v>1</v>
      </c>
      <c r="U332">
        <v>1</v>
      </c>
      <c r="V332">
        <v>0</v>
      </c>
      <c r="W332">
        <v>0</v>
      </c>
      <c r="X332">
        <v>1</v>
      </c>
      <c r="Y332">
        <v>1</v>
      </c>
      <c r="Z332">
        <v>0</v>
      </c>
      <c r="AA332">
        <v>0</v>
      </c>
      <c r="AB332">
        <v>2</v>
      </c>
      <c r="AC332">
        <v>2</v>
      </c>
      <c r="AD332">
        <v>3</v>
      </c>
      <c r="AE332">
        <v>3</v>
      </c>
      <c r="AF332">
        <v>4</v>
      </c>
      <c r="AG332">
        <v>4</v>
      </c>
      <c r="AH332">
        <v>0</v>
      </c>
      <c r="AI332">
        <v>0</v>
      </c>
      <c r="AJ332">
        <v>15</v>
      </c>
      <c r="AK332">
        <v>0</v>
      </c>
      <c r="AL332">
        <v>0</v>
      </c>
      <c r="AM332">
        <v>1</v>
      </c>
      <c r="AN332" s="51" t="s">
        <v>169</v>
      </c>
    </row>
    <row r="333" spans="1:40" x14ac:dyDescent="0.3">
      <c r="A333">
        <v>2025</v>
      </c>
      <c r="B333">
        <v>2</v>
      </c>
      <c r="C333">
        <v>4443</v>
      </c>
      <c r="D333">
        <v>4446</v>
      </c>
      <c r="E333" t="s">
        <v>171</v>
      </c>
      <c r="F333" t="s">
        <v>163</v>
      </c>
      <c r="G333" t="s">
        <v>169</v>
      </c>
      <c r="H333">
        <v>0</v>
      </c>
      <c r="I333">
        <v>0</v>
      </c>
      <c r="K333">
        <v>0</v>
      </c>
      <c r="L333">
        <v>1</v>
      </c>
      <c r="M333">
        <v>1</v>
      </c>
      <c r="N333">
        <v>1</v>
      </c>
      <c r="O333">
        <v>1</v>
      </c>
      <c r="P333">
        <v>0</v>
      </c>
      <c r="Q333">
        <v>0</v>
      </c>
      <c r="R333">
        <v>0</v>
      </c>
      <c r="S333">
        <v>0</v>
      </c>
      <c r="T333">
        <v>1</v>
      </c>
      <c r="U333">
        <v>1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2</v>
      </c>
      <c r="AD333">
        <v>2</v>
      </c>
      <c r="AE333">
        <v>1</v>
      </c>
      <c r="AF333">
        <v>0</v>
      </c>
      <c r="AG333">
        <v>0</v>
      </c>
      <c r="AH333">
        <v>0</v>
      </c>
      <c r="AI333">
        <v>0</v>
      </c>
      <c r="AJ333">
        <v>4</v>
      </c>
      <c r="AK333">
        <v>0</v>
      </c>
      <c r="AL333">
        <v>0</v>
      </c>
      <c r="AM333">
        <v>0</v>
      </c>
      <c r="AN333" s="51" t="s">
        <v>169</v>
      </c>
    </row>
    <row r="334" spans="1:40" x14ac:dyDescent="0.3">
      <c r="A334">
        <v>2025</v>
      </c>
      <c r="B334">
        <v>2</v>
      </c>
      <c r="C334">
        <v>4444</v>
      </c>
      <c r="D334">
        <v>4447</v>
      </c>
      <c r="E334" t="s">
        <v>172</v>
      </c>
      <c r="F334" t="s">
        <v>163</v>
      </c>
      <c r="G334" t="s">
        <v>169</v>
      </c>
      <c r="H334">
        <v>2</v>
      </c>
      <c r="I334">
        <v>0</v>
      </c>
      <c r="K334">
        <v>2</v>
      </c>
      <c r="L334">
        <v>4</v>
      </c>
      <c r="M334">
        <v>4</v>
      </c>
      <c r="N334">
        <v>4</v>
      </c>
      <c r="O334">
        <v>4</v>
      </c>
      <c r="P334">
        <v>3</v>
      </c>
      <c r="Q334">
        <v>0</v>
      </c>
      <c r="R334">
        <v>0</v>
      </c>
      <c r="S334">
        <v>0</v>
      </c>
      <c r="T334">
        <v>6</v>
      </c>
      <c r="U334">
        <v>6</v>
      </c>
      <c r="V334">
        <v>0</v>
      </c>
      <c r="W334">
        <v>0</v>
      </c>
      <c r="X334">
        <v>4</v>
      </c>
      <c r="Y334">
        <v>4</v>
      </c>
      <c r="Z334">
        <v>6</v>
      </c>
      <c r="AA334">
        <v>0</v>
      </c>
      <c r="AB334">
        <v>8</v>
      </c>
      <c r="AC334">
        <v>2</v>
      </c>
      <c r="AD334">
        <v>6</v>
      </c>
      <c r="AE334">
        <v>9</v>
      </c>
      <c r="AF334">
        <v>5</v>
      </c>
      <c r="AG334">
        <v>4</v>
      </c>
      <c r="AH334">
        <v>1</v>
      </c>
      <c r="AI334">
        <v>0</v>
      </c>
      <c r="AJ334">
        <v>6</v>
      </c>
      <c r="AK334">
        <v>0</v>
      </c>
      <c r="AL334">
        <v>0</v>
      </c>
      <c r="AM334">
        <v>1</v>
      </c>
      <c r="AN334" s="51" t="s">
        <v>169</v>
      </c>
    </row>
    <row r="335" spans="1:40" x14ac:dyDescent="0.3">
      <c r="A335">
        <v>2025</v>
      </c>
      <c r="B335">
        <v>2</v>
      </c>
      <c r="C335">
        <v>4445</v>
      </c>
      <c r="D335">
        <v>4448</v>
      </c>
      <c r="E335" t="s">
        <v>173</v>
      </c>
      <c r="F335" t="s">
        <v>163</v>
      </c>
      <c r="G335" t="s">
        <v>169</v>
      </c>
      <c r="H335">
        <v>0</v>
      </c>
      <c r="I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1</v>
      </c>
      <c r="Y335">
        <v>2</v>
      </c>
      <c r="Z335">
        <v>0</v>
      </c>
      <c r="AA335">
        <v>0</v>
      </c>
      <c r="AB335">
        <v>1</v>
      </c>
      <c r="AC335">
        <v>1</v>
      </c>
      <c r="AD335">
        <v>1</v>
      </c>
      <c r="AE335">
        <v>1</v>
      </c>
      <c r="AF335">
        <v>0</v>
      </c>
      <c r="AG335">
        <v>0</v>
      </c>
      <c r="AH335">
        <v>0</v>
      </c>
      <c r="AI335">
        <v>0</v>
      </c>
      <c r="AJ335">
        <v>3</v>
      </c>
      <c r="AK335">
        <v>0</v>
      </c>
      <c r="AL335">
        <v>0</v>
      </c>
      <c r="AM335">
        <v>0</v>
      </c>
      <c r="AN335" s="51" t="s">
        <v>169</v>
      </c>
    </row>
    <row r="336" spans="1:40" x14ac:dyDescent="0.3">
      <c r="A336">
        <v>2025</v>
      </c>
      <c r="B336">
        <v>2</v>
      </c>
      <c r="C336">
        <v>4446</v>
      </c>
      <c r="D336">
        <v>4449</v>
      </c>
      <c r="E336" t="s">
        <v>174</v>
      </c>
      <c r="F336" t="s">
        <v>163</v>
      </c>
      <c r="G336" t="s">
        <v>169</v>
      </c>
      <c r="H336">
        <v>0</v>
      </c>
      <c r="I336">
        <v>0</v>
      </c>
      <c r="K336">
        <v>0</v>
      </c>
      <c r="L336">
        <v>2</v>
      </c>
      <c r="M336">
        <v>2</v>
      </c>
      <c r="N336">
        <v>2</v>
      </c>
      <c r="O336">
        <v>2</v>
      </c>
      <c r="P336">
        <v>1</v>
      </c>
      <c r="Q336">
        <v>1</v>
      </c>
      <c r="R336">
        <v>1</v>
      </c>
      <c r="S336">
        <v>1</v>
      </c>
      <c r="T336">
        <v>0</v>
      </c>
      <c r="U336">
        <v>0</v>
      </c>
      <c r="V336">
        <v>0</v>
      </c>
      <c r="W336">
        <v>0</v>
      </c>
      <c r="X336">
        <v>1</v>
      </c>
      <c r="Y336">
        <v>1</v>
      </c>
      <c r="Z336">
        <v>1</v>
      </c>
      <c r="AA336">
        <v>0</v>
      </c>
      <c r="AB336">
        <v>2</v>
      </c>
      <c r="AC336">
        <v>1</v>
      </c>
      <c r="AD336">
        <v>1</v>
      </c>
      <c r="AE336">
        <v>1</v>
      </c>
      <c r="AF336">
        <v>3</v>
      </c>
      <c r="AG336">
        <v>3</v>
      </c>
      <c r="AH336">
        <v>0</v>
      </c>
      <c r="AI336">
        <v>0</v>
      </c>
      <c r="AJ336">
        <v>16</v>
      </c>
      <c r="AK336">
        <v>0</v>
      </c>
      <c r="AL336">
        <v>0</v>
      </c>
      <c r="AM336">
        <v>0</v>
      </c>
      <c r="AN336" s="51" t="s">
        <v>169</v>
      </c>
    </row>
    <row r="337" spans="1:40" x14ac:dyDescent="0.3">
      <c r="A337">
        <v>2025</v>
      </c>
      <c r="B337">
        <v>2</v>
      </c>
      <c r="C337">
        <v>4447</v>
      </c>
      <c r="D337">
        <v>4450</v>
      </c>
      <c r="E337" t="s">
        <v>175</v>
      </c>
      <c r="F337" t="s">
        <v>163</v>
      </c>
      <c r="G337" t="s">
        <v>169</v>
      </c>
      <c r="H337">
        <v>0</v>
      </c>
      <c r="I337">
        <v>0</v>
      </c>
      <c r="K337">
        <v>0</v>
      </c>
      <c r="L337">
        <v>1</v>
      </c>
      <c r="M337">
        <v>1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2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1</v>
      </c>
      <c r="AK337">
        <v>0</v>
      </c>
      <c r="AL337">
        <v>0</v>
      </c>
      <c r="AM337">
        <v>1</v>
      </c>
      <c r="AN337" s="51" t="s">
        <v>169</v>
      </c>
    </row>
    <row r="338" spans="1:40" x14ac:dyDescent="0.3">
      <c r="A338">
        <v>2025</v>
      </c>
      <c r="B338">
        <v>2</v>
      </c>
      <c r="C338">
        <v>4448</v>
      </c>
      <c r="D338">
        <v>4451</v>
      </c>
      <c r="E338" t="s">
        <v>176</v>
      </c>
      <c r="F338" t="s">
        <v>163</v>
      </c>
      <c r="G338" t="s">
        <v>169</v>
      </c>
      <c r="H338">
        <v>0</v>
      </c>
      <c r="I338">
        <v>0</v>
      </c>
      <c r="K338">
        <v>1</v>
      </c>
      <c r="L338">
        <v>9</v>
      </c>
      <c r="M338">
        <v>9</v>
      </c>
      <c r="N338">
        <v>9</v>
      </c>
      <c r="O338">
        <v>9</v>
      </c>
      <c r="P338">
        <v>8</v>
      </c>
      <c r="Q338">
        <v>9</v>
      </c>
      <c r="R338">
        <v>8</v>
      </c>
      <c r="S338">
        <v>9</v>
      </c>
      <c r="T338">
        <v>15</v>
      </c>
      <c r="U338">
        <v>15</v>
      </c>
      <c r="V338">
        <v>0</v>
      </c>
      <c r="W338">
        <v>0</v>
      </c>
      <c r="X338">
        <v>8</v>
      </c>
      <c r="Y338">
        <v>9</v>
      </c>
      <c r="Z338">
        <v>5</v>
      </c>
      <c r="AA338">
        <v>0</v>
      </c>
      <c r="AB338">
        <v>4</v>
      </c>
      <c r="AC338">
        <v>5</v>
      </c>
      <c r="AD338">
        <v>6</v>
      </c>
      <c r="AE338">
        <v>6</v>
      </c>
      <c r="AF338">
        <v>4</v>
      </c>
      <c r="AG338">
        <v>5</v>
      </c>
      <c r="AH338">
        <v>0</v>
      </c>
      <c r="AI338">
        <v>0</v>
      </c>
      <c r="AJ338">
        <v>7</v>
      </c>
      <c r="AK338">
        <v>0</v>
      </c>
      <c r="AL338">
        <v>0</v>
      </c>
      <c r="AM338">
        <v>0</v>
      </c>
      <c r="AN338" s="51" t="s">
        <v>169</v>
      </c>
    </row>
    <row r="339" spans="1:40" x14ac:dyDescent="0.3">
      <c r="A339">
        <v>2025</v>
      </c>
      <c r="B339">
        <v>2</v>
      </c>
      <c r="C339">
        <v>4449</v>
      </c>
      <c r="D339">
        <v>4452</v>
      </c>
      <c r="E339" t="s">
        <v>177</v>
      </c>
      <c r="F339" t="s">
        <v>163</v>
      </c>
      <c r="G339" t="s">
        <v>164</v>
      </c>
      <c r="H339">
        <v>0</v>
      </c>
      <c r="I339">
        <v>0</v>
      </c>
      <c r="K339">
        <v>0</v>
      </c>
      <c r="L339">
        <v>20</v>
      </c>
      <c r="M339">
        <v>20</v>
      </c>
      <c r="N339">
        <v>20</v>
      </c>
      <c r="O339">
        <v>20</v>
      </c>
      <c r="P339">
        <v>17</v>
      </c>
      <c r="Q339">
        <v>17</v>
      </c>
      <c r="R339">
        <v>18</v>
      </c>
      <c r="S339">
        <v>16</v>
      </c>
      <c r="T339">
        <v>13</v>
      </c>
      <c r="U339">
        <v>16</v>
      </c>
      <c r="V339">
        <v>0</v>
      </c>
      <c r="W339">
        <v>0</v>
      </c>
      <c r="X339">
        <v>14</v>
      </c>
      <c r="Y339">
        <v>14</v>
      </c>
      <c r="Z339">
        <v>17</v>
      </c>
      <c r="AA339">
        <v>0</v>
      </c>
      <c r="AB339">
        <v>26</v>
      </c>
      <c r="AC339">
        <v>7</v>
      </c>
      <c r="AD339">
        <v>5</v>
      </c>
      <c r="AE339">
        <v>11</v>
      </c>
      <c r="AF339">
        <v>7</v>
      </c>
      <c r="AG339">
        <v>5</v>
      </c>
      <c r="AH339">
        <v>5</v>
      </c>
      <c r="AI339">
        <v>0</v>
      </c>
      <c r="AJ339">
        <v>69</v>
      </c>
      <c r="AK339">
        <v>0</v>
      </c>
      <c r="AL339">
        <v>2</v>
      </c>
      <c r="AM339">
        <v>11</v>
      </c>
      <c r="AN339" s="51" t="s">
        <v>366</v>
      </c>
    </row>
    <row r="340" spans="1:40" x14ac:dyDescent="0.3">
      <c r="A340">
        <v>2025</v>
      </c>
      <c r="B340">
        <v>2</v>
      </c>
      <c r="C340">
        <v>4450</v>
      </c>
      <c r="D340">
        <v>4453</v>
      </c>
      <c r="E340" t="s">
        <v>178</v>
      </c>
      <c r="F340" t="s">
        <v>163</v>
      </c>
      <c r="G340" t="s">
        <v>164</v>
      </c>
      <c r="H340">
        <v>0</v>
      </c>
      <c r="I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1</v>
      </c>
      <c r="S340">
        <v>1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12</v>
      </c>
      <c r="AK340">
        <v>0</v>
      </c>
      <c r="AL340">
        <v>0</v>
      </c>
      <c r="AM340">
        <v>0</v>
      </c>
      <c r="AN340" s="51" t="s">
        <v>366</v>
      </c>
    </row>
    <row r="341" spans="1:40" x14ac:dyDescent="0.3">
      <c r="A341">
        <v>2025</v>
      </c>
      <c r="B341">
        <v>2</v>
      </c>
      <c r="C341">
        <v>4451</v>
      </c>
      <c r="D341">
        <v>4454</v>
      </c>
      <c r="E341" t="s">
        <v>179</v>
      </c>
      <c r="F341" t="s">
        <v>163</v>
      </c>
      <c r="G341" t="s">
        <v>167</v>
      </c>
      <c r="H341">
        <v>0</v>
      </c>
      <c r="I341">
        <v>1</v>
      </c>
      <c r="K341">
        <v>0</v>
      </c>
      <c r="L341">
        <v>1</v>
      </c>
      <c r="M341">
        <v>1</v>
      </c>
      <c r="N341">
        <v>1</v>
      </c>
      <c r="O341">
        <v>0</v>
      </c>
      <c r="P341">
        <v>2</v>
      </c>
      <c r="Q341">
        <v>2</v>
      </c>
      <c r="R341">
        <v>2</v>
      </c>
      <c r="S341">
        <v>2</v>
      </c>
      <c r="T341">
        <v>1</v>
      </c>
      <c r="U341">
        <v>2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1</v>
      </c>
      <c r="AI341">
        <v>0</v>
      </c>
      <c r="AJ341">
        <v>7</v>
      </c>
      <c r="AK341">
        <v>0</v>
      </c>
      <c r="AL341">
        <v>0</v>
      </c>
      <c r="AM341">
        <v>0</v>
      </c>
      <c r="AN341" s="51" t="s">
        <v>363</v>
      </c>
    </row>
    <row r="342" spans="1:40" x14ac:dyDescent="0.3">
      <c r="A342">
        <v>2025</v>
      </c>
      <c r="B342">
        <v>2</v>
      </c>
      <c r="C342">
        <v>4452</v>
      </c>
      <c r="D342">
        <v>4455</v>
      </c>
      <c r="E342" t="s">
        <v>167</v>
      </c>
      <c r="F342" t="s">
        <v>163</v>
      </c>
      <c r="G342" t="s">
        <v>167</v>
      </c>
      <c r="H342">
        <v>0</v>
      </c>
      <c r="I342">
        <v>0</v>
      </c>
      <c r="K342">
        <v>3</v>
      </c>
      <c r="L342">
        <v>0</v>
      </c>
      <c r="M342">
        <v>0</v>
      </c>
      <c r="N342">
        <v>0</v>
      </c>
      <c r="O342">
        <v>0</v>
      </c>
      <c r="P342">
        <v>3</v>
      </c>
      <c r="Q342">
        <v>3</v>
      </c>
      <c r="R342">
        <v>3</v>
      </c>
      <c r="S342">
        <v>3</v>
      </c>
      <c r="T342">
        <v>3</v>
      </c>
      <c r="U342">
        <v>2</v>
      </c>
      <c r="V342">
        <v>0</v>
      </c>
      <c r="W342">
        <v>0</v>
      </c>
      <c r="X342">
        <v>5</v>
      </c>
      <c r="Y342">
        <v>4</v>
      </c>
      <c r="Z342">
        <v>3</v>
      </c>
      <c r="AA342">
        <v>0</v>
      </c>
      <c r="AB342">
        <v>6</v>
      </c>
      <c r="AC342">
        <v>2</v>
      </c>
      <c r="AD342">
        <v>6</v>
      </c>
      <c r="AE342">
        <v>1</v>
      </c>
      <c r="AF342">
        <v>5</v>
      </c>
      <c r="AG342">
        <v>1</v>
      </c>
      <c r="AH342">
        <v>2</v>
      </c>
      <c r="AI342">
        <v>0</v>
      </c>
      <c r="AJ342">
        <v>9</v>
      </c>
      <c r="AK342">
        <v>0</v>
      </c>
      <c r="AL342">
        <v>0</v>
      </c>
      <c r="AM342">
        <v>2</v>
      </c>
      <c r="AN342" s="51" t="s">
        <v>363</v>
      </c>
    </row>
    <row r="343" spans="1:40" x14ac:dyDescent="0.3">
      <c r="A343">
        <v>2025</v>
      </c>
      <c r="B343">
        <v>2</v>
      </c>
      <c r="C343">
        <v>4453</v>
      </c>
      <c r="D343">
        <v>4456</v>
      </c>
      <c r="E343" t="s">
        <v>180</v>
      </c>
      <c r="F343" t="s">
        <v>163</v>
      </c>
      <c r="G343" t="s">
        <v>167</v>
      </c>
      <c r="H343">
        <v>0</v>
      </c>
      <c r="I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1</v>
      </c>
      <c r="AE343">
        <v>0</v>
      </c>
      <c r="AF343">
        <v>1</v>
      </c>
      <c r="AG343">
        <v>1</v>
      </c>
      <c r="AH343">
        <v>0</v>
      </c>
      <c r="AI343">
        <v>0</v>
      </c>
      <c r="AJ343">
        <v>1</v>
      </c>
      <c r="AK343">
        <v>0</v>
      </c>
      <c r="AL343">
        <v>0</v>
      </c>
      <c r="AM343">
        <v>0</v>
      </c>
      <c r="AN343" s="51" t="s">
        <v>363</v>
      </c>
    </row>
    <row r="344" spans="1:40" x14ac:dyDescent="0.3">
      <c r="A344">
        <v>2025</v>
      </c>
      <c r="B344">
        <v>2</v>
      </c>
      <c r="C344">
        <v>4454</v>
      </c>
      <c r="D344">
        <v>4457</v>
      </c>
      <c r="E344" t="s">
        <v>181</v>
      </c>
      <c r="F344" t="s">
        <v>163</v>
      </c>
      <c r="G344" t="s">
        <v>167</v>
      </c>
      <c r="H344">
        <v>2</v>
      </c>
      <c r="I344">
        <v>0</v>
      </c>
      <c r="K344">
        <v>1</v>
      </c>
      <c r="L344">
        <v>2</v>
      </c>
      <c r="M344">
        <v>2</v>
      </c>
      <c r="N344">
        <v>2</v>
      </c>
      <c r="O344">
        <v>2</v>
      </c>
      <c r="P344">
        <v>2</v>
      </c>
      <c r="Q344">
        <v>1</v>
      </c>
      <c r="R344">
        <v>3</v>
      </c>
      <c r="S344">
        <v>2</v>
      </c>
      <c r="T344">
        <v>1</v>
      </c>
      <c r="U344">
        <v>1</v>
      </c>
      <c r="V344">
        <v>0</v>
      </c>
      <c r="W344">
        <v>0</v>
      </c>
      <c r="X344">
        <v>3</v>
      </c>
      <c r="Y344">
        <v>2</v>
      </c>
      <c r="Z344">
        <v>1</v>
      </c>
      <c r="AA344">
        <v>0</v>
      </c>
      <c r="AB344">
        <v>2</v>
      </c>
      <c r="AC344">
        <v>1</v>
      </c>
      <c r="AD344">
        <v>2</v>
      </c>
      <c r="AE344">
        <v>3</v>
      </c>
      <c r="AF344">
        <v>3</v>
      </c>
      <c r="AG344">
        <v>2</v>
      </c>
      <c r="AH344">
        <v>0</v>
      </c>
      <c r="AI344">
        <v>0</v>
      </c>
      <c r="AJ344">
        <v>4</v>
      </c>
      <c r="AK344">
        <v>0</v>
      </c>
      <c r="AL344">
        <v>0</v>
      </c>
      <c r="AM344">
        <v>0</v>
      </c>
      <c r="AN344" s="51" t="s">
        <v>363</v>
      </c>
    </row>
    <row r="345" spans="1:40" x14ac:dyDescent="0.3">
      <c r="A345">
        <v>2025</v>
      </c>
      <c r="B345">
        <v>2</v>
      </c>
      <c r="C345">
        <v>4455</v>
      </c>
      <c r="D345">
        <v>4458</v>
      </c>
      <c r="E345" t="s">
        <v>182</v>
      </c>
      <c r="F345" t="s">
        <v>163</v>
      </c>
      <c r="G345" t="s">
        <v>167</v>
      </c>
      <c r="H345">
        <v>0</v>
      </c>
      <c r="I345">
        <v>0</v>
      </c>
      <c r="K345">
        <v>0</v>
      </c>
      <c r="L345">
        <v>1</v>
      </c>
      <c r="M345">
        <v>1</v>
      </c>
      <c r="N345">
        <v>1</v>
      </c>
      <c r="O345">
        <v>1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1</v>
      </c>
      <c r="AG345">
        <v>1</v>
      </c>
      <c r="AH345">
        <v>3</v>
      </c>
      <c r="AI345">
        <v>0</v>
      </c>
      <c r="AJ345">
        <v>5</v>
      </c>
      <c r="AK345">
        <v>0</v>
      </c>
      <c r="AL345">
        <v>0</v>
      </c>
      <c r="AM345">
        <v>0</v>
      </c>
      <c r="AN345" s="51" t="s">
        <v>363</v>
      </c>
    </row>
    <row r="346" spans="1:40" x14ac:dyDescent="0.3">
      <c r="A346">
        <v>2025</v>
      </c>
      <c r="B346">
        <v>2</v>
      </c>
      <c r="C346">
        <v>4456</v>
      </c>
      <c r="D346">
        <v>4459</v>
      </c>
      <c r="E346" t="s">
        <v>183</v>
      </c>
      <c r="F346" t="s">
        <v>163</v>
      </c>
      <c r="G346" t="s">
        <v>167</v>
      </c>
      <c r="H346">
        <v>0</v>
      </c>
      <c r="I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1</v>
      </c>
      <c r="Q346">
        <v>1</v>
      </c>
      <c r="R346">
        <v>1</v>
      </c>
      <c r="S346">
        <v>1</v>
      </c>
      <c r="T346">
        <v>1</v>
      </c>
      <c r="U346">
        <v>1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2</v>
      </c>
      <c r="AC346">
        <v>0</v>
      </c>
      <c r="AD346">
        <v>0</v>
      </c>
      <c r="AE346">
        <v>0</v>
      </c>
      <c r="AF346">
        <v>3</v>
      </c>
      <c r="AG346">
        <v>3</v>
      </c>
      <c r="AH346">
        <v>0</v>
      </c>
      <c r="AI346">
        <v>0</v>
      </c>
      <c r="AJ346">
        <v>3</v>
      </c>
      <c r="AK346">
        <v>0</v>
      </c>
      <c r="AL346">
        <v>0</v>
      </c>
      <c r="AM346">
        <v>0</v>
      </c>
      <c r="AN346" s="51" t="s">
        <v>363</v>
      </c>
    </row>
    <row r="347" spans="1:40" x14ac:dyDescent="0.3">
      <c r="A347">
        <v>2025</v>
      </c>
      <c r="B347">
        <v>2</v>
      </c>
      <c r="C347">
        <v>4458</v>
      </c>
      <c r="D347">
        <v>4461</v>
      </c>
      <c r="E347" t="s">
        <v>185</v>
      </c>
      <c r="F347" t="s">
        <v>163</v>
      </c>
      <c r="G347" t="s">
        <v>167</v>
      </c>
      <c r="H347">
        <v>0</v>
      </c>
      <c r="I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1</v>
      </c>
      <c r="Q347">
        <v>1</v>
      </c>
      <c r="R347">
        <v>1</v>
      </c>
      <c r="S347">
        <v>1</v>
      </c>
      <c r="T347">
        <v>0</v>
      </c>
      <c r="U347">
        <v>0</v>
      </c>
      <c r="V347">
        <v>0</v>
      </c>
      <c r="W347">
        <v>0</v>
      </c>
      <c r="X347">
        <v>2</v>
      </c>
      <c r="Y347">
        <v>1</v>
      </c>
      <c r="Z347">
        <v>2</v>
      </c>
      <c r="AA347">
        <v>0</v>
      </c>
      <c r="AB347">
        <v>0</v>
      </c>
      <c r="AC347">
        <v>1</v>
      </c>
      <c r="AD347">
        <v>2</v>
      </c>
      <c r="AE347">
        <v>2</v>
      </c>
      <c r="AF347">
        <v>0</v>
      </c>
      <c r="AG347">
        <v>0</v>
      </c>
      <c r="AH347">
        <v>0</v>
      </c>
      <c r="AI347">
        <v>0</v>
      </c>
      <c r="AJ347">
        <v>12</v>
      </c>
      <c r="AK347">
        <v>0</v>
      </c>
      <c r="AL347">
        <v>0</v>
      </c>
      <c r="AM347">
        <v>0</v>
      </c>
      <c r="AN347" s="51" t="s">
        <v>363</v>
      </c>
    </row>
    <row r="348" spans="1:40" x14ac:dyDescent="0.3">
      <c r="A348">
        <v>2025</v>
      </c>
      <c r="B348">
        <v>2</v>
      </c>
      <c r="C348">
        <v>4459</v>
      </c>
      <c r="D348">
        <v>4462</v>
      </c>
      <c r="E348" t="s">
        <v>186</v>
      </c>
      <c r="F348" t="s">
        <v>163</v>
      </c>
      <c r="G348" t="s">
        <v>167</v>
      </c>
      <c r="H348">
        <v>1</v>
      </c>
      <c r="I348">
        <v>0</v>
      </c>
      <c r="K348">
        <v>1</v>
      </c>
      <c r="L348">
        <v>1</v>
      </c>
      <c r="M348">
        <v>1</v>
      </c>
      <c r="N348">
        <v>1</v>
      </c>
      <c r="O348">
        <v>1</v>
      </c>
      <c r="P348">
        <v>0</v>
      </c>
      <c r="Q348">
        <v>0</v>
      </c>
      <c r="R348">
        <v>0</v>
      </c>
      <c r="S348">
        <v>0</v>
      </c>
      <c r="T348">
        <v>2</v>
      </c>
      <c r="U348">
        <v>2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1</v>
      </c>
      <c r="AC348">
        <v>0</v>
      </c>
      <c r="AD348">
        <v>0</v>
      </c>
      <c r="AE348">
        <v>0</v>
      </c>
      <c r="AF348">
        <v>1</v>
      </c>
      <c r="AG348">
        <v>1</v>
      </c>
      <c r="AH348">
        <v>0</v>
      </c>
      <c r="AI348">
        <v>0</v>
      </c>
      <c r="AJ348">
        <v>6</v>
      </c>
      <c r="AK348">
        <v>0</v>
      </c>
      <c r="AL348">
        <v>0</v>
      </c>
      <c r="AM348">
        <v>1</v>
      </c>
      <c r="AN348" s="51" t="s">
        <v>363</v>
      </c>
    </row>
    <row r="349" spans="1:40" x14ac:dyDescent="0.3">
      <c r="A349">
        <v>2025</v>
      </c>
      <c r="B349">
        <v>2</v>
      </c>
      <c r="C349">
        <v>4460</v>
      </c>
      <c r="D349">
        <v>4463</v>
      </c>
      <c r="E349" t="s">
        <v>187</v>
      </c>
      <c r="F349" t="s">
        <v>163</v>
      </c>
      <c r="G349" t="s">
        <v>167</v>
      </c>
      <c r="H349">
        <v>0</v>
      </c>
      <c r="I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2</v>
      </c>
      <c r="U349">
        <v>2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1</v>
      </c>
      <c r="AG349">
        <v>1</v>
      </c>
      <c r="AH349">
        <v>0</v>
      </c>
      <c r="AI349">
        <v>0</v>
      </c>
      <c r="AJ349">
        <v>1</v>
      </c>
      <c r="AK349">
        <v>0</v>
      </c>
      <c r="AL349">
        <v>0</v>
      </c>
      <c r="AM349">
        <v>1</v>
      </c>
      <c r="AN349" s="51" t="s">
        <v>363</v>
      </c>
    </row>
    <row r="350" spans="1:40" x14ac:dyDescent="0.3">
      <c r="A350">
        <v>2025</v>
      </c>
      <c r="B350">
        <v>2</v>
      </c>
      <c r="C350">
        <v>4461</v>
      </c>
      <c r="D350">
        <v>4464</v>
      </c>
      <c r="E350" t="s">
        <v>188</v>
      </c>
      <c r="F350" t="s">
        <v>163</v>
      </c>
      <c r="G350" t="s">
        <v>167</v>
      </c>
      <c r="H350">
        <v>1</v>
      </c>
      <c r="I350">
        <v>0</v>
      </c>
      <c r="K350">
        <v>1</v>
      </c>
      <c r="L350">
        <v>0</v>
      </c>
      <c r="M350">
        <v>0</v>
      </c>
      <c r="N350">
        <v>0</v>
      </c>
      <c r="O350">
        <v>0</v>
      </c>
      <c r="P350">
        <v>3</v>
      </c>
      <c r="Q350">
        <v>3</v>
      </c>
      <c r="R350">
        <v>3</v>
      </c>
      <c r="S350">
        <v>3</v>
      </c>
      <c r="T350">
        <v>2</v>
      </c>
      <c r="U350">
        <v>2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3</v>
      </c>
      <c r="AG350">
        <v>2</v>
      </c>
      <c r="AH350">
        <v>0</v>
      </c>
      <c r="AI350">
        <v>0</v>
      </c>
      <c r="AJ350">
        <v>5</v>
      </c>
      <c r="AK350">
        <v>0</v>
      </c>
      <c r="AL350">
        <v>0</v>
      </c>
      <c r="AM350">
        <v>1</v>
      </c>
      <c r="AN350" s="51" t="s">
        <v>363</v>
      </c>
    </row>
    <row r="351" spans="1:40" x14ac:dyDescent="0.3">
      <c r="A351">
        <v>2025</v>
      </c>
      <c r="B351">
        <v>2</v>
      </c>
      <c r="C351">
        <v>4462</v>
      </c>
      <c r="D351">
        <v>4465</v>
      </c>
      <c r="E351" t="s">
        <v>189</v>
      </c>
      <c r="F351" t="s">
        <v>163</v>
      </c>
      <c r="G351" t="s">
        <v>167</v>
      </c>
      <c r="H351">
        <v>0</v>
      </c>
      <c r="I351">
        <v>0</v>
      </c>
      <c r="K351">
        <v>0</v>
      </c>
      <c r="L351">
        <v>1</v>
      </c>
      <c r="M351">
        <v>1</v>
      </c>
      <c r="N351">
        <v>1</v>
      </c>
      <c r="O351">
        <v>1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1</v>
      </c>
      <c r="Z351">
        <v>1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1</v>
      </c>
      <c r="AG351">
        <v>1</v>
      </c>
      <c r="AH351">
        <v>0</v>
      </c>
      <c r="AI351">
        <v>0</v>
      </c>
      <c r="AJ351">
        <v>3</v>
      </c>
      <c r="AK351">
        <v>0</v>
      </c>
      <c r="AL351">
        <v>0</v>
      </c>
      <c r="AM351">
        <v>0</v>
      </c>
      <c r="AN351" s="51" t="s">
        <v>363</v>
      </c>
    </row>
    <row r="352" spans="1:40" x14ac:dyDescent="0.3">
      <c r="A352">
        <v>2025</v>
      </c>
      <c r="B352">
        <v>2</v>
      </c>
      <c r="C352">
        <v>6669</v>
      </c>
      <c r="D352">
        <v>6681</v>
      </c>
      <c r="E352" t="s">
        <v>190</v>
      </c>
      <c r="F352" t="s">
        <v>92</v>
      </c>
      <c r="G352" t="s">
        <v>107</v>
      </c>
      <c r="H352">
        <v>0</v>
      </c>
      <c r="I352">
        <v>0</v>
      </c>
      <c r="K352">
        <v>0</v>
      </c>
      <c r="L352">
        <v>1</v>
      </c>
      <c r="M352">
        <v>1</v>
      </c>
      <c r="N352">
        <v>1</v>
      </c>
      <c r="O352">
        <v>1</v>
      </c>
      <c r="P352">
        <v>5</v>
      </c>
      <c r="Q352">
        <v>3</v>
      </c>
      <c r="R352">
        <v>4</v>
      </c>
      <c r="S352">
        <v>3</v>
      </c>
      <c r="T352">
        <v>1</v>
      </c>
      <c r="U352">
        <v>2</v>
      </c>
      <c r="V352">
        <v>0</v>
      </c>
      <c r="W352">
        <v>0</v>
      </c>
      <c r="X352">
        <v>0</v>
      </c>
      <c r="Y352">
        <v>0</v>
      </c>
      <c r="Z352">
        <v>2</v>
      </c>
      <c r="AA352">
        <v>0</v>
      </c>
      <c r="AB352">
        <v>2</v>
      </c>
      <c r="AC352">
        <v>0</v>
      </c>
      <c r="AD352">
        <v>1</v>
      </c>
      <c r="AE352">
        <v>0</v>
      </c>
      <c r="AF352">
        <v>2</v>
      </c>
      <c r="AG352">
        <v>2</v>
      </c>
      <c r="AH352">
        <v>0</v>
      </c>
      <c r="AI352">
        <v>0</v>
      </c>
      <c r="AJ352">
        <v>5</v>
      </c>
      <c r="AK352">
        <v>0</v>
      </c>
      <c r="AL352">
        <v>0</v>
      </c>
      <c r="AM352">
        <v>0</v>
      </c>
      <c r="AN352" s="51" t="s">
        <v>107</v>
      </c>
    </row>
    <row r="353" spans="1:40" x14ac:dyDescent="0.3">
      <c r="A353">
        <v>2025</v>
      </c>
      <c r="B353">
        <v>2</v>
      </c>
      <c r="C353">
        <v>6670</v>
      </c>
      <c r="D353">
        <v>6682</v>
      </c>
      <c r="E353" t="s">
        <v>191</v>
      </c>
      <c r="F353" t="s">
        <v>92</v>
      </c>
      <c r="G353" t="s">
        <v>107</v>
      </c>
      <c r="H353">
        <v>0</v>
      </c>
      <c r="I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1</v>
      </c>
      <c r="Q353">
        <v>1</v>
      </c>
      <c r="R353">
        <v>1</v>
      </c>
      <c r="S353">
        <v>1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2</v>
      </c>
      <c r="AC353">
        <v>1</v>
      </c>
      <c r="AD353">
        <v>1</v>
      </c>
      <c r="AE353">
        <v>1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 s="51" t="s">
        <v>107</v>
      </c>
    </row>
    <row r="354" spans="1:40" x14ac:dyDescent="0.3">
      <c r="A354">
        <v>2025</v>
      </c>
      <c r="B354">
        <v>2</v>
      </c>
      <c r="C354">
        <v>6671</v>
      </c>
      <c r="D354">
        <v>6683</v>
      </c>
      <c r="E354" t="s">
        <v>192</v>
      </c>
      <c r="F354" t="s">
        <v>92</v>
      </c>
      <c r="G354" t="s">
        <v>128</v>
      </c>
      <c r="H354">
        <v>1</v>
      </c>
      <c r="I354">
        <v>0</v>
      </c>
      <c r="K354">
        <v>1</v>
      </c>
      <c r="L354">
        <v>7</v>
      </c>
      <c r="M354">
        <v>7</v>
      </c>
      <c r="N354">
        <v>7</v>
      </c>
      <c r="O354">
        <v>7</v>
      </c>
      <c r="P354">
        <v>6</v>
      </c>
      <c r="Q354">
        <v>4</v>
      </c>
      <c r="R354">
        <v>6</v>
      </c>
      <c r="S354">
        <v>7</v>
      </c>
      <c r="T354">
        <v>6</v>
      </c>
      <c r="U354">
        <v>6</v>
      </c>
      <c r="V354">
        <v>0</v>
      </c>
      <c r="W354">
        <v>0</v>
      </c>
      <c r="X354">
        <v>5</v>
      </c>
      <c r="Y354">
        <v>3</v>
      </c>
      <c r="Z354">
        <v>4</v>
      </c>
      <c r="AA354">
        <v>0</v>
      </c>
      <c r="AB354">
        <v>10</v>
      </c>
      <c r="AC354">
        <v>2</v>
      </c>
      <c r="AD354">
        <v>1</v>
      </c>
      <c r="AE354">
        <v>1</v>
      </c>
      <c r="AF354">
        <v>3</v>
      </c>
      <c r="AG354">
        <v>3</v>
      </c>
      <c r="AH354">
        <v>2</v>
      </c>
      <c r="AI354">
        <v>0</v>
      </c>
      <c r="AJ354">
        <v>8</v>
      </c>
      <c r="AK354">
        <v>0</v>
      </c>
      <c r="AL354">
        <v>1</v>
      </c>
      <c r="AM354">
        <v>3</v>
      </c>
      <c r="AN354" s="51" t="s">
        <v>128</v>
      </c>
    </row>
    <row r="355" spans="1:40" x14ac:dyDescent="0.3">
      <c r="A355">
        <v>2025</v>
      </c>
      <c r="B355">
        <v>2</v>
      </c>
      <c r="C355">
        <v>6709</v>
      </c>
      <c r="D355">
        <v>6722</v>
      </c>
      <c r="E355" t="s">
        <v>193</v>
      </c>
      <c r="F355" t="s">
        <v>33</v>
      </c>
      <c r="G355" t="s">
        <v>61</v>
      </c>
      <c r="H355">
        <v>1</v>
      </c>
      <c r="I355">
        <v>0</v>
      </c>
      <c r="K355">
        <v>4</v>
      </c>
      <c r="L355">
        <v>4</v>
      </c>
      <c r="M355">
        <v>4</v>
      </c>
      <c r="N355">
        <v>4</v>
      </c>
      <c r="O355">
        <v>4</v>
      </c>
      <c r="P355">
        <v>9</v>
      </c>
      <c r="Q355">
        <v>9</v>
      </c>
      <c r="R355">
        <v>9</v>
      </c>
      <c r="S355">
        <v>9</v>
      </c>
      <c r="T355">
        <v>11</v>
      </c>
      <c r="U355">
        <v>11</v>
      </c>
      <c r="V355">
        <v>0</v>
      </c>
      <c r="W355">
        <v>0</v>
      </c>
      <c r="X355">
        <v>13</v>
      </c>
      <c r="Y355">
        <v>12</v>
      </c>
      <c r="Z355">
        <v>6</v>
      </c>
      <c r="AA355">
        <v>0</v>
      </c>
      <c r="AB355">
        <v>12</v>
      </c>
      <c r="AC355">
        <v>4</v>
      </c>
      <c r="AD355">
        <v>1</v>
      </c>
      <c r="AE355">
        <v>4</v>
      </c>
      <c r="AF355">
        <v>4</v>
      </c>
      <c r="AG355">
        <v>4</v>
      </c>
      <c r="AH355">
        <v>1</v>
      </c>
      <c r="AI355">
        <v>0</v>
      </c>
      <c r="AJ355">
        <v>50</v>
      </c>
      <c r="AK355">
        <v>0</v>
      </c>
      <c r="AL355">
        <v>0</v>
      </c>
      <c r="AM355">
        <v>7</v>
      </c>
      <c r="AN355" s="51" t="s">
        <v>193</v>
      </c>
    </row>
    <row r="356" spans="1:40" x14ac:dyDescent="0.3">
      <c r="A356">
        <v>2025</v>
      </c>
      <c r="B356">
        <v>2</v>
      </c>
      <c r="C356">
        <v>6710</v>
      </c>
      <c r="D356">
        <v>6723</v>
      </c>
      <c r="E356" t="s">
        <v>194</v>
      </c>
      <c r="F356" t="s">
        <v>33</v>
      </c>
      <c r="G356" t="s">
        <v>54</v>
      </c>
      <c r="H356">
        <v>0</v>
      </c>
      <c r="I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1</v>
      </c>
      <c r="AK356">
        <v>0</v>
      </c>
      <c r="AL356">
        <v>0</v>
      </c>
      <c r="AM356">
        <v>0</v>
      </c>
      <c r="AN356" s="51" t="s">
        <v>194</v>
      </c>
    </row>
    <row r="357" spans="1:40" x14ac:dyDescent="0.3">
      <c r="A357">
        <v>2025</v>
      </c>
      <c r="B357">
        <v>2</v>
      </c>
      <c r="C357">
        <v>6930</v>
      </c>
      <c r="D357">
        <v>6953</v>
      </c>
      <c r="E357" t="s">
        <v>195</v>
      </c>
      <c r="F357" t="s">
        <v>92</v>
      </c>
      <c r="G357" t="s">
        <v>116</v>
      </c>
      <c r="H357">
        <v>0</v>
      </c>
      <c r="I357">
        <v>0</v>
      </c>
      <c r="K357">
        <v>0</v>
      </c>
      <c r="L357">
        <v>1</v>
      </c>
      <c r="M357">
        <v>1</v>
      </c>
      <c r="N357">
        <v>1</v>
      </c>
      <c r="O357">
        <v>1</v>
      </c>
      <c r="P357">
        <v>2</v>
      </c>
      <c r="Q357">
        <v>2</v>
      </c>
      <c r="R357">
        <v>2</v>
      </c>
      <c r="S357">
        <v>2</v>
      </c>
      <c r="T357">
        <v>1</v>
      </c>
      <c r="U357">
        <v>1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1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19</v>
      </c>
      <c r="AK357">
        <v>0</v>
      </c>
      <c r="AL357">
        <v>0</v>
      </c>
      <c r="AM357">
        <v>1</v>
      </c>
      <c r="AN357" s="51" t="s">
        <v>116</v>
      </c>
    </row>
    <row r="358" spans="1:40" x14ac:dyDescent="0.3">
      <c r="A358">
        <v>2025</v>
      </c>
      <c r="B358">
        <v>2</v>
      </c>
      <c r="C358">
        <v>6931</v>
      </c>
      <c r="D358">
        <v>6954</v>
      </c>
      <c r="E358" t="s">
        <v>196</v>
      </c>
      <c r="F358" t="s">
        <v>33</v>
      </c>
      <c r="G358" t="s">
        <v>161</v>
      </c>
      <c r="H358">
        <v>0</v>
      </c>
      <c r="I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2</v>
      </c>
      <c r="Q358">
        <v>2</v>
      </c>
      <c r="R358">
        <v>2</v>
      </c>
      <c r="S358">
        <v>2</v>
      </c>
      <c r="T358">
        <v>7</v>
      </c>
      <c r="U358">
        <v>7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1</v>
      </c>
      <c r="AC358">
        <v>0</v>
      </c>
      <c r="AD358">
        <v>0</v>
      </c>
      <c r="AE358">
        <v>0</v>
      </c>
      <c r="AF358">
        <v>1</v>
      </c>
      <c r="AG358">
        <v>1</v>
      </c>
      <c r="AH358">
        <v>0</v>
      </c>
      <c r="AI358">
        <v>0</v>
      </c>
      <c r="AJ358">
        <v>14</v>
      </c>
      <c r="AK358">
        <v>0</v>
      </c>
      <c r="AL358">
        <v>0</v>
      </c>
      <c r="AM358">
        <v>1</v>
      </c>
      <c r="AN358" s="51" t="s">
        <v>161</v>
      </c>
    </row>
    <row r="359" spans="1:40" x14ac:dyDescent="0.3">
      <c r="A359">
        <v>2025</v>
      </c>
      <c r="B359">
        <v>2</v>
      </c>
      <c r="C359">
        <v>6974</v>
      </c>
      <c r="D359">
        <v>6997</v>
      </c>
      <c r="E359" t="s">
        <v>197</v>
      </c>
      <c r="F359" t="s">
        <v>33</v>
      </c>
      <c r="G359" t="s">
        <v>54</v>
      </c>
      <c r="H359">
        <v>0</v>
      </c>
      <c r="I359">
        <v>0</v>
      </c>
      <c r="K359">
        <v>0</v>
      </c>
      <c r="L359">
        <v>6</v>
      </c>
      <c r="M359">
        <v>6</v>
      </c>
      <c r="N359">
        <v>6</v>
      </c>
      <c r="O359">
        <v>6</v>
      </c>
      <c r="P359">
        <v>5</v>
      </c>
      <c r="Q359">
        <v>5</v>
      </c>
      <c r="R359">
        <v>5</v>
      </c>
      <c r="S359">
        <v>4</v>
      </c>
      <c r="T359">
        <v>4</v>
      </c>
      <c r="U359">
        <v>4</v>
      </c>
      <c r="V359">
        <v>0</v>
      </c>
      <c r="W359">
        <v>0</v>
      </c>
      <c r="X359">
        <v>3</v>
      </c>
      <c r="Y359">
        <v>4</v>
      </c>
      <c r="Z359">
        <v>4</v>
      </c>
      <c r="AA359">
        <v>0</v>
      </c>
      <c r="AB359">
        <v>11</v>
      </c>
      <c r="AC359">
        <v>0</v>
      </c>
      <c r="AD359">
        <v>2</v>
      </c>
      <c r="AE359">
        <v>2</v>
      </c>
      <c r="AF359">
        <v>6</v>
      </c>
      <c r="AG359">
        <v>6</v>
      </c>
      <c r="AH359">
        <v>3</v>
      </c>
      <c r="AI359">
        <v>0</v>
      </c>
      <c r="AJ359">
        <v>52</v>
      </c>
      <c r="AK359">
        <v>0</v>
      </c>
      <c r="AL359">
        <v>0</v>
      </c>
      <c r="AM359">
        <v>5</v>
      </c>
      <c r="AN359" s="51" t="s">
        <v>197</v>
      </c>
    </row>
    <row r="360" spans="1:40" x14ac:dyDescent="0.3">
      <c r="A360">
        <v>2025</v>
      </c>
      <c r="B360">
        <v>2</v>
      </c>
      <c r="C360">
        <v>6997</v>
      </c>
      <c r="D360">
        <v>7020</v>
      </c>
      <c r="E360" t="s">
        <v>198</v>
      </c>
      <c r="F360" t="s">
        <v>92</v>
      </c>
      <c r="G360" t="s">
        <v>118</v>
      </c>
      <c r="H360">
        <v>0</v>
      </c>
      <c r="I360">
        <v>0</v>
      </c>
      <c r="K360">
        <v>0</v>
      </c>
      <c r="L360">
        <v>1</v>
      </c>
      <c r="M360">
        <v>1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2</v>
      </c>
      <c r="AD360">
        <v>2</v>
      </c>
      <c r="AE360">
        <v>2</v>
      </c>
      <c r="AF360">
        <v>0</v>
      </c>
      <c r="AG360">
        <v>0</v>
      </c>
      <c r="AH360">
        <v>1</v>
      </c>
      <c r="AI360">
        <v>0</v>
      </c>
      <c r="AJ360">
        <v>6</v>
      </c>
      <c r="AK360">
        <v>0</v>
      </c>
      <c r="AL360">
        <v>0</v>
      </c>
      <c r="AM360">
        <v>0</v>
      </c>
      <c r="AN360" s="51" t="s">
        <v>360</v>
      </c>
    </row>
    <row r="361" spans="1:40" x14ac:dyDescent="0.3">
      <c r="A361">
        <v>2025</v>
      </c>
      <c r="B361">
        <v>2</v>
      </c>
      <c r="C361">
        <v>6998</v>
      </c>
      <c r="D361">
        <v>7021</v>
      </c>
      <c r="E361" t="s">
        <v>199</v>
      </c>
      <c r="F361" t="s">
        <v>92</v>
      </c>
      <c r="G361" t="s">
        <v>118</v>
      </c>
      <c r="H361">
        <v>0</v>
      </c>
      <c r="I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1</v>
      </c>
      <c r="U361">
        <v>1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0</v>
      </c>
      <c r="AL361">
        <v>0</v>
      </c>
      <c r="AM361">
        <v>1</v>
      </c>
      <c r="AN361" s="51" t="s">
        <v>360</v>
      </c>
    </row>
    <row r="362" spans="1:40" x14ac:dyDescent="0.3">
      <c r="A362">
        <v>2025</v>
      </c>
      <c r="B362">
        <v>2</v>
      </c>
      <c r="C362">
        <v>6999</v>
      </c>
      <c r="D362">
        <v>7022</v>
      </c>
      <c r="E362" t="s">
        <v>200</v>
      </c>
      <c r="F362" t="s">
        <v>163</v>
      </c>
      <c r="G362" t="s">
        <v>169</v>
      </c>
      <c r="H362">
        <v>0</v>
      </c>
      <c r="I362">
        <v>0</v>
      </c>
      <c r="K362">
        <v>0</v>
      </c>
      <c r="L362">
        <v>4</v>
      </c>
      <c r="M362">
        <v>4</v>
      </c>
      <c r="N362">
        <v>4</v>
      </c>
      <c r="O362">
        <v>4</v>
      </c>
      <c r="P362">
        <v>2</v>
      </c>
      <c r="Q362">
        <v>1</v>
      </c>
      <c r="R362">
        <v>2</v>
      </c>
      <c r="S362">
        <v>2</v>
      </c>
      <c r="T362">
        <v>5</v>
      </c>
      <c r="U362">
        <v>3</v>
      </c>
      <c r="V362">
        <v>0</v>
      </c>
      <c r="W362">
        <v>0</v>
      </c>
      <c r="X362">
        <v>3</v>
      </c>
      <c r="Y362">
        <v>3</v>
      </c>
      <c r="Z362">
        <v>3</v>
      </c>
      <c r="AA362">
        <v>0</v>
      </c>
      <c r="AB362">
        <v>4</v>
      </c>
      <c r="AC362">
        <v>0</v>
      </c>
      <c r="AD362">
        <v>1</v>
      </c>
      <c r="AE362">
        <v>1</v>
      </c>
      <c r="AF362">
        <v>2</v>
      </c>
      <c r="AG362">
        <v>2</v>
      </c>
      <c r="AH362">
        <v>0</v>
      </c>
      <c r="AI362">
        <v>0</v>
      </c>
      <c r="AJ362">
        <v>4</v>
      </c>
      <c r="AK362">
        <v>0</v>
      </c>
      <c r="AL362">
        <v>0</v>
      </c>
      <c r="AM362">
        <v>2</v>
      </c>
      <c r="AN362" s="51" t="s">
        <v>169</v>
      </c>
    </row>
    <row r="363" spans="1:40" x14ac:dyDescent="0.3">
      <c r="A363">
        <v>2025</v>
      </c>
      <c r="B363">
        <v>2</v>
      </c>
      <c r="C363">
        <v>7000</v>
      </c>
      <c r="D363">
        <v>7023</v>
      </c>
      <c r="E363" t="s">
        <v>201</v>
      </c>
      <c r="F363" t="s">
        <v>33</v>
      </c>
      <c r="G363" t="s">
        <v>42</v>
      </c>
      <c r="H363">
        <v>0</v>
      </c>
      <c r="I363">
        <v>0</v>
      </c>
      <c r="K363">
        <v>2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1</v>
      </c>
      <c r="U363">
        <v>1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2</v>
      </c>
      <c r="AC363">
        <v>0</v>
      </c>
      <c r="AD363">
        <v>0</v>
      </c>
      <c r="AE363">
        <v>0</v>
      </c>
      <c r="AF363">
        <v>1</v>
      </c>
      <c r="AG363">
        <v>1</v>
      </c>
      <c r="AH363">
        <v>2</v>
      </c>
      <c r="AI363">
        <v>0</v>
      </c>
      <c r="AJ363">
        <v>3</v>
      </c>
      <c r="AK363">
        <v>0</v>
      </c>
      <c r="AL363">
        <v>0</v>
      </c>
      <c r="AM363">
        <v>2</v>
      </c>
      <c r="AN363" s="51" t="s">
        <v>42</v>
      </c>
    </row>
    <row r="364" spans="1:40" x14ac:dyDescent="0.3">
      <c r="A364">
        <v>2025</v>
      </c>
      <c r="B364">
        <v>2</v>
      </c>
      <c r="C364">
        <v>7083</v>
      </c>
      <c r="D364">
        <v>7107</v>
      </c>
      <c r="E364" t="s">
        <v>58</v>
      </c>
      <c r="F364" t="s">
        <v>33</v>
      </c>
      <c r="G364" t="s">
        <v>58</v>
      </c>
      <c r="H364">
        <v>0</v>
      </c>
      <c r="I364">
        <v>0</v>
      </c>
      <c r="K364">
        <v>2</v>
      </c>
      <c r="L364">
        <v>18</v>
      </c>
      <c r="M364">
        <v>19</v>
      </c>
      <c r="N364">
        <v>18</v>
      </c>
      <c r="O364">
        <v>18</v>
      </c>
      <c r="P364">
        <v>15</v>
      </c>
      <c r="Q364">
        <v>16</v>
      </c>
      <c r="R364">
        <v>17</v>
      </c>
      <c r="S364">
        <v>15</v>
      </c>
      <c r="T364">
        <v>18</v>
      </c>
      <c r="U364">
        <v>19</v>
      </c>
      <c r="V364">
        <v>0</v>
      </c>
      <c r="W364">
        <v>0</v>
      </c>
      <c r="X364">
        <v>15</v>
      </c>
      <c r="Y364">
        <v>18</v>
      </c>
      <c r="Z364">
        <v>8</v>
      </c>
      <c r="AA364">
        <v>0</v>
      </c>
      <c r="AB364">
        <v>11</v>
      </c>
      <c r="AC364">
        <v>8</v>
      </c>
      <c r="AD364">
        <v>12</v>
      </c>
      <c r="AE364">
        <v>13</v>
      </c>
      <c r="AF364">
        <v>12</v>
      </c>
      <c r="AG364">
        <v>11</v>
      </c>
      <c r="AH364">
        <v>2</v>
      </c>
      <c r="AI364">
        <v>0</v>
      </c>
      <c r="AJ364">
        <v>36</v>
      </c>
      <c r="AK364">
        <v>0</v>
      </c>
      <c r="AL364">
        <v>3</v>
      </c>
      <c r="AM364">
        <v>12</v>
      </c>
      <c r="AN364" s="51" t="s">
        <v>58</v>
      </c>
    </row>
    <row r="365" spans="1:40" x14ac:dyDescent="0.3">
      <c r="A365">
        <v>2025</v>
      </c>
      <c r="B365">
        <v>2</v>
      </c>
      <c r="C365">
        <v>7156</v>
      </c>
      <c r="D365">
        <v>7183</v>
      </c>
      <c r="E365" t="s">
        <v>202</v>
      </c>
      <c r="F365" t="s">
        <v>33</v>
      </c>
      <c r="G365" t="s">
        <v>49</v>
      </c>
      <c r="H365">
        <v>0</v>
      </c>
      <c r="I365">
        <v>0</v>
      </c>
      <c r="K365">
        <v>2</v>
      </c>
      <c r="L365">
        <v>11</v>
      </c>
      <c r="M365">
        <v>11</v>
      </c>
      <c r="N365">
        <v>11</v>
      </c>
      <c r="O365">
        <v>11</v>
      </c>
      <c r="P365">
        <v>15</v>
      </c>
      <c r="Q365">
        <v>14</v>
      </c>
      <c r="R365">
        <v>16</v>
      </c>
      <c r="S365">
        <v>16</v>
      </c>
      <c r="T365">
        <v>21</v>
      </c>
      <c r="U365">
        <v>22</v>
      </c>
      <c r="V365">
        <v>0</v>
      </c>
      <c r="W365">
        <v>0</v>
      </c>
      <c r="X365">
        <v>20</v>
      </c>
      <c r="Y365">
        <v>18</v>
      </c>
      <c r="Z365">
        <v>20</v>
      </c>
      <c r="AA365">
        <v>0</v>
      </c>
      <c r="AB365">
        <v>15</v>
      </c>
      <c r="AC365">
        <v>8</v>
      </c>
      <c r="AD365">
        <v>10</v>
      </c>
      <c r="AE365">
        <v>9</v>
      </c>
      <c r="AF365">
        <v>11</v>
      </c>
      <c r="AG365">
        <v>12</v>
      </c>
      <c r="AH365">
        <v>0</v>
      </c>
      <c r="AI365">
        <v>0</v>
      </c>
      <c r="AJ365">
        <v>96</v>
      </c>
      <c r="AK365">
        <v>0</v>
      </c>
      <c r="AL365">
        <v>2</v>
      </c>
      <c r="AM365">
        <v>25</v>
      </c>
      <c r="AN365" s="51" t="s">
        <v>49</v>
      </c>
    </row>
    <row r="366" spans="1:40" x14ac:dyDescent="0.3">
      <c r="A366">
        <v>2025</v>
      </c>
      <c r="B366">
        <v>2</v>
      </c>
      <c r="C366">
        <v>7195</v>
      </c>
      <c r="D366">
        <v>7222</v>
      </c>
      <c r="E366" t="s">
        <v>203</v>
      </c>
      <c r="F366" t="s">
        <v>92</v>
      </c>
      <c r="G366" t="s">
        <v>141</v>
      </c>
      <c r="H366">
        <v>0</v>
      </c>
      <c r="I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1</v>
      </c>
      <c r="Q366">
        <v>1</v>
      </c>
      <c r="R366">
        <v>1</v>
      </c>
      <c r="S366">
        <v>1</v>
      </c>
      <c r="T366">
        <v>2</v>
      </c>
      <c r="U366">
        <v>2</v>
      </c>
      <c r="V366">
        <v>0</v>
      </c>
      <c r="W366">
        <v>0</v>
      </c>
      <c r="X366">
        <v>3</v>
      </c>
      <c r="Y366">
        <v>3</v>
      </c>
      <c r="Z366">
        <v>3</v>
      </c>
      <c r="AA366">
        <v>0</v>
      </c>
      <c r="AB366">
        <v>2</v>
      </c>
      <c r="AC366">
        <v>2</v>
      </c>
      <c r="AD366">
        <v>2</v>
      </c>
      <c r="AE366">
        <v>2</v>
      </c>
      <c r="AF366">
        <v>1</v>
      </c>
      <c r="AG366">
        <v>2</v>
      </c>
      <c r="AH366">
        <v>0</v>
      </c>
      <c r="AI366">
        <v>0</v>
      </c>
      <c r="AJ366">
        <v>11</v>
      </c>
      <c r="AK366">
        <v>0</v>
      </c>
      <c r="AL366">
        <v>0</v>
      </c>
      <c r="AM366">
        <v>1</v>
      </c>
      <c r="AN366" s="51" t="s">
        <v>141</v>
      </c>
    </row>
    <row r="367" spans="1:40" x14ac:dyDescent="0.3">
      <c r="A367">
        <v>2025</v>
      </c>
      <c r="B367">
        <v>2</v>
      </c>
      <c r="C367">
        <v>7196</v>
      </c>
      <c r="D367">
        <v>7223</v>
      </c>
      <c r="E367" t="s">
        <v>204</v>
      </c>
      <c r="F367" t="s">
        <v>92</v>
      </c>
      <c r="G367" t="s">
        <v>141</v>
      </c>
      <c r="H367">
        <v>0</v>
      </c>
      <c r="I367">
        <v>0</v>
      </c>
      <c r="K367">
        <v>0</v>
      </c>
      <c r="L367">
        <v>1</v>
      </c>
      <c r="M367">
        <v>1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0</v>
      </c>
      <c r="U367">
        <v>0</v>
      </c>
      <c r="V367">
        <v>0</v>
      </c>
      <c r="W367">
        <v>0</v>
      </c>
      <c r="X367">
        <v>1</v>
      </c>
      <c r="Y367">
        <v>1</v>
      </c>
      <c r="Z367">
        <v>1</v>
      </c>
      <c r="AA367">
        <v>0</v>
      </c>
      <c r="AB367">
        <v>0</v>
      </c>
      <c r="AC367">
        <v>0</v>
      </c>
      <c r="AD367">
        <v>1</v>
      </c>
      <c r="AE367">
        <v>1</v>
      </c>
      <c r="AF367">
        <v>1</v>
      </c>
      <c r="AG367">
        <v>0</v>
      </c>
      <c r="AH367">
        <v>0</v>
      </c>
      <c r="AI367">
        <v>0</v>
      </c>
      <c r="AJ367">
        <v>11</v>
      </c>
      <c r="AK367">
        <v>0</v>
      </c>
      <c r="AL367">
        <v>0</v>
      </c>
      <c r="AM367">
        <v>0</v>
      </c>
      <c r="AN367" s="51" t="s">
        <v>141</v>
      </c>
    </row>
    <row r="368" spans="1:40" x14ac:dyDescent="0.3">
      <c r="A368">
        <v>2025</v>
      </c>
      <c r="B368">
        <v>2</v>
      </c>
      <c r="C368">
        <v>7273</v>
      </c>
      <c r="D368">
        <v>7306</v>
      </c>
      <c r="E368" t="s">
        <v>205</v>
      </c>
      <c r="F368" t="s">
        <v>33</v>
      </c>
      <c r="G368" t="s">
        <v>56</v>
      </c>
      <c r="H368">
        <v>2</v>
      </c>
      <c r="I368">
        <v>0</v>
      </c>
      <c r="K368">
        <v>2</v>
      </c>
      <c r="L368">
        <v>13</v>
      </c>
      <c r="M368">
        <v>13</v>
      </c>
      <c r="N368">
        <v>13</v>
      </c>
      <c r="O368">
        <v>13</v>
      </c>
      <c r="P368">
        <v>5</v>
      </c>
      <c r="Q368">
        <v>5</v>
      </c>
      <c r="R368">
        <v>5</v>
      </c>
      <c r="S368">
        <v>5</v>
      </c>
      <c r="T368">
        <v>9</v>
      </c>
      <c r="U368">
        <v>9</v>
      </c>
      <c r="V368">
        <v>0</v>
      </c>
      <c r="W368">
        <v>0</v>
      </c>
      <c r="X368">
        <v>5</v>
      </c>
      <c r="Y368">
        <v>6</v>
      </c>
      <c r="Z368">
        <v>6</v>
      </c>
      <c r="AA368">
        <v>0</v>
      </c>
      <c r="AB368">
        <v>8</v>
      </c>
      <c r="AC368">
        <v>9</v>
      </c>
      <c r="AD368">
        <v>10</v>
      </c>
      <c r="AE368">
        <v>10</v>
      </c>
      <c r="AF368">
        <v>3</v>
      </c>
      <c r="AG368">
        <v>2</v>
      </c>
      <c r="AH368">
        <v>0</v>
      </c>
      <c r="AI368">
        <v>0</v>
      </c>
      <c r="AJ368">
        <v>27</v>
      </c>
      <c r="AK368">
        <v>0</v>
      </c>
      <c r="AL368">
        <v>0</v>
      </c>
      <c r="AM368">
        <v>6</v>
      </c>
      <c r="AN368" s="51" t="s">
        <v>56</v>
      </c>
    </row>
    <row r="369" spans="1:40" x14ac:dyDescent="0.3">
      <c r="A369">
        <v>2025</v>
      </c>
      <c r="B369">
        <v>2</v>
      </c>
      <c r="C369">
        <v>7282</v>
      </c>
      <c r="D369">
        <v>7315</v>
      </c>
      <c r="E369" t="s">
        <v>206</v>
      </c>
      <c r="F369" t="s">
        <v>92</v>
      </c>
      <c r="G369" t="s">
        <v>128</v>
      </c>
      <c r="H369">
        <v>0</v>
      </c>
      <c r="I369">
        <v>0</v>
      </c>
      <c r="K369">
        <v>0</v>
      </c>
      <c r="L369">
        <v>3</v>
      </c>
      <c r="M369">
        <v>3</v>
      </c>
      <c r="N369">
        <v>3</v>
      </c>
      <c r="O369">
        <v>3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0</v>
      </c>
      <c r="AB369">
        <v>1</v>
      </c>
      <c r="AC369">
        <v>0</v>
      </c>
      <c r="AD369">
        <v>0</v>
      </c>
      <c r="AE369">
        <v>1</v>
      </c>
      <c r="AF369">
        <v>1</v>
      </c>
      <c r="AG369">
        <v>0</v>
      </c>
      <c r="AH369">
        <v>0</v>
      </c>
      <c r="AI369">
        <v>0</v>
      </c>
      <c r="AJ369">
        <v>8</v>
      </c>
      <c r="AK369">
        <v>0</v>
      </c>
      <c r="AL369">
        <v>0</v>
      </c>
      <c r="AM369">
        <v>1</v>
      </c>
      <c r="AN369" s="51" t="s">
        <v>128</v>
      </c>
    </row>
    <row r="370" spans="1:40" x14ac:dyDescent="0.3">
      <c r="A370">
        <v>2025</v>
      </c>
      <c r="B370">
        <v>2</v>
      </c>
      <c r="C370">
        <v>7283</v>
      </c>
      <c r="D370">
        <v>7316</v>
      </c>
      <c r="E370" t="s">
        <v>207</v>
      </c>
      <c r="F370" t="s">
        <v>92</v>
      </c>
      <c r="G370" t="s">
        <v>128</v>
      </c>
      <c r="H370">
        <v>1</v>
      </c>
      <c r="I370">
        <v>0</v>
      </c>
      <c r="K370">
        <v>1</v>
      </c>
      <c r="L370">
        <v>3</v>
      </c>
      <c r="M370">
        <v>3</v>
      </c>
      <c r="N370">
        <v>3</v>
      </c>
      <c r="O370">
        <v>3</v>
      </c>
      <c r="P370">
        <v>3</v>
      </c>
      <c r="Q370">
        <v>3</v>
      </c>
      <c r="R370">
        <v>2</v>
      </c>
      <c r="S370">
        <v>3</v>
      </c>
      <c r="T370">
        <v>2</v>
      </c>
      <c r="U370">
        <v>2</v>
      </c>
      <c r="V370">
        <v>0</v>
      </c>
      <c r="W370">
        <v>0</v>
      </c>
      <c r="X370">
        <v>5</v>
      </c>
      <c r="Y370">
        <v>4</v>
      </c>
      <c r="Z370">
        <v>5</v>
      </c>
      <c r="AA370">
        <v>0</v>
      </c>
      <c r="AB370">
        <v>4</v>
      </c>
      <c r="AC370">
        <v>2</v>
      </c>
      <c r="AD370">
        <v>2</v>
      </c>
      <c r="AE370">
        <v>1</v>
      </c>
      <c r="AF370">
        <v>0</v>
      </c>
      <c r="AG370">
        <v>0</v>
      </c>
      <c r="AH370">
        <v>0</v>
      </c>
      <c r="AI370">
        <v>0</v>
      </c>
      <c r="AJ370">
        <v>4</v>
      </c>
      <c r="AK370">
        <v>0</v>
      </c>
      <c r="AL370">
        <v>0</v>
      </c>
      <c r="AM370">
        <v>1</v>
      </c>
      <c r="AN370" s="51" t="s">
        <v>128</v>
      </c>
    </row>
    <row r="371" spans="1:40" x14ac:dyDescent="0.3">
      <c r="A371">
        <v>2025</v>
      </c>
      <c r="B371">
        <v>2</v>
      </c>
      <c r="C371">
        <v>7284</v>
      </c>
      <c r="D371">
        <v>7317</v>
      </c>
      <c r="E371" t="s">
        <v>208</v>
      </c>
      <c r="F371" t="s">
        <v>163</v>
      </c>
      <c r="G371" t="s">
        <v>169</v>
      </c>
      <c r="H371">
        <v>0</v>
      </c>
      <c r="I371">
        <v>0</v>
      </c>
      <c r="K371">
        <v>0</v>
      </c>
      <c r="L371">
        <v>1</v>
      </c>
      <c r="M371">
        <v>1</v>
      </c>
      <c r="N371">
        <v>1</v>
      </c>
      <c r="O371">
        <v>1</v>
      </c>
      <c r="P371">
        <v>0</v>
      </c>
      <c r="Q371">
        <v>0</v>
      </c>
      <c r="R371">
        <v>0</v>
      </c>
      <c r="S371">
        <v>0</v>
      </c>
      <c r="T371">
        <v>5</v>
      </c>
      <c r="U371">
        <v>5</v>
      </c>
      <c r="V371">
        <v>0</v>
      </c>
      <c r="W371">
        <v>0</v>
      </c>
      <c r="X371">
        <v>2</v>
      </c>
      <c r="Y371">
        <v>1</v>
      </c>
      <c r="Z371">
        <v>1</v>
      </c>
      <c r="AA371">
        <v>0</v>
      </c>
      <c r="AB371">
        <v>1</v>
      </c>
      <c r="AC371">
        <v>1</v>
      </c>
      <c r="AD371">
        <v>1</v>
      </c>
      <c r="AE371">
        <v>1</v>
      </c>
      <c r="AF371">
        <v>1</v>
      </c>
      <c r="AG371">
        <v>0</v>
      </c>
      <c r="AH371">
        <v>3</v>
      </c>
      <c r="AI371">
        <v>0</v>
      </c>
      <c r="AJ371">
        <v>5</v>
      </c>
      <c r="AK371">
        <v>0</v>
      </c>
      <c r="AL371">
        <v>0</v>
      </c>
      <c r="AM371">
        <v>0</v>
      </c>
      <c r="AN371" s="51" t="s">
        <v>169</v>
      </c>
    </row>
    <row r="372" spans="1:40" x14ac:dyDescent="0.3">
      <c r="A372">
        <v>2025</v>
      </c>
      <c r="B372">
        <v>2</v>
      </c>
      <c r="C372">
        <v>7285</v>
      </c>
      <c r="D372">
        <v>7318</v>
      </c>
      <c r="E372" t="s">
        <v>209</v>
      </c>
      <c r="F372" t="s">
        <v>92</v>
      </c>
      <c r="G372" t="s">
        <v>118</v>
      </c>
      <c r="H372">
        <v>0</v>
      </c>
      <c r="I372">
        <v>0</v>
      </c>
      <c r="K372">
        <v>0</v>
      </c>
      <c r="L372">
        <v>2</v>
      </c>
      <c r="M372">
        <v>2</v>
      </c>
      <c r="N372">
        <v>0</v>
      </c>
      <c r="O372">
        <v>0</v>
      </c>
      <c r="P372">
        <v>1</v>
      </c>
      <c r="Q372">
        <v>1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1</v>
      </c>
      <c r="Y372">
        <v>1</v>
      </c>
      <c r="Z372">
        <v>1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1</v>
      </c>
      <c r="AG372">
        <v>0</v>
      </c>
      <c r="AH372">
        <v>0</v>
      </c>
      <c r="AI372">
        <v>0</v>
      </c>
      <c r="AJ372">
        <v>18</v>
      </c>
      <c r="AK372">
        <v>0</v>
      </c>
      <c r="AL372">
        <v>0</v>
      </c>
      <c r="AM372">
        <v>0</v>
      </c>
      <c r="AN372" s="51" t="s">
        <v>360</v>
      </c>
    </row>
    <row r="373" spans="1:40" x14ac:dyDescent="0.3">
      <c r="A373">
        <v>2025</v>
      </c>
      <c r="B373">
        <v>2</v>
      </c>
      <c r="C373">
        <v>7917</v>
      </c>
      <c r="D373">
        <v>8832</v>
      </c>
      <c r="E373" t="s">
        <v>462</v>
      </c>
      <c r="F373" t="s">
        <v>90</v>
      </c>
      <c r="G373" t="s">
        <v>34</v>
      </c>
      <c r="H373">
        <v>0</v>
      </c>
      <c r="I373">
        <v>0</v>
      </c>
      <c r="K373">
        <v>0</v>
      </c>
      <c r="L373">
        <v>2</v>
      </c>
      <c r="M373">
        <v>2</v>
      </c>
      <c r="N373">
        <v>2</v>
      </c>
      <c r="O373">
        <v>2</v>
      </c>
      <c r="P373">
        <v>2</v>
      </c>
      <c r="Q373">
        <v>2</v>
      </c>
      <c r="R373">
        <v>2</v>
      </c>
      <c r="S373">
        <v>2</v>
      </c>
      <c r="T373">
        <v>1</v>
      </c>
      <c r="U373">
        <v>1</v>
      </c>
      <c r="V373">
        <v>0</v>
      </c>
      <c r="W373">
        <v>0</v>
      </c>
      <c r="X373">
        <v>1</v>
      </c>
      <c r="Y373">
        <v>1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2</v>
      </c>
      <c r="AG373">
        <v>2</v>
      </c>
      <c r="AH373">
        <v>0</v>
      </c>
      <c r="AI373">
        <v>0</v>
      </c>
      <c r="AJ373">
        <v>4</v>
      </c>
      <c r="AK373">
        <v>0</v>
      </c>
      <c r="AL373">
        <v>0</v>
      </c>
      <c r="AM373">
        <v>1</v>
      </c>
      <c r="AN373" s="51" t="s">
        <v>82</v>
      </c>
    </row>
    <row r="374" spans="1:40" x14ac:dyDescent="0.3">
      <c r="A374">
        <v>2025</v>
      </c>
      <c r="B374">
        <v>2</v>
      </c>
      <c r="C374">
        <v>7957</v>
      </c>
      <c r="D374">
        <v>8835</v>
      </c>
      <c r="E374" t="s">
        <v>463</v>
      </c>
      <c r="F374" t="s">
        <v>90</v>
      </c>
      <c r="G374" t="s">
        <v>34</v>
      </c>
      <c r="H374">
        <v>0</v>
      </c>
      <c r="I374">
        <v>0</v>
      </c>
      <c r="K374">
        <v>0</v>
      </c>
      <c r="L374">
        <v>50</v>
      </c>
      <c r="M374">
        <v>51</v>
      </c>
      <c r="N374">
        <v>50</v>
      </c>
      <c r="O374">
        <v>48</v>
      </c>
      <c r="P374">
        <v>54</v>
      </c>
      <c r="Q374">
        <v>55</v>
      </c>
      <c r="R374">
        <v>55</v>
      </c>
      <c r="S374">
        <v>54</v>
      </c>
      <c r="T374">
        <v>57</v>
      </c>
      <c r="U374">
        <v>55</v>
      </c>
      <c r="V374">
        <v>0</v>
      </c>
      <c r="W374">
        <v>0</v>
      </c>
      <c r="X374">
        <v>55</v>
      </c>
      <c r="Y374">
        <v>55</v>
      </c>
      <c r="Z374">
        <v>2</v>
      </c>
      <c r="AA374">
        <v>0</v>
      </c>
      <c r="AB374">
        <v>0</v>
      </c>
      <c r="AC374">
        <v>37</v>
      </c>
      <c r="AD374">
        <v>52</v>
      </c>
      <c r="AE374">
        <v>57</v>
      </c>
      <c r="AF374">
        <v>40</v>
      </c>
      <c r="AG374">
        <v>27</v>
      </c>
      <c r="AH374">
        <v>22</v>
      </c>
      <c r="AI374">
        <v>0</v>
      </c>
      <c r="AJ374">
        <v>109</v>
      </c>
      <c r="AK374">
        <v>0</v>
      </c>
      <c r="AL374">
        <v>0</v>
      </c>
      <c r="AM374">
        <v>50</v>
      </c>
      <c r="AN374" s="51" t="s">
        <v>33</v>
      </c>
    </row>
    <row r="375" spans="1:40" x14ac:dyDescent="0.3">
      <c r="A375">
        <v>2025</v>
      </c>
      <c r="B375">
        <v>2</v>
      </c>
      <c r="C375">
        <v>8434</v>
      </c>
      <c r="D375">
        <v>7410</v>
      </c>
      <c r="E375" t="s">
        <v>210</v>
      </c>
      <c r="F375" t="s">
        <v>33</v>
      </c>
      <c r="G375" t="s">
        <v>45</v>
      </c>
      <c r="H375">
        <v>2</v>
      </c>
      <c r="I375">
        <v>1</v>
      </c>
      <c r="K375">
        <v>2</v>
      </c>
      <c r="L375">
        <v>17</v>
      </c>
      <c r="M375">
        <v>17</v>
      </c>
      <c r="N375">
        <v>17</v>
      </c>
      <c r="O375">
        <v>17</v>
      </c>
      <c r="P375">
        <v>11</v>
      </c>
      <c r="Q375">
        <v>11</v>
      </c>
      <c r="R375">
        <v>12</v>
      </c>
      <c r="S375">
        <v>12</v>
      </c>
      <c r="T375">
        <v>8</v>
      </c>
      <c r="U375">
        <v>7</v>
      </c>
      <c r="V375">
        <v>0</v>
      </c>
      <c r="W375">
        <v>0</v>
      </c>
      <c r="X375">
        <v>11</v>
      </c>
      <c r="Y375">
        <v>11</v>
      </c>
      <c r="Z375">
        <v>10</v>
      </c>
      <c r="AA375">
        <v>0</v>
      </c>
      <c r="AB375">
        <v>7</v>
      </c>
      <c r="AC375">
        <v>3</v>
      </c>
      <c r="AD375">
        <v>6</v>
      </c>
      <c r="AE375">
        <v>5</v>
      </c>
      <c r="AF375">
        <v>5</v>
      </c>
      <c r="AG375">
        <v>3</v>
      </c>
      <c r="AH375">
        <v>7</v>
      </c>
      <c r="AI375">
        <v>0</v>
      </c>
      <c r="AJ375">
        <v>45</v>
      </c>
      <c r="AK375">
        <v>0</v>
      </c>
      <c r="AL375">
        <v>2</v>
      </c>
      <c r="AM375">
        <v>7</v>
      </c>
      <c r="AN375" s="51" t="s">
        <v>45</v>
      </c>
    </row>
    <row r="376" spans="1:40" x14ac:dyDescent="0.3">
      <c r="A376">
        <v>2025</v>
      </c>
      <c r="B376">
        <v>2</v>
      </c>
      <c r="C376">
        <v>8643</v>
      </c>
      <c r="D376">
        <v>8833</v>
      </c>
      <c r="E376" t="s">
        <v>464</v>
      </c>
      <c r="F376" t="s">
        <v>90</v>
      </c>
      <c r="G376" t="s">
        <v>34</v>
      </c>
      <c r="H376">
        <v>0</v>
      </c>
      <c r="I376">
        <v>0</v>
      </c>
      <c r="K376">
        <v>0</v>
      </c>
      <c r="L376">
        <v>28</v>
      </c>
      <c r="M376">
        <v>28</v>
      </c>
      <c r="N376">
        <v>28</v>
      </c>
      <c r="O376">
        <v>28</v>
      </c>
      <c r="P376">
        <v>25</v>
      </c>
      <c r="Q376">
        <v>25</v>
      </c>
      <c r="R376">
        <v>25</v>
      </c>
      <c r="S376">
        <v>25</v>
      </c>
      <c r="T376">
        <v>29</v>
      </c>
      <c r="U376">
        <v>29</v>
      </c>
      <c r="V376">
        <v>0</v>
      </c>
      <c r="W376">
        <v>0</v>
      </c>
      <c r="X376">
        <v>27</v>
      </c>
      <c r="Y376">
        <v>28</v>
      </c>
      <c r="Z376">
        <v>0</v>
      </c>
      <c r="AA376">
        <v>0</v>
      </c>
      <c r="AB376">
        <v>0</v>
      </c>
      <c r="AC376">
        <v>17</v>
      </c>
      <c r="AD376">
        <v>10</v>
      </c>
      <c r="AE376">
        <v>11</v>
      </c>
      <c r="AF376">
        <v>29</v>
      </c>
      <c r="AG376">
        <v>27</v>
      </c>
      <c r="AH376">
        <v>21</v>
      </c>
      <c r="AI376">
        <v>0</v>
      </c>
      <c r="AJ376">
        <v>96</v>
      </c>
      <c r="AK376">
        <v>0</v>
      </c>
      <c r="AL376">
        <v>0</v>
      </c>
      <c r="AM376">
        <v>20</v>
      </c>
      <c r="AN376" s="51" t="s">
        <v>45</v>
      </c>
    </row>
    <row r="377" spans="1:40" x14ac:dyDescent="0.3">
      <c r="A377">
        <v>2025</v>
      </c>
      <c r="B377">
        <v>2</v>
      </c>
      <c r="C377">
        <v>8644</v>
      </c>
      <c r="D377">
        <v>8839</v>
      </c>
      <c r="E377" t="s">
        <v>465</v>
      </c>
      <c r="F377" t="s">
        <v>90</v>
      </c>
      <c r="G377" t="s">
        <v>34</v>
      </c>
      <c r="H377">
        <v>0</v>
      </c>
      <c r="I377">
        <v>0</v>
      </c>
      <c r="K377">
        <v>0</v>
      </c>
      <c r="L377">
        <v>5</v>
      </c>
      <c r="M377">
        <v>5</v>
      </c>
      <c r="N377">
        <v>5</v>
      </c>
      <c r="O377">
        <v>5</v>
      </c>
      <c r="P377">
        <v>7</v>
      </c>
      <c r="Q377">
        <v>7</v>
      </c>
      <c r="R377">
        <v>7</v>
      </c>
      <c r="S377">
        <v>7</v>
      </c>
      <c r="T377">
        <v>16</v>
      </c>
      <c r="U377">
        <v>16</v>
      </c>
      <c r="V377">
        <v>0</v>
      </c>
      <c r="W377">
        <v>0</v>
      </c>
      <c r="X377">
        <v>9</v>
      </c>
      <c r="Y377">
        <v>6</v>
      </c>
      <c r="Z377">
        <v>0</v>
      </c>
      <c r="AA377">
        <v>0</v>
      </c>
      <c r="AB377">
        <v>0</v>
      </c>
      <c r="AC377">
        <v>2</v>
      </c>
      <c r="AD377">
        <v>4</v>
      </c>
      <c r="AE377">
        <v>5</v>
      </c>
      <c r="AF377">
        <v>10</v>
      </c>
      <c r="AG377">
        <v>4</v>
      </c>
      <c r="AH377">
        <v>0</v>
      </c>
      <c r="AI377">
        <v>0</v>
      </c>
      <c r="AJ377">
        <v>2</v>
      </c>
      <c r="AK377">
        <v>0</v>
      </c>
      <c r="AL377">
        <v>0</v>
      </c>
      <c r="AM377">
        <v>3</v>
      </c>
      <c r="AN377" s="51" t="s">
        <v>116</v>
      </c>
    </row>
    <row r="378" spans="1:40" x14ac:dyDescent="0.3">
      <c r="A378">
        <v>2025</v>
      </c>
      <c r="B378">
        <v>2</v>
      </c>
      <c r="C378">
        <v>8648</v>
      </c>
      <c r="D378">
        <v>8838</v>
      </c>
      <c r="E378" t="s">
        <v>466</v>
      </c>
      <c r="F378" t="s">
        <v>90</v>
      </c>
      <c r="G378" t="s">
        <v>34</v>
      </c>
      <c r="H378">
        <v>0</v>
      </c>
      <c r="I378">
        <v>0</v>
      </c>
      <c r="K378">
        <v>0</v>
      </c>
      <c r="L378">
        <v>15</v>
      </c>
      <c r="M378">
        <v>15</v>
      </c>
      <c r="N378">
        <v>15</v>
      </c>
      <c r="O378">
        <v>15</v>
      </c>
      <c r="P378">
        <v>8</v>
      </c>
      <c r="Q378">
        <v>8</v>
      </c>
      <c r="R378">
        <v>9</v>
      </c>
      <c r="S378">
        <v>8</v>
      </c>
      <c r="T378">
        <v>14</v>
      </c>
      <c r="U378">
        <v>14</v>
      </c>
      <c r="V378">
        <v>0</v>
      </c>
      <c r="W378">
        <v>0</v>
      </c>
      <c r="X378">
        <v>14</v>
      </c>
      <c r="Y378">
        <v>14</v>
      </c>
      <c r="Z378">
        <v>0</v>
      </c>
      <c r="AA378">
        <v>0</v>
      </c>
      <c r="AB378">
        <v>0</v>
      </c>
      <c r="AC378">
        <v>18</v>
      </c>
      <c r="AD378">
        <v>11</v>
      </c>
      <c r="AE378">
        <v>17</v>
      </c>
      <c r="AF378">
        <v>28</v>
      </c>
      <c r="AG378">
        <v>27</v>
      </c>
      <c r="AH378">
        <v>18</v>
      </c>
      <c r="AI378">
        <v>0</v>
      </c>
      <c r="AJ378">
        <v>57</v>
      </c>
      <c r="AK378">
        <v>0</v>
      </c>
      <c r="AL378">
        <v>0</v>
      </c>
      <c r="AM378">
        <v>10</v>
      </c>
      <c r="AN378" s="51" t="s">
        <v>361</v>
      </c>
    </row>
    <row r="379" spans="1:40" x14ac:dyDescent="0.3">
      <c r="A379">
        <v>2025</v>
      </c>
      <c r="B379">
        <v>2</v>
      </c>
      <c r="C379">
        <v>8653</v>
      </c>
      <c r="D379">
        <v>8892</v>
      </c>
      <c r="E379" t="s">
        <v>467</v>
      </c>
      <c r="F379" t="s">
        <v>90</v>
      </c>
      <c r="G379" t="s">
        <v>34</v>
      </c>
      <c r="H379">
        <v>0</v>
      </c>
      <c r="I379">
        <v>0</v>
      </c>
      <c r="K379">
        <v>0</v>
      </c>
      <c r="L379">
        <v>2</v>
      </c>
      <c r="M379">
        <v>2</v>
      </c>
      <c r="N379">
        <v>2</v>
      </c>
      <c r="O379">
        <v>2</v>
      </c>
      <c r="P379">
        <v>0</v>
      </c>
      <c r="Q379">
        <v>0</v>
      </c>
      <c r="R379">
        <v>0</v>
      </c>
      <c r="S379">
        <v>0</v>
      </c>
      <c r="T379">
        <v>1</v>
      </c>
      <c r="U379">
        <v>1</v>
      </c>
      <c r="V379">
        <v>0</v>
      </c>
      <c r="W379">
        <v>0</v>
      </c>
      <c r="X379">
        <v>1</v>
      </c>
      <c r="Y379">
        <v>1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2</v>
      </c>
      <c r="AI379">
        <v>0</v>
      </c>
      <c r="AJ379">
        <v>4</v>
      </c>
      <c r="AK379">
        <v>0</v>
      </c>
      <c r="AL379">
        <v>0</v>
      </c>
      <c r="AM379">
        <v>1</v>
      </c>
      <c r="AN379" s="51" t="s">
        <v>85</v>
      </c>
    </row>
    <row r="380" spans="1:40" x14ac:dyDescent="0.3">
      <c r="A380">
        <v>2025</v>
      </c>
      <c r="B380">
        <v>2</v>
      </c>
      <c r="C380">
        <v>8670</v>
      </c>
      <c r="D380">
        <v>8891</v>
      </c>
      <c r="E380" t="s">
        <v>468</v>
      </c>
      <c r="F380" t="s">
        <v>90</v>
      </c>
      <c r="G380" t="s">
        <v>34</v>
      </c>
      <c r="H380">
        <v>0</v>
      </c>
      <c r="I380">
        <v>0</v>
      </c>
      <c r="K380">
        <v>1</v>
      </c>
      <c r="L380">
        <v>5</v>
      </c>
      <c r="M380">
        <v>5</v>
      </c>
      <c r="N380">
        <v>5</v>
      </c>
      <c r="O380">
        <v>5</v>
      </c>
      <c r="P380">
        <v>9</v>
      </c>
      <c r="Q380">
        <v>9</v>
      </c>
      <c r="R380">
        <v>10</v>
      </c>
      <c r="S380">
        <v>9</v>
      </c>
      <c r="T380">
        <v>5</v>
      </c>
      <c r="U380">
        <v>5</v>
      </c>
      <c r="V380">
        <v>0</v>
      </c>
      <c r="W380">
        <v>0</v>
      </c>
      <c r="X380">
        <v>4</v>
      </c>
      <c r="Y380">
        <v>4</v>
      </c>
      <c r="Z380">
        <v>0</v>
      </c>
      <c r="AA380">
        <v>0</v>
      </c>
      <c r="AB380">
        <v>0</v>
      </c>
      <c r="AC380">
        <v>6</v>
      </c>
      <c r="AD380">
        <v>9</v>
      </c>
      <c r="AE380">
        <v>8</v>
      </c>
      <c r="AF380">
        <v>10</v>
      </c>
      <c r="AG380">
        <v>8</v>
      </c>
      <c r="AH380">
        <v>5</v>
      </c>
      <c r="AI380">
        <v>0</v>
      </c>
      <c r="AJ380">
        <v>16</v>
      </c>
      <c r="AK380">
        <v>0</v>
      </c>
      <c r="AL380">
        <v>0</v>
      </c>
      <c r="AM380">
        <v>3</v>
      </c>
      <c r="AN380" s="51" t="s">
        <v>91</v>
      </c>
    </row>
    <row r="381" spans="1:40" x14ac:dyDescent="0.3">
      <c r="A381">
        <v>2025</v>
      </c>
      <c r="B381">
        <v>2</v>
      </c>
      <c r="C381">
        <v>8686</v>
      </c>
      <c r="D381">
        <v>8831</v>
      </c>
      <c r="E381" t="s">
        <v>469</v>
      </c>
      <c r="F381" t="s">
        <v>90</v>
      </c>
      <c r="G381" t="s">
        <v>34</v>
      </c>
      <c r="H381">
        <v>0</v>
      </c>
      <c r="I381">
        <v>0</v>
      </c>
      <c r="K381">
        <v>0</v>
      </c>
      <c r="L381">
        <v>25</v>
      </c>
      <c r="M381">
        <v>25</v>
      </c>
      <c r="N381">
        <v>25</v>
      </c>
      <c r="O381">
        <v>25</v>
      </c>
      <c r="P381">
        <v>36</v>
      </c>
      <c r="Q381">
        <v>35</v>
      </c>
      <c r="R381">
        <v>45</v>
      </c>
      <c r="S381">
        <v>36</v>
      </c>
      <c r="T381">
        <v>32</v>
      </c>
      <c r="U381">
        <v>29</v>
      </c>
      <c r="V381">
        <v>0</v>
      </c>
      <c r="W381">
        <v>0</v>
      </c>
      <c r="X381">
        <v>29</v>
      </c>
      <c r="Y381">
        <v>29</v>
      </c>
      <c r="Z381">
        <v>0</v>
      </c>
      <c r="AA381">
        <v>0</v>
      </c>
      <c r="AB381">
        <v>0</v>
      </c>
      <c r="AC381">
        <v>23</v>
      </c>
      <c r="AD381">
        <v>24</v>
      </c>
      <c r="AE381">
        <v>27</v>
      </c>
      <c r="AF381">
        <v>30</v>
      </c>
      <c r="AG381">
        <v>23</v>
      </c>
      <c r="AH381">
        <v>6</v>
      </c>
      <c r="AI381">
        <v>0</v>
      </c>
      <c r="AJ381">
        <v>60</v>
      </c>
      <c r="AK381">
        <v>0</v>
      </c>
      <c r="AL381">
        <v>0</v>
      </c>
      <c r="AM381">
        <v>18</v>
      </c>
      <c r="AN381" s="51" t="s">
        <v>49</v>
      </c>
    </row>
    <row r="382" spans="1:40" x14ac:dyDescent="0.3">
      <c r="A382">
        <v>2025</v>
      </c>
      <c r="B382">
        <v>2</v>
      </c>
      <c r="C382">
        <v>8705</v>
      </c>
      <c r="D382">
        <v>8349</v>
      </c>
      <c r="E382" t="s">
        <v>470</v>
      </c>
      <c r="F382" t="s">
        <v>90</v>
      </c>
      <c r="G382" t="s">
        <v>34</v>
      </c>
      <c r="H382">
        <v>0</v>
      </c>
      <c r="I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3</v>
      </c>
      <c r="Q382">
        <v>3</v>
      </c>
      <c r="R382">
        <v>3</v>
      </c>
      <c r="S382">
        <v>3</v>
      </c>
      <c r="T382">
        <v>2</v>
      </c>
      <c r="U382">
        <v>2</v>
      </c>
      <c r="V382">
        <v>0</v>
      </c>
      <c r="W382">
        <v>0</v>
      </c>
      <c r="X382">
        <v>1</v>
      </c>
      <c r="Y382">
        <v>1</v>
      </c>
      <c r="Z382">
        <v>0</v>
      </c>
      <c r="AA382">
        <v>0</v>
      </c>
      <c r="AB382">
        <v>0</v>
      </c>
      <c r="AC382">
        <v>4</v>
      </c>
      <c r="AD382">
        <v>5</v>
      </c>
      <c r="AE382">
        <v>5</v>
      </c>
      <c r="AF382">
        <v>4</v>
      </c>
      <c r="AG382">
        <v>3</v>
      </c>
      <c r="AH382">
        <v>5</v>
      </c>
      <c r="AI382">
        <v>0</v>
      </c>
      <c r="AJ382">
        <v>5</v>
      </c>
      <c r="AK382">
        <v>0</v>
      </c>
      <c r="AL382">
        <v>0</v>
      </c>
      <c r="AM382">
        <v>2</v>
      </c>
      <c r="AN382" s="51" t="s">
        <v>42</v>
      </c>
    </row>
    <row r="383" spans="1:40" x14ac:dyDescent="0.3">
      <c r="A383">
        <v>2025</v>
      </c>
      <c r="B383">
        <v>2</v>
      </c>
      <c r="C383">
        <v>8711</v>
      </c>
      <c r="D383">
        <v>8608</v>
      </c>
      <c r="E383" t="s">
        <v>471</v>
      </c>
      <c r="F383" t="s">
        <v>90</v>
      </c>
      <c r="G383" t="s">
        <v>34</v>
      </c>
      <c r="H383">
        <v>0</v>
      </c>
      <c r="I383">
        <v>0</v>
      </c>
      <c r="K383">
        <v>0</v>
      </c>
      <c r="L383">
        <v>3</v>
      </c>
      <c r="M383">
        <v>3</v>
      </c>
      <c r="N383">
        <v>3</v>
      </c>
      <c r="O383">
        <v>3</v>
      </c>
      <c r="P383">
        <v>0</v>
      </c>
      <c r="Q383">
        <v>0</v>
      </c>
      <c r="R383">
        <v>0</v>
      </c>
      <c r="S383">
        <v>0</v>
      </c>
      <c r="T383">
        <v>6</v>
      </c>
      <c r="U383">
        <v>6</v>
      </c>
      <c r="V383">
        <v>0</v>
      </c>
      <c r="W383">
        <v>0</v>
      </c>
      <c r="X383">
        <v>2</v>
      </c>
      <c r="Y383">
        <v>2</v>
      </c>
      <c r="Z383">
        <v>0</v>
      </c>
      <c r="AA383">
        <v>0</v>
      </c>
      <c r="AB383">
        <v>0</v>
      </c>
      <c r="AC383">
        <v>3</v>
      </c>
      <c r="AD383">
        <v>3</v>
      </c>
      <c r="AE383">
        <v>3</v>
      </c>
      <c r="AF383">
        <v>0</v>
      </c>
      <c r="AG383">
        <v>0</v>
      </c>
      <c r="AH383">
        <v>2</v>
      </c>
      <c r="AI383">
        <v>0</v>
      </c>
      <c r="AJ383">
        <v>16</v>
      </c>
      <c r="AK383">
        <v>0</v>
      </c>
      <c r="AL383">
        <v>0</v>
      </c>
      <c r="AM383">
        <v>1</v>
      </c>
      <c r="AN383" s="51" t="s">
        <v>110</v>
      </c>
    </row>
    <row r="384" spans="1:40" x14ac:dyDescent="0.3">
      <c r="A384">
        <v>2025</v>
      </c>
      <c r="B384">
        <v>2</v>
      </c>
      <c r="C384">
        <v>8719</v>
      </c>
      <c r="D384">
        <v>8836</v>
      </c>
      <c r="E384" t="s">
        <v>472</v>
      </c>
      <c r="F384" t="s">
        <v>90</v>
      </c>
      <c r="G384" t="s">
        <v>34</v>
      </c>
      <c r="H384">
        <v>0</v>
      </c>
      <c r="I384">
        <v>0</v>
      </c>
      <c r="K384">
        <v>0</v>
      </c>
      <c r="L384">
        <v>33</v>
      </c>
      <c r="M384">
        <v>33</v>
      </c>
      <c r="N384">
        <v>33</v>
      </c>
      <c r="O384">
        <v>33</v>
      </c>
      <c r="P384">
        <v>48</v>
      </c>
      <c r="Q384">
        <v>47</v>
      </c>
      <c r="R384">
        <v>47</v>
      </c>
      <c r="S384">
        <v>47</v>
      </c>
      <c r="T384">
        <v>41</v>
      </c>
      <c r="U384">
        <v>41</v>
      </c>
      <c r="V384">
        <v>0</v>
      </c>
      <c r="W384">
        <v>0</v>
      </c>
      <c r="X384">
        <v>47</v>
      </c>
      <c r="Y384">
        <v>47</v>
      </c>
      <c r="Z384">
        <v>0</v>
      </c>
      <c r="AA384">
        <v>0</v>
      </c>
      <c r="AB384">
        <v>0</v>
      </c>
      <c r="AC384">
        <v>32</v>
      </c>
      <c r="AD384">
        <v>35</v>
      </c>
      <c r="AE384">
        <v>33</v>
      </c>
      <c r="AF384">
        <v>35</v>
      </c>
      <c r="AG384">
        <v>30</v>
      </c>
      <c r="AH384">
        <v>51</v>
      </c>
      <c r="AI384">
        <v>0</v>
      </c>
      <c r="AJ384">
        <v>66</v>
      </c>
      <c r="AK384">
        <v>0</v>
      </c>
      <c r="AL384">
        <v>0</v>
      </c>
      <c r="AM384">
        <v>24</v>
      </c>
      <c r="AN384" s="51" t="s">
        <v>33</v>
      </c>
    </row>
    <row r="385" spans="1:40" x14ac:dyDescent="0.3">
      <c r="A385">
        <v>2025</v>
      </c>
      <c r="B385">
        <v>2</v>
      </c>
      <c r="C385">
        <v>8729</v>
      </c>
      <c r="D385">
        <v>12241</v>
      </c>
      <c r="E385" t="s">
        <v>473</v>
      </c>
      <c r="F385" t="s">
        <v>90</v>
      </c>
      <c r="G385" t="s">
        <v>34</v>
      </c>
      <c r="H385">
        <v>0</v>
      </c>
      <c r="I385">
        <v>0</v>
      </c>
      <c r="K385">
        <v>0</v>
      </c>
      <c r="L385">
        <v>16</v>
      </c>
      <c r="M385">
        <v>16</v>
      </c>
      <c r="N385">
        <v>16</v>
      </c>
      <c r="O385">
        <v>16</v>
      </c>
      <c r="P385">
        <v>24</v>
      </c>
      <c r="Q385">
        <v>24</v>
      </c>
      <c r="R385">
        <v>24</v>
      </c>
      <c r="S385">
        <v>24</v>
      </c>
      <c r="T385">
        <v>24</v>
      </c>
      <c r="U385">
        <v>24</v>
      </c>
      <c r="V385">
        <v>0</v>
      </c>
      <c r="W385">
        <v>0</v>
      </c>
      <c r="X385">
        <v>23</v>
      </c>
      <c r="Y385">
        <v>22</v>
      </c>
      <c r="Z385">
        <v>1</v>
      </c>
      <c r="AA385">
        <v>0</v>
      </c>
      <c r="AB385">
        <v>0</v>
      </c>
      <c r="AC385">
        <v>18</v>
      </c>
      <c r="AD385">
        <v>20</v>
      </c>
      <c r="AE385">
        <v>26</v>
      </c>
      <c r="AF385">
        <v>20</v>
      </c>
      <c r="AG385">
        <v>15</v>
      </c>
      <c r="AH385">
        <v>0</v>
      </c>
      <c r="AI385">
        <v>0</v>
      </c>
      <c r="AJ385">
        <v>26</v>
      </c>
      <c r="AK385">
        <v>0</v>
      </c>
      <c r="AL385">
        <v>0</v>
      </c>
      <c r="AM385">
        <v>9</v>
      </c>
      <c r="AN385" s="51" t="s">
        <v>92</v>
      </c>
    </row>
    <row r="386" spans="1:40" x14ac:dyDescent="0.3">
      <c r="A386">
        <v>2025</v>
      </c>
      <c r="B386">
        <v>2</v>
      </c>
      <c r="C386">
        <v>8740</v>
      </c>
      <c r="D386">
        <v>8901</v>
      </c>
      <c r="E386" t="s">
        <v>474</v>
      </c>
      <c r="F386" t="s">
        <v>90</v>
      </c>
      <c r="G386" t="s">
        <v>34</v>
      </c>
      <c r="H386">
        <v>0</v>
      </c>
      <c r="I386">
        <v>0</v>
      </c>
      <c r="K386">
        <v>0</v>
      </c>
      <c r="L386">
        <v>9</v>
      </c>
      <c r="M386">
        <v>9</v>
      </c>
      <c r="N386">
        <v>9</v>
      </c>
      <c r="O386">
        <v>9</v>
      </c>
      <c r="P386">
        <v>12</v>
      </c>
      <c r="Q386">
        <v>13</v>
      </c>
      <c r="R386">
        <v>12</v>
      </c>
      <c r="S386">
        <v>12</v>
      </c>
      <c r="T386">
        <v>14</v>
      </c>
      <c r="U386">
        <v>13</v>
      </c>
      <c r="V386">
        <v>0</v>
      </c>
      <c r="W386">
        <v>0</v>
      </c>
      <c r="X386">
        <v>19</v>
      </c>
      <c r="Y386">
        <v>20</v>
      </c>
      <c r="Z386">
        <v>0</v>
      </c>
      <c r="AA386">
        <v>0</v>
      </c>
      <c r="AB386">
        <v>0</v>
      </c>
      <c r="AC386">
        <v>13</v>
      </c>
      <c r="AD386">
        <v>16</v>
      </c>
      <c r="AE386">
        <v>15</v>
      </c>
      <c r="AF386">
        <v>17</v>
      </c>
      <c r="AG386">
        <v>15</v>
      </c>
      <c r="AH386">
        <v>1</v>
      </c>
      <c r="AI386">
        <v>0</v>
      </c>
      <c r="AJ386">
        <v>36</v>
      </c>
      <c r="AK386">
        <v>0</v>
      </c>
      <c r="AL386">
        <v>0</v>
      </c>
      <c r="AM386">
        <v>15</v>
      </c>
      <c r="AN386" s="51" t="s">
        <v>164</v>
      </c>
    </row>
    <row r="387" spans="1:40" x14ac:dyDescent="0.3">
      <c r="A387">
        <v>2025</v>
      </c>
      <c r="B387">
        <v>2</v>
      </c>
      <c r="C387">
        <v>9033</v>
      </c>
      <c r="D387">
        <v>8577</v>
      </c>
      <c r="E387" t="s">
        <v>274</v>
      </c>
      <c r="F387" t="s">
        <v>90</v>
      </c>
      <c r="G387" t="s">
        <v>34</v>
      </c>
      <c r="H387">
        <v>124</v>
      </c>
      <c r="I387">
        <v>4</v>
      </c>
      <c r="K387">
        <v>144</v>
      </c>
      <c r="L387">
        <v>4</v>
      </c>
      <c r="M387">
        <v>6</v>
      </c>
      <c r="N387">
        <v>3</v>
      </c>
      <c r="O387">
        <v>4</v>
      </c>
      <c r="P387">
        <v>3</v>
      </c>
      <c r="Q387">
        <v>2</v>
      </c>
      <c r="R387">
        <v>1</v>
      </c>
      <c r="S387">
        <v>1</v>
      </c>
      <c r="T387">
        <v>2</v>
      </c>
      <c r="U387">
        <v>2</v>
      </c>
      <c r="V387">
        <v>0</v>
      </c>
      <c r="W387">
        <v>0</v>
      </c>
      <c r="X387">
        <v>4</v>
      </c>
      <c r="Y387">
        <v>1</v>
      </c>
      <c r="Z387">
        <v>0</v>
      </c>
      <c r="AA387">
        <v>0</v>
      </c>
      <c r="AB387">
        <v>0</v>
      </c>
      <c r="AC387">
        <v>1</v>
      </c>
      <c r="AD387">
        <v>1</v>
      </c>
      <c r="AE387">
        <v>3</v>
      </c>
      <c r="AF387">
        <v>10</v>
      </c>
      <c r="AG387">
        <v>7</v>
      </c>
      <c r="AH387">
        <v>5</v>
      </c>
      <c r="AI387">
        <v>0</v>
      </c>
      <c r="AJ387">
        <v>2</v>
      </c>
      <c r="AK387">
        <v>0</v>
      </c>
      <c r="AL387">
        <v>0</v>
      </c>
      <c r="AM387">
        <v>26</v>
      </c>
      <c r="AN387" s="51" t="s">
        <v>33</v>
      </c>
    </row>
    <row r="388" spans="1:40" x14ac:dyDescent="0.3">
      <c r="A388">
        <v>2025</v>
      </c>
      <c r="B388">
        <v>2</v>
      </c>
      <c r="C388">
        <v>9160</v>
      </c>
      <c r="D388">
        <v>8830</v>
      </c>
      <c r="E388" t="s">
        <v>475</v>
      </c>
      <c r="F388" t="s">
        <v>90</v>
      </c>
      <c r="G388" t="s">
        <v>34</v>
      </c>
      <c r="H388">
        <v>0</v>
      </c>
      <c r="I388">
        <v>0</v>
      </c>
      <c r="K388">
        <v>0</v>
      </c>
      <c r="L388">
        <v>8</v>
      </c>
      <c r="M388">
        <v>9</v>
      </c>
      <c r="N388">
        <v>9</v>
      </c>
      <c r="O388">
        <v>9</v>
      </c>
      <c r="P388">
        <v>6</v>
      </c>
      <c r="Q388">
        <v>5</v>
      </c>
      <c r="R388">
        <v>6</v>
      </c>
      <c r="S388">
        <v>6</v>
      </c>
      <c r="T388">
        <v>6</v>
      </c>
      <c r="U388">
        <v>6</v>
      </c>
      <c r="V388">
        <v>0</v>
      </c>
      <c r="W388">
        <v>0</v>
      </c>
      <c r="X388">
        <v>6</v>
      </c>
      <c r="Y388">
        <v>7</v>
      </c>
      <c r="Z388">
        <v>0</v>
      </c>
      <c r="AA388">
        <v>0</v>
      </c>
      <c r="AB388">
        <v>0</v>
      </c>
      <c r="AC388">
        <v>1</v>
      </c>
      <c r="AD388">
        <v>6</v>
      </c>
      <c r="AE388">
        <v>6</v>
      </c>
      <c r="AF388">
        <v>3</v>
      </c>
      <c r="AG388">
        <v>0</v>
      </c>
      <c r="AH388">
        <v>0</v>
      </c>
      <c r="AI388">
        <v>0</v>
      </c>
      <c r="AJ388">
        <v>2</v>
      </c>
      <c r="AK388">
        <v>0</v>
      </c>
      <c r="AL388">
        <v>0</v>
      </c>
      <c r="AM388">
        <v>1</v>
      </c>
      <c r="AN388" s="51" t="s">
        <v>128</v>
      </c>
    </row>
    <row r="389" spans="1:40" x14ac:dyDescent="0.3">
      <c r="A389">
        <v>2025</v>
      </c>
      <c r="B389">
        <v>2</v>
      </c>
      <c r="C389">
        <v>10904</v>
      </c>
      <c r="D389">
        <v>9468</v>
      </c>
      <c r="E389" t="s">
        <v>211</v>
      </c>
      <c r="F389" t="s">
        <v>92</v>
      </c>
      <c r="G389" t="s">
        <v>107</v>
      </c>
      <c r="H389">
        <v>0</v>
      </c>
      <c r="I389">
        <v>0</v>
      </c>
      <c r="K389">
        <v>0</v>
      </c>
      <c r="L389">
        <v>1</v>
      </c>
      <c r="M389">
        <v>1</v>
      </c>
      <c r="N389">
        <v>1</v>
      </c>
      <c r="O389">
        <v>1</v>
      </c>
      <c r="P389">
        <v>0</v>
      </c>
      <c r="Q389">
        <v>0</v>
      </c>
      <c r="R389">
        <v>0</v>
      </c>
      <c r="S389">
        <v>0</v>
      </c>
      <c r="T389">
        <v>1</v>
      </c>
      <c r="U389">
        <v>1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2</v>
      </c>
      <c r="AK389">
        <v>0</v>
      </c>
      <c r="AL389">
        <v>0</v>
      </c>
      <c r="AM389">
        <v>0</v>
      </c>
      <c r="AN389" s="51" t="s">
        <v>107</v>
      </c>
    </row>
    <row r="390" spans="1:40" x14ac:dyDescent="0.3">
      <c r="A390">
        <v>2025</v>
      </c>
      <c r="B390">
        <v>2</v>
      </c>
      <c r="C390">
        <v>11767</v>
      </c>
      <c r="D390">
        <v>10096</v>
      </c>
      <c r="E390" t="s">
        <v>212</v>
      </c>
      <c r="F390" t="s">
        <v>92</v>
      </c>
      <c r="G390" t="s">
        <v>128</v>
      </c>
      <c r="H390">
        <v>0</v>
      </c>
      <c r="I390">
        <v>0</v>
      </c>
      <c r="K390">
        <v>1</v>
      </c>
      <c r="L390">
        <v>3</v>
      </c>
      <c r="M390">
        <v>3</v>
      </c>
      <c r="N390">
        <v>3</v>
      </c>
      <c r="O390">
        <v>1</v>
      </c>
      <c r="P390">
        <v>1</v>
      </c>
      <c r="Q390">
        <v>1</v>
      </c>
      <c r="R390">
        <v>1</v>
      </c>
      <c r="S390">
        <v>1</v>
      </c>
      <c r="T390">
        <v>0</v>
      </c>
      <c r="U390">
        <v>0</v>
      </c>
      <c r="V390">
        <v>0</v>
      </c>
      <c r="W390">
        <v>0</v>
      </c>
      <c r="X390">
        <v>1</v>
      </c>
      <c r="Y390">
        <v>1</v>
      </c>
      <c r="Z390">
        <v>1</v>
      </c>
      <c r="AA390">
        <v>0</v>
      </c>
      <c r="AB390">
        <v>1</v>
      </c>
      <c r="AC390">
        <v>1</v>
      </c>
      <c r="AD390">
        <v>1</v>
      </c>
      <c r="AE390">
        <v>1</v>
      </c>
      <c r="AF390">
        <v>1</v>
      </c>
      <c r="AG390">
        <v>0</v>
      </c>
      <c r="AH390">
        <v>0</v>
      </c>
      <c r="AI390">
        <v>0</v>
      </c>
      <c r="AJ390">
        <v>8</v>
      </c>
      <c r="AK390">
        <v>0</v>
      </c>
      <c r="AL390">
        <v>0</v>
      </c>
      <c r="AM390">
        <v>0</v>
      </c>
      <c r="AN390" s="51" t="s">
        <v>128</v>
      </c>
    </row>
    <row r="391" spans="1:40" x14ac:dyDescent="0.3">
      <c r="A391">
        <v>2025</v>
      </c>
      <c r="B391">
        <v>2</v>
      </c>
      <c r="C391">
        <v>11784</v>
      </c>
      <c r="D391">
        <v>10095</v>
      </c>
      <c r="E391" t="s">
        <v>213</v>
      </c>
      <c r="F391" t="s">
        <v>92</v>
      </c>
      <c r="G391" t="s">
        <v>128</v>
      </c>
      <c r="H391">
        <v>0</v>
      </c>
      <c r="I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1</v>
      </c>
      <c r="R391">
        <v>1</v>
      </c>
      <c r="S391">
        <v>1</v>
      </c>
      <c r="T391">
        <v>2</v>
      </c>
      <c r="U391">
        <v>2</v>
      </c>
      <c r="V391">
        <v>0</v>
      </c>
      <c r="W391">
        <v>0</v>
      </c>
      <c r="X391">
        <v>2</v>
      </c>
      <c r="Y391">
        <v>2</v>
      </c>
      <c r="Z391">
        <v>2</v>
      </c>
      <c r="AA391">
        <v>0</v>
      </c>
      <c r="AB391">
        <v>3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1</v>
      </c>
      <c r="AK391">
        <v>0</v>
      </c>
      <c r="AL391">
        <v>0</v>
      </c>
      <c r="AM391">
        <v>0</v>
      </c>
      <c r="AN391" s="51" t="s">
        <v>128</v>
      </c>
    </row>
    <row r="392" spans="1:40" x14ac:dyDescent="0.3">
      <c r="A392">
        <v>2025</v>
      </c>
      <c r="B392">
        <v>2</v>
      </c>
      <c r="C392">
        <v>12119</v>
      </c>
      <c r="D392">
        <v>11020</v>
      </c>
      <c r="E392" t="s">
        <v>275</v>
      </c>
      <c r="F392" t="s">
        <v>90</v>
      </c>
      <c r="G392" t="s">
        <v>34</v>
      </c>
      <c r="H392">
        <v>163</v>
      </c>
      <c r="I392">
        <v>0</v>
      </c>
      <c r="K392">
        <v>163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1</v>
      </c>
      <c r="AK392">
        <v>0</v>
      </c>
      <c r="AL392">
        <v>0</v>
      </c>
      <c r="AM392">
        <v>3</v>
      </c>
      <c r="AN392" s="51" t="s">
        <v>56</v>
      </c>
    </row>
    <row r="393" spans="1:40" x14ac:dyDescent="0.3">
      <c r="A393">
        <v>2025</v>
      </c>
      <c r="B393">
        <v>2</v>
      </c>
      <c r="C393">
        <v>12507</v>
      </c>
      <c r="D393">
        <v>11833</v>
      </c>
      <c r="E393" t="s">
        <v>461</v>
      </c>
      <c r="F393" t="s">
        <v>90</v>
      </c>
      <c r="G393" t="s">
        <v>34</v>
      </c>
      <c r="H393">
        <v>3</v>
      </c>
      <c r="I393">
        <v>0</v>
      </c>
      <c r="K393">
        <v>8</v>
      </c>
      <c r="L393">
        <v>8</v>
      </c>
      <c r="M393">
        <v>8</v>
      </c>
      <c r="N393">
        <v>8</v>
      </c>
      <c r="O393">
        <v>8</v>
      </c>
      <c r="P393">
        <v>3</v>
      </c>
      <c r="Q393">
        <v>3</v>
      </c>
      <c r="R393">
        <v>2</v>
      </c>
      <c r="S393">
        <v>2</v>
      </c>
      <c r="T393">
        <v>10</v>
      </c>
      <c r="U393">
        <v>10</v>
      </c>
      <c r="V393">
        <v>0</v>
      </c>
      <c r="W393">
        <v>0</v>
      </c>
      <c r="X393">
        <v>5</v>
      </c>
      <c r="Y393">
        <v>4</v>
      </c>
      <c r="Z393">
        <v>5</v>
      </c>
      <c r="AA393">
        <v>0</v>
      </c>
      <c r="AB393">
        <v>11</v>
      </c>
      <c r="AC393">
        <v>4</v>
      </c>
      <c r="AD393">
        <v>6</v>
      </c>
      <c r="AE393">
        <v>7</v>
      </c>
      <c r="AF393">
        <v>13</v>
      </c>
      <c r="AG393">
        <v>11</v>
      </c>
      <c r="AH393">
        <v>0</v>
      </c>
      <c r="AI393">
        <v>0</v>
      </c>
      <c r="AJ393">
        <v>6</v>
      </c>
      <c r="AK393">
        <v>0</v>
      </c>
      <c r="AL393">
        <v>0</v>
      </c>
      <c r="AM393">
        <v>2</v>
      </c>
      <c r="AN393" s="51" t="s">
        <v>33</v>
      </c>
    </row>
    <row r="394" spans="1:40" x14ac:dyDescent="0.3">
      <c r="A394">
        <v>2025</v>
      </c>
      <c r="B394">
        <v>2</v>
      </c>
      <c r="C394">
        <v>12735</v>
      </c>
      <c r="D394">
        <v>11688</v>
      </c>
      <c r="E394" t="s">
        <v>214</v>
      </c>
      <c r="F394" t="s">
        <v>92</v>
      </c>
      <c r="G394" t="s">
        <v>128</v>
      </c>
      <c r="H394">
        <v>0</v>
      </c>
      <c r="I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1</v>
      </c>
      <c r="Q394">
        <v>1</v>
      </c>
      <c r="R394">
        <v>1</v>
      </c>
      <c r="S394">
        <v>1</v>
      </c>
      <c r="T394">
        <v>1</v>
      </c>
      <c r="U394">
        <v>0</v>
      </c>
      <c r="V394">
        <v>0</v>
      </c>
      <c r="W394">
        <v>0</v>
      </c>
      <c r="X394">
        <v>1</v>
      </c>
      <c r="Y394">
        <v>1</v>
      </c>
      <c r="Z394">
        <v>1</v>
      </c>
      <c r="AA394">
        <v>0</v>
      </c>
      <c r="AB394">
        <v>1</v>
      </c>
      <c r="AC394">
        <v>1</v>
      </c>
      <c r="AD394">
        <v>1</v>
      </c>
      <c r="AE394">
        <v>1</v>
      </c>
      <c r="AF394">
        <v>1</v>
      </c>
      <c r="AG394">
        <v>1</v>
      </c>
      <c r="AH394">
        <v>0</v>
      </c>
      <c r="AI394">
        <v>0</v>
      </c>
      <c r="AJ394">
        <v>6</v>
      </c>
      <c r="AK394">
        <v>0</v>
      </c>
      <c r="AL394">
        <v>0</v>
      </c>
      <c r="AM394">
        <v>0</v>
      </c>
      <c r="AN394" s="51" t="s">
        <v>128</v>
      </c>
    </row>
    <row r="395" spans="1:40" x14ac:dyDescent="0.3">
      <c r="A395">
        <v>2025</v>
      </c>
      <c r="B395">
        <v>2</v>
      </c>
      <c r="C395">
        <v>13662</v>
      </c>
      <c r="D395">
        <v>11452</v>
      </c>
      <c r="E395" t="s">
        <v>215</v>
      </c>
      <c r="F395" t="s">
        <v>92</v>
      </c>
      <c r="G395" t="s">
        <v>107</v>
      </c>
      <c r="H395">
        <v>0</v>
      </c>
      <c r="I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1</v>
      </c>
      <c r="Q395">
        <v>1</v>
      </c>
      <c r="R395">
        <v>0</v>
      </c>
      <c r="S395">
        <v>1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2</v>
      </c>
      <c r="AG395">
        <v>1</v>
      </c>
      <c r="AH395">
        <v>0</v>
      </c>
      <c r="AI395">
        <v>0</v>
      </c>
      <c r="AJ395">
        <v>9</v>
      </c>
      <c r="AK395">
        <v>0</v>
      </c>
      <c r="AL395">
        <v>0</v>
      </c>
      <c r="AM395">
        <v>0</v>
      </c>
      <c r="AN395" s="51" t="s">
        <v>107</v>
      </c>
    </row>
    <row r="396" spans="1:40" x14ac:dyDescent="0.3">
      <c r="A396">
        <v>2025</v>
      </c>
      <c r="B396">
        <v>2</v>
      </c>
      <c r="C396">
        <v>14654</v>
      </c>
      <c r="D396">
        <v>11470</v>
      </c>
      <c r="E396" t="s">
        <v>216</v>
      </c>
      <c r="F396" t="s">
        <v>90</v>
      </c>
      <c r="G396" t="s">
        <v>34</v>
      </c>
      <c r="H396">
        <v>114</v>
      </c>
      <c r="I396">
        <v>3</v>
      </c>
      <c r="K396">
        <v>117</v>
      </c>
      <c r="L396">
        <v>15</v>
      </c>
      <c r="M396">
        <v>16</v>
      </c>
      <c r="N396">
        <v>15</v>
      </c>
      <c r="O396">
        <v>9</v>
      </c>
      <c r="P396">
        <v>9</v>
      </c>
      <c r="Q396">
        <v>8</v>
      </c>
      <c r="R396">
        <v>9</v>
      </c>
      <c r="S396">
        <v>10</v>
      </c>
      <c r="T396">
        <v>2</v>
      </c>
      <c r="U396">
        <v>1</v>
      </c>
      <c r="V396">
        <v>0</v>
      </c>
      <c r="W396">
        <v>0</v>
      </c>
      <c r="X396">
        <v>3</v>
      </c>
      <c r="Y396">
        <v>3</v>
      </c>
      <c r="Z396">
        <v>1</v>
      </c>
      <c r="AA396">
        <v>0</v>
      </c>
      <c r="AB396">
        <v>3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1</v>
      </c>
      <c r="AI396">
        <v>0</v>
      </c>
      <c r="AJ396">
        <v>0</v>
      </c>
      <c r="AK396">
        <v>0</v>
      </c>
      <c r="AL396">
        <v>1</v>
      </c>
      <c r="AM396">
        <v>7</v>
      </c>
      <c r="AN396" s="51" t="s">
        <v>33</v>
      </c>
    </row>
    <row r="397" spans="1:40" x14ac:dyDescent="0.3">
      <c r="A397">
        <v>2025</v>
      </c>
      <c r="B397">
        <v>2</v>
      </c>
      <c r="C397">
        <v>15125</v>
      </c>
      <c r="D397">
        <v>11841</v>
      </c>
      <c r="E397" t="s">
        <v>476</v>
      </c>
      <c r="F397" t="s">
        <v>90</v>
      </c>
      <c r="G397" t="s">
        <v>34</v>
      </c>
      <c r="H397">
        <v>0</v>
      </c>
      <c r="I397">
        <v>0</v>
      </c>
      <c r="K397">
        <v>0</v>
      </c>
      <c r="L397">
        <v>2</v>
      </c>
      <c r="M397">
        <v>2</v>
      </c>
      <c r="N397">
        <v>2</v>
      </c>
      <c r="O397">
        <v>2</v>
      </c>
      <c r="P397">
        <v>5</v>
      </c>
      <c r="Q397">
        <v>5</v>
      </c>
      <c r="R397">
        <v>4</v>
      </c>
      <c r="S397">
        <v>5</v>
      </c>
      <c r="T397">
        <v>9</v>
      </c>
      <c r="U397">
        <v>9</v>
      </c>
      <c r="V397">
        <v>0</v>
      </c>
      <c r="W397">
        <v>0</v>
      </c>
      <c r="X397">
        <v>3</v>
      </c>
      <c r="Y397">
        <v>4</v>
      </c>
      <c r="Z397">
        <v>0</v>
      </c>
      <c r="AA397">
        <v>0</v>
      </c>
      <c r="AB397">
        <v>0</v>
      </c>
      <c r="AC397">
        <v>8</v>
      </c>
      <c r="AD397">
        <v>6</v>
      </c>
      <c r="AE397">
        <v>7</v>
      </c>
      <c r="AF397">
        <v>2</v>
      </c>
      <c r="AG397">
        <v>2</v>
      </c>
      <c r="AH397">
        <v>0</v>
      </c>
      <c r="AI397">
        <v>0</v>
      </c>
      <c r="AJ397">
        <v>53</v>
      </c>
      <c r="AK397">
        <v>0</v>
      </c>
      <c r="AL397">
        <v>0</v>
      </c>
      <c r="AM397">
        <v>3</v>
      </c>
      <c r="AN397" s="51" t="s">
        <v>193</v>
      </c>
    </row>
    <row r="398" spans="1:40" x14ac:dyDescent="0.3">
      <c r="A398">
        <v>2025</v>
      </c>
      <c r="B398">
        <v>2</v>
      </c>
      <c r="C398">
        <v>24297</v>
      </c>
      <c r="D398">
        <v>16699</v>
      </c>
      <c r="E398" t="s">
        <v>477</v>
      </c>
      <c r="F398" t="s">
        <v>90</v>
      </c>
      <c r="G398" t="s">
        <v>34</v>
      </c>
      <c r="H398">
        <v>0</v>
      </c>
      <c r="I398">
        <v>0</v>
      </c>
      <c r="K398">
        <v>0</v>
      </c>
      <c r="L398">
        <v>1</v>
      </c>
      <c r="M398">
        <v>1</v>
      </c>
      <c r="N398">
        <v>1</v>
      </c>
      <c r="O398">
        <v>1</v>
      </c>
      <c r="P398">
        <v>4</v>
      </c>
      <c r="Q398">
        <v>4</v>
      </c>
      <c r="R398">
        <v>4</v>
      </c>
      <c r="S398">
        <v>4</v>
      </c>
      <c r="T398">
        <v>5</v>
      </c>
      <c r="U398">
        <v>5</v>
      </c>
      <c r="V398">
        <v>0</v>
      </c>
      <c r="W398">
        <v>0</v>
      </c>
      <c r="X398">
        <v>4</v>
      </c>
      <c r="Y398">
        <v>2</v>
      </c>
      <c r="Z398">
        <v>0</v>
      </c>
      <c r="AA398">
        <v>0</v>
      </c>
      <c r="AB398">
        <v>0</v>
      </c>
      <c r="AC398">
        <v>6</v>
      </c>
      <c r="AD398">
        <v>3</v>
      </c>
      <c r="AE398">
        <v>4</v>
      </c>
      <c r="AF398">
        <v>8</v>
      </c>
      <c r="AG398">
        <v>8</v>
      </c>
      <c r="AH398">
        <v>2</v>
      </c>
      <c r="AI398">
        <v>0</v>
      </c>
      <c r="AJ398">
        <v>14</v>
      </c>
      <c r="AK398">
        <v>0</v>
      </c>
      <c r="AL398">
        <v>0</v>
      </c>
      <c r="AM398">
        <v>1</v>
      </c>
      <c r="AN398" s="51" t="s">
        <v>365</v>
      </c>
    </row>
    <row r="399" spans="1:40" x14ac:dyDescent="0.3">
      <c r="A399">
        <v>2025</v>
      </c>
      <c r="B399">
        <v>2</v>
      </c>
      <c r="C399">
        <v>26291</v>
      </c>
      <c r="D399">
        <v>17605</v>
      </c>
      <c r="E399" t="s">
        <v>217</v>
      </c>
      <c r="F399" t="s">
        <v>92</v>
      </c>
      <c r="G399" t="s">
        <v>128</v>
      </c>
      <c r="H399">
        <v>1</v>
      </c>
      <c r="I399">
        <v>0</v>
      </c>
      <c r="K399">
        <v>1</v>
      </c>
      <c r="L399">
        <v>1</v>
      </c>
      <c r="M399">
        <v>1</v>
      </c>
      <c r="N399">
        <v>1</v>
      </c>
      <c r="O399">
        <v>1</v>
      </c>
      <c r="P399">
        <v>3</v>
      </c>
      <c r="Q399">
        <v>3</v>
      </c>
      <c r="R399">
        <v>3</v>
      </c>
      <c r="S399">
        <v>3</v>
      </c>
      <c r="T399">
        <v>1</v>
      </c>
      <c r="U399">
        <v>1</v>
      </c>
      <c r="V399">
        <v>0</v>
      </c>
      <c r="W399">
        <v>0</v>
      </c>
      <c r="X399">
        <v>2</v>
      </c>
      <c r="Y399">
        <v>1</v>
      </c>
      <c r="Z399">
        <v>2</v>
      </c>
      <c r="AA399">
        <v>0</v>
      </c>
      <c r="AB399">
        <v>6</v>
      </c>
      <c r="AC399">
        <v>1</v>
      </c>
      <c r="AD399">
        <v>4</v>
      </c>
      <c r="AE399">
        <v>4</v>
      </c>
      <c r="AF399">
        <v>2</v>
      </c>
      <c r="AG399">
        <v>1</v>
      </c>
      <c r="AH399">
        <v>0</v>
      </c>
      <c r="AI399">
        <v>0</v>
      </c>
      <c r="AJ399">
        <v>21</v>
      </c>
      <c r="AK399">
        <v>0</v>
      </c>
      <c r="AL399">
        <v>0</v>
      </c>
      <c r="AM399">
        <v>1</v>
      </c>
      <c r="AN399" s="51" t="s">
        <v>128</v>
      </c>
    </row>
    <row r="400" spans="1:40" x14ac:dyDescent="0.3">
      <c r="A400">
        <v>2025</v>
      </c>
      <c r="B400">
        <v>2</v>
      </c>
      <c r="C400">
        <v>26893</v>
      </c>
      <c r="D400">
        <v>17874</v>
      </c>
      <c r="E400" t="s">
        <v>218</v>
      </c>
      <c r="F400" t="s">
        <v>33</v>
      </c>
      <c r="G400" t="s">
        <v>61</v>
      </c>
      <c r="H400">
        <v>0</v>
      </c>
      <c r="I400">
        <v>0</v>
      </c>
      <c r="K400">
        <v>0</v>
      </c>
      <c r="L400">
        <v>1</v>
      </c>
      <c r="M400">
        <v>1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5</v>
      </c>
      <c r="U400">
        <v>5</v>
      </c>
      <c r="V400">
        <v>0</v>
      </c>
      <c r="W400">
        <v>0</v>
      </c>
      <c r="X400">
        <v>6</v>
      </c>
      <c r="Y400">
        <v>6</v>
      </c>
      <c r="Z400">
        <v>6</v>
      </c>
      <c r="AA400">
        <v>0</v>
      </c>
      <c r="AB400">
        <v>3</v>
      </c>
      <c r="AC400">
        <v>5</v>
      </c>
      <c r="AD400">
        <v>5</v>
      </c>
      <c r="AE400">
        <v>5</v>
      </c>
      <c r="AF400">
        <v>5</v>
      </c>
      <c r="AG400">
        <v>4</v>
      </c>
      <c r="AH400">
        <v>0</v>
      </c>
      <c r="AI400">
        <v>0</v>
      </c>
      <c r="AJ400">
        <v>5</v>
      </c>
      <c r="AK400">
        <v>0</v>
      </c>
      <c r="AL400">
        <v>0</v>
      </c>
      <c r="AM400">
        <v>0</v>
      </c>
      <c r="AN400" s="51" t="s">
        <v>367</v>
      </c>
    </row>
    <row r="401" spans="1:40" x14ac:dyDescent="0.3">
      <c r="A401">
        <v>2025</v>
      </c>
      <c r="B401">
        <v>2</v>
      </c>
      <c r="C401">
        <v>26894</v>
      </c>
      <c r="D401">
        <v>17875</v>
      </c>
      <c r="E401" t="s">
        <v>219</v>
      </c>
      <c r="F401" t="s">
        <v>33</v>
      </c>
      <c r="G401" t="s">
        <v>85</v>
      </c>
      <c r="H401">
        <v>0</v>
      </c>
      <c r="I401">
        <v>0</v>
      </c>
      <c r="K401">
        <v>1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1</v>
      </c>
      <c r="Z401">
        <v>1</v>
      </c>
      <c r="AA401">
        <v>0</v>
      </c>
      <c r="AB401">
        <v>1</v>
      </c>
      <c r="AC401">
        <v>0</v>
      </c>
      <c r="AD401">
        <v>0</v>
      </c>
      <c r="AE401">
        <v>0</v>
      </c>
      <c r="AF401">
        <v>1</v>
      </c>
      <c r="AG401">
        <v>1</v>
      </c>
      <c r="AH401">
        <v>0</v>
      </c>
      <c r="AI401">
        <v>0</v>
      </c>
      <c r="AJ401">
        <v>13</v>
      </c>
      <c r="AK401">
        <v>0</v>
      </c>
      <c r="AL401">
        <v>0</v>
      </c>
      <c r="AM401">
        <v>1</v>
      </c>
      <c r="AN401" s="51" t="s">
        <v>85</v>
      </c>
    </row>
    <row r="402" spans="1:40" x14ac:dyDescent="0.3">
      <c r="A402">
        <v>2025</v>
      </c>
      <c r="B402">
        <v>2</v>
      </c>
      <c r="C402">
        <v>28687</v>
      </c>
      <c r="D402">
        <v>18916</v>
      </c>
      <c r="E402" t="s">
        <v>220</v>
      </c>
      <c r="F402" t="s">
        <v>92</v>
      </c>
      <c r="G402" t="s">
        <v>128</v>
      </c>
      <c r="H402">
        <v>0</v>
      </c>
      <c r="I402">
        <v>0</v>
      </c>
      <c r="K402">
        <v>0</v>
      </c>
      <c r="L402">
        <v>3</v>
      </c>
      <c r="M402">
        <v>3</v>
      </c>
      <c r="N402">
        <v>3</v>
      </c>
      <c r="O402">
        <v>3</v>
      </c>
      <c r="P402">
        <v>1</v>
      </c>
      <c r="Q402">
        <v>1</v>
      </c>
      <c r="R402">
        <v>1</v>
      </c>
      <c r="S402">
        <v>1</v>
      </c>
      <c r="T402">
        <v>1</v>
      </c>
      <c r="U402">
        <v>1</v>
      </c>
      <c r="V402">
        <v>0</v>
      </c>
      <c r="W402">
        <v>0</v>
      </c>
      <c r="X402">
        <v>0</v>
      </c>
      <c r="Y402">
        <v>0</v>
      </c>
      <c r="Z402">
        <v>2</v>
      </c>
      <c r="AA402">
        <v>0</v>
      </c>
      <c r="AB402">
        <v>4</v>
      </c>
      <c r="AC402">
        <v>0</v>
      </c>
      <c r="AD402">
        <v>0</v>
      </c>
      <c r="AE402">
        <v>0</v>
      </c>
      <c r="AF402">
        <v>1</v>
      </c>
      <c r="AG402">
        <v>2</v>
      </c>
      <c r="AH402">
        <v>1</v>
      </c>
      <c r="AI402">
        <v>0</v>
      </c>
      <c r="AJ402">
        <v>16</v>
      </c>
      <c r="AK402">
        <v>0</v>
      </c>
      <c r="AL402">
        <v>0</v>
      </c>
      <c r="AM402">
        <v>0</v>
      </c>
      <c r="AN402" s="51" t="s">
        <v>128</v>
      </c>
    </row>
    <row r="403" spans="1:40" x14ac:dyDescent="0.3">
      <c r="A403">
        <v>2025</v>
      </c>
      <c r="B403">
        <v>2</v>
      </c>
      <c r="C403">
        <v>29039</v>
      </c>
      <c r="D403">
        <v>18872</v>
      </c>
      <c r="E403" t="s">
        <v>221</v>
      </c>
      <c r="F403" t="s">
        <v>92</v>
      </c>
      <c r="G403" t="s">
        <v>128</v>
      </c>
      <c r="H403">
        <v>0</v>
      </c>
      <c r="I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1</v>
      </c>
      <c r="U403">
        <v>1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1</v>
      </c>
      <c r="AD403">
        <v>1</v>
      </c>
      <c r="AE403">
        <v>1</v>
      </c>
      <c r="AF403">
        <v>0</v>
      </c>
      <c r="AG403">
        <v>0</v>
      </c>
      <c r="AH403">
        <v>0</v>
      </c>
      <c r="AI403">
        <v>0</v>
      </c>
      <c r="AJ403">
        <v>3</v>
      </c>
      <c r="AK403">
        <v>0</v>
      </c>
      <c r="AL403">
        <v>0</v>
      </c>
      <c r="AM403">
        <v>0</v>
      </c>
      <c r="AN403" s="51" t="s">
        <v>128</v>
      </c>
    </row>
    <row r="404" spans="1:40" x14ac:dyDescent="0.3">
      <c r="A404">
        <v>2025</v>
      </c>
      <c r="B404">
        <v>2</v>
      </c>
      <c r="C404">
        <v>35945</v>
      </c>
      <c r="D404">
        <v>26094</v>
      </c>
      <c r="E404" t="s">
        <v>222</v>
      </c>
      <c r="F404" t="s">
        <v>92</v>
      </c>
      <c r="G404" t="s">
        <v>92</v>
      </c>
      <c r="H404">
        <v>0</v>
      </c>
      <c r="I404">
        <v>0</v>
      </c>
      <c r="K404">
        <v>0</v>
      </c>
      <c r="L404">
        <v>3</v>
      </c>
      <c r="M404">
        <v>3</v>
      </c>
      <c r="N404">
        <v>3</v>
      </c>
      <c r="O404">
        <v>3</v>
      </c>
      <c r="P404">
        <v>6</v>
      </c>
      <c r="Q404">
        <v>6</v>
      </c>
      <c r="R404">
        <v>6</v>
      </c>
      <c r="S404">
        <v>6</v>
      </c>
      <c r="T404">
        <v>5</v>
      </c>
      <c r="U404">
        <v>5</v>
      </c>
      <c r="V404">
        <v>0</v>
      </c>
      <c r="W404">
        <v>0</v>
      </c>
      <c r="X404">
        <v>9</v>
      </c>
      <c r="Y404">
        <v>9</v>
      </c>
      <c r="Z404">
        <v>8</v>
      </c>
      <c r="AA404">
        <v>0</v>
      </c>
      <c r="AB404">
        <v>3</v>
      </c>
      <c r="AC404">
        <v>7</v>
      </c>
      <c r="AD404">
        <v>8</v>
      </c>
      <c r="AE404">
        <v>8</v>
      </c>
      <c r="AF404">
        <v>5</v>
      </c>
      <c r="AG404">
        <v>3</v>
      </c>
      <c r="AH404">
        <v>2</v>
      </c>
      <c r="AI404">
        <v>0</v>
      </c>
      <c r="AJ404">
        <v>35</v>
      </c>
      <c r="AK404">
        <v>0</v>
      </c>
      <c r="AL404">
        <v>0</v>
      </c>
      <c r="AM404">
        <v>2</v>
      </c>
      <c r="AN404" s="51" t="s">
        <v>92</v>
      </c>
    </row>
    <row r="405" spans="1:40" x14ac:dyDescent="0.3">
      <c r="A405">
        <v>2025</v>
      </c>
      <c r="B405">
        <v>2</v>
      </c>
      <c r="C405">
        <v>36072</v>
      </c>
      <c r="D405">
        <v>26269</v>
      </c>
      <c r="E405" t="s">
        <v>223</v>
      </c>
      <c r="F405" t="s">
        <v>33</v>
      </c>
      <c r="G405" t="s">
        <v>42</v>
      </c>
      <c r="H405">
        <v>0</v>
      </c>
      <c r="I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2</v>
      </c>
      <c r="Q405">
        <v>2</v>
      </c>
      <c r="R405">
        <v>2</v>
      </c>
      <c r="S405">
        <v>2</v>
      </c>
      <c r="T405">
        <v>0</v>
      </c>
      <c r="U405">
        <v>0</v>
      </c>
      <c r="V405">
        <v>0</v>
      </c>
      <c r="W405">
        <v>0</v>
      </c>
      <c r="X405">
        <v>2</v>
      </c>
      <c r="Y405">
        <v>3</v>
      </c>
      <c r="Z405">
        <v>4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1</v>
      </c>
      <c r="AG405">
        <v>1</v>
      </c>
      <c r="AH405">
        <v>1</v>
      </c>
      <c r="AI405">
        <v>0</v>
      </c>
      <c r="AJ405">
        <v>4</v>
      </c>
      <c r="AK405">
        <v>0</v>
      </c>
      <c r="AL405">
        <v>0</v>
      </c>
      <c r="AM405">
        <v>1</v>
      </c>
      <c r="AN405" s="51" t="s">
        <v>42</v>
      </c>
    </row>
    <row r="406" spans="1:40" x14ac:dyDescent="0.3">
      <c r="A406">
        <v>2025</v>
      </c>
      <c r="B406">
        <v>2</v>
      </c>
      <c r="C406">
        <v>39423</v>
      </c>
      <c r="D406">
        <v>31139</v>
      </c>
      <c r="E406" t="s">
        <v>414</v>
      </c>
      <c r="F406" t="s">
        <v>163</v>
      </c>
      <c r="G406" t="s">
        <v>167</v>
      </c>
      <c r="H406">
        <v>1</v>
      </c>
      <c r="I406">
        <v>0</v>
      </c>
      <c r="K406">
        <v>2</v>
      </c>
      <c r="L406">
        <v>0</v>
      </c>
      <c r="M406">
        <v>0</v>
      </c>
      <c r="N406">
        <v>0</v>
      </c>
      <c r="O406">
        <v>0</v>
      </c>
      <c r="P406">
        <v>1</v>
      </c>
      <c r="Q406">
        <v>2</v>
      </c>
      <c r="R406">
        <v>1</v>
      </c>
      <c r="S406">
        <v>1</v>
      </c>
      <c r="T406">
        <v>1</v>
      </c>
      <c r="U406">
        <v>1</v>
      </c>
      <c r="V406">
        <v>0</v>
      </c>
      <c r="W406">
        <v>0</v>
      </c>
      <c r="X406">
        <v>1</v>
      </c>
      <c r="Y406">
        <v>2</v>
      </c>
      <c r="Z406">
        <v>2</v>
      </c>
      <c r="AA406">
        <v>0</v>
      </c>
      <c r="AB406">
        <v>1</v>
      </c>
      <c r="AC406">
        <v>1</v>
      </c>
      <c r="AD406">
        <v>2</v>
      </c>
      <c r="AE406">
        <v>2</v>
      </c>
      <c r="AF406">
        <v>1</v>
      </c>
      <c r="AG406">
        <v>0</v>
      </c>
      <c r="AH406">
        <v>0</v>
      </c>
      <c r="AI406">
        <v>0</v>
      </c>
      <c r="AJ406">
        <v>10</v>
      </c>
      <c r="AK406">
        <v>0</v>
      </c>
      <c r="AL406">
        <v>0</v>
      </c>
      <c r="AM406">
        <v>0</v>
      </c>
      <c r="AN406" s="51" t="s">
        <v>363</v>
      </c>
    </row>
    <row r="407" spans="1:40" x14ac:dyDescent="0.3">
      <c r="A407">
        <v>2025</v>
      </c>
      <c r="B407">
        <v>2</v>
      </c>
      <c r="C407">
        <v>40593</v>
      </c>
      <c r="D407">
        <v>31449</v>
      </c>
      <c r="E407" t="s">
        <v>194</v>
      </c>
      <c r="F407" t="s">
        <v>33</v>
      </c>
      <c r="G407" t="s">
        <v>54</v>
      </c>
      <c r="H407">
        <v>0</v>
      </c>
      <c r="I407">
        <v>1</v>
      </c>
      <c r="K407">
        <v>0</v>
      </c>
      <c r="L407">
        <v>10</v>
      </c>
      <c r="M407">
        <v>10</v>
      </c>
      <c r="N407">
        <v>10</v>
      </c>
      <c r="O407">
        <v>10</v>
      </c>
      <c r="P407">
        <v>11</v>
      </c>
      <c r="Q407">
        <v>11</v>
      </c>
      <c r="R407">
        <v>12</v>
      </c>
      <c r="S407">
        <v>10</v>
      </c>
      <c r="T407">
        <v>15</v>
      </c>
      <c r="U407">
        <v>17</v>
      </c>
      <c r="V407">
        <v>0</v>
      </c>
      <c r="W407">
        <v>0</v>
      </c>
      <c r="X407">
        <v>19</v>
      </c>
      <c r="Y407">
        <v>19</v>
      </c>
      <c r="Z407">
        <v>20</v>
      </c>
      <c r="AA407">
        <v>0</v>
      </c>
      <c r="AB407">
        <v>17</v>
      </c>
      <c r="AC407">
        <v>11</v>
      </c>
      <c r="AD407">
        <v>10</v>
      </c>
      <c r="AE407">
        <v>17</v>
      </c>
      <c r="AF407">
        <v>14</v>
      </c>
      <c r="AG407">
        <v>10</v>
      </c>
      <c r="AH407">
        <v>26</v>
      </c>
      <c r="AI407">
        <v>0</v>
      </c>
      <c r="AJ407">
        <v>75</v>
      </c>
      <c r="AK407">
        <v>0</v>
      </c>
      <c r="AL407">
        <v>0</v>
      </c>
      <c r="AM407">
        <v>17</v>
      </c>
      <c r="AN407" s="51" t="s">
        <v>194</v>
      </c>
    </row>
    <row r="408" spans="1:40" x14ac:dyDescent="0.3">
      <c r="A408">
        <v>2025</v>
      </c>
      <c r="B408">
        <v>2</v>
      </c>
      <c r="C408">
        <v>40716</v>
      </c>
      <c r="D408">
        <v>32743</v>
      </c>
      <c r="E408" t="s">
        <v>54</v>
      </c>
      <c r="F408" t="s">
        <v>33</v>
      </c>
      <c r="G408" t="s">
        <v>54</v>
      </c>
      <c r="H408">
        <v>9</v>
      </c>
      <c r="I408">
        <v>0</v>
      </c>
      <c r="K408">
        <v>9</v>
      </c>
      <c r="L408">
        <v>6</v>
      </c>
      <c r="M408">
        <v>6</v>
      </c>
      <c r="N408">
        <v>6</v>
      </c>
      <c r="O408">
        <v>6</v>
      </c>
      <c r="P408">
        <v>14</v>
      </c>
      <c r="Q408">
        <v>14</v>
      </c>
      <c r="R408">
        <v>14</v>
      </c>
      <c r="S408">
        <v>14</v>
      </c>
      <c r="T408">
        <v>13</v>
      </c>
      <c r="U408">
        <v>15</v>
      </c>
      <c r="V408">
        <v>0</v>
      </c>
      <c r="W408">
        <v>0</v>
      </c>
      <c r="X408">
        <v>18</v>
      </c>
      <c r="Y408">
        <v>17</v>
      </c>
      <c r="Z408">
        <v>17</v>
      </c>
      <c r="AA408">
        <v>0</v>
      </c>
      <c r="AB408">
        <v>19</v>
      </c>
      <c r="AC408">
        <v>19</v>
      </c>
      <c r="AD408">
        <v>15</v>
      </c>
      <c r="AE408">
        <v>17</v>
      </c>
      <c r="AF408">
        <v>9</v>
      </c>
      <c r="AG408">
        <v>7</v>
      </c>
      <c r="AH408">
        <v>1</v>
      </c>
      <c r="AI408">
        <v>0</v>
      </c>
      <c r="AJ408">
        <v>46</v>
      </c>
      <c r="AK408">
        <v>0</v>
      </c>
      <c r="AL408">
        <v>0</v>
      </c>
      <c r="AM408">
        <v>13</v>
      </c>
      <c r="AN408" s="51" t="s">
        <v>365</v>
      </c>
    </row>
    <row r="409" spans="1:40" x14ac:dyDescent="0.3">
      <c r="A409">
        <v>2025</v>
      </c>
      <c r="B409">
        <v>3</v>
      </c>
      <c r="C409">
        <v>4314</v>
      </c>
      <c r="D409">
        <v>4317</v>
      </c>
      <c r="E409" t="s">
        <v>32</v>
      </c>
      <c r="F409" t="s">
        <v>33</v>
      </c>
      <c r="G409" t="s">
        <v>34</v>
      </c>
      <c r="H409">
        <v>255</v>
      </c>
      <c r="I409">
        <v>1</v>
      </c>
      <c r="K409">
        <v>260</v>
      </c>
      <c r="L409">
        <v>5</v>
      </c>
      <c r="M409">
        <v>5</v>
      </c>
      <c r="N409">
        <v>5</v>
      </c>
      <c r="O409">
        <v>5</v>
      </c>
      <c r="P409">
        <v>7</v>
      </c>
      <c r="Q409">
        <v>10</v>
      </c>
      <c r="R409">
        <v>11</v>
      </c>
      <c r="S409">
        <v>7</v>
      </c>
      <c r="T409">
        <v>13</v>
      </c>
      <c r="U409">
        <v>9</v>
      </c>
      <c r="V409">
        <v>0</v>
      </c>
      <c r="W409">
        <v>0</v>
      </c>
      <c r="X409">
        <v>4</v>
      </c>
      <c r="Y409">
        <v>3</v>
      </c>
      <c r="Z409">
        <v>4</v>
      </c>
      <c r="AA409">
        <v>0</v>
      </c>
      <c r="AB409">
        <v>2</v>
      </c>
      <c r="AC409">
        <v>4</v>
      </c>
      <c r="AD409">
        <v>4</v>
      </c>
      <c r="AE409">
        <v>3</v>
      </c>
      <c r="AF409">
        <v>2</v>
      </c>
      <c r="AG409">
        <v>2</v>
      </c>
      <c r="AH409">
        <v>2</v>
      </c>
      <c r="AI409">
        <v>0</v>
      </c>
      <c r="AJ409">
        <v>1</v>
      </c>
      <c r="AK409">
        <v>0</v>
      </c>
      <c r="AL409">
        <v>34</v>
      </c>
      <c r="AM409">
        <v>12</v>
      </c>
      <c r="AN409" s="51" t="s">
        <v>33</v>
      </c>
    </row>
    <row r="410" spans="1:40" x14ac:dyDescent="0.3">
      <c r="A410">
        <v>2025</v>
      </c>
      <c r="B410">
        <v>3</v>
      </c>
      <c r="C410">
        <v>4315</v>
      </c>
      <c r="D410">
        <v>4318</v>
      </c>
      <c r="E410" t="s">
        <v>35</v>
      </c>
      <c r="F410" t="s">
        <v>33</v>
      </c>
      <c r="G410" t="s">
        <v>33</v>
      </c>
      <c r="H410">
        <v>52</v>
      </c>
      <c r="I410">
        <v>0</v>
      </c>
      <c r="K410">
        <v>54</v>
      </c>
      <c r="L410">
        <v>25</v>
      </c>
      <c r="M410">
        <v>25</v>
      </c>
      <c r="N410">
        <v>25</v>
      </c>
      <c r="O410">
        <v>25</v>
      </c>
      <c r="P410">
        <v>30</v>
      </c>
      <c r="Q410">
        <v>30</v>
      </c>
      <c r="R410">
        <v>30</v>
      </c>
      <c r="S410">
        <v>30</v>
      </c>
      <c r="T410">
        <v>31</v>
      </c>
      <c r="U410">
        <v>31</v>
      </c>
      <c r="V410">
        <v>0</v>
      </c>
      <c r="W410">
        <v>0</v>
      </c>
      <c r="X410">
        <v>32</v>
      </c>
      <c r="Y410">
        <v>33</v>
      </c>
      <c r="Z410">
        <v>31</v>
      </c>
      <c r="AA410">
        <v>0</v>
      </c>
      <c r="AB410">
        <v>31</v>
      </c>
      <c r="AC410">
        <v>34</v>
      </c>
      <c r="AD410">
        <v>25</v>
      </c>
      <c r="AE410">
        <v>33</v>
      </c>
      <c r="AF410">
        <v>16</v>
      </c>
      <c r="AG410">
        <v>13</v>
      </c>
      <c r="AH410">
        <v>15</v>
      </c>
      <c r="AI410">
        <v>0</v>
      </c>
      <c r="AJ410">
        <v>210</v>
      </c>
      <c r="AK410">
        <v>0</v>
      </c>
      <c r="AL410">
        <v>11</v>
      </c>
      <c r="AM410">
        <v>32</v>
      </c>
      <c r="AN410" s="51" t="s">
        <v>33</v>
      </c>
    </row>
    <row r="411" spans="1:40" x14ac:dyDescent="0.3">
      <c r="A411">
        <v>2025</v>
      </c>
      <c r="B411">
        <v>3</v>
      </c>
      <c r="C411">
        <v>4316</v>
      </c>
      <c r="D411">
        <v>4319</v>
      </c>
      <c r="E411" t="s">
        <v>36</v>
      </c>
      <c r="F411" t="s">
        <v>33</v>
      </c>
      <c r="G411" t="s">
        <v>33</v>
      </c>
      <c r="H411">
        <v>3</v>
      </c>
      <c r="I411">
        <v>1</v>
      </c>
      <c r="K411">
        <v>31</v>
      </c>
      <c r="L411">
        <v>21</v>
      </c>
      <c r="M411">
        <v>21</v>
      </c>
      <c r="N411">
        <v>21</v>
      </c>
      <c r="O411">
        <v>21</v>
      </c>
      <c r="P411">
        <v>29</v>
      </c>
      <c r="Q411">
        <v>29</v>
      </c>
      <c r="R411">
        <v>29</v>
      </c>
      <c r="S411">
        <v>29</v>
      </c>
      <c r="T411">
        <v>24</v>
      </c>
      <c r="U411">
        <v>24</v>
      </c>
      <c r="V411">
        <v>0</v>
      </c>
      <c r="W411">
        <v>0</v>
      </c>
      <c r="X411">
        <v>26</v>
      </c>
      <c r="Y411">
        <v>26</v>
      </c>
      <c r="Z411">
        <v>26</v>
      </c>
      <c r="AA411">
        <v>0</v>
      </c>
      <c r="AB411">
        <v>33</v>
      </c>
      <c r="AC411">
        <v>20</v>
      </c>
      <c r="AD411">
        <v>24</v>
      </c>
      <c r="AE411">
        <v>25</v>
      </c>
      <c r="AF411">
        <v>8</v>
      </c>
      <c r="AG411">
        <v>7</v>
      </c>
      <c r="AH411">
        <v>9</v>
      </c>
      <c r="AI411">
        <v>0</v>
      </c>
      <c r="AJ411">
        <v>35</v>
      </c>
      <c r="AK411">
        <v>0</v>
      </c>
      <c r="AL411">
        <v>9</v>
      </c>
      <c r="AM411">
        <v>17</v>
      </c>
      <c r="AN411" s="51" t="s">
        <v>33</v>
      </c>
    </row>
    <row r="412" spans="1:40" x14ac:dyDescent="0.3">
      <c r="A412">
        <v>2025</v>
      </c>
      <c r="B412">
        <v>3</v>
      </c>
      <c r="C412">
        <v>4317</v>
      </c>
      <c r="D412">
        <v>4320</v>
      </c>
      <c r="E412" t="s">
        <v>37</v>
      </c>
      <c r="F412" t="s">
        <v>33</v>
      </c>
      <c r="G412" t="s">
        <v>33</v>
      </c>
      <c r="H412">
        <v>1</v>
      </c>
      <c r="I412">
        <v>0</v>
      </c>
      <c r="K412">
        <v>2</v>
      </c>
      <c r="L412">
        <v>18</v>
      </c>
      <c r="M412">
        <v>18</v>
      </c>
      <c r="N412">
        <v>18</v>
      </c>
      <c r="O412">
        <v>18</v>
      </c>
      <c r="P412">
        <v>16</v>
      </c>
      <c r="Q412">
        <v>16</v>
      </c>
      <c r="R412">
        <v>16</v>
      </c>
      <c r="S412">
        <v>16</v>
      </c>
      <c r="T412">
        <v>14</v>
      </c>
      <c r="U412">
        <v>14</v>
      </c>
      <c r="V412">
        <v>0</v>
      </c>
      <c r="W412">
        <v>0</v>
      </c>
      <c r="X412">
        <v>30</v>
      </c>
      <c r="Y412">
        <v>30</v>
      </c>
      <c r="Z412">
        <v>30</v>
      </c>
      <c r="AA412">
        <v>0</v>
      </c>
      <c r="AB412">
        <v>20</v>
      </c>
      <c r="AC412">
        <v>16</v>
      </c>
      <c r="AD412">
        <v>15</v>
      </c>
      <c r="AE412">
        <v>17</v>
      </c>
      <c r="AF412">
        <v>11</v>
      </c>
      <c r="AG412">
        <v>10</v>
      </c>
      <c r="AH412">
        <v>17</v>
      </c>
      <c r="AI412">
        <v>0</v>
      </c>
      <c r="AJ412">
        <v>42</v>
      </c>
      <c r="AK412">
        <v>0</v>
      </c>
      <c r="AL412">
        <v>18</v>
      </c>
      <c r="AM412">
        <v>10</v>
      </c>
      <c r="AN412" s="51" t="s">
        <v>33</v>
      </c>
    </row>
    <row r="413" spans="1:40" x14ac:dyDescent="0.3">
      <c r="A413">
        <v>2025</v>
      </c>
      <c r="B413">
        <v>3</v>
      </c>
      <c r="C413">
        <v>4318</v>
      </c>
      <c r="D413">
        <v>4321</v>
      </c>
      <c r="E413" t="s">
        <v>666</v>
      </c>
      <c r="F413" t="s">
        <v>33</v>
      </c>
      <c r="G413" t="s">
        <v>33</v>
      </c>
      <c r="H413">
        <v>5</v>
      </c>
      <c r="I413">
        <v>0</v>
      </c>
      <c r="K413">
        <v>8</v>
      </c>
      <c r="L413">
        <v>17</v>
      </c>
      <c r="M413">
        <v>17</v>
      </c>
      <c r="N413">
        <v>17</v>
      </c>
      <c r="O413">
        <v>17</v>
      </c>
      <c r="P413">
        <v>12</v>
      </c>
      <c r="Q413">
        <v>12</v>
      </c>
      <c r="R413">
        <v>13</v>
      </c>
      <c r="S413">
        <v>14</v>
      </c>
      <c r="T413">
        <v>13</v>
      </c>
      <c r="U413">
        <v>12</v>
      </c>
      <c r="V413">
        <v>0</v>
      </c>
      <c r="W413">
        <v>0</v>
      </c>
      <c r="X413">
        <v>15</v>
      </c>
      <c r="Y413">
        <v>19</v>
      </c>
      <c r="Z413">
        <v>17</v>
      </c>
      <c r="AA413">
        <v>0</v>
      </c>
      <c r="AB413">
        <v>19</v>
      </c>
      <c r="AC413">
        <v>17</v>
      </c>
      <c r="AD413">
        <v>20</v>
      </c>
      <c r="AE413">
        <v>22</v>
      </c>
      <c r="AF413">
        <v>7</v>
      </c>
      <c r="AG413">
        <v>4</v>
      </c>
      <c r="AH413">
        <v>6</v>
      </c>
      <c r="AI413">
        <v>0</v>
      </c>
      <c r="AJ413">
        <v>90</v>
      </c>
      <c r="AK413">
        <v>0</v>
      </c>
      <c r="AL413">
        <v>2</v>
      </c>
      <c r="AM413">
        <v>17</v>
      </c>
      <c r="AN413" s="51" t="s">
        <v>33</v>
      </c>
    </row>
    <row r="414" spans="1:40" x14ac:dyDescent="0.3">
      <c r="A414">
        <v>2025</v>
      </c>
      <c r="B414">
        <v>3</v>
      </c>
      <c r="C414">
        <v>4319</v>
      </c>
      <c r="D414">
        <v>4322</v>
      </c>
      <c r="E414" t="s">
        <v>38</v>
      </c>
      <c r="F414" t="s">
        <v>33</v>
      </c>
      <c r="G414" t="s">
        <v>33</v>
      </c>
      <c r="H414">
        <v>4</v>
      </c>
      <c r="I414">
        <v>0</v>
      </c>
      <c r="K414">
        <v>5</v>
      </c>
      <c r="L414">
        <v>12</v>
      </c>
      <c r="M414">
        <v>12</v>
      </c>
      <c r="N414">
        <v>12</v>
      </c>
      <c r="O414">
        <v>12</v>
      </c>
      <c r="P414">
        <v>18</v>
      </c>
      <c r="Q414">
        <v>18</v>
      </c>
      <c r="R414">
        <v>18</v>
      </c>
      <c r="S414">
        <v>18</v>
      </c>
      <c r="T414">
        <v>18</v>
      </c>
      <c r="U414">
        <v>19</v>
      </c>
      <c r="V414">
        <v>0</v>
      </c>
      <c r="W414">
        <v>0</v>
      </c>
      <c r="X414">
        <v>13</v>
      </c>
      <c r="Y414">
        <v>16</v>
      </c>
      <c r="Z414">
        <v>15</v>
      </c>
      <c r="AA414">
        <v>0</v>
      </c>
      <c r="AB414">
        <v>18</v>
      </c>
      <c r="AC414">
        <v>15</v>
      </c>
      <c r="AD414">
        <v>18</v>
      </c>
      <c r="AE414">
        <v>17</v>
      </c>
      <c r="AF414">
        <v>13</v>
      </c>
      <c r="AG414">
        <v>10</v>
      </c>
      <c r="AH414">
        <v>0</v>
      </c>
      <c r="AI414">
        <v>0</v>
      </c>
      <c r="AJ414">
        <v>25</v>
      </c>
      <c r="AK414">
        <v>0</v>
      </c>
      <c r="AL414">
        <v>2</v>
      </c>
      <c r="AM414">
        <v>10</v>
      </c>
      <c r="AN414" s="51" t="s">
        <v>33</v>
      </c>
    </row>
    <row r="415" spans="1:40" x14ac:dyDescent="0.3">
      <c r="A415">
        <v>2025</v>
      </c>
      <c r="B415">
        <v>3</v>
      </c>
      <c r="C415">
        <v>4320</v>
      </c>
      <c r="D415">
        <v>4323</v>
      </c>
      <c r="E415" t="s">
        <v>39</v>
      </c>
      <c r="F415" t="s">
        <v>33</v>
      </c>
      <c r="G415" t="s">
        <v>33</v>
      </c>
      <c r="H415">
        <v>0</v>
      </c>
      <c r="I415">
        <v>0</v>
      </c>
      <c r="K415">
        <v>0</v>
      </c>
      <c r="L415">
        <v>7</v>
      </c>
      <c r="M415">
        <v>7</v>
      </c>
      <c r="N415">
        <v>7</v>
      </c>
      <c r="O415">
        <v>7</v>
      </c>
      <c r="P415">
        <v>9</v>
      </c>
      <c r="Q415">
        <v>8</v>
      </c>
      <c r="R415">
        <v>10</v>
      </c>
      <c r="S415">
        <v>10</v>
      </c>
      <c r="T415">
        <v>25</v>
      </c>
      <c r="U415">
        <v>24</v>
      </c>
      <c r="V415">
        <v>0</v>
      </c>
      <c r="W415">
        <v>0</v>
      </c>
      <c r="X415">
        <v>12</v>
      </c>
      <c r="Y415">
        <v>14</v>
      </c>
      <c r="Z415">
        <v>19</v>
      </c>
      <c r="AA415">
        <v>0</v>
      </c>
      <c r="AB415">
        <v>9</v>
      </c>
      <c r="AC415">
        <v>9</v>
      </c>
      <c r="AD415">
        <v>16</v>
      </c>
      <c r="AE415">
        <v>17</v>
      </c>
      <c r="AF415">
        <v>13</v>
      </c>
      <c r="AG415">
        <v>9</v>
      </c>
      <c r="AH415">
        <v>1</v>
      </c>
      <c r="AI415">
        <v>0</v>
      </c>
      <c r="AJ415">
        <v>35</v>
      </c>
      <c r="AK415">
        <v>0</v>
      </c>
      <c r="AL415">
        <v>0</v>
      </c>
      <c r="AM415">
        <v>9</v>
      </c>
      <c r="AN415" s="51" t="s">
        <v>33</v>
      </c>
    </row>
    <row r="416" spans="1:40" x14ac:dyDescent="0.3">
      <c r="A416">
        <v>2025</v>
      </c>
      <c r="B416">
        <v>3</v>
      </c>
      <c r="C416">
        <v>4321</v>
      </c>
      <c r="D416">
        <v>4324</v>
      </c>
      <c r="E416" t="s">
        <v>40</v>
      </c>
      <c r="F416" t="s">
        <v>33</v>
      </c>
      <c r="G416" t="s">
        <v>33</v>
      </c>
      <c r="H416">
        <v>11</v>
      </c>
      <c r="I416">
        <v>2</v>
      </c>
      <c r="K416">
        <v>12</v>
      </c>
      <c r="L416">
        <v>31</v>
      </c>
      <c r="M416">
        <v>31</v>
      </c>
      <c r="N416">
        <v>31</v>
      </c>
      <c r="O416">
        <v>30</v>
      </c>
      <c r="P416">
        <v>28</v>
      </c>
      <c r="Q416">
        <v>28</v>
      </c>
      <c r="R416">
        <v>27</v>
      </c>
      <c r="S416">
        <v>28</v>
      </c>
      <c r="T416">
        <v>35</v>
      </c>
      <c r="U416">
        <v>36</v>
      </c>
      <c r="V416">
        <v>0</v>
      </c>
      <c r="W416">
        <v>0</v>
      </c>
      <c r="X416">
        <v>25</v>
      </c>
      <c r="Y416">
        <v>24</v>
      </c>
      <c r="Z416">
        <v>28</v>
      </c>
      <c r="AA416">
        <v>0</v>
      </c>
      <c r="AB416">
        <v>31</v>
      </c>
      <c r="AC416">
        <v>21</v>
      </c>
      <c r="AD416">
        <v>20</v>
      </c>
      <c r="AE416">
        <v>20</v>
      </c>
      <c r="AF416">
        <v>8</v>
      </c>
      <c r="AG416">
        <v>7</v>
      </c>
      <c r="AH416">
        <v>4</v>
      </c>
      <c r="AI416">
        <v>0</v>
      </c>
      <c r="AJ416">
        <v>80</v>
      </c>
      <c r="AK416">
        <v>0</v>
      </c>
      <c r="AL416">
        <v>1</v>
      </c>
      <c r="AM416">
        <v>11</v>
      </c>
      <c r="AN416" s="51" t="s">
        <v>33</v>
      </c>
    </row>
    <row r="417" spans="1:40" x14ac:dyDescent="0.3">
      <c r="A417">
        <v>2025</v>
      </c>
      <c r="B417">
        <v>3</v>
      </c>
      <c r="C417">
        <v>4322</v>
      </c>
      <c r="D417">
        <v>4325</v>
      </c>
      <c r="E417" t="s">
        <v>41</v>
      </c>
      <c r="F417" t="s">
        <v>33</v>
      </c>
      <c r="G417" t="s">
        <v>42</v>
      </c>
      <c r="H417">
        <v>5</v>
      </c>
      <c r="I417">
        <v>1</v>
      </c>
      <c r="K417">
        <v>5</v>
      </c>
      <c r="L417">
        <v>4</v>
      </c>
      <c r="M417">
        <v>4</v>
      </c>
      <c r="N417">
        <v>4</v>
      </c>
      <c r="O417">
        <v>4</v>
      </c>
      <c r="P417">
        <v>5</v>
      </c>
      <c r="Q417">
        <v>5</v>
      </c>
      <c r="R417">
        <v>7</v>
      </c>
      <c r="S417">
        <v>5</v>
      </c>
      <c r="T417">
        <v>12</v>
      </c>
      <c r="U417">
        <v>12</v>
      </c>
      <c r="V417">
        <v>0</v>
      </c>
      <c r="W417">
        <v>0</v>
      </c>
      <c r="X417">
        <v>10</v>
      </c>
      <c r="Y417">
        <v>12</v>
      </c>
      <c r="Z417">
        <v>11</v>
      </c>
      <c r="AA417">
        <v>0</v>
      </c>
      <c r="AB417">
        <v>8</v>
      </c>
      <c r="AC417">
        <v>7</v>
      </c>
      <c r="AD417">
        <v>7</v>
      </c>
      <c r="AE417">
        <v>12</v>
      </c>
      <c r="AF417">
        <v>3</v>
      </c>
      <c r="AG417">
        <v>3</v>
      </c>
      <c r="AH417">
        <v>0</v>
      </c>
      <c r="AI417">
        <v>0</v>
      </c>
      <c r="AJ417">
        <v>29</v>
      </c>
      <c r="AK417">
        <v>0</v>
      </c>
      <c r="AL417">
        <v>1</v>
      </c>
      <c r="AM417">
        <v>9</v>
      </c>
      <c r="AN417" s="51" t="s">
        <v>42</v>
      </c>
    </row>
    <row r="418" spans="1:40" x14ac:dyDescent="0.3">
      <c r="A418">
        <v>2025</v>
      </c>
      <c r="B418">
        <v>3</v>
      </c>
      <c r="C418">
        <v>4323</v>
      </c>
      <c r="D418">
        <v>4326</v>
      </c>
      <c r="E418" t="s">
        <v>43</v>
      </c>
      <c r="F418" t="s">
        <v>33</v>
      </c>
      <c r="G418" t="s">
        <v>42</v>
      </c>
      <c r="H418">
        <v>1</v>
      </c>
      <c r="I418">
        <v>0</v>
      </c>
      <c r="K418">
        <v>1</v>
      </c>
      <c r="L418">
        <v>3</v>
      </c>
      <c r="M418">
        <v>3</v>
      </c>
      <c r="N418">
        <v>3</v>
      </c>
      <c r="O418">
        <v>3</v>
      </c>
      <c r="P418">
        <v>1</v>
      </c>
      <c r="Q418">
        <v>1</v>
      </c>
      <c r="R418">
        <v>1</v>
      </c>
      <c r="S418">
        <v>1</v>
      </c>
      <c r="T418">
        <v>3</v>
      </c>
      <c r="U418">
        <v>3</v>
      </c>
      <c r="V418">
        <v>0</v>
      </c>
      <c r="W418">
        <v>0</v>
      </c>
      <c r="X418">
        <v>0</v>
      </c>
      <c r="Y418">
        <v>1</v>
      </c>
      <c r="Z418">
        <v>0</v>
      </c>
      <c r="AA418">
        <v>0</v>
      </c>
      <c r="AB418">
        <v>4</v>
      </c>
      <c r="AC418">
        <v>1</v>
      </c>
      <c r="AD418">
        <v>1</v>
      </c>
      <c r="AE418">
        <v>1</v>
      </c>
      <c r="AF418">
        <v>2</v>
      </c>
      <c r="AG418">
        <v>2</v>
      </c>
      <c r="AH418">
        <v>2</v>
      </c>
      <c r="AI418">
        <v>0</v>
      </c>
      <c r="AJ418">
        <v>17</v>
      </c>
      <c r="AK418">
        <v>0</v>
      </c>
      <c r="AL418">
        <v>0</v>
      </c>
      <c r="AM418">
        <v>1</v>
      </c>
      <c r="AN418" s="51" t="s">
        <v>42</v>
      </c>
    </row>
    <row r="419" spans="1:40" x14ac:dyDescent="0.3">
      <c r="A419">
        <v>2025</v>
      </c>
      <c r="B419">
        <v>3</v>
      </c>
      <c r="C419">
        <v>4324</v>
      </c>
      <c r="D419">
        <v>4327</v>
      </c>
      <c r="E419" t="s">
        <v>44</v>
      </c>
      <c r="F419" t="s">
        <v>33</v>
      </c>
      <c r="G419" t="s">
        <v>45</v>
      </c>
      <c r="H419">
        <v>0</v>
      </c>
      <c r="I419">
        <v>0</v>
      </c>
      <c r="K419">
        <v>0</v>
      </c>
      <c r="L419">
        <v>14</v>
      </c>
      <c r="M419">
        <v>14</v>
      </c>
      <c r="N419">
        <v>14</v>
      </c>
      <c r="O419">
        <v>14</v>
      </c>
      <c r="P419">
        <v>13</v>
      </c>
      <c r="Q419">
        <v>14</v>
      </c>
      <c r="R419">
        <v>14</v>
      </c>
      <c r="S419">
        <v>13</v>
      </c>
      <c r="T419">
        <v>15</v>
      </c>
      <c r="U419">
        <v>15</v>
      </c>
      <c r="V419">
        <v>0</v>
      </c>
      <c r="W419">
        <v>0</v>
      </c>
      <c r="X419">
        <v>19</v>
      </c>
      <c r="Y419">
        <v>20</v>
      </c>
      <c r="Z419">
        <v>21</v>
      </c>
      <c r="AA419">
        <v>0</v>
      </c>
      <c r="AB419">
        <v>20</v>
      </c>
      <c r="AC419">
        <v>16</v>
      </c>
      <c r="AD419">
        <v>15</v>
      </c>
      <c r="AE419">
        <v>15</v>
      </c>
      <c r="AF419">
        <v>16</v>
      </c>
      <c r="AG419">
        <v>15</v>
      </c>
      <c r="AH419">
        <v>0</v>
      </c>
      <c r="AI419">
        <v>0</v>
      </c>
      <c r="AJ419">
        <v>10</v>
      </c>
      <c r="AK419">
        <v>0</v>
      </c>
      <c r="AL419">
        <v>6</v>
      </c>
      <c r="AM419">
        <v>13</v>
      </c>
      <c r="AN419" s="51" t="s">
        <v>45</v>
      </c>
    </row>
    <row r="420" spans="1:40" x14ac:dyDescent="0.3">
      <c r="A420">
        <v>2025</v>
      </c>
      <c r="B420">
        <v>3</v>
      </c>
      <c r="C420">
        <v>4325</v>
      </c>
      <c r="D420">
        <v>4328</v>
      </c>
      <c r="E420" t="s">
        <v>46</v>
      </c>
      <c r="F420" t="s">
        <v>33</v>
      </c>
      <c r="G420" t="s">
        <v>45</v>
      </c>
      <c r="H420">
        <v>0</v>
      </c>
      <c r="I420">
        <v>1</v>
      </c>
      <c r="K420">
        <v>1</v>
      </c>
      <c r="L420">
        <v>6</v>
      </c>
      <c r="M420">
        <v>6</v>
      </c>
      <c r="N420">
        <v>6</v>
      </c>
      <c r="O420">
        <v>6</v>
      </c>
      <c r="P420">
        <v>6</v>
      </c>
      <c r="Q420">
        <v>6</v>
      </c>
      <c r="R420">
        <v>6</v>
      </c>
      <c r="S420">
        <v>6</v>
      </c>
      <c r="T420">
        <v>6</v>
      </c>
      <c r="U420">
        <v>6</v>
      </c>
      <c r="V420">
        <v>0</v>
      </c>
      <c r="W420">
        <v>0</v>
      </c>
      <c r="X420">
        <v>8</v>
      </c>
      <c r="Y420">
        <v>9</v>
      </c>
      <c r="Z420">
        <v>10</v>
      </c>
      <c r="AA420">
        <v>0</v>
      </c>
      <c r="AB420">
        <v>7</v>
      </c>
      <c r="AC420">
        <v>5</v>
      </c>
      <c r="AD420">
        <v>5</v>
      </c>
      <c r="AE420">
        <v>4</v>
      </c>
      <c r="AF420">
        <v>7</v>
      </c>
      <c r="AG420">
        <v>6</v>
      </c>
      <c r="AH420">
        <v>3</v>
      </c>
      <c r="AI420">
        <v>0</v>
      </c>
      <c r="AJ420">
        <v>96</v>
      </c>
      <c r="AK420">
        <v>0</v>
      </c>
      <c r="AL420">
        <v>0</v>
      </c>
      <c r="AM420">
        <v>4</v>
      </c>
      <c r="AN420" s="51" t="s">
        <v>45</v>
      </c>
    </row>
    <row r="421" spans="1:40" x14ac:dyDescent="0.3">
      <c r="A421">
        <v>2025</v>
      </c>
      <c r="B421">
        <v>3</v>
      </c>
      <c r="C421">
        <v>4326</v>
      </c>
      <c r="D421">
        <v>4329</v>
      </c>
      <c r="E421" t="s">
        <v>47</v>
      </c>
      <c r="F421" t="s">
        <v>33</v>
      </c>
      <c r="G421" t="s">
        <v>45</v>
      </c>
      <c r="H421">
        <v>11</v>
      </c>
      <c r="I421">
        <v>0</v>
      </c>
      <c r="K421">
        <v>12</v>
      </c>
      <c r="L421">
        <v>22</v>
      </c>
      <c r="M421">
        <v>22</v>
      </c>
      <c r="N421">
        <v>22</v>
      </c>
      <c r="O421">
        <v>22</v>
      </c>
      <c r="P421">
        <v>18</v>
      </c>
      <c r="Q421">
        <v>17</v>
      </c>
      <c r="R421">
        <v>18</v>
      </c>
      <c r="S421">
        <v>18</v>
      </c>
      <c r="T421">
        <v>18</v>
      </c>
      <c r="U421">
        <v>19</v>
      </c>
      <c r="V421">
        <v>0</v>
      </c>
      <c r="W421">
        <v>0</v>
      </c>
      <c r="X421">
        <v>22</v>
      </c>
      <c r="Y421">
        <v>21</v>
      </c>
      <c r="Z421">
        <v>27</v>
      </c>
      <c r="AA421">
        <v>0</v>
      </c>
      <c r="AB421">
        <v>29</v>
      </c>
      <c r="AC421">
        <v>23</v>
      </c>
      <c r="AD421">
        <v>19</v>
      </c>
      <c r="AE421">
        <v>21</v>
      </c>
      <c r="AF421">
        <v>9</v>
      </c>
      <c r="AG421">
        <v>9</v>
      </c>
      <c r="AH421">
        <v>0</v>
      </c>
      <c r="AI421">
        <v>0</v>
      </c>
      <c r="AJ421">
        <v>12</v>
      </c>
      <c r="AK421">
        <v>0</v>
      </c>
      <c r="AL421">
        <v>3</v>
      </c>
      <c r="AM421">
        <v>25</v>
      </c>
      <c r="AN421" s="51" t="s">
        <v>45</v>
      </c>
    </row>
    <row r="422" spans="1:40" x14ac:dyDescent="0.3">
      <c r="A422">
        <v>2025</v>
      </c>
      <c r="B422">
        <v>3</v>
      </c>
      <c r="C422">
        <v>4327</v>
      </c>
      <c r="D422">
        <v>4330</v>
      </c>
      <c r="E422" t="s">
        <v>48</v>
      </c>
      <c r="F422" t="s">
        <v>33</v>
      </c>
      <c r="G422" t="s">
        <v>45</v>
      </c>
      <c r="H422">
        <v>0</v>
      </c>
      <c r="I422">
        <v>0</v>
      </c>
      <c r="K422">
        <v>0</v>
      </c>
      <c r="L422">
        <v>1</v>
      </c>
      <c r="M422">
        <v>1</v>
      </c>
      <c r="N422">
        <v>1</v>
      </c>
      <c r="O422">
        <v>1</v>
      </c>
      <c r="P422">
        <v>4</v>
      </c>
      <c r="Q422">
        <v>4</v>
      </c>
      <c r="R422">
        <v>4</v>
      </c>
      <c r="S422">
        <v>4</v>
      </c>
      <c r="T422">
        <v>8</v>
      </c>
      <c r="U422">
        <v>6</v>
      </c>
      <c r="V422">
        <v>0</v>
      </c>
      <c r="W422">
        <v>0</v>
      </c>
      <c r="X422">
        <v>4</v>
      </c>
      <c r="Y422">
        <v>4</v>
      </c>
      <c r="Z422">
        <v>6</v>
      </c>
      <c r="AA422">
        <v>0</v>
      </c>
      <c r="AB422">
        <v>9</v>
      </c>
      <c r="AC422">
        <v>0</v>
      </c>
      <c r="AD422">
        <v>1</v>
      </c>
      <c r="AE422">
        <v>1</v>
      </c>
      <c r="AF422">
        <v>5</v>
      </c>
      <c r="AG422">
        <v>6</v>
      </c>
      <c r="AH422">
        <v>0</v>
      </c>
      <c r="AI422">
        <v>0</v>
      </c>
      <c r="AJ422">
        <v>55</v>
      </c>
      <c r="AK422">
        <v>0</v>
      </c>
      <c r="AL422">
        <v>0</v>
      </c>
      <c r="AM422">
        <v>3</v>
      </c>
      <c r="AN422" s="51" t="s">
        <v>45</v>
      </c>
    </row>
    <row r="423" spans="1:40" x14ac:dyDescent="0.3">
      <c r="A423">
        <v>2025</v>
      </c>
      <c r="B423">
        <v>3</v>
      </c>
      <c r="C423">
        <v>4328</v>
      </c>
      <c r="D423">
        <v>4331</v>
      </c>
      <c r="E423" t="s">
        <v>49</v>
      </c>
      <c r="F423" t="s">
        <v>33</v>
      </c>
      <c r="G423" t="s">
        <v>49</v>
      </c>
      <c r="H423">
        <v>12</v>
      </c>
      <c r="I423">
        <v>0</v>
      </c>
      <c r="K423">
        <v>13</v>
      </c>
      <c r="L423">
        <v>38</v>
      </c>
      <c r="M423">
        <v>39</v>
      </c>
      <c r="N423">
        <v>38</v>
      </c>
      <c r="O423">
        <v>39</v>
      </c>
      <c r="P423">
        <v>24</v>
      </c>
      <c r="Q423">
        <v>23</v>
      </c>
      <c r="R423">
        <v>24</v>
      </c>
      <c r="S423">
        <v>24</v>
      </c>
      <c r="T423">
        <v>37</v>
      </c>
      <c r="U423">
        <v>37</v>
      </c>
      <c r="V423">
        <v>0</v>
      </c>
      <c r="W423">
        <v>0</v>
      </c>
      <c r="X423">
        <v>28</v>
      </c>
      <c r="Y423">
        <v>30</v>
      </c>
      <c r="Z423">
        <v>28</v>
      </c>
      <c r="AA423">
        <v>0</v>
      </c>
      <c r="AB423">
        <v>24</v>
      </c>
      <c r="AC423">
        <v>25</v>
      </c>
      <c r="AD423">
        <v>29</v>
      </c>
      <c r="AE423">
        <v>29</v>
      </c>
      <c r="AF423">
        <v>8</v>
      </c>
      <c r="AG423">
        <v>7</v>
      </c>
      <c r="AH423">
        <v>1</v>
      </c>
      <c r="AI423">
        <v>0</v>
      </c>
      <c r="AJ423">
        <v>55</v>
      </c>
      <c r="AK423">
        <v>0</v>
      </c>
      <c r="AL423">
        <v>10</v>
      </c>
      <c r="AM423">
        <v>39</v>
      </c>
      <c r="AN423" s="51" t="s">
        <v>49</v>
      </c>
    </row>
    <row r="424" spans="1:40" x14ac:dyDescent="0.3">
      <c r="A424">
        <v>2025</v>
      </c>
      <c r="B424">
        <v>3</v>
      </c>
      <c r="C424">
        <v>4329</v>
      </c>
      <c r="D424">
        <v>4332</v>
      </c>
      <c r="E424" t="s">
        <v>50</v>
      </c>
      <c r="F424" t="s">
        <v>33</v>
      </c>
      <c r="G424" t="s">
        <v>49</v>
      </c>
      <c r="H424">
        <v>15</v>
      </c>
      <c r="I424">
        <v>0</v>
      </c>
      <c r="K424">
        <v>16</v>
      </c>
      <c r="L424">
        <v>24</v>
      </c>
      <c r="M424">
        <v>24</v>
      </c>
      <c r="N424">
        <v>24</v>
      </c>
      <c r="O424">
        <v>24</v>
      </c>
      <c r="P424">
        <v>22</v>
      </c>
      <c r="Q424">
        <v>21</v>
      </c>
      <c r="R424">
        <v>22</v>
      </c>
      <c r="S424">
        <v>22</v>
      </c>
      <c r="T424">
        <v>35</v>
      </c>
      <c r="U424">
        <v>35</v>
      </c>
      <c r="V424">
        <v>0</v>
      </c>
      <c r="W424">
        <v>0</v>
      </c>
      <c r="X424">
        <v>24</v>
      </c>
      <c r="Y424">
        <v>25</v>
      </c>
      <c r="Z424">
        <v>27</v>
      </c>
      <c r="AA424">
        <v>0</v>
      </c>
      <c r="AB424">
        <v>19</v>
      </c>
      <c r="AC424">
        <v>26</v>
      </c>
      <c r="AD424">
        <v>26</v>
      </c>
      <c r="AE424">
        <v>25</v>
      </c>
      <c r="AF424">
        <v>18</v>
      </c>
      <c r="AG424">
        <v>16</v>
      </c>
      <c r="AH424">
        <v>1</v>
      </c>
      <c r="AI424">
        <v>0</v>
      </c>
      <c r="AJ424">
        <v>102</v>
      </c>
      <c r="AK424">
        <v>0</v>
      </c>
      <c r="AL424">
        <v>0</v>
      </c>
      <c r="AM424">
        <v>14</v>
      </c>
      <c r="AN424" s="51" t="s">
        <v>49</v>
      </c>
    </row>
    <row r="425" spans="1:40" x14ac:dyDescent="0.3">
      <c r="A425">
        <v>2025</v>
      </c>
      <c r="B425">
        <v>3</v>
      </c>
      <c r="C425">
        <v>4330</v>
      </c>
      <c r="D425">
        <v>4333</v>
      </c>
      <c r="E425" t="s">
        <v>51</v>
      </c>
      <c r="F425" t="s">
        <v>33</v>
      </c>
      <c r="G425" t="s">
        <v>49</v>
      </c>
      <c r="H425">
        <v>4</v>
      </c>
      <c r="I425">
        <v>0</v>
      </c>
      <c r="K425">
        <v>4</v>
      </c>
      <c r="L425">
        <v>16</v>
      </c>
      <c r="M425">
        <v>16</v>
      </c>
      <c r="N425">
        <v>16</v>
      </c>
      <c r="O425">
        <v>16</v>
      </c>
      <c r="P425">
        <v>19</v>
      </c>
      <c r="Q425">
        <v>19</v>
      </c>
      <c r="R425">
        <v>19</v>
      </c>
      <c r="S425">
        <v>19</v>
      </c>
      <c r="T425">
        <v>24</v>
      </c>
      <c r="U425">
        <v>24</v>
      </c>
      <c r="V425">
        <v>0</v>
      </c>
      <c r="W425">
        <v>0</v>
      </c>
      <c r="X425">
        <v>21</v>
      </c>
      <c r="Y425">
        <v>22</v>
      </c>
      <c r="Z425">
        <v>23</v>
      </c>
      <c r="AA425">
        <v>0</v>
      </c>
      <c r="AB425">
        <v>28</v>
      </c>
      <c r="AC425">
        <v>15</v>
      </c>
      <c r="AD425">
        <v>14</v>
      </c>
      <c r="AE425">
        <v>16</v>
      </c>
      <c r="AF425">
        <v>7</v>
      </c>
      <c r="AG425">
        <v>7</v>
      </c>
      <c r="AH425">
        <v>0</v>
      </c>
      <c r="AI425">
        <v>0</v>
      </c>
      <c r="AJ425">
        <v>19</v>
      </c>
      <c r="AK425">
        <v>0</v>
      </c>
      <c r="AL425">
        <v>6</v>
      </c>
      <c r="AM425">
        <v>16</v>
      </c>
      <c r="AN425" s="51" t="s">
        <v>49</v>
      </c>
    </row>
    <row r="426" spans="1:40" x14ac:dyDescent="0.3">
      <c r="A426">
        <v>2025</v>
      </c>
      <c r="B426">
        <v>3</v>
      </c>
      <c r="C426">
        <v>4331</v>
      </c>
      <c r="D426">
        <v>4334</v>
      </c>
      <c r="E426" t="s">
        <v>52</v>
      </c>
      <c r="F426" t="s">
        <v>33</v>
      </c>
      <c r="G426" t="s">
        <v>49</v>
      </c>
      <c r="H426">
        <v>0</v>
      </c>
      <c r="I426">
        <v>0</v>
      </c>
      <c r="K426">
        <v>0</v>
      </c>
      <c r="L426">
        <v>6</v>
      </c>
      <c r="M426">
        <v>6</v>
      </c>
      <c r="N426">
        <v>6</v>
      </c>
      <c r="O426">
        <v>6</v>
      </c>
      <c r="P426">
        <v>6</v>
      </c>
      <c r="Q426">
        <v>6</v>
      </c>
      <c r="R426">
        <v>6</v>
      </c>
      <c r="S426">
        <v>6</v>
      </c>
      <c r="T426">
        <v>2</v>
      </c>
      <c r="U426">
        <v>4</v>
      </c>
      <c r="V426">
        <v>0</v>
      </c>
      <c r="W426">
        <v>0</v>
      </c>
      <c r="X426">
        <v>7</v>
      </c>
      <c r="Y426">
        <v>7</v>
      </c>
      <c r="Z426">
        <v>7</v>
      </c>
      <c r="AA426">
        <v>0</v>
      </c>
      <c r="AB426">
        <v>8</v>
      </c>
      <c r="AC426">
        <v>5</v>
      </c>
      <c r="AD426">
        <v>3</v>
      </c>
      <c r="AE426">
        <v>1</v>
      </c>
      <c r="AF426">
        <v>4</v>
      </c>
      <c r="AG426">
        <v>4</v>
      </c>
      <c r="AH426">
        <v>0</v>
      </c>
      <c r="AI426">
        <v>0</v>
      </c>
      <c r="AJ426">
        <v>1</v>
      </c>
      <c r="AK426">
        <v>0</v>
      </c>
      <c r="AL426">
        <v>0</v>
      </c>
      <c r="AM426">
        <v>4</v>
      </c>
      <c r="AN426" s="51" t="s">
        <v>49</v>
      </c>
    </row>
    <row r="427" spans="1:40" x14ac:dyDescent="0.3">
      <c r="A427">
        <v>2025</v>
      </c>
      <c r="B427">
        <v>3</v>
      </c>
      <c r="C427">
        <v>4332</v>
      </c>
      <c r="D427">
        <v>4335</v>
      </c>
      <c r="E427" t="s">
        <v>53</v>
      </c>
      <c r="F427" t="s">
        <v>33</v>
      </c>
      <c r="G427" t="s">
        <v>49</v>
      </c>
      <c r="H427">
        <v>0</v>
      </c>
      <c r="I427">
        <v>1</v>
      </c>
      <c r="K427">
        <v>1</v>
      </c>
      <c r="L427">
        <v>9</v>
      </c>
      <c r="M427">
        <v>9</v>
      </c>
      <c r="N427">
        <v>9</v>
      </c>
      <c r="O427">
        <v>9</v>
      </c>
      <c r="P427">
        <v>8</v>
      </c>
      <c r="Q427">
        <v>8</v>
      </c>
      <c r="R427">
        <v>8</v>
      </c>
      <c r="S427">
        <v>8</v>
      </c>
      <c r="T427">
        <v>8</v>
      </c>
      <c r="U427">
        <v>8</v>
      </c>
      <c r="V427">
        <v>0</v>
      </c>
      <c r="W427">
        <v>0</v>
      </c>
      <c r="X427">
        <v>4</v>
      </c>
      <c r="Y427">
        <v>4</v>
      </c>
      <c r="Z427">
        <v>6</v>
      </c>
      <c r="AA427">
        <v>0</v>
      </c>
      <c r="AB427">
        <v>9</v>
      </c>
      <c r="AC427">
        <v>4</v>
      </c>
      <c r="AD427">
        <v>4</v>
      </c>
      <c r="AE427">
        <v>4</v>
      </c>
      <c r="AF427">
        <v>5</v>
      </c>
      <c r="AG427">
        <v>5</v>
      </c>
      <c r="AH427">
        <v>0</v>
      </c>
      <c r="AI427">
        <v>0</v>
      </c>
      <c r="AJ427">
        <v>25</v>
      </c>
      <c r="AK427">
        <v>0</v>
      </c>
      <c r="AL427">
        <v>1</v>
      </c>
      <c r="AM427">
        <v>7</v>
      </c>
      <c r="AN427" s="51" t="s">
        <v>49</v>
      </c>
    </row>
    <row r="428" spans="1:40" x14ac:dyDescent="0.3">
      <c r="A428">
        <v>2025</v>
      </c>
      <c r="B428">
        <v>3</v>
      </c>
      <c r="C428">
        <v>4334</v>
      </c>
      <c r="D428">
        <v>4337</v>
      </c>
      <c r="E428" t="s">
        <v>55</v>
      </c>
      <c r="F428" t="s">
        <v>33</v>
      </c>
      <c r="G428" t="s">
        <v>54</v>
      </c>
      <c r="H428">
        <v>0</v>
      </c>
      <c r="I428">
        <v>0</v>
      </c>
      <c r="K428">
        <v>0</v>
      </c>
      <c r="L428">
        <v>2</v>
      </c>
      <c r="M428">
        <v>2</v>
      </c>
      <c r="N428">
        <v>2</v>
      </c>
      <c r="O428">
        <v>2</v>
      </c>
      <c r="P428">
        <v>1</v>
      </c>
      <c r="Q428">
        <v>1</v>
      </c>
      <c r="R428">
        <v>1</v>
      </c>
      <c r="S428">
        <v>1</v>
      </c>
      <c r="T428">
        <v>1</v>
      </c>
      <c r="U428">
        <v>1</v>
      </c>
      <c r="V428">
        <v>0</v>
      </c>
      <c r="W428">
        <v>0</v>
      </c>
      <c r="X428">
        <v>10</v>
      </c>
      <c r="Y428">
        <v>10</v>
      </c>
      <c r="Z428">
        <v>10</v>
      </c>
      <c r="AA428">
        <v>0</v>
      </c>
      <c r="AB428">
        <v>3</v>
      </c>
      <c r="AC428">
        <v>4</v>
      </c>
      <c r="AD428">
        <v>4</v>
      </c>
      <c r="AE428">
        <v>4</v>
      </c>
      <c r="AF428">
        <v>0</v>
      </c>
      <c r="AG428">
        <v>1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 s="51" t="s">
        <v>365</v>
      </c>
    </row>
    <row r="429" spans="1:40" x14ac:dyDescent="0.3">
      <c r="A429">
        <v>2025</v>
      </c>
      <c r="B429">
        <v>3</v>
      </c>
      <c r="C429">
        <v>4335</v>
      </c>
      <c r="D429">
        <v>4338</v>
      </c>
      <c r="E429" t="s">
        <v>56</v>
      </c>
      <c r="F429" t="s">
        <v>33</v>
      </c>
      <c r="G429" t="s">
        <v>56</v>
      </c>
      <c r="H429">
        <v>14</v>
      </c>
      <c r="I429">
        <v>1</v>
      </c>
      <c r="K429">
        <v>17</v>
      </c>
      <c r="L429">
        <v>16</v>
      </c>
      <c r="M429">
        <v>16</v>
      </c>
      <c r="N429">
        <v>16</v>
      </c>
      <c r="O429">
        <v>16</v>
      </c>
      <c r="P429">
        <v>22</v>
      </c>
      <c r="Q429">
        <v>23</v>
      </c>
      <c r="R429">
        <v>23</v>
      </c>
      <c r="S429">
        <v>23</v>
      </c>
      <c r="T429">
        <v>19</v>
      </c>
      <c r="U429">
        <v>19</v>
      </c>
      <c r="V429">
        <v>0</v>
      </c>
      <c r="W429">
        <v>0</v>
      </c>
      <c r="X429">
        <v>20</v>
      </c>
      <c r="Y429">
        <v>21</v>
      </c>
      <c r="Z429">
        <v>26</v>
      </c>
      <c r="AA429">
        <v>0</v>
      </c>
      <c r="AB429">
        <v>33</v>
      </c>
      <c r="AC429">
        <v>17</v>
      </c>
      <c r="AD429">
        <v>22</v>
      </c>
      <c r="AE429">
        <v>23</v>
      </c>
      <c r="AF429">
        <v>8</v>
      </c>
      <c r="AG429">
        <v>6</v>
      </c>
      <c r="AH429">
        <v>5</v>
      </c>
      <c r="AI429">
        <v>0</v>
      </c>
      <c r="AJ429">
        <v>157</v>
      </c>
      <c r="AK429">
        <v>0</v>
      </c>
      <c r="AL429">
        <v>5</v>
      </c>
      <c r="AM429">
        <v>21</v>
      </c>
      <c r="AN429" s="51" t="s">
        <v>56</v>
      </c>
    </row>
    <row r="430" spans="1:40" x14ac:dyDescent="0.3">
      <c r="A430">
        <v>2025</v>
      </c>
      <c r="B430">
        <v>3</v>
      </c>
      <c r="C430">
        <v>4336</v>
      </c>
      <c r="D430">
        <v>4339</v>
      </c>
      <c r="E430" t="s">
        <v>57</v>
      </c>
      <c r="F430" t="s">
        <v>33</v>
      </c>
      <c r="G430" t="s">
        <v>58</v>
      </c>
      <c r="H430">
        <v>0</v>
      </c>
      <c r="I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1</v>
      </c>
      <c r="S430">
        <v>1</v>
      </c>
      <c r="T430">
        <v>1</v>
      </c>
      <c r="U430">
        <v>1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1</v>
      </c>
      <c r="AC430">
        <v>0</v>
      </c>
      <c r="AD430">
        <v>2</v>
      </c>
      <c r="AE430">
        <v>1</v>
      </c>
      <c r="AF430">
        <v>1</v>
      </c>
      <c r="AG430">
        <v>0</v>
      </c>
      <c r="AH430">
        <v>0</v>
      </c>
      <c r="AI430">
        <v>0</v>
      </c>
      <c r="AJ430">
        <v>16</v>
      </c>
      <c r="AK430">
        <v>0</v>
      </c>
      <c r="AL430">
        <v>0</v>
      </c>
      <c r="AM430">
        <v>1</v>
      </c>
      <c r="AN430" s="51" t="s">
        <v>58</v>
      </c>
    </row>
    <row r="431" spans="1:40" x14ac:dyDescent="0.3">
      <c r="A431">
        <v>2025</v>
      </c>
      <c r="B431">
        <v>3</v>
      </c>
      <c r="C431">
        <v>4337</v>
      </c>
      <c r="D431">
        <v>4340</v>
      </c>
      <c r="E431" t="s">
        <v>59</v>
      </c>
      <c r="F431" t="s">
        <v>33</v>
      </c>
      <c r="G431" t="s">
        <v>58</v>
      </c>
      <c r="H431">
        <v>0</v>
      </c>
      <c r="I431">
        <v>0</v>
      </c>
      <c r="K431">
        <v>0</v>
      </c>
      <c r="L431">
        <v>2</v>
      </c>
      <c r="M431">
        <v>2</v>
      </c>
      <c r="N431">
        <v>2</v>
      </c>
      <c r="O431">
        <v>2</v>
      </c>
      <c r="P431">
        <v>3</v>
      </c>
      <c r="Q431">
        <v>3</v>
      </c>
      <c r="R431">
        <v>4</v>
      </c>
      <c r="S431">
        <v>4</v>
      </c>
      <c r="T431">
        <v>2</v>
      </c>
      <c r="U431">
        <v>2</v>
      </c>
      <c r="V431">
        <v>0</v>
      </c>
      <c r="W431">
        <v>0</v>
      </c>
      <c r="X431">
        <v>2</v>
      </c>
      <c r="Y431">
        <v>3</v>
      </c>
      <c r="Z431">
        <v>1</v>
      </c>
      <c r="AA431">
        <v>0</v>
      </c>
      <c r="AB431">
        <v>3</v>
      </c>
      <c r="AC431">
        <v>0</v>
      </c>
      <c r="AD431">
        <v>1</v>
      </c>
      <c r="AE431">
        <v>2</v>
      </c>
      <c r="AF431">
        <v>0</v>
      </c>
      <c r="AG431">
        <v>0</v>
      </c>
      <c r="AH431">
        <v>0</v>
      </c>
      <c r="AI431">
        <v>0</v>
      </c>
      <c r="AJ431">
        <v>1</v>
      </c>
      <c r="AK431">
        <v>0</v>
      </c>
      <c r="AL431">
        <v>0</v>
      </c>
      <c r="AM431">
        <v>0</v>
      </c>
      <c r="AN431" s="51" t="s">
        <v>58</v>
      </c>
    </row>
    <row r="432" spans="1:40" x14ac:dyDescent="0.3">
      <c r="A432">
        <v>2025</v>
      </c>
      <c r="B432">
        <v>3</v>
      </c>
      <c r="C432">
        <v>4338</v>
      </c>
      <c r="D432">
        <v>4341</v>
      </c>
      <c r="E432" t="s">
        <v>60</v>
      </c>
      <c r="F432" t="s">
        <v>33</v>
      </c>
      <c r="G432" t="s">
        <v>61</v>
      </c>
      <c r="H432">
        <v>1</v>
      </c>
      <c r="I432">
        <v>0</v>
      </c>
      <c r="K432">
        <v>0</v>
      </c>
      <c r="L432">
        <v>1</v>
      </c>
      <c r="M432">
        <v>1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1</v>
      </c>
      <c r="T432">
        <v>2</v>
      </c>
      <c r="U432">
        <v>2</v>
      </c>
      <c r="V432">
        <v>0</v>
      </c>
      <c r="W432">
        <v>0</v>
      </c>
      <c r="X432">
        <v>1</v>
      </c>
      <c r="Y432">
        <v>1</v>
      </c>
      <c r="Z432">
        <v>1</v>
      </c>
      <c r="AA432">
        <v>0</v>
      </c>
      <c r="AB432">
        <v>0</v>
      </c>
      <c r="AC432">
        <v>1</v>
      </c>
      <c r="AD432">
        <v>1</v>
      </c>
      <c r="AE432">
        <v>1</v>
      </c>
      <c r="AF432">
        <v>0</v>
      </c>
      <c r="AG432">
        <v>0</v>
      </c>
      <c r="AH432">
        <v>1</v>
      </c>
      <c r="AI432">
        <v>0</v>
      </c>
      <c r="AJ432">
        <v>1</v>
      </c>
      <c r="AK432">
        <v>0</v>
      </c>
      <c r="AL432">
        <v>0</v>
      </c>
      <c r="AM432">
        <v>0</v>
      </c>
      <c r="AN432" s="51" t="s">
        <v>367</v>
      </c>
    </row>
    <row r="433" spans="1:40" x14ac:dyDescent="0.3">
      <c r="A433">
        <v>2025</v>
      </c>
      <c r="B433">
        <v>3</v>
      </c>
      <c r="C433">
        <v>4339</v>
      </c>
      <c r="D433">
        <v>4342</v>
      </c>
      <c r="E433" t="s">
        <v>62</v>
      </c>
      <c r="F433" t="s">
        <v>33</v>
      </c>
      <c r="G433" t="s">
        <v>63</v>
      </c>
      <c r="H433">
        <v>11</v>
      </c>
      <c r="I433">
        <v>0</v>
      </c>
      <c r="K433">
        <v>11</v>
      </c>
      <c r="L433">
        <v>19</v>
      </c>
      <c r="M433">
        <v>19</v>
      </c>
      <c r="N433">
        <v>19</v>
      </c>
      <c r="O433">
        <v>19</v>
      </c>
      <c r="P433">
        <v>16</v>
      </c>
      <c r="Q433">
        <v>15</v>
      </c>
      <c r="R433">
        <v>15</v>
      </c>
      <c r="S433">
        <v>14</v>
      </c>
      <c r="T433">
        <v>14</v>
      </c>
      <c r="U433">
        <v>15</v>
      </c>
      <c r="V433">
        <v>0</v>
      </c>
      <c r="W433">
        <v>0</v>
      </c>
      <c r="X433">
        <v>15</v>
      </c>
      <c r="Y433">
        <v>17</v>
      </c>
      <c r="Z433">
        <v>17</v>
      </c>
      <c r="AA433">
        <v>0</v>
      </c>
      <c r="AB433">
        <v>14</v>
      </c>
      <c r="AC433">
        <v>11</v>
      </c>
      <c r="AD433">
        <v>14</v>
      </c>
      <c r="AE433">
        <v>13</v>
      </c>
      <c r="AF433">
        <v>15</v>
      </c>
      <c r="AG433">
        <v>14</v>
      </c>
      <c r="AH433">
        <v>8</v>
      </c>
      <c r="AI433">
        <v>0</v>
      </c>
      <c r="AJ433">
        <v>68</v>
      </c>
      <c r="AK433">
        <v>0</v>
      </c>
      <c r="AL433">
        <v>4</v>
      </c>
      <c r="AM433">
        <v>11</v>
      </c>
      <c r="AN433" s="51" t="s">
        <v>62</v>
      </c>
    </row>
    <row r="434" spans="1:40" x14ac:dyDescent="0.3">
      <c r="A434">
        <v>2025</v>
      </c>
      <c r="B434">
        <v>3</v>
      </c>
      <c r="C434">
        <v>4340</v>
      </c>
      <c r="D434">
        <v>4343</v>
      </c>
      <c r="E434" t="s">
        <v>64</v>
      </c>
      <c r="F434" t="s">
        <v>33</v>
      </c>
      <c r="G434" t="s">
        <v>63</v>
      </c>
      <c r="H434">
        <v>0</v>
      </c>
      <c r="I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2</v>
      </c>
      <c r="U434">
        <v>2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2</v>
      </c>
      <c r="AC434">
        <v>0</v>
      </c>
      <c r="AD434">
        <v>0</v>
      </c>
      <c r="AE434">
        <v>0</v>
      </c>
      <c r="AF434">
        <v>1</v>
      </c>
      <c r="AG434">
        <v>1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 s="51" t="s">
        <v>62</v>
      </c>
    </row>
    <row r="435" spans="1:40" x14ac:dyDescent="0.3">
      <c r="A435">
        <v>2025</v>
      </c>
      <c r="B435">
        <v>3</v>
      </c>
      <c r="C435">
        <v>4341</v>
      </c>
      <c r="D435">
        <v>4344</v>
      </c>
      <c r="E435" t="s">
        <v>65</v>
      </c>
      <c r="F435" t="s">
        <v>33</v>
      </c>
      <c r="G435" t="s">
        <v>63</v>
      </c>
      <c r="H435">
        <v>0</v>
      </c>
      <c r="I435">
        <v>0</v>
      </c>
      <c r="K435">
        <v>0</v>
      </c>
      <c r="L435">
        <v>2</v>
      </c>
      <c r="M435">
        <v>2</v>
      </c>
      <c r="N435">
        <v>2</v>
      </c>
      <c r="O435">
        <v>2</v>
      </c>
      <c r="P435">
        <v>2</v>
      </c>
      <c r="Q435">
        <v>2</v>
      </c>
      <c r="R435">
        <v>2</v>
      </c>
      <c r="S435">
        <v>2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 s="51" t="s">
        <v>62</v>
      </c>
    </row>
    <row r="436" spans="1:40" x14ac:dyDescent="0.3">
      <c r="A436">
        <v>2025</v>
      </c>
      <c r="B436">
        <v>3</v>
      </c>
      <c r="C436">
        <v>4342</v>
      </c>
      <c r="D436">
        <v>4345</v>
      </c>
      <c r="E436" t="s">
        <v>66</v>
      </c>
      <c r="F436" t="s">
        <v>33</v>
      </c>
      <c r="G436" t="s">
        <v>66</v>
      </c>
      <c r="H436">
        <v>0</v>
      </c>
      <c r="I436">
        <v>1</v>
      </c>
      <c r="K436">
        <v>3</v>
      </c>
      <c r="L436">
        <v>19</v>
      </c>
      <c r="M436">
        <v>19</v>
      </c>
      <c r="N436">
        <v>19</v>
      </c>
      <c r="O436">
        <v>19</v>
      </c>
      <c r="P436">
        <v>13</v>
      </c>
      <c r="Q436">
        <v>13</v>
      </c>
      <c r="R436">
        <v>14</v>
      </c>
      <c r="S436">
        <v>13</v>
      </c>
      <c r="T436">
        <v>20</v>
      </c>
      <c r="U436">
        <v>21</v>
      </c>
      <c r="V436">
        <v>0</v>
      </c>
      <c r="W436">
        <v>0</v>
      </c>
      <c r="X436">
        <v>18</v>
      </c>
      <c r="Y436">
        <v>29</v>
      </c>
      <c r="Z436">
        <v>20</v>
      </c>
      <c r="AA436">
        <v>0</v>
      </c>
      <c r="AB436">
        <v>17</v>
      </c>
      <c r="AC436">
        <v>9</v>
      </c>
      <c r="AD436">
        <v>22</v>
      </c>
      <c r="AE436">
        <v>21</v>
      </c>
      <c r="AF436">
        <v>4</v>
      </c>
      <c r="AG436">
        <v>3</v>
      </c>
      <c r="AH436">
        <v>15</v>
      </c>
      <c r="AI436">
        <v>0</v>
      </c>
      <c r="AJ436">
        <v>13</v>
      </c>
      <c r="AK436">
        <v>0</v>
      </c>
      <c r="AL436">
        <v>0</v>
      </c>
      <c r="AM436">
        <v>11</v>
      </c>
      <c r="AN436" s="51" t="s">
        <v>66</v>
      </c>
    </row>
    <row r="437" spans="1:40" x14ac:dyDescent="0.3">
      <c r="A437">
        <v>2025</v>
      </c>
      <c r="B437">
        <v>3</v>
      </c>
      <c r="C437">
        <v>4343</v>
      </c>
      <c r="D437">
        <v>4346</v>
      </c>
      <c r="E437" t="s">
        <v>67</v>
      </c>
      <c r="F437" t="s">
        <v>33</v>
      </c>
      <c r="G437" t="s">
        <v>66</v>
      </c>
      <c r="H437">
        <v>0</v>
      </c>
      <c r="I437">
        <v>0</v>
      </c>
      <c r="K437">
        <v>0</v>
      </c>
      <c r="L437">
        <v>2</v>
      </c>
      <c r="M437">
        <v>2</v>
      </c>
      <c r="N437">
        <v>2</v>
      </c>
      <c r="O437">
        <v>2</v>
      </c>
      <c r="P437">
        <v>2</v>
      </c>
      <c r="Q437">
        <v>2</v>
      </c>
      <c r="R437">
        <v>2</v>
      </c>
      <c r="S437">
        <v>2</v>
      </c>
      <c r="T437">
        <v>5</v>
      </c>
      <c r="U437">
        <v>5</v>
      </c>
      <c r="V437">
        <v>0</v>
      </c>
      <c r="W437">
        <v>0</v>
      </c>
      <c r="X437">
        <v>3</v>
      </c>
      <c r="Y437">
        <v>1</v>
      </c>
      <c r="Z437">
        <v>2</v>
      </c>
      <c r="AA437">
        <v>0</v>
      </c>
      <c r="AB437">
        <v>2</v>
      </c>
      <c r="AC437">
        <v>0</v>
      </c>
      <c r="AD437">
        <v>7</v>
      </c>
      <c r="AE437">
        <v>5</v>
      </c>
      <c r="AF437">
        <v>3</v>
      </c>
      <c r="AG437">
        <v>3</v>
      </c>
      <c r="AH437">
        <v>0</v>
      </c>
      <c r="AI437">
        <v>0</v>
      </c>
      <c r="AJ437">
        <v>18</v>
      </c>
      <c r="AK437">
        <v>0</v>
      </c>
      <c r="AL437">
        <v>0</v>
      </c>
      <c r="AM437">
        <v>1</v>
      </c>
      <c r="AN437" s="51" t="s">
        <v>66</v>
      </c>
    </row>
    <row r="438" spans="1:40" x14ac:dyDescent="0.3">
      <c r="A438">
        <v>2025</v>
      </c>
      <c r="B438">
        <v>3</v>
      </c>
      <c r="C438">
        <v>4344</v>
      </c>
      <c r="D438">
        <v>4347</v>
      </c>
      <c r="E438" t="s">
        <v>68</v>
      </c>
      <c r="F438" t="s">
        <v>33</v>
      </c>
      <c r="G438" t="s">
        <v>66</v>
      </c>
      <c r="H438">
        <v>0</v>
      </c>
      <c r="I438">
        <v>0</v>
      </c>
      <c r="K438">
        <v>0</v>
      </c>
      <c r="L438">
        <v>7</v>
      </c>
      <c r="M438">
        <v>7</v>
      </c>
      <c r="N438">
        <v>7</v>
      </c>
      <c r="O438">
        <v>7</v>
      </c>
      <c r="P438">
        <v>3</v>
      </c>
      <c r="Q438">
        <v>3</v>
      </c>
      <c r="R438">
        <v>3</v>
      </c>
      <c r="S438">
        <v>3</v>
      </c>
      <c r="T438">
        <v>2</v>
      </c>
      <c r="U438">
        <v>2</v>
      </c>
      <c r="V438">
        <v>0</v>
      </c>
      <c r="W438">
        <v>0</v>
      </c>
      <c r="X438">
        <v>1</v>
      </c>
      <c r="Y438">
        <v>1</v>
      </c>
      <c r="Z438">
        <v>1</v>
      </c>
      <c r="AA438">
        <v>0</v>
      </c>
      <c r="AB438">
        <v>3</v>
      </c>
      <c r="AC438">
        <v>1</v>
      </c>
      <c r="AD438">
        <v>1</v>
      </c>
      <c r="AE438">
        <v>1</v>
      </c>
      <c r="AF438">
        <v>1</v>
      </c>
      <c r="AG438">
        <v>0</v>
      </c>
      <c r="AH438">
        <v>1</v>
      </c>
      <c r="AI438">
        <v>0</v>
      </c>
      <c r="AJ438">
        <v>19</v>
      </c>
      <c r="AK438">
        <v>0</v>
      </c>
      <c r="AL438">
        <v>5</v>
      </c>
      <c r="AM438">
        <v>0</v>
      </c>
      <c r="AN438" s="51" t="s">
        <v>66</v>
      </c>
    </row>
    <row r="439" spans="1:40" x14ac:dyDescent="0.3">
      <c r="A439">
        <v>2025</v>
      </c>
      <c r="B439">
        <v>3</v>
      </c>
      <c r="C439">
        <v>4345</v>
      </c>
      <c r="D439">
        <v>4348</v>
      </c>
      <c r="E439" t="s">
        <v>69</v>
      </c>
      <c r="F439" t="s">
        <v>33</v>
      </c>
      <c r="G439" t="s">
        <v>66</v>
      </c>
      <c r="H439">
        <v>0</v>
      </c>
      <c r="I439">
        <v>0</v>
      </c>
      <c r="K439">
        <v>0</v>
      </c>
      <c r="L439">
        <v>5</v>
      </c>
      <c r="M439">
        <v>5</v>
      </c>
      <c r="N439">
        <v>5</v>
      </c>
      <c r="O439">
        <v>5</v>
      </c>
      <c r="P439">
        <v>5</v>
      </c>
      <c r="Q439">
        <v>5</v>
      </c>
      <c r="R439">
        <v>5</v>
      </c>
      <c r="S439">
        <v>5</v>
      </c>
      <c r="T439">
        <v>4</v>
      </c>
      <c r="U439">
        <v>4</v>
      </c>
      <c r="V439">
        <v>0</v>
      </c>
      <c r="W439">
        <v>0</v>
      </c>
      <c r="X439">
        <v>6</v>
      </c>
      <c r="Y439">
        <v>6</v>
      </c>
      <c r="Z439">
        <v>6</v>
      </c>
      <c r="AA439">
        <v>0</v>
      </c>
      <c r="AB439">
        <v>5</v>
      </c>
      <c r="AC439">
        <v>3</v>
      </c>
      <c r="AD439">
        <v>5</v>
      </c>
      <c r="AE439">
        <v>4</v>
      </c>
      <c r="AF439">
        <v>1</v>
      </c>
      <c r="AG439">
        <v>1</v>
      </c>
      <c r="AH439">
        <v>0</v>
      </c>
      <c r="AI439">
        <v>0</v>
      </c>
      <c r="AJ439">
        <v>15</v>
      </c>
      <c r="AK439">
        <v>0</v>
      </c>
      <c r="AL439">
        <v>1</v>
      </c>
      <c r="AM439">
        <v>3</v>
      </c>
      <c r="AN439" s="51" t="s">
        <v>66</v>
      </c>
    </row>
    <row r="440" spans="1:40" x14ac:dyDescent="0.3">
      <c r="A440">
        <v>2025</v>
      </c>
      <c r="B440">
        <v>3</v>
      </c>
      <c r="C440">
        <v>4346</v>
      </c>
      <c r="D440">
        <v>4349</v>
      </c>
      <c r="E440" t="s">
        <v>70</v>
      </c>
      <c r="F440" t="s">
        <v>33</v>
      </c>
      <c r="G440" t="s">
        <v>71</v>
      </c>
      <c r="H440">
        <v>25</v>
      </c>
      <c r="I440">
        <v>1</v>
      </c>
      <c r="K440">
        <v>27</v>
      </c>
      <c r="L440">
        <v>40</v>
      </c>
      <c r="M440">
        <v>40</v>
      </c>
      <c r="N440">
        <v>40</v>
      </c>
      <c r="O440">
        <v>40</v>
      </c>
      <c r="P440">
        <v>34</v>
      </c>
      <c r="Q440">
        <v>32</v>
      </c>
      <c r="R440">
        <v>34</v>
      </c>
      <c r="S440">
        <v>32</v>
      </c>
      <c r="T440">
        <v>30</v>
      </c>
      <c r="U440">
        <v>30</v>
      </c>
      <c r="V440">
        <v>0</v>
      </c>
      <c r="W440">
        <v>0</v>
      </c>
      <c r="X440">
        <v>32</v>
      </c>
      <c r="Y440">
        <v>34</v>
      </c>
      <c r="Z440">
        <v>35</v>
      </c>
      <c r="AA440">
        <v>0</v>
      </c>
      <c r="AB440">
        <v>42</v>
      </c>
      <c r="AC440">
        <v>16</v>
      </c>
      <c r="AD440">
        <v>10</v>
      </c>
      <c r="AE440">
        <v>15</v>
      </c>
      <c r="AF440">
        <v>11</v>
      </c>
      <c r="AG440">
        <v>8</v>
      </c>
      <c r="AH440">
        <v>12</v>
      </c>
      <c r="AI440">
        <v>0</v>
      </c>
      <c r="AJ440">
        <v>48</v>
      </c>
      <c r="AK440">
        <v>0</v>
      </c>
      <c r="AL440">
        <v>6</v>
      </c>
      <c r="AM440">
        <v>17</v>
      </c>
      <c r="AN440" s="51" t="s">
        <v>70</v>
      </c>
    </row>
    <row r="441" spans="1:40" x14ac:dyDescent="0.3">
      <c r="A441">
        <v>2025</v>
      </c>
      <c r="B441">
        <v>3</v>
      </c>
      <c r="C441">
        <v>4347</v>
      </c>
      <c r="D441">
        <v>4350</v>
      </c>
      <c r="E441" t="s">
        <v>72</v>
      </c>
      <c r="F441" t="s">
        <v>33</v>
      </c>
      <c r="G441" t="s">
        <v>71</v>
      </c>
      <c r="H441">
        <v>0</v>
      </c>
      <c r="I441">
        <v>0</v>
      </c>
      <c r="K441">
        <v>1</v>
      </c>
      <c r="L441">
        <v>5</v>
      </c>
      <c r="M441">
        <v>5</v>
      </c>
      <c r="N441">
        <v>5</v>
      </c>
      <c r="O441">
        <v>5</v>
      </c>
      <c r="P441">
        <v>3</v>
      </c>
      <c r="Q441">
        <v>3</v>
      </c>
      <c r="R441">
        <v>3</v>
      </c>
      <c r="S441">
        <v>4</v>
      </c>
      <c r="T441">
        <v>3</v>
      </c>
      <c r="U441">
        <v>2</v>
      </c>
      <c r="V441">
        <v>0</v>
      </c>
      <c r="W441">
        <v>0</v>
      </c>
      <c r="X441">
        <v>4</v>
      </c>
      <c r="Y441">
        <v>4</v>
      </c>
      <c r="Z441">
        <v>4</v>
      </c>
      <c r="AA441">
        <v>0</v>
      </c>
      <c r="AB441">
        <v>5</v>
      </c>
      <c r="AC441">
        <v>7</v>
      </c>
      <c r="AD441">
        <v>8</v>
      </c>
      <c r="AE441">
        <v>8</v>
      </c>
      <c r="AF441">
        <v>2</v>
      </c>
      <c r="AG441">
        <v>1</v>
      </c>
      <c r="AH441">
        <v>4</v>
      </c>
      <c r="AI441">
        <v>0</v>
      </c>
      <c r="AJ441">
        <v>8</v>
      </c>
      <c r="AK441">
        <v>0</v>
      </c>
      <c r="AL441">
        <v>0</v>
      </c>
      <c r="AM441">
        <v>1</v>
      </c>
      <c r="AN441" s="51" t="s">
        <v>70</v>
      </c>
    </row>
    <row r="442" spans="1:40" x14ac:dyDescent="0.3">
      <c r="A442">
        <v>2025</v>
      </c>
      <c r="B442">
        <v>3</v>
      </c>
      <c r="C442">
        <v>4348</v>
      </c>
      <c r="D442">
        <v>4351</v>
      </c>
      <c r="E442" t="s">
        <v>73</v>
      </c>
      <c r="F442" t="s">
        <v>33</v>
      </c>
      <c r="G442" t="s">
        <v>71</v>
      </c>
      <c r="H442">
        <v>0</v>
      </c>
      <c r="I442">
        <v>1</v>
      </c>
      <c r="K442">
        <v>0</v>
      </c>
      <c r="L442">
        <v>6</v>
      </c>
      <c r="M442">
        <v>6</v>
      </c>
      <c r="N442">
        <v>6</v>
      </c>
      <c r="O442">
        <v>6</v>
      </c>
      <c r="P442">
        <v>2</v>
      </c>
      <c r="Q442">
        <v>1</v>
      </c>
      <c r="R442">
        <v>1</v>
      </c>
      <c r="S442">
        <v>2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2</v>
      </c>
      <c r="Z442">
        <v>2</v>
      </c>
      <c r="AA442">
        <v>0</v>
      </c>
      <c r="AB442">
        <v>6</v>
      </c>
      <c r="AC442">
        <v>2</v>
      </c>
      <c r="AD442">
        <v>2</v>
      </c>
      <c r="AE442">
        <v>2</v>
      </c>
      <c r="AF442">
        <v>1</v>
      </c>
      <c r="AG442">
        <v>1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3</v>
      </c>
      <c r="AN442" s="51" t="s">
        <v>70</v>
      </c>
    </row>
    <row r="443" spans="1:40" x14ac:dyDescent="0.3">
      <c r="A443">
        <v>2025</v>
      </c>
      <c r="B443">
        <v>3</v>
      </c>
      <c r="C443">
        <v>4349</v>
      </c>
      <c r="D443">
        <v>4352</v>
      </c>
      <c r="E443" t="s">
        <v>74</v>
      </c>
      <c r="F443" t="s">
        <v>33</v>
      </c>
      <c r="G443" t="s">
        <v>71</v>
      </c>
      <c r="H443">
        <v>0</v>
      </c>
      <c r="I443">
        <v>0</v>
      </c>
      <c r="K443">
        <v>0</v>
      </c>
      <c r="L443">
        <v>1</v>
      </c>
      <c r="M443">
        <v>1</v>
      </c>
      <c r="N443">
        <v>1</v>
      </c>
      <c r="O443">
        <v>1</v>
      </c>
      <c r="P443">
        <v>1</v>
      </c>
      <c r="Q443">
        <v>1</v>
      </c>
      <c r="R443">
        <v>1</v>
      </c>
      <c r="S443">
        <v>1</v>
      </c>
      <c r="T443">
        <v>3</v>
      </c>
      <c r="U443">
        <v>3</v>
      </c>
      <c r="V443">
        <v>0</v>
      </c>
      <c r="W443">
        <v>0</v>
      </c>
      <c r="X443">
        <v>1</v>
      </c>
      <c r="Y443">
        <v>1</v>
      </c>
      <c r="Z443">
        <v>1</v>
      </c>
      <c r="AA443">
        <v>0</v>
      </c>
      <c r="AB443">
        <v>2</v>
      </c>
      <c r="AC443">
        <v>3</v>
      </c>
      <c r="AD443">
        <v>3</v>
      </c>
      <c r="AE443">
        <v>3</v>
      </c>
      <c r="AF443">
        <v>4</v>
      </c>
      <c r="AG443">
        <v>4</v>
      </c>
      <c r="AH443">
        <v>0</v>
      </c>
      <c r="AI443">
        <v>0</v>
      </c>
      <c r="AJ443">
        <v>8</v>
      </c>
      <c r="AK443">
        <v>0</v>
      </c>
      <c r="AL443">
        <v>0</v>
      </c>
      <c r="AM443">
        <v>3</v>
      </c>
      <c r="AN443" s="51" t="s">
        <v>70</v>
      </c>
    </row>
    <row r="444" spans="1:40" x14ac:dyDescent="0.3">
      <c r="A444">
        <v>2025</v>
      </c>
      <c r="B444">
        <v>3</v>
      </c>
      <c r="C444">
        <v>4350</v>
      </c>
      <c r="D444">
        <v>4353</v>
      </c>
      <c r="E444" t="s">
        <v>75</v>
      </c>
      <c r="F444" t="s">
        <v>33</v>
      </c>
      <c r="G444" t="s">
        <v>71</v>
      </c>
      <c r="H444">
        <v>0</v>
      </c>
      <c r="I444">
        <v>0</v>
      </c>
      <c r="K444">
        <v>0</v>
      </c>
      <c r="L444">
        <v>7</v>
      </c>
      <c r="M444">
        <v>7</v>
      </c>
      <c r="N444">
        <v>7</v>
      </c>
      <c r="O444">
        <v>7</v>
      </c>
      <c r="P444">
        <v>7</v>
      </c>
      <c r="Q444">
        <v>8</v>
      </c>
      <c r="R444">
        <v>8</v>
      </c>
      <c r="S444">
        <v>8</v>
      </c>
      <c r="T444">
        <v>15</v>
      </c>
      <c r="U444">
        <v>15</v>
      </c>
      <c r="V444">
        <v>0</v>
      </c>
      <c r="W444">
        <v>0</v>
      </c>
      <c r="X444">
        <v>15</v>
      </c>
      <c r="Y444">
        <v>15</v>
      </c>
      <c r="Z444">
        <v>15</v>
      </c>
      <c r="AA444">
        <v>0</v>
      </c>
      <c r="AB444">
        <v>15</v>
      </c>
      <c r="AC444">
        <v>12</v>
      </c>
      <c r="AD444">
        <v>12</v>
      </c>
      <c r="AE444">
        <v>12</v>
      </c>
      <c r="AF444">
        <v>12</v>
      </c>
      <c r="AG444">
        <v>8</v>
      </c>
      <c r="AH444">
        <v>12</v>
      </c>
      <c r="AI444">
        <v>0</v>
      </c>
      <c r="AJ444">
        <v>76</v>
      </c>
      <c r="AK444">
        <v>0</v>
      </c>
      <c r="AL444">
        <v>0</v>
      </c>
      <c r="AM444">
        <v>6</v>
      </c>
      <c r="AN444" s="51" t="s">
        <v>361</v>
      </c>
    </row>
    <row r="445" spans="1:40" x14ac:dyDescent="0.3">
      <c r="A445">
        <v>2025</v>
      </c>
      <c r="B445">
        <v>3</v>
      </c>
      <c r="C445">
        <v>4351</v>
      </c>
      <c r="D445">
        <v>4354</v>
      </c>
      <c r="E445" t="s">
        <v>76</v>
      </c>
      <c r="F445" t="s">
        <v>33</v>
      </c>
      <c r="G445" t="s">
        <v>71</v>
      </c>
      <c r="H445">
        <v>1</v>
      </c>
      <c r="I445">
        <v>0</v>
      </c>
      <c r="K445">
        <v>1</v>
      </c>
      <c r="L445">
        <v>1</v>
      </c>
      <c r="M445">
        <v>1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1</v>
      </c>
      <c r="T445">
        <v>0</v>
      </c>
      <c r="U445">
        <v>0</v>
      </c>
      <c r="V445">
        <v>0</v>
      </c>
      <c r="W445">
        <v>0</v>
      </c>
      <c r="X445">
        <v>1</v>
      </c>
      <c r="Y445">
        <v>1</v>
      </c>
      <c r="Z445">
        <v>1</v>
      </c>
      <c r="AA445">
        <v>0</v>
      </c>
      <c r="AB445">
        <v>1</v>
      </c>
      <c r="AC445">
        <v>0</v>
      </c>
      <c r="AD445">
        <v>0</v>
      </c>
      <c r="AE445">
        <v>0</v>
      </c>
      <c r="AF445">
        <v>1</v>
      </c>
      <c r="AG445">
        <v>1</v>
      </c>
      <c r="AH445">
        <v>0</v>
      </c>
      <c r="AI445">
        <v>0</v>
      </c>
      <c r="AJ445">
        <v>8</v>
      </c>
      <c r="AK445">
        <v>0</v>
      </c>
      <c r="AL445">
        <v>0</v>
      </c>
      <c r="AM445">
        <v>3</v>
      </c>
      <c r="AN445" s="51" t="s">
        <v>362</v>
      </c>
    </row>
    <row r="446" spans="1:40" x14ac:dyDescent="0.3">
      <c r="A446">
        <v>2025</v>
      </c>
      <c r="B446">
        <v>3</v>
      </c>
      <c r="C446">
        <v>4352</v>
      </c>
      <c r="D446">
        <v>4355</v>
      </c>
      <c r="E446" t="s">
        <v>77</v>
      </c>
      <c r="F446" t="s">
        <v>33</v>
      </c>
      <c r="G446" t="s">
        <v>71</v>
      </c>
      <c r="H446">
        <v>1</v>
      </c>
      <c r="I446">
        <v>1</v>
      </c>
      <c r="K446">
        <v>1</v>
      </c>
      <c r="L446">
        <v>11</v>
      </c>
      <c r="M446">
        <v>11</v>
      </c>
      <c r="N446">
        <v>11</v>
      </c>
      <c r="O446">
        <v>11</v>
      </c>
      <c r="P446">
        <v>10</v>
      </c>
      <c r="Q446">
        <v>11</v>
      </c>
      <c r="R446">
        <v>11</v>
      </c>
      <c r="S446">
        <v>11</v>
      </c>
      <c r="T446">
        <v>13</v>
      </c>
      <c r="U446">
        <v>14</v>
      </c>
      <c r="V446">
        <v>0</v>
      </c>
      <c r="W446">
        <v>0</v>
      </c>
      <c r="X446">
        <v>7</v>
      </c>
      <c r="Y446">
        <v>9</v>
      </c>
      <c r="Z446">
        <v>3</v>
      </c>
      <c r="AA446">
        <v>0</v>
      </c>
      <c r="AB446">
        <v>14</v>
      </c>
      <c r="AC446">
        <v>8</v>
      </c>
      <c r="AD446">
        <v>8</v>
      </c>
      <c r="AE446">
        <v>9</v>
      </c>
      <c r="AF446">
        <v>8</v>
      </c>
      <c r="AG446">
        <v>6</v>
      </c>
      <c r="AH446">
        <v>0</v>
      </c>
      <c r="AI446">
        <v>0</v>
      </c>
      <c r="AJ446">
        <v>33</v>
      </c>
      <c r="AK446">
        <v>0</v>
      </c>
      <c r="AL446">
        <v>0</v>
      </c>
      <c r="AM446">
        <v>4</v>
      </c>
      <c r="AN446" s="51" t="s">
        <v>77</v>
      </c>
    </row>
    <row r="447" spans="1:40" x14ac:dyDescent="0.3">
      <c r="A447">
        <v>2025</v>
      </c>
      <c r="B447">
        <v>3</v>
      </c>
      <c r="C447">
        <v>4353</v>
      </c>
      <c r="D447">
        <v>4356</v>
      </c>
      <c r="E447" t="s">
        <v>78</v>
      </c>
      <c r="F447" t="s">
        <v>33</v>
      </c>
      <c r="G447" t="s">
        <v>61</v>
      </c>
      <c r="H447">
        <v>0</v>
      </c>
      <c r="I447">
        <v>0</v>
      </c>
      <c r="K447">
        <v>0</v>
      </c>
      <c r="L447">
        <v>4</v>
      </c>
      <c r="M447">
        <v>4</v>
      </c>
      <c r="N447">
        <v>4</v>
      </c>
      <c r="O447">
        <v>4</v>
      </c>
      <c r="P447">
        <v>4</v>
      </c>
      <c r="Q447">
        <v>4</v>
      </c>
      <c r="R447">
        <v>4</v>
      </c>
      <c r="S447">
        <v>4</v>
      </c>
      <c r="T447">
        <v>4</v>
      </c>
      <c r="U447">
        <v>4</v>
      </c>
      <c r="V447">
        <v>0</v>
      </c>
      <c r="W447">
        <v>0</v>
      </c>
      <c r="X447">
        <v>5</v>
      </c>
      <c r="Y447">
        <v>6</v>
      </c>
      <c r="Z447">
        <v>6</v>
      </c>
      <c r="AA447">
        <v>0</v>
      </c>
      <c r="AB447">
        <v>3</v>
      </c>
      <c r="AC447">
        <v>4</v>
      </c>
      <c r="AD447">
        <v>4</v>
      </c>
      <c r="AE447">
        <v>4</v>
      </c>
      <c r="AF447">
        <v>2</v>
      </c>
      <c r="AG447">
        <v>2</v>
      </c>
      <c r="AH447">
        <v>0</v>
      </c>
      <c r="AI447">
        <v>0</v>
      </c>
      <c r="AJ447">
        <v>1</v>
      </c>
      <c r="AK447">
        <v>0</v>
      </c>
      <c r="AL447">
        <v>0</v>
      </c>
      <c r="AM447">
        <v>5</v>
      </c>
      <c r="AN447" s="51" t="s">
        <v>367</v>
      </c>
    </row>
    <row r="448" spans="1:40" x14ac:dyDescent="0.3">
      <c r="A448">
        <v>2025</v>
      </c>
      <c r="B448">
        <v>3</v>
      </c>
      <c r="C448">
        <v>4354</v>
      </c>
      <c r="D448">
        <v>4357</v>
      </c>
      <c r="E448" t="s">
        <v>79</v>
      </c>
      <c r="F448" t="s">
        <v>33</v>
      </c>
      <c r="G448" t="s">
        <v>61</v>
      </c>
      <c r="H448">
        <v>0</v>
      </c>
      <c r="I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1</v>
      </c>
      <c r="Q448">
        <v>1</v>
      </c>
      <c r="R448">
        <v>1</v>
      </c>
      <c r="S448">
        <v>1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1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22</v>
      </c>
      <c r="AK448">
        <v>0</v>
      </c>
      <c r="AL448">
        <v>0</v>
      </c>
      <c r="AM448">
        <v>0</v>
      </c>
      <c r="AN448" s="51" t="s">
        <v>367</v>
      </c>
    </row>
    <row r="449" spans="1:40" x14ac:dyDescent="0.3">
      <c r="A449">
        <v>2025</v>
      </c>
      <c r="B449">
        <v>3</v>
      </c>
      <c r="C449">
        <v>4355</v>
      </c>
      <c r="D449">
        <v>4358</v>
      </c>
      <c r="E449" t="s">
        <v>224</v>
      </c>
      <c r="F449" t="s">
        <v>33</v>
      </c>
      <c r="G449" t="s">
        <v>61</v>
      </c>
      <c r="H449">
        <v>0</v>
      </c>
      <c r="I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1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1</v>
      </c>
      <c r="AG449">
        <v>1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1</v>
      </c>
      <c r="AN449" s="51" t="s">
        <v>193</v>
      </c>
    </row>
    <row r="450" spans="1:40" x14ac:dyDescent="0.3">
      <c r="A450">
        <v>2025</v>
      </c>
      <c r="B450">
        <v>3</v>
      </c>
      <c r="C450">
        <v>4356</v>
      </c>
      <c r="D450">
        <v>4359</v>
      </c>
      <c r="E450" t="s">
        <v>80</v>
      </c>
      <c r="F450" t="s">
        <v>33</v>
      </c>
      <c r="G450" t="s">
        <v>63</v>
      </c>
      <c r="H450">
        <v>1</v>
      </c>
      <c r="I450">
        <v>0</v>
      </c>
      <c r="K450">
        <v>1</v>
      </c>
      <c r="L450">
        <v>3</v>
      </c>
      <c r="M450">
        <v>3</v>
      </c>
      <c r="N450">
        <v>3</v>
      </c>
      <c r="O450">
        <v>3</v>
      </c>
      <c r="P450">
        <v>5</v>
      </c>
      <c r="Q450">
        <v>5</v>
      </c>
      <c r="R450">
        <v>5</v>
      </c>
      <c r="S450">
        <v>5</v>
      </c>
      <c r="T450">
        <v>7</v>
      </c>
      <c r="U450">
        <v>8</v>
      </c>
      <c r="V450">
        <v>0</v>
      </c>
      <c r="W450">
        <v>0</v>
      </c>
      <c r="X450">
        <v>6</v>
      </c>
      <c r="Y450">
        <v>5</v>
      </c>
      <c r="Z450">
        <v>7</v>
      </c>
      <c r="AA450">
        <v>0</v>
      </c>
      <c r="AB450">
        <v>3</v>
      </c>
      <c r="AC450">
        <v>6</v>
      </c>
      <c r="AD450">
        <v>7</v>
      </c>
      <c r="AE450">
        <v>6</v>
      </c>
      <c r="AF450">
        <v>3</v>
      </c>
      <c r="AG450">
        <v>3</v>
      </c>
      <c r="AH450">
        <v>0</v>
      </c>
      <c r="AI450">
        <v>0</v>
      </c>
      <c r="AJ450">
        <v>0</v>
      </c>
      <c r="AK450">
        <v>0</v>
      </c>
      <c r="AL450">
        <v>1</v>
      </c>
      <c r="AM450">
        <v>1</v>
      </c>
      <c r="AN450" s="51" t="s">
        <v>82</v>
      </c>
    </row>
    <row r="451" spans="1:40" x14ac:dyDescent="0.3">
      <c r="A451">
        <v>2025</v>
      </c>
      <c r="B451">
        <v>3</v>
      </c>
      <c r="C451">
        <v>4357</v>
      </c>
      <c r="D451">
        <v>4360</v>
      </c>
      <c r="E451" t="s">
        <v>81</v>
      </c>
      <c r="F451" t="s">
        <v>33</v>
      </c>
      <c r="G451" t="s">
        <v>63</v>
      </c>
      <c r="H451">
        <v>0</v>
      </c>
      <c r="I451">
        <v>0</v>
      </c>
      <c r="K451">
        <v>0</v>
      </c>
      <c r="L451">
        <v>8</v>
      </c>
      <c r="M451">
        <v>8</v>
      </c>
      <c r="N451">
        <v>8</v>
      </c>
      <c r="O451">
        <v>8</v>
      </c>
      <c r="P451">
        <v>3</v>
      </c>
      <c r="Q451">
        <v>3</v>
      </c>
      <c r="R451">
        <v>3</v>
      </c>
      <c r="S451">
        <v>3</v>
      </c>
      <c r="T451">
        <v>2</v>
      </c>
      <c r="U451">
        <v>2</v>
      </c>
      <c r="V451">
        <v>0</v>
      </c>
      <c r="W451">
        <v>0</v>
      </c>
      <c r="X451">
        <v>3</v>
      </c>
      <c r="Y451">
        <v>3</v>
      </c>
      <c r="Z451">
        <v>3</v>
      </c>
      <c r="AA451">
        <v>0</v>
      </c>
      <c r="AB451">
        <v>4</v>
      </c>
      <c r="AC451">
        <v>4</v>
      </c>
      <c r="AD451">
        <v>4</v>
      </c>
      <c r="AE451">
        <v>4</v>
      </c>
      <c r="AF451">
        <v>2</v>
      </c>
      <c r="AG451">
        <v>2</v>
      </c>
      <c r="AH451">
        <v>0</v>
      </c>
      <c r="AI451">
        <v>0</v>
      </c>
      <c r="AJ451">
        <v>17</v>
      </c>
      <c r="AK451">
        <v>0</v>
      </c>
      <c r="AL451">
        <v>0</v>
      </c>
      <c r="AM451">
        <v>2</v>
      </c>
      <c r="AN451" s="51" t="s">
        <v>82</v>
      </c>
    </row>
    <row r="452" spans="1:40" x14ac:dyDescent="0.3">
      <c r="A452">
        <v>2025</v>
      </c>
      <c r="B452">
        <v>3</v>
      </c>
      <c r="C452">
        <v>4358</v>
      </c>
      <c r="D452">
        <v>4361</v>
      </c>
      <c r="E452" t="s">
        <v>82</v>
      </c>
      <c r="F452" t="s">
        <v>33</v>
      </c>
      <c r="G452" t="s">
        <v>63</v>
      </c>
      <c r="H452">
        <v>0</v>
      </c>
      <c r="I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1</v>
      </c>
      <c r="Q452">
        <v>1</v>
      </c>
      <c r="R452">
        <v>1</v>
      </c>
      <c r="S452">
        <v>1</v>
      </c>
      <c r="T452">
        <v>1</v>
      </c>
      <c r="U452">
        <v>1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2</v>
      </c>
      <c r="AC452">
        <v>0</v>
      </c>
      <c r="AD452">
        <v>0</v>
      </c>
      <c r="AE452">
        <v>0</v>
      </c>
      <c r="AF452">
        <v>2</v>
      </c>
      <c r="AG452">
        <v>1</v>
      </c>
      <c r="AH452">
        <v>0</v>
      </c>
      <c r="AI452">
        <v>0</v>
      </c>
      <c r="AJ452">
        <v>10</v>
      </c>
      <c r="AK452">
        <v>0</v>
      </c>
      <c r="AL452">
        <v>0</v>
      </c>
      <c r="AM452">
        <v>0</v>
      </c>
      <c r="AN452" s="51" t="s">
        <v>82</v>
      </c>
    </row>
    <row r="453" spans="1:40" x14ac:dyDescent="0.3">
      <c r="A453">
        <v>2025</v>
      </c>
      <c r="B453">
        <v>3</v>
      </c>
      <c r="C453">
        <v>4359</v>
      </c>
      <c r="D453">
        <v>4362</v>
      </c>
      <c r="E453" t="s">
        <v>666</v>
      </c>
      <c r="F453" t="s">
        <v>33</v>
      </c>
      <c r="G453" t="s">
        <v>63</v>
      </c>
      <c r="H453">
        <v>0</v>
      </c>
      <c r="I453">
        <v>0</v>
      </c>
      <c r="K453">
        <v>0</v>
      </c>
      <c r="L453">
        <v>1</v>
      </c>
      <c r="M453">
        <v>1</v>
      </c>
      <c r="N453">
        <v>1</v>
      </c>
      <c r="O453">
        <v>1</v>
      </c>
      <c r="P453">
        <v>0</v>
      </c>
      <c r="Q453">
        <v>0</v>
      </c>
      <c r="R453">
        <v>0</v>
      </c>
      <c r="S453">
        <v>0</v>
      </c>
      <c r="T453">
        <v>1</v>
      </c>
      <c r="U453">
        <v>1</v>
      </c>
      <c r="V453">
        <v>0</v>
      </c>
      <c r="W453">
        <v>0</v>
      </c>
      <c r="X453">
        <v>3</v>
      </c>
      <c r="Y453">
        <v>3</v>
      </c>
      <c r="Z453">
        <v>3</v>
      </c>
      <c r="AA453">
        <v>0</v>
      </c>
      <c r="AB453">
        <v>4</v>
      </c>
      <c r="AC453">
        <v>1</v>
      </c>
      <c r="AD453">
        <v>0</v>
      </c>
      <c r="AE453">
        <v>1</v>
      </c>
      <c r="AF453">
        <v>6</v>
      </c>
      <c r="AG453">
        <v>2</v>
      </c>
      <c r="AH453">
        <v>0</v>
      </c>
      <c r="AI453">
        <v>0</v>
      </c>
      <c r="AJ453">
        <v>0</v>
      </c>
      <c r="AK453">
        <v>0</v>
      </c>
      <c r="AL453">
        <v>5</v>
      </c>
      <c r="AM453">
        <v>0</v>
      </c>
      <c r="AN453" s="51" t="s">
        <v>82</v>
      </c>
    </row>
    <row r="454" spans="1:40" x14ac:dyDescent="0.3">
      <c r="A454">
        <v>2025</v>
      </c>
      <c r="B454">
        <v>3</v>
      </c>
      <c r="C454">
        <v>4360</v>
      </c>
      <c r="D454">
        <v>4363</v>
      </c>
      <c r="E454" t="s">
        <v>83</v>
      </c>
      <c r="F454" t="s">
        <v>33</v>
      </c>
      <c r="G454" t="s">
        <v>63</v>
      </c>
      <c r="H454">
        <v>0</v>
      </c>
      <c r="I454">
        <v>0</v>
      </c>
      <c r="K454">
        <v>0</v>
      </c>
      <c r="L454">
        <v>1</v>
      </c>
      <c r="M454">
        <v>1</v>
      </c>
      <c r="N454">
        <v>1</v>
      </c>
      <c r="O454">
        <v>1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1</v>
      </c>
      <c r="AA454">
        <v>0</v>
      </c>
      <c r="AB454">
        <v>1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1</v>
      </c>
      <c r="AK454">
        <v>0</v>
      </c>
      <c r="AL454">
        <v>0</v>
      </c>
      <c r="AM454">
        <v>0</v>
      </c>
      <c r="AN454" s="51" t="s">
        <v>82</v>
      </c>
    </row>
    <row r="455" spans="1:40" x14ac:dyDescent="0.3">
      <c r="A455">
        <v>2025</v>
      </c>
      <c r="B455">
        <v>3</v>
      </c>
      <c r="C455">
        <v>4361</v>
      </c>
      <c r="D455">
        <v>4364</v>
      </c>
      <c r="E455" t="s">
        <v>84</v>
      </c>
      <c r="F455" t="s">
        <v>33</v>
      </c>
      <c r="G455" t="s">
        <v>85</v>
      </c>
      <c r="H455">
        <v>0</v>
      </c>
      <c r="I455">
        <v>0</v>
      </c>
      <c r="K455">
        <v>0</v>
      </c>
      <c r="L455">
        <v>2</v>
      </c>
      <c r="M455">
        <v>2</v>
      </c>
      <c r="N455">
        <v>2</v>
      </c>
      <c r="O455">
        <v>2</v>
      </c>
      <c r="P455">
        <v>3</v>
      </c>
      <c r="Q455">
        <v>3</v>
      </c>
      <c r="R455">
        <v>3</v>
      </c>
      <c r="S455">
        <v>3</v>
      </c>
      <c r="T455">
        <v>1</v>
      </c>
      <c r="U455">
        <v>1</v>
      </c>
      <c r="V455">
        <v>0</v>
      </c>
      <c r="W455">
        <v>0</v>
      </c>
      <c r="X455">
        <v>4</v>
      </c>
      <c r="Y455">
        <v>4</v>
      </c>
      <c r="Z455">
        <v>4</v>
      </c>
      <c r="AA455">
        <v>0</v>
      </c>
      <c r="AB455">
        <v>1</v>
      </c>
      <c r="AC455">
        <v>2</v>
      </c>
      <c r="AD455">
        <v>2</v>
      </c>
      <c r="AE455">
        <v>2</v>
      </c>
      <c r="AF455">
        <v>9</v>
      </c>
      <c r="AG455">
        <v>8</v>
      </c>
      <c r="AH455">
        <v>2</v>
      </c>
      <c r="AI455">
        <v>0</v>
      </c>
      <c r="AJ455">
        <v>2</v>
      </c>
      <c r="AK455">
        <v>0</v>
      </c>
      <c r="AL455">
        <v>1</v>
      </c>
      <c r="AM455">
        <v>0</v>
      </c>
      <c r="AN455" s="51" t="s">
        <v>84</v>
      </c>
    </row>
    <row r="456" spans="1:40" x14ac:dyDescent="0.3">
      <c r="A456">
        <v>2025</v>
      </c>
      <c r="B456">
        <v>3</v>
      </c>
      <c r="C456">
        <v>4362</v>
      </c>
      <c r="D456">
        <v>4365</v>
      </c>
      <c r="E456" t="s">
        <v>225</v>
      </c>
      <c r="F456" t="s">
        <v>33</v>
      </c>
      <c r="G456" t="s">
        <v>85</v>
      </c>
      <c r="H456">
        <v>0</v>
      </c>
      <c r="I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</v>
      </c>
      <c r="AD456">
        <v>1</v>
      </c>
      <c r="AE456">
        <v>1</v>
      </c>
      <c r="AF456">
        <v>1</v>
      </c>
      <c r="AG456">
        <v>0</v>
      </c>
      <c r="AH456">
        <v>0</v>
      </c>
      <c r="AI456">
        <v>0</v>
      </c>
      <c r="AJ456">
        <v>8</v>
      </c>
      <c r="AK456">
        <v>0</v>
      </c>
      <c r="AL456">
        <v>0</v>
      </c>
      <c r="AM456">
        <v>0</v>
      </c>
      <c r="AN456" s="51" t="s">
        <v>84</v>
      </c>
    </row>
    <row r="457" spans="1:40" x14ac:dyDescent="0.3">
      <c r="A457">
        <v>2025</v>
      </c>
      <c r="B457">
        <v>3</v>
      </c>
      <c r="C457">
        <v>4363</v>
      </c>
      <c r="D457">
        <v>4366</v>
      </c>
      <c r="E457" t="s">
        <v>85</v>
      </c>
      <c r="F457" t="s">
        <v>33</v>
      </c>
      <c r="G457" t="s">
        <v>85</v>
      </c>
      <c r="H457">
        <v>3</v>
      </c>
      <c r="I457">
        <v>0</v>
      </c>
      <c r="K457">
        <v>3</v>
      </c>
      <c r="L457">
        <v>5</v>
      </c>
      <c r="M457">
        <v>5</v>
      </c>
      <c r="N457">
        <v>5</v>
      </c>
      <c r="O457">
        <v>5</v>
      </c>
      <c r="P457">
        <v>6</v>
      </c>
      <c r="Q457">
        <v>6</v>
      </c>
      <c r="R457">
        <v>6</v>
      </c>
      <c r="S457">
        <v>6</v>
      </c>
      <c r="T457">
        <v>5</v>
      </c>
      <c r="U457">
        <v>5</v>
      </c>
      <c r="V457">
        <v>0</v>
      </c>
      <c r="W457">
        <v>0</v>
      </c>
      <c r="X457">
        <v>5</v>
      </c>
      <c r="Y457">
        <v>5</v>
      </c>
      <c r="Z457">
        <v>7</v>
      </c>
      <c r="AA457">
        <v>0</v>
      </c>
      <c r="AB457">
        <v>11</v>
      </c>
      <c r="AC457">
        <v>8</v>
      </c>
      <c r="AD457">
        <v>3</v>
      </c>
      <c r="AE457">
        <v>3</v>
      </c>
      <c r="AF457">
        <v>8</v>
      </c>
      <c r="AG457">
        <v>8</v>
      </c>
      <c r="AH457">
        <v>2</v>
      </c>
      <c r="AI457">
        <v>0</v>
      </c>
      <c r="AJ457">
        <v>29</v>
      </c>
      <c r="AK457">
        <v>0</v>
      </c>
      <c r="AL457">
        <v>1</v>
      </c>
      <c r="AM457">
        <v>8</v>
      </c>
      <c r="AN457" s="51" t="s">
        <v>85</v>
      </c>
    </row>
    <row r="458" spans="1:40" x14ac:dyDescent="0.3">
      <c r="A458">
        <v>2025</v>
      </c>
      <c r="B458">
        <v>3</v>
      </c>
      <c r="C458">
        <v>4364</v>
      </c>
      <c r="D458">
        <v>4367</v>
      </c>
      <c r="E458" t="s">
        <v>86</v>
      </c>
      <c r="F458" t="s">
        <v>33</v>
      </c>
      <c r="G458" t="s">
        <v>85</v>
      </c>
      <c r="H458">
        <v>0</v>
      </c>
      <c r="I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1</v>
      </c>
      <c r="Q458">
        <v>1</v>
      </c>
      <c r="R458">
        <v>1</v>
      </c>
      <c r="S458">
        <v>1</v>
      </c>
      <c r="T458">
        <v>1</v>
      </c>
      <c r="U458">
        <v>1</v>
      </c>
      <c r="V458">
        <v>0</v>
      </c>
      <c r="W458">
        <v>0</v>
      </c>
      <c r="X458">
        <v>2</v>
      </c>
      <c r="Y458">
        <v>2</v>
      </c>
      <c r="Z458">
        <v>2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3</v>
      </c>
      <c r="AI458">
        <v>0</v>
      </c>
      <c r="AJ458">
        <v>5</v>
      </c>
      <c r="AK458">
        <v>0</v>
      </c>
      <c r="AL458">
        <v>0</v>
      </c>
      <c r="AM458">
        <v>0</v>
      </c>
      <c r="AN458" s="51" t="s">
        <v>85</v>
      </c>
    </row>
    <row r="459" spans="1:40" x14ac:dyDescent="0.3">
      <c r="A459">
        <v>2025</v>
      </c>
      <c r="B459">
        <v>3</v>
      </c>
      <c r="C459">
        <v>4365</v>
      </c>
      <c r="D459">
        <v>4368</v>
      </c>
      <c r="E459" t="s">
        <v>87</v>
      </c>
      <c r="F459" t="s">
        <v>33</v>
      </c>
      <c r="G459" t="s">
        <v>85</v>
      </c>
      <c r="H459">
        <v>0</v>
      </c>
      <c r="I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2</v>
      </c>
      <c r="Q459">
        <v>2</v>
      </c>
      <c r="R459">
        <v>2</v>
      </c>
      <c r="S459">
        <v>2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</v>
      </c>
      <c r="AD459">
        <v>1</v>
      </c>
      <c r="AE459">
        <v>1</v>
      </c>
      <c r="AF459">
        <v>4</v>
      </c>
      <c r="AG459">
        <v>2</v>
      </c>
      <c r="AH459">
        <v>0</v>
      </c>
      <c r="AI459">
        <v>0</v>
      </c>
      <c r="AJ459">
        <v>4</v>
      </c>
      <c r="AK459">
        <v>0</v>
      </c>
      <c r="AL459">
        <v>0</v>
      </c>
      <c r="AM459">
        <v>0</v>
      </c>
      <c r="AN459" s="51" t="s">
        <v>85</v>
      </c>
    </row>
    <row r="460" spans="1:40" x14ac:dyDescent="0.3">
      <c r="A460">
        <v>2025</v>
      </c>
      <c r="B460">
        <v>3</v>
      </c>
      <c r="C460">
        <v>4366</v>
      </c>
      <c r="D460">
        <v>4369</v>
      </c>
      <c r="E460" t="s">
        <v>88</v>
      </c>
      <c r="F460" t="s">
        <v>33</v>
      </c>
      <c r="G460" t="s">
        <v>61</v>
      </c>
      <c r="H460">
        <v>0</v>
      </c>
      <c r="I460">
        <v>0</v>
      </c>
      <c r="K460">
        <v>1</v>
      </c>
      <c r="L460">
        <v>0</v>
      </c>
      <c r="M460">
        <v>0</v>
      </c>
      <c r="N460">
        <v>0</v>
      </c>
      <c r="O460">
        <v>0</v>
      </c>
      <c r="P460">
        <v>1</v>
      </c>
      <c r="Q460">
        <v>1</v>
      </c>
      <c r="R460">
        <v>1</v>
      </c>
      <c r="S460">
        <v>1</v>
      </c>
      <c r="T460">
        <v>1</v>
      </c>
      <c r="U460">
        <v>1</v>
      </c>
      <c r="V460">
        <v>0</v>
      </c>
      <c r="W460">
        <v>0</v>
      </c>
      <c r="X460">
        <v>1</v>
      </c>
      <c r="Y460">
        <v>1</v>
      </c>
      <c r="Z460">
        <v>0</v>
      </c>
      <c r="AA460">
        <v>0</v>
      </c>
      <c r="AB460">
        <v>1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1</v>
      </c>
      <c r="AN460" s="51" t="s">
        <v>367</v>
      </c>
    </row>
    <row r="461" spans="1:40" x14ac:dyDescent="0.3">
      <c r="A461">
        <v>2025</v>
      </c>
      <c r="B461">
        <v>3</v>
      </c>
      <c r="C461">
        <v>4367</v>
      </c>
      <c r="D461">
        <v>4370</v>
      </c>
      <c r="E461" t="s">
        <v>89</v>
      </c>
      <c r="F461" t="s">
        <v>90</v>
      </c>
      <c r="G461" t="s">
        <v>34</v>
      </c>
      <c r="H461">
        <v>265</v>
      </c>
      <c r="I461">
        <v>1</v>
      </c>
      <c r="K461">
        <v>273</v>
      </c>
      <c r="L461">
        <v>7</v>
      </c>
      <c r="M461">
        <v>7</v>
      </c>
      <c r="N461">
        <v>7</v>
      </c>
      <c r="O461">
        <v>7</v>
      </c>
      <c r="P461">
        <v>3</v>
      </c>
      <c r="Q461">
        <v>4</v>
      </c>
      <c r="R461">
        <v>4</v>
      </c>
      <c r="S461">
        <v>4</v>
      </c>
      <c r="T461">
        <v>4</v>
      </c>
      <c r="U461">
        <v>4</v>
      </c>
      <c r="V461">
        <v>0</v>
      </c>
      <c r="W461">
        <v>0</v>
      </c>
      <c r="X461">
        <v>1</v>
      </c>
      <c r="Y461">
        <v>1</v>
      </c>
      <c r="Z461">
        <v>1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2</v>
      </c>
      <c r="AG461">
        <v>2</v>
      </c>
      <c r="AH461">
        <v>1</v>
      </c>
      <c r="AI461">
        <v>0</v>
      </c>
      <c r="AJ461">
        <v>0</v>
      </c>
      <c r="AK461">
        <v>0</v>
      </c>
      <c r="AL461">
        <v>4</v>
      </c>
      <c r="AM461">
        <v>19</v>
      </c>
      <c r="AN461" s="51" t="s">
        <v>92</v>
      </c>
    </row>
    <row r="462" spans="1:40" x14ac:dyDescent="0.3">
      <c r="A462">
        <v>2025</v>
      </c>
      <c r="B462">
        <v>3</v>
      </c>
      <c r="C462">
        <v>4368</v>
      </c>
      <c r="D462">
        <v>4371</v>
      </c>
      <c r="E462" t="s">
        <v>91</v>
      </c>
      <c r="F462" t="s">
        <v>92</v>
      </c>
      <c r="G462" t="s">
        <v>91</v>
      </c>
      <c r="H462">
        <v>13</v>
      </c>
      <c r="I462">
        <v>0</v>
      </c>
      <c r="K462">
        <v>13</v>
      </c>
      <c r="L462">
        <v>22</v>
      </c>
      <c r="M462">
        <v>22</v>
      </c>
      <c r="N462">
        <v>22</v>
      </c>
      <c r="O462">
        <v>22</v>
      </c>
      <c r="P462">
        <v>15</v>
      </c>
      <c r="Q462">
        <v>18</v>
      </c>
      <c r="R462">
        <v>17</v>
      </c>
      <c r="S462">
        <v>19</v>
      </c>
      <c r="T462">
        <v>16</v>
      </c>
      <c r="U462">
        <v>15</v>
      </c>
      <c r="V462">
        <v>0</v>
      </c>
      <c r="W462">
        <v>0</v>
      </c>
      <c r="X462">
        <v>19</v>
      </c>
      <c r="Y462">
        <v>19</v>
      </c>
      <c r="Z462">
        <v>19</v>
      </c>
      <c r="AA462">
        <v>0</v>
      </c>
      <c r="AB462">
        <v>29</v>
      </c>
      <c r="AC462">
        <v>16</v>
      </c>
      <c r="AD462">
        <v>18</v>
      </c>
      <c r="AE462">
        <v>19</v>
      </c>
      <c r="AF462">
        <v>8</v>
      </c>
      <c r="AG462">
        <v>7</v>
      </c>
      <c r="AH462">
        <v>21</v>
      </c>
      <c r="AI462">
        <v>0</v>
      </c>
      <c r="AJ462">
        <v>5</v>
      </c>
      <c r="AK462">
        <v>0</v>
      </c>
      <c r="AL462">
        <v>3</v>
      </c>
      <c r="AM462">
        <v>12</v>
      </c>
      <c r="AN462" s="51" t="s">
        <v>91</v>
      </c>
    </row>
    <row r="463" spans="1:40" x14ac:dyDescent="0.3">
      <c r="A463">
        <v>2025</v>
      </c>
      <c r="B463">
        <v>3</v>
      </c>
      <c r="C463">
        <v>4369</v>
      </c>
      <c r="D463">
        <v>4372</v>
      </c>
      <c r="E463" t="s">
        <v>93</v>
      </c>
      <c r="F463" t="s">
        <v>92</v>
      </c>
      <c r="G463" t="s">
        <v>92</v>
      </c>
      <c r="H463">
        <v>0</v>
      </c>
      <c r="I463">
        <v>0</v>
      </c>
      <c r="K463">
        <v>0</v>
      </c>
      <c r="L463">
        <v>21</v>
      </c>
      <c r="M463">
        <v>21</v>
      </c>
      <c r="N463">
        <v>21</v>
      </c>
      <c r="O463">
        <v>21</v>
      </c>
      <c r="P463">
        <v>29</v>
      </c>
      <c r="Q463">
        <v>28</v>
      </c>
      <c r="R463">
        <v>29</v>
      </c>
      <c r="S463">
        <v>29</v>
      </c>
      <c r="T463">
        <v>34</v>
      </c>
      <c r="U463">
        <v>29</v>
      </c>
      <c r="V463">
        <v>0</v>
      </c>
      <c r="W463">
        <v>0</v>
      </c>
      <c r="X463">
        <v>32</v>
      </c>
      <c r="Y463">
        <v>40</v>
      </c>
      <c r="Z463">
        <v>32</v>
      </c>
      <c r="AA463">
        <v>0</v>
      </c>
      <c r="AB463">
        <v>55</v>
      </c>
      <c r="AC463">
        <v>12</v>
      </c>
      <c r="AD463">
        <v>20</v>
      </c>
      <c r="AE463">
        <v>16</v>
      </c>
      <c r="AF463">
        <v>10</v>
      </c>
      <c r="AG463">
        <v>9</v>
      </c>
      <c r="AH463">
        <v>25</v>
      </c>
      <c r="AI463">
        <v>0</v>
      </c>
      <c r="AJ463">
        <v>23</v>
      </c>
      <c r="AK463">
        <v>0</v>
      </c>
      <c r="AL463">
        <v>2</v>
      </c>
      <c r="AM463">
        <v>9</v>
      </c>
      <c r="AN463" s="51" t="s">
        <v>92</v>
      </c>
    </row>
    <row r="464" spans="1:40" x14ac:dyDescent="0.3">
      <c r="A464">
        <v>2025</v>
      </c>
      <c r="B464">
        <v>3</v>
      </c>
      <c r="C464">
        <v>4370</v>
      </c>
      <c r="D464">
        <v>4373</v>
      </c>
      <c r="E464" t="s">
        <v>94</v>
      </c>
      <c r="F464" t="s">
        <v>92</v>
      </c>
      <c r="G464" t="s">
        <v>92</v>
      </c>
      <c r="H464">
        <v>20</v>
      </c>
      <c r="I464">
        <v>0</v>
      </c>
      <c r="K464">
        <v>21</v>
      </c>
      <c r="L464">
        <v>30</v>
      </c>
      <c r="M464">
        <v>30</v>
      </c>
      <c r="N464">
        <v>30</v>
      </c>
      <c r="O464">
        <v>30</v>
      </c>
      <c r="P464">
        <v>31</v>
      </c>
      <c r="Q464">
        <v>31</v>
      </c>
      <c r="R464">
        <v>32</v>
      </c>
      <c r="S464">
        <v>30</v>
      </c>
      <c r="T464">
        <v>38</v>
      </c>
      <c r="U464">
        <v>39</v>
      </c>
      <c r="V464">
        <v>0</v>
      </c>
      <c r="W464">
        <v>0</v>
      </c>
      <c r="X464">
        <v>33</v>
      </c>
      <c r="Y464">
        <v>33</v>
      </c>
      <c r="Z464">
        <v>32</v>
      </c>
      <c r="AA464">
        <v>0</v>
      </c>
      <c r="AB464">
        <v>20</v>
      </c>
      <c r="AC464">
        <v>14</v>
      </c>
      <c r="AD464">
        <v>32</v>
      </c>
      <c r="AE464">
        <v>30</v>
      </c>
      <c r="AF464">
        <v>28</v>
      </c>
      <c r="AG464">
        <v>28</v>
      </c>
      <c r="AH464">
        <v>16</v>
      </c>
      <c r="AI464">
        <v>0</v>
      </c>
      <c r="AJ464">
        <v>16</v>
      </c>
      <c r="AK464">
        <v>0</v>
      </c>
      <c r="AL464">
        <v>6</v>
      </c>
      <c r="AM464">
        <v>10</v>
      </c>
      <c r="AN464" s="51" t="s">
        <v>92</v>
      </c>
    </row>
    <row r="465" spans="1:40" x14ac:dyDescent="0.3">
      <c r="A465">
        <v>2025</v>
      </c>
      <c r="B465">
        <v>3</v>
      </c>
      <c r="C465">
        <v>4371</v>
      </c>
      <c r="D465">
        <v>4374</v>
      </c>
      <c r="E465" t="s">
        <v>95</v>
      </c>
      <c r="F465" t="s">
        <v>92</v>
      </c>
      <c r="G465" t="s">
        <v>92</v>
      </c>
      <c r="H465">
        <v>0</v>
      </c>
      <c r="I465">
        <v>0</v>
      </c>
      <c r="K465">
        <v>0</v>
      </c>
      <c r="L465">
        <v>1</v>
      </c>
      <c r="M465">
        <v>1</v>
      </c>
      <c r="N465">
        <v>1</v>
      </c>
      <c r="O465">
        <v>1</v>
      </c>
      <c r="P465">
        <v>2</v>
      </c>
      <c r="Q465">
        <v>2</v>
      </c>
      <c r="R465">
        <v>2</v>
      </c>
      <c r="S465">
        <v>2</v>
      </c>
      <c r="T465">
        <v>2</v>
      </c>
      <c r="U465">
        <v>2</v>
      </c>
      <c r="V465">
        <v>0</v>
      </c>
      <c r="W465">
        <v>0</v>
      </c>
      <c r="X465">
        <v>1</v>
      </c>
      <c r="Y465">
        <v>1</v>
      </c>
      <c r="Z465">
        <v>0</v>
      </c>
      <c r="AA465">
        <v>0</v>
      </c>
      <c r="AB465">
        <v>4</v>
      </c>
      <c r="AC465">
        <v>1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2</v>
      </c>
      <c r="AK465">
        <v>0</v>
      </c>
      <c r="AL465">
        <v>0</v>
      </c>
      <c r="AM465">
        <v>0</v>
      </c>
      <c r="AN465" s="51" t="s">
        <v>92</v>
      </c>
    </row>
    <row r="466" spans="1:40" x14ac:dyDescent="0.3">
      <c r="A466">
        <v>2025</v>
      </c>
      <c r="B466">
        <v>3</v>
      </c>
      <c r="C466">
        <v>4372</v>
      </c>
      <c r="D466">
        <v>4375</v>
      </c>
      <c r="E466" t="s">
        <v>96</v>
      </c>
      <c r="F466" t="s">
        <v>92</v>
      </c>
      <c r="G466" t="s">
        <v>92</v>
      </c>
      <c r="H466">
        <v>0</v>
      </c>
      <c r="I466">
        <v>0</v>
      </c>
      <c r="K466">
        <v>0</v>
      </c>
      <c r="L466">
        <v>7</v>
      </c>
      <c r="M466">
        <v>7</v>
      </c>
      <c r="N466">
        <v>7</v>
      </c>
      <c r="O466">
        <v>7</v>
      </c>
      <c r="P466">
        <v>4</v>
      </c>
      <c r="Q466">
        <v>4</v>
      </c>
      <c r="R466">
        <v>4</v>
      </c>
      <c r="S466">
        <v>4</v>
      </c>
      <c r="T466">
        <v>5</v>
      </c>
      <c r="U466">
        <v>5</v>
      </c>
      <c r="V466">
        <v>0</v>
      </c>
      <c r="W466">
        <v>0</v>
      </c>
      <c r="X466">
        <v>2</v>
      </c>
      <c r="Y466">
        <v>2</v>
      </c>
      <c r="Z466">
        <v>2</v>
      </c>
      <c r="AA466">
        <v>0</v>
      </c>
      <c r="AB466">
        <v>2</v>
      </c>
      <c r="AC466">
        <v>2</v>
      </c>
      <c r="AD466">
        <v>2</v>
      </c>
      <c r="AE466">
        <v>2</v>
      </c>
      <c r="AF466">
        <v>5</v>
      </c>
      <c r="AG466">
        <v>4</v>
      </c>
      <c r="AH466">
        <v>0</v>
      </c>
      <c r="AI466">
        <v>0</v>
      </c>
      <c r="AJ466">
        <v>16</v>
      </c>
      <c r="AK466">
        <v>0</v>
      </c>
      <c r="AL466">
        <v>0</v>
      </c>
      <c r="AM466">
        <v>2</v>
      </c>
      <c r="AN466" s="51" t="s">
        <v>92</v>
      </c>
    </row>
    <row r="467" spans="1:40" x14ac:dyDescent="0.3">
      <c r="A467">
        <v>2025</v>
      </c>
      <c r="B467">
        <v>3</v>
      </c>
      <c r="C467">
        <v>4373</v>
      </c>
      <c r="D467">
        <v>4376</v>
      </c>
      <c r="E467" t="s">
        <v>97</v>
      </c>
      <c r="F467" t="s">
        <v>92</v>
      </c>
      <c r="G467" t="s">
        <v>97</v>
      </c>
      <c r="H467">
        <v>10</v>
      </c>
      <c r="I467">
        <v>0</v>
      </c>
      <c r="K467">
        <v>10</v>
      </c>
      <c r="L467">
        <v>14</v>
      </c>
      <c r="M467">
        <v>14</v>
      </c>
      <c r="N467">
        <v>14</v>
      </c>
      <c r="O467">
        <v>14</v>
      </c>
      <c r="P467">
        <v>11</v>
      </c>
      <c r="Q467">
        <v>11</v>
      </c>
      <c r="R467">
        <v>10</v>
      </c>
      <c r="S467">
        <v>11</v>
      </c>
      <c r="T467">
        <v>11</v>
      </c>
      <c r="U467">
        <v>12</v>
      </c>
      <c r="V467">
        <v>0</v>
      </c>
      <c r="W467">
        <v>0</v>
      </c>
      <c r="X467">
        <v>11</v>
      </c>
      <c r="Y467">
        <v>11</v>
      </c>
      <c r="Z467">
        <v>13</v>
      </c>
      <c r="AA467">
        <v>0</v>
      </c>
      <c r="AB467">
        <v>5</v>
      </c>
      <c r="AC467">
        <v>9</v>
      </c>
      <c r="AD467">
        <v>11</v>
      </c>
      <c r="AE467">
        <v>10</v>
      </c>
      <c r="AF467">
        <v>11</v>
      </c>
      <c r="AG467">
        <v>10</v>
      </c>
      <c r="AH467">
        <v>20</v>
      </c>
      <c r="AI467">
        <v>0</v>
      </c>
      <c r="AJ467">
        <v>4</v>
      </c>
      <c r="AK467">
        <v>0</v>
      </c>
      <c r="AL467">
        <v>0</v>
      </c>
      <c r="AM467">
        <v>9</v>
      </c>
      <c r="AN467" s="51" t="s">
        <v>97</v>
      </c>
    </row>
    <row r="468" spans="1:40" x14ac:dyDescent="0.3">
      <c r="A468">
        <v>2025</v>
      </c>
      <c r="B468">
        <v>3</v>
      </c>
      <c r="C468">
        <v>4374</v>
      </c>
      <c r="D468">
        <v>4377</v>
      </c>
      <c r="E468" t="s">
        <v>98</v>
      </c>
      <c r="F468" t="s">
        <v>92</v>
      </c>
      <c r="G468" t="s">
        <v>97</v>
      </c>
      <c r="H468">
        <v>0</v>
      </c>
      <c r="I468">
        <v>0</v>
      </c>
      <c r="K468">
        <v>0</v>
      </c>
      <c r="L468">
        <v>1</v>
      </c>
      <c r="M468">
        <v>1</v>
      </c>
      <c r="N468">
        <v>1</v>
      </c>
      <c r="O468">
        <v>1</v>
      </c>
      <c r="P468">
        <v>0</v>
      </c>
      <c r="Q468">
        <v>0</v>
      </c>
      <c r="R468">
        <v>0</v>
      </c>
      <c r="S468">
        <v>0</v>
      </c>
      <c r="T468">
        <v>4</v>
      </c>
      <c r="U468">
        <v>4</v>
      </c>
      <c r="V468">
        <v>0</v>
      </c>
      <c r="W468">
        <v>0</v>
      </c>
      <c r="X468">
        <v>2</v>
      </c>
      <c r="Y468">
        <v>2</v>
      </c>
      <c r="Z468">
        <v>2</v>
      </c>
      <c r="AA468">
        <v>0</v>
      </c>
      <c r="AB468">
        <v>5</v>
      </c>
      <c r="AC468">
        <v>1</v>
      </c>
      <c r="AD468">
        <v>1</v>
      </c>
      <c r="AE468">
        <v>0</v>
      </c>
      <c r="AF468">
        <v>2</v>
      </c>
      <c r="AG468">
        <v>2</v>
      </c>
      <c r="AH468">
        <v>2</v>
      </c>
      <c r="AI468">
        <v>0</v>
      </c>
      <c r="AJ468">
        <v>6</v>
      </c>
      <c r="AK468">
        <v>0</v>
      </c>
      <c r="AL468">
        <v>2</v>
      </c>
      <c r="AM468">
        <v>4</v>
      </c>
      <c r="AN468" s="51" t="s">
        <v>97</v>
      </c>
    </row>
    <row r="469" spans="1:40" x14ac:dyDescent="0.3">
      <c r="A469">
        <v>2025</v>
      </c>
      <c r="B469">
        <v>3</v>
      </c>
      <c r="C469">
        <v>4375</v>
      </c>
      <c r="D469">
        <v>4378</v>
      </c>
      <c r="E469" t="s">
        <v>99</v>
      </c>
      <c r="F469" t="s">
        <v>92</v>
      </c>
      <c r="G469" t="s">
        <v>97</v>
      </c>
      <c r="H469">
        <v>0</v>
      </c>
      <c r="I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0</v>
      </c>
      <c r="R469">
        <v>0</v>
      </c>
      <c r="S469">
        <v>0</v>
      </c>
      <c r="T469">
        <v>2</v>
      </c>
      <c r="U469">
        <v>2</v>
      </c>
      <c r="V469">
        <v>0</v>
      </c>
      <c r="W469">
        <v>0</v>
      </c>
      <c r="X469">
        <v>0</v>
      </c>
      <c r="Y469">
        <v>1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1</v>
      </c>
      <c r="AF469">
        <v>0</v>
      </c>
      <c r="AG469">
        <v>0</v>
      </c>
      <c r="AH469">
        <v>1</v>
      </c>
      <c r="AI469">
        <v>0</v>
      </c>
      <c r="AJ469">
        <v>4</v>
      </c>
      <c r="AK469">
        <v>0</v>
      </c>
      <c r="AL469">
        <v>0</v>
      </c>
      <c r="AM469">
        <v>3</v>
      </c>
      <c r="AN469" s="51" t="s">
        <v>97</v>
      </c>
    </row>
    <row r="470" spans="1:40" x14ac:dyDescent="0.3">
      <c r="A470">
        <v>2025</v>
      </c>
      <c r="B470">
        <v>3</v>
      </c>
      <c r="C470">
        <v>4376</v>
      </c>
      <c r="D470">
        <v>4379</v>
      </c>
      <c r="E470" t="s">
        <v>100</v>
      </c>
      <c r="F470" t="s">
        <v>92</v>
      </c>
      <c r="G470" t="s">
        <v>91</v>
      </c>
      <c r="H470">
        <v>0</v>
      </c>
      <c r="I470">
        <v>0</v>
      </c>
      <c r="K470">
        <v>0</v>
      </c>
      <c r="L470">
        <v>3</v>
      </c>
      <c r="M470">
        <v>3</v>
      </c>
      <c r="N470">
        <v>3</v>
      </c>
      <c r="O470">
        <v>3</v>
      </c>
      <c r="P470">
        <v>2</v>
      </c>
      <c r="Q470">
        <v>2</v>
      </c>
      <c r="R470">
        <v>2</v>
      </c>
      <c r="S470">
        <v>2</v>
      </c>
      <c r="T470">
        <v>1</v>
      </c>
      <c r="U470">
        <v>1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2</v>
      </c>
      <c r="AC470">
        <v>1</v>
      </c>
      <c r="AD470">
        <v>2</v>
      </c>
      <c r="AE470">
        <v>2</v>
      </c>
      <c r="AF470">
        <v>0</v>
      </c>
      <c r="AG470">
        <v>0</v>
      </c>
      <c r="AH470">
        <v>0</v>
      </c>
      <c r="AI470">
        <v>0</v>
      </c>
      <c r="AJ470">
        <v>1</v>
      </c>
      <c r="AK470">
        <v>0</v>
      </c>
      <c r="AL470">
        <v>0</v>
      </c>
      <c r="AM470">
        <v>2</v>
      </c>
      <c r="AN470" s="51" t="s">
        <v>91</v>
      </c>
    </row>
    <row r="471" spans="1:40" x14ac:dyDescent="0.3">
      <c r="A471">
        <v>2025</v>
      </c>
      <c r="B471">
        <v>3</v>
      </c>
      <c r="C471">
        <v>4377</v>
      </c>
      <c r="D471">
        <v>4380</v>
      </c>
      <c r="E471" t="s">
        <v>101</v>
      </c>
      <c r="F471" t="s">
        <v>92</v>
      </c>
      <c r="G471" t="s">
        <v>101</v>
      </c>
      <c r="H471">
        <v>0</v>
      </c>
      <c r="I471">
        <v>0</v>
      </c>
      <c r="K471">
        <v>0</v>
      </c>
      <c r="L471">
        <v>12</v>
      </c>
      <c r="M471">
        <v>12</v>
      </c>
      <c r="N471">
        <v>12</v>
      </c>
      <c r="O471">
        <v>12</v>
      </c>
      <c r="P471">
        <v>15</v>
      </c>
      <c r="Q471">
        <v>15</v>
      </c>
      <c r="R471">
        <v>15</v>
      </c>
      <c r="S471">
        <v>15</v>
      </c>
      <c r="T471">
        <v>12</v>
      </c>
      <c r="U471">
        <v>12</v>
      </c>
      <c r="V471">
        <v>0</v>
      </c>
      <c r="W471">
        <v>0</v>
      </c>
      <c r="X471">
        <v>15</v>
      </c>
      <c r="Y471">
        <v>15</v>
      </c>
      <c r="Z471">
        <v>15</v>
      </c>
      <c r="AA471">
        <v>0</v>
      </c>
      <c r="AB471">
        <v>12</v>
      </c>
      <c r="AC471">
        <v>15</v>
      </c>
      <c r="AD471">
        <v>15</v>
      </c>
      <c r="AE471">
        <v>15</v>
      </c>
      <c r="AF471">
        <v>10</v>
      </c>
      <c r="AG471">
        <v>8</v>
      </c>
      <c r="AH471">
        <v>15</v>
      </c>
      <c r="AI471">
        <v>0</v>
      </c>
      <c r="AJ471">
        <v>1</v>
      </c>
      <c r="AK471">
        <v>0</v>
      </c>
      <c r="AL471">
        <v>3</v>
      </c>
      <c r="AM471">
        <v>5</v>
      </c>
      <c r="AN471" s="51" t="s">
        <v>101</v>
      </c>
    </row>
    <row r="472" spans="1:40" x14ac:dyDescent="0.3">
      <c r="A472">
        <v>2025</v>
      </c>
      <c r="B472">
        <v>3</v>
      </c>
      <c r="C472">
        <v>4378</v>
      </c>
      <c r="D472">
        <v>4381</v>
      </c>
      <c r="E472" t="s">
        <v>102</v>
      </c>
      <c r="F472" t="s">
        <v>92</v>
      </c>
      <c r="G472" t="s">
        <v>101</v>
      </c>
      <c r="H472">
        <v>0</v>
      </c>
      <c r="I472">
        <v>0</v>
      </c>
      <c r="K472">
        <v>0</v>
      </c>
      <c r="L472">
        <v>5</v>
      </c>
      <c r="M472">
        <v>5</v>
      </c>
      <c r="N472">
        <v>5</v>
      </c>
      <c r="O472">
        <v>5</v>
      </c>
      <c r="P472">
        <v>2</v>
      </c>
      <c r="Q472">
        <v>2</v>
      </c>
      <c r="R472">
        <v>2</v>
      </c>
      <c r="S472">
        <v>2</v>
      </c>
      <c r="T472">
        <v>5</v>
      </c>
      <c r="U472">
        <v>5</v>
      </c>
      <c r="V472">
        <v>0</v>
      </c>
      <c r="W472">
        <v>0</v>
      </c>
      <c r="X472">
        <v>1</v>
      </c>
      <c r="Y472">
        <v>1</v>
      </c>
      <c r="Z472">
        <v>1</v>
      </c>
      <c r="AA472">
        <v>0</v>
      </c>
      <c r="AB472">
        <v>3</v>
      </c>
      <c r="AC472">
        <v>1</v>
      </c>
      <c r="AD472">
        <v>2</v>
      </c>
      <c r="AE472">
        <v>2</v>
      </c>
      <c r="AF472">
        <v>3</v>
      </c>
      <c r="AG472">
        <v>3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1</v>
      </c>
      <c r="AN472" s="51" t="s">
        <v>101</v>
      </c>
    </row>
    <row r="473" spans="1:40" x14ac:dyDescent="0.3">
      <c r="A473">
        <v>2025</v>
      </c>
      <c r="B473">
        <v>3</v>
      </c>
      <c r="C473">
        <v>4379</v>
      </c>
      <c r="D473">
        <v>4382</v>
      </c>
      <c r="E473" t="s">
        <v>103</v>
      </c>
      <c r="F473" t="s">
        <v>92</v>
      </c>
      <c r="G473" t="s">
        <v>101</v>
      </c>
      <c r="H473">
        <v>0</v>
      </c>
      <c r="I473">
        <v>0</v>
      </c>
      <c r="K473">
        <v>0</v>
      </c>
      <c r="L473">
        <v>5</v>
      </c>
      <c r="M473">
        <v>5</v>
      </c>
      <c r="N473">
        <v>5</v>
      </c>
      <c r="O473">
        <v>5</v>
      </c>
      <c r="P473">
        <v>2</v>
      </c>
      <c r="Q473">
        <v>2</v>
      </c>
      <c r="R473">
        <v>2</v>
      </c>
      <c r="S473">
        <v>2</v>
      </c>
      <c r="T473">
        <v>4</v>
      </c>
      <c r="U473">
        <v>4</v>
      </c>
      <c r="V473">
        <v>0</v>
      </c>
      <c r="W473">
        <v>0</v>
      </c>
      <c r="X473">
        <v>4</v>
      </c>
      <c r="Y473">
        <v>4</v>
      </c>
      <c r="Z473">
        <v>3</v>
      </c>
      <c r="AA473">
        <v>0</v>
      </c>
      <c r="AB473">
        <v>2</v>
      </c>
      <c r="AC473">
        <v>1</v>
      </c>
      <c r="AD473">
        <v>1</v>
      </c>
      <c r="AE473">
        <v>1</v>
      </c>
      <c r="AF473">
        <v>1</v>
      </c>
      <c r="AG473">
        <v>1</v>
      </c>
      <c r="AH473">
        <v>12</v>
      </c>
      <c r="AI473">
        <v>0</v>
      </c>
      <c r="AJ473">
        <v>0</v>
      </c>
      <c r="AK473">
        <v>0</v>
      </c>
      <c r="AL473">
        <v>0</v>
      </c>
      <c r="AM473">
        <v>0</v>
      </c>
      <c r="AN473" s="51" t="s">
        <v>101</v>
      </c>
    </row>
    <row r="474" spans="1:40" x14ac:dyDescent="0.3">
      <c r="A474">
        <v>2025</v>
      </c>
      <c r="B474">
        <v>3</v>
      </c>
      <c r="C474">
        <v>4380</v>
      </c>
      <c r="D474">
        <v>4383</v>
      </c>
      <c r="E474" t="s">
        <v>104</v>
      </c>
      <c r="F474" t="s">
        <v>92</v>
      </c>
      <c r="G474" t="s">
        <v>101</v>
      </c>
      <c r="H474">
        <v>0</v>
      </c>
      <c r="I474">
        <v>0</v>
      </c>
      <c r="K474">
        <v>0</v>
      </c>
      <c r="L474">
        <v>4</v>
      </c>
      <c r="M474">
        <v>4</v>
      </c>
      <c r="N474">
        <v>4</v>
      </c>
      <c r="O474">
        <v>4</v>
      </c>
      <c r="P474">
        <v>3</v>
      </c>
      <c r="Q474">
        <v>3</v>
      </c>
      <c r="R474">
        <v>3</v>
      </c>
      <c r="S474">
        <v>3</v>
      </c>
      <c r="T474">
        <v>3</v>
      </c>
      <c r="U474">
        <v>3</v>
      </c>
      <c r="V474">
        <v>0</v>
      </c>
      <c r="W474">
        <v>0</v>
      </c>
      <c r="X474">
        <v>4</v>
      </c>
      <c r="Y474">
        <v>3</v>
      </c>
      <c r="Z474">
        <v>4</v>
      </c>
      <c r="AA474">
        <v>0</v>
      </c>
      <c r="AB474">
        <v>4</v>
      </c>
      <c r="AC474">
        <v>1</v>
      </c>
      <c r="AD474">
        <v>2</v>
      </c>
      <c r="AE474">
        <v>1</v>
      </c>
      <c r="AF474">
        <v>5</v>
      </c>
      <c r="AG474">
        <v>5</v>
      </c>
      <c r="AH474">
        <v>7</v>
      </c>
      <c r="AI474">
        <v>0</v>
      </c>
      <c r="AJ474">
        <v>6</v>
      </c>
      <c r="AK474">
        <v>0</v>
      </c>
      <c r="AL474">
        <v>0</v>
      </c>
      <c r="AM474">
        <v>4</v>
      </c>
      <c r="AN474" s="51" t="s">
        <v>101</v>
      </c>
    </row>
    <row r="475" spans="1:40" x14ac:dyDescent="0.3">
      <c r="A475">
        <v>2025</v>
      </c>
      <c r="B475">
        <v>3</v>
      </c>
      <c r="C475">
        <v>4381</v>
      </c>
      <c r="D475">
        <v>4384</v>
      </c>
      <c r="E475" t="s">
        <v>105</v>
      </c>
      <c r="F475" t="s">
        <v>92</v>
      </c>
      <c r="G475" t="s">
        <v>97</v>
      </c>
      <c r="H475">
        <v>0</v>
      </c>
      <c r="I475">
        <v>0</v>
      </c>
      <c r="K475">
        <v>1</v>
      </c>
      <c r="L475">
        <v>8</v>
      </c>
      <c r="M475">
        <v>8</v>
      </c>
      <c r="N475">
        <v>8</v>
      </c>
      <c r="O475">
        <v>8</v>
      </c>
      <c r="P475">
        <v>6</v>
      </c>
      <c r="Q475">
        <v>7</v>
      </c>
      <c r="R475">
        <v>6</v>
      </c>
      <c r="S475">
        <v>6</v>
      </c>
      <c r="T475">
        <v>13</v>
      </c>
      <c r="U475">
        <v>13</v>
      </c>
      <c r="V475">
        <v>0</v>
      </c>
      <c r="W475">
        <v>0</v>
      </c>
      <c r="X475">
        <v>3</v>
      </c>
      <c r="Y475">
        <v>3</v>
      </c>
      <c r="Z475">
        <v>4</v>
      </c>
      <c r="AA475">
        <v>0</v>
      </c>
      <c r="AB475">
        <v>6</v>
      </c>
      <c r="AC475">
        <v>15</v>
      </c>
      <c r="AD475">
        <v>13</v>
      </c>
      <c r="AE475">
        <v>14</v>
      </c>
      <c r="AF475">
        <v>9</v>
      </c>
      <c r="AG475">
        <v>8</v>
      </c>
      <c r="AH475">
        <v>2</v>
      </c>
      <c r="AI475">
        <v>0</v>
      </c>
      <c r="AJ475">
        <v>3</v>
      </c>
      <c r="AK475">
        <v>0</v>
      </c>
      <c r="AL475">
        <v>2</v>
      </c>
      <c r="AM475">
        <v>11</v>
      </c>
      <c r="AN475" s="51" t="s">
        <v>105</v>
      </c>
    </row>
    <row r="476" spans="1:40" x14ac:dyDescent="0.3">
      <c r="A476">
        <v>2025</v>
      </c>
      <c r="B476">
        <v>3</v>
      </c>
      <c r="C476">
        <v>4382</v>
      </c>
      <c r="D476">
        <v>4385</v>
      </c>
      <c r="E476" t="s">
        <v>106</v>
      </c>
      <c r="F476" t="s">
        <v>92</v>
      </c>
      <c r="G476" t="s">
        <v>97</v>
      </c>
      <c r="H476">
        <v>0</v>
      </c>
      <c r="I476">
        <v>0</v>
      </c>
      <c r="K476">
        <v>0</v>
      </c>
      <c r="L476">
        <v>1</v>
      </c>
      <c r="M476">
        <v>1</v>
      </c>
      <c r="N476">
        <v>1</v>
      </c>
      <c r="O476">
        <v>1</v>
      </c>
      <c r="P476">
        <v>0</v>
      </c>
      <c r="Q476">
        <v>0</v>
      </c>
      <c r="R476">
        <v>0</v>
      </c>
      <c r="S476">
        <v>0</v>
      </c>
      <c r="T476">
        <v>2</v>
      </c>
      <c r="U476">
        <v>2</v>
      </c>
      <c r="V476">
        <v>0</v>
      </c>
      <c r="W476">
        <v>0</v>
      </c>
      <c r="X476">
        <v>4</v>
      </c>
      <c r="Y476">
        <v>3</v>
      </c>
      <c r="Z476">
        <v>4</v>
      </c>
      <c r="AA476">
        <v>0</v>
      </c>
      <c r="AB476">
        <v>2</v>
      </c>
      <c r="AC476">
        <v>3</v>
      </c>
      <c r="AD476">
        <v>3</v>
      </c>
      <c r="AE476">
        <v>3</v>
      </c>
      <c r="AF476">
        <v>1</v>
      </c>
      <c r="AG476">
        <v>1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3</v>
      </c>
      <c r="AN476" s="51" t="s">
        <v>105</v>
      </c>
    </row>
    <row r="477" spans="1:40" x14ac:dyDescent="0.3">
      <c r="A477">
        <v>2025</v>
      </c>
      <c r="B477">
        <v>3</v>
      </c>
      <c r="C477">
        <v>4383</v>
      </c>
      <c r="D477">
        <v>4386</v>
      </c>
      <c r="E477" t="s">
        <v>107</v>
      </c>
      <c r="F477" t="s">
        <v>92</v>
      </c>
      <c r="G477" t="s">
        <v>107</v>
      </c>
      <c r="H477">
        <v>3</v>
      </c>
      <c r="I477">
        <v>0</v>
      </c>
      <c r="K477">
        <v>4</v>
      </c>
      <c r="L477">
        <v>5</v>
      </c>
      <c r="M477">
        <v>5</v>
      </c>
      <c r="N477">
        <v>6</v>
      </c>
      <c r="O477">
        <v>6</v>
      </c>
      <c r="P477">
        <v>9</v>
      </c>
      <c r="Q477">
        <v>9</v>
      </c>
      <c r="R477">
        <v>8</v>
      </c>
      <c r="S477">
        <v>9</v>
      </c>
      <c r="T477">
        <v>8</v>
      </c>
      <c r="U477">
        <v>8</v>
      </c>
      <c r="V477">
        <v>0</v>
      </c>
      <c r="W477">
        <v>0</v>
      </c>
      <c r="X477">
        <v>7</v>
      </c>
      <c r="Y477">
        <v>9</v>
      </c>
      <c r="Z477">
        <v>8</v>
      </c>
      <c r="AA477">
        <v>0</v>
      </c>
      <c r="AB477">
        <v>11</v>
      </c>
      <c r="AC477">
        <v>4</v>
      </c>
      <c r="AD477">
        <v>7</v>
      </c>
      <c r="AE477">
        <v>6</v>
      </c>
      <c r="AF477">
        <v>4</v>
      </c>
      <c r="AG477">
        <v>4</v>
      </c>
      <c r="AH477">
        <v>2</v>
      </c>
      <c r="AI477">
        <v>0</v>
      </c>
      <c r="AJ477">
        <v>14</v>
      </c>
      <c r="AK477">
        <v>0</v>
      </c>
      <c r="AL477">
        <v>0</v>
      </c>
      <c r="AM477">
        <v>1</v>
      </c>
      <c r="AN477" s="51" t="s">
        <v>107</v>
      </c>
    </row>
    <row r="478" spans="1:40" x14ac:dyDescent="0.3">
      <c r="A478">
        <v>2025</v>
      </c>
      <c r="B478">
        <v>3</v>
      </c>
      <c r="C478">
        <v>4384</v>
      </c>
      <c r="D478">
        <v>4387</v>
      </c>
      <c r="E478" t="s">
        <v>108</v>
      </c>
      <c r="F478" t="s">
        <v>92</v>
      </c>
      <c r="G478" t="s">
        <v>107</v>
      </c>
      <c r="H478">
        <v>2</v>
      </c>
      <c r="I478">
        <v>0</v>
      </c>
      <c r="K478">
        <v>2</v>
      </c>
      <c r="L478">
        <v>3</v>
      </c>
      <c r="M478">
        <v>3</v>
      </c>
      <c r="N478">
        <v>3</v>
      </c>
      <c r="O478">
        <v>3</v>
      </c>
      <c r="P478">
        <v>3</v>
      </c>
      <c r="Q478">
        <v>3</v>
      </c>
      <c r="R478">
        <v>3</v>
      </c>
      <c r="S478">
        <v>3</v>
      </c>
      <c r="T478">
        <v>2</v>
      </c>
      <c r="U478">
        <v>2</v>
      </c>
      <c r="V478">
        <v>0</v>
      </c>
      <c r="W478">
        <v>0</v>
      </c>
      <c r="X478">
        <v>3</v>
      </c>
      <c r="Y478">
        <v>4</v>
      </c>
      <c r="Z478">
        <v>4</v>
      </c>
      <c r="AA478">
        <v>0</v>
      </c>
      <c r="AB478">
        <v>3</v>
      </c>
      <c r="AC478">
        <v>3</v>
      </c>
      <c r="AD478">
        <v>3</v>
      </c>
      <c r="AE478">
        <v>3</v>
      </c>
      <c r="AF478">
        <v>2</v>
      </c>
      <c r="AG478">
        <v>0</v>
      </c>
      <c r="AH478">
        <v>2</v>
      </c>
      <c r="AI478">
        <v>0</v>
      </c>
      <c r="AJ478">
        <v>7</v>
      </c>
      <c r="AK478">
        <v>0</v>
      </c>
      <c r="AL478">
        <v>0</v>
      </c>
      <c r="AM478">
        <v>0</v>
      </c>
      <c r="AN478" s="51" t="s">
        <v>107</v>
      </c>
    </row>
    <row r="479" spans="1:40" x14ac:dyDescent="0.3">
      <c r="A479">
        <v>2025</v>
      </c>
      <c r="B479">
        <v>3</v>
      </c>
      <c r="C479">
        <v>4385</v>
      </c>
      <c r="D479">
        <v>4388</v>
      </c>
      <c r="E479" t="s">
        <v>109</v>
      </c>
      <c r="F479" t="s">
        <v>92</v>
      </c>
      <c r="G479" t="s">
        <v>107</v>
      </c>
      <c r="H479">
        <v>0</v>
      </c>
      <c r="I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1</v>
      </c>
      <c r="Q479">
        <v>1</v>
      </c>
      <c r="R479">
        <v>1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1</v>
      </c>
      <c r="Y479">
        <v>1</v>
      </c>
      <c r="Z479">
        <v>1</v>
      </c>
      <c r="AA479">
        <v>0</v>
      </c>
      <c r="AB479">
        <v>0</v>
      </c>
      <c r="AC479">
        <v>2</v>
      </c>
      <c r="AD479">
        <v>2</v>
      </c>
      <c r="AE479">
        <v>2</v>
      </c>
      <c r="AF479">
        <v>1</v>
      </c>
      <c r="AG479">
        <v>1</v>
      </c>
      <c r="AH479">
        <v>1</v>
      </c>
      <c r="AI479">
        <v>0</v>
      </c>
      <c r="AJ479">
        <v>1</v>
      </c>
      <c r="AK479">
        <v>0</v>
      </c>
      <c r="AL479">
        <v>1</v>
      </c>
      <c r="AM479">
        <v>1</v>
      </c>
      <c r="AN479" s="51" t="s">
        <v>107</v>
      </c>
    </row>
    <row r="480" spans="1:40" x14ac:dyDescent="0.3">
      <c r="A480">
        <v>2025</v>
      </c>
      <c r="B480">
        <v>3</v>
      </c>
      <c r="C480">
        <v>4386</v>
      </c>
      <c r="D480">
        <v>4389</v>
      </c>
      <c r="E480" t="s">
        <v>110</v>
      </c>
      <c r="F480" t="s">
        <v>92</v>
      </c>
      <c r="G480" t="s">
        <v>110</v>
      </c>
      <c r="H480">
        <v>0</v>
      </c>
      <c r="I480">
        <v>0</v>
      </c>
      <c r="K480">
        <v>1</v>
      </c>
      <c r="L480">
        <v>8</v>
      </c>
      <c r="M480">
        <v>8</v>
      </c>
      <c r="N480">
        <v>8</v>
      </c>
      <c r="O480">
        <v>8</v>
      </c>
      <c r="P480">
        <v>7</v>
      </c>
      <c r="Q480">
        <v>7</v>
      </c>
      <c r="R480">
        <v>7</v>
      </c>
      <c r="S480">
        <v>8</v>
      </c>
      <c r="T480">
        <v>16</v>
      </c>
      <c r="U480">
        <v>16</v>
      </c>
      <c r="V480">
        <v>0</v>
      </c>
      <c r="W480">
        <v>0</v>
      </c>
      <c r="X480">
        <v>11</v>
      </c>
      <c r="Y480">
        <v>10</v>
      </c>
      <c r="Z480">
        <v>11</v>
      </c>
      <c r="AA480">
        <v>0</v>
      </c>
      <c r="AB480">
        <v>8</v>
      </c>
      <c r="AC480">
        <v>11</v>
      </c>
      <c r="AD480">
        <v>10</v>
      </c>
      <c r="AE480">
        <v>10</v>
      </c>
      <c r="AF480">
        <v>11</v>
      </c>
      <c r="AG480">
        <v>9</v>
      </c>
      <c r="AH480">
        <v>34</v>
      </c>
      <c r="AI480">
        <v>0</v>
      </c>
      <c r="AJ480">
        <v>1</v>
      </c>
      <c r="AK480">
        <v>0</v>
      </c>
      <c r="AL480">
        <v>4</v>
      </c>
      <c r="AM480">
        <v>3</v>
      </c>
      <c r="AN480" s="51" t="s">
        <v>110</v>
      </c>
    </row>
    <row r="481" spans="1:40" x14ac:dyDescent="0.3">
      <c r="A481">
        <v>2025</v>
      </c>
      <c r="B481">
        <v>3</v>
      </c>
      <c r="C481">
        <v>4387</v>
      </c>
      <c r="D481">
        <v>4390</v>
      </c>
      <c r="E481" t="s">
        <v>111</v>
      </c>
      <c r="F481" t="s">
        <v>92</v>
      </c>
      <c r="G481" t="s">
        <v>110</v>
      </c>
      <c r="H481">
        <v>0</v>
      </c>
      <c r="I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2</v>
      </c>
      <c r="Q481">
        <v>2</v>
      </c>
      <c r="R481">
        <v>2</v>
      </c>
      <c r="S481">
        <v>2</v>
      </c>
      <c r="T481">
        <v>0</v>
      </c>
      <c r="U481">
        <v>0</v>
      </c>
      <c r="V481">
        <v>0</v>
      </c>
      <c r="W481">
        <v>0</v>
      </c>
      <c r="X481">
        <v>1</v>
      </c>
      <c r="Y481">
        <v>1</v>
      </c>
      <c r="Z481">
        <v>1</v>
      </c>
      <c r="AA481">
        <v>0</v>
      </c>
      <c r="AB481">
        <v>1</v>
      </c>
      <c r="AC481">
        <v>1</v>
      </c>
      <c r="AD481">
        <v>1</v>
      </c>
      <c r="AE481">
        <v>1</v>
      </c>
      <c r="AF481">
        <v>2</v>
      </c>
      <c r="AG481">
        <v>2</v>
      </c>
      <c r="AH481">
        <v>2</v>
      </c>
      <c r="AI481">
        <v>0</v>
      </c>
      <c r="AJ481">
        <v>1</v>
      </c>
      <c r="AK481">
        <v>0</v>
      </c>
      <c r="AL481">
        <v>0</v>
      </c>
      <c r="AM481">
        <v>0</v>
      </c>
      <c r="AN481" s="51" t="s">
        <v>110</v>
      </c>
    </row>
    <row r="482" spans="1:40" x14ac:dyDescent="0.3">
      <c r="A482">
        <v>2025</v>
      </c>
      <c r="B482">
        <v>3</v>
      </c>
      <c r="C482">
        <v>4388</v>
      </c>
      <c r="D482">
        <v>4391</v>
      </c>
      <c r="E482" t="s">
        <v>112</v>
      </c>
      <c r="F482" t="s">
        <v>92</v>
      </c>
      <c r="G482" t="s">
        <v>110</v>
      </c>
      <c r="H482">
        <v>0</v>
      </c>
      <c r="I482">
        <v>0</v>
      </c>
      <c r="K482">
        <v>0</v>
      </c>
      <c r="L482">
        <v>6</v>
      </c>
      <c r="M482">
        <v>6</v>
      </c>
      <c r="N482">
        <v>6</v>
      </c>
      <c r="O482">
        <v>6</v>
      </c>
      <c r="P482">
        <v>2</v>
      </c>
      <c r="Q482">
        <v>2</v>
      </c>
      <c r="R482">
        <v>2</v>
      </c>
      <c r="S482">
        <v>2</v>
      </c>
      <c r="T482">
        <v>5</v>
      </c>
      <c r="U482">
        <v>5</v>
      </c>
      <c r="V482">
        <v>0</v>
      </c>
      <c r="W482">
        <v>0</v>
      </c>
      <c r="X482">
        <v>4</v>
      </c>
      <c r="Y482">
        <v>4</v>
      </c>
      <c r="Z482">
        <v>4</v>
      </c>
      <c r="AA482">
        <v>0</v>
      </c>
      <c r="AB482">
        <v>6</v>
      </c>
      <c r="AC482">
        <v>7</v>
      </c>
      <c r="AD482">
        <v>7</v>
      </c>
      <c r="AE482">
        <v>5</v>
      </c>
      <c r="AF482">
        <v>6</v>
      </c>
      <c r="AG482">
        <v>5</v>
      </c>
      <c r="AH482">
        <v>1</v>
      </c>
      <c r="AI482">
        <v>0</v>
      </c>
      <c r="AJ482">
        <v>4</v>
      </c>
      <c r="AK482">
        <v>0</v>
      </c>
      <c r="AL482">
        <v>1</v>
      </c>
      <c r="AM482">
        <v>0</v>
      </c>
      <c r="AN482" s="51" t="s">
        <v>110</v>
      </c>
    </row>
    <row r="483" spans="1:40" x14ac:dyDescent="0.3">
      <c r="A483">
        <v>2025</v>
      </c>
      <c r="B483">
        <v>3</v>
      </c>
      <c r="C483">
        <v>4389</v>
      </c>
      <c r="D483">
        <v>4392</v>
      </c>
      <c r="E483" t="s">
        <v>113</v>
      </c>
      <c r="F483" t="s">
        <v>92</v>
      </c>
      <c r="G483" t="s">
        <v>110</v>
      </c>
      <c r="H483">
        <v>0</v>
      </c>
      <c r="I483">
        <v>0</v>
      </c>
      <c r="K483">
        <v>0</v>
      </c>
      <c r="L483">
        <v>4</v>
      </c>
      <c r="M483">
        <v>4</v>
      </c>
      <c r="N483">
        <v>4</v>
      </c>
      <c r="O483">
        <v>4</v>
      </c>
      <c r="P483">
        <v>6</v>
      </c>
      <c r="Q483">
        <v>6</v>
      </c>
      <c r="R483">
        <v>6</v>
      </c>
      <c r="S483">
        <v>6</v>
      </c>
      <c r="T483">
        <v>5</v>
      </c>
      <c r="U483">
        <v>5</v>
      </c>
      <c r="V483">
        <v>0</v>
      </c>
      <c r="W483">
        <v>0</v>
      </c>
      <c r="X483">
        <v>11</v>
      </c>
      <c r="Y483">
        <v>11</v>
      </c>
      <c r="Z483">
        <v>11</v>
      </c>
      <c r="AA483">
        <v>0</v>
      </c>
      <c r="AB483">
        <v>6</v>
      </c>
      <c r="AC483">
        <v>6</v>
      </c>
      <c r="AD483">
        <v>5</v>
      </c>
      <c r="AE483">
        <v>4</v>
      </c>
      <c r="AF483">
        <v>8</v>
      </c>
      <c r="AG483">
        <v>3</v>
      </c>
      <c r="AH483">
        <v>0</v>
      </c>
      <c r="AI483">
        <v>0</v>
      </c>
      <c r="AJ483">
        <v>1</v>
      </c>
      <c r="AK483">
        <v>0</v>
      </c>
      <c r="AL483">
        <v>0</v>
      </c>
      <c r="AM483">
        <v>4</v>
      </c>
      <c r="AN483" s="51" t="s">
        <v>110</v>
      </c>
    </row>
    <row r="484" spans="1:40" x14ac:dyDescent="0.3">
      <c r="A484">
        <v>2025</v>
      </c>
      <c r="B484">
        <v>3</v>
      </c>
      <c r="C484">
        <v>4390</v>
      </c>
      <c r="D484">
        <v>4393</v>
      </c>
      <c r="E484" t="s">
        <v>114</v>
      </c>
      <c r="F484" t="s">
        <v>92</v>
      </c>
      <c r="G484" t="s">
        <v>110</v>
      </c>
      <c r="H484">
        <v>0</v>
      </c>
      <c r="I484">
        <v>0</v>
      </c>
      <c r="K484">
        <v>0</v>
      </c>
      <c r="L484">
        <v>1</v>
      </c>
      <c r="M484">
        <v>1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5</v>
      </c>
      <c r="U484">
        <v>5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4</v>
      </c>
      <c r="AC484">
        <v>1</v>
      </c>
      <c r="AD484">
        <v>1</v>
      </c>
      <c r="AE484">
        <v>1</v>
      </c>
      <c r="AF484">
        <v>0</v>
      </c>
      <c r="AG484">
        <v>0</v>
      </c>
      <c r="AH484">
        <v>1</v>
      </c>
      <c r="AI484">
        <v>0</v>
      </c>
      <c r="AJ484">
        <v>0</v>
      </c>
      <c r="AK484">
        <v>0</v>
      </c>
      <c r="AL484">
        <v>1</v>
      </c>
      <c r="AM484">
        <v>2</v>
      </c>
      <c r="AN484" s="51" t="s">
        <v>110</v>
      </c>
    </row>
    <row r="485" spans="1:40" x14ac:dyDescent="0.3">
      <c r="A485">
        <v>2025</v>
      </c>
      <c r="B485">
        <v>3</v>
      </c>
      <c r="C485">
        <v>4391</v>
      </c>
      <c r="D485">
        <v>4394</v>
      </c>
      <c r="E485" t="s">
        <v>115</v>
      </c>
      <c r="F485" t="s">
        <v>92</v>
      </c>
      <c r="G485" t="s">
        <v>110</v>
      </c>
      <c r="H485">
        <v>0</v>
      </c>
      <c r="I485">
        <v>0</v>
      </c>
      <c r="K485">
        <v>0</v>
      </c>
      <c r="L485">
        <v>3</v>
      </c>
      <c r="M485">
        <v>3</v>
      </c>
      <c r="N485">
        <v>3</v>
      </c>
      <c r="O485">
        <v>3</v>
      </c>
      <c r="P485">
        <v>3</v>
      </c>
      <c r="Q485">
        <v>3</v>
      </c>
      <c r="R485">
        <v>3</v>
      </c>
      <c r="S485">
        <v>3</v>
      </c>
      <c r="T485">
        <v>1</v>
      </c>
      <c r="U485">
        <v>1</v>
      </c>
      <c r="V485">
        <v>0</v>
      </c>
      <c r="W485">
        <v>0</v>
      </c>
      <c r="X485">
        <v>3</v>
      </c>
      <c r="Y485">
        <v>5</v>
      </c>
      <c r="Z485">
        <v>3</v>
      </c>
      <c r="AA485">
        <v>0</v>
      </c>
      <c r="AB485">
        <v>3</v>
      </c>
      <c r="AC485">
        <v>1</v>
      </c>
      <c r="AD485">
        <v>3</v>
      </c>
      <c r="AE485">
        <v>3</v>
      </c>
      <c r="AF485">
        <v>4</v>
      </c>
      <c r="AG485">
        <v>1</v>
      </c>
      <c r="AH485">
        <v>2</v>
      </c>
      <c r="AI485">
        <v>0</v>
      </c>
      <c r="AJ485">
        <v>5</v>
      </c>
      <c r="AK485">
        <v>0</v>
      </c>
      <c r="AL485">
        <v>0</v>
      </c>
      <c r="AM485">
        <v>2</v>
      </c>
      <c r="AN485" s="51" t="s">
        <v>110</v>
      </c>
    </row>
    <row r="486" spans="1:40" x14ac:dyDescent="0.3">
      <c r="A486">
        <v>2025</v>
      </c>
      <c r="B486">
        <v>3</v>
      </c>
      <c r="C486">
        <v>4392</v>
      </c>
      <c r="D486">
        <v>4395</v>
      </c>
      <c r="E486" t="s">
        <v>116</v>
      </c>
      <c r="F486" t="s">
        <v>92</v>
      </c>
      <c r="G486" t="s">
        <v>116</v>
      </c>
      <c r="H486">
        <v>17</v>
      </c>
      <c r="I486">
        <v>0</v>
      </c>
      <c r="K486">
        <v>21</v>
      </c>
      <c r="L486">
        <v>24</v>
      </c>
      <c r="M486">
        <v>24</v>
      </c>
      <c r="N486">
        <v>24</v>
      </c>
      <c r="O486">
        <v>23</v>
      </c>
      <c r="P486">
        <v>31</v>
      </c>
      <c r="Q486">
        <v>30</v>
      </c>
      <c r="R486">
        <v>33</v>
      </c>
      <c r="S486">
        <v>32</v>
      </c>
      <c r="T486">
        <v>24</v>
      </c>
      <c r="U486">
        <v>25</v>
      </c>
      <c r="V486">
        <v>0</v>
      </c>
      <c r="W486">
        <v>0</v>
      </c>
      <c r="X486">
        <v>17</v>
      </c>
      <c r="Y486">
        <v>14</v>
      </c>
      <c r="Z486">
        <v>20</v>
      </c>
      <c r="AA486">
        <v>0</v>
      </c>
      <c r="AB486">
        <v>28</v>
      </c>
      <c r="AC486">
        <v>19</v>
      </c>
      <c r="AD486">
        <v>23</v>
      </c>
      <c r="AE486">
        <v>26</v>
      </c>
      <c r="AF486">
        <v>11</v>
      </c>
      <c r="AG486">
        <v>9</v>
      </c>
      <c r="AH486">
        <v>8</v>
      </c>
      <c r="AI486">
        <v>0</v>
      </c>
      <c r="AJ486">
        <v>50</v>
      </c>
      <c r="AK486">
        <v>0</v>
      </c>
      <c r="AL486">
        <v>0</v>
      </c>
      <c r="AM486">
        <v>10</v>
      </c>
      <c r="AN486" s="51" t="s">
        <v>116</v>
      </c>
    </row>
    <row r="487" spans="1:40" x14ac:dyDescent="0.3">
      <c r="A487">
        <v>2025</v>
      </c>
      <c r="B487">
        <v>3</v>
      </c>
      <c r="C487">
        <v>4393</v>
      </c>
      <c r="D487">
        <v>4396</v>
      </c>
      <c r="E487" t="s">
        <v>117</v>
      </c>
      <c r="F487" t="s">
        <v>92</v>
      </c>
      <c r="G487" t="s">
        <v>116</v>
      </c>
      <c r="H487">
        <v>0</v>
      </c>
      <c r="I487">
        <v>0</v>
      </c>
      <c r="K487">
        <v>0</v>
      </c>
      <c r="L487">
        <v>3</v>
      </c>
      <c r="M487">
        <v>3</v>
      </c>
      <c r="N487">
        <v>3</v>
      </c>
      <c r="O487">
        <v>3</v>
      </c>
      <c r="P487">
        <v>1</v>
      </c>
      <c r="Q487">
        <v>1</v>
      </c>
      <c r="R487">
        <v>1</v>
      </c>
      <c r="S487">
        <v>1</v>
      </c>
      <c r="T487">
        <v>0</v>
      </c>
      <c r="U487">
        <v>0</v>
      </c>
      <c r="V487">
        <v>0</v>
      </c>
      <c r="W487">
        <v>0</v>
      </c>
      <c r="X487">
        <v>3</v>
      </c>
      <c r="Y487">
        <v>3</v>
      </c>
      <c r="Z487">
        <v>3</v>
      </c>
      <c r="AA487">
        <v>0</v>
      </c>
      <c r="AB487">
        <v>3</v>
      </c>
      <c r="AC487">
        <v>3</v>
      </c>
      <c r="AD487">
        <v>3</v>
      </c>
      <c r="AE487">
        <v>3</v>
      </c>
      <c r="AF487">
        <v>4</v>
      </c>
      <c r="AG487">
        <v>3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3</v>
      </c>
      <c r="AN487" s="51" t="s">
        <v>117</v>
      </c>
    </row>
    <row r="488" spans="1:40" x14ac:dyDescent="0.3">
      <c r="A488">
        <v>2025</v>
      </c>
      <c r="B488">
        <v>3</v>
      </c>
      <c r="C488">
        <v>4394</v>
      </c>
      <c r="D488">
        <v>4397</v>
      </c>
      <c r="E488" t="s">
        <v>118</v>
      </c>
      <c r="F488" t="s">
        <v>92</v>
      </c>
      <c r="G488" t="s">
        <v>118</v>
      </c>
      <c r="H488">
        <v>5</v>
      </c>
      <c r="I488">
        <v>0</v>
      </c>
      <c r="K488">
        <v>6</v>
      </c>
      <c r="L488">
        <v>4</v>
      </c>
      <c r="M488">
        <v>5</v>
      </c>
      <c r="N488">
        <v>1</v>
      </c>
      <c r="O488">
        <v>4</v>
      </c>
      <c r="P488">
        <v>4</v>
      </c>
      <c r="Q488">
        <v>5</v>
      </c>
      <c r="R488">
        <v>6</v>
      </c>
      <c r="S488">
        <v>5</v>
      </c>
      <c r="T488">
        <v>7</v>
      </c>
      <c r="U488">
        <v>4</v>
      </c>
      <c r="V488">
        <v>0</v>
      </c>
      <c r="W488">
        <v>0</v>
      </c>
      <c r="X488">
        <v>5</v>
      </c>
      <c r="Y488">
        <v>3</v>
      </c>
      <c r="Z488">
        <v>6</v>
      </c>
      <c r="AA488">
        <v>0</v>
      </c>
      <c r="AB488">
        <v>4</v>
      </c>
      <c r="AC488">
        <v>7</v>
      </c>
      <c r="AD488">
        <v>10</v>
      </c>
      <c r="AE488">
        <v>16</v>
      </c>
      <c r="AF488">
        <v>4</v>
      </c>
      <c r="AG488">
        <v>1</v>
      </c>
      <c r="AH488">
        <v>7</v>
      </c>
      <c r="AI488">
        <v>0</v>
      </c>
      <c r="AJ488">
        <v>10</v>
      </c>
      <c r="AK488">
        <v>0</v>
      </c>
      <c r="AL488">
        <v>0</v>
      </c>
      <c r="AM488">
        <v>2</v>
      </c>
      <c r="AN488" s="51" t="s">
        <v>360</v>
      </c>
    </row>
    <row r="489" spans="1:40" x14ac:dyDescent="0.3">
      <c r="A489">
        <v>2025</v>
      </c>
      <c r="B489">
        <v>3</v>
      </c>
      <c r="C489">
        <v>4395</v>
      </c>
      <c r="D489">
        <v>4398</v>
      </c>
      <c r="E489" t="s">
        <v>119</v>
      </c>
      <c r="F489" t="s">
        <v>92</v>
      </c>
      <c r="G489" t="s">
        <v>118</v>
      </c>
      <c r="H489">
        <v>0</v>
      </c>
      <c r="I489">
        <v>0</v>
      </c>
      <c r="K489">
        <v>1</v>
      </c>
      <c r="L489">
        <v>1</v>
      </c>
      <c r="M489">
        <v>1</v>
      </c>
      <c r="N489">
        <v>0</v>
      </c>
      <c r="O489">
        <v>0</v>
      </c>
      <c r="P489">
        <v>1</v>
      </c>
      <c r="Q489">
        <v>0</v>
      </c>
      <c r="R489">
        <v>0</v>
      </c>
      <c r="S489">
        <v>0</v>
      </c>
      <c r="T489">
        <v>2</v>
      </c>
      <c r="U489">
        <v>1</v>
      </c>
      <c r="V489">
        <v>0</v>
      </c>
      <c r="W489">
        <v>0</v>
      </c>
      <c r="X489">
        <v>3</v>
      </c>
      <c r="Y489">
        <v>4</v>
      </c>
      <c r="Z489">
        <v>3</v>
      </c>
      <c r="AA489">
        <v>0</v>
      </c>
      <c r="AB489">
        <v>2</v>
      </c>
      <c r="AC489">
        <v>0</v>
      </c>
      <c r="AD489">
        <v>2</v>
      </c>
      <c r="AE489">
        <v>3</v>
      </c>
      <c r="AF489">
        <v>1</v>
      </c>
      <c r="AG489">
        <v>1</v>
      </c>
      <c r="AH489">
        <v>0</v>
      </c>
      <c r="AI489">
        <v>0</v>
      </c>
      <c r="AJ489">
        <v>1</v>
      </c>
      <c r="AK489">
        <v>0</v>
      </c>
      <c r="AL489">
        <v>0</v>
      </c>
      <c r="AM489">
        <v>1</v>
      </c>
      <c r="AN489" s="51" t="s">
        <v>360</v>
      </c>
    </row>
    <row r="490" spans="1:40" x14ac:dyDescent="0.3">
      <c r="A490">
        <v>2025</v>
      </c>
      <c r="B490">
        <v>3</v>
      </c>
      <c r="C490">
        <v>4396</v>
      </c>
      <c r="D490">
        <v>4399</v>
      </c>
      <c r="E490" t="s">
        <v>120</v>
      </c>
      <c r="F490" t="s">
        <v>92</v>
      </c>
      <c r="G490" t="s">
        <v>118</v>
      </c>
      <c r="H490">
        <v>0</v>
      </c>
      <c r="I490">
        <v>0</v>
      </c>
      <c r="K490">
        <v>0</v>
      </c>
      <c r="L490">
        <v>1</v>
      </c>
      <c r="M490">
        <v>1</v>
      </c>
      <c r="N490">
        <v>1</v>
      </c>
      <c r="O490">
        <v>1</v>
      </c>
      <c r="P490">
        <v>2</v>
      </c>
      <c r="Q490">
        <v>2</v>
      </c>
      <c r="R490">
        <v>2</v>
      </c>
      <c r="S490">
        <v>2</v>
      </c>
      <c r="T490">
        <v>1</v>
      </c>
      <c r="U490">
        <v>1</v>
      </c>
      <c r="V490">
        <v>0</v>
      </c>
      <c r="W490">
        <v>0</v>
      </c>
      <c r="X490">
        <v>3</v>
      </c>
      <c r="Y490">
        <v>4</v>
      </c>
      <c r="Z490">
        <v>4</v>
      </c>
      <c r="AA490">
        <v>0</v>
      </c>
      <c r="AB490">
        <v>1</v>
      </c>
      <c r="AC490">
        <v>1</v>
      </c>
      <c r="AD490">
        <v>0</v>
      </c>
      <c r="AE490">
        <v>1</v>
      </c>
      <c r="AF490">
        <v>2</v>
      </c>
      <c r="AG490">
        <v>1</v>
      </c>
      <c r="AH490">
        <v>3</v>
      </c>
      <c r="AI490">
        <v>0</v>
      </c>
      <c r="AJ490">
        <v>0</v>
      </c>
      <c r="AK490">
        <v>0</v>
      </c>
      <c r="AL490">
        <v>0</v>
      </c>
      <c r="AM490">
        <v>1</v>
      </c>
      <c r="AN490" s="51" t="s">
        <v>360</v>
      </c>
    </row>
    <row r="491" spans="1:40" x14ac:dyDescent="0.3">
      <c r="A491">
        <v>2025</v>
      </c>
      <c r="B491">
        <v>3</v>
      </c>
      <c r="C491">
        <v>4397</v>
      </c>
      <c r="D491">
        <v>4400</v>
      </c>
      <c r="E491" t="s">
        <v>121</v>
      </c>
      <c r="F491" t="s">
        <v>92</v>
      </c>
      <c r="G491" t="s">
        <v>118</v>
      </c>
      <c r="H491">
        <v>0</v>
      </c>
      <c r="I491">
        <v>0</v>
      </c>
      <c r="K491">
        <v>0</v>
      </c>
      <c r="L491">
        <v>1</v>
      </c>
      <c r="M491">
        <v>1</v>
      </c>
      <c r="N491">
        <v>1</v>
      </c>
      <c r="O491">
        <v>1</v>
      </c>
      <c r="P491">
        <v>2</v>
      </c>
      <c r="Q491">
        <v>3</v>
      </c>
      <c r="R491">
        <v>2</v>
      </c>
      <c r="S491">
        <v>2</v>
      </c>
      <c r="T491">
        <v>2</v>
      </c>
      <c r="U491">
        <v>3</v>
      </c>
      <c r="V491">
        <v>0</v>
      </c>
      <c r="W491">
        <v>0</v>
      </c>
      <c r="X491">
        <v>1</v>
      </c>
      <c r="Y491">
        <v>1</v>
      </c>
      <c r="Z491">
        <v>1</v>
      </c>
      <c r="AA491">
        <v>0</v>
      </c>
      <c r="AB491">
        <v>3</v>
      </c>
      <c r="AC491">
        <v>5</v>
      </c>
      <c r="AD491">
        <v>5</v>
      </c>
      <c r="AE491">
        <v>2</v>
      </c>
      <c r="AF491">
        <v>1</v>
      </c>
      <c r="AG491">
        <v>1</v>
      </c>
      <c r="AH491">
        <v>0</v>
      </c>
      <c r="AI491">
        <v>0</v>
      </c>
      <c r="AJ491">
        <v>4</v>
      </c>
      <c r="AK491">
        <v>0</v>
      </c>
      <c r="AL491">
        <v>0</v>
      </c>
      <c r="AM491">
        <v>1</v>
      </c>
      <c r="AN491" s="51" t="s">
        <v>360</v>
      </c>
    </row>
    <row r="492" spans="1:40" x14ac:dyDescent="0.3">
      <c r="A492">
        <v>2025</v>
      </c>
      <c r="B492">
        <v>3</v>
      </c>
      <c r="C492">
        <v>4398</v>
      </c>
      <c r="D492">
        <v>4401</v>
      </c>
      <c r="E492" t="s">
        <v>122</v>
      </c>
      <c r="F492" t="s">
        <v>92</v>
      </c>
      <c r="G492" t="s">
        <v>118</v>
      </c>
      <c r="H492">
        <v>0</v>
      </c>
      <c r="I492">
        <v>0</v>
      </c>
      <c r="K492">
        <v>0</v>
      </c>
      <c r="L492">
        <v>1</v>
      </c>
      <c r="M492">
        <v>1</v>
      </c>
      <c r="N492">
        <v>1</v>
      </c>
      <c r="O492">
        <v>1</v>
      </c>
      <c r="P492">
        <v>1</v>
      </c>
      <c r="Q492">
        <v>1</v>
      </c>
      <c r="R492">
        <v>1</v>
      </c>
      <c r="S492">
        <v>2</v>
      </c>
      <c r="T492">
        <v>2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0</v>
      </c>
      <c r="AA492">
        <v>0</v>
      </c>
      <c r="AB492">
        <v>1</v>
      </c>
      <c r="AC492">
        <v>1</v>
      </c>
      <c r="AD492">
        <v>1</v>
      </c>
      <c r="AE492">
        <v>0</v>
      </c>
      <c r="AF492">
        <v>1</v>
      </c>
      <c r="AG492">
        <v>1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 s="51" t="s">
        <v>360</v>
      </c>
    </row>
    <row r="493" spans="1:40" x14ac:dyDescent="0.3">
      <c r="A493">
        <v>2025</v>
      </c>
      <c r="B493">
        <v>3</v>
      </c>
      <c r="C493">
        <v>4399</v>
      </c>
      <c r="D493">
        <v>4402</v>
      </c>
      <c r="E493" t="s">
        <v>123</v>
      </c>
      <c r="F493" t="s">
        <v>92</v>
      </c>
      <c r="G493" t="s">
        <v>118</v>
      </c>
      <c r="H493">
        <v>1</v>
      </c>
      <c r="I493">
        <v>0</v>
      </c>
      <c r="K493">
        <v>1</v>
      </c>
      <c r="L493">
        <v>2</v>
      </c>
      <c r="M493">
        <v>2</v>
      </c>
      <c r="N493">
        <v>2</v>
      </c>
      <c r="O493">
        <v>2</v>
      </c>
      <c r="P493">
        <v>1</v>
      </c>
      <c r="Q493">
        <v>1</v>
      </c>
      <c r="R493">
        <v>1</v>
      </c>
      <c r="S493">
        <v>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1</v>
      </c>
      <c r="AA493">
        <v>0</v>
      </c>
      <c r="AB493">
        <v>2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1</v>
      </c>
      <c r="AI493">
        <v>0</v>
      </c>
      <c r="AJ493">
        <v>0</v>
      </c>
      <c r="AK493">
        <v>0</v>
      </c>
      <c r="AL493">
        <v>0</v>
      </c>
      <c r="AM493">
        <v>3</v>
      </c>
      <c r="AN493" s="51" t="s">
        <v>360</v>
      </c>
    </row>
    <row r="494" spans="1:40" x14ac:dyDescent="0.3">
      <c r="A494">
        <v>2025</v>
      </c>
      <c r="B494">
        <v>3</v>
      </c>
      <c r="C494">
        <v>4400</v>
      </c>
      <c r="D494">
        <v>4403</v>
      </c>
      <c r="E494" t="s">
        <v>124</v>
      </c>
      <c r="F494" t="s">
        <v>92</v>
      </c>
      <c r="G494" t="s">
        <v>118</v>
      </c>
      <c r="H494">
        <v>0</v>
      </c>
      <c r="I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1</v>
      </c>
      <c r="R494">
        <v>1</v>
      </c>
      <c r="S494">
        <v>1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1</v>
      </c>
      <c r="AD494">
        <v>0</v>
      </c>
      <c r="AE494">
        <v>1</v>
      </c>
      <c r="AF494">
        <v>2</v>
      </c>
      <c r="AG494">
        <v>0</v>
      </c>
      <c r="AH494">
        <v>2</v>
      </c>
      <c r="AI494">
        <v>0</v>
      </c>
      <c r="AJ494">
        <v>3</v>
      </c>
      <c r="AK494">
        <v>0</v>
      </c>
      <c r="AL494">
        <v>0</v>
      </c>
      <c r="AM494">
        <v>2</v>
      </c>
      <c r="AN494" s="51" t="s">
        <v>360</v>
      </c>
    </row>
    <row r="495" spans="1:40" x14ac:dyDescent="0.3">
      <c r="A495">
        <v>2025</v>
      </c>
      <c r="B495">
        <v>3</v>
      </c>
      <c r="C495">
        <v>4401</v>
      </c>
      <c r="D495">
        <v>4404</v>
      </c>
      <c r="E495" t="s">
        <v>125</v>
      </c>
      <c r="F495" t="s">
        <v>92</v>
      </c>
      <c r="G495" t="s">
        <v>116</v>
      </c>
      <c r="H495">
        <v>0</v>
      </c>
      <c r="I495">
        <v>0</v>
      </c>
      <c r="K495">
        <v>0</v>
      </c>
      <c r="L495">
        <v>1</v>
      </c>
      <c r="M495">
        <v>1</v>
      </c>
      <c r="N495">
        <v>1</v>
      </c>
      <c r="O495">
        <v>1</v>
      </c>
      <c r="P495">
        <v>4</v>
      </c>
      <c r="Q495">
        <v>4</v>
      </c>
      <c r="R495">
        <v>4</v>
      </c>
      <c r="S495">
        <v>4</v>
      </c>
      <c r="T495">
        <v>7</v>
      </c>
      <c r="U495">
        <v>7</v>
      </c>
      <c r="V495">
        <v>0</v>
      </c>
      <c r="W495">
        <v>0</v>
      </c>
      <c r="X495">
        <v>2</v>
      </c>
      <c r="Y495">
        <v>2</v>
      </c>
      <c r="Z495">
        <v>2</v>
      </c>
      <c r="AA495">
        <v>0</v>
      </c>
      <c r="AB495">
        <v>5</v>
      </c>
      <c r="AC495">
        <v>4</v>
      </c>
      <c r="AD495">
        <v>4</v>
      </c>
      <c r="AE495">
        <v>2</v>
      </c>
      <c r="AF495">
        <v>2</v>
      </c>
      <c r="AG495">
        <v>0</v>
      </c>
      <c r="AH495">
        <v>1</v>
      </c>
      <c r="AI495">
        <v>0</v>
      </c>
      <c r="AJ495">
        <v>1</v>
      </c>
      <c r="AK495">
        <v>0</v>
      </c>
      <c r="AL495">
        <v>0</v>
      </c>
      <c r="AM495">
        <v>1</v>
      </c>
      <c r="AN495" s="51" t="s">
        <v>116</v>
      </c>
    </row>
    <row r="496" spans="1:40" x14ac:dyDescent="0.3">
      <c r="A496">
        <v>2025</v>
      </c>
      <c r="B496">
        <v>3</v>
      </c>
      <c r="C496">
        <v>4402</v>
      </c>
      <c r="D496">
        <v>4405</v>
      </c>
      <c r="E496" t="s">
        <v>126</v>
      </c>
      <c r="F496" t="s">
        <v>92</v>
      </c>
      <c r="G496" t="s">
        <v>116</v>
      </c>
      <c r="H496">
        <v>0</v>
      </c>
      <c r="I496">
        <v>1</v>
      </c>
      <c r="K496">
        <v>0</v>
      </c>
      <c r="L496">
        <v>2</v>
      </c>
      <c r="M496">
        <v>2</v>
      </c>
      <c r="N496">
        <v>2</v>
      </c>
      <c r="O496">
        <v>2</v>
      </c>
      <c r="P496">
        <v>1</v>
      </c>
      <c r="Q496">
        <v>1</v>
      </c>
      <c r="R496">
        <v>1</v>
      </c>
      <c r="S496">
        <v>1</v>
      </c>
      <c r="T496">
        <v>4</v>
      </c>
      <c r="U496">
        <v>4</v>
      </c>
      <c r="V496">
        <v>0</v>
      </c>
      <c r="W496">
        <v>0</v>
      </c>
      <c r="X496">
        <v>2</v>
      </c>
      <c r="Y496">
        <v>2</v>
      </c>
      <c r="Z496">
        <v>2</v>
      </c>
      <c r="AA496">
        <v>0</v>
      </c>
      <c r="AB496">
        <v>2</v>
      </c>
      <c r="AC496">
        <v>1</v>
      </c>
      <c r="AD496">
        <v>0</v>
      </c>
      <c r="AE496">
        <v>0</v>
      </c>
      <c r="AF496">
        <v>1</v>
      </c>
      <c r="AG496">
        <v>1</v>
      </c>
      <c r="AH496">
        <v>1</v>
      </c>
      <c r="AI496">
        <v>0</v>
      </c>
      <c r="AJ496">
        <v>0</v>
      </c>
      <c r="AK496">
        <v>0</v>
      </c>
      <c r="AL496">
        <v>0</v>
      </c>
      <c r="AM496">
        <v>1</v>
      </c>
      <c r="AN496" s="51" t="s">
        <v>116</v>
      </c>
    </row>
    <row r="497" spans="1:40" x14ac:dyDescent="0.3">
      <c r="A497">
        <v>2025</v>
      </c>
      <c r="B497">
        <v>3</v>
      </c>
      <c r="C497">
        <v>4403</v>
      </c>
      <c r="D497">
        <v>4406</v>
      </c>
      <c r="E497" t="s">
        <v>127</v>
      </c>
      <c r="F497" t="s">
        <v>92</v>
      </c>
      <c r="G497" t="s">
        <v>116</v>
      </c>
      <c r="H497">
        <v>0</v>
      </c>
      <c r="I497">
        <v>0</v>
      </c>
      <c r="K497">
        <v>0</v>
      </c>
      <c r="L497">
        <v>2</v>
      </c>
      <c r="M497">
        <v>2</v>
      </c>
      <c r="N497">
        <v>2</v>
      </c>
      <c r="O497">
        <v>2</v>
      </c>
      <c r="P497">
        <v>0</v>
      </c>
      <c r="Q497">
        <v>0</v>
      </c>
      <c r="R497">
        <v>0</v>
      </c>
      <c r="S497">
        <v>0</v>
      </c>
      <c r="T497">
        <v>2</v>
      </c>
      <c r="U497">
        <v>1</v>
      </c>
      <c r="V497">
        <v>0</v>
      </c>
      <c r="W497">
        <v>0</v>
      </c>
      <c r="X497">
        <v>1</v>
      </c>
      <c r="Y497">
        <v>2</v>
      </c>
      <c r="Z497">
        <v>1</v>
      </c>
      <c r="AA497">
        <v>0</v>
      </c>
      <c r="AB497">
        <v>2</v>
      </c>
      <c r="AC497">
        <v>4</v>
      </c>
      <c r="AD497">
        <v>5</v>
      </c>
      <c r="AE497">
        <v>5</v>
      </c>
      <c r="AF497">
        <v>2</v>
      </c>
      <c r="AG497">
        <v>2</v>
      </c>
      <c r="AH497">
        <v>14</v>
      </c>
      <c r="AI497">
        <v>0</v>
      </c>
      <c r="AJ497">
        <v>5</v>
      </c>
      <c r="AK497">
        <v>0</v>
      </c>
      <c r="AL497">
        <v>0</v>
      </c>
      <c r="AM497">
        <v>1</v>
      </c>
      <c r="AN497" s="51" t="s">
        <v>116</v>
      </c>
    </row>
    <row r="498" spans="1:40" x14ac:dyDescent="0.3">
      <c r="A498">
        <v>2025</v>
      </c>
      <c r="B498">
        <v>3</v>
      </c>
      <c r="C498">
        <v>4404</v>
      </c>
      <c r="D498">
        <v>4407</v>
      </c>
      <c r="E498" t="s">
        <v>128</v>
      </c>
      <c r="F498" t="s">
        <v>92</v>
      </c>
      <c r="G498" t="s">
        <v>128</v>
      </c>
      <c r="H498">
        <v>43</v>
      </c>
      <c r="I498">
        <v>1</v>
      </c>
      <c r="K498">
        <v>46</v>
      </c>
      <c r="L498">
        <v>20</v>
      </c>
      <c r="M498">
        <v>20</v>
      </c>
      <c r="N498">
        <v>20</v>
      </c>
      <c r="O498">
        <v>21</v>
      </c>
      <c r="P498">
        <v>29</v>
      </c>
      <c r="Q498">
        <v>29</v>
      </c>
      <c r="R498">
        <v>31</v>
      </c>
      <c r="S498">
        <v>32</v>
      </c>
      <c r="T498">
        <v>37</v>
      </c>
      <c r="U498">
        <v>36</v>
      </c>
      <c r="V498">
        <v>0</v>
      </c>
      <c r="W498">
        <v>0</v>
      </c>
      <c r="X498">
        <v>28</v>
      </c>
      <c r="Y498">
        <v>29</v>
      </c>
      <c r="Z498">
        <v>27</v>
      </c>
      <c r="AA498">
        <v>0</v>
      </c>
      <c r="AB498">
        <v>31</v>
      </c>
      <c r="AC498">
        <v>38</v>
      </c>
      <c r="AD498">
        <v>27</v>
      </c>
      <c r="AE498">
        <v>27</v>
      </c>
      <c r="AF498">
        <v>10</v>
      </c>
      <c r="AG498">
        <v>7</v>
      </c>
      <c r="AH498">
        <v>1</v>
      </c>
      <c r="AI498">
        <v>0</v>
      </c>
      <c r="AJ498">
        <v>9</v>
      </c>
      <c r="AK498">
        <v>0</v>
      </c>
      <c r="AL498">
        <v>1</v>
      </c>
      <c r="AM498">
        <v>8</v>
      </c>
      <c r="AN498" s="51" t="s">
        <v>128</v>
      </c>
    </row>
    <row r="499" spans="1:40" x14ac:dyDescent="0.3">
      <c r="A499">
        <v>2025</v>
      </c>
      <c r="B499">
        <v>3</v>
      </c>
      <c r="C499">
        <v>4405</v>
      </c>
      <c r="D499">
        <v>4408</v>
      </c>
      <c r="E499" t="s">
        <v>129</v>
      </c>
      <c r="F499" t="s">
        <v>92</v>
      </c>
      <c r="G499" t="s">
        <v>128</v>
      </c>
      <c r="H499">
        <v>0</v>
      </c>
      <c r="I499">
        <v>0</v>
      </c>
      <c r="K499">
        <v>0</v>
      </c>
      <c r="L499">
        <v>2</v>
      </c>
      <c r="M499">
        <v>2</v>
      </c>
      <c r="N499">
        <v>2</v>
      </c>
      <c r="O499">
        <v>2</v>
      </c>
      <c r="P499">
        <v>1</v>
      </c>
      <c r="Q499">
        <v>0</v>
      </c>
      <c r="R499">
        <v>0</v>
      </c>
      <c r="S499">
        <v>1</v>
      </c>
      <c r="T499">
        <v>4</v>
      </c>
      <c r="U499">
        <v>3</v>
      </c>
      <c r="V499">
        <v>0</v>
      </c>
      <c r="W499">
        <v>0</v>
      </c>
      <c r="X499">
        <v>1</v>
      </c>
      <c r="Y499">
        <v>6</v>
      </c>
      <c r="Z499">
        <v>4</v>
      </c>
      <c r="AA499">
        <v>0</v>
      </c>
      <c r="AB499">
        <v>2</v>
      </c>
      <c r="AC499">
        <v>0</v>
      </c>
      <c r="AD499">
        <v>1</v>
      </c>
      <c r="AE499">
        <v>1</v>
      </c>
      <c r="AF499">
        <v>3</v>
      </c>
      <c r="AG499">
        <v>1</v>
      </c>
      <c r="AH499">
        <v>3</v>
      </c>
      <c r="AI499">
        <v>0</v>
      </c>
      <c r="AJ499">
        <v>0</v>
      </c>
      <c r="AK499">
        <v>0</v>
      </c>
      <c r="AL499">
        <v>0</v>
      </c>
      <c r="AM499">
        <v>2</v>
      </c>
      <c r="AN499" s="51" t="s">
        <v>128</v>
      </c>
    </row>
    <row r="500" spans="1:40" x14ac:dyDescent="0.3">
      <c r="A500">
        <v>2025</v>
      </c>
      <c r="B500">
        <v>3</v>
      </c>
      <c r="C500">
        <v>4406</v>
      </c>
      <c r="D500">
        <v>4409</v>
      </c>
      <c r="E500" t="s">
        <v>130</v>
      </c>
      <c r="F500" t="s">
        <v>92</v>
      </c>
      <c r="G500" t="s">
        <v>128</v>
      </c>
      <c r="H500">
        <v>0</v>
      </c>
      <c r="I500">
        <v>0</v>
      </c>
      <c r="K500">
        <v>0</v>
      </c>
      <c r="L500">
        <v>4</v>
      </c>
      <c r="M500">
        <v>4</v>
      </c>
      <c r="N500">
        <v>4</v>
      </c>
      <c r="O500">
        <v>4</v>
      </c>
      <c r="P500">
        <v>3</v>
      </c>
      <c r="Q500">
        <v>2</v>
      </c>
      <c r="R500">
        <v>3</v>
      </c>
      <c r="S500">
        <v>3</v>
      </c>
      <c r="T500">
        <v>4</v>
      </c>
      <c r="U500">
        <v>4</v>
      </c>
      <c r="V500">
        <v>0</v>
      </c>
      <c r="W500">
        <v>0</v>
      </c>
      <c r="X500">
        <v>7</v>
      </c>
      <c r="Y500">
        <v>9</v>
      </c>
      <c r="Z500">
        <v>9</v>
      </c>
      <c r="AA500">
        <v>0</v>
      </c>
      <c r="AB500">
        <v>7</v>
      </c>
      <c r="AC500">
        <v>7</v>
      </c>
      <c r="AD500">
        <v>7</v>
      </c>
      <c r="AE500">
        <v>5</v>
      </c>
      <c r="AF500">
        <v>1</v>
      </c>
      <c r="AG500">
        <v>2</v>
      </c>
      <c r="AH500">
        <v>10</v>
      </c>
      <c r="AI500">
        <v>0</v>
      </c>
      <c r="AJ500">
        <v>3</v>
      </c>
      <c r="AK500">
        <v>0</v>
      </c>
      <c r="AL500">
        <v>5</v>
      </c>
      <c r="AM500">
        <v>7</v>
      </c>
      <c r="AN500" s="51" t="s">
        <v>128</v>
      </c>
    </row>
    <row r="501" spans="1:40" x14ac:dyDescent="0.3">
      <c r="A501">
        <v>2025</v>
      </c>
      <c r="B501">
        <v>3</v>
      </c>
      <c r="C501">
        <v>4407</v>
      </c>
      <c r="D501">
        <v>4410</v>
      </c>
      <c r="E501" t="s">
        <v>131</v>
      </c>
      <c r="F501" t="s">
        <v>92</v>
      </c>
      <c r="G501" t="s">
        <v>128</v>
      </c>
      <c r="H501">
        <v>0</v>
      </c>
      <c r="I501">
        <v>0</v>
      </c>
      <c r="K501">
        <v>0</v>
      </c>
      <c r="L501">
        <v>4</v>
      </c>
      <c r="M501">
        <v>4</v>
      </c>
      <c r="N501">
        <v>4</v>
      </c>
      <c r="O501">
        <v>4</v>
      </c>
      <c r="P501">
        <v>1</v>
      </c>
      <c r="Q501">
        <v>1</v>
      </c>
      <c r="R501">
        <v>1</v>
      </c>
      <c r="S501">
        <v>1</v>
      </c>
      <c r="T501">
        <v>1</v>
      </c>
      <c r="U501">
        <v>1</v>
      </c>
      <c r="V501">
        <v>0</v>
      </c>
      <c r="W501">
        <v>0</v>
      </c>
      <c r="X501">
        <v>3</v>
      </c>
      <c r="Y501">
        <v>1</v>
      </c>
      <c r="Z501">
        <v>2</v>
      </c>
      <c r="AA501">
        <v>0</v>
      </c>
      <c r="AB501">
        <v>5</v>
      </c>
      <c r="AC501">
        <v>0</v>
      </c>
      <c r="AD501">
        <v>0</v>
      </c>
      <c r="AE501">
        <v>1</v>
      </c>
      <c r="AF501">
        <v>0</v>
      </c>
      <c r="AG501">
        <v>1</v>
      </c>
      <c r="AH501">
        <v>0</v>
      </c>
      <c r="AI501">
        <v>0</v>
      </c>
      <c r="AJ501">
        <v>1</v>
      </c>
      <c r="AK501">
        <v>0</v>
      </c>
      <c r="AL501">
        <v>0</v>
      </c>
      <c r="AM501">
        <v>4</v>
      </c>
      <c r="AN501" s="51" t="s">
        <v>128</v>
      </c>
    </row>
    <row r="502" spans="1:40" x14ac:dyDescent="0.3">
      <c r="A502">
        <v>2025</v>
      </c>
      <c r="B502">
        <v>3</v>
      </c>
      <c r="C502">
        <v>4408</v>
      </c>
      <c r="D502">
        <v>4411</v>
      </c>
      <c r="E502" t="s">
        <v>132</v>
      </c>
      <c r="F502" t="s">
        <v>92</v>
      </c>
      <c r="G502" t="s">
        <v>128</v>
      </c>
      <c r="H502">
        <v>0</v>
      </c>
      <c r="I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2</v>
      </c>
      <c r="R502">
        <v>1</v>
      </c>
      <c r="S502">
        <v>2</v>
      </c>
      <c r="T502">
        <v>1</v>
      </c>
      <c r="U502">
        <v>1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1</v>
      </c>
      <c r="AC502">
        <v>1</v>
      </c>
      <c r="AD502">
        <v>1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2</v>
      </c>
      <c r="AK502">
        <v>0</v>
      </c>
      <c r="AL502">
        <v>0</v>
      </c>
      <c r="AM502">
        <v>3</v>
      </c>
      <c r="AN502" s="51" t="s">
        <v>128</v>
      </c>
    </row>
    <row r="503" spans="1:40" x14ac:dyDescent="0.3">
      <c r="A503">
        <v>2025</v>
      </c>
      <c r="B503">
        <v>3</v>
      </c>
      <c r="C503">
        <v>4409</v>
      </c>
      <c r="D503">
        <v>4412</v>
      </c>
      <c r="E503" t="s">
        <v>133</v>
      </c>
      <c r="F503" t="s">
        <v>92</v>
      </c>
      <c r="G503" t="s">
        <v>128</v>
      </c>
      <c r="H503">
        <v>0</v>
      </c>
      <c r="I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1</v>
      </c>
      <c r="U503">
        <v>1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1</v>
      </c>
      <c r="AN503" s="51" t="s">
        <v>128</v>
      </c>
    </row>
    <row r="504" spans="1:40" x14ac:dyDescent="0.3">
      <c r="A504">
        <v>2025</v>
      </c>
      <c r="B504">
        <v>3</v>
      </c>
      <c r="C504">
        <v>4410</v>
      </c>
      <c r="D504">
        <v>4413</v>
      </c>
      <c r="E504" t="s">
        <v>134</v>
      </c>
      <c r="F504" t="s">
        <v>92</v>
      </c>
      <c r="G504" t="s">
        <v>128</v>
      </c>
      <c r="H504">
        <v>0</v>
      </c>
      <c r="I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1</v>
      </c>
      <c r="U504">
        <v>1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1</v>
      </c>
      <c r="AC504">
        <v>0</v>
      </c>
      <c r="AD504">
        <v>0</v>
      </c>
      <c r="AE504">
        <v>0</v>
      </c>
      <c r="AF504">
        <v>1</v>
      </c>
      <c r="AG504">
        <v>1</v>
      </c>
      <c r="AH504">
        <v>0</v>
      </c>
      <c r="AI504">
        <v>0</v>
      </c>
      <c r="AJ504">
        <v>1</v>
      </c>
      <c r="AK504">
        <v>0</v>
      </c>
      <c r="AL504">
        <v>0</v>
      </c>
      <c r="AM504">
        <v>0</v>
      </c>
      <c r="AN504" s="51" t="s">
        <v>128</v>
      </c>
    </row>
    <row r="505" spans="1:40" x14ac:dyDescent="0.3">
      <c r="A505">
        <v>2025</v>
      </c>
      <c r="B505">
        <v>3</v>
      </c>
      <c r="C505">
        <v>4411</v>
      </c>
      <c r="D505">
        <v>4414</v>
      </c>
      <c r="E505" t="s">
        <v>135</v>
      </c>
      <c r="F505" t="s">
        <v>92</v>
      </c>
      <c r="G505" t="s">
        <v>128</v>
      </c>
      <c r="H505">
        <v>0</v>
      </c>
      <c r="I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2</v>
      </c>
      <c r="Q505">
        <v>2</v>
      </c>
      <c r="R505">
        <v>2</v>
      </c>
      <c r="S505">
        <v>2</v>
      </c>
      <c r="T505">
        <v>0</v>
      </c>
      <c r="U505">
        <v>0</v>
      </c>
      <c r="V505">
        <v>0</v>
      </c>
      <c r="W505">
        <v>0</v>
      </c>
      <c r="X505">
        <v>1</v>
      </c>
      <c r="Y505">
        <v>1</v>
      </c>
      <c r="Z505">
        <v>1</v>
      </c>
      <c r="AA505">
        <v>0</v>
      </c>
      <c r="AB505">
        <v>1</v>
      </c>
      <c r="AC505">
        <v>1</v>
      </c>
      <c r="AD505">
        <v>1</v>
      </c>
      <c r="AE505">
        <v>1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 s="51" t="s">
        <v>128</v>
      </c>
    </row>
    <row r="506" spans="1:40" x14ac:dyDescent="0.3">
      <c r="A506">
        <v>2025</v>
      </c>
      <c r="B506">
        <v>3</v>
      </c>
      <c r="C506">
        <v>4412</v>
      </c>
      <c r="D506">
        <v>4415</v>
      </c>
      <c r="E506" t="s">
        <v>136</v>
      </c>
      <c r="F506" t="s">
        <v>92</v>
      </c>
      <c r="G506" t="s">
        <v>128</v>
      </c>
      <c r="H506">
        <v>0</v>
      </c>
      <c r="I506">
        <v>0</v>
      </c>
      <c r="K506">
        <v>0</v>
      </c>
      <c r="L506">
        <v>2</v>
      </c>
      <c r="M506">
        <v>2</v>
      </c>
      <c r="N506">
        <v>2</v>
      </c>
      <c r="O506">
        <v>2</v>
      </c>
      <c r="P506">
        <v>2</v>
      </c>
      <c r="Q506">
        <v>2</v>
      </c>
      <c r="R506">
        <v>2</v>
      </c>
      <c r="S506">
        <v>2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4</v>
      </c>
      <c r="Z506">
        <v>1</v>
      </c>
      <c r="AA506">
        <v>0</v>
      </c>
      <c r="AB506">
        <v>4</v>
      </c>
      <c r="AC506">
        <v>0</v>
      </c>
      <c r="AD506">
        <v>0</v>
      </c>
      <c r="AE506">
        <v>0</v>
      </c>
      <c r="AF506">
        <v>1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 s="51" t="s">
        <v>128</v>
      </c>
    </row>
    <row r="507" spans="1:40" x14ac:dyDescent="0.3">
      <c r="A507">
        <v>2025</v>
      </c>
      <c r="B507">
        <v>3</v>
      </c>
      <c r="C507">
        <v>4413</v>
      </c>
      <c r="D507">
        <v>4416</v>
      </c>
      <c r="E507" t="s">
        <v>137</v>
      </c>
      <c r="F507" t="s">
        <v>92</v>
      </c>
      <c r="G507" t="s">
        <v>128</v>
      </c>
      <c r="H507">
        <v>0</v>
      </c>
      <c r="I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1</v>
      </c>
      <c r="Q507">
        <v>1</v>
      </c>
      <c r="R507">
        <v>1</v>
      </c>
      <c r="S507">
        <v>1</v>
      </c>
      <c r="T507">
        <v>2</v>
      </c>
      <c r="U507">
        <v>2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1</v>
      </c>
      <c r="AC507">
        <v>0</v>
      </c>
      <c r="AD507">
        <v>0</v>
      </c>
      <c r="AE507">
        <v>0</v>
      </c>
      <c r="AF507">
        <v>3</v>
      </c>
      <c r="AG507">
        <v>3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 s="51" t="s">
        <v>128</v>
      </c>
    </row>
    <row r="508" spans="1:40" x14ac:dyDescent="0.3">
      <c r="A508">
        <v>2025</v>
      </c>
      <c r="B508">
        <v>3</v>
      </c>
      <c r="C508">
        <v>4414</v>
      </c>
      <c r="D508">
        <v>4417</v>
      </c>
      <c r="E508" t="s">
        <v>138</v>
      </c>
      <c r="F508" t="s">
        <v>92</v>
      </c>
      <c r="G508" t="s">
        <v>107</v>
      </c>
      <c r="H508">
        <v>0</v>
      </c>
      <c r="I508">
        <v>0</v>
      </c>
      <c r="K508">
        <v>0</v>
      </c>
      <c r="L508">
        <v>2</v>
      </c>
      <c r="M508">
        <v>2</v>
      </c>
      <c r="N508">
        <v>4</v>
      </c>
      <c r="O508">
        <v>2</v>
      </c>
      <c r="P508">
        <v>1</v>
      </c>
      <c r="Q508">
        <v>1</v>
      </c>
      <c r="R508">
        <v>3</v>
      </c>
      <c r="S508">
        <v>2</v>
      </c>
      <c r="T508">
        <v>3</v>
      </c>
      <c r="U508">
        <v>3</v>
      </c>
      <c r="V508">
        <v>0</v>
      </c>
      <c r="W508">
        <v>0</v>
      </c>
      <c r="X508">
        <v>1</v>
      </c>
      <c r="Y508">
        <v>0</v>
      </c>
      <c r="Z508">
        <v>1</v>
      </c>
      <c r="AA508">
        <v>0</v>
      </c>
      <c r="AB508">
        <v>1</v>
      </c>
      <c r="AC508">
        <v>4</v>
      </c>
      <c r="AD508">
        <v>2</v>
      </c>
      <c r="AE508">
        <v>0</v>
      </c>
      <c r="AF508">
        <v>0</v>
      </c>
      <c r="AG508">
        <v>0</v>
      </c>
      <c r="AH508">
        <v>6</v>
      </c>
      <c r="AI508">
        <v>0</v>
      </c>
      <c r="AJ508">
        <v>8</v>
      </c>
      <c r="AK508">
        <v>0</v>
      </c>
      <c r="AL508">
        <v>0</v>
      </c>
      <c r="AM508">
        <v>4</v>
      </c>
      <c r="AN508" s="51" t="s">
        <v>107</v>
      </c>
    </row>
    <row r="509" spans="1:40" x14ac:dyDescent="0.3">
      <c r="A509">
        <v>2025</v>
      </c>
      <c r="B509">
        <v>3</v>
      </c>
      <c r="C509">
        <v>4415</v>
      </c>
      <c r="D509">
        <v>4418</v>
      </c>
      <c r="E509" t="s">
        <v>139</v>
      </c>
      <c r="F509" t="s">
        <v>92</v>
      </c>
      <c r="G509" t="s">
        <v>107</v>
      </c>
      <c r="H509">
        <v>0</v>
      </c>
      <c r="I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2</v>
      </c>
      <c r="U509">
        <v>2</v>
      </c>
      <c r="V509">
        <v>0</v>
      </c>
      <c r="W509">
        <v>0</v>
      </c>
      <c r="X509">
        <v>2</v>
      </c>
      <c r="Y509">
        <v>2</v>
      </c>
      <c r="Z509">
        <v>2</v>
      </c>
      <c r="AA509">
        <v>0</v>
      </c>
      <c r="AB509">
        <v>2</v>
      </c>
      <c r="AC509">
        <v>2</v>
      </c>
      <c r="AD509">
        <v>0</v>
      </c>
      <c r="AE509">
        <v>1</v>
      </c>
      <c r="AF509">
        <v>3</v>
      </c>
      <c r="AG509">
        <v>1</v>
      </c>
      <c r="AH509">
        <v>1</v>
      </c>
      <c r="AI509">
        <v>0</v>
      </c>
      <c r="AJ509">
        <v>2</v>
      </c>
      <c r="AK509">
        <v>0</v>
      </c>
      <c r="AL509">
        <v>0</v>
      </c>
      <c r="AM509">
        <v>2</v>
      </c>
      <c r="AN509" s="51" t="s">
        <v>107</v>
      </c>
    </row>
    <row r="510" spans="1:40" x14ac:dyDescent="0.3">
      <c r="A510">
        <v>2025</v>
      </c>
      <c r="B510">
        <v>3</v>
      </c>
      <c r="C510">
        <v>4416</v>
      </c>
      <c r="D510">
        <v>4419</v>
      </c>
      <c r="E510" t="s">
        <v>140</v>
      </c>
      <c r="F510" t="s">
        <v>92</v>
      </c>
      <c r="G510" t="s">
        <v>107</v>
      </c>
      <c r="H510">
        <v>1</v>
      </c>
      <c r="I510">
        <v>0</v>
      </c>
      <c r="K510">
        <v>1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1</v>
      </c>
      <c r="AC510">
        <v>2</v>
      </c>
      <c r="AD510">
        <v>2</v>
      </c>
      <c r="AE510">
        <v>1</v>
      </c>
      <c r="AF510">
        <v>0</v>
      </c>
      <c r="AG510">
        <v>0</v>
      </c>
      <c r="AH510">
        <v>5</v>
      </c>
      <c r="AI510">
        <v>0</v>
      </c>
      <c r="AJ510">
        <v>0</v>
      </c>
      <c r="AK510">
        <v>0</v>
      </c>
      <c r="AL510">
        <v>0</v>
      </c>
      <c r="AM510">
        <v>1</v>
      </c>
      <c r="AN510" s="51" t="s">
        <v>107</v>
      </c>
    </row>
    <row r="511" spans="1:40" x14ac:dyDescent="0.3">
      <c r="A511">
        <v>2025</v>
      </c>
      <c r="B511">
        <v>3</v>
      </c>
      <c r="C511">
        <v>4417</v>
      </c>
      <c r="D511">
        <v>4420</v>
      </c>
      <c r="E511" t="s">
        <v>141</v>
      </c>
      <c r="F511" t="s">
        <v>92</v>
      </c>
      <c r="G511" t="s">
        <v>141</v>
      </c>
      <c r="H511">
        <v>25</v>
      </c>
      <c r="I511">
        <v>0</v>
      </c>
      <c r="K511">
        <v>30</v>
      </c>
      <c r="L511">
        <v>11</v>
      </c>
      <c r="M511">
        <v>11</v>
      </c>
      <c r="N511">
        <v>11</v>
      </c>
      <c r="O511">
        <v>11</v>
      </c>
      <c r="P511">
        <v>21</v>
      </c>
      <c r="Q511">
        <v>21</v>
      </c>
      <c r="R511">
        <v>19</v>
      </c>
      <c r="S511">
        <v>21</v>
      </c>
      <c r="T511">
        <v>20</v>
      </c>
      <c r="U511">
        <v>20</v>
      </c>
      <c r="V511">
        <v>0</v>
      </c>
      <c r="W511">
        <v>0</v>
      </c>
      <c r="X511">
        <v>17</v>
      </c>
      <c r="Y511">
        <v>21</v>
      </c>
      <c r="Z511">
        <v>20</v>
      </c>
      <c r="AA511">
        <v>0</v>
      </c>
      <c r="AB511">
        <v>23</v>
      </c>
      <c r="AC511">
        <v>15</v>
      </c>
      <c r="AD511">
        <v>16</v>
      </c>
      <c r="AE511">
        <v>17</v>
      </c>
      <c r="AF511">
        <v>6</v>
      </c>
      <c r="AG511">
        <v>7</v>
      </c>
      <c r="AH511">
        <v>5</v>
      </c>
      <c r="AI511">
        <v>0</v>
      </c>
      <c r="AJ511">
        <v>12</v>
      </c>
      <c r="AK511">
        <v>0</v>
      </c>
      <c r="AL511">
        <v>1</v>
      </c>
      <c r="AM511">
        <v>20</v>
      </c>
      <c r="AN511" s="51" t="s">
        <v>141</v>
      </c>
    </row>
    <row r="512" spans="1:40" x14ac:dyDescent="0.3">
      <c r="A512">
        <v>2025</v>
      </c>
      <c r="B512">
        <v>3</v>
      </c>
      <c r="C512">
        <v>4418</v>
      </c>
      <c r="D512">
        <v>4421</v>
      </c>
      <c r="E512" t="s">
        <v>142</v>
      </c>
      <c r="F512" t="s">
        <v>92</v>
      </c>
      <c r="G512" t="s">
        <v>141</v>
      </c>
      <c r="H512">
        <v>1</v>
      </c>
      <c r="I512">
        <v>0</v>
      </c>
      <c r="K512">
        <v>1</v>
      </c>
      <c r="L512">
        <v>4</v>
      </c>
      <c r="M512">
        <v>4</v>
      </c>
      <c r="N512">
        <v>4</v>
      </c>
      <c r="O512">
        <v>4</v>
      </c>
      <c r="P512">
        <v>7</v>
      </c>
      <c r="Q512">
        <v>7</v>
      </c>
      <c r="R512">
        <v>8</v>
      </c>
      <c r="S512">
        <v>8</v>
      </c>
      <c r="T512">
        <v>4</v>
      </c>
      <c r="U512">
        <v>2</v>
      </c>
      <c r="V512">
        <v>0</v>
      </c>
      <c r="W512">
        <v>0</v>
      </c>
      <c r="X512">
        <v>8</v>
      </c>
      <c r="Y512">
        <v>7</v>
      </c>
      <c r="Z512">
        <v>9</v>
      </c>
      <c r="AA512">
        <v>0</v>
      </c>
      <c r="AB512">
        <v>5</v>
      </c>
      <c r="AC512">
        <v>5</v>
      </c>
      <c r="AD512">
        <v>6</v>
      </c>
      <c r="AE512">
        <v>7</v>
      </c>
      <c r="AF512">
        <v>6</v>
      </c>
      <c r="AG512">
        <v>5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6</v>
      </c>
      <c r="AN512" s="51" t="s">
        <v>141</v>
      </c>
    </row>
    <row r="513" spans="1:40" x14ac:dyDescent="0.3">
      <c r="A513">
        <v>2025</v>
      </c>
      <c r="B513">
        <v>3</v>
      </c>
      <c r="C513">
        <v>4419</v>
      </c>
      <c r="D513">
        <v>4422</v>
      </c>
      <c r="E513" t="s">
        <v>143</v>
      </c>
      <c r="F513" t="s">
        <v>92</v>
      </c>
      <c r="G513" t="s">
        <v>141</v>
      </c>
      <c r="H513">
        <v>0</v>
      </c>
      <c r="I513">
        <v>0</v>
      </c>
      <c r="K513">
        <v>0</v>
      </c>
      <c r="L513">
        <v>3</v>
      </c>
      <c r="M513">
        <v>3</v>
      </c>
      <c r="N513">
        <v>3</v>
      </c>
      <c r="O513">
        <v>3</v>
      </c>
      <c r="P513">
        <v>5</v>
      </c>
      <c r="Q513">
        <v>5</v>
      </c>
      <c r="R513">
        <v>5</v>
      </c>
      <c r="S513">
        <v>5</v>
      </c>
      <c r="T513">
        <v>7</v>
      </c>
      <c r="U513">
        <v>7</v>
      </c>
      <c r="V513">
        <v>0</v>
      </c>
      <c r="W513">
        <v>0</v>
      </c>
      <c r="X513">
        <v>5</v>
      </c>
      <c r="Y513">
        <v>7</v>
      </c>
      <c r="Z513">
        <v>6</v>
      </c>
      <c r="AA513">
        <v>0</v>
      </c>
      <c r="AB513">
        <v>10</v>
      </c>
      <c r="AC513">
        <v>4</v>
      </c>
      <c r="AD513">
        <v>7</v>
      </c>
      <c r="AE513">
        <v>4</v>
      </c>
      <c r="AF513">
        <v>7</v>
      </c>
      <c r="AG513">
        <v>3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1</v>
      </c>
      <c r="AN513" s="51" t="s">
        <v>141</v>
      </c>
    </row>
    <row r="514" spans="1:40" x14ac:dyDescent="0.3">
      <c r="A514">
        <v>2025</v>
      </c>
      <c r="B514">
        <v>3</v>
      </c>
      <c r="C514">
        <v>4420</v>
      </c>
      <c r="D514">
        <v>4423</v>
      </c>
      <c r="E514" t="s">
        <v>144</v>
      </c>
      <c r="F514" t="s">
        <v>92</v>
      </c>
      <c r="G514" t="s">
        <v>141</v>
      </c>
      <c r="H514">
        <v>0</v>
      </c>
      <c r="I514">
        <v>0</v>
      </c>
      <c r="K514">
        <v>0</v>
      </c>
      <c r="L514">
        <v>6</v>
      </c>
      <c r="M514">
        <v>6</v>
      </c>
      <c r="N514">
        <v>6</v>
      </c>
      <c r="O514">
        <v>6</v>
      </c>
      <c r="P514">
        <v>6</v>
      </c>
      <c r="Q514">
        <v>5</v>
      </c>
      <c r="R514">
        <v>5</v>
      </c>
      <c r="S514">
        <v>5</v>
      </c>
      <c r="T514">
        <v>6</v>
      </c>
      <c r="U514">
        <v>6</v>
      </c>
      <c r="V514">
        <v>0</v>
      </c>
      <c r="W514">
        <v>0</v>
      </c>
      <c r="X514">
        <v>4</v>
      </c>
      <c r="Y514">
        <v>2</v>
      </c>
      <c r="Z514">
        <v>2</v>
      </c>
      <c r="AA514">
        <v>0</v>
      </c>
      <c r="AB514">
        <v>6</v>
      </c>
      <c r="AC514">
        <v>6</v>
      </c>
      <c r="AD514">
        <v>6</v>
      </c>
      <c r="AE514">
        <v>5</v>
      </c>
      <c r="AF514">
        <v>2</v>
      </c>
      <c r="AG514">
        <v>2</v>
      </c>
      <c r="AH514">
        <v>1</v>
      </c>
      <c r="AI514">
        <v>0</v>
      </c>
      <c r="AJ514">
        <v>0</v>
      </c>
      <c r="AK514">
        <v>0</v>
      </c>
      <c r="AL514">
        <v>0</v>
      </c>
      <c r="AM514">
        <v>3</v>
      </c>
      <c r="AN514" s="51" t="s">
        <v>141</v>
      </c>
    </row>
    <row r="515" spans="1:40" x14ac:dyDescent="0.3">
      <c r="A515">
        <v>2025</v>
      </c>
      <c r="B515">
        <v>3</v>
      </c>
      <c r="C515">
        <v>4421</v>
      </c>
      <c r="D515">
        <v>4424</v>
      </c>
      <c r="E515" t="s">
        <v>145</v>
      </c>
      <c r="F515" t="s">
        <v>92</v>
      </c>
      <c r="G515" t="s">
        <v>141</v>
      </c>
      <c r="H515">
        <v>0</v>
      </c>
      <c r="I515">
        <v>0</v>
      </c>
      <c r="K515">
        <v>0</v>
      </c>
      <c r="L515">
        <v>4</v>
      </c>
      <c r="M515">
        <v>4</v>
      </c>
      <c r="N515">
        <v>4</v>
      </c>
      <c r="O515">
        <v>4</v>
      </c>
      <c r="P515">
        <v>2</v>
      </c>
      <c r="Q515">
        <v>2</v>
      </c>
      <c r="R515">
        <v>4</v>
      </c>
      <c r="S515">
        <v>2</v>
      </c>
      <c r="T515">
        <v>6</v>
      </c>
      <c r="U515">
        <v>8</v>
      </c>
      <c r="V515">
        <v>0</v>
      </c>
      <c r="W515">
        <v>0</v>
      </c>
      <c r="X515">
        <v>2</v>
      </c>
      <c r="Y515">
        <v>3</v>
      </c>
      <c r="Z515">
        <v>2</v>
      </c>
      <c r="AA515">
        <v>0</v>
      </c>
      <c r="AB515">
        <v>10</v>
      </c>
      <c r="AC515">
        <v>5</v>
      </c>
      <c r="AD515">
        <v>9</v>
      </c>
      <c r="AE515">
        <v>5</v>
      </c>
      <c r="AF515">
        <v>4</v>
      </c>
      <c r="AG515">
        <v>4</v>
      </c>
      <c r="AH515">
        <v>0</v>
      </c>
      <c r="AI515">
        <v>0</v>
      </c>
      <c r="AJ515">
        <v>1</v>
      </c>
      <c r="AK515">
        <v>0</v>
      </c>
      <c r="AL515">
        <v>0</v>
      </c>
      <c r="AM515">
        <v>2</v>
      </c>
      <c r="AN515" s="51" t="s">
        <v>141</v>
      </c>
    </row>
    <row r="516" spans="1:40" x14ac:dyDescent="0.3">
      <c r="A516">
        <v>2025</v>
      </c>
      <c r="B516">
        <v>3</v>
      </c>
      <c r="C516">
        <v>4422</v>
      </c>
      <c r="D516">
        <v>4425</v>
      </c>
      <c r="E516" t="s">
        <v>146</v>
      </c>
      <c r="F516" t="s">
        <v>92</v>
      </c>
      <c r="G516" t="s">
        <v>141</v>
      </c>
      <c r="H516">
        <v>0</v>
      </c>
      <c r="I516">
        <v>0</v>
      </c>
      <c r="K516">
        <v>0</v>
      </c>
      <c r="L516">
        <v>4</v>
      </c>
      <c r="M516">
        <v>4</v>
      </c>
      <c r="N516">
        <v>4</v>
      </c>
      <c r="O516">
        <v>4</v>
      </c>
      <c r="P516">
        <v>5</v>
      </c>
      <c r="Q516">
        <v>5</v>
      </c>
      <c r="R516">
        <v>1</v>
      </c>
      <c r="S516">
        <v>6</v>
      </c>
      <c r="T516">
        <v>1</v>
      </c>
      <c r="U516">
        <v>1</v>
      </c>
      <c r="V516">
        <v>0</v>
      </c>
      <c r="W516">
        <v>0</v>
      </c>
      <c r="X516">
        <v>5</v>
      </c>
      <c r="Y516">
        <v>3</v>
      </c>
      <c r="Z516">
        <v>4</v>
      </c>
      <c r="AA516">
        <v>0</v>
      </c>
      <c r="AB516">
        <v>8</v>
      </c>
      <c r="AC516">
        <v>3</v>
      </c>
      <c r="AD516">
        <v>5</v>
      </c>
      <c r="AE516">
        <v>3</v>
      </c>
      <c r="AF516">
        <v>4</v>
      </c>
      <c r="AG516">
        <v>1</v>
      </c>
      <c r="AH516">
        <v>2</v>
      </c>
      <c r="AI516">
        <v>0</v>
      </c>
      <c r="AJ516">
        <v>1</v>
      </c>
      <c r="AK516">
        <v>0</v>
      </c>
      <c r="AL516">
        <v>0</v>
      </c>
      <c r="AM516">
        <v>2</v>
      </c>
      <c r="AN516" s="51" t="s">
        <v>141</v>
      </c>
    </row>
    <row r="517" spans="1:40" x14ac:dyDescent="0.3">
      <c r="A517">
        <v>2025</v>
      </c>
      <c r="B517">
        <v>3</v>
      </c>
      <c r="C517">
        <v>4423</v>
      </c>
      <c r="D517">
        <v>4426</v>
      </c>
      <c r="E517" t="s">
        <v>147</v>
      </c>
      <c r="F517" t="s">
        <v>92</v>
      </c>
      <c r="G517" t="s">
        <v>141</v>
      </c>
      <c r="H517">
        <v>0</v>
      </c>
      <c r="I517">
        <v>0</v>
      </c>
      <c r="K517">
        <v>2</v>
      </c>
      <c r="L517">
        <v>7</v>
      </c>
      <c r="M517">
        <v>7</v>
      </c>
      <c r="N517">
        <v>7</v>
      </c>
      <c r="O517">
        <v>7</v>
      </c>
      <c r="P517">
        <v>8</v>
      </c>
      <c r="Q517">
        <v>8</v>
      </c>
      <c r="R517">
        <v>8</v>
      </c>
      <c r="S517">
        <v>8</v>
      </c>
      <c r="T517">
        <v>5</v>
      </c>
      <c r="U517">
        <v>5</v>
      </c>
      <c r="V517">
        <v>0</v>
      </c>
      <c r="W517">
        <v>0</v>
      </c>
      <c r="X517">
        <v>5</v>
      </c>
      <c r="Y517">
        <v>8</v>
      </c>
      <c r="Z517">
        <v>7</v>
      </c>
      <c r="AA517">
        <v>0</v>
      </c>
      <c r="AB517">
        <v>4</v>
      </c>
      <c r="AC517">
        <v>8</v>
      </c>
      <c r="AD517">
        <v>8</v>
      </c>
      <c r="AE517">
        <v>8</v>
      </c>
      <c r="AF517">
        <v>6</v>
      </c>
      <c r="AG517">
        <v>6</v>
      </c>
      <c r="AH517">
        <v>4</v>
      </c>
      <c r="AI517">
        <v>0</v>
      </c>
      <c r="AJ517">
        <v>11</v>
      </c>
      <c r="AK517">
        <v>0</v>
      </c>
      <c r="AL517">
        <v>8</v>
      </c>
      <c r="AM517">
        <v>5</v>
      </c>
      <c r="AN517" s="51" t="s">
        <v>141</v>
      </c>
    </row>
    <row r="518" spans="1:40" x14ac:dyDescent="0.3">
      <c r="A518">
        <v>2025</v>
      </c>
      <c r="B518">
        <v>3</v>
      </c>
      <c r="C518">
        <v>4424</v>
      </c>
      <c r="D518">
        <v>4427</v>
      </c>
      <c r="E518" t="s">
        <v>148</v>
      </c>
      <c r="F518" t="s">
        <v>92</v>
      </c>
      <c r="G518" t="s">
        <v>141</v>
      </c>
      <c r="H518">
        <v>0</v>
      </c>
      <c r="I518">
        <v>0</v>
      </c>
      <c r="K518">
        <v>0</v>
      </c>
      <c r="L518">
        <v>1</v>
      </c>
      <c r="M518">
        <v>1</v>
      </c>
      <c r="N518">
        <v>1</v>
      </c>
      <c r="O518">
        <v>1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 s="51" t="s">
        <v>141</v>
      </c>
    </row>
    <row r="519" spans="1:40" x14ac:dyDescent="0.3">
      <c r="A519">
        <v>2025</v>
      </c>
      <c r="B519">
        <v>3</v>
      </c>
      <c r="C519">
        <v>4425</v>
      </c>
      <c r="D519">
        <v>4428</v>
      </c>
      <c r="E519" t="s">
        <v>149</v>
      </c>
      <c r="F519" t="s">
        <v>92</v>
      </c>
      <c r="G519" t="s">
        <v>141</v>
      </c>
      <c r="H519">
        <v>1</v>
      </c>
      <c r="I519">
        <v>0</v>
      </c>
      <c r="K519">
        <v>1</v>
      </c>
      <c r="L519">
        <v>1</v>
      </c>
      <c r="M519">
        <v>1</v>
      </c>
      <c r="N519">
        <v>1</v>
      </c>
      <c r="O519">
        <v>1</v>
      </c>
      <c r="P519">
        <v>3</v>
      </c>
      <c r="Q519">
        <v>3</v>
      </c>
      <c r="R519">
        <v>3</v>
      </c>
      <c r="S519">
        <v>3</v>
      </c>
      <c r="T519">
        <v>4</v>
      </c>
      <c r="U519">
        <v>4</v>
      </c>
      <c r="V519">
        <v>0</v>
      </c>
      <c r="W519">
        <v>0</v>
      </c>
      <c r="X519">
        <v>3</v>
      </c>
      <c r="Y519">
        <v>3</v>
      </c>
      <c r="Z519">
        <v>3</v>
      </c>
      <c r="AA519">
        <v>0</v>
      </c>
      <c r="AB519">
        <v>5</v>
      </c>
      <c r="AC519">
        <v>4</v>
      </c>
      <c r="AD519">
        <v>4</v>
      </c>
      <c r="AE519">
        <v>4</v>
      </c>
      <c r="AF519">
        <v>2</v>
      </c>
      <c r="AG519">
        <v>1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2</v>
      </c>
      <c r="AN519" s="51" t="s">
        <v>141</v>
      </c>
    </row>
    <row r="520" spans="1:40" x14ac:dyDescent="0.3">
      <c r="A520">
        <v>2025</v>
      </c>
      <c r="B520">
        <v>3</v>
      </c>
      <c r="C520">
        <v>4426</v>
      </c>
      <c r="D520">
        <v>4429</v>
      </c>
      <c r="E520" t="s">
        <v>150</v>
      </c>
      <c r="F520" t="s">
        <v>92</v>
      </c>
      <c r="G520" t="s">
        <v>141</v>
      </c>
      <c r="H520">
        <v>0</v>
      </c>
      <c r="I520">
        <v>0</v>
      </c>
      <c r="K520">
        <v>1</v>
      </c>
      <c r="L520">
        <v>10</v>
      </c>
      <c r="M520">
        <v>10</v>
      </c>
      <c r="N520">
        <v>10</v>
      </c>
      <c r="O520">
        <v>10</v>
      </c>
      <c r="P520">
        <v>9</v>
      </c>
      <c r="Q520">
        <v>7</v>
      </c>
      <c r="R520">
        <v>8</v>
      </c>
      <c r="S520">
        <v>9</v>
      </c>
      <c r="T520">
        <v>7</v>
      </c>
      <c r="U520">
        <v>8</v>
      </c>
      <c r="V520">
        <v>0</v>
      </c>
      <c r="W520">
        <v>0</v>
      </c>
      <c r="X520">
        <v>11</v>
      </c>
      <c r="Y520">
        <v>11</v>
      </c>
      <c r="Z520">
        <v>4</v>
      </c>
      <c r="AA520">
        <v>0</v>
      </c>
      <c r="AB520">
        <v>12</v>
      </c>
      <c r="AC520">
        <v>9</v>
      </c>
      <c r="AD520">
        <v>8</v>
      </c>
      <c r="AE520">
        <v>7</v>
      </c>
      <c r="AF520">
        <v>8</v>
      </c>
      <c r="AG520">
        <v>8</v>
      </c>
      <c r="AH520">
        <v>3</v>
      </c>
      <c r="AI520">
        <v>0</v>
      </c>
      <c r="AJ520">
        <v>0</v>
      </c>
      <c r="AK520">
        <v>0</v>
      </c>
      <c r="AL520">
        <v>12</v>
      </c>
      <c r="AM520">
        <v>9</v>
      </c>
      <c r="AN520" s="51" t="s">
        <v>141</v>
      </c>
    </row>
    <row r="521" spans="1:40" x14ac:dyDescent="0.3">
      <c r="A521">
        <v>2025</v>
      </c>
      <c r="B521">
        <v>3</v>
      </c>
      <c r="C521">
        <v>4427</v>
      </c>
      <c r="D521">
        <v>4430</v>
      </c>
      <c r="E521" t="s">
        <v>151</v>
      </c>
      <c r="F521" t="s">
        <v>92</v>
      </c>
      <c r="G521" t="s">
        <v>141</v>
      </c>
      <c r="H521">
        <v>0</v>
      </c>
      <c r="I521">
        <v>0</v>
      </c>
      <c r="K521">
        <v>0</v>
      </c>
      <c r="L521">
        <v>3</v>
      </c>
      <c r="M521">
        <v>3</v>
      </c>
      <c r="N521">
        <v>3</v>
      </c>
      <c r="O521">
        <v>3</v>
      </c>
      <c r="P521">
        <v>3</v>
      </c>
      <c r="Q521">
        <v>3</v>
      </c>
      <c r="R521">
        <v>3</v>
      </c>
      <c r="S521">
        <v>3</v>
      </c>
      <c r="T521">
        <v>4</v>
      </c>
      <c r="U521">
        <v>4</v>
      </c>
      <c r="V521">
        <v>0</v>
      </c>
      <c r="W521">
        <v>0</v>
      </c>
      <c r="X521">
        <v>4</v>
      </c>
      <c r="Y521">
        <v>4</v>
      </c>
      <c r="Z521">
        <v>4</v>
      </c>
      <c r="AA521">
        <v>0</v>
      </c>
      <c r="AB521">
        <v>5</v>
      </c>
      <c r="AC521">
        <v>3</v>
      </c>
      <c r="AD521">
        <v>3</v>
      </c>
      <c r="AE521">
        <v>3</v>
      </c>
      <c r="AF521">
        <v>2</v>
      </c>
      <c r="AG521">
        <v>2</v>
      </c>
      <c r="AH521">
        <v>0</v>
      </c>
      <c r="AI521">
        <v>0</v>
      </c>
      <c r="AJ521">
        <v>3</v>
      </c>
      <c r="AK521">
        <v>0</v>
      </c>
      <c r="AL521">
        <v>0</v>
      </c>
      <c r="AM521">
        <v>0</v>
      </c>
      <c r="AN521" s="51" t="s">
        <v>141</v>
      </c>
    </row>
    <row r="522" spans="1:40" x14ac:dyDescent="0.3">
      <c r="A522">
        <v>2025</v>
      </c>
      <c r="B522">
        <v>3</v>
      </c>
      <c r="C522">
        <v>4428</v>
      </c>
      <c r="D522">
        <v>4431</v>
      </c>
      <c r="E522" t="s">
        <v>152</v>
      </c>
      <c r="F522" t="s">
        <v>92</v>
      </c>
      <c r="G522" t="s">
        <v>141</v>
      </c>
      <c r="H522">
        <v>0</v>
      </c>
      <c r="I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1</v>
      </c>
      <c r="AD522">
        <v>1</v>
      </c>
      <c r="AE522">
        <v>1</v>
      </c>
      <c r="AF522">
        <v>0</v>
      </c>
      <c r="AG522">
        <v>0</v>
      </c>
      <c r="AH522">
        <v>3</v>
      </c>
      <c r="AI522">
        <v>0</v>
      </c>
      <c r="AJ522">
        <v>2</v>
      </c>
      <c r="AK522">
        <v>0</v>
      </c>
      <c r="AL522">
        <v>0</v>
      </c>
      <c r="AM522">
        <v>3</v>
      </c>
      <c r="AN522" s="51" t="s">
        <v>141</v>
      </c>
    </row>
    <row r="523" spans="1:40" x14ac:dyDescent="0.3">
      <c r="A523">
        <v>2025</v>
      </c>
      <c r="B523">
        <v>3</v>
      </c>
      <c r="C523">
        <v>4429</v>
      </c>
      <c r="D523">
        <v>4432</v>
      </c>
      <c r="E523" t="s">
        <v>153</v>
      </c>
      <c r="F523" t="s">
        <v>92</v>
      </c>
      <c r="G523" t="s">
        <v>141</v>
      </c>
      <c r="H523">
        <v>0</v>
      </c>
      <c r="I523">
        <v>0</v>
      </c>
      <c r="K523">
        <v>0</v>
      </c>
      <c r="L523">
        <v>1</v>
      </c>
      <c r="M523">
        <v>1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3</v>
      </c>
      <c r="U523">
        <v>3</v>
      </c>
      <c r="V523">
        <v>0</v>
      </c>
      <c r="W523">
        <v>0</v>
      </c>
      <c r="X523">
        <v>2</v>
      </c>
      <c r="Y523">
        <v>2</v>
      </c>
      <c r="Z523">
        <v>2</v>
      </c>
      <c r="AA523">
        <v>0</v>
      </c>
      <c r="AB523">
        <v>4</v>
      </c>
      <c r="AC523">
        <v>3</v>
      </c>
      <c r="AD523">
        <v>3</v>
      </c>
      <c r="AE523">
        <v>4</v>
      </c>
      <c r="AF523">
        <v>4</v>
      </c>
      <c r="AG523">
        <v>3</v>
      </c>
      <c r="AH523">
        <v>0</v>
      </c>
      <c r="AI523">
        <v>0</v>
      </c>
      <c r="AJ523">
        <v>5</v>
      </c>
      <c r="AK523">
        <v>0</v>
      </c>
      <c r="AL523">
        <v>0</v>
      </c>
      <c r="AM523">
        <v>0</v>
      </c>
      <c r="AN523" s="51" t="s">
        <v>141</v>
      </c>
    </row>
    <row r="524" spans="1:40" x14ac:dyDescent="0.3">
      <c r="A524">
        <v>2025</v>
      </c>
      <c r="B524">
        <v>3</v>
      </c>
      <c r="C524">
        <v>4430</v>
      </c>
      <c r="D524">
        <v>4433</v>
      </c>
      <c r="E524" t="s">
        <v>154</v>
      </c>
      <c r="F524" t="s">
        <v>92</v>
      </c>
      <c r="G524" t="s">
        <v>141</v>
      </c>
      <c r="H524">
        <v>0</v>
      </c>
      <c r="I524">
        <v>0</v>
      </c>
      <c r="K524">
        <v>0</v>
      </c>
      <c r="L524">
        <v>3</v>
      </c>
      <c r="M524">
        <v>3</v>
      </c>
      <c r="N524">
        <v>3</v>
      </c>
      <c r="O524">
        <v>3</v>
      </c>
      <c r="P524">
        <v>5</v>
      </c>
      <c r="Q524">
        <v>5</v>
      </c>
      <c r="R524">
        <v>5</v>
      </c>
      <c r="S524">
        <v>5</v>
      </c>
      <c r="T524">
        <v>2</v>
      </c>
      <c r="U524">
        <v>2</v>
      </c>
      <c r="V524">
        <v>0</v>
      </c>
      <c r="W524">
        <v>0</v>
      </c>
      <c r="X524">
        <v>6</v>
      </c>
      <c r="Y524">
        <v>5</v>
      </c>
      <c r="Z524">
        <v>6</v>
      </c>
      <c r="AA524">
        <v>0</v>
      </c>
      <c r="AB524">
        <v>2</v>
      </c>
      <c r="AC524">
        <v>1</v>
      </c>
      <c r="AD524">
        <v>1</v>
      </c>
      <c r="AE524">
        <v>1</v>
      </c>
      <c r="AF524">
        <v>2</v>
      </c>
      <c r="AG524">
        <v>0</v>
      </c>
      <c r="AH524">
        <v>0</v>
      </c>
      <c r="AI524">
        <v>0</v>
      </c>
      <c r="AJ524">
        <v>1</v>
      </c>
      <c r="AK524">
        <v>0</v>
      </c>
      <c r="AL524">
        <v>2</v>
      </c>
      <c r="AM524">
        <v>3</v>
      </c>
      <c r="AN524" s="51" t="s">
        <v>141</v>
      </c>
    </row>
    <row r="525" spans="1:40" x14ac:dyDescent="0.3">
      <c r="A525">
        <v>2025</v>
      </c>
      <c r="B525">
        <v>3</v>
      </c>
      <c r="C525">
        <v>4431</v>
      </c>
      <c r="D525">
        <v>4434</v>
      </c>
      <c r="E525" t="s">
        <v>155</v>
      </c>
      <c r="F525" t="s">
        <v>92</v>
      </c>
      <c r="G525" t="s">
        <v>141</v>
      </c>
      <c r="H525">
        <v>0</v>
      </c>
      <c r="I525">
        <v>0</v>
      </c>
      <c r="K525">
        <v>0</v>
      </c>
      <c r="L525">
        <v>1</v>
      </c>
      <c r="M525">
        <v>1</v>
      </c>
      <c r="N525">
        <v>1</v>
      </c>
      <c r="O525">
        <v>1</v>
      </c>
      <c r="P525">
        <v>5</v>
      </c>
      <c r="Q525">
        <v>5</v>
      </c>
      <c r="R525">
        <v>5</v>
      </c>
      <c r="S525">
        <v>5</v>
      </c>
      <c r="T525">
        <v>4</v>
      </c>
      <c r="U525">
        <v>4</v>
      </c>
      <c r="V525">
        <v>0</v>
      </c>
      <c r="W525">
        <v>0</v>
      </c>
      <c r="X525">
        <v>6</v>
      </c>
      <c r="Y525">
        <v>7</v>
      </c>
      <c r="Z525">
        <v>6</v>
      </c>
      <c r="AA525">
        <v>0</v>
      </c>
      <c r="AB525">
        <v>3</v>
      </c>
      <c r="AC525">
        <v>2</v>
      </c>
      <c r="AD525">
        <v>3</v>
      </c>
      <c r="AE525">
        <v>3</v>
      </c>
      <c r="AF525">
        <v>2</v>
      </c>
      <c r="AG525">
        <v>2</v>
      </c>
      <c r="AH525">
        <v>0</v>
      </c>
      <c r="AI525">
        <v>0</v>
      </c>
      <c r="AJ525">
        <v>1</v>
      </c>
      <c r="AK525">
        <v>0</v>
      </c>
      <c r="AL525">
        <v>0</v>
      </c>
      <c r="AM525">
        <v>1</v>
      </c>
      <c r="AN525" s="51" t="s">
        <v>141</v>
      </c>
    </row>
    <row r="526" spans="1:40" x14ac:dyDescent="0.3">
      <c r="A526">
        <v>2025</v>
      </c>
      <c r="B526">
        <v>3</v>
      </c>
      <c r="C526">
        <v>4432</v>
      </c>
      <c r="D526">
        <v>4435</v>
      </c>
      <c r="E526" t="s">
        <v>156</v>
      </c>
      <c r="F526" t="s">
        <v>92</v>
      </c>
      <c r="G526" t="s">
        <v>141</v>
      </c>
      <c r="H526">
        <v>0</v>
      </c>
      <c r="I526">
        <v>0</v>
      </c>
      <c r="K526">
        <v>0</v>
      </c>
      <c r="L526">
        <v>1</v>
      </c>
      <c r="M526">
        <v>1</v>
      </c>
      <c r="N526">
        <v>1</v>
      </c>
      <c r="O526">
        <v>1</v>
      </c>
      <c r="P526">
        <v>5</v>
      </c>
      <c r="Q526">
        <v>5</v>
      </c>
      <c r="R526">
        <v>5</v>
      </c>
      <c r="S526">
        <v>5</v>
      </c>
      <c r="T526">
        <v>3</v>
      </c>
      <c r="U526">
        <v>3</v>
      </c>
      <c r="V526">
        <v>0</v>
      </c>
      <c r="W526">
        <v>0</v>
      </c>
      <c r="X526">
        <v>1</v>
      </c>
      <c r="Y526">
        <v>2</v>
      </c>
      <c r="Z526">
        <v>1</v>
      </c>
      <c r="AA526">
        <v>0</v>
      </c>
      <c r="AB526">
        <v>2</v>
      </c>
      <c r="AC526">
        <v>3</v>
      </c>
      <c r="AD526">
        <v>4</v>
      </c>
      <c r="AE526">
        <v>4</v>
      </c>
      <c r="AF526">
        <v>6</v>
      </c>
      <c r="AG526">
        <v>3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1</v>
      </c>
      <c r="AN526" s="51" t="s">
        <v>141</v>
      </c>
    </row>
    <row r="527" spans="1:40" x14ac:dyDescent="0.3">
      <c r="A527">
        <v>2025</v>
      </c>
      <c r="B527">
        <v>3</v>
      </c>
      <c r="C527">
        <v>4433</v>
      </c>
      <c r="D527">
        <v>4436</v>
      </c>
      <c r="E527" t="s">
        <v>157</v>
      </c>
      <c r="F527" t="s">
        <v>92</v>
      </c>
      <c r="G527" t="s">
        <v>141</v>
      </c>
      <c r="H527">
        <v>0</v>
      </c>
      <c r="I527">
        <v>0</v>
      </c>
      <c r="K527">
        <v>0</v>
      </c>
      <c r="L527">
        <v>2</v>
      </c>
      <c r="M527">
        <v>2</v>
      </c>
      <c r="N527">
        <v>2</v>
      </c>
      <c r="O527">
        <v>2</v>
      </c>
      <c r="P527">
        <v>3</v>
      </c>
      <c r="Q527">
        <v>3</v>
      </c>
      <c r="R527">
        <v>3</v>
      </c>
      <c r="S527">
        <v>3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v>1</v>
      </c>
      <c r="AA527">
        <v>0</v>
      </c>
      <c r="AB527">
        <v>2</v>
      </c>
      <c r="AC527">
        <v>1</v>
      </c>
      <c r="AD527">
        <v>1</v>
      </c>
      <c r="AE527">
        <v>0</v>
      </c>
      <c r="AF527">
        <v>3</v>
      </c>
      <c r="AG527">
        <v>2</v>
      </c>
      <c r="AH527">
        <v>0</v>
      </c>
      <c r="AI527">
        <v>0</v>
      </c>
      <c r="AJ527">
        <v>0</v>
      </c>
      <c r="AK527">
        <v>0</v>
      </c>
      <c r="AL527">
        <v>1</v>
      </c>
      <c r="AM527">
        <v>0</v>
      </c>
      <c r="AN527" s="51" t="s">
        <v>141</v>
      </c>
    </row>
    <row r="528" spans="1:40" x14ac:dyDescent="0.3">
      <c r="A528">
        <v>2025</v>
      </c>
      <c r="B528">
        <v>3</v>
      </c>
      <c r="C528">
        <v>4435</v>
      </c>
      <c r="D528">
        <v>4438</v>
      </c>
      <c r="E528" t="s">
        <v>159</v>
      </c>
      <c r="F528" t="s">
        <v>92</v>
      </c>
      <c r="G528" t="s">
        <v>141</v>
      </c>
      <c r="H528">
        <v>0</v>
      </c>
      <c r="I528">
        <v>0</v>
      </c>
      <c r="K528">
        <v>0</v>
      </c>
      <c r="L528">
        <v>3</v>
      </c>
      <c r="M528">
        <v>3</v>
      </c>
      <c r="N528">
        <v>3</v>
      </c>
      <c r="O528">
        <v>3</v>
      </c>
      <c r="P528">
        <v>6</v>
      </c>
      <c r="Q528">
        <v>6</v>
      </c>
      <c r="R528">
        <v>6</v>
      </c>
      <c r="S528">
        <v>6</v>
      </c>
      <c r="T528">
        <v>2</v>
      </c>
      <c r="U528">
        <v>2</v>
      </c>
      <c r="V528">
        <v>0</v>
      </c>
      <c r="W528">
        <v>0</v>
      </c>
      <c r="X528">
        <v>3</v>
      </c>
      <c r="Y528">
        <v>3</v>
      </c>
      <c r="Z528">
        <v>2</v>
      </c>
      <c r="AA528">
        <v>0</v>
      </c>
      <c r="AB528">
        <v>6</v>
      </c>
      <c r="AC528">
        <v>7</v>
      </c>
      <c r="AD528">
        <v>7</v>
      </c>
      <c r="AE528">
        <v>7</v>
      </c>
      <c r="AF528">
        <v>3</v>
      </c>
      <c r="AG528">
        <v>3</v>
      </c>
      <c r="AH528">
        <v>1</v>
      </c>
      <c r="AI528">
        <v>0</v>
      </c>
      <c r="AJ528">
        <v>1</v>
      </c>
      <c r="AK528">
        <v>0</v>
      </c>
      <c r="AL528">
        <v>2</v>
      </c>
      <c r="AM528">
        <v>2</v>
      </c>
      <c r="AN528" s="51" t="s">
        <v>141</v>
      </c>
    </row>
    <row r="529" spans="1:40" x14ac:dyDescent="0.3">
      <c r="A529">
        <v>2025</v>
      </c>
      <c r="B529">
        <v>3</v>
      </c>
      <c r="C529">
        <v>4436</v>
      </c>
      <c r="D529">
        <v>4439</v>
      </c>
      <c r="E529" t="s">
        <v>160</v>
      </c>
      <c r="F529" t="s">
        <v>33</v>
      </c>
      <c r="G529" t="s">
        <v>161</v>
      </c>
      <c r="H529">
        <v>0</v>
      </c>
      <c r="I529">
        <v>0</v>
      </c>
      <c r="K529">
        <v>0</v>
      </c>
      <c r="L529">
        <v>6</v>
      </c>
      <c r="M529">
        <v>6</v>
      </c>
      <c r="N529">
        <v>6</v>
      </c>
      <c r="O529">
        <v>6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4</v>
      </c>
      <c r="V529">
        <v>0</v>
      </c>
      <c r="W529">
        <v>0</v>
      </c>
      <c r="X529">
        <v>6</v>
      </c>
      <c r="Y529">
        <v>6</v>
      </c>
      <c r="Z529">
        <v>6</v>
      </c>
      <c r="AA529">
        <v>0</v>
      </c>
      <c r="AB529">
        <v>1</v>
      </c>
      <c r="AC529">
        <v>1</v>
      </c>
      <c r="AD529">
        <v>1</v>
      </c>
      <c r="AE529">
        <v>1</v>
      </c>
      <c r="AF529">
        <v>6</v>
      </c>
      <c r="AG529">
        <v>5</v>
      </c>
      <c r="AH529">
        <v>11</v>
      </c>
      <c r="AI529">
        <v>0</v>
      </c>
      <c r="AJ529">
        <v>3</v>
      </c>
      <c r="AK529">
        <v>0</v>
      </c>
      <c r="AL529">
        <v>1</v>
      </c>
      <c r="AM529">
        <v>3</v>
      </c>
      <c r="AN529" s="51" t="s">
        <v>161</v>
      </c>
    </row>
    <row r="530" spans="1:40" x14ac:dyDescent="0.3">
      <c r="A530">
        <v>2025</v>
      </c>
      <c r="B530">
        <v>3</v>
      </c>
      <c r="C530">
        <v>4437</v>
      </c>
      <c r="D530">
        <v>4440</v>
      </c>
      <c r="E530" t="s">
        <v>162</v>
      </c>
      <c r="F530" t="s">
        <v>163</v>
      </c>
      <c r="G530" t="s">
        <v>164</v>
      </c>
      <c r="H530">
        <v>7</v>
      </c>
      <c r="I530">
        <v>0</v>
      </c>
      <c r="K530">
        <v>8</v>
      </c>
      <c r="L530">
        <v>6</v>
      </c>
      <c r="M530">
        <v>6</v>
      </c>
      <c r="N530">
        <v>6</v>
      </c>
      <c r="O530">
        <v>6</v>
      </c>
      <c r="P530">
        <v>6</v>
      </c>
      <c r="Q530">
        <v>6</v>
      </c>
      <c r="R530">
        <v>6</v>
      </c>
      <c r="S530">
        <v>6</v>
      </c>
      <c r="T530">
        <v>10</v>
      </c>
      <c r="U530">
        <v>10</v>
      </c>
      <c r="V530">
        <v>0</v>
      </c>
      <c r="W530">
        <v>0</v>
      </c>
      <c r="X530">
        <v>5</v>
      </c>
      <c r="Y530">
        <v>5</v>
      </c>
      <c r="Z530">
        <v>0</v>
      </c>
      <c r="AA530">
        <v>0</v>
      </c>
      <c r="AB530">
        <v>7</v>
      </c>
      <c r="AC530">
        <v>2</v>
      </c>
      <c r="AD530">
        <v>8</v>
      </c>
      <c r="AE530">
        <v>7</v>
      </c>
      <c r="AF530">
        <v>5</v>
      </c>
      <c r="AG530">
        <v>4</v>
      </c>
      <c r="AH530">
        <v>1</v>
      </c>
      <c r="AI530">
        <v>0</v>
      </c>
      <c r="AJ530">
        <v>5</v>
      </c>
      <c r="AK530">
        <v>0</v>
      </c>
      <c r="AL530">
        <v>0</v>
      </c>
      <c r="AM530">
        <v>4</v>
      </c>
      <c r="AN530" s="51" t="s">
        <v>164</v>
      </c>
    </row>
    <row r="531" spans="1:40" x14ac:dyDescent="0.3">
      <c r="A531">
        <v>2025</v>
      </c>
      <c r="B531">
        <v>3</v>
      </c>
      <c r="C531">
        <v>4438</v>
      </c>
      <c r="D531">
        <v>4441</v>
      </c>
      <c r="E531" t="s">
        <v>165</v>
      </c>
      <c r="F531" t="s">
        <v>163</v>
      </c>
      <c r="G531" t="s">
        <v>164</v>
      </c>
      <c r="H531">
        <v>7</v>
      </c>
      <c r="I531">
        <v>0</v>
      </c>
      <c r="K531">
        <v>7</v>
      </c>
      <c r="L531">
        <v>11</v>
      </c>
      <c r="M531">
        <v>11</v>
      </c>
      <c r="N531">
        <v>11</v>
      </c>
      <c r="O531">
        <v>11</v>
      </c>
      <c r="P531">
        <v>11</v>
      </c>
      <c r="Q531">
        <v>11</v>
      </c>
      <c r="R531">
        <v>11</v>
      </c>
      <c r="S531">
        <v>11</v>
      </c>
      <c r="T531">
        <v>16</v>
      </c>
      <c r="U531">
        <v>16</v>
      </c>
      <c r="V531">
        <v>0</v>
      </c>
      <c r="W531">
        <v>0</v>
      </c>
      <c r="X531">
        <v>12</v>
      </c>
      <c r="Y531">
        <v>12</v>
      </c>
      <c r="Z531">
        <v>11</v>
      </c>
      <c r="AA531">
        <v>0</v>
      </c>
      <c r="AB531">
        <v>11</v>
      </c>
      <c r="AC531">
        <v>7</v>
      </c>
      <c r="AD531">
        <v>13</v>
      </c>
      <c r="AE531">
        <v>11</v>
      </c>
      <c r="AF531">
        <v>7</v>
      </c>
      <c r="AG531">
        <v>6</v>
      </c>
      <c r="AH531">
        <v>1</v>
      </c>
      <c r="AI531">
        <v>0</v>
      </c>
      <c r="AJ531">
        <v>19</v>
      </c>
      <c r="AK531">
        <v>0</v>
      </c>
      <c r="AL531">
        <v>0</v>
      </c>
      <c r="AM531">
        <v>10</v>
      </c>
      <c r="AN531" s="51" t="s">
        <v>164</v>
      </c>
    </row>
    <row r="532" spans="1:40" x14ac:dyDescent="0.3">
      <c r="A532">
        <v>2025</v>
      </c>
      <c r="B532">
        <v>3</v>
      </c>
      <c r="C532">
        <v>4439</v>
      </c>
      <c r="D532">
        <v>4442</v>
      </c>
      <c r="E532" t="s">
        <v>166</v>
      </c>
      <c r="F532" t="s">
        <v>163</v>
      </c>
      <c r="G532" t="s">
        <v>167</v>
      </c>
      <c r="H532">
        <v>0</v>
      </c>
      <c r="I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1</v>
      </c>
      <c r="Q532">
        <v>1</v>
      </c>
      <c r="R532">
        <v>1</v>
      </c>
      <c r="S532">
        <v>1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1</v>
      </c>
      <c r="AG532">
        <v>0</v>
      </c>
      <c r="AH532">
        <v>0</v>
      </c>
      <c r="AI532">
        <v>0</v>
      </c>
      <c r="AJ532">
        <v>1</v>
      </c>
      <c r="AK532">
        <v>0</v>
      </c>
      <c r="AL532">
        <v>0</v>
      </c>
      <c r="AM532">
        <v>0</v>
      </c>
      <c r="AN532" s="51" t="s">
        <v>363</v>
      </c>
    </row>
    <row r="533" spans="1:40" x14ac:dyDescent="0.3">
      <c r="A533">
        <v>2025</v>
      </c>
      <c r="B533">
        <v>3</v>
      </c>
      <c r="C533">
        <v>4440</v>
      </c>
      <c r="D533">
        <v>4443</v>
      </c>
      <c r="E533" t="s">
        <v>168</v>
      </c>
      <c r="F533" t="s">
        <v>163</v>
      </c>
      <c r="G533" t="s">
        <v>164</v>
      </c>
      <c r="H533">
        <v>0</v>
      </c>
      <c r="I533">
        <v>0</v>
      </c>
      <c r="K533">
        <v>0</v>
      </c>
      <c r="L533">
        <v>6</v>
      </c>
      <c r="M533">
        <v>6</v>
      </c>
      <c r="N533">
        <v>6</v>
      </c>
      <c r="O533">
        <v>6</v>
      </c>
      <c r="P533">
        <v>5</v>
      </c>
      <c r="Q533">
        <v>4</v>
      </c>
      <c r="R533">
        <v>5</v>
      </c>
      <c r="S533">
        <v>5</v>
      </c>
      <c r="T533">
        <v>3</v>
      </c>
      <c r="U533">
        <v>3</v>
      </c>
      <c r="V533">
        <v>0</v>
      </c>
      <c r="W533">
        <v>0</v>
      </c>
      <c r="X533">
        <v>8</v>
      </c>
      <c r="Y533">
        <v>7</v>
      </c>
      <c r="Z533">
        <v>7</v>
      </c>
      <c r="AA533">
        <v>0</v>
      </c>
      <c r="AB533">
        <v>6</v>
      </c>
      <c r="AC533">
        <v>3</v>
      </c>
      <c r="AD533">
        <v>2</v>
      </c>
      <c r="AE533">
        <v>4</v>
      </c>
      <c r="AF533">
        <v>7</v>
      </c>
      <c r="AG533">
        <v>8</v>
      </c>
      <c r="AH533">
        <v>3</v>
      </c>
      <c r="AI533">
        <v>0</v>
      </c>
      <c r="AJ533">
        <v>2</v>
      </c>
      <c r="AK533">
        <v>0</v>
      </c>
      <c r="AL533">
        <v>0</v>
      </c>
      <c r="AM533">
        <v>4</v>
      </c>
      <c r="AN533" s="51" t="s">
        <v>364</v>
      </c>
    </row>
    <row r="534" spans="1:40" x14ac:dyDescent="0.3">
      <c r="A534">
        <v>2025</v>
      </c>
      <c r="B534">
        <v>3</v>
      </c>
      <c r="C534">
        <v>4441</v>
      </c>
      <c r="D534">
        <v>4444</v>
      </c>
      <c r="E534" t="s">
        <v>169</v>
      </c>
      <c r="F534" t="s">
        <v>163</v>
      </c>
      <c r="G534" t="s">
        <v>169</v>
      </c>
      <c r="H534">
        <v>0</v>
      </c>
      <c r="I534">
        <v>0</v>
      </c>
      <c r="K534">
        <v>0</v>
      </c>
      <c r="L534">
        <v>1</v>
      </c>
      <c r="M534">
        <v>1</v>
      </c>
      <c r="N534">
        <v>1</v>
      </c>
      <c r="O534">
        <v>1</v>
      </c>
      <c r="P534">
        <v>2</v>
      </c>
      <c r="Q534">
        <v>2</v>
      </c>
      <c r="R534">
        <v>2</v>
      </c>
      <c r="S534">
        <v>2</v>
      </c>
      <c r="T534">
        <v>2</v>
      </c>
      <c r="U534">
        <v>2</v>
      </c>
      <c r="V534">
        <v>0</v>
      </c>
      <c r="W534">
        <v>0</v>
      </c>
      <c r="X534">
        <v>0</v>
      </c>
      <c r="Y534">
        <v>1</v>
      </c>
      <c r="Z534">
        <v>1</v>
      </c>
      <c r="AA534">
        <v>0</v>
      </c>
      <c r="AB534">
        <v>2</v>
      </c>
      <c r="AC534">
        <v>0</v>
      </c>
      <c r="AD534">
        <v>0</v>
      </c>
      <c r="AE534">
        <v>0</v>
      </c>
      <c r="AF534">
        <v>2</v>
      </c>
      <c r="AG534">
        <v>2</v>
      </c>
      <c r="AH534">
        <v>0</v>
      </c>
      <c r="AI534">
        <v>0</v>
      </c>
      <c r="AJ534">
        <v>24</v>
      </c>
      <c r="AK534">
        <v>0</v>
      </c>
      <c r="AL534">
        <v>0</v>
      </c>
      <c r="AM534">
        <v>0</v>
      </c>
      <c r="AN534" s="51" t="s">
        <v>169</v>
      </c>
    </row>
    <row r="535" spans="1:40" x14ac:dyDescent="0.3">
      <c r="A535">
        <v>2025</v>
      </c>
      <c r="B535">
        <v>3</v>
      </c>
      <c r="C535">
        <v>4442</v>
      </c>
      <c r="D535">
        <v>4445</v>
      </c>
      <c r="E535" t="s">
        <v>170</v>
      </c>
      <c r="F535" t="s">
        <v>163</v>
      </c>
      <c r="G535" t="s">
        <v>169</v>
      </c>
      <c r="H535">
        <v>0</v>
      </c>
      <c r="I535">
        <v>0</v>
      </c>
      <c r="K535">
        <v>1</v>
      </c>
      <c r="L535">
        <v>1</v>
      </c>
      <c r="M535">
        <v>1</v>
      </c>
      <c r="N535">
        <v>1</v>
      </c>
      <c r="O535">
        <v>1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2</v>
      </c>
      <c r="Y535">
        <v>3</v>
      </c>
      <c r="Z535">
        <v>3</v>
      </c>
      <c r="AA535">
        <v>0</v>
      </c>
      <c r="AB535">
        <v>1</v>
      </c>
      <c r="AC535">
        <v>2</v>
      </c>
      <c r="AD535">
        <v>3</v>
      </c>
      <c r="AE535">
        <v>3</v>
      </c>
      <c r="AF535">
        <v>2</v>
      </c>
      <c r="AG535">
        <v>2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 s="51" t="s">
        <v>169</v>
      </c>
    </row>
    <row r="536" spans="1:40" x14ac:dyDescent="0.3">
      <c r="A536">
        <v>2025</v>
      </c>
      <c r="B536">
        <v>3</v>
      </c>
      <c r="C536">
        <v>4443</v>
      </c>
      <c r="D536">
        <v>4446</v>
      </c>
      <c r="E536" t="s">
        <v>171</v>
      </c>
      <c r="F536" t="s">
        <v>163</v>
      </c>
      <c r="G536" t="s">
        <v>169</v>
      </c>
      <c r="H536">
        <v>1</v>
      </c>
      <c r="I536">
        <v>0</v>
      </c>
      <c r="K536">
        <v>1</v>
      </c>
      <c r="L536">
        <v>0</v>
      </c>
      <c r="M536">
        <v>0</v>
      </c>
      <c r="N536">
        <v>0</v>
      </c>
      <c r="O536">
        <v>0</v>
      </c>
      <c r="P536">
        <v>1</v>
      </c>
      <c r="Q536">
        <v>1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1</v>
      </c>
      <c r="AD536">
        <v>1</v>
      </c>
      <c r="AE536">
        <v>1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1</v>
      </c>
      <c r="AN536" s="51" t="s">
        <v>169</v>
      </c>
    </row>
    <row r="537" spans="1:40" x14ac:dyDescent="0.3">
      <c r="A537">
        <v>2025</v>
      </c>
      <c r="B537">
        <v>3</v>
      </c>
      <c r="C537">
        <v>4444</v>
      </c>
      <c r="D537">
        <v>4447</v>
      </c>
      <c r="E537" t="s">
        <v>172</v>
      </c>
      <c r="F537" t="s">
        <v>163</v>
      </c>
      <c r="G537" t="s">
        <v>169</v>
      </c>
      <c r="H537">
        <v>0</v>
      </c>
      <c r="I537">
        <v>0</v>
      </c>
      <c r="K537">
        <v>0</v>
      </c>
      <c r="L537">
        <v>8</v>
      </c>
      <c r="M537">
        <v>8</v>
      </c>
      <c r="N537">
        <v>8</v>
      </c>
      <c r="O537">
        <v>8</v>
      </c>
      <c r="P537">
        <v>4</v>
      </c>
      <c r="Q537">
        <v>4</v>
      </c>
      <c r="R537">
        <v>4</v>
      </c>
      <c r="S537">
        <v>4</v>
      </c>
      <c r="T537">
        <v>7</v>
      </c>
      <c r="U537">
        <v>7</v>
      </c>
      <c r="V537">
        <v>0</v>
      </c>
      <c r="W537">
        <v>0</v>
      </c>
      <c r="X537">
        <v>4</v>
      </c>
      <c r="Y537">
        <v>1</v>
      </c>
      <c r="Z537">
        <v>4</v>
      </c>
      <c r="AA537">
        <v>0</v>
      </c>
      <c r="AB537">
        <v>10</v>
      </c>
      <c r="AC537">
        <v>2</v>
      </c>
      <c r="AD537">
        <v>1</v>
      </c>
      <c r="AE537">
        <v>1</v>
      </c>
      <c r="AF537">
        <v>5</v>
      </c>
      <c r="AG537">
        <v>3</v>
      </c>
      <c r="AH537">
        <v>2</v>
      </c>
      <c r="AI537">
        <v>0</v>
      </c>
      <c r="AJ537">
        <v>0</v>
      </c>
      <c r="AK537">
        <v>0</v>
      </c>
      <c r="AL537">
        <v>0</v>
      </c>
      <c r="AM537">
        <v>2</v>
      </c>
      <c r="AN537" s="51" t="s">
        <v>169</v>
      </c>
    </row>
    <row r="538" spans="1:40" x14ac:dyDescent="0.3">
      <c r="A538">
        <v>2025</v>
      </c>
      <c r="B538">
        <v>3</v>
      </c>
      <c r="C538">
        <v>4445</v>
      </c>
      <c r="D538">
        <v>4448</v>
      </c>
      <c r="E538" t="s">
        <v>173</v>
      </c>
      <c r="F538" t="s">
        <v>163</v>
      </c>
      <c r="G538" t="s">
        <v>169</v>
      </c>
      <c r="H538">
        <v>1</v>
      </c>
      <c r="I538">
        <v>0</v>
      </c>
      <c r="K538">
        <v>1</v>
      </c>
      <c r="L538">
        <v>1</v>
      </c>
      <c r="M538">
        <v>1</v>
      </c>
      <c r="N538">
        <v>1</v>
      </c>
      <c r="O538">
        <v>1</v>
      </c>
      <c r="P538">
        <v>2</v>
      </c>
      <c r="Q538">
        <v>2</v>
      </c>
      <c r="R538">
        <v>2</v>
      </c>
      <c r="S538">
        <v>2</v>
      </c>
      <c r="T538">
        <v>1</v>
      </c>
      <c r="U538">
        <v>1</v>
      </c>
      <c r="V538">
        <v>0</v>
      </c>
      <c r="W538">
        <v>0</v>
      </c>
      <c r="X538">
        <v>1</v>
      </c>
      <c r="Y538">
        <v>2</v>
      </c>
      <c r="Z538">
        <v>0</v>
      </c>
      <c r="AA538">
        <v>0</v>
      </c>
      <c r="AB538">
        <v>2</v>
      </c>
      <c r="AC538">
        <v>0</v>
      </c>
      <c r="AD538">
        <v>1</v>
      </c>
      <c r="AE538">
        <v>1</v>
      </c>
      <c r="AF538">
        <v>1</v>
      </c>
      <c r="AG538">
        <v>1</v>
      </c>
      <c r="AH538">
        <v>0</v>
      </c>
      <c r="AI538">
        <v>0</v>
      </c>
      <c r="AJ538">
        <v>1</v>
      </c>
      <c r="AK538">
        <v>0</v>
      </c>
      <c r="AL538">
        <v>0</v>
      </c>
      <c r="AM538">
        <v>1</v>
      </c>
      <c r="AN538" s="51" t="s">
        <v>169</v>
      </c>
    </row>
    <row r="539" spans="1:40" x14ac:dyDescent="0.3">
      <c r="A539">
        <v>2025</v>
      </c>
      <c r="B539">
        <v>3</v>
      </c>
      <c r="C539">
        <v>4446</v>
      </c>
      <c r="D539">
        <v>4449</v>
      </c>
      <c r="E539" t="s">
        <v>174</v>
      </c>
      <c r="F539" t="s">
        <v>163</v>
      </c>
      <c r="G539" t="s">
        <v>169</v>
      </c>
      <c r="H539">
        <v>0</v>
      </c>
      <c r="I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2</v>
      </c>
      <c r="U539">
        <v>2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1</v>
      </c>
      <c r="AC539">
        <v>2</v>
      </c>
      <c r="AD539">
        <v>2</v>
      </c>
      <c r="AE539">
        <v>2</v>
      </c>
      <c r="AF539">
        <v>2</v>
      </c>
      <c r="AG539">
        <v>2</v>
      </c>
      <c r="AH539">
        <v>0</v>
      </c>
      <c r="AI539">
        <v>0</v>
      </c>
      <c r="AJ539">
        <v>1</v>
      </c>
      <c r="AK539">
        <v>0</v>
      </c>
      <c r="AL539">
        <v>0</v>
      </c>
      <c r="AM539">
        <v>0</v>
      </c>
      <c r="AN539" s="51" t="s">
        <v>169</v>
      </c>
    </row>
    <row r="540" spans="1:40" x14ac:dyDescent="0.3">
      <c r="A540">
        <v>2025</v>
      </c>
      <c r="B540">
        <v>3</v>
      </c>
      <c r="C540">
        <v>4447</v>
      </c>
      <c r="D540">
        <v>4450</v>
      </c>
      <c r="E540" t="s">
        <v>175</v>
      </c>
      <c r="F540" t="s">
        <v>163</v>
      </c>
      <c r="G540" t="s">
        <v>169</v>
      </c>
      <c r="H540">
        <v>0</v>
      </c>
      <c r="I540">
        <v>0</v>
      </c>
      <c r="K540">
        <v>0</v>
      </c>
      <c r="L540">
        <v>2</v>
      </c>
      <c r="M540">
        <v>2</v>
      </c>
      <c r="N540">
        <v>2</v>
      </c>
      <c r="O540">
        <v>2</v>
      </c>
      <c r="P540">
        <v>0</v>
      </c>
      <c r="Q540">
        <v>0</v>
      </c>
      <c r="R540">
        <v>0</v>
      </c>
      <c r="S540">
        <v>0</v>
      </c>
      <c r="T540">
        <v>1</v>
      </c>
      <c r="U540">
        <v>1</v>
      </c>
      <c r="V540">
        <v>0</v>
      </c>
      <c r="W540">
        <v>0</v>
      </c>
      <c r="X540">
        <v>1</v>
      </c>
      <c r="Y540">
        <v>3</v>
      </c>
      <c r="Z540">
        <v>1</v>
      </c>
      <c r="AA540">
        <v>0</v>
      </c>
      <c r="AB540">
        <v>0</v>
      </c>
      <c r="AC540">
        <v>0</v>
      </c>
      <c r="AD540">
        <v>2</v>
      </c>
      <c r="AE540">
        <v>2</v>
      </c>
      <c r="AF540">
        <v>2</v>
      </c>
      <c r="AG540">
        <v>1</v>
      </c>
      <c r="AH540">
        <v>1</v>
      </c>
      <c r="AI540">
        <v>0</v>
      </c>
      <c r="AJ540">
        <v>0</v>
      </c>
      <c r="AK540">
        <v>0</v>
      </c>
      <c r="AL540">
        <v>0</v>
      </c>
      <c r="AM540">
        <v>0</v>
      </c>
      <c r="AN540" s="51" t="s">
        <v>169</v>
      </c>
    </row>
    <row r="541" spans="1:40" x14ac:dyDescent="0.3">
      <c r="A541">
        <v>2025</v>
      </c>
      <c r="B541">
        <v>3</v>
      </c>
      <c r="C541">
        <v>4448</v>
      </c>
      <c r="D541">
        <v>4451</v>
      </c>
      <c r="E541" t="s">
        <v>176</v>
      </c>
      <c r="F541" t="s">
        <v>163</v>
      </c>
      <c r="G541" t="s">
        <v>169</v>
      </c>
      <c r="H541">
        <v>2</v>
      </c>
      <c r="I541">
        <v>0</v>
      </c>
      <c r="K541">
        <v>3</v>
      </c>
      <c r="L541">
        <v>7</v>
      </c>
      <c r="M541">
        <v>7</v>
      </c>
      <c r="N541">
        <v>7</v>
      </c>
      <c r="O541">
        <v>7</v>
      </c>
      <c r="P541">
        <v>4</v>
      </c>
      <c r="Q541">
        <v>4</v>
      </c>
      <c r="R541">
        <v>6</v>
      </c>
      <c r="S541">
        <v>6</v>
      </c>
      <c r="T541">
        <v>3</v>
      </c>
      <c r="U541">
        <v>3</v>
      </c>
      <c r="V541">
        <v>0</v>
      </c>
      <c r="W541">
        <v>0</v>
      </c>
      <c r="X541">
        <v>13</v>
      </c>
      <c r="Y541">
        <v>18</v>
      </c>
      <c r="Z541">
        <v>5</v>
      </c>
      <c r="AA541">
        <v>0</v>
      </c>
      <c r="AB541">
        <v>6</v>
      </c>
      <c r="AC541">
        <v>10</v>
      </c>
      <c r="AD541">
        <v>11</v>
      </c>
      <c r="AE541">
        <v>6</v>
      </c>
      <c r="AF541">
        <v>10</v>
      </c>
      <c r="AG541">
        <v>8</v>
      </c>
      <c r="AH541">
        <v>3</v>
      </c>
      <c r="AI541">
        <v>0</v>
      </c>
      <c r="AJ541">
        <v>1</v>
      </c>
      <c r="AK541">
        <v>0</v>
      </c>
      <c r="AL541">
        <v>0</v>
      </c>
      <c r="AM541">
        <v>10</v>
      </c>
      <c r="AN541" s="51" t="s">
        <v>169</v>
      </c>
    </row>
    <row r="542" spans="1:40" x14ac:dyDescent="0.3">
      <c r="A542">
        <v>2025</v>
      </c>
      <c r="B542">
        <v>3</v>
      </c>
      <c r="C542">
        <v>4449</v>
      </c>
      <c r="D542">
        <v>4452</v>
      </c>
      <c r="E542" t="s">
        <v>177</v>
      </c>
      <c r="F542" t="s">
        <v>163</v>
      </c>
      <c r="G542" t="s">
        <v>164</v>
      </c>
      <c r="H542">
        <v>20</v>
      </c>
      <c r="I542">
        <v>0</v>
      </c>
      <c r="K542">
        <v>22</v>
      </c>
      <c r="L542">
        <v>20</v>
      </c>
      <c r="M542">
        <v>20</v>
      </c>
      <c r="N542">
        <v>20</v>
      </c>
      <c r="O542">
        <v>20</v>
      </c>
      <c r="P542">
        <v>25</v>
      </c>
      <c r="Q542">
        <v>23</v>
      </c>
      <c r="R542">
        <v>24</v>
      </c>
      <c r="S542">
        <v>25</v>
      </c>
      <c r="T542">
        <v>27</v>
      </c>
      <c r="U542">
        <v>28</v>
      </c>
      <c r="V542">
        <v>0</v>
      </c>
      <c r="W542">
        <v>0</v>
      </c>
      <c r="X542">
        <v>27</v>
      </c>
      <c r="Y542">
        <v>28</v>
      </c>
      <c r="Z542">
        <v>18</v>
      </c>
      <c r="AA542">
        <v>0</v>
      </c>
      <c r="AB542">
        <v>18</v>
      </c>
      <c r="AC542">
        <v>15</v>
      </c>
      <c r="AD542">
        <v>10</v>
      </c>
      <c r="AE542">
        <v>20</v>
      </c>
      <c r="AF542">
        <v>14</v>
      </c>
      <c r="AG542">
        <v>10</v>
      </c>
      <c r="AH542">
        <v>5</v>
      </c>
      <c r="AI542">
        <v>0</v>
      </c>
      <c r="AJ542">
        <v>5</v>
      </c>
      <c r="AK542">
        <v>0</v>
      </c>
      <c r="AL542">
        <v>0</v>
      </c>
      <c r="AM542">
        <v>7</v>
      </c>
      <c r="AN542" s="51" t="s">
        <v>366</v>
      </c>
    </row>
    <row r="543" spans="1:40" x14ac:dyDescent="0.3">
      <c r="A543">
        <v>2025</v>
      </c>
      <c r="B543">
        <v>3</v>
      </c>
      <c r="C543">
        <v>4451</v>
      </c>
      <c r="D543">
        <v>4454</v>
      </c>
      <c r="E543" t="s">
        <v>179</v>
      </c>
      <c r="F543" t="s">
        <v>163</v>
      </c>
      <c r="G543" t="s">
        <v>167</v>
      </c>
      <c r="H543">
        <v>0</v>
      </c>
      <c r="I543">
        <v>0</v>
      </c>
      <c r="K543">
        <v>0</v>
      </c>
      <c r="L543">
        <v>0</v>
      </c>
      <c r="M543">
        <v>1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1</v>
      </c>
      <c r="U543">
        <v>1</v>
      </c>
      <c r="V543">
        <v>0</v>
      </c>
      <c r="W543">
        <v>0</v>
      </c>
      <c r="X543">
        <v>3</v>
      </c>
      <c r="Y543">
        <v>2</v>
      </c>
      <c r="Z543">
        <v>1</v>
      </c>
      <c r="AA543">
        <v>0</v>
      </c>
      <c r="AB543">
        <v>3</v>
      </c>
      <c r="AC543">
        <v>0</v>
      </c>
      <c r="AD543">
        <v>1</v>
      </c>
      <c r="AE543">
        <v>1</v>
      </c>
      <c r="AF543">
        <v>2</v>
      </c>
      <c r="AG543">
        <v>1</v>
      </c>
      <c r="AH543">
        <v>0</v>
      </c>
      <c r="AI543">
        <v>0</v>
      </c>
      <c r="AJ543">
        <v>2</v>
      </c>
      <c r="AK543">
        <v>0</v>
      </c>
      <c r="AL543">
        <v>0</v>
      </c>
      <c r="AM543">
        <v>0</v>
      </c>
      <c r="AN543" s="51" t="s">
        <v>363</v>
      </c>
    </row>
    <row r="544" spans="1:40" x14ac:dyDescent="0.3">
      <c r="A544">
        <v>2025</v>
      </c>
      <c r="B544">
        <v>3</v>
      </c>
      <c r="C544">
        <v>4452</v>
      </c>
      <c r="D544">
        <v>4455</v>
      </c>
      <c r="E544" t="s">
        <v>167</v>
      </c>
      <c r="F544" t="s">
        <v>163</v>
      </c>
      <c r="G544" t="s">
        <v>167</v>
      </c>
      <c r="H544">
        <v>0</v>
      </c>
      <c r="I544">
        <v>0</v>
      </c>
      <c r="K544">
        <v>0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2</v>
      </c>
      <c r="U544">
        <v>1</v>
      </c>
      <c r="V544">
        <v>0</v>
      </c>
      <c r="W544">
        <v>0</v>
      </c>
      <c r="X544">
        <v>2</v>
      </c>
      <c r="Y544">
        <v>4</v>
      </c>
      <c r="Z544">
        <v>3</v>
      </c>
      <c r="AA544">
        <v>0</v>
      </c>
      <c r="AB544">
        <v>5</v>
      </c>
      <c r="AC544">
        <v>2</v>
      </c>
      <c r="AD544">
        <v>4</v>
      </c>
      <c r="AE544">
        <v>1</v>
      </c>
      <c r="AF544">
        <v>3</v>
      </c>
      <c r="AG544">
        <v>0</v>
      </c>
      <c r="AH544">
        <v>1</v>
      </c>
      <c r="AI544">
        <v>0</v>
      </c>
      <c r="AJ544">
        <v>2</v>
      </c>
      <c r="AK544">
        <v>0</v>
      </c>
      <c r="AL544">
        <v>0</v>
      </c>
      <c r="AM544">
        <v>2</v>
      </c>
      <c r="AN544" s="51" t="s">
        <v>363</v>
      </c>
    </row>
    <row r="545" spans="1:40" x14ac:dyDescent="0.3">
      <c r="A545">
        <v>2025</v>
      </c>
      <c r="B545">
        <v>3</v>
      </c>
      <c r="C545">
        <v>4453</v>
      </c>
      <c r="D545">
        <v>4456</v>
      </c>
      <c r="E545" t="s">
        <v>180</v>
      </c>
      <c r="F545" t="s">
        <v>163</v>
      </c>
      <c r="G545" t="s">
        <v>167</v>
      </c>
      <c r="H545">
        <v>0</v>
      </c>
      <c r="I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1</v>
      </c>
      <c r="AC545">
        <v>0</v>
      </c>
      <c r="AD545">
        <v>1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2</v>
      </c>
      <c r="AK545">
        <v>0</v>
      </c>
      <c r="AL545">
        <v>0</v>
      </c>
      <c r="AM545">
        <v>0</v>
      </c>
      <c r="AN545" s="51" t="s">
        <v>363</v>
      </c>
    </row>
    <row r="546" spans="1:40" x14ac:dyDescent="0.3">
      <c r="A546">
        <v>2025</v>
      </c>
      <c r="B546">
        <v>3</v>
      </c>
      <c r="C546">
        <v>4454</v>
      </c>
      <c r="D546">
        <v>4457</v>
      </c>
      <c r="E546" t="s">
        <v>181</v>
      </c>
      <c r="F546" t="s">
        <v>163</v>
      </c>
      <c r="G546" t="s">
        <v>167</v>
      </c>
      <c r="H546">
        <v>1</v>
      </c>
      <c r="I546">
        <v>0</v>
      </c>
      <c r="K546">
        <v>1</v>
      </c>
      <c r="L546">
        <v>2</v>
      </c>
      <c r="M546">
        <v>3</v>
      </c>
      <c r="N546">
        <v>3</v>
      </c>
      <c r="O546">
        <v>3</v>
      </c>
      <c r="P546">
        <v>1</v>
      </c>
      <c r="Q546">
        <v>1</v>
      </c>
      <c r="R546">
        <v>0</v>
      </c>
      <c r="S546">
        <v>1</v>
      </c>
      <c r="T546">
        <v>2</v>
      </c>
      <c r="U546">
        <v>3</v>
      </c>
      <c r="V546">
        <v>0</v>
      </c>
      <c r="W546">
        <v>0</v>
      </c>
      <c r="X546">
        <v>5</v>
      </c>
      <c r="Y546">
        <v>5</v>
      </c>
      <c r="Z546">
        <v>0</v>
      </c>
      <c r="AA546">
        <v>0</v>
      </c>
      <c r="AB546">
        <v>1</v>
      </c>
      <c r="AC546">
        <v>1</v>
      </c>
      <c r="AD546">
        <v>2</v>
      </c>
      <c r="AE546">
        <v>3</v>
      </c>
      <c r="AF546">
        <v>2</v>
      </c>
      <c r="AG546">
        <v>2</v>
      </c>
      <c r="AH546">
        <v>0</v>
      </c>
      <c r="AI546">
        <v>0</v>
      </c>
      <c r="AJ546">
        <v>3</v>
      </c>
      <c r="AK546">
        <v>0</v>
      </c>
      <c r="AL546">
        <v>0</v>
      </c>
      <c r="AM546">
        <v>1</v>
      </c>
      <c r="AN546" s="51" t="s">
        <v>363</v>
      </c>
    </row>
    <row r="547" spans="1:40" x14ac:dyDescent="0.3">
      <c r="A547">
        <v>2025</v>
      </c>
      <c r="B547">
        <v>3</v>
      </c>
      <c r="C547">
        <v>4455</v>
      </c>
      <c r="D547">
        <v>4458</v>
      </c>
      <c r="E547" t="s">
        <v>182</v>
      </c>
      <c r="F547" t="s">
        <v>163</v>
      </c>
      <c r="G547" t="s">
        <v>167</v>
      </c>
      <c r="H547">
        <v>0</v>
      </c>
      <c r="I547">
        <v>0</v>
      </c>
      <c r="K547">
        <v>0</v>
      </c>
      <c r="L547">
        <v>1</v>
      </c>
      <c r="M547">
        <v>1</v>
      </c>
      <c r="N547">
        <v>1</v>
      </c>
      <c r="O547">
        <v>1</v>
      </c>
      <c r="P547">
        <v>1</v>
      </c>
      <c r="Q547">
        <v>1</v>
      </c>
      <c r="R547">
        <v>1</v>
      </c>
      <c r="S547">
        <v>1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1</v>
      </c>
      <c r="AC547">
        <v>1</v>
      </c>
      <c r="AD547">
        <v>1</v>
      </c>
      <c r="AE547">
        <v>1</v>
      </c>
      <c r="AF547">
        <v>2</v>
      </c>
      <c r="AG547">
        <v>2</v>
      </c>
      <c r="AH547">
        <v>0</v>
      </c>
      <c r="AI547">
        <v>0</v>
      </c>
      <c r="AJ547">
        <v>2</v>
      </c>
      <c r="AK547">
        <v>0</v>
      </c>
      <c r="AL547">
        <v>0</v>
      </c>
      <c r="AM547">
        <v>0</v>
      </c>
      <c r="AN547" s="51" t="s">
        <v>363</v>
      </c>
    </row>
    <row r="548" spans="1:40" x14ac:dyDescent="0.3">
      <c r="A548">
        <v>2025</v>
      </c>
      <c r="B548">
        <v>3</v>
      </c>
      <c r="C548">
        <v>4456</v>
      </c>
      <c r="D548">
        <v>4459</v>
      </c>
      <c r="E548" t="s">
        <v>183</v>
      </c>
      <c r="F548" t="s">
        <v>163</v>
      </c>
      <c r="G548" t="s">
        <v>167</v>
      </c>
      <c r="H548">
        <v>0</v>
      </c>
      <c r="I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1</v>
      </c>
      <c r="Q548">
        <v>1</v>
      </c>
      <c r="R548">
        <v>1</v>
      </c>
      <c r="S548">
        <v>1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1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2</v>
      </c>
      <c r="AK548">
        <v>0</v>
      </c>
      <c r="AL548">
        <v>0</v>
      </c>
      <c r="AM548">
        <v>0</v>
      </c>
      <c r="AN548" s="51" t="s">
        <v>363</v>
      </c>
    </row>
    <row r="549" spans="1:40" x14ac:dyDescent="0.3">
      <c r="A549">
        <v>2025</v>
      </c>
      <c r="B549">
        <v>3</v>
      </c>
      <c r="C549">
        <v>4459</v>
      </c>
      <c r="D549">
        <v>4462</v>
      </c>
      <c r="E549" t="s">
        <v>186</v>
      </c>
      <c r="F549" t="s">
        <v>163</v>
      </c>
      <c r="G549" t="s">
        <v>167</v>
      </c>
      <c r="H549">
        <v>1</v>
      </c>
      <c r="I549">
        <v>0</v>
      </c>
      <c r="K549">
        <v>2</v>
      </c>
      <c r="L549">
        <v>0</v>
      </c>
      <c r="M549">
        <v>0</v>
      </c>
      <c r="N549">
        <v>0</v>
      </c>
      <c r="O549">
        <v>0</v>
      </c>
      <c r="P549">
        <v>1</v>
      </c>
      <c r="Q549">
        <v>1</v>
      </c>
      <c r="R549">
        <v>1</v>
      </c>
      <c r="S549">
        <v>1</v>
      </c>
      <c r="T549">
        <v>2</v>
      </c>
      <c r="U549">
        <v>2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1</v>
      </c>
      <c r="AD549">
        <v>1</v>
      </c>
      <c r="AE549">
        <v>1</v>
      </c>
      <c r="AF549">
        <v>0</v>
      </c>
      <c r="AG549">
        <v>1</v>
      </c>
      <c r="AH549">
        <v>0</v>
      </c>
      <c r="AI549">
        <v>0</v>
      </c>
      <c r="AJ549">
        <v>8</v>
      </c>
      <c r="AK549">
        <v>0</v>
      </c>
      <c r="AL549">
        <v>0</v>
      </c>
      <c r="AM549">
        <v>0</v>
      </c>
      <c r="AN549" s="51" t="s">
        <v>363</v>
      </c>
    </row>
    <row r="550" spans="1:40" x14ac:dyDescent="0.3">
      <c r="A550">
        <v>2025</v>
      </c>
      <c r="B550">
        <v>3</v>
      </c>
      <c r="C550">
        <v>4460</v>
      </c>
      <c r="D550">
        <v>4463</v>
      </c>
      <c r="E550" t="s">
        <v>187</v>
      </c>
      <c r="F550" t="s">
        <v>163</v>
      </c>
      <c r="G550" t="s">
        <v>167</v>
      </c>
      <c r="H550">
        <v>0</v>
      </c>
      <c r="I550">
        <v>1</v>
      </c>
      <c r="K550">
        <v>0</v>
      </c>
      <c r="L550">
        <v>1</v>
      </c>
      <c r="M550">
        <v>1</v>
      </c>
      <c r="N550">
        <v>1</v>
      </c>
      <c r="O550">
        <v>1</v>
      </c>
      <c r="P550">
        <v>1</v>
      </c>
      <c r="Q550">
        <v>1</v>
      </c>
      <c r="R550">
        <v>1</v>
      </c>
      <c r="S550">
        <v>1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1</v>
      </c>
      <c r="AC550">
        <v>2</v>
      </c>
      <c r="AD550">
        <v>2</v>
      </c>
      <c r="AE550">
        <v>1</v>
      </c>
      <c r="AF550">
        <v>3</v>
      </c>
      <c r="AG550">
        <v>3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1</v>
      </c>
      <c r="AN550" s="51" t="s">
        <v>363</v>
      </c>
    </row>
    <row r="551" spans="1:40" x14ac:dyDescent="0.3">
      <c r="A551">
        <v>2025</v>
      </c>
      <c r="B551">
        <v>3</v>
      </c>
      <c r="C551">
        <v>4461</v>
      </c>
      <c r="D551">
        <v>4464</v>
      </c>
      <c r="E551" t="s">
        <v>188</v>
      </c>
      <c r="F551" t="s">
        <v>163</v>
      </c>
      <c r="G551" t="s">
        <v>167</v>
      </c>
      <c r="H551">
        <v>1</v>
      </c>
      <c r="I551">
        <v>1</v>
      </c>
      <c r="K551">
        <v>1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1</v>
      </c>
      <c r="AK551">
        <v>0</v>
      </c>
      <c r="AL551">
        <v>0</v>
      </c>
      <c r="AM551">
        <v>1</v>
      </c>
      <c r="AN551" s="51" t="s">
        <v>363</v>
      </c>
    </row>
    <row r="552" spans="1:40" x14ac:dyDescent="0.3">
      <c r="A552">
        <v>2025</v>
      </c>
      <c r="B552">
        <v>3</v>
      </c>
      <c r="C552">
        <v>4462</v>
      </c>
      <c r="D552">
        <v>4465</v>
      </c>
      <c r="E552" t="s">
        <v>189</v>
      </c>
      <c r="F552" t="s">
        <v>163</v>
      </c>
      <c r="G552" t="s">
        <v>167</v>
      </c>
      <c r="H552">
        <v>0</v>
      </c>
      <c r="I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1</v>
      </c>
      <c r="U552">
        <v>1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 s="51" t="s">
        <v>363</v>
      </c>
    </row>
    <row r="553" spans="1:40" x14ac:dyDescent="0.3">
      <c r="A553">
        <v>2025</v>
      </c>
      <c r="B553">
        <v>3</v>
      </c>
      <c r="C553">
        <v>6669</v>
      </c>
      <c r="D553">
        <v>6681</v>
      </c>
      <c r="E553" t="s">
        <v>190</v>
      </c>
      <c r="F553" t="s">
        <v>92</v>
      </c>
      <c r="G553" t="s">
        <v>107</v>
      </c>
      <c r="H553">
        <v>0</v>
      </c>
      <c r="I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1</v>
      </c>
      <c r="Q553">
        <v>1</v>
      </c>
      <c r="R553">
        <v>1</v>
      </c>
      <c r="S553">
        <v>3</v>
      </c>
      <c r="T553">
        <v>1</v>
      </c>
      <c r="U553">
        <v>1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1</v>
      </c>
      <c r="AC553">
        <v>0</v>
      </c>
      <c r="AD553">
        <v>0</v>
      </c>
      <c r="AE553">
        <v>0</v>
      </c>
      <c r="AF553">
        <v>1</v>
      </c>
      <c r="AG553">
        <v>1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1</v>
      </c>
      <c r="AN553" s="51" t="s">
        <v>107</v>
      </c>
    </row>
    <row r="554" spans="1:40" x14ac:dyDescent="0.3">
      <c r="A554">
        <v>2025</v>
      </c>
      <c r="B554">
        <v>3</v>
      </c>
      <c r="C554">
        <v>6670</v>
      </c>
      <c r="D554">
        <v>6682</v>
      </c>
      <c r="E554" t="s">
        <v>191</v>
      </c>
      <c r="F554" t="s">
        <v>92</v>
      </c>
      <c r="G554" t="s">
        <v>107</v>
      </c>
      <c r="H554">
        <v>0</v>
      </c>
      <c r="I554">
        <v>0</v>
      </c>
      <c r="K554">
        <v>0</v>
      </c>
      <c r="L554">
        <v>1</v>
      </c>
      <c r="M554">
        <v>1</v>
      </c>
      <c r="N554">
        <v>1</v>
      </c>
      <c r="O554">
        <v>1</v>
      </c>
      <c r="P554">
        <v>1</v>
      </c>
      <c r="Q554">
        <v>1</v>
      </c>
      <c r="R554">
        <v>1</v>
      </c>
      <c r="S554">
        <v>1</v>
      </c>
      <c r="T554">
        <v>1</v>
      </c>
      <c r="U554">
        <v>1</v>
      </c>
      <c r="V554">
        <v>0</v>
      </c>
      <c r="W554">
        <v>0</v>
      </c>
      <c r="X554">
        <v>2</v>
      </c>
      <c r="Y554">
        <v>2</v>
      </c>
      <c r="Z554">
        <v>2</v>
      </c>
      <c r="AA554">
        <v>0</v>
      </c>
      <c r="AB554">
        <v>3</v>
      </c>
      <c r="AC554">
        <v>3</v>
      </c>
      <c r="AD554">
        <v>3</v>
      </c>
      <c r="AE554">
        <v>3</v>
      </c>
      <c r="AF554">
        <v>2</v>
      </c>
      <c r="AG554">
        <v>2</v>
      </c>
      <c r="AH554">
        <v>0</v>
      </c>
      <c r="AI554">
        <v>0</v>
      </c>
      <c r="AJ554">
        <v>2</v>
      </c>
      <c r="AK554">
        <v>0</v>
      </c>
      <c r="AL554">
        <v>0</v>
      </c>
      <c r="AM554">
        <v>1</v>
      </c>
      <c r="AN554" s="51" t="s">
        <v>107</v>
      </c>
    </row>
    <row r="555" spans="1:40" x14ac:dyDescent="0.3">
      <c r="A555">
        <v>2025</v>
      </c>
      <c r="B555">
        <v>3</v>
      </c>
      <c r="C555">
        <v>6671</v>
      </c>
      <c r="D555">
        <v>6683</v>
      </c>
      <c r="E555" t="s">
        <v>192</v>
      </c>
      <c r="F555" t="s">
        <v>92</v>
      </c>
      <c r="G555" t="s">
        <v>128</v>
      </c>
      <c r="H555">
        <v>0</v>
      </c>
      <c r="I555">
        <v>1</v>
      </c>
      <c r="K555">
        <v>0</v>
      </c>
      <c r="L555">
        <v>3</v>
      </c>
      <c r="M555">
        <v>3</v>
      </c>
      <c r="N555">
        <v>3</v>
      </c>
      <c r="O555">
        <v>3</v>
      </c>
      <c r="P555">
        <v>5</v>
      </c>
      <c r="Q555">
        <v>4</v>
      </c>
      <c r="R555">
        <v>5</v>
      </c>
      <c r="S555">
        <v>4</v>
      </c>
      <c r="T555">
        <v>6</v>
      </c>
      <c r="U555">
        <v>5</v>
      </c>
      <c r="V555">
        <v>0</v>
      </c>
      <c r="W555">
        <v>0</v>
      </c>
      <c r="X555">
        <v>2</v>
      </c>
      <c r="Y555">
        <v>3</v>
      </c>
      <c r="Z555">
        <v>4</v>
      </c>
      <c r="AA555">
        <v>0</v>
      </c>
      <c r="AB555">
        <v>3</v>
      </c>
      <c r="AC555">
        <v>7</v>
      </c>
      <c r="AD555">
        <v>6</v>
      </c>
      <c r="AE555">
        <v>5</v>
      </c>
      <c r="AF555">
        <v>2</v>
      </c>
      <c r="AG555">
        <v>0</v>
      </c>
      <c r="AH555">
        <v>4</v>
      </c>
      <c r="AI555">
        <v>0</v>
      </c>
      <c r="AJ555">
        <v>6</v>
      </c>
      <c r="AK555">
        <v>0</v>
      </c>
      <c r="AL555">
        <v>3</v>
      </c>
      <c r="AM555">
        <v>3</v>
      </c>
      <c r="AN555" s="51" t="s">
        <v>128</v>
      </c>
    </row>
    <row r="556" spans="1:40" x14ac:dyDescent="0.3">
      <c r="A556">
        <v>2025</v>
      </c>
      <c r="B556">
        <v>3</v>
      </c>
      <c r="C556">
        <v>6709</v>
      </c>
      <c r="D556">
        <v>6722</v>
      </c>
      <c r="E556" t="s">
        <v>193</v>
      </c>
      <c r="F556" t="s">
        <v>33</v>
      </c>
      <c r="G556" t="s">
        <v>61</v>
      </c>
      <c r="H556">
        <v>1</v>
      </c>
      <c r="I556">
        <v>1</v>
      </c>
      <c r="K556">
        <v>2</v>
      </c>
      <c r="L556">
        <v>7</v>
      </c>
      <c r="M556">
        <v>7</v>
      </c>
      <c r="N556">
        <v>7</v>
      </c>
      <c r="O556">
        <v>7</v>
      </c>
      <c r="P556">
        <v>9</v>
      </c>
      <c r="Q556">
        <v>7</v>
      </c>
      <c r="R556">
        <v>9</v>
      </c>
      <c r="S556">
        <v>9</v>
      </c>
      <c r="T556">
        <v>9</v>
      </c>
      <c r="U556">
        <v>9</v>
      </c>
      <c r="V556">
        <v>0</v>
      </c>
      <c r="W556">
        <v>0</v>
      </c>
      <c r="X556">
        <v>12</v>
      </c>
      <c r="Y556">
        <v>13</v>
      </c>
      <c r="Z556">
        <v>13</v>
      </c>
      <c r="AA556">
        <v>0</v>
      </c>
      <c r="AB556">
        <v>11</v>
      </c>
      <c r="AC556">
        <v>9</v>
      </c>
      <c r="AD556">
        <v>8</v>
      </c>
      <c r="AE556">
        <v>9</v>
      </c>
      <c r="AF556">
        <v>3</v>
      </c>
      <c r="AG556">
        <v>2</v>
      </c>
      <c r="AH556">
        <v>10</v>
      </c>
      <c r="AI556">
        <v>0</v>
      </c>
      <c r="AJ556">
        <v>42</v>
      </c>
      <c r="AK556">
        <v>0</v>
      </c>
      <c r="AL556">
        <v>1</v>
      </c>
      <c r="AM556">
        <v>12</v>
      </c>
      <c r="AN556" s="51" t="s">
        <v>193</v>
      </c>
    </row>
    <row r="557" spans="1:40" x14ac:dyDescent="0.3">
      <c r="A557">
        <v>2025</v>
      </c>
      <c r="B557">
        <v>3</v>
      </c>
      <c r="C557">
        <v>6930</v>
      </c>
      <c r="D557">
        <v>6953</v>
      </c>
      <c r="E557" t="s">
        <v>195</v>
      </c>
      <c r="F557" t="s">
        <v>92</v>
      </c>
      <c r="G557" t="s">
        <v>116</v>
      </c>
      <c r="H557">
        <v>0</v>
      </c>
      <c r="I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1</v>
      </c>
      <c r="Q557">
        <v>1</v>
      </c>
      <c r="R557">
        <v>1</v>
      </c>
      <c r="S557">
        <v>1</v>
      </c>
      <c r="T557">
        <v>3</v>
      </c>
      <c r="U557">
        <v>3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2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1</v>
      </c>
      <c r="AN557" s="51" t="s">
        <v>116</v>
      </c>
    </row>
    <row r="558" spans="1:40" x14ac:dyDescent="0.3">
      <c r="A558">
        <v>2025</v>
      </c>
      <c r="B558">
        <v>3</v>
      </c>
      <c r="C558">
        <v>6931</v>
      </c>
      <c r="D558">
        <v>6954</v>
      </c>
      <c r="E558" t="s">
        <v>196</v>
      </c>
      <c r="F558" t="s">
        <v>33</v>
      </c>
      <c r="G558" t="s">
        <v>161</v>
      </c>
      <c r="H558">
        <v>0</v>
      </c>
      <c r="I558">
        <v>0</v>
      </c>
      <c r="K558">
        <v>0</v>
      </c>
      <c r="L558">
        <v>3</v>
      </c>
      <c r="M558">
        <v>3</v>
      </c>
      <c r="N558">
        <v>3</v>
      </c>
      <c r="O558">
        <v>3</v>
      </c>
      <c r="P558">
        <v>3</v>
      </c>
      <c r="Q558">
        <v>2</v>
      </c>
      <c r="R558">
        <v>3</v>
      </c>
      <c r="S558">
        <v>2</v>
      </c>
      <c r="T558">
        <v>3</v>
      </c>
      <c r="U558">
        <v>3</v>
      </c>
      <c r="V558">
        <v>0</v>
      </c>
      <c r="W558">
        <v>0</v>
      </c>
      <c r="X558">
        <v>2</v>
      </c>
      <c r="Y558">
        <v>2</v>
      </c>
      <c r="Z558">
        <v>2</v>
      </c>
      <c r="AA558">
        <v>0</v>
      </c>
      <c r="AB558">
        <v>3</v>
      </c>
      <c r="AC558">
        <v>0</v>
      </c>
      <c r="AD558">
        <v>0</v>
      </c>
      <c r="AE558">
        <v>0</v>
      </c>
      <c r="AF558">
        <v>3</v>
      </c>
      <c r="AG558">
        <v>2</v>
      </c>
      <c r="AH558">
        <v>5</v>
      </c>
      <c r="AI558">
        <v>0</v>
      </c>
      <c r="AJ558">
        <v>8</v>
      </c>
      <c r="AK558">
        <v>0</v>
      </c>
      <c r="AL558">
        <v>0</v>
      </c>
      <c r="AM558">
        <v>0</v>
      </c>
      <c r="AN558" s="51" t="s">
        <v>161</v>
      </c>
    </row>
    <row r="559" spans="1:40" x14ac:dyDescent="0.3">
      <c r="A559">
        <v>2025</v>
      </c>
      <c r="B559">
        <v>3</v>
      </c>
      <c r="C559">
        <v>6974</v>
      </c>
      <c r="D559">
        <v>6997</v>
      </c>
      <c r="E559" t="s">
        <v>197</v>
      </c>
      <c r="F559" t="s">
        <v>33</v>
      </c>
      <c r="G559" t="s">
        <v>54</v>
      </c>
      <c r="H559">
        <v>1</v>
      </c>
      <c r="I559">
        <v>0</v>
      </c>
      <c r="K559">
        <v>1</v>
      </c>
      <c r="L559">
        <v>7</v>
      </c>
      <c r="M559">
        <v>7</v>
      </c>
      <c r="N559">
        <v>7</v>
      </c>
      <c r="O559">
        <v>7</v>
      </c>
      <c r="P559">
        <v>6</v>
      </c>
      <c r="Q559">
        <v>6</v>
      </c>
      <c r="R559">
        <v>6</v>
      </c>
      <c r="S559">
        <v>6</v>
      </c>
      <c r="T559">
        <v>1</v>
      </c>
      <c r="U559">
        <v>1</v>
      </c>
      <c r="V559">
        <v>0</v>
      </c>
      <c r="W559">
        <v>0</v>
      </c>
      <c r="X559">
        <v>2</v>
      </c>
      <c r="Y559">
        <v>2</v>
      </c>
      <c r="Z559">
        <v>2</v>
      </c>
      <c r="AA559">
        <v>0</v>
      </c>
      <c r="AB559">
        <v>1</v>
      </c>
      <c r="AC559">
        <v>0</v>
      </c>
      <c r="AD559">
        <v>0</v>
      </c>
      <c r="AE559">
        <v>0</v>
      </c>
      <c r="AF559">
        <v>2</v>
      </c>
      <c r="AG559">
        <v>2</v>
      </c>
      <c r="AH559">
        <v>1</v>
      </c>
      <c r="AI559">
        <v>0</v>
      </c>
      <c r="AJ559">
        <v>12</v>
      </c>
      <c r="AK559">
        <v>0</v>
      </c>
      <c r="AL559">
        <v>0</v>
      </c>
      <c r="AM559">
        <v>3</v>
      </c>
      <c r="AN559" s="51" t="s">
        <v>197</v>
      </c>
    </row>
    <row r="560" spans="1:40" x14ac:dyDescent="0.3">
      <c r="A560">
        <v>2025</v>
      </c>
      <c r="B560">
        <v>3</v>
      </c>
      <c r="C560">
        <v>6997</v>
      </c>
      <c r="D560">
        <v>7020</v>
      </c>
      <c r="E560" t="s">
        <v>198</v>
      </c>
      <c r="F560" t="s">
        <v>92</v>
      </c>
      <c r="G560" t="s">
        <v>118</v>
      </c>
      <c r="H560">
        <v>0</v>
      </c>
      <c r="I560">
        <v>0</v>
      </c>
      <c r="K560">
        <v>0</v>
      </c>
      <c r="L560">
        <v>1</v>
      </c>
      <c r="M560">
        <v>1</v>
      </c>
      <c r="N560">
        <v>1</v>
      </c>
      <c r="O560">
        <v>1</v>
      </c>
      <c r="P560">
        <v>2</v>
      </c>
      <c r="Q560">
        <v>1</v>
      </c>
      <c r="R560">
        <v>2</v>
      </c>
      <c r="S560">
        <v>2</v>
      </c>
      <c r="T560">
        <v>2</v>
      </c>
      <c r="U560">
        <v>2</v>
      </c>
      <c r="V560">
        <v>0</v>
      </c>
      <c r="W560">
        <v>0</v>
      </c>
      <c r="X560">
        <v>1</v>
      </c>
      <c r="Y560">
        <v>1</v>
      </c>
      <c r="Z560">
        <v>1</v>
      </c>
      <c r="AA560">
        <v>0</v>
      </c>
      <c r="AB560">
        <v>1</v>
      </c>
      <c r="AC560">
        <v>1</v>
      </c>
      <c r="AD560">
        <v>1</v>
      </c>
      <c r="AE560">
        <v>1</v>
      </c>
      <c r="AF560">
        <v>2</v>
      </c>
      <c r="AG560">
        <v>1</v>
      </c>
      <c r="AH560">
        <v>0</v>
      </c>
      <c r="AI560">
        <v>0</v>
      </c>
      <c r="AJ560">
        <v>9</v>
      </c>
      <c r="AK560">
        <v>0</v>
      </c>
      <c r="AL560">
        <v>0</v>
      </c>
      <c r="AM560">
        <v>0</v>
      </c>
      <c r="AN560" s="51" t="s">
        <v>360</v>
      </c>
    </row>
    <row r="561" spans="1:40" x14ac:dyDescent="0.3">
      <c r="A561">
        <v>2025</v>
      </c>
      <c r="B561">
        <v>3</v>
      </c>
      <c r="C561">
        <v>6998</v>
      </c>
      <c r="D561">
        <v>7021</v>
      </c>
      <c r="E561" t="s">
        <v>199</v>
      </c>
      <c r="F561" t="s">
        <v>92</v>
      </c>
      <c r="G561" t="s">
        <v>118</v>
      </c>
      <c r="H561">
        <v>1</v>
      </c>
      <c r="I561">
        <v>0</v>
      </c>
      <c r="K561">
        <v>1</v>
      </c>
      <c r="L561">
        <v>1</v>
      </c>
      <c r="M561">
        <v>1</v>
      </c>
      <c r="N561">
        <v>1</v>
      </c>
      <c r="O561">
        <v>1</v>
      </c>
      <c r="P561">
        <v>1</v>
      </c>
      <c r="Q561">
        <v>1</v>
      </c>
      <c r="R561">
        <v>2</v>
      </c>
      <c r="S561">
        <v>2</v>
      </c>
      <c r="T561">
        <v>0</v>
      </c>
      <c r="U561">
        <v>0</v>
      </c>
      <c r="V561">
        <v>0</v>
      </c>
      <c r="W561">
        <v>0</v>
      </c>
      <c r="X561">
        <v>2</v>
      </c>
      <c r="Y561">
        <v>3</v>
      </c>
      <c r="Z561">
        <v>4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3</v>
      </c>
      <c r="AG561">
        <v>1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1</v>
      </c>
      <c r="AN561" s="51" t="s">
        <v>360</v>
      </c>
    </row>
    <row r="562" spans="1:40" x14ac:dyDescent="0.3">
      <c r="A562">
        <v>2025</v>
      </c>
      <c r="B562">
        <v>3</v>
      </c>
      <c r="C562">
        <v>6999</v>
      </c>
      <c r="D562">
        <v>7022</v>
      </c>
      <c r="E562" t="s">
        <v>200</v>
      </c>
      <c r="F562" t="s">
        <v>163</v>
      </c>
      <c r="G562" t="s">
        <v>169</v>
      </c>
      <c r="H562">
        <v>0</v>
      </c>
      <c r="I562">
        <v>0</v>
      </c>
      <c r="K562">
        <v>0</v>
      </c>
      <c r="L562">
        <v>2</v>
      </c>
      <c r="M562">
        <v>2</v>
      </c>
      <c r="N562">
        <v>2</v>
      </c>
      <c r="O562">
        <v>2</v>
      </c>
      <c r="P562">
        <v>3</v>
      </c>
      <c r="Q562">
        <v>3</v>
      </c>
      <c r="R562">
        <v>3</v>
      </c>
      <c r="S562">
        <v>3</v>
      </c>
      <c r="T562">
        <v>0</v>
      </c>
      <c r="U562">
        <v>2</v>
      </c>
      <c r="V562">
        <v>0</v>
      </c>
      <c r="W562">
        <v>0</v>
      </c>
      <c r="X562">
        <v>2</v>
      </c>
      <c r="Y562">
        <v>2</v>
      </c>
      <c r="Z562">
        <v>2</v>
      </c>
      <c r="AA562">
        <v>0</v>
      </c>
      <c r="AB562">
        <v>1</v>
      </c>
      <c r="AC562">
        <v>1</v>
      </c>
      <c r="AD562">
        <v>1</v>
      </c>
      <c r="AE562">
        <v>1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 s="51" t="s">
        <v>169</v>
      </c>
    </row>
    <row r="563" spans="1:40" x14ac:dyDescent="0.3">
      <c r="A563">
        <v>2025</v>
      </c>
      <c r="B563">
        <v>3</v>
      </c>
      <c r="C563">
        <v>7000</v>
      </c>
      <c r="D563">
        <v>7023</v>
      </c>
      <c r="E563" t="s">
        <v>201</v>
      </c>
      <c r="F563" t="s">
        <v>33</v>
      </c>
      <c r="G563" t="s">
        <v>42</v>
      </c>
      <c r="H563">
        <v>0</v>
      </c>
      <c r="I563">
        <v>0</v>
      </c>
      <c r="K563">
        <v>0</v>
      </c>
      <c r="L563">
        <v>2</v>
      </c>
      <c r="M563">
        <v>2</v>
      </c>
      <c r="N563">
        <v>2</v>
      </c>
      <c r="O563">
        <v>2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2</v>
      </c>
      <c r="AC563">
        <v>0</v>
      </c>
      <c r="AD563">
        <v>0</v>
      </c>
      <c r="AE563">
        <v>0</v>
      </c>
      <c r="AF563">
        <v>3</v>
      </c>
      <c r="AG563">
        <v>1</v>
      </c>
      <c r="AH563">
        <v>0</v>
      </c>
      <c r="AI563">
        <v>0</v>
      </c>
      <c r="AJ563">
        <v>1</v>
      </c>
      <c r="AK563">
        <v>0</v>
      </c>
      <c r="AL563">
        <v>0</v>
      </c>
      <c r="AM563">
        <v>1</v>
      </c>
      <c r="AN563" s="51" t="s">
        <v>42</v>
      </c>
    </row>
    <row r="564" spans="1:40" x14ac:dyDescent="0.3">
      <c r="A564">
        <v>2025</v>
      </c>
      <c r="B564">
        <v>3</v>
      </c>
      <c r="C564">
        <v>7083</v>
      </c>
      <c r="D564">
        <v>7107</v>
      </c>
      <c r="E564" t="s">
        <v>58</v>
      </c>
      <c r="F564" t="s">
        <v>33</v>
      </c>
      <c r="G564" t="s">
        <v>58</v>
      </c>
      <c r="H564">
        <v>0</v>
      </c>
      <c r="I564">
        <v>0</v>
      </c>
      <c r="K564">
        <v>2</v>
      </c>
      <c r="L564">
        <v>26</v>
      </c>
      <c r="M564">
        <v>26</v>
      </c>
      <c r="N564">
        <v>26</v>
      </c>
      <c r="O564">
        <v>26</v>
      </c>
      <c r="P564">
        <v>17</v>
      </c>
      <c r="Q564">
        <v>17</v>
      </c>
      <c r="R564">
        <v>16</v>
      </c>
      <c r="S564">
        <v>17</v>
      </c>
      <c r="T564">
        <v>18</v>
      </c>
      <c r="U564">
        <v>18</v>
      </c>
      <c r="V564">
        <v>0</v>
      </c>
      <c r="W564">
        <v>0</v>
      </c>
      <c r="X564">
        <v>14</v>
      </c>
      <c r="Y564">
        <v>13</v>
      </c>
      <c r="Z564">
        <v>6</v>
      </c>
      <c r="AA564">
        <v>0</v>
      </c>
      <c r="AB564">
        <v>14</v>
      </c>
      <c r="AC564">
        <v>8</v>
      </c>
      <c r="AD564">
        <v>13</v>
      </c>
      <c r="AE564">
        <v>12</v>
      </c>
      <c r="AF564">
        <v>11</v>
      </c>
      <c r="AG564">
        <v>9</v>
      </c>
      <c r="AH564">
        <v>11</v>
      </c>
      <c r="AI564">
        <v>0</v>
      </c>
      <c r="AJ564">
        <v>12</v>
      </c>
      <c r="AK564">
        <v>0</v>
      </c>
      <c r="AL564">
        <v>6</v>
      </c>
      <c r="AM564">
        <v>0</v>
      </c>
      <c r="AN564" s="51" t="s">
        <v>58</v>
      </c>
    </row>
    <row r="565" spans="1:40" x14ac:dyDescent="0.3">
      <c r="A565">
        <v>2025</v>
      </c>
      <c r="B565">
        <v>3</v>
      </c>
      <c r="C565">
        <v>7156</v>
      </c>
      <c r="D565">
        <v>7183</v>
      </c>
      <c r="E565" t="s">
        <v>202</v>
      </c>
      <c r="F565" t="s">
        <v>33</v>
      </c>
      <c r="G565" t="s">
        <v>49</v>
      </c>
      <c r="H565">
        <v>0</v>
      </c>
      <c r="I565">
        <v>2</v>
      </c>
      <c r="K565">
        <v>2</v>
      </c>
      <c r="L565">
        <v>27</v>
      </c>
      <c r="M565">
        <v>27</v>
      </c>
      <c r="N565">
        <v>27</v>
      </c>
      <c r="O565">
        <v>27</v>
      </c>
      <c r="P565">
        <v>17</v>
      </c>
      <c r="Q565">
        <v>17</v>
      </c>
      <c r="R565">
        <v>18</v>
      </c>
      <c r="S565">
        <v>17</v>
      </c>
      <c r="T565">
        <v>35</v>
      </c>
      <c r="U565">
        <v>36</v>
      </c>
      <c r="V565">
        <v>0</v>
      </c>
      <c r="W565">
        <v>0</v>
      </c>
      <c r="X565">
        <v>23</v>
      </c>
      <c r="Y565">
        <v>24</v>
      </c>
      <c r="Z565">
        <v>24</v>
      </c>
      <c r="AA565">
        <v>0</v>
      </c>
      <c r="AB565">
        <v>26</v>
      </c>
      <c r="AC565">
        <v>17</v>
      </c>
      <c r="AD565">
        <v>19</v>
      </c>
      <c r="AE565">
        <v>18</v>
      </c>
      <c r="AF565">
        <v>8</v>
      </c>
      <c r="AG565">
        <v>8</v>
      </c>
      <c r="AH565">
        <v>2</v>
      </c>
      <c r="AI565">
        <v>0</v>
      </c>
      <c r="AJ565">
        <v>13</v>
      </c>
      <c r="AK565">
        <v>0</v>
      </c>
      <c r="AL565">
        <v>4</v>
      </c>
      <c r="AM565">
        <v>16</v>
      </c>
      <c r="AN565" s="51" t="s">
        <v>49</v>
      </c>
    </row>
    <row r="566" spans="1:40" x14ac:dyDescent="0.3">
      <c r="A566">
        <v>2025</v>
      </c>
      <c r="B566">
        <v>3</v>
      </c>
      <c r="C566">
        <v>7195</v>
      </c>
      <c r="D566">
        <v>7222</v>
      </c>
      <c r="E566" t="s">
        <v>203</v>
      </c>
      <c r="F566" t="s">
        <v>92</v>
      </c>
      <c r="G566" t="s">
        <v>141</v>
      </c>
      <c r="H566">
        <v>0</v>
      </c>
      <c r="I566">
        <v>0</v>
      </c>
      <c r="K566">
        <v>0</v>
      </c>
      <c r="L566">
        <v>1</v>
      </c>
      <c r="M566">
        <v>1</v>
      </c>
      <c r="N566">
        <v>1</v>
      </c>
      <c r="O566">
        <v>1</v>
      </c>
      <c r="P566">
        <v>1</v>
      </c>
      <c r="Q566">
        <v>1</v>
      </c>
      <c r="R566">
        <v>1</v>
      </c>
      <c r="S566">
        <v>1</v>
      </c>
      <c r="T566">
        <v>0</v>
      </c>
      <c r="U566">
        <v>0</v>
      </c>
      <c r="V566">
        <v>0</v>
      </c>
      <c r="W566">
        <v>0</v>
      </c>
      <c r="X566">
        <v>1</v>
      </c>
      <c r="Y566">
        <v>1</v>
      </c>
      <c r="Z566">
        <v>1</v>
      </c>
      <c r="AA566">
        <v>0</v>
      </c>
      <c r="AB566">
        <v>3</v>
      </c>
      <c r="AC566">
        <v>2</v>
      </c>
      <c r="AD566">
        <v>2</v>
      </c>
      <c r="AE566">
        <v>2</v>
      </c>
      <c r="AF566">
        <v>1</v>
      </c>
      <c r="AG566">
        <v>1</v>
      </c>
      <c r="AH566">
        <v>0</v>
      </c>
      <c r="AI566">
        <v>0</v>
      </c>
      <c r="AJ566">
        <v>2</v>
      </c>
      <c r="AK566">
        <v>0</v>
      </c>
      <c r="AL566">
        <v>0</v>
      </c>
      <c r="AM566">
        <v>0</v>
      </c>
      <c r="AN566" s="51" t="s">
        <v>141</v>
      </c>
    </row>
    <row r="567" spans="1:40" x14ac:dyDescent="0.3">
      <c r="A567">
        <v>2025</v>
      </c>
      <c r="B567">
        <v>3</v>
      </c>
      <c r="C567">
        <v>7196</v>
      </c>
      <c r="D567">
        <v>7223</v>
      </c>
      <c r="E567" t="s">
        <v>204</v>
      </c>
      <c r="F567" t="s">
        <v>92</v>
      </c>
      <c r="G567" t="s">
        <v>141</v>
      </c>
      <c r="H567">
        <v>0</v>
      </c>
      <c r="I567">
        <v>0</v>
      </c>
      <c r="K567">
        <v>0</v>
      </c>
      <c r="L567">
        <v>2</v>
      </c>
      <c r="M567">
        <v>2</v>
      </c>
      <c r="N567">
        <v>2</v>
      </c>
      <c r="O567">
        <v>2</v>
      </c>
      <c r="P567">
        <v>3</v>
      </c>
      <c r="Q567">
        <v>3</v>
      </c>
      <c r="R567">
        <v>3</v>
      </c>
      <c r="S567">
        <v>2</v>
      </c>
      <c r="T567">
        <v>2</v>
      </c>
      <c r="U567">
        <v>2</v>
      </c>
      <c r="V567">
        <v>0</v>
      </c>
      <c r="W567">
        <v>0</v>
      </c>
      <c r="X567">
        <v>3</v>
      </c>
      <c r="Y567">
        <v>3</v>
      </c>
      <c r="Z567">
        <v>3</v>
      </c>
      <c r="AA567">
        <v>0</v>
      </c>
      <c r="AB567">
        <v>3</v>
      </c>
      <c r="AC567">
        <v>0</v>
      </c>
      <c r="AD567">
        <v>0</v>
      </c>
      <c r="AE567">
        <v>0</v>
      </c>
      <c r="AF567">
        <v>4</v>
      </c>
      <c r="AG567">
        <v>3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5</v>
      </c>
      <c r="AN567" s="51" t="s">
        <v>141</v>
      </c>
    </row>
    <row r="568" spans="1:40" x14ac:dyDescent="0.3">
      <c r="A568">
        <v>2025</v>
      </c>
      <c r="B568">
        <v>3</v>
      </c>
      <c r="C568">
        <v>7273</v>
      </c>
      <c r="D568">
        <v>7306</v>
      </c>
      <c r="E568" t="s">
        <v>205</v>
      </c>
      <c r="F568" t="s">
        <v>33</v>
      </c>
      <c r="G568" t="s">
        <v>56</v>
      </c>
      <c r="H568">
        <v>1</v>
      </c>
      <c r="I568">
        <v>0</v>
      </c>
      <c r="K568">
        <v>0</v>
      </c>
      <c r="L568">
        <v>9</v>
      </c>
      <c r="M568">
        <v>9</v>
      </c>
      <c r="N568">
        <v>9</v>
      </c>
      <c r="O568">
        <v>9</v>
      </c>
      <c r="P568">
        <v>7</v>
      </c>
      <c r="Q568">
        <v>7</v>
      </c>
      <c r="R568">
        <v>7</v>
      </c>
      <c r="S568">
        <v>7</v>
      </c>
      <c r="T568">
        <v>7</v>
      </c>
      <c r="U568">
        <v>7</v>
      </c>
      <c r="V568">
        <v>0</v>
      </c>
      <c r="W568">
        <v>0</v>
      </c>
      <c r="X568">
        <v>6</v>
      </c>
      <c r="Y568">
        <v>7</v>
      </c>
      <c r="Z568">
        <v>6</v>
      </c>
      <c r="AA568">
        <v>0</v>
      </c>
      <c r="AB568">
        <v>7</v>
      </c>
      <c r="AC568">
        <v>11</v>
      </c>
      <c r="AD568">
        <v>11</v>
      </c>
      <c r="AE568">
        <v>11</v>
      </c>
      <c r="AF568">
        <v>11</v>
      </c>
      <c r="AG568">
        <v>11</v>
      </c>
      <c r="AH568">
        <v>0</v>
      </c>
      <c r="AI568">
        <v>0</v>
      </c>
      <c r="AJ568">
        <v>43</v>
      </c>
      <c r="AK568">
        <v>0</v>
      </c>
      <c r="AL568">
        <v>1</v>
      </c>
      <c r="AM568">
        <v>4</v>
      </c>
      <c r="AN568" s="51" t="s">
        <v>56</v>
      </c>
    </row>
    <row r="569" spans="1:40" x14ac:dyDescent="0.3">
      <c r="A569">
        <v>2025</v>
      </c>
      <c r="B569">
        <v>3</v>
      </c>
      <c r="C569">
        <v>7282</v>
      </c>
      <c r="D569">
        <v>7315</v>
      </c>
      <c r="E569" t="s">
        <v>206</v>
      </c>
      <c r="F569" t="s">
        <v>92</v>
      </c>
      <c r="G569" t="s">
        <v>128</v>
      </c>
      <c r="H569">
        <v>0</v>
      </c>
      <c r="I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2</v>
      </c>
      <c r="Q569">
        <v>2</v>
      </c>
      <c r="R569">
        <v>2</v>
      </c>
      <c r="S569">
        <v>2</v>
      </c>
      <c r="T569">
        <v>4</v>
      </c>
      <c r="U569">
        <v>4</v>
      </c>
      <c r="V569">
        <v>0</v>
      </c>
      <c r="W569">
        <v>0</v>
      </c>
      <c r="X569">
        <v>1</v>
      </c>
      <c r="Y569">
        <v>1</v>
      </c>
      <c r="Z569">
        <v>1</v>
      </c>
      <c r="AA569">
        <v>0</v>
      </c>
      <c r="AB569">
        <v>2</v>
      </c>
      <c r="AC569">
        <v>2</v>
      </c>
      <c r="AD569">
        <v>0</v>
      </c>
      <c r="AE569">
        <v>0</v>
      </c>
      <c r="AF569">
        <v>1</v>
      </c>
      <c r="AG569">
        <v>1</v>
      </c>
      <c r="AH569">
        <v>1</v>
      </c>
      <c r="AI569">
        <v>0</v>
      </c>
      <c r="AJ569">
        <v>2</v>
      </c>
      <c r="AK569">
        <v>0</v>
      </c>
      <c r="AL569">
        <v>1</v>
      </c>
      <c r="AM569">
        <v>2</v>
      </c>
      <c r="AN569" s="51" t="s">
        <v>128</v>
      </c>
    </row>
    <row r="570" spans="1:40" x14ac:dyDescent="0.3">
      <c r="A570">
        <v>2025</v>
      </c>
      <c r="B570">
        <v>3</v>
      </c>
      <c r="C570">
        <v>7283</v>
      </c>
      <c r="D570">
        <v>7316</v>
      </c>
      <c r="E570" t="s">
        <v>207</v>
      </c>
      <c r="F570" t="s">
        <v>92</v>
      </c>
      <c r="G570" t="s">
        <v>128</v>
      </c>
      <c r="H570">
        <v>0</v>
      </c>
      <c r="I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2</v>
      </c>
      <c r="Q570">
        <v>2</v>
      </c>
      <c r="R570">
        <v>2</v>
      </c>
      <c r="S570">
        <v>2</v>
      </c>
      <c r="T570">
        <v>2</v>
      </c>
      <c r="U570">
        <v>2</v>
      </c>
      <c r="V570">
        <v>0</v>
      </c>
      <c r="W570">
        <v>0</v>
      </c>
      <c r="X570">
        <v>1</v>
      </c>
      <c r="Y570">
        <v>1</v>
      </c>
      <c r="Z570">
        <v>1</v>
      </c>
      <c r="AA570">
        <v>0</v>
      </c>
      <c r="AB570">
        <v>3</v>
      </c>
      <c r="AC570">
        <v>1</v>
      </c>
      <c r="AD570">
        <v>1</v>
      </c>
      <c r="AE570">
        <v>1</v>
      </c>
      <c r="AF570">
        <v>0</v>
      </c>
      <c r="AG570">
        <v>0</v>
      </c>
      <c r="AH570">
        <v>3</v>
      </c>
      <c r="AI570">
        <v>0</v>
      </c>
      <c r="AJ570">
        <v>2</v>
      </c>
      <c r="AK570">
        <v>0</v>
      </c>
      <c r="AL570">
        <v>0</v>
      </c>
      <c r="AM570">
        <v>1</v>
      </c>
      <c r="AN570" s="51" t="s">
        <v>128</v>
      </c>
    </row>
    <row r="571" spans="1:40" x14ac:dyDescent="0.3">
      <c r="A571">
        <v>2025</v>
      </c>
      <c r="B571">
        <v>3</v>
      </c>
      <c r="C571">
        <v>7284</v>
      </c>
      <c r="D571">
        <v>7317</v>
      </c>
      <c r="E571" t="s">
        <v>208</v>
      </c>
      <c r="F571" t="s">
        <v>163</v>
      </c>
      <c r="G571" t="s">
        <v>169</v>
      </c>
      <c r="H571">
        <v>0</v>
      </c>
      <c r="I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3</v>
      </c>
      <c r="Q571">
        <v>2</v>
      </c>
      <c r="R571">
        <v>2</v>
      </c>
      <c r="S571">
        <v>3</v>
      </c>
      <c r="T571">
        <v>2</v>
      </c>
      <c r="U571">
        <v>2</v>
      </c>
      <c r="V571">
        <v>0</v>
      </c>
      <c r="W571">
        <v>0</v>
      </c>
      <c r="X571">
        <v>3</v>
      </c>
      <c r="Y571">
        <v>4</v>
      </c>
      <c r="Z571">
        <v>2</v>
      </c>
      <c r="AA571">
        <v>0</v>
      </c>
      <c r="AB571">
        <v>3</v>
      </c>
      <c r="AC571">
        <v>4</v>
      </c>
      <c r="AD571">
        <v>5</v>
      </c>
      <c r="AE571">
        <v>4</v>
      </c>
      <c r="AF571">
        <v>0</v>
      </c>
      <c r="AG571">
        <v>0</v>
      </c>
      <c r="AH571">
        <v>0</v>
      </c>
      <c r="AI571">
        <v>0</v>
      </c>
      <c r="AJ571">
        <v>1</v>
      </c>
      <c r="AK571">
        <v>0</v>
      </c>
      <c r="AL571">
        <v>0</v>
      </c>
      <c r="AM571">
        <v>0</v>
      </c>
      <c r="AN571" s="51" t="s">
        <v>169</v>
      </c>
    </row>
    <row r="572" spans="1:40" x14ac:dyDescent="0.3">
      <c r="A572">
        <v>2025</v>
      </c>
      <c r="B572">
        <v>3</v>
      </c>
      <c r="C572">
        <v>7285</v>
      </c>
      <c r="D572">
        <v>7318</v>
      </c>
      <c r="E572" t="s">
        <v>209</v>
      </c>
      <c r="F572" t="s">
        <v>92</v>
      </c>
      <c r="G572" t="s">
        <v>118</v>
      </c>
      <c r="H572">
        <v>1</v>
      </c>
      <c r="I572">
        <v>0</v>
      </c>
      <c r="K572">
        <v>1</v>
      </c>
      <c r="L572">
        <v>0</v>
      </c>
      <c r="M572">
        <v>0</v>
      </c>
      <c r="N572">
        <v>0</v>
      </c>
      <c r="O572">
        <v>0</v>
      </c>
      <c r="P572">
        <v>2</v>
      </c>
      <c r="Q572">
        <v>2</v>
      </c>
      <c r="R572">
        <v>1</v>
      </c>
      <c r="S572">
        <v>1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0</v>
      </c>
      <c r="AA572">
        <v>0</v>
      </c>
      <c r="AB572">
        <v>2</v>
      </c>
      <c r="AC572">
        <v>0</v>
      </c>
      <c r="AD572">
        <v>0</v>
      </c>
      <c r="AE572">
        <v>0</v>
      </c>
      <c r="AF572">
        <v>1</v>
      </c>
      <c r="AG572">
        <v>1</v>
      </c>
      <c r="AH572">
        <v>6</v>
      </c>
      <c r="AI572">
        <v>0</v>
      </c>
      <c r="AJ572">
        <v>0</v>
      </c>
      <c r="AK572">
        <v>0</v>
      </c>
      <c r="AL572">
        <v>0</v>
      </c>
      <c r="AM572">
        <v>1</v>
      </c>
      <c r="AN572" s="51" t="s">
        <v>360</v>
      </c>
    </row>
    <row r="573" spans="1:40" x14ac:dyDescent="0.3">
      <c r="A573">
        <v>2025</v>
      </c>
      <c r="B573">
        <v>3</v>
      </c>
      <c r="C573">
        <v>7917</v>
      </c>
      <c r="D573">
        <v>8832</v>
      </c>
      <c r="E573" t="s">
        <v>462</v>
      </c>
      <c r="F573" t="s">
        <v>90</v>
      </c>
      <c r="G573" t="s">
        <v>34</v>
      </c>
      <c r="H573">
        <v>0</v>
      </c>
      <c r="I573">
        <v>0</v>
      </c>
      <c r="K573">
        <v>0</v>
      </c>
      <c r="L573">
        <v>1</v>
      </c>
      <c r="M573">
        <v>1</v>
      </c>
      <c r="N573">
        <v>1</v>
      </c>
      <c r="O573">
        <v>1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1</v>
      </c>
      <c r="V573">
        <v>0</v>
      </c>
      <c r="W573">
        <v>0</v>
      </c>
      <c r="X573">
        <v>1</v>
      </c>
      <c r="Y573">
        <v>2</v>
      </c>
      <c r="Z573">
        <v>0</v>
      </c>
      <c r="AA573">
        <v>0</v>
      </c>
      <c r="AB573">
        <v>0</v>
      </c>
      <c r="AC573">
        <v>1</v>
      </c>
      <c r="AD573">
        <v>2</v>
      </c>
      <c r="AE573">
        <v>0</v>
      </c>
      <c r="AF573">
        <v>3</v>
      </c>
      <c r="AG573">
        <v>3</v>
      </c>
      <c r="AH573">
        <v>0</v>
      </c>
      <c r="AI573">
        <v>0</v>
      </c>
      <c r="AJ573">
        <v>1</v>
      </c>
      <c r="AK573">
        <v>0</v>
      </c>
      <c r="AL573">
        <v>0</v>
      </c>
      <c r="AM573">
        <v>1</v>
      </c>
      <c r="AN573" s="51" t="s">
        <v>82</v>
      </c>
    </row>
    <row r="574" spans="1:40" x14ac:dyDescent="0.3">
      <c r="A574">
        <v>2025</v>
      </c>
      <c r="B574">
        <v>3</v>
      </c>
      <c r="C574">
        <v>7957</v>
      </c>
      <c r="D574">
        <v>8835</v>
      </c>
      <c r="E574" t="s">
        <v>463</v>
      </c>
      <c r="F574" t="s">
        <v>90</v>
      </c>
      <c r="G574" t="s">
        <v>34</v>
      </c>
      <c r="H574">
        <v>0</v>
      </c>
      <c r="I574">
        <v>1</v>
      </c>
      <c r="K574">
        <v>3</v>
      </c>
      <c r="L574">
        <v>71</v>
      </c>
      <c r="M574">
        <v>71</v>
      </c>
      <c r="N574">
        <v>68</v>
      </c>
      <c r="O574">
        <v>68</v>
      </c>
      <c r="P574">
        <v>58</v>
      </c>
      <c r="Q574">
        <v>57</v>
      </c>
      <c r="R574">
        <v>57</v>
      </c>
      <c r="S574">
        <v>58</v>
      </c>
      <c r="T574">
        <v>74</v>
      </c>
      <c r="U574">
        <v>74</v>
      </c>
      <c r="V574">
        <v>0</v>
      </c>
      <c r="W574">
        <v>0</v>
      </c>
      <c r="X574">
        <v>66</v>
      </c>
      <c r="Y574">
        <v>65</v>
      </c>
      <c r="Z574">
        <v>0</v>
      </c>
      <c r="AA574">
        <v>0</v>
      </c>
      <c r="AB574">
        <v>0</v>
      </c>
      <c r="AC574">
        <v>52</v>
      </c>
      <c r="AD574">
        <v>44</v>
      </c>
      <c r="AE574">
        <v>53</v>
      </c>
      <c r="AF574">
        <v>36</v>
      </c>
      <c r="AG574">
        <v>24</v>
      </c>
      <c r="AH574">
        <v>7</v>
      </c>
      <c r="AI574">
        <v>0</v>
      </c>
      <c r="AJ574">
        <v>153</v>
      </c>
      <c r="AK574">
        <v>0</v>
      </c>
      <c r="AL574">
        <v>0</v>
      </c>
      <c r="AM574">
        <v>37</v>
      </c>
      <c r="AN574" s="51" t="s">
        <v>33</v>
      </c>
    </row>
    <row r="575" spans="1:40" x14ac:dyDescent="0.3">
      <c r="A575">
        <v>2025</v>
      </c>
      <c r="B575">
        <v>3</v>
      </c>
      <c r="C575">
        <v>8434</v>
      </c>
      <c r="D575">
        <v>7410</v>
      </c>
      <c r="E575" t="s">
        <v>210</v>
      </c>
      <c r="F575" t="s">
        <v>33</v>
      </c>
      <c r="G575" t="s">
        <v>45</v>
      </c>
      <c r="H575">
        <v>1</v>
      </c>
      <c r="I575">
        <v>0</v>
      </c>
      <c r="K575">
        <v>3</v>
      </c>
      <c r="L575">
        <v>8</v>
      </c>
      <c r="M575">
        <v>8</v>
      </c>
      <c r="N575">
        <v>8</v>
      </c>
      <c r="O575">
        <v>8</v>
      </c>
      <c r="P575">
        <v>14</v>
      </c>
      <c r="Q575">
        <v>14</v>
      </c>
      <c r="R575">
        <v>14</v>
      </c>
      <c r="S575">
        <v>14</v>
      </c>
      <c r="T575">
        <v>14</v>
      </c>
      <c r="U575">
        <v>15</v>
      </c>
      <c r="V575">
        <v>0</v>
      </c>
      <c r="W575">
        <v>0</v>
      </c>
      <c r="X575">
        <v>17</v>
      </c>
      <c r="Y575">
        <v>18</v>
      </c>
      <c r="Z575">
        <v>22</v>
      </c>
      <c r="AA575">
        <v>0</v>
      </c>
      <c r="AB575">
        <v>10</v>
      </c>
      <c r="AC575">
        <v>10</v>
      </c>
      <c r="AD575">
        <v>11</v>
      </c>
      <c r="AE575">
        <v>11</v>
      </c>
      <c r="AF575">
        <v>7</v>
      </c>
      <c r="AG575">
        <v>8</v>
      </c>
      <c r="AH575">
        <v>3</v>
      </c>
      <c r="AI575">
        <v>0</v>
      </c>
      <c r="AJ575">
        <v>1</v>
      </c>
      <c r="AK575">
        <v>0</v>
      </c>
      <c r="AL575">
        <v>12</v>
      </c>
      <c r="AM575">
        <v>7</v>
      </c>
      <c r="AN575" s="51" t="s">
        <v>45</v>
      </c>
    </row>
    <row r="576" spans="1:40" x14ac:dyDescent="0.3">
      <c r="A576">
        <v>2025</v>
      </c>
      <c r="B576">
        <v>3</v>
      </c>
      <c r="C576">
        <v>8643</v>
      </c>
      <c r="D576">
        <v>8833</v>
      </c>
      <c r="E576" t="s">
        <v>464</v>
      </c>
      <c r="F576" t="s">
        <v>90</v>
      </c>
      <c r="G576" t="s">
        <v>34</v>
      </c>
      <c r="H576">
        <v>0</v>
      </c>
      <c r="I576">
        <v>0</v>
      </c>
      <c r="K576">
        <v>0</v>
      </c>
      <c r="L576">
        <v>31</v>
      </c>
      <c r="M576">
        <v>30</v>
      </c>
      <c r="N576">
        <v>31</v>
      </c>
      <c r="O576">
        <v>30</v>
      </c>
      <c r="P576">
        <v>29</v>
      </c>
      <c r="Q576">
        <v>29</v>
      </c>
      <c r="R576">
        <v>29</v>
      </c>
      <c r="S576">
        <v>29</v>
      </c>
      <c r="T576">
        <v>31</v>
      </c>
      <c r="U576">
        <v>31</v>
      </c>
      <c r="V576">
        <v>0</v>
      </c>
      <c r="W576">
        <v>0</v>
      </c>
      <c r="X576">
        <v>27</v>
      </c>
      <c r="Y576">
        <v>27</v>
      </c>
      <c r="Z576">
        <v>0</v>
      </c>
      <c r="AA576">
        <v>0</v>
      </c>
      <c r="AB576">
        <v>0</v>
      </c>
      <c r="AC576">
        <v>13</v>
      </c>
      <c r="AD576">
        <v>9</v>
      </c>
      <c r="AE576">
        <v>10</v>
      </c>
      <c r="AF576">
        <v>21</v>
      </c>
      <c r="AG576">
        <v>20</v>
      </c>
      <c r="AH576">
        <v>25</v>
      </c>
      <c r="AI576">
        <v>0</v>
      </c>
      <c r="AJ576">
        <v>40</v>
      </c>
      <c r="AK576">
        <v>0</v>
      </c>
      <c r="AL576">
        <v>0</v>
      </c>
      <c r="AM576">
        <v>5</v>
      </c>
      <c r="AN576" s="51" t="s">
        <v>45</v>
      </c>
    </row>
    <row r="577" spans="1:40" x14ac:dyDescent="0.3">
      <c r="A577">
        <v>2025</v>
      </c>
      <c r="B577">
        <v>3</v>
      </c>
      <c r="C577">
        <v>8644</v>
      </c>
      <c r="D577">
        <v>8839</v>
      </c>
      <c r="E577" t="s">
        <v>465</v>
      </c>
      <c r="F577" t="s">
        <v>90</v>
      </c>
      <c r="G577" t="s">
        <v>34</v>
      </c>
      <c r="H577">
        <v>0</v>
      </c>
      <c r="I577">
        <v>0</v>
      </c>
      <c r="K577">
        <v>0</v>
      </c>
      <c r="L577">
        <v>4</v>
      </c>
      <c r="M577">
        <v>4</v>
      </c>
      <c r="N577">
        <v>4</v>
      </c>
      <c r="O577">
        <v>3</v>
      </c>
      <c r="P577">
        <v>11</v>
      </c>
      <c r="Q577">
        <v>10</v>
      </c>
      <c r="R577">
        <v>11</v>
      </c>
      <c r="S577">
        <v>10</v>
      </c>
      <c r="T577">
        <v>4</v>
      </c>
      <c r="U577">
        <v>5</v>
      </c>
      <c r="V577">
        <v>0</v>
      </c>
      <c r="W577">
        <v>0</v>
      </c>
      <c r="X577">
        <v>4</v>
      </c>
      <c r="Y577">
        <v>5</v>
      </c>
      <c r="Z577">
        <v>0</v>
      </c>
      <c r="AA577">
        <v>0</v>
      </c>
      <c r="AB577">
        <v>0</v>
      </c>
      <c r="AC577">
        <v>7</v>
      </c>
      <c r="AD577">
        <v>8</v>
      </c>
      <c r="AE577">
        <v>6</v>
      </c>
      <c r="AF577">
        <v>2</v>
      </c>
      <c r="AG577">
        <v>4</v>
      </c>
      <c r="AH577">
        <v>0</v>
      </c>
      <c r="AI577">
        <v>0</v>
      </c>
      <c r="AJ577">
        <v>4</v>
      </c>
      <c r="AK577">
        <v>0</v>
      </c>
      <c r="AL577">
        <v>0</v>
      </c>
      <c r="AM577">
        <v>4</v>
      </c>
      <c r="AN577" s="51" t="s">
        <v>116</v>
      </c>
    </row>
    <row r="578" spans="1:40" x14ac:dyDescent="0.3">
      <c r="A578">
        <v>2025</v>
      </c>
      <c r="B578">
        <v>3</v>
      </c>
      <c r="C578">
        <v>8648</v>
      </c>
      <c r="D578">
        <v>8838</v>
      </c>
      <c r="E578" t="s">
        <v>466</v>
      </c>
      <c r="F578" t="s">
        <v>90</v>
      </c>
      <c r="G578" t="s">
        <v>34</v>
      </c>
      <c r="H578">
        <v>0</v>
      </c>
      <c r="I578">
        <v>0</v>
      </c>
      <c r="K578">
        <v>1</v>
      </c>
      <c r="L578">
        <v>17</v>
      </c>
      <c r="M578">
        <v>18</v>
      </c>
      <c r="N578">
        <v>18</v>
      </c>
      <c r="O578">
        <v>18</v>
      </c>
      <c r="P578">
        <v>14</v>
      </c>
      <c r="Q578">
        <v>14</v>
      </c>
      <c r="R578">
        <v>14</v>
      </c>
      <c r="S578">
        <v>14</v>
      </c>
      <c r="T578">
        <v>10</v>
      </c>
      <c r="U578">
        <v>10</v>
      </c>
      <c r="V578">
        <v>0</v>
      </c>
      <c r="W578">
        <v>0</v>
      </c>
      <c r="X578">
        <v>10</v>
      </c>
      <c r="Y578">
        <v>8</v>
      </c>
      <c r="Z578">
        <v>0</v>
      </c>
      <c r="AA578">
        <v>0</v>
      </c>
      <c r="AB578">
        <v>0</v>
      </c>
      <c r="AC578">
        <v>15</v>
      </c>
      <c r="AD578">
        <v>21</v>
      </c>
      <c r="AE578">
        <v>18</v>
      </c>
      <c r="AF578">
        <v>20</v>
      </c>
      <c r="AG578">
        <v>16</v>
      </c>
      <c r="AH578">
        <v>18</v>
      </c>
      <c r="AI578">
        <v>0</v>
      </c>
      <c r="AJ578">
        <v>34</v>
      </c>
      <c r="AK578">
        <v>0</v>
      </c>
      <c r="AL578">
        <v>0</v>
      </c>
      <c r="AM578">
        <v>15</v>
      </c>
      <c r="AN578" s="51" t="s">
        <v>361</v>
      </c>
    </row>
    <row r="579" spans="1:40" x14ac:dyDescent="0.3">
      <c r="A579">
        <v>2025</v>
      </c>
      <c r="B579">
        <v>3</v>
      </c>
      <c r="C579">
        <v>8653</v>
      </c>
      <c r="D579">
        <v>8892</v>
      </c>
      <c r="E579" t="s">
        <v>467</v>
      </c>
      <c r="F579" t="s">
        <v>90</v>
      </c>
      <c r="G579" t="s">
        <v>34</v>
      </c>
      <c r="H579">
        <v>0</v>
      </c>
      <c r="I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1</v>
      </c>
      <c r="Q579">
        <v>1</v>
      </c>
      <c r="R579">
        <v>1</v>
      </c>
      <c r="S579">
        <v>1</v>
      </c>
      <c r="T579">
        <v>3</v>
      </c>
      <c r="U579">
        <v>3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3</v>
      </c>
      <c r="AD579">
        <v>3</v>
      </c>
      <c r="AE579">
        <v>3</v>
      </c>
      <c r="AF579">
        <v>3</v>
      </c>
      <c r="AG579">
        <v>3</v>
      </c>
      <c r="AH579">
        <v>1</v>
      </c>
      <c r="AI579">
        <v>0</v>
      </c>
      <c r="AJ579">
        <v>7</v>
      </c>
      <c r="AK579">
        <v>0</v>
      </c>
      <c r="AL579">
        <v>0</v>
      </c>
      <c r="AM579">
        <v>0</v>
      </c>
      <c r="AN579" s="51" t="s">
        <v>85</v>
      </c>
    </row>
    <row r="580" spans="1:40" x14ac:dyDescent="0.3">
      <c r="A580">
        <v>2025</v>
      </c>
      <c r="B580">
        <v>3</v>
      </c>
      <c r="C580">
        <v>8670</v>
      </c>
      <c r="D580">
        <v>8891</v>
      </c>
      <c r="E580" t="s">
        <v>468</v>
      </c>
      <c r="F580" t="s">
        <v>90</v>
      </c>
      <c r="G580" t="s">
        <v>34</v>
      </c>
      <c r="H580">
        <v>0</v>
      </c>
      <c r="I580">
        <v>0</v>
      </c>
      <c r="K580">
        <v>0</v>
      </c>
      <c r="L580">
        <v>8</v>
      </c>
      <c r="M580">
        <v>8</v>
      </c>
      <c r="N580">
        <v>8</v>
      </c>
      <c r="O580">
        <v>8</v>
      </c>
      <c r="P580">
        <v>3</v>
      </c>
      <c r="Q580">
        <v>3</v>
      </c>
      <c r="R580">
        <v>2</v>
      </c>
      <c r="S580">
        <v>3</v>
      </c>
      <c r="T580">
        <v>9</v>
      </c>
      <c r="U580">
        <v>9</v>
      </c>
      <c r="V580">
        <v>0</v>
      </c>
      <c r="W580">
        <v>0</v>
      </c>
      <c r="X580">
        <v>10</v>
      </c>
      <c r="Y580">
        <v>10</v>
      </c>
      <c r="Z580">
        <v>0</v>
      </c>
      <c r="AA580">
        <v>0</v>
      </c>
      <c r="AB580">
        <v>0</v>
      </c>
      <c r="AC580">
        <v>12</v>
      </c>
      <c r="AD580">
        <v>8</v>
      </c>
      <c r="AE580">
        <v>8</v>
      </c>
      <c r="AF580">
        <v>10</v>
      </c>
      <c r="AG580">
        <v>11</v>
      </c>
      <c r="AH580">
        <v>0</v>
      </c>
      <c r="AI580">
        <v>0</v>
      </c>
      <c r="AJ580">
        <v>32</v>
      </c>
      <c r="AK580">
        <v>0</v>
      </c>
      <c r="AL580">
        <v>0</v>
      </c>
      <c r="AM580">
        <v>0</v>
      </c>
      <c r="AN580" s="51" t="s">
        <v>91</v>
      </c>
    </row>
    <row r="581" spans="1:40" x14ac:dyDescent="0.3">
      <c r="A581">
        <v>2025</v>
      </c>
      <c r="B581">
        <v>3</v>
      </c>
      <c r="C581">
        <v>8686</v>
      </c>
      <c r="D581">
        <v>8831</v>
      </c>
      <c r="E581" t="s">
        <v>469</v>
      </c>
      <c r="F581" t="s">
        <v>90</v>
      </c>
      <c r="G581" t="s">
        <v>34</v>
      </c>
      <c r="H581">
        <v>0</v>
      </c>
      <c r="I581">
        <v>0</v>
      </c>
      <c r="K581">
        <v>0</v>
      </c>
      <c r="L581">
        <v>48</v>
      </c>
      <c r="M581">
        <v>48</v>
      </c>
      <c r="N581">
        <v>48</v>
      </c>
      <c r="O581">
        <v>48</v>
      </c>
      <c r="P581">
        <v>41</v>
      </c>
      <c r="Q581">
        <v>41</v>
      </c>
      <c r="R581">
        <v>41</v>
      </c>
      <c r="S581">
        <v>41</v>
      </c>
      <c r="T581">
        <v>48</v>
      </c>
      <c r="U581">
        <v>48</v>
      </c>
      <c r="V581">
        <v>0</v>
      </c>
      <c r="W581">
        <v>0</v>
      </c>
      <c r="X581">
        <v>44</v>
      </c>
      <c r="Y581">
        <v>43</v>
      </c>
      <c r="Z581">
        <v>0</v>
      </c>
      <c r="AA581">
        <v>0</v>
      </c>
      <c r="AB581">
        <v>0</v>
      </c>
      <c r="AC581">
        <v>18</v>
      </c>
      <c r="AD581">
        <v>23</v>
      </c>
      <c r="AE581">
        <v>24</v>
      </c>
      <c r="AF581">
        <v>25</v>
      </c>
      <c r="AG581">
        <v>21</v>
      </c>
      <c r="AH581">
        <v>9</v>
      </c>
      <c r="AI581">
        <v>0</v>
      </c>
      <c r="AJ581">
        <v>30</v>
      </c>
      <c r="AK581">
        <v>0</v>
      </c>
      <c r="AL581">
        <v>0</v>
      </c>
      <c r="AM581">
        <v>29</v>
      </c>
      <c r="AN581" s="51" t="s">
        <v>49</v>
      </c>
    </row>
    <row r="582" spans="1:40" x14ac:dyDescent="0.3">
      <c r="A582">
        <v>2025</v>
      </c>
      <c r="B582">
        <v>3</v>
      </c>
      <c r="C582">
        <v>8705</v>
      </c>
      <c r="D582">
        <v>8349</v>
      </c>
      <c r="E582" t="s">
        <v>470</v>
      </c>
      <c r="F582" t="s">
        <v>90</v>
      </c>
      <c r="G582" t="s">
        <v>34</v>
      </c>
      <c r="H582">
        <v>0</v>
      </c>
      <c r="I582">
        <v>0</v>
      </c>
      <c r="K582">
        <v>0</v>
      </c>
      <c r="L582">
        <v>1</v>
      </c>
      <c r="M582">
        <v>1</v>
      </c>
      <c r="N582">
        <v>1</v>
      </c>
      <c r="O582">
        <v>1</v>
      </c>
      <c r="P582">
        <v>2</v>
      </c>
      <c r="Q582">
        <v>2</v>
      </c>
      <c r="R582">
        <v>2</v>
      </c>
      <c r="S582">
        <v>2</v>
      </c>
      <c r="T582">
        <v>3</v>
      </c>
      <c r="U582">
        <v>3</v>
      </c>
      <c r="V582">
        <v>0</v>
      </c>
      <c r="W582">
        <v>0</v>
      </c>
      <c r="X582">
        <v>1</v>
      </c>
      <c r="Y582">
        <v>1</v>
      </c>
      <c r="Z582">
        <v>0</v>
      </c>
      <c r="AA582">
        <v>0</v>
      </c>
      <c r="AB582">
        <v>0</v>
      </c>
      <c r="AC582">
        <v>1</v>
      </c>
      <c r="AD582">
        <v>1</v>
      </c>
      <c r="AE582">
        <v>1</v>
      </c>
      <c r="AF582">
        <v>1</v>
      </c>
      <c r="AG582">
        <v>1</v>
      </c>
      <c r="AH582">
        <v>2</v>
      </c>
      <c r="AI582">
        <v>0</v>
      </c>
      <c r="AJ582">
        <v>0</v>
      </c>
      <c r="AK582">
        <v>0</v>
      </c>
      <c r="AL582">
        <v>0</v>
      </c>
      <c r="AM582">
        <v>1</v>
      </c>
      <c r="AN582" s="51" t="s">
        <v>42</v>
      </c>
    </row>
    <row r="583" spans="1:40" x14ac:dyDescent="0.3">
      <c r="A583">
        <v>2025</v>
      </c>
      <c r="B583">
        <v>3</v>
      </c>
      <c r="C583">
        <v>8711</v>
      </c>
      <c r="D583">
        <v>8608</v>
      </c>
      <c r="E583" t="s">
        <v>471</v>
      </c>
      <c r="F583" t="s">
        <v>90</v>
      </c>
      <c r="G583" t="s">
        <v>34</v>
      </c>
      <c r="H583">
        <v>0</v>
      </c>
      <c r="I583">
        <v>0</v>
      </c>
      <c r="K583">
        <v>0</v>
      </c>
      <c r="L583">
        <v>5</v>
      </c>
      <c r="M583">
        <v>5</v>
      </c>
      <c r="N583">
        <v>5</v>
      </c>
      <c r="O583">
        <v>5</v>
      </c>
      <c r="P583">
        <v>4</v>
      </c>
      <c r="Q583">
        <v>4</v>
      </c>
      <c r="R583">
        <v>4</v>
      </c>
      <c r="S583">
        <v>4</v>
      </c>
      <c r="T583">
        <v>3</v>
      </c>
      <c r="U583">
        <v>3</v>
      </c>
      <c r="V583">
        <v>0</v>
      </c>
      <c r="W583">
        <v>0</v>
      </c>
      <c r="X583">
        <v>3</v>
      </c>
      <c r="Y583">
        <v>3</v>
      </c>
      <c r="Z583">
        <v>0</v>
      </c>
      <c r="AA583">
        <v>0</v>
      </c>
      <c r="AB583">
        <v>0</v>
      </c>
      <c r="AC583">
        <v>3</v>
      </c>
      <c r="AD583">
        <v>2</v>
      </c>
      <c r="AE583">
        <v>2</v>
      </c>
      <c r="AF583">
        <v>3</v>
      </c>
      <c r="AG583">
        <v>2</v>
      </c>
      <c r="AH583">
        <v>17</v>
      </c>
      <c r="AI583">
        <v>0</v>
      </c>
      <c r="AJ583">
        <v>10</v>
      </c>
      <c r="AK583">
        <v>0</v>
      </c>
      <c r="AL583">
        <v>0</v>
      </c>
      <c r="AM583">
        <v>1</v>
      </c>
      <c r="AN583" s="51" t="s">
        <v>110</v>
      </c>
    </row>
    <row r="584" spans="1:40" x14ac:dyDescent="0.3">
      <c r="A584">
        <v>2025</v>
      </c>
      <c r="B584">
        <v>3</v>
      </c>
      <c r="C584">
        <v>8719</v>
      </c>
      <c r="D584">
        <v>8836</v>
      </c>
      <c r="E584" t="s">
        <v>472</v>
      </c>
      <c r="F584" t="s">
        <v>90</v>
      </c>
      <c r="G584" t="s">
        <v>34</v>
      </c>
      <c r="H584">
        <v>0</v>
      </c>
      <c r="I584">
        <v>0</v>
      </c>
      <c r="K584">
        <v>0</v>
      </c>
      <c r="L584">
        <v>49</v>
      </c>
      <c r="M584">
        <v>49</v>
      </c>
      <c r="N584">
        <v>49</v>
      </c>
      <c r="O584">
        <v>49</v>
      </c>
      <c r="P584">
        <v>49</v>
      </c>
      <c r="Q584">
        <v>48</v>
      </c>
      <c r="R584">
        <v>48</v>
      </c>
      <c r="S584">
        <v>48</v>
      </c>
      <c r="T584">
        <v>56</v>
      </c>
      <c r="U584">
        <v>56</v>
      </c>
      <c r="V584">
        <v>0</v>
      </c>
      <c r="W584">
        <v>0</v>
      </c>
      <c r="X584">
        <v>37</v>
      </c>
      <c r="Y584">
        <v>36</v>
      </c>
      <c r="Z584">
        <v>0</v>
      </c>
      <c r="AA584">
        <v>0</v>
      </c>
      <c r="AB584">
        <v>0</v>
      </c>
      <c r="AC584">
        <v>41</v>
      </c>
      <c r="AD584">
        <v>23</v>
      </c>
      <c r="AE584">
        <v>23</v>
      </c>
      <c r="AF584">
        <v>25</v>
      </c>
      <c r="AG584">
        <v>21</v>
      </c>
      <c r="AH584">
        <v>27</v>
      </c>
      <c r="AI584">
        <v>0</v>
      </c>
      <c r="AJ584">
        <v>95</v>
      </c>
      <c r="AK584">
        <v>0</v>
      </c>
      <c r="AL584">
        <v>0</v>
      </c>
      <c r="AM584">
        <v>16</v>
      </c>
      <c r="AN584" s="51" t="s">
        <v>33</v>
      </c>
    </row>
    <row r="585" spans="1:40" x14ac:dyDescent="0.3">
      <c r="A585">
        <v>2025</v>
      </c>
      <c r="B585">
        <v>3</v>
      </c>
      <c r="C585">
        <v>8729</v>
      </c>
      <c r="D585">
        <v>12241</v>
      </c>
      <c r="E585" t="s">
        <v>473</v>
      </c>
      <c r="F585" t="s">
        <v>90</v>
      </c>
      <c r="G585" t="s">
        <v>34</v>
      </c>
      <c r="H585">
        <v>0</v>
      </c>
      <c r="I585">
        <v>0</v>
      </c>
      <c r="K585">
        <v>0</v>
      </c>
      <c r="L585">
        <v>31</v>
      </c>
      <c r="M585">
        <v>31</v>
      </c>
      <c r="N585">
        <v>31</v>
      </c>
      <c r="O585">
        <v>31</v>
      </c>
      <c r="P585">
        <v>18</v>
      </c>
      <c r="Q585">
        <v>18</v>
      </c>
      <c r="R585">
        <v>17</v>
      </c>
      <c r="S585">
        <v>18</v>
      </c>
      <c r="T585">
        <v>24</v>
      </c>
      <c r="U585">
        <v>24</v>
      </c>
      <c r="V585">
        <v>0</v>
      </c>
      <c r="W585">
        <v>0</v>
      </c>
      <c r="X585">
        <v>32</v>
      </c>
      <c r="Y585">
        <v>36</v>
      </c>
      <c r="Z585">
        <v>0</v>
      </c>
      <c r="AA585">
        <v>0</v>
      </c>
      <c r="AB585">
        <v>0</v>
      </c>
      <c r="AC585">
        <v>21</v>
      </c>
      <c r="AD585">
        <v>32</v>
      </c>
      <c r="AE585">
        <v>27</v>
      </c>
      <c r="AF585">
        <v>19</v>
      </c>
      <c r="AG585">
        <v>15</v>
      </c>
      <c r="AH585">
        <v>0</v>
      </c>
      <c r="AI585">
        <v>0</v>
      </c>
      <c r="AJ585">
        <v>19</v>
      </c>
      <c r="AK585">
        <v>0</v>
      </c>
      <c r="AL585">
        <v>0</v>
      </c>
      <c r="AM585">
        <v>11</v>
      </c>
      <c r="AN585" s="51" t="s">
        <v>92</v>
      </c>
    </row>
    <row r="586" spans="1:40" x14ac:dyDescent="0.3">
      <c r="A586">
        <v>2025</v>
      </c>
      <c r="B586">
        <v>3</v>
      </c>
      <c r="C586">
        <v>8740</v>
      </c>
      <c r="D586">
        <v>8901</v>
      </c>
      <c r="E586" t="s">
        <v>474</v>
      </c>
      <c r="F586" t="s">
        <v>90</v>
      </c>
      <c r="G586" t="s">
        <v>34</v>
      </c>
      <c r="H586">
        <v>1</v>
      </c>
      <c r="I586">
        <v>0</v>
      </c>
      <c r="K586">
        <v>1</v>
      </c>
      <c r="L586">
        <v>6</v>
      </c>
      <c r="M586">
        <v>6</v>
      </c>
      <c r="N586">
        <v>6</v>
      </c>
      <c r="O586">
        <v>6</v>
      </c>
      <c r="P586">
        <v>12</v>
      </c>
      <c r="Q586">
        <v>13</v>
      </c>
      <c r="R586">
        <v>13</v>
      </c>
      <c r="S586">
        <v>13</v>
      </c>
      <c r="T586">
        <v>10</v>
      </c>
      <c r="U586">
        <v>10</v>
      </c>
      <c r="V586">
        <v>0</v>
      </c>
      <c r="W586">
        <v>0</v>
      </c>
      <c r="X586">
        <v>12</v>
      </c>
      <c r="Y586">
        <v>13</v>
      </c>
      <c r="Z586">
        <v>0</v>
      </c>
      <c r="AA586">
        <v>0</v>
      </c>
      <c r="AB586">
        <v>0</v>
      </c>
      <c r="AC586">
        <v>14</v>
      </c>
      <c r="AD586">
        <v>14</v>
      </c>
      <c r="AE586">
        <v>14</v>
      </c>
      <c r="AF586">
        <v>12</v>
      </c>
      <c r="AG586">
        <v>10</v>
      </c>
      <c r="AH586">
        <v>0</v>
      </c>
      <c r="AI586">
        <v>0</v>
      </c>
      <c r="AJ586">
        <v>35</v>
      </c>
      <c r="AK586">
        <v>0</v>
      </c>
      <c r="AL586">
        <v>0</v>
      </c>
      <c r="AM586">
        <v>12</v>
      </c>
      <c r="AN586" s="51" t="s">
        <v>164</v>
      </c>
    </row>
    <row r="587" spans="1:40" x14ac:dyDescent="0.3">
      <c r="A587">
        <v>2025</v>
      </c>
      <c r="B587">
        <v>3</v>
      </c>
      <c r="C587">
        <v>9033</v>
      </c>
      <c r="D587">
        <v>8577</v>
      </c>
      <c r="E587" t="s">
        <v>274</v>
      </c>
      <c r="F587" t="s">
        <v>90</v>
      </c>
      <c r="G587" t="s">
        <v>34</v>
      </c>
      <c r="H587">
        <v>116</v>
      </c>
      <c r="I587">
        <v>1</v>
      </c>
      <c r="K587">
        <v>140</v>
      </c>
      <c r="L587">
        <v>11</v>
      </c>
      <c r="M587">
        <v>8</v>
      </c>
      <c r="N587">
        <v>8</v>
      </c>
      <c r="O587">
        <v>8</v>
      </c>
      <c r="P587">
        <v>6</v>
      </c>
      <c r="Q587">
        <v>4</v>
      </c>
      <c r="R587">
        <v>3</v>
      </c>
      <c r="S587">
        <v>3</v>
      </c>
      <c r="T587">
        <v>0</v>
      </c>
      <c r="U587">
        <v>0</v>
      </c>
      <c r="V587">
        <v>0</v>
      </c>
      <c r="W587">
        <v>0</v>
      </c>
      <c r="X587">
        <v>4</v>
      </c>
      <c r="Y587">
        <v>2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6</v>
      </c>
      <c r="AG587">
        <v>6</v>
      </c>
      <c r="AH587">
        <v>4</v>
      </c>
      <c r="AI587">
        <v>0</v>
      </c>
      <c r="AJ587">
        <v>7</v>
      </c>
      <c r="AK587">
        <v>0</v>
      </c>
      <c r="AL587">
        <v>0</v>
      </c>
      <c r="AM587">
        <v>26</v>
      </c>
      <c r="AN587" s="51" t="s">
        <v>33</v>
      </c>
    </row>
    <row r="588" spans="1:40" x14ac:dyDescent="0.3">
      <c r="A588">
        <v>2025</v>
      </c>
      <c r="B588">
        <v>3</v>
      </c>
      <c r="C588">
        <v>9160</v>
      </c>
      <c r="D588">
        <v>8830</v>
      </c>
      <c r="E588" t="s">
        <v>475</v>
      </c>
      <c r="F588" t="s">
        <v>90</v>
      </c>
      <c r="G588" t="s">
        <v>34</v>
      </c>
      <c r="H588">
        <v>0</v>
      </c>
      <c r="I588">
        <v>0</v>
      </c>
      <c r="K588">
        <v>0</v>
      </c>
      <c r="L588">
        <v>2</v>
      </c>
      <c r="M588">
        <v>2</v>
      </c>
      <c r="N588">
        <v>1</v>
      </c>
      <c r="O588">
        <v>2</v>
      </c>
      <c r="P588">
        <v>6</v>
      </c>
      <c r="Q588">
        <v>6</v>
      </c>
      <c r="R588">
        <v>3</v>
      </c>
      <c r="S588">
        <v>5</v>
      </c>
      <c r="T588">
        <v>6</v>
      </c>
      <c r="U588">
        <v>7</v>
      </c>
      <c r="V588">
        <v>0</v>
      </c>
      <c r="W588">
        <v>0</v>
      </c>
      <c r="X588">
        <v>0</v>
      </c>
      <c r="Y588">
        <v>1</v>
      </c>
      <c r="Z588">
        <v>0</v>
      </c>
      <c r="AA588">
        <v>0</v>
      </c>
      <c r="AB588">
        <v>0</v>
      </c>
      <c r="AC588">
        <v>0</v>
      </c>
      <c r="AD588">
        <v>2</v>
      </c>
      <c r="AE588">
        <v>1</v>
      </c>
      <c r="AF588">
        <v>1</v>
      </c>
      <c r="AG588">
        <v>0</v>
      </c>
      <c r="AH588">
        <v>1</v>
      </c>
      <c r="AI588">
        <v>0</v>
      </c>
      <c r="AJ588">
        <v>1</v>
      </c>
      <c r="AK588">
        <v>0</v>
      </c>
      <c r="AL588">
        <v>0</v>
      </c>
      <c r="AM588">
        <v>5</v>
      </c>
      <c r="AN588" s="51" t="s">
        <v>128</v>
      </c>
    </row>
    <row r="589" spans="1:40" x14ac:dyDescent="0.3">
      <c r="A589">
        <v>2025</v>
      </c>
      <c r="B589">
        <v>3</v>
      </c>
      <c r="C589">
        <v>10904</v>
      </c>
      <c r="D589">
        <v>9468</v>
      </c>
      <c r="E589" t="s">
        <v>211</v>
      </c>
      <c r="F589" t="s">
        <v>92</v>
      </c>
      <c r="G589" t="s">
        <v>107</v>
      </c>
      <c r="H589">
        <v>0</v>
      </c>
      <c r="I589">
        <v>0</v>
      </c>
      <c r="K589">
        <v>0</v>
      </c>
      <c r="L589">
        <v>3</v>
      </c>
      <c r="M589">
        <v>3</v>
      </c>
      <c r="N589">
        <v>3</v>
      </c>
      <c r="O589">
        <v>3</v>
      </c>
      <c r="P589">
        <v>1</v>
      </c>
      <c r="Q589">
        <v>1</v>
      </c>
      <c r="R589">
        <v>1</v>
      </c>
      <c r="S589">
        <v>1</v>
      </c>
      <c r="T589">
        <v>0</v>
      </c>
      <c r="U589">
        <v>0</v>
      </c>
      <c r="V589">
        <v>0</v>
      </c>
      <c r="W589">
        <v>0</v>
      </c>
      <c r="X589">
        <v>1</v>
      </c>
      <c r="Y589">
        <v>1</v>
      </c>
      <c r="Z589">
        <v>1</v>
      </c>
      <c r="AA589">
        <v>0</v>
      </c>
      <c r="AB589">
        <v>3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1</v>
      </c>
      <c r="AI589">
        <v>0</v>
      </c>
      <c r="AJ589">
        <v>6</v>
      </c>
      <c r="AK589">
        <v>0</v>
      </c>
      <c r="AL589">
        <v>0</v>
      </c>
      <c r="AM589">
        <v>1</v>
      </c>
      <c r="AN589" s="51" t="s">
        <v>107</v>
      </c>
    </row>
    <row r="590" spans="1:40" x14ac:dyDescent="0.3">
      <c r="A590">
        <v>2025</v>
      </c>
      <c r="B590">
        <v>3</v>
      </c>
      <c r="C590">
        <v>11767</v>
      </c>
      <c r="D590">
        <v>10096</v>
      </c>
      <c r="E590" t="s">
        <v>212</v>
      </c>
      <c r="F590" t="s">
        <v>92</v>
      </c>
      <c r="G590" t="s">
        <v>128</v>
      </c>
      <c r="H590">
        <v>0</v>
      </c>
      <c r="I590">
        <v>0</v>
      </c>
      <c r="K590">
        <v>0</v>
      </c>
      <c r="L590">
        <v>2</v>
      </c>
      <c r="M590">
        <v>2</v>
      </c>
      <c r="N590">
        <v>2</v>
      </c>
      <c r="O590">
        <v>2</v>
      </c>
      <c r="P590">
        <v>1</v>
      </c>
      <c r="Q590">
        <v>1</v>
      </c>
      <c r="R590">
        <v>0</v>
      </c>
      <c r="S590">
        <v>0</v>
      </c>
      <c r="T590">
        <v>2</v>
      </c>
      <c r="U590">
        <v>2</v>
      </c>
      <c r="V590">
        <v>0</v>
      </c>
      <c r="W590">
        <v>0</v>
      </c>
      <c r="X590">
        <v>1</v>
      </c>
      <c r="Y590">
        <v>0</v>
      </c>
      <c r="Z590">
        <v>1</v>
      </c>
      <c r="AA590">
        <v>0</v>
      </c>
      <c r="AB590">
        <v>1</v>
      </c>
      <c r="AC590">
        <v>0</v>
      </c>
      <c r="AD590">
        <v>2</v>
      </c>
      <c r="AE590">
        <v>1</v>
      </c>
      <c r="AF590">
        <v>3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 s="51" t="s">
        <v>128</v>
      </c>
    </row>
    <row r="591" spans="1:40" x14ac:dyDescent="0.3">
      <c r="A591">
        <v>2025</v>
      </c>
      <c r="B591">
        <v>3</v>
      </c>
      <c r="C591">
        <v>11784</v>
      </c>
      <c r="D591">
        <v>10095</v>
      </c>
      <c r="E591" t="s">
        <v>213</v>
      </c>
      <c r="F591" t="s">
        <v>92</v>
      </c>
      <c r="G591" t="s">
        <v>128</v>
      </c>
      <c r="H591">
        <v>0</v>
      </c>
      <c r="I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2</v>
      </c>
      <c r="Q591">
        <v>2</v>
      </c>
      <c r="R591">
        <v>2</v>
      </c>
      <c r="S591">
        <v>2</v>
      </c>
      <c r="T591">
        <v>0</v>
      </c>
      <c r="U591">
        <v>0</v>
      </c>
      <c r="V591">
        <v>0</v>
      </c>
      <c r="W591">
        <v>0</v>
      </c>
      <c r="X591">
        <v>1</v>
      </c>
      <c r="Y591">
        <v>1</v>
      </c>
      <c r="Z591">
        <v>1</v>
      </c>
      <c r="AA591">
        <v>0</v>
      </c>
      <c r="AB591">
        <v>2</v>
      </c>
      <c r="AC591">
        <v>2</v>
      </c>
      <c r="AD591">
        <v>2</v>
      </c>
      <c r="AE591">
        <v>2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1</v>
      </c>
      <c r="AN591" s="51" t="s">
        <v>128</v>
      </c>
    </row>
    <row r="592" spans="1:40" x14ac:dyDescent="0.3">
      <c r="A592">
        <v>2025</v>
      </c>
      <c r="B592">
        <v>3</v>
      </c>
      <c r="C592">
        <v>12119</v>
      </c>
      <c r="D592">
        <v>11020</v>
      </c>
      <c r="E592" t="s">
        <v>275</v>
      </c>
      <c r="F592" t="s">
        <v>90</v>
      </c>
      <c r="G592" t="s">
        <v>34</v>
      </c>
      <c r="H592">
        <v>153</v>
      </c>
      <c r="I592">
        <v>1</v>
      </c>
      <c r="K592">
        <v>158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1</v>
      </c>
      <c r="AK592">
        <v>0</v>
      </c>
      <c r="AL592">
        <v>0</v>
      </c>
      <c r="AM592">
        <v>2</v>
      </c>
      <c r="AN592" s="51" t="s">
        <v>56</v>
      </c>
    </row>
    <row r="593" spans="1:40" x14ac:dyDescent="0.3">
      <c r="A593">
        <v>2025</v>
      </c>
      <c r="B593">
        <v>3</v>
      </c>
      <c r="C593">
        <v>12507</v>
      </c>
      <c r="D593">
        <v>11833</v>
      </c>
      <c r="E593" t="s">
        <v>461</v>
      </c>
      <c r="F593" t="s">
        <v>90</v>
      </c>
      <c r="G593" t="s">
        <v>34</v>
      </c>
      <c r="H593">
        <v>1</v>
      </c>
      <c r="I593">
        <v>0</v>
      </c>
      <c r="K593">
        <v>3</v>
      </c>
      <c r="L593">
        <v>8</v>
      </c>
      <c r="M593">
        <v>8</v>
      </c>
      <c r="N593">
        <v>8</v>
      </c>
      <c r="O593">
        <v>8</v>
      </c>
      <c r="P593">
        <v>3</v>
      </c>
      <c r="Q593">
        <v>3</v>
      </c>
      <c r="R593">
        <v>3</v>
      </c>
      <c r="S593">
        <v>3</v>
      </c>
      <c r="T593">
        <v>9</v>
      </c>
      <c r="U593">
        <v>9</v>
      </c>
      <c r="V593">
        <v>0</v>
      </c>
      <c r="W593">
        <v>0</v>
      </c>
      <c r="X593">
        <v>4</v>
      </c>
      <c r="Y593">
        <v>4</v>
      </c>
      <c r="Z593">
        <v>4</v>
      </c>
      <c r="AA593">
        <v>0</v>
      </c>
      <c r="AB593">
        <v>8</v>
      </c>
      <c r="AC593">
        <v>9</v>
      </c>
      <c r="AD593">
        <v>4</v>
      </c>
      <c r="AE593">
        <v>4</v>
      </c>
      <c r="AF593">
        <v>6</v>
      </c>
      <c r="AG593">
        <v>5</v>
      </c>
      <c r="AH593">
        <v>0</v>
      </c>
      <c r="AI593">
        <v>0</v>
      </c>
      <c r="AJ593">
        <v>6</v>
      </c>
      <c r="AK593">
        <v>0</v>
      </c>
      <c r="AL593">
        <v>0</v>
      </c>
      <c r="AM593">
        <v>6</v>
      </c>
      <c r="AN593" s="51" t="s">
        <v>33</v>
      </c>
    </row>
    <row r="594" spans="1:40" x14ac:dyDescent="0.3">
      <c r="A594">
        <v>2025</v>
      </c>
      <c r="B594">
        <v>3</v>
      </c>
      <c r="C594">
        <v>12735</v>
      </c>
      <c r="D594">
        <v>11688</v>
      </c>
      <c r="E594" t="s">
        <v>214</v>
      </c>
      <c r="F594" t="s">
        <v>92</v>
      </c>
      <c r="G594" t="s">
        <v>128</v>
      </c>
      <c r="H594">
        <v>0</v>
      </c>
      <c r="I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1</v>
      </c>
      <c r="U594">
        <v>1</v>
      </c>
      <c r="V594">
        <v>0</v>
      </c>
      <c r="W594">
        <v>0</v>
      </c>
      <c r="X594">
        <v>0</v>
      </c>
      <c r="Y594">
        <v>0</v>
      </c>
      <c r="Z594">
        <v>1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1</v>
      </c>
      <c r="AK594">
        <v>0</v>
      </c>
      <c r="AL594">
        <v>0</v>
      </c>
      <c r="AM594">
        <v>0</v>
      </c>
      <c r="AN594" s="51" t="s">
        <v>128</v>
      </c>
    </row>
    <row r="595" spans="1:40" x14ac:dyDescent="0.3">
      <c r="A595">
        <v>2025</v>
      </c>
      <c r="B595">
        <v>3</v>
      </c>
      <c r="C595">
        <v>13662</v>
      </c>
      <c r="D595">
        <v>11452</v>
      </c>
      <c r="E595" t="s">
        <v>215</v>
      </c>
      <c r="F595" t="s">
        <v>92</v>
      </c>
      <c r="G595" t="s">
        <v>107</v>
      </c>
      <c r="H595">
        <v>0</v>
      </c>
      <c r="I595">
        <v>0</v>
      </c>
      <c r="K595">
        <v>0</v>
      </c>
      <c r="L595">
        <v>1</v>
      </c>
      <c r="M595">
        <v>1</v>
      </c>
      <c r="N595">
        <v>1</v>
      </c>
      <c r="O595">
        <v>1</v>
      </c>
      <c r="P595">
        <v>2</v>
      </c>
      <c r="Q595">
        <v>2</v>
      </c>
      <c r="R595">
        <v>2</v>
      </c>
      <c r="S595">
        <v>2</v>
      </c>
      <c r="T595">
        <v>3</v>
      </c>
      <c r="U595">
        <v>3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3</v>
      </c>
      <c r="AG595">
        <v>3</v>
      </c>
      <c r="AH595">
        <v>0</v>
      </c>
      <c r="AI595">
        <v>0</v>
      </c>
      <c r="AJ595">
        <v>1</v>
      </c>
      <c r="AK595">
        <v>0</v>
      </c>
      <c r="AL595">
        <v>0</v>
      </c>
      <c r="AM595">
        <v>4</v>
      </c>
      <c r="AN595" s="51" t="s">
        <v>107</v>
      </c>
    </row>
    <row r="596" spans="1:40" x14ac:dyDescent="0.3">
      <c r="A596">
        <v>2025</v>
      </c>
      <c r="B596">
        <v>3</v>
      </c>
      <c r="C596">
        <v>14654</v>
      </c>
      <c r="D596">
        <v>11470</v>
      </c>
      <c r="E596" t="s">
        <v>216</v>
      </c>
      <c r="F596" t="s">
        <v>90</v>
      </c>
      <c r="G596" t="s">
        <v>34</v>
      </c>
      <c r="H596">
        <v>137</v>
      </c>
      <c r="I596">
        <v>6</v>
      </c>
      <c r="K596">
        <v>138</v>
      </c>
      <c r="L596">
        <v>8</v>
      </c>
      <c r="M596">
        <v>9</v>
      </c>
      <c r="N596">
        <v>9</v>
      </c>
      <c r="O596">
        <v>4</v>
      </c>
      <c r="P596">
        <v>19</v>
      </c>
      <c r="Q596">
        <v>19</v>
      </c>
      <c r="R596">
        <v>17</v>
      </c>
      <c r="S596">
        <v>13</v>
      </c>
      <c r="T596">
        <v>5</v>
      </c>
      <c r="U596">
        <v>2</v>
      </c>
      <c r="V596">
        <v>0</v>
      </c>
      <c r="W596">
        <v>0</v>
      </c>
      <c r="X596">
        <v>3</v>
      </c>
      <c r="Y596">
        <v>2</v>
      </c>
      <c r="Z596">
        <v>1</v>
      </c>
      <c r="AA596">
        <v>0</v>
      </c>
      <c r="AB596">
        <v>1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4</v>
      </c>
      <c r="AK596">
        <v>0</v>
      </c>
      <c r="AL596">
        <v>4</v>
      </c>
      <c r="AM596">
        <v>17</v>
      </c>
      <c r="AN596" s="51" t="s">
        <v>33</v>
      </c>
    </row>
    <row r="597" spans="1:40" x14ac:dyDescent="0.3">
      <c r="A597">
        <v>2025</v>
      </c>
      <c r="B597">
        <v>3</v>
      </c>
      <c r="C597">
        <v>15125</v>
      </c>
      <c r="D597">
        <v>11841</v>
      </c>
      <c r="E597" t="s">
        <v>476</v>
      </c>
      <c r="F597" t="s">
        <v>90</v>
      </c>
      <c r="G597" t="s">
        <v>34</v>
      </c>
      <c r="H597">
        <v>0</v>
      </c>
      <c r="I597">
        <v>0</v>
      </c>
      <c r="K597">
        <v>0</v>
      </c>
      <c r="L597">
        <v>5</v>
      </c>
      <c r="M597">
        <v>5</v>
      </c>
      <c r="N597">
        <v>5</v>
      </c>
      <c r="O597">
        <v>5</v>
      </c>
      <c r="P597">
        <v>7</v>
      </c>
      <c r="Q597">
        <v>7</v>
      </c>
      <c r="R597">
        <v>7</v>
      </c>
      <c r="S597">
        <v>7</v>
      </c>
      <c r="T597">
        <v>10</v>
      </c>
      <c r="U597">
        <v>10</v>
      </c>
      <c r="V597">
        <v>0</v>
      </c>
      <c r="W597">
        <v>0</v>
      </c>
      <c r="X597">
        <v>5</v>
      </c>
      <c r="Y597">
        <v>5</v>
      </c>
      <c r="Z597">
        <v>0</v>
      </c>
      <c r="AA597">
        <v>0</v>
      </c>
      <c r="AB597">
        <v>0</v>
      </c>
      <c r="AC597">
        <v>12</v>
      </c>
      <c r="AD597">
        <v>9</v>
      </c>
      <c r="AE597">
        <v>9</v>
      </c>
      <c r="AF597">
        <v>3</v>
      </c>
      <c r="AG597">
        <v>3</v>
      </c>
      <c r="AH597">
        <v>0</v>
      </c>
      <c r="AI597">
        <v>0</v>
      </c>
      <c r="AJ597">
        <v>11</v>
      </c>
      <c r="AK597">
        <v>0</v>
      </c>
      <c r="AL597">
        <v>0</v>
      </c>
      <c r="AM597">
        <v>4</v>
      </c>
      <c r="AN597" s="51" t="s">
        <v>193</v>
      </c>
    </row>
    <row r="598" spans="1:40" x14ac:dyDescent="0.3">
      <c r="A598">
        <v>2025</v>
      </c>
      <c r="B598">
        <v>3</v>
      </c>
      <c r="C598">
        <v>24297</v>
      </c>
      <c r="D598">
        <v>16699</v>
      </c>
      <c r="E598" t="s">
        <v>477</v>
      </c>
      <c r="F598" t="s">
        <v>90</v>
      </c>
      <c r="G598" t="s">
        <v>34</v>
      </c>
      <c r="H598">
        <v>0</v>
      </c>
      <c r="I598">
        <v>0</v>
      </c>
      <c r="K598">
        <v>0</v>
      </c>
      <c r="L598">
        <v>3</v>
      </c>
      <c r="M598">
        <v>3</v>
      </c>
      <c r="N598">
        <v>3</v>
      </c>
      <c r="O598">
        <v>3</v>
      </c>
      <c r="P598">
        <v>8</v>
      </c>
      <c r="Q598">
        <v>8</v>
      </c>
      <c r="R598">
        <v>8</v>
      </c>
      <c r="S598">
        <v>8</v>
      </c>
      <c r="T598">
        <v>4</v>
      </c>
      <c r="U598">
        <v>4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1</v>
      </c>
      <c r="AD598">
        <v>1</v>
      </c>
      <c r="AE598">
        <v>1</v>
      </c>
      <c r="AF598">
        <v>5</v>
      </c>
      <c r="AG598">
        <v>5</v>
      </c>
      <c r="AH598">
        <v>1</v>
      </c>
      <c r="AI598">
        <v>0</v>
      </c>
      <c r="AJ598">
        <v>30</v>
      </c>
      <c r="AK598">
        <v>0</v>
      </c>
      <c r="AL598">
        <v>0</v>
      </c>
      <c r="AM598">
        <v>0</v>
      </c>
      <c r="AN598" s="51" t="s">
        <v>365</v>
      </c>
    </row>
    <row r="599" spans="1:40" x14ac:dyDescent="0.3">
      <c r="A599">
        <v>2025</v>
      </c>
      <c r="B599">
        <v>3</v>
      </c>
      <c r="C599">
        <v>26291</v>
      </c>
      <c r="D599">
        <v>17605</v>
      </c>
      <c r="E599" t="s">
        <v>217</v>
      </c>
      <c r="F599" t="s">
        <v>92</v>
      </c>
      <c r="G599" t="s">
        <v>128</v>
      </c>
      <c r="H599">
        <v>0</v>
      </c>
      <c r="I599">
        <v>0</v>
      </c>
      <c r="K599">
        <v>0</v>
      </c>
      <c r="L599">
        <v>3</v>
      </c>
      <c r="M599">
        <v>3</v>
      </c>
      <c r="N599">
        <v>3</v>
      </c>
      <c r="O599">
        <v>3</v>
      </c>
      <c r="P599">
        <v>1</v>
      </c>
      <c r="Q599">
        <v>1</v>
      </c>
      <c r="R599">
        <v>1</v>
      </c>
      <c r="S599">
        <v>1</v>
      </c>
      <c r="T599">
        <v>1</v>
      </c>
      <c r="U599">
        <v>1</v>
      </c>
      <c r="V599">
        <v>0</v>
      </c>
      <c r="W599">
        <v>0</v>
      </c>
      <c r="X599">
        <v>3</v>
      </c>
      <c r="Y599">
        <v>3</v>
      </c>
      <c r="Z599">
        <v>3</v>
      </c>
      <c r="AA599">
        <v>0</v>
      </c>
      <c r="AB599">
        <v>4</v>
      </c>
      <c r="AC599">
        <v>1</v>
      </c>
      <c r="AD599">
        <v>3</v>
      </c>
      <c r="AE599">
        <v>2</v>
      </c>
      <c r="AF599">
        <v>1</v>
      </c>
      <c r="AG599">
        <v>1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4</v>
      </c>
      <c r="AN599" s="51" t="s">
        <v>128</v>
      </c>
    </row>
    <row r="600" spans="1:40" x14ac:dyDescent="0.3">
      <c r="A600">
        <v>2025</v>
      </c>
      <c r="B600">
        <v>3</v>
      </c>
      <c r="C600">
        <v>26893</v>
      </c>
      <c r="D600">
        <v>17874</v>
      </c>
      <c r="E600" t="s">
        <v>218</v>
      </c>
      <c r="F600" t="s">
        <v>33</v>
      </c>
      <c r="G600" t="s">
        <v>61</v>
      </c>
      <c r="H600">
        <v>0</v>
      </c>
      <c r="I600">
        <v>0</v>
      </c>
      <c r="K600">
        <v>0</v>
      </c>
      <c r="L600">
        <v>2</v>
      </c>
      <c r="M600">
        <v>2</v>
      </c>
      <c r="N600">
        <v>2</v>
      </c>
      <c r="O600">
        <v>2</v>
      </c>
      <c r="P600">
        <v>3</v>
      </c>
      <c r="Q600">
        <v>3</v>
      </c>
      <c r="R600">
        <v>3</v>
      </c>
      <c r="S600">
        <v>3</v>
      </c>
      <c r="T600">
        <v>3</v>
      </c>
      <c r="U600">
        <v>3</v>
      </c>
      <c r="V600">
        <v>0</v>
      </c>
      <c r="W600">
        <v>0</v>
      </c>
      <c r="X600">
        <v>4</v>
      </c>
      <c r="Y600">
        <v>4</v>
      </c>
      <c r="Z600">
        <v>4</v>
      </c>
      <c r="AA600">
        <v>0</v>
      </c>
      <c r="AB600">
        <v>3</v>
      </c>
      <c r="AC600">
        <v>3</v>
      </c>
      <c r="AD600">
        <v>4</v>
      </c>
      <c r="AE600">
        <v>4</v>
      </c>
      <c r="AF600">
        <v>5</v>
      </c>
      <c r="AG600">
        <v>4</v>
      </c>
      <c r="AH600">
        <v>0</v>
      </c>
      <c r="AI600">
        <v>0</v>
      </c>
      <c r="AJ600">
        <v>0</v>
      </c>
      <c r="AK600">
        <v>0</v>
      </c>
      <c r="AL600">
        <v>2</v>
      </c>
      <c r="AM600">
        <v>4</v>
      </c>
      <c r="AN600" s="51" t="s">
        <v>367</v>
      </c>
    </row>
    <row r="601" spans="1:40" x14ac:dyDescent="0.3">
      <c r="A601">
        <v>2025</v>
      </c>
      <c r="B601">
        <v>3</v>
      </c>
      <c r="C601">
        <v>26894</v>
      </c>
      <c r="D601">
        <v>17875</v>
      </c>
      <c r="E601" t="s">
        <v>219</v>
      </c>
      <c r="F601" t="s">
        <v>33</v>
      </c>
      <c r="G601" t="s">
        <v>85</v>
      </c>
      <c r="H601">
        <v>0</v>
      </c>
      <c r="I601">
        <v>0</v>
      </c>
      <c r="K601">
        <v>0</v>
      </c>
      <c r="L601">
        <v>1</v>
      </c>
      <c r="M601">
        <v>1</v>
      </c>
      <c r="N601">
        <v>1</v>
      </c>
      <c r="O601">
        <v>1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1</v>
      </c>
      <c r="Y601">
        <v>1</v>
      </c>
      <c r="Z601">
        <v>1</v>
      </c>
      <c r="AA601">
        <v>0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2</v>
      </c>
      <c r="AH601">
        <v>0</v>
      </c>
      <c r="AI601">
        <v>0</v>
      </c>
      <c r="AJ601">
        <v>1</v>
      </c>
      <c r="AK601">
        <v>0</v>
      </c>
      <c r="AL601">
        <v>1</v>
      </c>
      <c r="AM601">
        <v>0</v>
      </c>
      <c r="AN601" s="51" t="s">
        <v>85</v>
      </c>
    </row>
    <row r="602" spans="1:40" x14ac:dyDescent="0.3">
      <c r="A602">
        <v>2025</v>
      </c>
      <c r="B602">
        <v>3</v>
      </c>
      <c r="C602">
        <v>28687</v>
      </c>
      <c r="D602">
        <v>18916</v>
      </c>
      <c r="E602" t="s">
        <v>220</v>
      </c>
      <c r="F602" t="s">
        <v>92</v>
      </c>
      <c r="G602" t="s">
        <v>128</v>
      </c>
      <c r="H602">
        <v>0</v>
      </c>
      <c r="I602">
        <v>0</v>
      </c>
      <c r="K602">
        <v>0</v>
      </c>
      <c r="L602">
        <v>4</v>
      </c>
      <c r="M602">
        <v>4</v>
      </c>
      <c r="N602">
        <v>4</v>
      </c>
      <c r="O602">
        <v>4</v>
      </c>
      <c r="P602">
        <v>2</v>
      </c>
      <c r="Q602">
        <v>2</v>
      </c>
      <c r="R602">
        <v>2</v>
      </c>
      <c r="S602">
        <v>2</v>
      </c>
      <c r="T602">
        <v>3</v>
      </c>
      <c r="U602">
        <v>3</v>
      </c>
      <c r="V602">
        <v>0</v>
      </c>
      <c r="W602">
        <v>0</v>
      </c>
      <c r="X602">
        <v>1</v>
      </c>
      <c r="Y602">
        <v>2</v>
      </c>
      <c r="Z602">
        <v>0</v>
      </c>
      <c r="AA602">
        <v>0</v>
      </c>
      <c r="AB602">
        <v>3</v>
      </c>
      <c r="AC602">
        <v>1</v>
      </c>
      <c r="AD602">
        <v>3</v>
      </c>
      <c r="AE602">
        <v>3</v>
      </c>
      <c r="AF602">
        <v>0</v>
      </c>
      <c r="AG602">
        <v>0</v>
      </c>
      <c r="AH602">
        <v>1</v>
      </c>
      <c r="AI602">
        <v>0</v>
      </c>
      <c r="AJ602">
        <v>0</v>
      </c>
      <c r="AK602">
        <v>0</v>
      </c>
      <c r="AL602">
        <v>1</v>
      </c>
      <c r="AM602">
        <v>0</v>
      </c>
      <c r="AN602" s="51" t="s">
        <v>128</v>
      </c>
    </row>
    <row r="603" spans="1:40" x14ac:dyDescent="0.3">
      <c r="A603">
        <v>2025</v>
      </c>
      <c r="B603">
        <v>3</v>
      </c>
      <c r="C603">
        <v>29039</v>
      </c>
      <c r="D603">
        <v>18872</v>
      </c>
      <c r="E603" t="s">
        <v>221</v>
      </c>
      <c r="F603" t="s">
        <v>92</v>
      </c>
      <c r="G603" t="s">
        <v>128</v>
      </c>
      <c r="H603">
        <v>0</v>
      </c>
      <c r="I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2</v>
      </c>
      <c r="Q603">
        <v>2</v>
      </c>
      <c r="R603">
        <v>2</v>
      </c>
      <c r="S603">
        <v>2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1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 s="51" t="s">
        <v>128</v>
      </c>
    </row>
    <row r="604" spans="1:40" x14ac:dyDescent="0.3">
      <c r="A604">
        <v>2025</v>
      </c>
      <c r="B604">
        <v>3</v>
      </c>
      <c r="C604">
        <v>35945</v>
      </c>
      <c r="D604">
        <v>26094</v>
      </c>
      <c r="E604" t="s">
        <v>222</v>
      </c>
      <c r="F604" t="s">
        <v>92</v>
      </c>
      <c r="G604" t="s">
        <v>92</v>
      </c>
      <c r="H604">
        <v>0</v>
      </c>
      <c r="I604">
        <v>0</v>
      </c>
      <c r="K604">
        <v>0</v>
      </c>
      <c r="L604">
        <v>8</v>
      </c>
      <c r="M604">
        <v>8</v>
      </c>
      <c r="N604">
        <v>8</v>
      </c>
      <c r="O604">
        <v>8</v>
      </c>
      <c r="P604">
        <v>1</v>
      </c>
      <c r="Q604">
        <v>1</v>
      </c>
      <c r="R604">
        <v>1</v>
      </c>
      <c r="S604">
        <v>1</v>
      </c>
      <c r="T604">
        <v>10</v>
      </c>
      <c r="U604">
        <v>10</v>
      </c>
      <c r="V604">
        <v>0</v>
      </c>
      <c r="W604">
        <v>0</v>
      </c>
      <c r="X604">
        <v>5</v>
      </c>
      <c r="Y604">
        <v>9</v>
      </c>
      <c r="Z604">
        <v>9</v>
      </c>
      <c r="AA604">
        <v>0</v>
      </c>
      <c r="AB604">
        <v>8</v>
      </c>
      <c r="AC604">
        <v>10</v>
      </c>
      <c r="AD604">
        <v>7</v>
      </c>
      <c r="AE604">
        <v>11</v>
      </c>
      <c r="AF604">
        <v>6</v>
      </c>
      <c r="AG604">
        <v>5</v>
      </c>
      <c r="AH604">
        <v>0</v>
      </c>
      <c r="AI604">
        <v>0</v>
      </c>
      <c r="AJ604">
        <v>0</v>
      </c>
      <c r="AK604">
        <v>0</v>
      </c>
      <c r="AL604">
        <v>2</v>
      </c>
      <c r="AM604">
        <v>4</v>
      </c>
      <c r="AN604" s="51" t="s">
        <v>92</v>
      </c>
    </row>
    <row r="605" spans="1:40" x14ac:dyDescent="0.3">
      <c r="A605">
        <v>2025</v>
      </c>
      <c r="B605">
        <v>3</v>
      </c>
      <c r="C605">
        <v>36072</v>
      </c>
      <c r="D605">
        <v>26269</v>
      </c>
      <c r="E605" t="s">
        <v>223</v>
      </c>
      <c r="F605" t="s">
        <v>33</v>
      </c>
      <c r="G605" t="s">
        <v>42</v>
      </c>
      <c r="H605">
        <v>0</v>
      </c>
      <c r="I605">
        <v>0</v>
      </c>
      <c r="K605">
        <v>1</v>
      </c>
      <c r="L605">
        <v>1</v>
      </c>
      <c r="M605">
        <v>1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2</v>
      </c>
      <c r="U605">
        <v>2</v>
      </c>
      <c r="V605">
        <v>0</v>
      </c>
      <c r="W605">
        <v>0</v>
      </c>
      <c r="X605">
        <v>1</v>
      </c>
      <c r="Y605">
        <v>2</v>
      </c>
      <c r="Z605">
        <v>2</v>
      </c>
      <c r="AA605">
        <v>0</v>
      </c>
      <c r="AB605">
        <v>0</v>
      </c>
      <c r="AC605">
        <v>2</v>
      </c>
      <c r="AD605">
        <v>2</v>
      </c>
      <c r="AE605">
        <v>2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 s="51" t="s">
        <v>42</v>
      </c>
    </row>
    <row r="606" spans="1:40" x14ac:dyDescent="0.3">
      <c r="A606">
        <v>2025</v>
      </c>
      <c r="B606">
        <v>3</v>
      </c>
      <c r="C606">
        <v>39423</v>
      </c>
      <c r="D606">
        <v>31139</v>
      </c>
      <c r="E606" t="s">
        <v>414</v>
      </c>
      <c r="F606" t="s">
        <v>163</v>
      </c>
      <c r="G606" t="s">
        <v>167</v>
      </c>
      <c r="H606">
        <v>2</v>
      </c>
      <c r="I606">
        <v>0</v>
      </c>
      <c r="K606">
        <v>0</v>
      </c>
      <c r="L606">
        <v>1</v>
      </c>
      <c r="M606">
        <v>1</v>
      </c>
      <c r="N606">
        <v>1</v>
      </c>
      <c r="O606">
        <v>1</v>
      </c>
      <c r="P606">
        <v>0</v>
      </c>
      <c r="Q606">
        <v>0</v>
      </c>
      <c r="R606">
        <v>0</v>
      </c>
      <c r="S606">
        <v>0</v>
      </c>
      <c r="T606">
        <v>1</v>
      </c>
      <c r="U606">
        <v>1</v>
      </c>
      <c r="V606">
        <v>0</v>
      </c>
      <c r="W606">
        <v>0</v>
      </c>
      <c r="X606">
        <v>3</v>
      </c>
      <c r="Y606">
        <v>3</v>
      </c>
      <c r="Z606">
        <v>4</v>
      </c>
      <c r="AA606">
        <v>0</v>
      </c>
      <c r="AB606">
        <v>4</v>
      </c>
      <c r="AC606">
        <v>0</v>
      </c>
      <c r="AD606">
        <v>0</v>
      </c>
      <c r="AE606">
        <v>0</v>
      </c>
      <c r="AF606">
        <v>1</v>
      </c>
      <c r="AG606">
        <v>1</v>
      </c>
      <c r="AH606">
        <v>0</v>
      </c>
      <c r="AI606">
        <v>0</v>
      </c>
      <c r="AJ606">
        <v>5</v>
      </c>
      <c r="AK606">
        <v>0</v>
      </c>
      <c r="AL606">
        <v>0</v>
      </c>
      <c r="AM606">
        <v>1</v>
      </c>
      <c r="AN606" s="51" t="s">
        <v>363</v>
      </c>
    </row>
    <row r="607" spans="1:40" x14ac:dyDescent="0.3">
      <c r="A607">
        <v>2025</v>
      </c>
      <c r="B607">
        <v>3</v>
      </c>
      <c r="C607">
        <v>40593</v>
      </c>
      <c r="D607">
        <v>31449</v>
      </c>
      <c r="E607" t="s">
        <v>194</v>
      </c>
      <c r="F607" t="s">
        <v>33</v>
      </c>
      <c r="G607" t="s">
        <v>54</v>
      </c>
      <c r="H607">
        <v>0</v>
      </c>
      <c r="I607">
        <v>2</v>
      </c>
      <c r="K607">
        <v>1</v>
      </c>
      <c r="L607">
        <v>9</v>
      </c>
      <c r="M607">
        <v>11</v>
      </c>
      <c r="N607">
        <v>11</v>
      </c>
      <c r="O607">
        <v>11</v>
      </c>
      <c r="P607">
        <v>17</v>
      </c>
      <c r="Q607">
        <v>20</v>
      </c>
      <c r="R607">
        <v>20</v>
      </c>
      <c r="S607">
        <v>20</v>
      </c>
      <c r="T607">
        <v>25</v>
      </c>
      <c r="U607">
        <v>23</v>
      </c>
      <c r="V607">
        <v>0</v>
      </c>
      <c r="W607">
        <v>0</v>
      </c>
      <c r="X607">
        <v>20</v>
      </c>
      <c r="Y607">
        <v>27</v>
      </c>
      <c r="Z607">
        <v>24</v>
      </c>
      <c r="AA607">
        <v>0</v>
      </c>
      <c r="AB607">
        <v>19</v>
      </c>
      <c r="AC607">
        <v>13</v>
      </c>
      <c r="AD607">
        <v>13</v>
      </c>
      <c r="AE607">
        <v>17</v>
      </c>
      <c r="AF607">
        <v>9</v>
      </c>
      <c r="AG607">
        <v>4</v>
      </c>
      <c r="AH607">
        <v>18</v>
      </c>
      <c r="AI607">
        <v>0</v>
      </c>
      <c r="AJ607">
        <v>23</v>
      </c>
      <c r="AK607">
        <v>0</v>
      </c>
      <c r="AL607">
        <v>6</v>
      </c>
      <c r="AM607">
        <v>9</v>
      </c>
      <c r="AN607" s="51" t="s">
        <v>194</v>
      </c>
    </row>
    <row r="608" spans="1:40" x14ac:dyDescent="0.3">
      <c r="A608">
        <v>2025</v>
      </c>
      <c r="B608">
        <v>3</v>
      </c>
      <c r="C608">
        <v>40716</v>
      </c>
      <c r="D608">
        <v>32743</v>
      </c>
      <c r="E608" t="s">
        <v>54</v>
      </c>
      <c r="F608" t="s">
        <v>33</v>
      </c>
      <c r="G608" t="s">
        <v>54</v>
      </c>
      <c r="H608">
        <v>13</v>
      </c>
      <c r="I608">
        <v>0</v>
      </c>
      <c r="K608">
        <v>14</v>
      </c>
      <c r="L608">
        <v>15</v>
      </c>
      <c r="M608">
        <v>15</v>
      </c>
      <c r="N608">
        <v>15</v>
      </c>
      <c r="O608">
        <v>15</v>
      </c>
      <c r="P608">
        <v>12</v>
      </c>
      <c r="Q608">
        <v>12</v>
      </c>
      <c r="R608">
        <v>12</v>
      </c>
      <c r="S608">
        <v>12</v>
      </c>
      <c r="T608">
        <v>12</v>
      </c>
      <c r="U608">
        <v>12</v>
      </c>
      <c r="V608">
        <v>0</v>
      </c>
      <c r="W608">
        <v>0</v>
      </c>
      <c r="X608">
        <v>16</v>
      </c>
      <c r="Y608">
        <v>16</v>
      </c>
      <c r="Z608">
        <v>17</v>
      </c>
      <c r="AA608">
        <v>0</v>
      </c>
      <c r="AB608">
        <v>11</v>
      </c>
      <c r="AC608">
        <v>11</v>
      </c>
      <c r="AD608">
        <v>11</v>
      </c>
      <c r="AE608">
        <v>12</v>
      </c>
      <c r="AF608">
        <v>6</v>
      </c>
      <c r="AG608">
        <v>6</v>
      </c>
      <c r="AH608">
        <v>1</v>
      </c>
      <c r="AI608">
        <v>0</v>
      </c>
      <c r="AJ608">
        <v>5</v>
      </c>
      <c r="AK608">
        <v>0</v>
      </c>
      <c r="AL608">
        <v>1</v>
      </c>
      <c r="AM608">
        <v>10</v>
      </c>
      <c r="AN608" s="51" t="s">
        <v>365</v>
      </c>
    </row>
    <row r="609" spans="1:40" x14ac:dyDescent="0.3">
      <c r="A609">
        <v>2025</v>
      </c>
      <c r="B609">
        <v>3</v>
      </c>
      <c r="C609">
        <v>40948</v>
      </c>
      <c r="D609">
        <v>34132</v>
      </c>
      <c r="E609" t="s">
        <v>719</v>
      </c>
      <c r="F609" t="s">
        <v>92</v>
      </c>
      <c r="G609" t="s">
        <v>118</v>
      </c>
      <c r="H609">
        <v>0</v>
      </c>
      <c r="I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1</v>
      </c>
      <c r="Q609">
        <v>1</v>
      </c>
      <c r="R609">
        <v>1</v>
      </c>
      <c r="S609">
        <v>1</v>
      </c>
      <c r="T609">
        <v>2</v>
      </c>
      <c r="U609">
        <v>2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2</v>
      </c>
      <c r="AC609">
        <v>1</v>
      </c>
      <c r="AD609">
        <v>1</v>
      </c>
      <c r="AE609">
        <v>0</v>
      </c>
      <c r="AF609">
        <v>0</v>
      </c>
      <c r="AG609">
        <v>0</v>
      </c>
      <c r="AH609">
        <v>1</v>
      </c>
      <c r="AI609">
        <v>0</v>
      </c>
      <c r="AJ609">
        <v>0</v>
      </c>
      <c r="AK609">
        <v>0</v>
      </c>
      <c r="AL609">
        <v>0</v>
      </c>
      <c r="AM609">
        <v>0</v>
      </c>
      <c r="AN609" s="51" t="e">
        <v>#N/A</v>
      </c>
    </row>
    <row r="610" spans="1:40" x14ac:dyDescent="0.3">
      <c r="A610">
        <v>2025</v>
      </c>
      <c r="B610">
        <v>4</v>
      </c>
      <c r="C610">
        <v>4314</v>
      </c>
      <c r="D610">
        <v>4317</v>
      </c>
      <c r="E610" t="s">
        <v>32</v>
      </c>
      <c r="F610" t="s">
        <v>33</v>
      </c>
      <c r="G610" t="s">
        <v>34</v>
      </c>
      <c r="H610">
        <v>137</v>
      </c>
      <c r="I610">
        <v>3</v>
      </c>
      <c r="K610">
        <v>141</v>
      </c>
      <c r="L610">
        <v>1</v>
      </c>
      <c r="M610">
        <v>2</v>
      </c>
      <c r="N610">
        <v>2</v>
      </c>
      <c r="O610">
        <v>1</v>
      </c>
      <c r="P610">
        <v>5</v>
      </c>
      <c r="Q610">
        <v>2</v>
      </c>
      <c r="R610">
        <v>2</v>
      </c>
      <c r="S610">
        <v>5</v>
      </c>
      <c r="T610">
        <v>2</v>
      </c>
      <c r="U610">
        <v>4</v>
      </c>
      <c r="V610">
        <v>0</v>
      </c>
      <c r="W610">
        <v>0</v>
      </c>
      <c r="X610">
        <v>5</v>
      </c>
      <c r="Y610">
        <v>4</v>
      </c>
      <c r="Z610">
        <v>4</v>
      </c>
      <c r="AA610">
        <v>0</v>
      </c>
      <c r="AB610">
        <v>2</v>
      </c>
      <c r="AC610">
        <v>2</v>
      </c>
      <c r="AD610">
        <v>1</v>
      </c>
      <c r="AE610">
        <v>2</v>
      </c>
      <c r="AF610">
        <v>1</v>
      </c>
      <c r="AG610">
        <v>1</v>
      </c>
      <c r="AH610">
        <v>0</v>
      </c>
      <c r="AI610">
        <v>0</v>
      </c>
      <c r="AJ610">
        <v>0</v>
      </c>
      <c r="AK610">
        <v>0</v>
      </c>
      <c r="AL610">
        <v>7</v>
      </c>
      <c r="AM610">
        <v>5</v>
      </c>
      <c r="AN610" s="51" t="s">
        <v>33</v>
      </c>
    </row>
    <row r="611" spans="1:40" x14ac:dyDescent="0.3">
      <c r="A611">
        <v>2025</v>
      </c>
      <c r="B611">
        <v>4</v>
      </c>
      <c r="C611">
        <v>4315</v>
      </c>
      <c r="D611">
        <v>4318</v>
      </c>
      <c r="E611" t="s">
        <v>35</v>
      </c>
      <c r="F611" t="s">
        <v>33</v>
      </c>
      <c r="G611" t="s">
        <v>33</v>
      </c>
      <c r="H611">
        <v>18</v>
      </c>
      <c r="I611">
        <v>1</v>
      </c>
      <c r="K611">
        <v>23</v>
      </c>
      <c r="L611">
        <v>19</v>
      </c>
      <c r="M611">
        <v>19</v>
      </c>
      <c r="N611">
        <v>19</v>
      </c>
      <c r="O611">
        <v>19</v>
      </c>
      <c r="P611">
        <v>19</v>
      </c>
      <c r="Q611">
        <v>20</v>
      </c>
      <c r="R611">
        <v>20</v>
      </c>
      <c r="S611">
        <v>20</v>
      </c>
      <c r="T611">
        <v>15</v>
      </c>
      <c r="U611">
        <v>15</v>
      </c>
      <c r="V611">
        <v>0</v>
      </c>
      <c r="W611">
        <v>0</v>
      </c>
      <c r="X611">
        <v>19</v>
      </c>
      <c r="Y611">
        <v>19</v>
      </c>
      <c r="Z611">
        <v>19</v>
      </c>
      <c r="AA611">
        <v>0</v>
      </c>
      <c r="AB611">
        <v>14</v>
      </c>
      <c r="AC611">
        <v>11</v>
      </c>
      <c r="AD611">
        <v>14</v>
      </c>
      <c r="AE611">
        <v>19</v>
      </c>
      <c r="AF611">
        <v>17</v>
      </c>
      <c r="AG611">
        <v>12</v>
      </c>
      <c r="AH611">
        <v>15</v>
      </c>
      <c r="AI611">
        <v>0</v>
      </c>
      <c r="AJ611">
        <v>34</v>
      </c>
      <c r="AK611">
        <v>0</v>
      </c>
      <c r="AL611">
        <v>5</v>
      </c>
      <c r="AM611">
        <v>13</v>
      </c>
      <c r="AN611" s="51" t="s">
        <v>33</v>
      </c>
    </row>
    <row r="612" spans="1:40" x14ac:dyDescent="0.3">
      <c r="A612">
        <v>2025</v>
      </c>
      <c r="B612">
        <v>4</v>
      </c>
      <c r="C612">
        <v>4316</v>
      </c>
      <c r="D612">
        <v>4319</v>
      </c>
      <c r="E612" t="s">
        <v>36</v>
      </c>
      <c r="F612" t="s">
        <v>33</v>
      </c>
      <c r="G612" t="s">
        <v>33</v>
      </c>
      <c r="H612">
        <v>8</v>
      </c>
      <c r="I612">
        <v>0</v>
      </c>
      <c r="K612">
        <v>11</v>
      </c>
      <c r="L612">
        <v>9</v>
      </c>
      <c r="M612">
        <v>9</v>
      </c>
      <c r="N612">
        <v>9</v>
      </c>
      <c r="O612">
        <v>9</v>
      </c>
      <c r="P612">
        <v>14</v>
      </c>
      <c r="Q612">
        <v>14</v>
      </c>
      <c r="R612">
        <v>14</v>
      </c>
      <c r="S612">
        <v>14</v>
      </c>
      <c r="T612">
        <v>13</v>
      </c>
      <c r="U612">
        <v>13</v>
      </c>
      <c r="V612">
        <v>0</v>
      </c>
      <c r="W612">
        <v>0</v>
      </c>
      <c r="X612">
        <v>9</v>
      </c>
      <c r="Y612">
        <v>9</v>
      </c>
      <c r="Z612">
        <v>9</v>
      </c>
      <c r="AA612">
        <v>0</v>
      </c>
      <c r="AB612">
        <v>13</v>
      </c>
      <c r="AC612">
        <v>12</v>
      </c>
      <c r="AD612">
        <v>11</v>
      </c>
      <c r="AE612">
        <v>11</v>
      </c>
      <c r="AF612">
        <v>7</v>
      </c>
      <c r="AG612">
        <v>5</v>
      </c>
      <c r="AH612">
        <v>7</v>
      </c>
      <c r="AI612">
        <v>0</v>
      </c>
      <c r="AJ612">
        <v>218</v>
      </c>
      <c r="AK612">
        <v>0</v>
      </c>
      <c r="AL612">
        <v>0</v>
      </c>
      <c r="AM612">
        <v>6</v>
      </c>
      <c r="AN612" s="51" t="s">
        <v>33</v>
      </c>
    </row>
    <row r="613" spans="1:40" x14ac:dyDescent="0.3">
      <c r="A613">
        <v>2025</v>
      </c>
      <c r="B613">
        <v>4</v>
      </c>
      <c r="C613">
        <v>4317</v>
      </c>
      <c r="D613">
        <v>4320</v>
      </c>
      <c r="E613" t="s">
        <v>37</v>
      </c>
      <c r="F613" t="s">
        <v>33</v>
      </c>
      <c r="G613" t="s">
        <v>33</v>
      </c>
      <c r="H613">
        <v>0</v>
      </c>
      <c r="I613">
        <v>0</v>
      </c>
      <c r="K613">
        <v>0</v>
      </c>
      <c r="L613">
        <v>14</v>
      </c>
      <c r="M613">
        <v>14</v>
      </c>
      <c r="N613">
        <v>14</v>
      </c>
      <c r="O613">
        <v>14</v>
      </c>
      <c r="P613">
        <v>5</v>
      </c>
      <c r="Q613">
        <v>5</v>
      </c>
      <c r="R613">
        <v>5</v>
      </c>
      <c r="S613">
        <v>5</v>
      </c>
      <c r="T613">
        <v>12</v>
      </c>
      <c r="U613">
        <v>11</v>
      </c>
      <c r="V613">
        <v>0</v>
      </c>
      <c r="W613">
        <v>0</v>
      </c>
      <c r="X613">
        <v>16</v>
      </c>
      <c r="Y613">
        <v>16</v>
      </c>
      <c r="Z613">
        <v>16</v>
      </c>
      <c r="AA613">
        <v>0</v>
      </c>
      <c r="AB613">
        <v>7</v>
      </c>
      <c r="AC613">
        <v>11</v>
      </c>
      <c r="AD613">
        <v>10</v>
      </c>
      <c r="AE613">
        <v>12</v>
      </c>
      <c r="AF613">
        <v>23</v>
      </c>
      <c r="AG613">
        <v>12</v>
      </c>
      <c r="AH613">
        <v>6</v>
      </c>
      <c r="AI613">
        <v>0</v>
      </c>
      <c r="AJ613">
        <v>7</v>
      </c>
      <c r="AK613">
        <v>0</v>
      </c>
      <c r="AL613">
        <v>4</v>
      </c>
      <c r="AM613">
        <v>0</v>
      </c>
      <c r="AN613" s="51" t="s">
        <v>33</v>
      </c>
    </row>
    <row r="614" spans="1:40" x14ac:dyDescent="0.3">
      <c r="A614">
        <v>2025</v>
      </c>
      <c r="B614">
        <v>4</v>
      </c>
      <c r="C614">
        <v>4318</v>
      </c>
      <c r="D614">
        <v>4321</v>
      </c>
      <c r="E614" t="s">
        <v>666</v>
      </c>
      <c r="F614" t="s">
        <v>33</v>
      </c>
      <c r="G614" t="s">
        <v>33</v>
      </c>
      <c r="H614">
        <v>0</v>
      </c>
      <c r="I614">
        <v>0</v>
      </c>
      <c r="K614">
        <v>0</v>
      </c>
      <c r="L614">
        <v>11</v>
      </c>
      <c r="M614">
        <v>11</v>
      </c>
      <c r="N614">
        <v>11</v>
      </c>
      <c r="O614">
        <v>11</v>
      </c>
      <c r="P614">
        <v>13</v>
      </c>
      <c r="Q614">
        <v>13</v>
      </c>
      <c r="R614">
        <v>13</v>
      </c>
      <c r="S614">
        <v>13</v>
      </c>
      <c r="T614">
        <v>10</v>
      </c>
      <c r="U614">
        <v>10</v>
      </c>
      <c r="V614">
        <v>0</v>
      </c>
      <c r="W614">
        <v>0</v>
      </c>
      <c r="X614">
        <v>8</v>
      </c>
      <c r="Y614">
        <v>10</v>
      </c>
      <c r="Z614">
        <v>9</v>
      </c>
      <c r="AA614">
        <v>0</v>
      </c>
      <c r="AB614">
        <v>7</v>
      </c>
      <c r="AC614">
        <v>8</v>
      </c>
      <c r="AD614">
        <v>9</v>
      </c>
      <c r="AE614">
        <v>10</v>
      </c>
      <c r="AF614">
        <v>5</v>
      </c>
      <c r="AG614">
        <v>1</v>
      </c>
      <c r="AH614">
        <v>4</v>
      </c>
      <c r="AI614">
        <v>0</v>
      </c>
      <c r="AJ614">
        <v>9</v>
      </c>
      <c r="AK614">
        <v>0</v>
      </c>
      <c r="AL614">
        <v>2</v>
      </c>
      <c r="AM614">
        <v>17</v>
      </c>
      <c r="AN614" s="51" t="s">
        <v>33</v>
      </c>
    </row>
    <row r="615" spans="1:40" x14ac:dyDescent="0.3">
      <c r="A615">
        <v>2025</v>
      </c>
      <c r="B615">
        <v>4</v>
      </c>
      <c r="C615">
        <v>4319</v>
      </c>
      <c r="D615">
        <v>4322</v>
      </c>
      <c r="E615" t="s">
        <v>38</v>
      </c>
      <c r="F615" t="s">
        <v>33</v>
      </c>
      <c r="G615" t="s">
        <v>33</v>
      </c>
      <c r="H615">
        <v>0</v>
      </c>
      <c r="I615">
        <v>0</v>
      </c>
      <c r="K615">
        <v>0</v>
      </c>
      <c r="L615">
        <v>10</v>
      </c>
      <c r="M615">
        <v>10</v>
      </c>
      <c r="N615">
        <v>10</v>
      </c>
      <c r="O615">
        <v>10</v>
      </c>
      <c r="P615">
        <v>5</v>
      </c>
      <c r="Q615">
        <v>5</v>
      </c>
      <c r="R615">
        <v>5</v>
      </c>
      <c r="S615">
        <v>5</v>
      </c>
      <c r="T615">
        <v>12</v>
      </c>
      <c r="U615">
        <v>12</v>
      </c>
      <c r="V615">
        <v>0</v>
      </c>
      <c r="W615">
        <v>0</v>
      </c>
      <c r="X615">
        <v>13</v>
      </c>
      <c r="Y615">
        <v>15</v>
      </c>
      <c r="Z615">
        <v>14</v>
      </c>
      <c r="AA615">
        <v>0</v>
      </c>
      <c r="AB615">
        <v>12</v>
      </c>
      <c r="AC615">
        <v>5</v>
      </c>
      <c r="AD615">
        <v>6</v>
      </c>
      <c r="AE615">
        <v>6</v>
      </c>
      <c r="AF615">
        <v>1</v>
      </c>
      <c r="AG615">
        <v>1</v>
      </c>
      <c r="AH615">
        <v>0</v>
      </c>
      <c r="AI615">
        <v>0</v>
      </c>
      <c r="AJ615">
        <v>10</v>
      </c>
      <c r="AK615">
        <v>0</v>
      </c>
      <c r="AL615">
        <v>0</v>
      </c>
      <c r="AM615">
        <v>5</v>
      </c>
      <c r="AN615" s="51" t="s">
        <v>33</v>
      </c>
    </row>
    <row r="616" spans="1:40" x14ac:dyDescent="0.3">
      <c r="A616">
        <v>2025</v>
      </c>
      <c r="B616">
        <v>4</v>
      </c>
      <c r="C616">
        <v>4320</v>
      </c>
      <c r="D616">
        <v>4323</v>
      </c>
      <c r="E616" t="s">
        <v>39</v>
      </c>
      <c r="F616" t="s">
        <v>33</v>
      </c>
      <c r="G616" t="s">
        <v>33</v>
      </c>
      <c r="H616">
        <v>0</v>
      </c>
      <c r="I616">
        <v>0</v>
      </c>
      <c r="K616">
        <v>0</v>
      </c>
      <c r="L616">
        <v>5</v>
      </c>
      <c r="M616">
        <v>5</v>
      </c>
      <c r="N616">
        <v>5</v>
      </c>
      <c r="O616">
        <v>5</v>
      </c>
      <c r="P616">
        <v>9</v>
      </c>
      <c r="Q616">
        <v>9</v>
      </c>
      <c r="R616">
        <v>8</v>
      </c>
      <c r="S616">
        <v>9</v>
      </c>
      <c r="T616">
        <v>8</v>
      </c>
      <c r="U616">
        <v>8</v>
      </c>
      <c r="V616">
        <v>0</v>
      </c>
      <c r="W616">
        <v>0</v>
      </c>
      <c r="X616">
        <v>8</v>
      </c>
      <c r="Y616">
        <v>8</v>
      </c>
      <c r="Z616">
        <v>9</v>
      </c>
      <c r="AA616">
        <v>0</v>
      </c>
      <c r="AB616">
        <v>5</v>
      </c>
      <c r="AC616">
        <v>9</v>
      </c>
      <c r="AD616">
        <v>5</v>
      </c>
      <c r="AE616">
        <v>6</v>
      </c>
      <c r="AF616">
        <v>7</v>
      </c>
      <c r="AG616">
        <v>5</v>
      </c>
      <c r="AH616">
        <v>9</v>
      </c>
      <c r="AI616">
        <v>0</v>
      </c>
      <c r="AJ616">
        <v>2</v>
      </c>
      <c r="AK616">
        <v>0</v>
      </c>
      <c r="AL616">
        <v>0</v>
      </c>
      <c r="AM616">
        <v>6</v>
      </c>
      <c r="AN616" s="51" t="s">
        <v>33</v>
      </c>
    </row>
    <row r="617" spans="1:40" x14ac:dyDescent="0.3">
      <c r="A617">
        <v>2025</v>
      </c>
      <c r="B617">
        <v>4</v>
      </c>
      <c r="C617">
        <v>4321</v>
      </c>
      <c r="D617">
        <v>4324</v>
      </c>
      <c r="E617" t="s">
        <v>40</v>
      </c>
      <c r="F617" t="s">
        <v>33</v>
      </c>
      <c r="G617" t="s">
        <v>33</v>
      </c>
      <c r="H617">
        <v>3</v>
      </c>
      <c r="I617">
        <v>0</v>
      </c>
      <c r="K617">
        <v>4</v>
      </c>
      <c r="L617">
        <v>15</v>
      </c>
      <c r="M617">
        <v>15</v>
      </c>
      <c r="N617">
        <v>15</v>
      </c>
      <c r="O617">
        <v>15</v>
      </c>
      <c r="P617">
        <v>16</v>
      </c>
      <c r="Q617">
        <v>15</v>
      </c>
      <c r="R617">
        <v>16</v>
      </c>
      <c r="S617">
        <v>16</v>
      </c>
      <c r="T617">
        <v>21</v>
      </c>
      <c r="U617">
        <v>20</v>
      </c>
      <c r="V617">
        <v>0</v>
      </c>
      <c r="W617">
        <v>0</v>
      </c>
      <c r="X617">
        <v>13</v>
      </c>
      <c r="Y617">
        <v>14</v>
      </c>
      <c r="Z617">
        <v>13</v>
      </c>
      <c r="AA617">
        <v>0</v>
      </c>
      <c r="AB617">
        <v>25</v>
      </c>
      <c r="AC617">
        <v>10</v>
      </c>
      <c r="AD617">
        <v>11</v>
      </c>
      <c r="AE617">
        <v>10</v>
      </c>
      <c r="AF617">
        <v>7</v>
      </c>
      <c r="AG617">
        <v>6</v>
      </c>
      <c r="AH617">
        <v>2</v>
      </c>
      <c r="AI617">
        <v>0</v>
      </c>
      <c r="AJ617">
        <v>31</v>
      </c>
      <c r="AK617">
        <v>0</v>
      </c>
      <c r="AL617">
        <v>2</v>
      </c>
      <c r="AM617">
        <v>12</v>
      </c>
      <c r="AN617" s="51" t="s">
        <v>33</v>
      </c>
    </row>
    <row r="618" spans="1:40" x14ac:dyDescent="0.3">
      <c r="A618">
        <v>2025</v>
      </c>
      <c r="B618">
        <v>4</v>
      </c>
      <c r="C618">
        <v>4322</v>
      </c>
      <c r="D618">
        <v>4325</v>
      </c>
      <c r="E618" t="s">
        <v>41</v>
      </c>
      <c r="F618" t="s">
        <v>33</v>
      </c>
      <c r="G618" t="s">
        <v>42</v>
      </c>
      <c r="H618">
        <v>5</v>
      </c>
      <c r="I618">
        <v>0</v>
      </c>
      <c r="K618">
        <v>4</v>
      </c>
      <c r="L618">
        <v>6</v>
      </c>
      <c r="M618">
        <v>6</v>
      </c>
      <c r="N618">
        <v>6</v>
      </c>
      <c r="O618">
        <v>6</v>
      </c>
      <c r="P618">
        <v>5</v>
      </c>
      <c r="Q618">
        <v>5</v>
      </c>
      <c r="R618">
        <v>6</v>
      </c>
      <c r="S618">
        <v>5</v>
      </c>
      <c r="T618">
        <v>8</v>
      </c>
      <c r="U618">
        <v>11</v>
      </c>
      <c r="V618">
        <v>0</v>
      </c>
      <c r="W618">
        <v>0</v>
      </c>
      <c r="X618">
        <v>3</v>
      </c>
      <c r="Y618">
        <v>4</v>
      </c>
      <c r="Z618">
        <v>4</v>
      </c>
      <c r="AA618">
        <v>0</v>
      </c>
      <c r="AB618">
        <v>7</v>
      </c>
      <c r="AC618">
        <v>6</v>
      </c>
      <c r="AD618">
        <v>6</v>
      </c>
      <c r="AE618">
        <v>6</v>
      </c>
      <c r="AF618">
        <v>4</v>
      </c>
      <c r="AG618">
        <v>1</v>
      </c>
      <c r="AH618">
        <v>0</v>
      </c>
      <c r="AI618">
        <v>0</v>
      </c>
      <c r="AJ618">
        <v>5</v>
      </c>
      <c r="AK618">
        <v>0</v>
      </c>
      <c r="AL618">
        <v>0</v>
      </c>
      <c r="AM618">
        <v>5</v>
      </c>
      <c r="AN618" s="51" t="s">
        <v>42</v>
      </c>
    </row>
    <row r="619" spans="1:40" x14ac:dyDescent="0.3">
      <c r="A619">
        <v>2025</v>
      </c>
      <c r="B619">
        <v>4</v>
      </c>
      <c r="C619">
        <v>4323</v>
      </c>
      <c r="D619">
        <v>4326</v>
      </c>
      <c r="E619" t="s">
        <v>43</v>
      </c>
      <c r="F619" t="s">
        <v>33</v>
      </c>
      <c r="G619" t="s">
        <v>42</v>
      </c>
      <c r="H619">
        <v>0</v>
      </c>
      <c r="I619">
        <v>0</v>
      </c>
      <c r="K619">
        <v>0</v>
      </c>
      <c r="L619">
        <v>1</v>
      </c>
      <c r="M619">
        <v>1</v>
      </c>
      <c r="N619">
        <v>1</v>
      </c>
      <c r="O619">
        <v>1</v>
      </c>
      <c r="P619">
        <v>2</v>
      </c>
      <c r="Q619">
        <v>2</v>
      </c>
      <c r="R619">
        <v>2</v>
      </c>
      <c r="S619">
        <v>2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1</v>
      </c>
      <c r="AC619">
        <v>1</v>
      </c>
      <c r="AD619">
        <v>2</v>
      </c>
      <c r="AE619">
        <v>2</v>
      </c>
      <c r="AF619">
        <v>1</v>
      </c>
      <c r="AG619">
        <v>1</v>
      </c>
      <c r="AH619">
        <v>3</v>
      </c>
      <c r="AI619">
        <v>0</v>
      </c>
      <c r="AJ619">
        <v>0</v>
      </c>
      <c r="AK619">
        <v>0</v>
      </c>
      <c r="AL619">
        <v>0</v>
      </c>
      <c r="AM619">
        <v>1</v>
      </c>
      <c r="AN619" s="51" t="s">
        <v>42</v>
      </c>
    </row>
    <row r="620" spans="1:40" x14ac:dyDescent="0.3">
      <c r="A620">
        <v>2025</v>
      </c>
      <c r="B620">
        <v>4</v>
      </c>
      <c r="C620">
        <v>4324</v>
      </c>
      <c r="D620">
        <v>4327</v>
      </c>
      <c r="E620" t="s">
        <v>44</v>
      </c>
      <c r="F620" t="s">
        <v>33</v>
      </c>
      <c r="G620" t="s">
        <v>45</v>
      </c>
      <c r="H620">
        <v>1</v>
      </c>
      <c r="I620">
        <v>1</v>
      </c>
      <c r="K620">
        <v>2</v>
      </c>
      <c r="L620">
        <v>14</v>
      </c>
      <c r="M620">
        <v>14</v>
      </c>
      <c r="N620">
        <v>14</v>
      </c>
      <c r="O620">
        <v>14</v>
      </c>
      <c r="P620">
        <v>10</v>
      </c>
      <c r="Q620">
        <v>10</v>
      </c>
      <c r="R620">
        <v>10</v>
      </c>
      <c r="S620">
        <v>10</v>
      </c>
      <c r="T620">
        <v>11</v>
      </c>
      <c r="U620">
        <v>11</v>
      </c>
      <c r="V620">
        <v>0</v>
      </c>
      <c r="W620">
        <v>0</v>
      </c>
      <c r="X620">
        <v>7</v>
      </c>
      <c r="Y620">
        <v>7</v>
      </c>
      <c r="Z620">
        <v>8</v>
      </c>
      <c r="AA620">
        <v>0</v>
      </c>
      <c r="AB620">
        <v>11</v>
      </c>
      <c r="AC620">
        <v>12</v>
      </c>
      <c r="AD620">
        <v>12</v>
      </c>
      <c r="AE620">
        <v>13</v>
      </c>
      <c r="AF620">
        <v>5</v>
      </c>
      <c r="AG620">
        <v>5</v>
      </c>
      <c r="AH620">
        <v>1</v>
      </c>
      <c r="AI620">
        <v>0</v>
      </c>
      <c r="AJ620">
        <v>9</v>
      </c>
      <c r="AK620">
        <v>0</v>
      </c>
      <c r="AL620">
        <v>1</v>
      </c>
      <c r="AM620">
        <v>3</v>
      </c>
      <c r="AN620" s="51" t="s">
        <v>45</v>
      </c>
    </row>
    <row r="621" spans="1:40" x14ac:dyDescent="0.3">
      <c r="A621">
        <v>2025</v>
      </c>
      <c r="B621">
        <v>4</v>
      </c>
      <c r="C621">
        <v>4325</v>
      </c>
      <c r="D621">
        <v>4328</v>
      </c>
      <c r="E621" t="s">
        <v>46</v>
      </c>
      <c r="F621" t="s">
        <v>33</v>
      </c>
      <c r="G621" t="s">
        <v>45</v>
      </c>
      <c r="H621">
        <v>0</v>
      </c>
      <c r="I621">
        <v>0</v>
      </c>
      <c r="K621">
        <v>0</v>
      </c>
      <c r="L621">
        <v>8</v>
      </c>
      <c r="M621">
        <v>8</v>
      </c>
      <c r="N621">
        <v>8</v>
      </c>
      <c r="O621">
        <v>8</v>
      </c>
      <c r="P621">
        <v>7</v>
      </c>
      <c r="Q621">
        <v>7</v>
      </c>
      <c r="R621">
        <v>7</v>
      </c>
      <c r="S621">
        <v>6</v>
      </c>
      <c r="T621">
        <v>10</v>
      </c>
      <c r="U621">
        <v>10</v>
      </c>
      <c r="V621">
        <v>0</v>
      </c>
      <c r="W621">
        <v>0</v>
      </c>
      <c r="X621">
        <v>1</v>
      </c>
      <c r="Y621">
        <v>1</v>
      </c>
      <c r="Z621">
        <v>1</v>
      </c>
      <c r="AA621">
        <v>0</v>
      </c>
      <c r="AB621">
        <v>5</v>
      </c>
      <c r="AC621">
        <v>3</v>
      </c>
      <c r="AD621">
        <v>3</v>
      </c>
      <c r="AE621">
        <v>3</v>
      </c>
      <c r="AF621">
        <v>1</v>
      </c>
      <c r="AG621">
        <v>1</v>
      </c>
      <c r="AH621">
        <v>2</v>
      </c>
      <c r="AI621">
        <v>0</v>
      </c>
      <c r="AJ621">
        <v>4</v>
      </c>
      <c r="AK621">
        <v>0</v>
      </c>
      <c r="AL621">
        <v>0</v>
      </c>
      <c r="AM621">
        <v>6</v>
      </c>
      <c r="AN621" s="51" t="s">
        <v>45</v>
      </c>
    </row>
    <row r="622" spans="1:40" x14ac:dyDescent="0.3">
      <c r="A622">
        <v>2025</v>
      </c>
      <c r="B622">
        <v>4</v>
      </c>
      <c r="C622">
        <v>4326</v>
      </c>
      <c r="D622">
        <v>4329</v>
      </c>
      <c r="E622" t="s">
        <v>47</v>
      </c>
      <c r="F622" t="s">
        <v>33</v>
      </c>
      <c r="G622" t="s">
        <v>45</v>
      </c>
      <c r="H622">
        <v>8</v>
      </c>
      <c r="I622">
        <v>0</v>
      </c>
      <c r="K622">
        <v>13</v>
      </c>
      <c r="L622">
        <v>12</v>
      </c>
      <c r="M622">
        <v>12</v>
      </c>
      <c r="N622">
        <v>12</v>
      </c>
      <c r="O622">
        <v>12</v>
      </c>
      <c r="P622">
        <v>9</v>
      </c>
      <c r="Q622">
        <v>9</v>
      </c>
      <c r="R622">
        <v>9</v>
      </c>
      <c r="S622">
        <v>9</v>
      </c>
      <c r="T622">
        <v>9</v>
      </c>
      <c r="U622">
        <v>9</v>
      </c>
      <c r="V622">
        <v>0</v>
      </c>
      <c r="W622">
        <v>0</v>
      </c>
      <c r="X622">
        <v>11</v>
      </c>
      <c r="Y622">
        <v>10</v>
      </c>
      <c r="Z622">
        <v>13</v>
      </c>
      <c r="AA622">
        <v>0</v>
      </c>
      <c r="AB622">
        <v>3</v>
      </c>
      <c r="AC622">
        <v>11</v>
      </c>
      <c r="AD622">
        <v>12</v>
      </c>
      <c r="AE622">
        <v>12</v>
      </c>
      <c r="AF622">
        <v>2</v>
      </c>
      <c r="AG622">
        <v>1</v>
      </c>
      <c r="AH622">
        <v>1</v>
      </c>
      <c r="AI622">
        <v>0</v>
      </c>
      <c r="AJ622">
        <v>137</v>
      </c>
      <c r="AK622">
        <v>0</v>
      </c>
      <c r="AL622">
        <v>3</v>
      </c>
      <c r="AM622">
        <v>19</v>
      </c>
      <c r="AN622" s="51" t="s">
        <v>45</v>
      </c>
    </row>
    <row r="623" spans="1:40" x14ac:dyDescent="0.3">
      <c r="A623">
        <v>2025</v>
      </c>
      <c r="B623">
        <v>4</v>
      </c>
      <c r="C623">
        <v>4327</v>
      </c>
      <c r="D623">
        <v>4330</v>
      </c>
      <c r="E623" t="s">
        <v>48</v>
      </c>
      <c r="F623" t="s">
        <v>33</v>
      </c>
      <c r="G623" t="s">
        <v>45</v>
      </c>
      <c r="H623">
        <v>0</v>
      </c>
      <c r="I623">
        <v>0</v>
      </c>
      <c r="K623">
        <v>0</v>
      </c>
      <c r="L623">
        <v>4</v>
      </c>
      <c r="M623">
        <v>4</v>
      </c>
      <c r="N623">
        <v>4</v>
      </c>
      <c r="O623">
        <v>4</v>
      </c>
      <c r="P623">
        <v>1</v>
      </c>
      <c r="Q623">
        <v>1</v>
      </c>
      <c r="R623">
        <v>1</v>
      </c>
      <c r="S623">
        <v>1</v>
      </c>
      <c r="T623">
        <v>1</v>
      </c>
      <c r="U623">
        <v>2</v>
      </c>
      <c r="V623">
        <v>0</v>
      </c>
      <c r="W623">
        <v>0</v>
      </c>
      <c r="X623">
        <v>2</v>
      </c>
      <c r="Y623">
        <v>3</v>
      </c>
      <c r="Z623">
        <v>1</v>
      </c>
      <c r="AA623">
        <v>0</v>
      </c>
      <c r="AB623">
        <v>0</v>
      </c>
      <c r="AC623">
        <v>2</v>
      </c>
      <c r="AD623">
        <v>4</v>
      </c>
      <c r="AE623">
        <v>4</v>
      </c>
      <c r="AF623">
        <v>2</v>
      </c>
      <c r="AG623">
        <v>3</v>
      </c>
      <c r="AH623">
        <v>0</v>
      </c>
      <c r="AI623">
        <v>0</v>
      </c>
      <c r="AJ623">
        <v>4</v>
      </c>
      <c r="AK623">
        <v>0</v>
      </c>
      <c r="AL623">
        <v>0</v>
      </c>
      <c r="AM623">
        <v>0</v>
      </c>
      <c r="AN623" s="51" t="s">
        <v>45</v>
      </c>
    </row>
    <row r="624" spans="1:40" x14ac:dyDescent="0.3">
      <c r="A624">
        <v>2025</v>
      </c>
      <c r="B624">
        <v>4</v>
      </c>
      <c r="C624">
        <v>4328</v>
      </c>
      <c r="D624">
        <v>4331</v>
      </c>
      <c r="E624" t="s">
        <v>49</v>
      </c>
      <c r="F624" t="s">
        <v>33</v>
      </c>
      <c r="G624" t="s">
        <v>49</v>
      </c>
      <c r="H624">
        <v>8</v>
      </c>
      <c r="I624">
        <v>0</v>
      </c>
      <c r="K624">
        <v>13</v>
      </c>
      <c r="L624">
        <v>24</v>
      </c>
      <c r="M624">
        <v>23</v>
      </c>
      <c r="N624">
        <v>23</v>
      </c>
      <c r="O624">
        <v>22</v>
      </c>
      <c r="P624">
        <v>21</v>
      </c>
      <c r="Q624">
        <v>22</v>
      </c>
      <c r="R624">
        <v>22</v>
      </c>
      <c r="S624">
        <v>22</v>
      </c>
      <c r="T624">
        <v>14</v>
      </c>
      <c r="U624">
        <v>14</v>
      </c>
      <c r="V624">
        <v>1</v>
      </c>
      <c r="W624">
        <v>0</v>
      </c>
      <c r="X624">
        <v>18</v>
      </c>
      <c r="Y624">
        <v>18</v>
      </c>
      <c r="Z624">
        <v>20</v>
      </c>
      <c r="AA624">
        <v>0</v>
      </c>
      <c r="AB624">
        <v>10</v>
      </c>
      <c r="AC624">
        <v>17</v>
      </c>
      <c r="AD624">
        <v>24</v>
      </c>
      <c r="AE624">
        <v>24</v>
      </c>
      <c r="AF624">
        <v>5</v>
      </c>
      <c r="AG624">
        <v>5</v>
      </c>
      <c r="AH624">
        <v>4</v>
      </c>
      <c r="AI624">
        <v>0</v>
      </c>
      <c r="AJ624">
        <v>161</v>
      </c>
      <c r="AK624">
        <v>0</v>
      </c>
      <c r="AL624">
        <v>2</v>
      </c>
      <c r="AM624">
        <v>10</v>
      </c>
      <c r="AN624" s="51" t="s">
        <v>49</v>
      </c>
    </row>
    <row r="625" spans="1:40" x14ac:dyDescent="0.3">
      <c r="A625">
        <v>2025</v>
      </c>
      <c r="B625">
        <v>4</v>
      </c>
      <c r="C625">
        <v>4329</v>
      </c>
      <c r="D625">
        <v>4332</v>
      </c>
      <c r="E625" t="s">
        <v>50</v>
      </c>
      <c r="F625" t="s">
        <v>33</v>
      </c>
      <c r="G625" t="s">
        <v>49</v>
      </c>
      <c r="H625">
        <v>6</v>
      </c>
      <c r="I625">
        <v>0</v>
      </c>
      <c r="K625">
        <v>6</v>
      </c>
      <c r="L625">
        <v>23</v>
      </c>
      <c r="M625">
        <v>23</v>
      </c>
      <c r="N625">
        <v>23</v>
      </c>
      <c r="O625">
        <v>23</v>
      </c>
      <c r="P625">
        <v>20</v>
      </c>
      <c r="Q625">
        <v>20</v>
      </c>
      <c r="R625">
        <v>20</v>
      </c>
      <c r="S625">
        <v>21</v>
      </c>
      <c r="T625">
        <v>26</v>
      </c>
      <c r="U625">
        <v>25</v>
      </c>
      <c r="V625">
        <v>0</v>
      </c>
      <c r="W625">
        <v>0</v>
      </c>
      <c r="X625">
        <v>16</v>
      </c>
      <c r="Y625">
        <v>18</v>
      </c>
      <c r="Z625">
        <v>18</v>
      </c>
      <c r="AA625">
        <v>0</v>
      </c>
      <c r="AB625">
        <v>20</v>
      </c>
      <c r="AC625">
        <v>16</v>
      </c>
      <c r="AD625">
        <v>15</v>
      </c>
      <c r="AE625">
        <v>16</v>
      </c>
      <c r="AF625">
        <v>25</v>
      </c>
      <c r="AG625">
        <v>22</v>
      </c>
      <c r="AH625">
        <v>0</v>
      </c>
      <c r="AI625">
        <v>0</v>
      </c>
      <c r="AJ625">
        <v>2</v>
      </c>
      <c r="AK625">
        <v>0</v>
      </c>
      <c r="AL625">
        <v>0</v>
      </c>
      <c r="AM625">
        <v>11</v>
      </c>
      <c r="AN625" s="51" t="s">
        <v>49</v>
      </c>
    </row>
    <row r="626" spans="1:40" x14ac:dyDescent="0.3">
      <c r="A626">
        <v>2025</v>
      </c>
      <c r="B626">
        <v>4</v>
      </c>
      <c r="C626">
        <v>4330</v>
      </c>
      <c r="D626">
        <v>4333</v>
      </c>
      <c r="E626" t="s">
        <v>51</v>
      </c>
      <c r="F626" t="s">
        <v>33</v>
      </c>
      <c r="G626" t="s">
        <v>49</v>
      </c>
      <c r="H626">
        <v>4</v>
      </c>
      <c r="I626">
        <v>1</v>
      </c>
      <c r="K626">
        <v>4</v>
      </c>
      <c r="L626">
        <v>20</v>
      </c>
      <c r="M626">
        <v>20</v>
      </c>
      <c r="N626">
        <v>20</v>
      </c>
      <c r="O626">
        <v>20</v>
      </c>
      <c r="P626">
        <v>6</v>
      </c>
      <c r="Q626">
        <v>6</v>
      </c>
      <c r="R626">
        <v>6</v>
      </c>
      <c r="S626">
        <v>6</v>
      </c>
      <c r="T626">
        <v>18</v>
      </c>
      <c r="U626">
        <v>18</v>
      </c>
      <c r="V626">
        <v>0</v>
      </c>
      <c r="W626">
        <v>0</v>
      </c>
      <c r="X626">
        <v>17</v>
      </c>
      <c r="Y626">
        <v>16</v>
      </c>
      <c r="Z626">
        <v>18</v>
      </c>
      <c r="AA626">
        <v>0</v>
      </c>
      <c r="AB626">
        <v>11</v>
      </c>
      <c r="AC626">
        <v>6</v>
      </c>
      <c r="AD626">
        <v>7</v>
      </c>
      <c r="AE626">
        <v>6</v>
      </c>
      <c r="AF626">
        <v>10</v>
      </c>
      <c r="AG626">
        <v>9</v>
      </c>
      <c r="AH626">
        <v>1</v>
      </c>
      <c r="AI626">
        <v>0</v>
      </c>
      <c r="AJ626">
        <v>40</v>
      </c>
      <c r="AK626">
        <v>0</v>
      </c>
      <c r="AL626">
        <v>6</v>
      </c>
      <c r="AM626">
        <v>0</v>
      </c>
      <c r="AN626" s="51" t="s">
        <v>49</v>
      </c>
    </row>
    <row r="627" spans="1:40" x14ac:dyDescent="0.3">
      <c r="A627">
        <v>2025</v>
      </c>
      <c r="B627">
        <v>4</v>
      </c>
      <c r="C627">
        <v>4331</v>
      </c>
      <c r="D627">
        <v>4334</v>
      </c>
      <c r="E627" t="s">
        <v>52</v>
      </c>
      <c r="F627" t="s">
        <v>33</v>
      </c>
      <c r="G627" t="s">
        <v>49</v>
      </c>
      <c r="H627">
        <v>0</v>
      </c>
      <c r="I627">
        <v>0</v>
      </c>
      <c r="K627">
        <v>1</v>
      </c>
      <c r="L627">
        <v>5</v>
      </c>
      <c r="M627">
        <v>5</v>
      </c>
      <c r="N627">
        <v>5</v>
      </c>
      <c r="O627">
        <v>5</v>
      </c>
      <c r="P627">
        <v>0</v>
      </c>
      <c r="Q627">
        <v>0</v>
      </c>
      <c r="R627">
        <v>0</v>
      </c>
      <c r="S627">
        <v>0</v>
      </c>
      <c r="T627">
        <v>2</v>
      </c>
      <c r="U627">
        <v>2</v>
      </c>
      <c r="V627">
        <v>0</v>
      </c>
      <c r="W627">
        <v>0</v>
      </c>
      <c r="X627">
        <v>2</v>
      </c>
      <c r="Y627">
        <v>2</v>
      </c>
      <c r="Z627">
        <v>2</v>
      </c>
      <c r="AA627">
        <v>0</v>
      </c>
      <c r="AB627">
        <v>4</v>
      </c>
      <c r="AC627">
        <v>4</v>
      </c>
      <c r="AD627">
        <v>4</v>
      </c>
      <c r="AE627">
        <v>2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 s="51" t="s">
        <v>49</v>
      </c>
    </row>
    <row r="628" spans="1:40" x14ac:dyDescent="0.3">
      <c r="A628">
        <v>2025</v>
      </c>
      <c r="B628">
        <v>4</v>
      </c>
      <c r="C628">
        <v>4332</v>
      </c>
      <c r="D628">
        <v>4335</v>
      </c>
      <c r="E628" t="s">
        <v>53</v>
      </c>
      <c r="F628" t="s">
        <v>33</v>
      </c>
      <c r="G628" t="s">
        <v>49</v>
      </c>
      <c r="H628">
        <v>0</v>
      </c>
      <c r="I628">
        <v>0</v>
      </c>
      <c r="K628">
        <v>0</v>
      </c>
      <c r="L628">
        <v>4</v>
      </c>
      <c r="M628">
        <v>4</v>
      </c>
      <c r="N628">
        <v>4</v>
      </c>
      <c r="O628">
        <v>4</v>
      </c>
      <c r="P628">
        <v>1</v>
      </c>
      <c r="Q628">
        <v>1</v>
      </c>
      <c r="R628">
        <v>1</v>
      </c>
      <c r="S628">
        <v>1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2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1</v>
      </c>
      <c r="AK628">
        <v>0</v>
      </c>
      <c r="AL628">
        <v>1</v>
      </c>
      <c r="AM628">
        <v>0</v>
      </c>
      <c r="AN628" s="51" t="s">
        <v>49</v>
      </c>
    </row>
    <row r="629" spans="1:40" x14ac:dyDescent="0.3">
      <c r="A629">
        <v>2025</v>
      </c>
      <c r="B629">
        <v>4</v>
      </c>
      <c r="C629">
        <v>4334</v>
      </c>
      <c r="D629">
        <v>4337</v>
      </c>
      <c r="E629" t="s">
        <v>55</v>
      </c>
      <c r="F629" t="s">
        <v>33</v>
      </c>
      <c r="G629" t="s">
        <v>54</v>
      </c>
      <c r="H629">
        <v>1</v>
      </c>
      <c r="I629">
        <v>0</v>
      </c>
      <c r="K629">
        <v>1</v>
      </c>
      <c r="L629">
        <v>1</v>
      </c>
      <c r="M629">
        <v>1</v>
      </c>
      <c r="N629">
        <v>1</v>
      </c>
      <c r="O629">
        <v>1</v>
      </c>
      <c r="P629">
        <v>0</v>
      </c>
      <c r="Q629">
        <v>0</v>
      </c>
      <c r="R629">
        <v>0</v>
      </c>
      <c r="S629">
        <v>0</v>
      </c>
      <c r="T629">
        <v>1</v>
      </c>
      <c r="U629">
        <v>2</v>
      </c>
      <c r="V629">
        <v>0</v>
      </c>
      <c r="W629">
        <v>0</v>
      </c>
      <c r="X629">
        <v>1</v>
      </c>
      <c r="Y629">
        <v>1</v>
      </c>
      <c r="Z629">
        <v>2</v>
      </c>
      <c r="AA629">
        <v>0</v>
      </c>
      <c r="AB629">
        <v>3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23</v>
      </c>
      <c r="AK629">
        <v>0</v>
      </c>
      <c r="AL629">
        <v>0</v>
      </c>
      <c r="AM629">
        <v>0</v>
      </c>
      <c r="AN629" s="51" t="s">
        <v>365</v>
      </c>
    </row>
    <row r="630" spans="1:40" x14ac:dyDescent="0.3">
      <c r="A630">
        <v>2025</v>
      </c>
      <c r="B630">
        <v>4</v>
      </c>
      <c r="C630">
        <v>4335</v>
      </c>
      <c r="D630">
        <v>4338</v>
      </c>
      <c r="E630" t="s">
        <v>56</v>
      </c>
      <c r="F630" t="s">
        <v>33</v>
      </c>
      <c r="G630" t="s">
        <v>56</v>
      </c>
      <c r="H630">
        <v>5</v>
      </c>
      <c r="I630">
        <v>0</v>
      </c>
      <c r="K630">
        <v>5</v>
      </c>
      <c r="L630">
        <v>12</v>
      </c>
      <c r="M630">
        <v>12</v>
      </c>
      <c r="N630">
        <v>12</v>
      </c>
      <c r="O630">
        <v>12</v>
      </c>
      <c r="P630">
        <v>15</v>
      </c>
      <c r="Q630">
        <v>15</v>
      </c>
      <c r="R630">
        <v>15</v>
      </c>
      <c r="S630">
        <v>15</v>
      </c>
      <c r="T630">
        <v>14</v>
      </c>
      <c r="U630">
        <v>14</v>
      </c>
      <c r="V630">
        <v>0</v>
      </c>
      <c r="W630">
        <v>0</v>
      </c>
      <c r="X630">
        <v>10</v>
      </c>
      <c r="Y630">
        <v>11</v>
      </c>
      <c r="Z630">
        <v>11</v>
      </c>
      <c r="AA630">
        <v>0</v>
      </c>
      <c r="AB630">
        <v>17</v>
      </c>
      <c r="AC630">
        <v>12</v>
      </c>
      <c r="AD630">
        <v>7</v>
      </c>
      <c r="AE630">
        <v>8</v>
      </c>
      <c r="AF630">
        <v>7</v>
      </c>
      <c r="AG630">
        <v>4</v>
      </c>
      <c r="AH630">
        <v>1</v>
      </c>
      <c r="AI630">
        <v>0</v>
      </c>
      <c r="AJ630">
        <v>31</v>
      </c>
      <c r="AK630">
        <v>0</v>
      </c>
      <c r="AL630">
        <v>5</v>
      </c>
      <c r="AM630">
        <v>13</v>
      </c>
      <c r="AN630" s="51" t="s">
        <v>56</v>
      </c>
    </row>
    <row r="631" spans="1:40" x14ac:dyDescent="0.3">
      <c r="A631">
        <v>2025</v>
      </c>
      <c r="B631">
        <v>4</v>
      </c>
      <c r="C631">
        <v>4336</v>
      </c>
      <c r="D631">
        <v>4339</v>
      </c>
      <c r="E631" t="s">
        <v>57</v>
      </c>
      <c r="F631" t="s">
        <v>33</v>
      </c>
      <c r="G631" t="s">
        <v>58</v>
      </c>
      <c r="H631">
        <v>0</v>
      </c>
      <c r="I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 s="51" t="s">
        <v>58</v>
      </c>
    </row>
    <row r="632" spans="1:40" x14ac:dyDescent="0.3">
      <c r="A632">
        <v>2025</v>
      </c>
      <c r="B632">
        <v>4</v>
      </c>
      <c r="C632">
        <v>4337</v>
      </c>
      <c r="D632">
        <v>4340</v>
      </c>
      <c r="E632" t="s">
        <v>59</v>
      </c>
      <c r="F632" t="s">
        <v>33</v>
      </c>
      <c r="G632" t="s">
        <v>58</v>
      </c>
      <c r="H632">
        <v>0</v>
      </c>
      <c r="I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</v>
      </c>
      <c r="Q632">
        <v>1</v>
      </c>
      <c r="R632">
        <v>1</v>
      </c>
      <c r="S632">
        <v>1</v>
      </c>
      <c r="T632">
        <v>1</v>
      </c>
      <c r="U632">
        <v>1</v>
      </c>
      <c r="V632">
        <v>0</v>
      </c>
      <c r="W632">
        <v>0</v>
      </c>
      <c r="X632">
        <v>1</v>
      </c>
      <c r="Y632">
        <v>2</v>
      </c>
      <c r="Z632">
        <v>3</v>
      </c>
      <c r="AA632">
        <v>0</v>
      </c>
      <c r="AB632">
        <v>3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1</v>
      </c>
      <c r="AK632">
        <v>0</v>
      </c>
      <c r="AL632">
        <v>1</v>
      </c>
      <c r="AM632">
        <v>0</v>
      </c>
      <c r="AN632" s="51" t="s">
        <v>58</v>
      </c>
    </row>
    <row r="633" spans="1:40" x14ac:dyDescent="0.3">
      <c r="A633">
        <v>2025</v>
      </c>
      <c r="B633">
        <v>4</v>
      </c>
      <c r="C633">
        <v>4338</v>
      </c>
      <c r="D633">
        <v>4341</v>
      </c>
      <c r="E633" t="s">
        <v>60</v>
      </c>
      <c r="F633" t="s">
        <v>33</v>
      </c>
      <c r="G633" t="s">
        <v>61</v>
      </c>
      <c r="H633">
        <v>0</v>
      </c>
      <c r="I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1</v>
      </c>
      <c r="Y633">
        <v>1</v>
      </c>
      <c r="Z633">
        <v>1</v>
      </c>
      <c r="AA633">
        <v>0</v>
      </c>
      <c r="AB633">
        <v>2</v>
      </c>
      <c r="AC633">
        <v>0</v>
      </c>
      <c r="AD633">
        <v>0</v>
      </c>
      <c r="AE633">
        <v>0</v>
      </c>
      <c r="AF633">
        <v>1</v>
      </c>
      <c r="AG633">
        <v>1</v>
      </c>
      <c r="AH633">
        <v>0</v>
      </c>
      <c r="AI633">
        <v>0</v>
      </c>
      <c r="AJ633">
        <v>1</v>
      </c>
      <c r="AK633">
        <v>0</v>
      </c>
      <c r="AL633">
        <v>1</v>
      </c>
      <c r="AM633">
        <v>0</v>
      </c>
      <c r="AN633" s="51" t="s">
        <v>367</v>
      </c>
    </row>
    <row r="634" spans="1:40" x14ac:dyDescent="0.3">
      <c r="A634">
        <v>2025</v>
      </c>
      <c r="B634">
        <v>4</v>
      </c>
      <c r="C634">
        <v>4339</v>
      </c>
      <c r="D634">
        <v>4342</v>
      </c>
      <c r="E634" t="s">
        <v>62</v>
      </c>
      <c r="F634" t="s">
        <v>33</v>
      </c>
      <c r="G634" t="s">
        <v>63</v>
      </c>
      <c r="H634">
        <v>3</v>
      </c>
      <c r="I634">
        <v>0</v>
      </c>
      <c r="K634">
        <v>3</v>
      </c>
      <c r="L634">
        <v>12</v>
      </c>
      <c r="M634">
        <v>12</v>
      </c>
      <c r="N634">
        <v>12</v>
      </c>
      <c r="O634">
        <v>12</v>
      </c>
      <c r="P634">
        <v>4</v>
      </c>
      <c r="Q634">
        <v>4</v>
      </c>
      <c r="R634">
        <v>4</v>
      </c>
      <c r="S634">
        <v>6</v>
      </c>
      <c r="T634">
        <v>14</v>
      </c>
      <c r="U634">
        <v>12</v>
      </c>
      <c r="V634">
        <v>0</v>
      </c>
      <c r="W634">
        <v>0</v>
      </c>
      <c r="X634">
        <v>9</v>
      </c>
      <c r="Y634">
        <v>9</v>
      </c>
      <c r="Z634">
        <v>9</v>
      </c>
      <c r="AA634">
        <v>0</v>
      </c>
      <c r="AB634">
        <v>3</v>
      </c>
      <c r="AC634">
        <v>6</v>
      </c>
      <c r="AD634">
        <v>6</v>
      </c>
      <c r="AE634">
        <v>6</v>
      </c>
      <c r="AF634">
        <v>6</v>
      </c>
      <c r="AG634">
        <v>6</v>
      </c>
      <c r="AH634">
        <v>7</v>
      </c>
      <c r="AI634">
        <v>0</v>
      </c>
      <c r="AJ634">
        <v>6</v>
      </c>
      <c r="AK634">
        <v>0</v>
      </c>
      <c r="AL634">
        <v>0</v>
      </c>
      <c r="AM634">
        <v>8</v>
      </c>
      <c r="AN634" s="51" t="s">
        <v>62</v>
      </c>
    </row>
    <row r="635" spans="1:40" x14ac:dyDescent="0.3">
      <c r="A635">
        <v>2025</v>
      </c>
      <c r="B635">
        <v>4</v>
      </c>
      <c r="C635">
        <v>4340</v>
      </c>
      <c r="D635">
        <v>4343</v>
      </c>
      <c r="E635" t="s">
        <v>64</v>
      </c>
      <c r="F635" t="s">
        <v>33</v>
      </c>
      <c r="G635" t="s">
        <v>63</v>
      </c>
      <c r="H635">
        <v>0</v>
      </c>
      <c r="I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1</v>
      </c>
      <c r="Y635">
        <v>1</v>
      </c>
      <c r="Z635">
        <v>1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 s="51" t="s">
        <v>62</v>
      </c>
    </row>
    <row r="636" spans="1:40" x14ac:dyDescent="0.3">
      <c r="A636">
        <v>2025</v>
      </c>
      <c r="B636">
        <v>4</v>
      </c>
      <c r="C636">
        <v>4341</v>
      </c>
      <c r="D636">
        <v>4344</v>
      </c>
      <c r="E636" t="s">
        <v>65</v>
      </c>
      <c r="F636" t="s">
        <v>33</v>
      </c>
      <c r="G636" t="s">
        <v>63</v>
      </c>
      <c r="H636">
        <v>0</v>
      </c>
      <c r="I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 s="51" t="s">
        <v>62</v>
      </c>
    </row>
    <row r="637" spans="1:40" x14ac:dyDescent="0.3">
      <c r="A637">
        <v>2025</v>
      </c>
      <c r="B637">
        <v>4</v>
      </c>
      <c r="C637">
        <v>4342</v>
      </c>
      <c r="D637">
        <v>4345</v>
      </c>
      <c r="E637" t="s">
        <v>66</v>
      </c>
      <c r="F637" t="s">
        <v>33</v>
      </c>
      <c r="G637" t="s">
        <v>66</v>
      </c>
      <c r="H637">
        <v>0</v>
      </c>
      <c r="I637">
        <v>0</v>
      </c>
      <c r="K637">
        <v>0</v>
      </c>
      <c r="L637">
        <v>7</v>
      </c>
      <c r="M637">
        <v>7</v>
      </c>
      <c r="N637">
        <v>7</v>
      </c>
      <c r="O637">
        <v>7</v>
      </c>
      <c r="P637">
        <v>9</v>
      </c>
      <c r="Q637">
        <v>9</v>
      </c>
      <c r="R637">
        <v>9</v>
      </c>
      <c r="S637">
        <v>9</v>
      </c>
      <c r="T637">
        <v>10</v>
      </c>
      <c r="U637">
        <v>10</v>
      </c>
      <c r="V637">
        <v>0</v>
      </c>
      <c r="W637">
        <v>0</v>
      </c>
      <c r="X637">
        <v>14</v>
      </c>
      <c r="Y637">
        <v>15</v>
      </c>
      <c r="Z637">
        <v>11</v>
      </c>
      <c r="AA637">
        <v>1</v>
      </c>
      <c r="AB637">
        <v>10</v>
      </c>
      <c r="AC637">
        <v>4</v>
      </c>
      <c r="AD637">
        <v>8</v>
      </c>
      <c r="AE637">
        <v>8</v>
      </c>
      <c r="AF637">
        <v>2</v>
      </c>
      <c r="AG637">
        <v>1</v>
      </c>
      <c r="AH637">
        <v>21</v>
      </c>
      <c r="AI637">
        <v>0</v>
      </c>
      <c r="AJ637">
        <v>139</v>
      </c>
      <c r="AK637">
        <v>0</v>
      </c>
      <c r="AL637">
        <v>0</v>
      </c>
      <c r="AM637">
        <v>4</v>
      </c>
      <c r="AN637" s="51" t="s">
        <v>66</v>
      </c>
    </row>
    <row r="638" spans="1:40" x14ac:dyDescent="0.3">
      <c r="A638">
        <v>2025</v>
      </c>
      <c r="B638">
        <v>4</v>
      </c>
      <c r="C638">
        <v>4343</v>
      </c>
      <c r="D638">
        <v>4346</v>
      </c>
      <c r="E638" t="s">
        <v>67</v>
      </c>
      <c r="F638" t="s">
        <v>33</v>
      </c>
      <c r="G638" t="s">
        <v>66</v>
      </c>
      <c r="H638">
        <v>0</v>
      </c>
      <c r="I638">
        <v>0</v>
      </c>
      <c r="K638">
        <v>0</v>
      </c>
      <c r="L638">
        <v>2</v>
      </c>
      <c r="M638">
        <v>2</v>
      </c>
      <c r="N638">
        <v>2</v>
      </c>
      <c r="O638">
        <v>2</v>
      </c>
      <c r="P638">
        <v>1</v>
      </c>
      <c r="Q638">
        <v>1</v>
      </c>
      <c r="R638">
        <v>1</v>
      </c>
      <c r="S638">
        <v>1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1</v>
      </c>
      <c r="AN638" s="51" t="s">
        <v>66</v>
      </c>
    </row>
    <row r="639" spans="1:40" x14ac:dyDescent="0.3">
      <c r="A639">
        <v>2025</v>
      </c>
      <c r="B639">
        <v>4</v>
      </c>
      <c r="C639">
        <v>4344</v>
      </c>
      <c r="D639">
        <v>4347</v>
      </c>
      <c r="E639" t="s">
        <v>68</v>
      </c>
      <c r="F639" t="s">
        <v>33</v>
      </c>
      <c r="G639" t="s">
        <v>66</v>
      </c>
      <c r="H639">
        <v>0</v>
      </c>
      <c r="I639">
        <v>0</v>
      </c>
      <c r="K639">
        <v>0</v>
      </c>
      <c r="L639">
        <v>1</v>
      </c>
      <c r="M639">
        <v>1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1</v>
      </c>
      <c r="T639">
        <v>0</v>
      </c>
      <c r="U639">
        <v>0</v>
      </c>
      <c r="V639">
        <v>0</v>
      </c>
      <c r="W639">
        <v>0</v>
      </c>
      <c r="X639">
        <v>1</v>
      </c>
      <c r="Y639">
        <v>1</v>
      </c>
      <c r="Z639">
        <v>1</v>
      </c>
      <c r="AA639">
        <v>0</v>
      </c>
      <c r="AB639">
        <v>1</v>
      </c>
      <c r="AC639">
        <v>2</v>
      </c>
      <c r="AD639">
        <v>2</v>
      </c>
      <c r="AE639">
        <v>2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2</v>
      </c>
      <c r="AM639">
        <v>0</v>
      </c>
      <c r="AN639" s="51" t="s">
        <v>66</v>
      </c>
    </row>
    <row r="640" spans="1:40" x14ac:dyDescent="0.3">
      <c r="A640">
        <v>2025</v>
      </c>
      <c r="B640">
        <v>4</v>
      </c>
      <c r="C640">
        <v>4345</v>
      </c>
      <c r="D640">
        <v>4348</v>
      </c>
      <c r="E640" t="s">
        <v>69</v>
      </c>
      <c r="F640" t="s">
        <v>33</v>
      </c>
      <c r="G640" t="s">
        <v>66</v>
      </c>
      <c r="H640">
        <v>0</v>
      </c>
      <c r="I640">
        <v>0</v>
      </c>
      <c r="K640">
        <v>0</v>
      </c>
      <c r="L640">
        <v>3</v>
      </c>
      <c r="M640">
        <v>3</v>
      </c>
      <c r="N640">
        <v>3</v>
      </c>
      <c r="O640">
        <v>3</v>
      </c>
      <c r="P640">
        <v>0</v>
      </c>
      <c r="Q640">
        <v>0</v>
      </c>
      <c r="R640">
        <v>0</v>
      </c>
      <c r="S640">
        <v>0</v>
      </c>
      <c r="T640">
        <v>1</v>
      </c>
      <c r="U640">
        <v>1</v>
      </c>
      <c r="V640">
        <v>0</v>
      </c>
      <c r="W640">
        <v>0</v>
      </c>
      <c r="X640">
        <v>7</v>
      </c>
      <c r="Y640">
        <v>7</v>
      </c>
      <c r="Z640">
        <v>7</v>
      </c>
      <c r="AA640">
        <v>0</v>
      </c>
      <c r="AB640">
        <v>1</v>
      </c>
      <c r="AC640">
        <v>0</v>
      </c>
      <c r="AD640">
        <v>0</v>
      </c>
      <c r="AE640">
        <v>0</v>
      </c>
      <c r="AF640">
        <v>3</v>
      </c>
      <c r="AG640">
        <v>2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1</v>
      </c>
      <c r="AN640" s="51" t="s">
        <v>66</v>
      </c>
    </row>
    <row r="641" spans="1:40" x14ac:dyDescent="0.3">
      <c r="A641">
        <v>2025</v>
      </c>
      <c r="B641">
        <v>4</v>
      </c>
      <c r="C641">
        <v>4346</v>
      </c>
      <c r="D641">
        <v>4349</v>
      </c>
      <c r="E641" t="s">
        <v>70</v>
      </c>
      <c r="F641" t="s">
        <v>33</v>
      </c>
      <c r="G641" t="s">
        <v>71</v>
      </c>
      <c r="H641">
        <v>14</v>
      </c>
      <c r="I641">
        <v>0</v>
      </c>
      <c r="K641">
        <v>15</v>
      </c>
      <c r="L641">
        <v>17</v>
      </c>
      <c r="M641">
        <v>18</v>
      </c>
      <c r="N641">
        <v>17</v>
      </c>
      <c r="O641">
        <v>18</v>
      </c>
      <c r="P641">
        <v>14</v>
      </c>
      <c r="Q641">
        <v>16</v>
      </c>
      <c r="R641">
        <v>16</v>
      </c>
      <c r="S641">
        <v>15</v>
      </c>
      <c r="T641">
        <v>20</v>
      </c>
      <c r="U641">
        <v>18</v>
      </c>
      <c r="V641">
        <v>0</v>
      </c>
      <c r="W641">
        <v>0</v>
      </c>
      <c r="X641">
        <v>21</v>
      </c>
      <c r="Y641">
        <v>20</v>
      </c>
      <c r="Z641">
        <v>24</v>
      </c>
      <c r="AA641">
        <v>0</v>
      </c>
      <c r="AB641">
        <v>15</v>
      </c>
      <c r="AC641">
        <v>13</v>
      </c>
      <c r="AD641">
        <v>12</v>
      </c>
      <c r="AE641">
        <v>12</v>
      </c>
      <c r="AF641">
        <v>20</v>
      </c>
      <c r="AG641">
        <v>4</v>
      </c>
      <c r="AH641">
        <v>1</v>
      </c>
      <c r="AI641">
        <v>0</v>
      </c>
      <c r="AJ641">
        <v>53</v>
      </c>
      <c r="AK641">
        <v>0</v>
      </c>
      <c r="AL641">
        <v>6</v>
      </c>
      <c r="AM641">
        <v>9</v>
      </c>
      <c r="AN641" s="51" t="s">
        <v>70</v>
      </c>
    </row>
    <row r="642" spans="1:40" x14ac:dyDescent="0.3">
      <c r="A642">
        <v>2025</v>
      </c>
      <c r="B642">
        <v>4</v>
      </c>
      <c r="C642">
        <v>4347</v>
      </c>
      <c r="D642">
        <v>4350</v>
      </c>
      <c r="E642" t="s">
        <v>72</v>
      </c>
      <c r="F642" t="s">
        <v>33</v>
      </c>
      <c r="G642" t="s">
        <v>71</v>
      </c>
      <c r="H642">
        <v>0</v>
      </c>
      <c r="I642">
        <v>0</v>
      </c>
      <c r="K642">
        <v>0</v>
      </c>
      <c r="L642">
        <v>3</v>
      </c>
      <c r="M642">
        <v>3</v>
      </c>
      <c r="N642">
        <v>3</v>
      </c>
      <c r="O642">
        <v>3</v>
      </c>
      <c r="P642">
        <v>2</v>
      </c>
      <c r="Q642">
        <v>2</v>
      </c>
      <c r="R642">
        <v>2</v>
      </c>
      <c r="S642">
        <v>2</v>
      </c>
      <c r="T642">
        <v>2</v>
      </c>
      <c r="U642">
        <v>2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1</v>
      </c>
      <c r="AC642">
        <v>1</v>
      </c>
      <c r="AD642">
        <v>1</v>
      </c>
      <c r="AE642">
        <v>1</v>
      </c>
      <c r="AF642">
        <v>1</v>
      </c>
      <c r="AG642">
        <v>1</v>
      </c>
      <c r="AH642">
        <v>0</v>
      </c>
      <c r="AI642">
        <v>0</v>
      </c>
      <c r="AJ642">
        <v>19</v>
      </c>
      <c r="AK642">
        <v>0</v>
      </c>
      <c r="AL642">
        <v>0</v>
      </c>
      <c r="AM642">
        <v>1</v>
      </c>
      <c r="AN642" s="51" t="s">
        <v>70</v>
      </c>
    </row>
    <row r="643" spans="1:40" x14ac:dyDescent="0.3">
      <c r="A643">
        <v>2025</v>
      </c>
      <c r="B643">
        <v>4</v>
      </c>
      <c r="C643">
        <v>4348</v>
      </c>
      <c r="D643">
        <v>4351</v>
      </c>
      <c r="E643" t="s">
        <v>73</v>
      </c>
      <c r="F643" t="s">
        <v>33</v>
      </c>
      <c r="G643" t="s">
        <v>71</v>
      </c>
      <c r="H643">
        <v>0</v>
      </c>
      <c r="I643">
        <v>0</v>
      </c>
      <c r="K643">
        <v>0</v>
      </c>
      <c r="L643">
        <v>2</v>
      </c>
      <c r="M643">
        <v>2</v>
      </c>
      <c r="N643">
        <v>2</v>
      </c>
      <c r="O643">
        <v>2</v>
      </c>
      <c r="P643">
        <v>3</v>
      </c>
      <c r="Q643">
        <v>3</v>
      </c>
      <c r="R643">
        <v>3</v>
      </c>
      <c r="S643">
        <v>3</v>
      </c>
      <c r="T643">
        <v>2</v>
      </c>
      <c r="U643">
        <v>2</v>
      </c>
      <c r="V643">
        <v>0</v>
      </c>
      <c r="W643">
        <v>0</v>
      </c>
      <c r="X643">
        <v>1</v>
      </c>
      <c r="Y643">
        <v>2</v>
      </c>
      <c r="Z643">
        <v>1</v>
      </c>
      <c r="AA643">
        <v>0</v>
      </c>
      <c r="AB643">
        <v>1</v>
      </c>
      <c r="AC643">
        <v>0</v>
      </c>
      <c r="AD643">
        <v>1</v>
      </c>
      <c r="AE643">
        <v>1</v>
      </c>
      <c r="AF643">
        <v>2</v>
      </c>
      <c r="AG643">
        <v>2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2</v>
      </c>
      <c r="AN643" s="51" t="s">
        <v>70</v>
      </c>
    </row>
    <row r="644" spans="1:40" x14ac:dyDescent="0.3">
      <c r="A644">
        <v>2025</v>
      </c>
      <c r="B644">
        <v>4</v>
      </c>
      <c r="C644">
        <v>4349</v>
      </c>
      <c r="D644">
        <v>4352</v>
      </c>
      <c r="E644" t="s">
        <v>74</v>
      </c>
      <c r="F644" t="s">
        <v>33</v>
      </c>
      <c r="G644" t="s">
        <v>71</v>
      </c>
      <c r="H644">
        <v>0</v>
      </c>
      <c r="I644">
        <v>1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1</v>
      </c>
      <c r="Q644">
        <v>1</v>
      </c>
      <c r="R644">
        <v>1</v>
      </c>
      <c r="S644">
        <v>1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</v>
      </c>
      <c r="AD644">
        <v>1</v>
      </c>
      <c r="AE644">
        <v>1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1</v>
      </c>
      <c r="AN644" s="51" t="s">
        <v>70</v>
      </c>
    </row>
    <row r="645" spans="1:40" x14ac:dyDescent="0.3">
      <c r="A645">
        <v>2025</v>
      </c>
      <c r="B645">
        <v>4</v>
      </c>
      <c r="C645">
        <v>4350</v>
      </c>
      <c r="D645">
        <v>4353</v>
      </c>
      <c r="E645" t="s">
        <v>75</v>
      </c>
      <c r="F645" t="s">
        <v>33</v>
      </c>
      <c r="G645" t="s">
        <v>71</v>
      </c>
      <c r="H645">
        <v>0</v>
      </c>
      <c r="I645">
        <v>0</v>
      </c>
      <c r="K645">
        <v>0</v>
      </c>
      <c r="L645">
        <v>9</v>
      </c>
      <c r="M645">
        <v>9</v>
      </c>
      <c r="N645">
        <v>9</v>
      </c>
      <c r="O645">
        <v>9</v>
      </c>
      <c r="P645">
        <v>3</v>
      </c>
      <c r="Q645">
        <v>2</v>
      </c>
      <c r="R645">
        <v>2</v>
      </c>
      <c r="S645">
        <v>3</v>
      </c>
      <c r="T645">
        <v>10</v>
      </c>
      <c r="U645">
        <v>10</v>
      </c>
      <c r="V645">
        <v>0</v>
      </c>
      <c r="W645">
        <v>0</v>
      </c>
      <c r="X645">
        <v>5</v>
      </c>
      <c r="Y645">
        <v>6</v>
      </c>
      <c r="Z645">
        <v>6</v>
      </c>
      <c r="AA645">
        <v>0</v>
      </c>
      <c r="AB645">
        <v>3</v>
      </c>
      <c r="AC645">
        <v>4</v>
      </c>
      <c r="AD645">
        <v>5</v>
      </c>
      <c r="AE645">
        <v>6</v>
      </c>
      <c r="AF645">
        <v>4</v>
      </c>
      <c r="AG645">
        <v>3</v>
      </c>
      <c r="AH645">
        <v>17</v>
      </c>
      <c r="AI645">
        <v>0</v>
      </c>
      <c r="AJ645">
        <v>1</v>
      </c>
      <c r="AK645">
        <v>0</v>
      </c>
      <c r="AL645">
        <v>0</v>
      </c>
      <c r="AM645">
        <v>3</v>
      </c>
      <c r="AN645" s="51" t="s">
        <v>361</v>
      </c>
    </row>
    <row r="646" spans="1:40" x14ac:dyDescent="0.3">
      <c r="A646">
        <v>2025</v>
      </c>
      <c r="B646">
        <v>4</v>
      </c>
      <c r="C646">
        <v>4351</v>
      </c>
      <c r="D646">
        <v>4354</v>
      </c>
      <c r="E646" t="s">
        <v>76</v>
      </c>
      <c r="F646" t="s">
        <v>33</v>
      </c>
      <c r="G646" t="s">
        <v>71</v>
      </c>
      <c r="H646">
        <v>0</v>
      </c>
      <c r="I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2</v>
      </c>
      <c r="Y646">
        <v>2</v>
      </c>
      <c r="Z646">
        <v>2</v>
      </c>
      <c r="AA646">
        <v>0</v>
      </c>
      <c r="AB646">
        <v>1</v>
      </c>
      <c r="AC646">
        <v>0</v>
      </c>
      <c r="AD646">
        <v>0</v>
      </c>
      <c r="AE646">
        <v>0</v>
      </c>
      <c r="AF646">
        <v>1</v>
      </c>
      <c r="AG646">
        <v>1</v>
      </c>
      <c r="AH646">
        <v>2</v>
      </c>
      <c r="AI646">
        <v>0</v>
      </c>
      <c r="AJ646">
        <v>9</v>
      </c>
      <c r="AK646">
        <v>0</v>
      </c>
      <c r="AL646">
        <v>0</v>
      </c>
      <c r="AM646">
        <v>0</v>
      </c>
      <c r="AN646" s="51" t="s">
        <v>362</v>
      </c>
    </row>
    <row r="647" spans="1:40" x14ac:dyDescent="0.3">
      <c r="A647">
        <v>2025</v>
      </c>
      <c r="B647">
        <v>4</v>
      </c>
      <c r="C647">
        <v>4352</v>
      </c>
      <c r="D647">
        <v>4355</v>
      </c>
      <c r="E647" t="s">
        <v>77</v>
      </c>
      <c r="F647" t="s">
        <v>33</v>
      </c>
      <c r="G647" t="s">
        <v>71</v>
      </c>
      <c r="H647">
        <v>0</v>
      </c>
      <c r="I647">
        <v>0</v>
      </c>
      <c r="K647">
        <v>0</v>
      </c>
      <c r="L647">
        <v>7</v>
      </c>
      <c r="M647">
        <v>7</v>
      </c>
      <c r="N647">
        <v>5</v>
      </c>
      <c r="O647">
        <v>7</v>
      </c>
      <c r="P647">
        <v>4</v>
      </c>
      <c r="Q647">
        <v>4</v>
      </c>
      <c r="R647">
        <v>4</v>
      </c>
      <c r="S647">
        <v>4</v>
      </c>
      <c r="T647">
        <v>7</v>
      </c>
      <c r="U647">
        <v>7</v>
      </c>
      <c r="V647">
        <v>0</v>
      </c>
      <c r="W647">
        <v>0</v>
      </c>
      <c r="X647">
        <v>3</v>
      </c>
      <c r="Y647">
        <v>3</v>
      </c>
      <c r="Z647">
        <v>7</v>
      </c>
      <c r="AA647">
        <v>0</v>
      </c>
      <c r="AB647">
        <v>4</v>
      </c>
      <c r="AC647">
        <v>5</v>
      </c>
      <c r="AD647">
        <v>4</v>
      </c>
      <c r="AE647">
        <v>4</v>
      </c>
      <c r="AF647">
        <v>3</v>
      </c>
      <c r="AG647">
        <v>3</v>
      </c>
      <c r="AH647">
        <v>1</v>
      </c>
      <c r="AI647">
        <v>0</v>
      </c>
      <c r="AJ647">
        <v>40</v>
      </c>
      <c r="AK647">
        <v>0</v>
      </c>
      <c r="AL647">
        <v>0</v>
      </c>
      <c r="AM647">
        <v>0</v>
      </c>
      <c r="AN647" s="51" t="s">
        <v>77</v>
      </c>
    </row>
    <row r="648" spans="1:40" x14ac:dyDescent="0.3">
      <c r="A648">
        <v>2025</v>
      </c>
      <c r="B648">
        <v>4</v>
      </c>
      <c r="C648">
        <v>4353</v>
      </c>
      <c r="D648">
        <v>4356</v>
      </c>
      <c r="E648" t="s">
        <v>78</v>
      </c>
      <c r="F648" t="s">
        <v>33</v>
      </c>
      <c r="G648" t="s">
        <v>61</v>
      </c>
      <c r="H648">
        <v>0</v>
      </c>
      <c r="I648">
        <v>0</v>
      </c>
      <c r="K648">
        <v>0</v>
      </c>
      <c r="L648">
        <v>3</v>
      </c>
      <c r="M648">
        <v>3</v>
      </c>
      <c r="N648">
        <v>3</v>
      </c>
      <c r="O648">
        <v>3</v>
      </c>
      <c r="P648">
        <v>4</v>
      </c>
      <c r="Q648">
        <v>4</v>
      </c>
      <c r="R648">
        <v>4</v>
      </c>
      <c r="S648">
        <v>4</v>
      </c>
      <c r="T648">
        <v>3</v>
      </c>
      <c r="U648">
        <v>3</v>
      </c>
      <c r="V648">
        <v>0</v>
      </c>
      <c r="W648">
        <v>0</v>
      </c>
      <c r="X648">
        <v>4</v>
      </c>
      <c r="Y648">
        <v>4</v>
      </c>
      <c r="Z648">
        <v>3</v>
      </c>
      <c r="AA648">
        <v>0</v>
      </c>
      <c r="AB648">
        <v>1</v>
      </c>
      <c r="AC648">
        <v>2</v>
      </c>
      <c r="AD648">
        <v>2</v>
      </c>
      <c r="AE648">
        <v>2</v>
      </c>
      <c r="AF648">
        <v>1</v>
      </c>
      <c r="AG648">
        <v>1</v>
      </c>
      <c r="AH648">
        <v>0</v>
      </c>
      <c r="AI648">
        <v>0</v>
      </c>
      <c r="AJ648">
        <v>3</v>
      </c>
      <c r="AK648">
        <v>0</v>
      </c>
      <c r="AL648">
        <v>1</v>
      </c>
      <c r="AM648">
        <v>0</v>
      </c>
      <c r="AN648" s="51" t="s">
        <v>367</v>
      </c>
    </row>
    <row r="649" spans="1:40" x14ac:dyDescent="0.3">
      <c r="A649">
        <v>2025</v>
      </c>
      <c r="B649">
        <v>4</v>
      </c>
      <c r="C649">
        <v>4354</v>
      </c>
      <c r="D649">
        <v>4357</v>
      </c>
      <c r="E649" t="s">
        <v>79</v>
      </c>
      <c r="F649" t="s">
        <v>33</v>
      </c>
      <c r="G649" t="s">
        <v>61</v>
      </c>
      <c r="H649">
        <v>0</v>
      </c>
      <c r="I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2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 s="51" t="s">
        <v>367</v>
      </c>
    </row>
    <row r="650" spans="1:40" x14ac:dyDescent="0.3">
      <c r="A650">
        <v>2025</v>
      </c>
      <c r="B650">
        <v>4</v>
      </c>
      <c r="C650">
        <v>4355</v>
      </c>
      <c r="D650">
        <v>4358</v>
      </c>
      <c r="E650" t="s">
        <v>224</v>
      </c>
      <c r="F650" t="s">
        <v>33</v>
      </c>
      <c r="G650" t="s">
        <v>61</v>
      </c>
      <c r="H650">
        <v>0</v>
      </c>
      <c r="I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1</v>
      </c>
      <c r="AI650">
        <v>0</v>
      </c>
      <c r="AJ650">
        <v>1</v>
      </c>
      <c r="AK650">
        <v>0</v>
      </c>
      <c r="AL650">
        <v>0</v>
      </c>
      <c r="AM650">
        <v>0</v>
      </c>
      <c r="AN650" s="51" t="s">
        <v>193</v>
      </c>
    </row>
    <row r="651" spans="1:40" x14ac:dyDescent="0.3">
      <c r="A651">
        <v>2025</v>
      </c>
      <c r="B651">
        <v>4</v>
      </c>
      <c r="C651">
        <v>4356</v>
      </c>
      <c r="D651">
        <v>4359</v>
      </c>
      <c r="E651" t="s">
        <v>80</v>
      </c>
      <c r="F651" t="s">
        <v>33</v>
      </c>
      <c r="G651" t="s">
        <v>63</v>
      </c>
      <c r="H651">
        <v>1</v>
      </c>
      <c r="I651">
        <v>0</v>
      </c>
      <c r="K651">
        <v>1</v>
      </c>
      <c r="L651">
        <v>1</v>
      </c>
      <c r="M651">
        <v>1</v>
      </c>
      <c r="N651">
        <v>1</v>
      </c>
      <c r="O651">
        <v>1</v>
      </c>
      <c r="P651">
        <v>1</v>
      </c>
      <c r="Q651">
        <v>1</v>
      </c>
      <c r="R651">
        <v>1</v>
      </c>
      <c r="S651">
        <v>1</v>
      </c>
      <c r="T651">
        <v>4</v>
      </c>
      <c r="U651">
        <v>3</v>
      </c>
      <c r="V651">
        <v>0</v>
      </c>
      <c r="W651">
        <v>0</v>
      </c>
      <c r="X651">
        <v>2</v>
      </c>
      <c r="Y651">
        <v>2</v>
      </c>
      <c r="Z651">
        <v>2</v>
      </c>
      <c r="AA651">
        <v>0</v>
      </c>
      <c r="AB651">
        <v>1</v>
      </c>
      <c r="AC651">
        <v>3</v>
      </c>
      <c r="AD651">
        <v>3</v>
      </c>
      <c r="AE651">
        <v>3</v>
      </c>
      <c r="AF651">
        <v>2</v>
      </c>
      <c r="AG651">
        <v>2</v>
      </c>
      <c r="AH651">
        <v>0</v>
      </c>
      <c r="AI651">
        <v>0</v>
      </c>
      <c r="AJ651">
        <v>0</v>
      </c>
      <c r="AK651">
        <v>0</v>
      </c>
      <c r="AL651">
        <v>2</v>
      </c>
      <c r="AM651">
        <v>3</v>
      </c>
      <c r="AN651" s="51" t="s">
        <v>82</v>
      </c>
    </row>
    <row r="652" spans="1:40" x14ac:dyDescent="0.3">
      <c r="A652">
        <v>2025</v>
      </c>
      <c r="B652">
        <v>4</v>
      </c>
      <c r="C652">
        <v>4357</v>
      </c>
      <c r="D652">
        <v>4360</v>
      </c>
      <c r="E652" t="s">
        <v>81</v>
      </c>
      <c r="F652" t="s">
        <v>33</v>
      </c>
      <c r="G652" t="s">
        <v>63</v>
      </c>
      <c r="H652">
        <v>0</v>
      </c>
      <c r="I652">
        <v>0</v>
      </c>
      <c r="K652">
        <v>0</v>
      </c>
      <c r="L652">
        <v>1</v>
      </c>
      <c r="M652">
        <v>1</v>
      </c>
      <c r="N652">
        <v>1</v>
      </c>
      <c r="O652">
        <v>1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2</v>
      </c>
      <c r="Y652">
        <v>2</v>
      </c>
      <c r="Z652">
        <v>2</v>
      </c>
      <c r="AA652">
        <v>0</v>
      </c>
      <c r="AB652">
        <v>1</v>
      </c>
      <c r="AC652">
        <v>1</v>
      </c>
      <c r="AD652">
        <v>0</v>
      </c>
      <c r="AE652">
        <v>1</v>
      </c>
      <c r="AF652">
        <v>1</v>
      </c>
      <c r="AG652">
        <v>1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1</v>
      </c>
      <c r="AN652" s="51" t="s">
        <v>82</v>
      </c>
    </row>
    <row r="653" spans="1:40" x14ac:dyDescent="0.3">
      <c r="A653">
        <v>2025</v>
      </c>
      <c r="B653">
        <v>4</v>
      </c>
      <c r="C653">
        <v>4358</v>
      </c>
      <c r="D653">
        <v>4361</v>
      </c>
      <c r="E653" t="s">
        <v>82</v>
      </c>
      <c r="F653" t="s">
        <v>33</v>
      </c>
      <c r="G653" t="s">
        <v>63</v>
      </c>
      <c r="H653">
        <v>0</v>
      </c>
      <c r="I653">
        <v>0</v>
      </c>
      <c r="K653">
        <v>0</v>
      </c>
      <c r="L653">
        <v>1</v>
      </c>
      <c r="M653">
        <v>1</v>
      </c>
      <c r="N653">
        <v>1</v>
      </c>
      <c r="O653">
        <v>0</v>
      </c>
      <c r="P653">
        <v>1</v>
      </c>
      <c r="Q653">
        <v>1</v>
      </c>
      <c r="R653">
        <v>1</v>
      </c>
      <c r="S653">
        <v>1</v>
      </c>
      <c r="T653">
        <v>2</v>
      </c>
      <c r="U653">
        <v>2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 s="51" t="s">
        <v>82</v>
      </c>
    </row>
    <row r="654" spans="1:40" x14ac:dyDescent="0.3">
      <c r="A654">
        <v>2025</v>
      </c>
      <c r="B654">
        <v>4</v>
      </c>
      <c r="C654">
        <v>4359</v>
      </c>
      <c r="D654">
        <v>4362</v>
      </c>
      <c r="E654" t="s">
        <v>666</v>
      </c>
      <c r="F654" t="s">
        <v>33</v>
      </c>
      <c r="G654" t="s">
        <v>63</v>
      </c>
      <c r="H654">
        <v>0</v>
      </c>
      <c r="I654">
        <v>0</v>
      </c>
      <c r="K654">
        <v>0</v>
      </c>
      <c r="L654">
        <v>1</v>
      </c>
      <c r="M654">
        <v>1</v>
      </c>
      <c r="N654">
        <v>1</v>
      </c>
      <c r="O654">
        <v>1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1</v>
      </c>
      <c r="AD654">
        <v>1</v>
      </c>
      <c r="AE654">
        <v>1</v>
      </c>
      <c r="AF654">
        <v>1</v>
      </c>
      <c r="AG654">
        <v>0</v>
      </c>
      <c r="AH654">
        <v>0</v>
      </c>
      <c r="AI654">
        <v>0</v>
      </c>
      <c r="AJ654">
        <v>26</v>
      </c>
      <c r="AK654">
        <v>0</v>
      </c>
      <c r="AL654">
        <v>0</v>
      </c>
      <c r="AM654">
        <v>0</v>
      </c>
      <c r="AN654" s="51" t="s">
        <v>82</v>
      </c>
    </row>
    <row r="655" spans="1:40" x14ac:dyDescent="0.3">
      <c r="A655">
        <v>2025</v>
      </c>
      <c r="B655">
        <v>4</v>
      </c>
      <c r="C655">
        <v>4361</v>
      </c>
      <c r="D655">
        <v>4364</v>
      </c>
      <c r="E655" t="s">
        <v>84</v>
      </c>
      <c r="F655" t="s">
        <v>33</v>
      </c>
      <c r="G655" t="s">
        <v>85</v>
      </c>
      <c r="H655">
        <v>0</v>
      </c>
      <c r="I655">
        <v>0</v>
      </c>
      <c r="K655">
        <v>0</v>
      </c>
      <c r="L655">
        <v>2</v>
      </c>
      <c r="M655">
        <v>2</v>
      </c>
      <c r="N655">
        <v>2</v>
      </c>
      <c r="O655">
        <v>2</v>
      </c>
      <c r="P655">
        <v>1</v>
      </c>
      <c r="Q655">
        <v>1</v>
      </c>
      <c r="R655">
        <v>1</v>
      </c>
      <c r="S655">
        <v>1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1</v>
      </c>
      <c r="AC655">
        <v>1</v>
      </c>
      <c r="AD655">
        <v>2</v>
      </c>
      <c r="AE655">
        <v>2</v>
      </c>
      <c r="AF655">
        <v>1</v>
      </c>
      <c r="AG655">
        <v>1</v>
      </c>
      <c r="AH655">
        <v>1</v>
      </c>
      <c r="AI655">
        <v>0</v>
      </c>
      <c r="AJ655">
        <v>6</v>
      </c>
      <c r="AK655">
        <v>0</v>
      </c>
      <c r="AL655">
        <v>0</v>
      </c>
      <c r="AM655">
        <v>1</v>
      </c>
      <c r="AN655" s="51" t="s">
        <v>84</v>
      </c>
    </row>
    <row r="656" spans="1:40" x14ac:dyDescent="0.3">
      <c r="A656">
        <v>2025</v>
      </c>
      <c r="B656">
        <v>4</v>
      </c>
      <c r="C656">
        <v>4362</v>
      </c>
      <c r="D656">
        <v>4365</v>
      </c>
      <c r="E656" t="s">
        <v>225</v>
      </c>
      <c r="F656" t="s">
        <v>33</v>
      </c>
      <c r="G656" t="s">
        <v>85</v>
      </c>
      <c r="H656">
        <v>0</v>
      </c>
      <c r="I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2</v>
      </c>
      <c r="U656">
        <v>2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1</v>
      </c>
      <c r="AD656">
        <v>1</v>
      </c>
      <c r="AE656">
        <v>1</v>
      </c>
      <c r="AF656">
        <v>0</v>
      </c>
      <c r="AG656">
        <v>0</v>
      </c>
      <c r="AH656">
        <v>0</v>
      </c>
      <c r="AI656">
        <v>0</v>
      </c>
      <c r="AJ656">
        <v>1</v>
      </c>
      <c r="AK656">
        <v>0</v>
      </c>
      <c r="AL656">
        <v>0</v>
      </c>
      <c r="AM656">
        <v>2</v>
      </c>
      <c r="AN656" s="51" t="s">
        <v>84</v>
      </c>
    </row>
    <row r="657" spans="1:40" x14ac:dyDescent="0.3">
      <c r="A657">
        <v>2025</v>
      </c>
      <c r="B657">
        <v>4</v>
      </c>
      <c r="C657">
        <v>4363</v>
      </c>
      <c r="D657">
        <v>4366</v>
      </c>
      <c r="E657" t="s">
        <v>85</v>
      </c>
      <c r="F657" t="s">
        <v>33</v>
      </c>
      <c r="G657" t="s">
        <v>85</v>
      </c>
      <c r="H657">
        <v>2</v>
      </c>
      <c r="I657">
        <v>0</v>
      </c>
      <c r="K657">
        <v>1</v>
      </c>
      <c r="L657">
        <v>4</v>
      </c>
      <c r="M657">
        <v>4</v>
      </c>
      <c r="N657">
        <v>4</v>
      </c>
      <c r="O657">
        <v>4</v>
      </c>
      <c r="P657">
        <v>4</v>
      </c>
      <c r="Q657">
        <v>4</v>
      </c>
      <c r="R657">
        <v>4</v>
      </c>
      <c r="S657">
        <v>4</v>
      </c>
      <c r="T657">
        <v>4</v>
      </c>
      <c r="U657">
        <v>4</v>
      </c>
      <c r="V657">
        <v>0</v>
      </c>
      <c r="W657">
        <v>0</v>
      </c>
      <c r="X657">
        <v>1</v>
      </c>
      <c r="Y657">
        <v>1</v>
      </c>
      <c r="Z657">
        <v>1</v>
      </c>
      <c r="AA657">
        <v>0</v>
      </c>
      <c r="AB657">
        <v>7</v>
      </c>
      <c r="AC657">
        <v>4</v>
      </c>
      <c r="AD657">
        <v>2</v>
      </c>
      <c r="AE657">
        <v>2</v>
      </c>
      <c r="AF657">
        <v>10</v>
      </c>
      <c r="AG657">
        <v>6</v>
      </c>
      <c r="AH657">
        <v>2</v>
      </c>
      <c r="AI657">
        <v>0</v>
      </c>
      <c r="AJ657">
        <v>7</v>
      </c>
      <c r="AK657">
        <v>0</v>
      </c>
      <c r="AL657">
        <v>2</v>
      </c>
      <c r="AM657">
        <v>0</v>
      </c>
      <c r="AN657" s="51" t="s">
        <v>85</v>
      </c>
    </row>
    <row r="658" spans="1:40" x14ac:dyDescent="0.3">
      <c r="A658">
        <v>2025</v>
      </c>
      <c r="B658">
        <v>4</v>
      </c>
      <c r="C658">
        <v>4366</v>
      </c>
      <c r="D658">
        <v>4369</v>
      </c>
      <c r="E658" t="s">
        <v>88</v>
      </c>
      <c r="F658" t="s">
        <v>33</v>
      </c>
      <c r="G658" t="s">
        <v>61</v>
      </c>
      <c r="H658">
        <v>0</v>
      </c>
      <c r="I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1</v>
      </c>
      <c r="AD658">
        <v>1</v>
      </c>
      <c r="AE658">
        <v>1</v>
      </c>
      <c r="AF658">
        <v>1</v>
      </c>
      <c r="AG658">
        <v>1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 s="51" t="s">
        <v>367</v>
      </c>
    </row>
    <row r="659" spans="1:40" x14ac:dyDescent="0.3">
      <c r="A659">
        <v>2025</v>
      </c>
      <c r="B659">
        <v>4</v>
      </c>
      <c r="C659">
        <v>4367</v>
      </c>
      <c r="D659">
        <v>4370</v>
      </c>
      <c r="E659" t="s">
        <v>89</v>
      </c>
      <c r="F659" t="s">
        <v>90</v>
      </c>
      <c r="G659" t="s">
        <v>34</v>
      </c>
      <c r="H659">
        <v>134</v>
      </c>
      <c r="I659">
        <v>1</v>
      </c>
      <c r="K659">
        <v>136</v>
      </c>
      <c r="L659">
        <v>6</v>
      </c>
      <c r="M659">
        <v>6</v>
      </c>
      <c r="N659">
        <v>6</v>
      </c>
      <c r="O659">
        <v>7</v>
      </c>
      <c r="P659">
        <v>4</v>
      </c>
      <c r="Q659">
        <v>3</v>
      </c>
      <c r="R659">
        <v>4</v>
      </c>
      <c r="S659">
        <v>4</v>
      </c>
      <c r="T659">
        <v>4</v>
      </c>
      <c r="U659">
        <v>5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1</v>
      </c>
      <c r="AG659">
        <v>1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4</v>
      </c>
      <c r="AN659" s="51" t="s">
        <v>92</v>
      </c>
    </row>
    <row r="660" spans="1:40" x14ac:dyDescent="0.3">
      <c r="A660">
        <v>2025</v>
      </c>
      <c r="B660">
        <v>4</v>
      </c>
      <c r="C660">
        <v>4368</v>
      </c>
      <c r="D660">
        <v>4371</v>
      </c>
      <c r="E660" t="s">
        <v>91</v>
      </c>
      <c r="F660" t="s">
        <v>92</v>
      </c>
      <c r="G660" t="s">
        <v>91</v>
      </c>
      <c r="H660">
        <v>6</v>
      </c>
      <c r="I660">
        <v>0</v>
      </c>
      <c r="K660">
        <v>6</v>
      </c>
      <c r="L660">
        <v>11</v>
      </c>
      <c r="M660">
        <v>11</v>
      </c>
      <c r="N660">
        <v>11</v>
      </c>
      <c r="O660">
        <v>11</v>
      </c>
      <c r="P660">
        <v>10</v>
      </c>
      <c r="Q660">
        <v>11</v>
      </c>
      <c r="R660">
        <v>10</v>
      </c>
      <c r="S660">
        <v>10</v>
      </c>
      <c r="T660">
        <v>15</v>
      </c>
      <c r="U660">
        <v>14</v>
      </c>
      <c r="V660">
        <v>0</v>
      </c>
      <c r="W660">
        <v>0</v>
      </c>
      <c r="X660">
        <v>12</v>
      </c>
      <c r="Y660">
        <v>13</v>
      </c>
      <c r="Z660">
        <v>9</v>
      </c>
      <c r="AA660">
        <v>0</v>
      </c>
      <c r="AB660">
        <v>2</v>
      </c>
      <c r="AC660">
        <v>12</v>
      </c>
      <c r="AD660">
        <v>13</v>
      </c>
      <c r="AE660">
        <v>10</v>
      </c>
      <c r="AF660">
        <v>6</v>
      </c>
      <c r="AG660">
        <v>5</v>
      </c>
      <c r="AH660">
        <v>33</v>
      </c>
      <c r="AI660">
        <v>0</v>
      </c>
      <c r="AJ660">
        <v>3</v>
      </c>
      <c r="AK660">
        <v>0</v>
      </c>
      <c r="AL660">
        <v>2</v>
      </c>
      <c r="AM660">
        <v>4</v>
      </c>
      <c r="AN660" s="51" t="s">
        <v>91</v>
      </c>
    </row>
    <row r="661" spans="1:40" x14ac:dyDescent="0.3">
      <c r="A661">
        <v>2025</v>
      </c>
      <c r="B661">
        <v>4</v>
      </c>
      <c r="C661">
        <v>4369</v>
      </c>
      <c r="D661">
        <v>4372</v>
      </c>
      <c r="E661" t="s">
        <v>93</v>
      </c>
      <c r="F661" t="s">
        <v>92</v>
      </c>
      <c r="G661" t="s">
        <v>92</v>
      </c>
      <c r="H661">
        <v>1</v>
      </c>
      <c r="I661">
        <v>0</v>
      </c>
      <c r="K661">
        <v>1</v>
      </c>
      <c r="L661">
        <v>21</v>
      </c>
      <c r="M661">
        <v>21</v>
      </c>
      <c r="N661">
        <v>21</v>
      </c>
      <c r="O661">
        <v>21</v>
      </c>
      <c r="P661">
        <v>15</v>
      </c>
      <c r="Q661">
        <v>14</v>
      </c>
      <c r="R661">
        <v>15</v>
      </c>
      <c r="S661">
        <v>15</v>
      </c>
      <c r="T661">
        <v>15</v>
      </c>
      <c r="U661">
        <v>14</v>
      </c>
      <c r="V661">
        <v>0</v>
      </c>
      <c r="W661">
        <v>0</v>
      </c>
      <c r="X661">
        <v>16</v>
      </c>
      <c r="Y661">
        <v>17</v>
      </c>
      <c r="Z661">
        <v>17</v>
      </c>
      <c r="AA661">
        <v>0</v>
      </c>
      <c r="AB661">
        <v>12</v>
      </c>
      <c r="AC661">
        <v>54</v>
      </c>
      <c r="AD661">
        <v>4</v>
      </c>
      <c r="AE661">
        <v>6</v>
      </c>
      <c r="AF661">
        <v>4</v>
      </c>
      <c r="AG661">
        <v>5</v>
      </c>
      <c r="AH661">
        <v>6</v>
      </c>
      <c r="AI661">
        <v>0</v>
      </c>
      <c r="AJ661">
        <v>23</v>
      </c>
      <c r="AK661">
        <v>0</v>
      </c>
      <c r="AL661">
        <v>0</v>
      </c>
      <c r="AM661">
        <v>20</v>
      </c>
      <c r="AN661" s="51" t="s">
        <v>92</v>
      </c>
    </row>
    <row r="662" spans="1:40" x14ac:dyDescent="0.3">
      <c r="A662">
        <v>2025</v>
      </c>
      <c r="B662">
        <v>4</v>
      </c>
      <c r="C662">
        <v>4370</v>
      </c>
      <c r="D662">
        <v>4373</v>
      </c>
      <c r="E662" t="s">
        <v>94</v>
      </c>
      <c r="F662" t="s">
        <v>92</v>
      </c>
      <c r="G662" t="s">
        <v>92</v>
      </c>
      <c r="H662">
        <v>8</v>
      </c>
      <c r="I662">
        <v>0</v>
      </c>
      <c r="K662">
        <v>9</v>
      </c>
      <c r="L662">
        <v>14</v>
      </c>
      <c r="M662">
        <v>14</v>
      </c>
      <c r="N662">
        <v>14</v>
      </c>
      <c r="O662">
        <v>14</v>
      </c>
      <c r="P662">
        <v>12</v>
      </c>
      <c r="Q662">
        <v>12</v>
      </c>
      <c r="R662">
        <v>12</v>
      </c>
      <c r="S662">
        <v>12</v>
      </c>
      <c r="T662">
        <v>11</v>
      </c>
      <c r="U662">
        <v>11</v>
      </c>
      <c r="V662">
        <v>0</v>
      </c>
      <c r="W662">
        <v>0</v>
      </c>
      <c r="X662">
        <v>17</v>
      </c>
      <c r="Y662">
        <v>15</v>
      </c>
      <c r="Z662">
        <v>16</v>
      </c>
      <c r="AA662">
        <v>0</v>
      </c>
      <c r="AB662">
        <v>18</v>
      </c>
      <c r="AC662">
        <v>13</v>
      </c>
      <c r="AD662">
        <v>18</v>
      </c>
      <c r="AE662">
        <v>19</v>
      </c>
      <c r="AF662">
        <v>26</v>
      </c>
      <c r="AG662">
        <v>5</v>
      </c>
      <c r="AH662">
        <v>4</v>
      </c>
      <c r="AI662">
        <v>0</v>
      </c>
      <c r="AJ662">
        <v>111</v>
      </c>
      <c r="AK662">
        <v>0</v>
      </c>
      <c r="AL662">
        <v>9</v>
      </c>
      <c r="AM662">
        <v>16</v>
      </c>
      <c r="AN662" s="51" t="s">
        <v>92</v>
      </c>
    </row>
    <row r="663" spans="1:40" x14ac:dyDescent="0.3">
      <c r="A663">
        <v>2025</v>
      </c>
      <c r="B663">
        <v>4</v>
      </c>
      <c r="C663">
        <v>4371</v>
      </c>
      <c r="D663">
        <v>4374</v>
      </c>
      <c r="E663" t="s">
        <v>95</v>
      </c>
      <c r="F663" t="s">
        <v>92</v>
      </c>
      <c r="G663" t="s">
        <v>92</v>
      </c>
      <c r="H663">
        <v>0</v>
      </c>
      <c r="I663">
        <v>0</v>
      </c>
      <c r="K663">
        <v>0</v>
      </c>
      <c r="L663">
        <v>1</v>
      </c>
      <c r="M663">
        <v>1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0</v>
      </c>
      <c r="U663">
        <v>0</v>
      </c>
      <c r="V663">
        <v>0</v>
      </c>
      <c r="W663">
        <v>0</v>
      </c>
      <c r="X663">
        <v>3</v>
      </c>
      <c r="Y663">
        <v>3</v>
      </c>
      <c r="Z663">
        <v>4</v>
      </c>
      <c r="AA663">
        <v>0</v>
      </c>
      <c r="AB663">
        <v>1</v>
      </c>
      <c r="AC663">
        <v>3</v>
      </c>
      <c r="AD663">
        <v>2</v>
      </c>
      <c r="AE663">
        <v>0</v>
      </c>
      <c r="AF663">
        <v>1</v>
      </c>
      <c r="AG663">
        <v>1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 s="51" t="s">
        <v>92</v>
      </c>
    </row>
    <row r="664" spans="1:40" x14ac:dyDescent="0.3">
      <c r="A664">
        <v>2025</v>
      </c>
      <c r="B664">
        <v>4</v>
      </c>
      <c r="C664">
        <v>4372</v>
      </c>
      <c r="D664">
        <v>4375</v>
      </c>
      <c r="E664" t="s">
        <v>96</v>
      </c>
      <c r="F664" t="s">
        <v>92</v>
      </c>
      <c r="G664" t="s">
        <v>92</v>
      </c>
      <c r="H664">
        <v>0</v>
      </c>
      <c r="I664">
        <v>0</v>
      </c>
      <c r="K664">
        <v>0</v>
      </c>
      <c r="L664">
        <v>3</v>
      </c>
      <c r="M664">
        <v>3</v>
      </c>
      <c r="N664">
        <v>3</v>
      </c>
      <c r="O664">
        <v>3</v>
      </c>
      <c r="P664">
        <v>1</v>
      </c>
      <c r="Q664">
        <v>1</v>
      </c>
      <c r="R664">
        <v>1</v>
      </c>
      <c r="S664">
        <v>1</v>
      </c>
      <c r="T664">
        <v>1</v>
      </c>
      <c r="U664">
        <v>2</v>
      </c>
      <c r="V664">
        <v>0</v>
      </c>
      <c r="W664">
        <v>0</v>
      </c>
      <c r="X664">
        <v>1</v>
      </c>
      <c r="Y664">
        <v>1</v>
      </c>
      <c r="Z664">
        <v>1</v>
      </c>
      <c r="AA664">
        <v>0</v>
      </c>
      <c r="AB664">
        <v>1</v>
      </c>
      <c r="AC664">
        <v>4</v>
      </c>
      <c r="AD664">
        <v>4</v>
      </c>
      <c r="AE664">
        <v>4</v>
      </c>
      <c r="AF664">
        <v>2</v>
      </c>
      <c r="AG664">
        <v>1</v>
      </c>
      <c r="AH664">
        <v>1</v>
      </c>
      <c r="AI664">
        <v>0</v>
      </c>
      <c r="AJ664">
        <v>3</v>
      </c>
      <c r="AK664">
        <v>0</v>
      </c>
      <c r="AL664">
        <v>0</v>
      </c>
      <c r="AM664">
        <v>0</v>
      </c>
      <c r="AN664" s="51" t="s">
        <v>92</v>
      </c>
    </row>
    <row r="665" spans="1:40" x14ac:dyDescent="0.3">
      <c r="A665">
        <v>2025</v>
      </c>
      <c r="B665">
        <v>4</v>
      </c>
      <c r="C665">
        <v>4373</v>
      </c>
      <c r="D665">
        <v>4376</v>
      </c>
      <c r="E665" t="s">
        <v>97</v>
      </c>
      <c r="F665" t="s">
        <v>92</v>
      </c>
      <c r="G665" t="s">
        <v>97</v>
      </c>
      <c r="H665">
        <v>7</v>
      </c>
      <c r="I665">
        <v>0</v>
      </c>
      <c r="K665">
        <v>8</v>
      </c>
      <c r="L665">
        <v>9</v>
      </c>
      <c r="M665">
        <v>9</v>
      </c>
      <c r="N665">
        <v>9</v>
      </c>
      <c r="O665">
        <v>9</v>
      </c>
      <c r="P665">
        <v>10</v>
      </c>
      <c r="Q665">
        <v>10</v>
      </c>
      <c r="R665">
        <v>10</v>
      </c>
      <c r="S665">
        <v>10</v>
      </c>
      <c r="T665">
        <v>7</v>
      </c>
      <c r="U665">
        <v>7</v>
      </c>
      <c r="V665">
        <v>0</v>
      </c>
      <c r="W665">
        <v>0</v>
      </c>
      <c r="X665">
        <v>7</v>
      </c>
      <c r="Y665">
        <v>7</v>
      </c>
      <c r="Z665">
        <v>7</v>
      </c>
      <c r="AA665">
        <v>0</v>
      </c>
      <c r="AB665">
        <v>5</v>
      </c>
      <c r="AC665">
        <v>8</v>
      </c>
      <c r="AD665">
        <v>5</v>
      </c>
      <c r="AE665">
        <v>5</v>
      </c>
      <c r="AF665">
        <v>3</v>
      </c>
      <c r="AG665">
        <v>2</v>
      </c>
      <c r="AH665">
        <v>12</v>
      </c>
      <c r="AI665">
        <v>0</v>
      </c>
      <c r="AJ665">
        <v>43</v>
      </c>
      <c r="AK665">
        <v>0</v>
      </c>
      <c r="AL665">
        <v>0</v>
      </c>
      <c r="AM665">
        <v>6</v>
      </c>
      <c r="AN665" s="51" t="s">
        <v>97</v>
      </c>
    </row>
    <row r="666" spans="1:40" x14ac:dyDescent="0.3">
      <c r="A666">
        <v>2025</v>
      </c>
      <c r="B666">
        <v>4</v>
      </c>
      <c r="C666">
        <v>4374</v>
      </c>
      <c r="D666">
        <v>4377</v>
      </c>
      <c r="E666" t="s">
        <v>98</v>
      </c>
      <c r="F666" t="s">
        <v>92</v>
      </c>
      <c r="G666" t="s">
        <v>97</v>
      </c>
      <c r="H666">
        <v>0</v>
      </c>
      <c r="I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2</v>
      </c>
      <c r="Q666">
        <v>2</v>
      </c>
      <c r="R666">
        <v>2</v>
      </c>
      <c r="S666">
        <v>2</v>
      </c>
      <c r="T666">
        <v>0</v>
      </c>
      <c r="U666">
        <v>0</v>
      </c>
      <c r="V666">
        <v>0</v>
      </c>
      <c r="W666">
        <v>0</v>
      </c>
      <c r="X666">
        <v>1</v>
      </c>
      <c r="Y666">
        <v>1</v>
      </c>
      <c r="Z666">
        <v>1</v>
      </c>
      <c r="AA666">
        <v>0</v>
      </c>
      <c r="AB666">
        <v>1</v>
      </c>
      <c r="AC666">
        <v>2</v>
      </c>
      <c r="AD666">
        <v>2</v>
      </c>
      <c r="AE666">
        <v>1</v>
      </c>
      <c r="AF666">
        <v>0</v>
      </c>
      <c r="AG666">
        <v>0</v>
      </c>
      <c r="AH666">
        <v>7</v>
      </c>
      <c r="AI666">
        <v>0</v>
      </c>
      <c r="AJ666">
        <v>12</v>
      </c>
      <c r="AK666">
        <v>0</v>
      </c>
      <c r="AL666">
        <v>0</v>
      </c>
      <c r="AM666">
        <v>0</v>
      </c>
      <c r="AN666" s="51" t="s">
        <v>97</v>
      </c>
    </row>
    <row r="667" spans="1:40" x14ac:dyDescent="0.3">
      <c r="A667">
        <v>2025</v>
      </c>
      <c r="B667">
        <v>4</v>
      </c>
      <c r="C667">
        <v>4375</v>
      </c>
      <c r="D667">
        <v>4378</v>
      </c>
      <c r="E667" t="s">
        <v>99</v>
      </c>
      <c r="F667" t="s">
        <v>92</v>
      </c>
      <c r="G667" t="s">
        <v>97</v>
      </c>
      <c r="H667">
        <v>0</v>
      </c>
      <c r="I667">
        <v>0</v>
      </c>
      <c r="K667">
        <v>0</v>
      </c>
      <c r="L667">
        <v>1</v>
      </c>
      <c r="M667">
        <v>1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0</v>
      </c>
      <c r="U667">
        <v>0</v>
      </c>
      <c r="V667">
        <v>0</v>
      </c>
      <c r="W667">
        <v>0</v>
      </c>
      <c r="X667">
        <v>1</v>
      </c>
      <c r="Y667">
        <v>2</v>
      </c>
      <c r="Z667">
        <v>2</v>
      </c>
      <c r="AA667">
        <v>0</v>
      </c>
      <c r="AB667">
        <v>1</v>
      </c>
      <c r="AC667">
        <v>0</v>
      </c>
      <c r="AD667">
        <v>0</v>
      </c>
      <c r="AE667">
        <v>0</v>
      </c>
      <c r="AF667">
        <v>1</v>
      </c>
      <c r="AG667">
        <v>1</v>
      </c>
      <c r="AH667">
        <v>2</v>
      </c>
      <c r="AI667">
        <v>0</v>
      </c>
      <c r="AJ667">
        <v>26</v>
      </c>
      <c r="AK667">
        <v>0</v>
      </c>
      <c r="AL667">
        <v>0</v>
      </c>
      <c r="AM667">
        <v>0</v>
      </c>
      <c r="AN667" s="51" t="s">
        <v>97</v>
      </c>
    </row>
    <row r="668" spans="1:40" x14ac:dyDescent="0.3">
      <c r="A668">
        <v>2025</v>
      </c>
      <c r="B668">
        <v>4</v>
      </c>
      <c r="C668">
        <v>4376</v>
      </c>
      <c r="D668">
        <v>4379</v>
      </c>
      <c r="E668" t="s">
        <v>100</v>
      </c>
      <c r="F668" t="s">
        <v>92</v>
      </c>
      <c r="G668" t="s">
        <v>91</v>
      </c>
      <c r="H668">
        <v>0</v>
      </c>
      <c r="I668">
        <v>0</v>
      </c>
      <c r="K668">
        <v>0</v>
      </c>
      <c r="L668">
        <v>1</v>
      </c>
      <c r="M668">
        <v>1</v>
      </c>
      <c r="N668">
        <v>1</v>
      </c>
      <c r="O668">
        <v>1</v>
      </c>
      <c r="P668">
        <v>0</v>
      </c>
      <c r="Q668">
        <v>0</v>
      </c>
      <c r="R668">
        <v>0</v>
      </c>
      <c r="S668">
        <v>0</v>
      </c>
      <c r="T668">
        <v>1</v>
      </c>
      <c r="U668">
        <v>1</v>
      </c>
      <c r="V668">
        <v>0</v>
      </c>
      <c r="W668">
        <v>0</v>
      </c>
      <c r="X668">
        <v>1</v>
      </c>
      <c r="Y668">
        <v>2</v>
      </c>
      <c r="Z668">
        <v>2</v>
      </c>
      <c r="AA668">
        <v>0</v>
      </c>
      <c r="AB668">
        <v>1</v>
      </c>
      <c r="AC668">
        <v>2</v>
      </c>
      <c r="AD668">
        <v>4</v>
      </c>
      <c r="AE668">
        <v>2</v>
      </c>
      <c r="AF668">
        <v>4</v>
      </c>
      <c r="AG668">
        <v>4</v>
      </c>
      <c r="AH668">
        <v>1</v>
      </c>
      <c r="AI668">
        <v>0</v>
      </c>
      <c r="AJ668">
        <v>1</v>
      </c>
      <c r="AK668">
        <v>0</v>
      </c>
      <c r="AL668">
        <v>0</v>
      </c>
      <c r="AM668">
        <v>0</v>
      </c>
      <c r="AN668" s="51" t="s">
        <v>91</v>
      </c>
    </row>
    <row r="669" spans="1:40" x14ac:dyDescent="0.3">
      <c r="A669">
        <v>2025</v>
      </c>
      <c r="B669">
        <v>4</v>
      </c>
      <c r="C669">
        <v>4377</v>
      </c>
      <c r="D669">
        <v>4380</v>
      </c>
      <c r="E669" t="s">
        <v>101</v>
      </c>
      <c r="F669" t="s">
        <v>92</v>
      </c>
      <c r="G669" t="s">
        <v>101</v>
      </c>
      <c r="H669">
        <v>0</v>
      </c>
      <c r="I669">
        <v>0</v>
      </c>
      <c r="K669">
        <v>0</v>
      </c>
      <c r="L669">
        <v>7</v>
      </c>
      <c r="M669">
        <v>6</v>
      </c>
      <c r="N669">
        <v>7</v>
      </c>
      <c r="O669">
        <v>7</v>
      </c>
      <c r="P669">
        <v>8</v>
      </c>
      <c r="Q669">
        <v>8</v>
      </c>
      <c r="R669">
        <v>8</v>
      </c>
      <c r="S669">
        <v>8</v>
      </c>
      <c r="T669">
        <v>4</v>
      </c>
      <c r="U669">
        <v>4</v>
      </c>
      <c r="V669">
        <v>0</v>
      </c>
      <c r="W669">
        <v>0</v>
      </c>
      <c r="X669">
        <v>4</v>
      </c>
      <c r="Y669">
        <v>3</v>
      </c>
      <c r="Z669">
        <v>3</v>
      </c>
      <c r="AA669">
        <v>0</v>
      </c>
      <c r="AB669">
        <v>10</v>
      </c>
      <c r="AC669">
        <v>6</v>
      </c>
      <c r="AD669">
        <v>7</v>
      </c>
      <c r="AE669">
        <v>7</v>
      </c>
      <c r="AF669">
        <v>2</v>
      </c>
      <c r="AG669">
        <v>2</v>
      </c>
      <c r="AH669">
        <v>9</v>
      </c>
      <c r="AI669">
        <v>0</v>
      </c>
      <c r="AJ669">
        <v>49</v>
      </c>
      <c r="AK669">
        <v>0</v>
      </c>
      <c r="AL669">
        <v>2</v>
      </c>
      <c r="AM669">
        <v>2</v>
      </c>
      <c r="AN669" s="51" t="s">
        <v>101</v>
      </c>
    </row>
    <row r="670" spans="1:40" x14ac:dyDescent="0.3">
      <c r="A670">
        <v>2025</v>
      </c>
      <c r="B670">
        <v>4</v>
      </c>
      <c r="C670">
        <v>4379</v>
      </c>
      <c r="D670">
        <v>4382</v>
      </c>
      <c r="E670" t="s">
        <v>103</v>
      </c>
      <c r="F670" t="s">
        <v>92</v>
      </c>
      <c r="G670" t="s">
        <v>101</v>
      </c>
      <c r="H670">
        <v>0</v>
      </c>
      <c r="I670">
        <v>0</v>
      </c>
      <c r="K670">
        <v>0</v>
      </c>
      <c r="L670">
        <v>1</v>
      </c>
      <c r="M670">
        <v>1</v>
      </c>
      <c r="N670">
        <v>1</v>
      </c>
      <c r="O670">
        <v>1</v>
      </c>
      <c r="P670">
        <v>0</v>
      </c>
      <c r="Q670">
        <v>0</v>
      </c>
      <c r="R670">
        <v>0</v>
      </c>
      <c r="S670">
        <v>0</v>
      </c>
      <c r="T670">
        <v>1</v>
      </c>
      <c r="U670">
        <v>1</v>
      </c>
      <c r="V670">
        <v>0</v>
      </c>
      <c r="W670">
        <v>0</v>
      </c>
      <c r="X670">
        <v>3</v>
      </c>
      <c r="Y670">
        <v>3</v>
      </c>
      <c r="Z670">
        <v>3</v>
      </c>
      <c r="AA670">
        <v>0</v>
      </c>
      <c r="AB670">
        <v>1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10</v>
      </c>
      <c r="AI670">
        <v>0</v>
      </c>
      <c r="AJ670">
        <v>26</v>
      </c>
      <c r="AK670">
        <v>0</v>
      </c>
      <c r="AL670">
        <v>0</v>
      </c>
      <c r="AM670">
        <v>0</v>
      </c>
      <c r="AN670" s="51" t="s">
        <v>101</v>
      </c>
    </row>
    <row r="671" spans="1:40" x14ac:dyDescent="0.3">
      <c r="A671">
        <v>2025</v>
      </c>
      <c r="B671">
        <v>4</v>
      </c>
      <c r="C671">
        <v>4380</v>
      </c>
      <c r="D671">
        <v>4383</v>
      </c>
      <c r="E671" t="s">
        <v>104</v>
      </c>
      <c r="F671" t="s">
        <v>92</v>
      </c>
      <c r="G671" t="s">
        <v>101</v>
      </c>
      <c r="H671">
        <v>0</v>
      </c>
      <c r="I671">
        <v>0</v>
      </c>
      <c r="K671">
        <v>0</v>
      </c>
      <c r="L671">
        <v>1</v>
      </c>
      <c r="M671">
        <v>1</v>
      </c>
      <c r="N671">
        <v>1</v>
      </c>
      <c r="O671">
        <v>1</v>
      </c>
      <c r="P671">
        <v>0</v>
      </c>
      <c r="Q671">
        <v>0</v>
      </c>
      <c r="R671">
        <v>0</v>
      </c>
      <c r="S671">
        <v>0</v>
      </c>
      <c r="T671">
        <v>1</v>
      </c>
      <c r="U671">
        <v>1</v>
      </c>
      <c r="V671">
        <v>0</v>
      </c>
      <c r="W671">
        <v>0</v>
      </c>
      <c r="X671">
        <v>0</v>
      </c>
      <c r="Y671">
        <v>1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0</v>
      </c>
      <c r="AF671">
        <v>3</v>
      </c>
      <c r="AG671">
        <v>2</v>
      </c>
      <c r="AH671">
        <v>0</v>
      </c>
      <c r="AI671">
        <v>0</v>
      </c>
      <c r="AJ671">
        <v>3</v>
      </c>
      <c r="AK671">
        <v>0</v>
      </c>
      <c r="AL671">
        <v>0</v>
      </c>
      <c r="AM671">
        <v>0</v>
      </c>
      <c r="AN671" s="51" t="s">
        <v>101</v>
      </c>
    </row>
    <row r="672" spans="1:40" x14ac:dyDescent="0.3">
      <c r="A672">
        <v>2025</v>
      </c>
      <c r="B672">
        <v>4</v>
      </c>
      <c r="C672">
        <v>4381</v>
      </c>
      <c r="D672">
        <v>4384</v>
      </c>
      <c r="E672" t="s">
        <v>105</v>
      </c>
      <c r="F672" t="s">
        <v>92</v>
      </c>
      <c r="G672" t="s">
        <v>97</v>
      </c>
      <c r="H672">
        <v>0</v>
      </c>
      <c r="I672">
        <v>0</v>
      </c>
      <c r="K672">
        <v>0</v>
      </c>
      <c r="L672">
        <v>2</v>
      </c>
      <c r="M672">
        <v>2</v>
      </c>
      <c r="N672">
        <v>2</v>
      </c>
      <c r="O672">
        <v>2</v>
      </c>
      <c r="P672">
        <v>6</v>
      </c>
      <c r="Q672">
        <v>5</v>
      </c>
      <c r="R672">
        <v>6</v>
      </c>
      <c r="S672">
        <v>6</v>
      </c>
      <c r="T672">
        <v>5</v>
      </c>
      <c r="U672">
        <v>5</v>
      </c>
      <c r="V672">
        <v>0</v>
      </c>
      <c r="W672">
        <v>0</v>
      </c>
      <c r="X672">
        <v>5</v>
      </c>
      <c r="Y672">
        <v>5</v>
      </c>
      <c r="Z672">
        <v>6</v>
      </c>
      <c r="AA672">
        <v>0</v>
      </c>
      <c r="AB672">
        <v>6</v>
      </c>
      <c r="AC672">
        <v>1</v>
      </c>
      <c r="AD672">
        <v>1</v>
      </c>
      <c r="AE672">
        <v>1</v>
      </c>
      <c r="AF672">
        <v>5</v>
      </c>
      <c r="AG672">
        <v>5</v>
      </c>
      <c r="AH672">
        <v>21</v>
      </c>
      <c r="AI672">
        <v>0</v>
      </c>
      <c r="AJ672">
        <v>15</v>
      </c>
      <c r="AK672">
        <v>0</v>
      </c>
      <c r="AL672">
        <v>0</v>
      </c>
      <c r="AM672">
        <v>1</v>
      </c>
      <c r="AN672" s="51" t="s">
        <v>105</v>
      </c>
    </row>
    <row r="673" spans="1:40" x14ac:dyDescent="0.3">
      <c r="A673">
        <v>2025</v>
      </c>
      <c r="B673">
        <v>4</v>
      </c>
      <c r="C673">
        <v>4383</v>
      </c>
      <c r="D673">
        <v>4386</v>
      </c>
      <c r="E673" t="s">
        <v>107</v>
      </c>
      <c r="F673" t="s">
        <v>92</v>
      </c>
      <c r="G673" t="s">
        <v>107</v>
      </c>
      <c r="H673">
        <v>5</v>
      </c>
      <c r="I673">
        <v>1</v>
      </c>
      <c r="K673">
        <v>5</v>
      </c>
      <c r="L673">
        <v>5</v>
      </c>
      <c r="M673">
        <v>5</v>
      </c>
      <c r="N673">
        <v>2</v>
      </c>
      <c r="O673">
        <v>5</v>
      </c>
      <c r="P673">
        <v>2</v>
      </c>
      <c r="Q673">
        <v>2</v>
      </c>
      <c r="R673">
        <v>0</v>
      </c>
      <c r="S673">
        <v>2</v>
      </c>
      <c r="T673">
        <v>1</v>
      </c>
      <c r="U673">
        <v>3</v>
      </c>
      <c r="V673">
        <v>0</v>
      </c>
      <c r="W673">
        <v>0</v>
      </c>
      <c r="X673">
        <v>1</v>
      </c>
      <c r="Y673">
        <v>1</v>
      </c>
      <c r="Z673">
        <v>2</v>
      </c>
      <c r="AA673">
        <v>0</v>
      </c>
      <c r="AB673">
        <v>3</v>
      </c>
      <c r="AC673">
        <v>2</v>
      </c>
      <c r="AD673">
        <v>1</v>
      </c>
      <c r="AE673">
        <v>0</v>
      </c>
      <c r="AF673">
        <v>3</v>
      </c>
      <c r="AG673">
        <v>3</v>
      </c>
      <c r="AH673">
        <v>7</v>
      </c>
      <c r="AI673">
        <v>0</v>
      </c>
      <c r="AJ673">
        <v>42</v>
      </c>
      <c r="AK673">
        <v>0</v>
      </c>
      <c r="AL673">
        <v>1</v>
      </c>
      <c r="AM673">
        <v>2</v>
      </c>
      <c r="AN673" s="51" t="s">
        <v>107</v>
      </c>
    </row>
    <row r="674" spans="1:40" x14ac:dyDescent="0.3">
      <c r="A674">
        <v>2025</v>
      </c>
      <c r="B674">
        <v>4</v>
      </c>
      <c r="C674">
        <v>4384</v>
      </c>
      <c r="D674">
        <v>4387</v>
      </c>
      <c r="E674" t="s">
        <v>108</v>
      </c>
      <c r="F674" t="s">
        <v>92</v>
      </c>
      <c r="G674" t="s">
        <v>107</v>
      </c>
      <c r="H674">
        <v>0</v>
      </c>
      <c r="I674">
        <v>0</v>
      </c>
      <c r="K674">
        <v>0</v>
      </c>
      <c r="L674">
        <v>1</v>
      </c>
      <c r="M674">
        <v>1</v>
      </c>
      <c r="N674">
        <v>1</v>
      </c>
      <c r="O674">
        <v>1</v>
      </c>
      <c r="P674">
        <v>1</v>
      </c>
      <c r="Q674">
        <v>1</v>
      </c>
      <c r="R674">
        <v>1</v>
      </c>
      <c r="S674">
        <v>1</v>
      </c>
      <c r="T674">
        <v>1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2</v>
      </c>
      <c r="AA674">
        <v>0</v>
      </c>
      <c r="AB674">
        <v>0</v>
      </c>
      <c r="AC674">
        <v>0</v>
      </c>
      <c r="AD674">
        <v>1</v>
      </c>
      <c r="AE674">
        <v>1</v>
      </c>
      <c r="AF674">
        <v>1</v>
      </c>
      <c r="AG674">
        <v>1</v>
      </c>
      <c r="AH674">
        <v>0</v>
      </c>
      <c r="AI674">
        <v>0</v>
      </c>
      <c r="AJ674">
        <v>1</v>
      </c>
      <c r="AK674">
        <v>0</v>
      </c>
      <c r="AL674">
        <v>0</v>
      </c>
      <c r="AM674">
        <v>1</v>
      </c>
      <c r="AN674" s="51" t="s">
        <v>107</v>
      </c>
    </row>
    <row r="675" spans="1:40" x14ac:dyDescent="0.3">
      <c r="A675">
        <v>2025</v>
      </c>
      <c r="B675">
        <v>4</v>
      </c>
      <c r="C675">
        <v>4385</v>
      </c>
      <c r="D675">
        <v>4388</v>
      </c>
      <c r="E675" t="s">
        <v>109</v>
      </c>
      <c r="F675" t="s">
        <v>92</v>
      </c>
      <c r="G675" t="s">
        <v>107</v>
      </c>
      <c r="H675">
        <v>0</v>
      </c>
      <c r="I675">
        <v>0</v>
      </c>
      <c r="K675">
        <v>1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 s="51" t="s">
        <v>107</v>
      </c>
    </row>
    <row r="676" spans="1:40" x14ac:dyDescent="0.3">
      <c r="A676">
        <v>2025</v>
      </c>
      <c r="B676">
        <v>4</v>
      </c>
      <c r="C676">
        <v>4386</v>
      </c>
      <c r="D676">
        <v>4389</v>
      </c>
      <c r="E676" t="s">
        <v>110</v>
      </c>
      <c r="F676" t="s">
        <v>92</v>
      </c>
      <c r="G676" t="s">
        <v>110</v>
      </c>
      <c r="H676">
        <v>0</v>
      </c>
      <c r="I676">
        <v>1</v>
      </c>
      <c r="K676">
        <v>2</v>
      </c>
      <c r="L676">
        <v>5</v>
      </c>
      <c r="M676">
        <v>5</v>
      </c>
      <c r="N676">
        <v>5</v>
      </c>
      <c r="O676">
        <v>5</v>
      </c>
      <c r="P676">
        <v>2</v>
      </c>
      <c r="Q676">
        <v>2</v>
      </c>
      <c r="R676">
        <v>2</v>
      </c>
      <c r="S676">
        <v>2</v>
      </c>
      <c r="T676">
        <v>4</v>
      </c>
      <c r="U676">
        <v>4</v>
      </c>
      <c r="V676">
        <v>0</v>
      </c>
      <c r="W676">
        <v>0</v>
      </c>
      <c r="X676">
        <v>2</v>
      </c>
      <c r="Y676">
        <v>2</v>
      </c>
      <c r="Z676">
        <v>2</v>
      </c>
      <c r="AA676">
        <v>0</v>
      </c>
      <c r="AB676">
        <v>4</v>
      </c>
      <c r="AC676">
        <v>3</v>
      </c>
      <c r="AD676">
        <v>3</v>
      </c>
      <c r="AE676">
        <v>3</v>
      </c>
      <c r="AF676">
        <v>6</v>
      </c>
      <c r="AG676">
        <v>5</v>
      </c>
      <c r="AH676">
        <v>11</v>
      </c>
      <c r="AI676">
        <v>0</v>
      </c>
      <c r="AJ676">
        <v>0</v>
      </c>
      <c r="AK676">
        <v>0</v>
      </c>
      <c r="AL676">
        <v>2</v>
      </c>
      <c r="AM676">
        <v>3</v>
      </c>
      <c r="AN676" s="51" t="s">
        <v>110</v>
      </c>
    </row>
    <row r="677" spans="1:40" x14ac:dyDescent="0.3">
      <c r="A677">
        <v>2025</v>
      </c>
      <c r="B677">
        <v>4</v>
      </c>
      <c r="C677">
        <v>4387</v>
      </c>
      <c r="D677">
        <v>4390</v>
      </c>
      <c r="E677" t="s">
        <v>111</v>
      </c>
      <c r="F677" t="s">
        <v>92</v>
      </c>
      <c r="G677" t="s">
        <v>110</v>
      </c>
      <c r="H677">
        <v>0</v>
      </c>
      <c r="I677">
        <v>0</v>
      </c>
      <c r="K677">
        <v>0</v>
      </c>
      <c r="L677">
        <v>1</v>
      </c>
      <c r="M677">
        <v>1</v>
      </c>
      <c r="N677">
        <v>1</v>
      </c>
      <c r="O677">
        <v>1</v>
      </c>
      <c r="P677">
        <v>0</v>
      </c>
      <c r="Q677">
        <v>0</v>
      </c>
      <c r="R677">
        <v>0</v>
      </c>
      <c r="S677">
        <v>0</v>
      </c>
      <c r="T677">
        <v>1</v>
      </c>
      <c r="U677">
        <v>1</v>
      </c>
      <c r="V677">
        <v>0</v>
      </c>
      <c r="W677">
        <v>0</v>
      </c>
      <c r="X677">
        <v>1</v>
      </c>
      <c r="Y677">
        <v>1</v>
      </c>
      <c r="Z677">
        <v>1</v>
      </c>
      <c r="AA677">
        <v>0</v>
      </c>
      <c r="AB677">
        <v>0</v>
      </c>
      <c r="AC677">
        <v>3</v>
      </c>
      <c r="AD677">
        <v>3</v>
      </c>
      <c r="AE677">
        <v>3</v>
      </c>
      <c r="AF677">
        <v>0</v>
      </c>
      <c r="AG677">
        <v>0</v>
      </c>
      <c r="AH677">
        <v>0</v>
      </c>
      <c r="AI677">
        <v>0</v>
      </c>
      <c r="AJ677">
        <v>30</v>
      </c>
      <c r="AK677">
        <v>0</v>
      </c>
      <c r="AL677">
        <v>0</v>
      </c>
      <c r="AM677">
        <v>0</v>
      </c>
      <c r="AN677" s="51" t="s">
        <v>110</v>
      </c>
    </row>
    <row r="678" spans="1:40" x14ac:dyDescent="0.3">
      <c r="A678">
        <v>2025</v>
      </c>
      <c r="B678">
        <v>4</v>
      </c>
      <c r="C678">
        <v>4388</v>
      </c>
      <c r="D678">
        <v>4391</v>
      </c>
      <c r="E678" t="s">
        <v>112</v>
      </c>
      <c r="F678" t="s">
        <v>92</v>
      </c>
      <c r="G678" t="s">
        <v>110</v>
      </c>
      <c r="H678">
        <v>0</v>
      </c>
      <c r="I678">
        <v>0</v>
      </c>
      <c r="K678">
        <v>0</v>
      </c>
      <c r="L678">
        <v>1</v>
      </c>
      <c r="M678">
        <v>1</v>
      </c>
      <c r="N678">
        <v>1</v>
      </c>
      <c r="O678">
        <v>1</v>
      </c>
      <c r="P678">
        <v>0</v>
      </c>
      <c r="Q678">
        <v>0</v>
      </c>
      <c r="R678">
        <v>0</v>
      </c>
      <c r="S678">
        <v>0</v>
      </c>
      <c r="T678">
        <v>4</v>
      </c>
      <c r="U678">
        <v>4</v>
      </c>
      <c r="V678">
        <v>0</v>
      </c>
      <c r="W678">
        <v>0</v>
      </c>
      <c r="X678">
        <v>3</v>
      </c>
      <c r="Y678">
        <v>3</v>
      </c>
      <c r="Z678">
        <v>3</v>
      </c>
      <c r="AA678">
        <v>0</v>
      </c>
      <c r="AB678">
        <v>1</v>
      </c>
      <c r="AC678">
        <v>0</v>
      </c>
      <c r="AD678">
        <v>0</v>
      </c>
      <c r="AE678">
        <v>0</v>
      </c>
      <c r="AF678">
        <v>1</v>
      </c>
      <c r="AG678">
        <v>1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2</v>
      </c>
      <c r="AN678" s="51" t="s">
        <v>110</v>
      </c>
    </row>
    <row r="679" spans="1:40" x14ac:dyDescent="0.3">
      <c r="A679">
        <v>2025</v>
      </c>
      <c r="B679">
        <v>4</v>
      </c>
      <c r="C679">
        <v>4389</v>
      </c>
      <c r="D679">
        <v>4392</v>
      </c>
      <c r="E679" t="s">
        <v>113</v>
      </c>
      <c r="F679" t="s">
        <v>92</v>
      </c>
      <c r="G679" t="s">
        <v>110</v>
      </c>
      <c r="H679">
        <v>0</v>
      </c>
      <c r="I679">
        <v>0</v>
      </c>
      <c r="K679">
        <v>0</v>
      </c>
      <c r="L679">
        <v>3</v>
      </c>
      <c r="M679">
        <v>3</v>
      </c>
      <c r="N679">
        <v>3</v>
      </c>
      <c r="O679">
        <v>3</v>
      </c>
      <c r="P679">
        <v>2</v>
      </c>
      <c r="Q679">
        <v>2</v>
      </c>
      <c r="R679">
        <v>2</v>
      </c>
      <c r="S679">
        <v>2</v>
      </c>
      <c r="T679">
        <v>3</v>
      </c>
      <c r="U679">
        <v>3</v>
      </c>
      <c r="V679">
        <v>0</v>
      </c>
      <c r="W679">
        <v>0</v>
      </c>
      <c r="X679">
        <v>4</v>
      </c>
      <c r="Y679">
        <v>5</v>
      </c>
      <c r="Z679">
        <v>5</v>
      </c>
      <c r="AA679">
        <v>0</v>
      </c>
      <c r="AB679">
        <v>0</v>
      </c>
      <c r="AC679">
        <v>2</v>
      </c>
      <c r="AD679">
        <v>2</v>
      </c>
      <c r="AE679">
        <v>2</v>
      </c>
      <c r="AF679">
        <v>0</v>
      </c>
      <c r="AG679">
        <v>0</v>
      </c>
      <c r="AH679">
        <v>0</v>
      </c>
      <c r="AI679">
        <v>0</v>
      </c>
      <c r="AJ679">
        <v>1</v>
      </c>
      <c r="AK679">
        <v>0</v>
      </c>
      <c r="AL679">
        <v>0</v>
      </c>
      <c r="AM679">
        <v>1</v>
      </c>
      <c r="AN679" s="51" t="s">
        <v>110</v>
      </c>
    </row>
    <row r="680" spans="1:40" x14ac:dyDescent="0.3">
      <c r="A680">
        <v>2025</v>
      </c>
      <c r="B680">
        <v>4</v>
      </c>
      <c r="C680">
        <v>4390</v>
      </c>
      <c r="D680">
        <v>4393</v>
      </c>
      <c r="E680" t="s">
        <v>114</v>
      </c>
      <c r="F680" t="s">
        <v>92</v>
      </c>
      <c r="G680" t="s">
        <v>110</v>
      </c>
      <c r="H680">
        <v>0</v>
      </c>
      <c r="I680">
        <v>0</v>
      </c>
      <c r="K680">
        <v>0</v>
      </c>
      <c r="L680">
        <v>1</v>
      </c>
      <c r="M680">
        <v>2</v>
      </c>
      <c r="N680">
        <v>2</v>
      </c>
      <c r="O680">
        <v>2</v>
      </c>
      <c r="P680">
        <v>1</v>
      </c>
      <c r="Q680">
        <v>1</v>
      </c>
      <c r="R680">
        <v>1</v>
      </c>
      <c r="S680">
        <v>1</v>
      </c>
      <c r="T680">
        <v>3</v>
      </c>
      <c r="U680">
        <v>3</v>
      </c>
      <c r="V680">
        <v>0</v>
      </c>
      <c r="W680">
        <v>0</v>
      </c>
      <c r="X680">
        <v>2</v>
      </c>
      <c r="Y680">
        <v>2</v>
      </c>
      <c r="Z680">
        <v>3</v>
      </c>
      <c r="AA680">
        <v>0</v>
      </c>
      <c r="AB680">
        <v>2</v>
      </c>
      <c r="AC680">
        <v>2</v>
      </c>
      <c r="AD680">
        <v>2</v>
      </c>
      <c r="AE680">
        <v>2</v>
      </c>
      <c r="AF680">
        <v>1</v>
      </c>
      <c r="AG680">
        <v>1</v>
      </c>
      <c r="AH680">
        <v>3</v>
      </c>
      <c r="AI680">
        <v>0</v>
      </c>
      <c r="AJ680">
        <v>0</v>
      </c>
      <c r="AK680">
        <v>0</v>
      </c>
      <c r="AL680">
        <v>0</v>
      </c>
      <c r="AM680">
        <v>3</v>
      </c>
      <c r="AN680" s="51" t="s">
        <v>110</v>
      </c>
    </row>
    <row r="681" spans="1:40" x14ac:dyDescent="0.3">
      <c r="A681">
        <v>2025</v>
      </c>
      <c r="B681">
        <v>4</v>
      </c>
      <c r="C681">
        <v>4391</v>
      </c>
      <c r="D681">
        <v>4394</v>
      </c>
      <c r="E681" t="s">
        <v>115</v>
      </c>
      <c r="F681" t="s">
        <v>92</v>
      </c>
      <c r="G681" t="s">
        <v>110</v>
      </c>
      <c r="H681">
        <v>0</v>
      </c>
      <c r="I681">
        <v>0</v>
      </c>
      <c r="K681">
        <v>0</v>
      </c>
      <c r="L681">
        <v>1</v>
      </c>
      <c r="M681">
        <v>1</v>
      </c>
      <c r="N681">
        <v>1</v>
      </c>
      <c r="O681">
        <v>1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1</v>
      </c>
      <c r="Y681">
        <v>1</v>
      </c>
      <c r="Z681">
        <v>1</v>
      </c>
      <c r="AA681">
        <v>0</v>
      </c>
      <c r="AB681">
        <v>1</v>
      </c>
      <c r="AC681">
        <v>1</v>
      </c>
      <c r="AD681">
        <v>0</v>
      </c>
      <c r="AE681">
        <v>0</v>
      </c>
      <c r="AF681">
        <v>1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 s="51" t="s">
        <v>110</v>
      </c>
    </row>
    <row r="682" spans="1:40" x14ac:dyDescent="0.3">
      <c r="A682">
        <v>2025</v>
      </c>
      <c r="B682">
        <v>4</v>
      </c>
      <c r="C682">
        <v>4392</v>
      </c>
      <c r="D682">
        <v>4395</v>
      </c>
      <c r="E682" t="s">
        <v>116</v>
      </c>
      <c r="F682" t="s">
        <v>92</v>
      </c>
      <c r="G682" t="s">
        <v>116</v>
      </c>
      <c r="H682">
        <v>18</v>
      </c>
      <c r="I682">
        <v>1</v>
      </c>
      <c r="K682">
        <v>20</v>
      </c>
      <c r="L682">
        <v>6</v>
      </c>
      <c r="M682">
        <v>6</v>
      </c>
      <c r="N682">
        <v>6</v>
      </c>
      <c r="O682">
        <v>6</v>
      </c>
      <c r="P682">
        <v>16</v>
      </c>
      <c r="Q682">
        <v>16</v>
      </c>
      <c r="R682">
        <v>17</v>
      </c>
      <c r="S682">
        <v>17</v>
      </c>
      <c r="T682">
        <v>17</v>
      </c>
      <c r="U682">
        <v>17</v>
      </c>
      <c r="V682">
        <v>0</v>
      </c>
      <c r="W682">
        <v>0</v>
      </c>
      <c r="X682">
        <v>21</v>
      </c>
      <c r="Y682">
        <v>24</v>
      </c>
      <c r="Z682">
        <v>26</v>
      </c>
      <c r="AA682">
        <v>0</v>
      </c>
      <c r="AB682">
        <v>10</v>
      </c>
      <c r="AC682">
        <v>12</v>
      </c>
      <c r="AD682">
        <v>12</v>
      </c>
      <c r="AE682">
        <v>12</v>
      </c>
      <c r="AF682">
        <v>12</v>
      </c>
      <c r="AG682">
        <v>11</v>
      </c>
      <c r="AH682">
        <v>9</v>
      </c>
      <c r="AI682">
        <v>0</v>
      </c>
      <c r="AJ682">
        <v>34</v>
      </c>
      <c r="AK682">
        <v>0</v>
      </c>
      <c r="AL682">
        <v>0</v>
      </c>
      <c r="AM682">
        <v>6</v>
      </c>
      <c r="AN682" s="51" t="s">
        <v>116</v>
      </c>
    </row>
    <row r="683" spans="1:40" x14ac:dyDescent="0.3">
      <c r="A683">
        <v>2025</v>
      </c>
      <c r="B683">
        <v>4</v>
      </c>
      <c r="C683">
        <v>4393</v>
      </c>
      <c r="D683">
        <v>4396</v>
      </c>
      <c r="E683" t="s">
        <v>117</v>
      </c>
      <c r="F683" t="s">
        <v>92</v>
      </c>
      <c r="G683" t="s">
        <v>116</v>
      </c>
      <c r="H683">
        <v>0</v>
      </c>
      <c r="I683">
        <v>0</v>
      </c>
      <c r="K683">
        <v>0</v>
      </c>
      <c r="L683">
        <v>1</v>
      </c>
      <c r="M683">
        <v>1</v>
      </c>
      <c r="N683">
        <v>1</v>
      </c>
      <c r="O683">
        <v>1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1</v>
      </c>
      <c r="AA683">
        <v>0</v>
      </c>
      <c r="AB683">
        <v>0</v>
      </c>
      <c r="AC683">
        <v>2</v>
      </c>
      <c r="AD683">
        <v>2</v>
      </c>
      <c r="AE683">
        <v>2</v>
      </c>
      <c r="AF683">
        <v>1</v>
      </c>
      <c r="AG683">
        <v>1</v>
      </c>
      <c r="AH683">
        <v>0</v>
      </c>
      <c r="AI683">
        <v>0</v>
      </c>
      <c r="AJ683">
        <v>14</v>
      </c>
      <c r="AK683">
        <v>0</v>
      </c>
      <c r="AL683">
        <v>0</v>
      </c>
      <c r="AM683">
        <v>2</v>
      </c>
      <c r="AN683" s="51" t="s">
        <v>117</v>
      </c>
    </row>
    <row r="684" spans="1:40" x14ac:dyDescent="0.3">
      <c r="A684">
        <v>2025</v>
      </c>
      <c r="B684">
        <v>4</v>
      </c>
      <c r="C684">
        <v>4394</v>
      </c>
      <c r="D684">
        <v>4397</v>
      </c>
      <c r="E684" t="s">
        <v>118</v>
      </c>
      <c r="F684" t="s">
        <v>92</v>
      </c>
      <c r="G684" t="s">
        <v>118</v>
      </c>
      <c r="H684">
        <v>1</v>
      </c>
      <c r="I684">
        <v>0</v>
      </c>
      <c r="K684">
        <v>1</v>
      </c>
      <c r="L684">
        <v>1</v>
      </c>
      <c r="M684">
        <v>1</v>
      </c>
      <c r="N684">
        <v>3</v>
      </c>
      <c r="O684">
        <v>1</v>
      </c>
      <c r="P684">
        <v>6</v>
      </c>
      <c r="Q684">
        <v>5</v>
      </c>
      <c r="R684">
        <v>7</v>
      </c>
      <c r="S684">
        <v>7</v>
      </c>
      <c r="T684">
        <v>2</v>
      </c>
      <c r="U684">
        <v>3</v>
      </c>
      <c r="V684">
        <v>0</v>
      </c>
      <c r="W684">
        <v>0</v>
      </c>
      <c r="X684">
        <v>2</v>
      </c>
      <c r="Y684">
        <v>4</v>
      </c>
      <c r="Z684">
        <v>3</v>
      </c>
      <c r="AA684">
        <v>0</v>
      </c>
      <c r="AB684">
        <v>3</v>
      </c>
      <c r="AC684">
        <v>3</v>
      </c>
      <c r="AD684">
        <v>0</v>
      </c>
      <c r="AE684">
        <v>3</v>
      </c>
      <c r="AF684">
        <v>1</v>
      </c>
      <c r="AG684">
        <v>1</v>
      </c>
      <c r="AH684">
        <v>19</v>
      </c>
      <c r="AI684">
        <v>0</v>
      </c>
      <c r="AJ684">
        <v>3</v>
      </c>
      <c r="AK684">
        <v>0</v>
      </c>
      <c r="AL684">
        <v>0</v>
      </c>
      <c r="AM684">
        <v>0</v>
      </c>
      <c r="AN684" s="51" t="s">
        <v>360</v>
      </c>
    </row>
    <row r="685" spans="1:40" x14ac:dyDescent="0.3">
      <c r="A685">
        <v>2025</v>
      </c>
      <c r="B685">
        <v>4</v>
      </c>
      <c r="C685">
        <v>4395</v>
      </c>
      <c r="D685">
        <v>4398</v>
      </c>
      <c r="E685" t="s">
        <v>119</v>
      </c>
      <c r="F685" t="s">
        <v>92</v>
      </c>
      <c r="G685" t="s">
        <v>118</v>
      </c>
      <c r="H685">
        <v>0</v>
      </c>
      <c r="I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1</v>
      </c>
      <c r="U685">
        <v>2</v>
      </c>
      <c r="V685">
        <v>0</v>
      </c>
      <c r="W685">
        <v>0</v>
      </c>
      <c r="X685">
        <v>1</v>
      </c>
      <c r="Y685">
        <v>1</v>
      </c>
      <c r="Z685">
        <v>1</v>
      </c>
      <c r="AA685">
        <v>0</v>
      </c>
      <c r="AB685">
        <v>2</v>
      </c>
      <c r="AC685">
        <v>0</v>
      </c>
      <c r="AD685">
        <v>1</v>
      </c>
      <c r="AE685">
        <v>1</v>
      </c>
      <c r="AF685">
        <v>1</v>
      </c>
      <c r="AG685">
        <v>1</v>
      </c>
      <c r="AH685">
        <v>4</v>
      </c>
      <c r="AI685">
        <v>0</v>
      </c>
      <c r="AJ685">
        <v>12</v>
      </c>
      <c r="AK685">
        <v>0</v>
      </c>
      <c r="AL685">
        <v>0</v>
      </c>
      <c r="AM685">
        <v>1</v>
      </c>
      <c r="AN685" s="51" t="s">
        <v>360</v>
      </c>
    </row>
    <row r="686" spans="1:40" x14ac:dyDescent="0.3">
      <c r="A686">
        <v>2025</v>
      </c>
      <c r="B686">
        <v>4</v>
      </c>
      <c r="C686">
        <v>4396</v>
      </c>
      <c r="D686">
        <v>4399</v>
      </c>
      <c r="E686" t="s">
        <v>120</v>
      </c>
      <c r="F686" t="s">
        <v>92</v>
      </c>
      <c r="G686" t="s">
        <v>118</v>
      </c>
      <c r="H686">
        <v>0</v>
      </c>
      <c r="I686">
        <v>0</v>
      </c>
      <c r="K686">
        <v>0</v>
      </c>
      <c r="L686">
        <v>1</v>
      </c>
      <c r="M686">
        <v>1</v>
      </c>
      <c r="N686">
        <v>1</v>
      </c>
      <c r="O686">
        <v>1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2</v>
      </c>
      <c r="Y686">
        <v>3</v>
      </c>
      <c r="Z686">
        <v>2</v>
      </c>
      <c r="AA686">
        <v>0</v>
      </c>
      <c r="AB686">
        <v>0</v>
      </c>
      <c r="AC686">
        <v>0</v>
      </c>
      <c r="AD686">
        <v>0</v>
      </c>
      <c r="AE686">
        <v>1</v>
      </c>
      <c r="AF686">
        <v>1</v>
      </c>
      <c r="AG686">
        <v>1</v>
      </c>
      <c r="AH686">
        <v>1</v>
      </c>
      <c r="AI686">
        <v>0</v>
      </c>
      <c r="AJ686">
        <v>0</v>
      </c>
      <c r="AK686">
        <v>0</v>
      </c>
      <c r="AL686">
        <v>0</v>
      </c>
      <c r="AM686">
        <v>0</v>
      </c>
      <c r="AN686" s="51" t="s">
        <v>360</v>
      </c>
    </row>
    <row r="687" spans="1:40" x14ac:dyDescent="0.3">
      <c r="A687">
        <v>2025</v>
      </c>
      <c r="B687">
        <v>4</v>
      </c>
      <c r="C687">
        <v>4397</v>
      </c>
      <c r="D687">
        <v>4400</v>
      </c>
      <c r="E687" t="s">
        <v>121</v>
      </c>
      <c r="F687" t="s">
        <v>92</v>
      </c>
      <c r="G687" t="s">
        <v>118</v>
      </c>
      <c r="H687">
        <v>1</v>
      </c>
      <c r="I687">
        <v>0</v>
      </c>
      <c r="K687">
        <v>1</v>
      </c>
      <c r="L687">
        <v>0</v>
      </c>
      <c r="M687">
        <v>0</v>
      </c>
      <c r="N687">
        <v>0</v>
      </c>
      <c r="O687">
        <v>0</v>
      </c>
      <c r="P687">
        <v>3</v>
      </c>
      <c r="Q687">
        <v>2</v>
      </c>
      <c r="R687">
        <v>1</v>
      </c>
      <c r="S687">
        <v>2</v>
      </c>
      <c r="T687">
        <v>0</v>
      </c>
      <c r="U687">
        <v>0</v>
      </c>
      <c r="V687">
        <v>0</v>
      </c>
      <c r="W687">
        <v>0</v>
      </c>
      <c r="X687">
        <v>3</v>
      </c>
      <c r="Y687">
        <v>3</v>
      </c>
      <c r="Z687">
        <v>3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2</v>
      </c>
      <c r="AG687">
        <v>2</v>
      </c>
      <c r="AH687">
        <v>1</v>
      </c>
      <c r="AI687">
        <v>0</v>
      </c>
      <c r="AJ687">
        <v>6</v>
      </c>
      <c r="AK687">
        <v>0</v>
      </c>
      <c r="AL687">
        <v>0</v>
      </c>
      <c r="AM687">
        <v>0</v>
      </c>
      <c r="AN687" s="51" t="s">
        <v>360</v>
      </c>
    </row>
    <row r="688" spans="1:40" x14ac:dyDescent="0.3">
      <c r="A688">
        <v>2025</v>
      </c>
      <c r="B688">
        <v>4</v>
      </c>
      <c r="C688">
        <v>4398</v>
      </c>
      <c r="D688">
        <v>4401</v>
      </c>
      <c r="E688" t="s">
        <v>122</v>
      </c>
      <c r="F688" t="s">
        <v>92</v>
      </c>
      <c r="G688" t="s">
        <v>118</v>
      </c>
      <c r="H688">
        <v>0</v>
      </c>
      <c r="I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2</v>
      </c>
      <c r="V688">
        <v>0</v>
      </c>
      <c r="W688">
        <v>0</v>
      </c>
      <c r="X688">
        <v>1</v>
      </c>
      <c r="Y688">
        <v>1</v>
      </c>
      <c r="Z688">
        <v>0</v>
      </c>
      <c r="AA688">
        <v>0</v>
      </c>
      <c r="AB688">
        <v>0</v>
      </c>
      <c r="AC688">
        <v>1</v>
      </c>
      <c r="AD688">
        <v>0</v>
      </c>
      <c r="AE688">
        <v>0</v>
      </c>
      <c r="AF688">
        <v>0</v>
      </c>
      <c r="AG688">
        <v>1</v>
      </c>
      <c r="AH688">
        <v>0</v>
      </c>
      <c r="AI688">
        <v>0</v>
      </c>
      <c r="AJ688">
        <v>8</v>
      </c>
      <c r="AK688">
        <v>0</v>
      </c>
      <c r="AL688">
        <v>0</v>
      </c>
      <c r="AM688">
        <v>0</v>
      </c>
      <c r="AN688" s="51" t="s">
        <v>360</v>
      </c>
    </row>
    <row r="689" spans="1:40" x14ac:dyDescent="0.3">
      <c r="A689">
        <v>2025</v>
      </c>
      <c r="B689">
        <v>4</v>
      </c>
      <c r="C689">
        <v>4399</v>
      </c>
      <c r="D689">
        <v>4402</v>
      </c>
      <c r="E689" t="s">
        <v>123</v>
      </c>
      <c r="F689" t="s">
        <v>92</v>
      </c>
      <c r="G689" t="s">
        <v>118</v>
      </c>
      <c r="H689">
        <v>1</v>
      </c>
      <c r="I689">
        <v>0</v>
      </c>
      <c r="K689">
        <v>1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</v>
      </c>
      <c r="Y689">
        <v>1</v>
      </c>
      <c r="Z689">
        <v>0</v>
      </c>
      <c r="AA689">
        <v>0</v>
      </c>
      <c r="AB689">
        <v>1</v>
      </c>
      <c r="AC689">
        <v>1</v>
      </c>
      <c r="AD689">
        <v>1</v>
      </c>
      <c r="AE689">
        <v>1</v>
      </c>
      <c r="AF689">
        <v>1</v>
      </c>
      <c r="AG689">
        <v>2</v>
      </c>
      <c r="AH689">
        <v>0</v>
      </c>
      <c r="AI689">
        <v>0</v>
      </c>
      <c r="AJ689">
        <v>20</v>
      </c>
      <c r="AK689">
        <v>0</v>
      </c>
      <c r="AL689">
        <v>0</v>
      </c>
      <c r="AM689">
        <v>2</v>
      </c>
      <c r="AN689" s="51" t="s">
        <v>360</v>
      </c>
    </row>
    <row r="690" spans="1:40" x14ac:dyDescent="0.3">
      <c r="A690">
        <v>2025</v>
      </c>
      <c r="B690">
        <v>4</v>
      </c>
      <c r="C690">
        <v>4400</v>
      </c>
      <c r="D690">
        <v>4403</v>
      </c>
      <c r="E690" t="s">
        <v>124</v>
      </c>
      <c r="F690" t="s">
        <v>92</v>
      </c>
      <c r="G690" t="s">
        <v>118</v>
      </c>
      <c r="H690">
        <v>0</v>
      </c>
      <c r="I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1</v>
      </c>
      <c r="AD690">
        <v>1</v>
      </c>
      <c r="AE690">
        <v>1</v>
      </c>
      <c r="AF690">
        <v>0</v>
      </c>
      <c r="AG690">
        <v>0</v>
      </c>
      <c r="AH690">
        <v>1</v>
      </c>
      <c r="AI690">
        <v>0</v>
      </c>
      <c r="AJ690">
        <v>1</v>
      </c>
      <c r="AK690">
        <v>0</v>
      </c>
      <c r="AL690">
        <v>0</v>
      </c>
      <c r="AM690">
        <v>1</v>
      </c>
      <c r="AN690" s="51" t="s">
        <v>360</v>
      </c>
    </row>
    <row r="691" spans="1:40" x14ac:dyDescent="0.3">
      <c r="A691">
        <v>2025</v>
      </c>
      <c r="B691">
        <v>4</v>
      </c>
      <c r="C691">
        <v>4401</v>
      </c>
      <c r="D691">
        <v>4404</v>
      </c>
      <c r="E691" t="s">
        <v>125</v>
      </c>
      <c r="F691" t="s">
        <v>92</v>
      </c>
      <c r="G691" t="s">
        <v>116</v>
      </c>
      <c r="H691">
        <v>0</v>
      </c>
      <c r="I691">
        <v>0</v>
      </c>
      <c r="K691">
        <v>0</v>
      </c>
      <c r="L691">
        <v>2</v>
      </c>
      <c r="M691">
        <v>2</v>
      </c>
      <c r="N691">
        <v>2</v>
      </c>
      <c r="O691">
        <v>2</v>
      </c>
      <c r="P691">
        <v>4</v>
      </c>
      <c r="Q691">
        <v>4</v>
      </c>
      <c r="R691">
        <v>4</v>
      </c>
      <c r="S691">
        <v>3</v>
      </c>
      <c r="T691">
        <v>2</v>
      </c>
      <c r="U691">
        <v>2</v>
      </c>
      <c r="V691">
        <v>0</v>
      </c>
      <c r="W691">
        <v>0</v>
      </c>
      <c r="X691">
        <v>1</v>
      </c>
      <c r="Y691">
        <v>1</v>
      </c>
      <c r="Z691">
        <v>1</v>
      </c>
      <c r="AA691">
        <v>0</v>
      </c>
      <c r="AB691">
        <v>1</v>
      </c>
      <c r="AC691">
        <v>0</v>
      </c>
      <c r="AD691">
        <v>0</v>
      </c>
      <c r="AE691">
        <v>0</v>
      </c>
      <c r="AF691">
        <v>1</v>
      </c>
      <c r="AG691">
        <v>1</v>
      </c>
      <c r="AH691">
        <v>0</v>
      </c>
      <c r="AI691">
        <v>0</v>
      </c>
      <c r="AJ691">
        <v>46</v>
      </c>
      <c r="AK691">
        <v>0</v>
      </c>
      <c r="AL691">
        <v>0</v>
      </c>
      <c r="AM691">
        <v>3</v>
      </c>
      <c r="AN691" s="51" t="s">
        <v>116</v>
      </c>
    </row>
    <row r="692" spans="1:40" x14ac:dyDescent="0.3">
      <c r="A692">
        <v>2025</v>
      </c>
      <c r="B692">
        <v>4</v>
      </c>
      <c r="C692">
        <v>4402</v>
      </c>
      <c r="D692">
        <v>4405</v>
      </c>
      <c r="E692" t="s">
        <v>126</v>
      </c>
      <c r="F692" t="s">
        <v>92</v>
      </c>
      <c r="G692" t="s">
        <v>116</v>
      </c>
      <c r="H692">
        <v>0</v>
      </c>
      <c r="I692">
        <v>0</v>
      </c>
      <c r="K692">
        <v>0</v>
      </c>
      <c r="L692">
        <v>2</v>
      </c>
      <c r="M692">
        <v>2</v>
      </c>
      <c r="N692">
        <v>2</v>
      </c>
      <c r="O692">
        <v>2</v>
      </c>
      <c r="P692">
        <v>3</v>
      </c>
      <c r="Q692">
        <v>3</v>
      </c>
      <c r="R692">
        <v>3</v>
      </c>
      <c r="S692">
        <v>3</v>
      </c>
      <c r="T692">
        <v>1</v>
      </c>
      <c r="U692">
        <v>1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1</v>
      </c>
      <c r="AC692">
        <v>1</v>
      </c>
      <c r="AD692">
        <v>1</v>
      </c>
      <c r="AE692">
        <v>5</v>
      </c>
      <c r="AF692">
        <v>1</v>
      </c>
      <c r="AG692">
        <v>1</v>
      </c>
      <c r="AH692">
        <v>1</v>
      </c>
      <c r="AI692">
        <v>0</v>
      </c>
      <c r="AJ692">
        <v>8</v>
      </c>
      <c r="AK692">
        <v>0</v>
      </c>
      <c r="AL692">
        <v>0</v>
      </c>
      <c r="AM692">
        <v>2</v>
      </c>
      <c r="AN692" s="51" t="s">
        <v>116</v>
      </c>
    </row>
    <row r="693" spans="1:40" x14ac:dyDescent="0.3">
      <c r="A693">
        <v>2025</v>
      </c>
      <c r="B693">
        <v>4</v>
      </c>
      <c r="C693">
        <v>4403</v>
      </c>
      <c r="D693">
        <v>4406</v>
      </c>
      <c r="E693" t="s">
        <v>127</v>
      </c>
      <c r="F693" t="s">
        <v>92</v>
      </c>
      <c r="G693" t="s">
        <v>116</v>
      </c>
      <c r="H693">
        <v>0</v>
      </c>
      <c r="I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1</v>
      </c>
      <c r="Y693">
        <v>1</v>
      </c>
      <c r="Z693">
        <v>1</v>
      </c>
      <c r="AA693">
        <v>0</v>
      </c>
      <c r="AB693">
        <v>1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6</v>
      </c>
      <c r="AI693">
        <v>0</v>
      </c>
      <c r="AJ693">
        <v>0</v>
      </c>
      <c r="AK693">
        <v>0</v>
      </c>
      <c r="AL693">
        <v>0</v>
      </c>
      <c r="AM693">
        <v>0</v>
      </c>
      <c r="AN693" s="51" t="s">
        <v>116</v>
      </c>
    </row>
    <row r="694" spans="1:40" x14ac:dyDescent="0.3">
      <c r="A694">
        <v>2025</v>
      </c>
      <c r="B694">
        <v>4</v>
      </c>
      <c r="C694">
        <v>4404</v>
      </c>
      <c r="D694">
        <v>4407</v>
      </c>
      <c r="E694" t="s">
        <v>128</v>
      </c>
      <c r="F694" t="s">
        <v>92</v>
      </c>
      <c r="G694" t="s">
        <v>128</v>
      </c>
      <c r="H694">
        <v>21</v>
      </c>
      <c r="I694">
        <v>0</v>
      </c>
      <c r="K694">
        <v>21</v>
      </c>
      <c r="L694">
        <v>10</v>
      </c>
      <c r="M694">
        <v>10</v>
      </c>
      <c r="N694">
        <v>10</v>
      </c>
      <c r="O694">
        <v>10</v>
      </c>
      <c r="P694">
        <v>18</v>
      </c>
      <c r="Q694">
        <v>19</v>
      </c>
      <c r="R694">
        <v>22</v>
      </c>
      <c r="S694">
        <v>21</v>
      </c>
      <c r="T694">
        <v>14</v>
      </c>
      <c r="U694">
        <v>14</v>
      </c>
      <c r="V694">
        <v>0</v>
      </c>
      <c r="W694">
        <v>0</v>
      </c>
      <c r="X694">
        <v>16</v>
      </c>
      <c r="Y694">
        <v>23</v>
      </c>
      <c r="Z694">
        <v>11</v>
      </c>
      <c r="AA694">
        <v>0</v>
      </c>
      <c r="AB694">
        <v>15</v>
      </c>
      <c r="AC694">
        <v>13</v>
      </c>
      <c r="AD694">
        <v>18</v>
      </c>
      <c r="AE694">
        <v>15</v>
      </c>
      <c r="AF694">
        <v>3</v>
      </c>
      <c r="AG694">
        <v>3</v>
      </c>
      <c r="AH694">
        <v>0</v>
      </c>
      <c r="AI694">
        <v>0</v>
      </c>
      <c r="AJ694">
        <v>254</v>
      </c>
      <c r="AK694">
        <v>0</v>
      </c>
      <c r="AL694">
        <v>0</v>
      </c>
      <c r="AM694">
        <v>17</v>
      </c>
      <c r="AN694" s="51" t="s">
        <v>128</v>
      </c>
    </row>
    <row r="695" spans="1:40" x14ac:dyDescent="0.3">
      <c r="A695">
        <v>2025</v>
      </c>
      <c r="B695">
        <v>4</v>
      </c>
      <c r="C695">
        <v>4405</v>
      </c>
      <c r="D695">
        <v>4408</v>
      </c>
      <c r="E695" t="s">
        <v>129</v>
      </c>
      <c r="F695" t="s">
        <v>92</v>
      </c>
      <c r="G695" t="s">
        <v>128</v>
      </c>
      <c r="H695">
        <v>0</v>
      </c>
      <c r="I695">
        <v>0</v>
      </c>
      <c r="K695">
        <v>0</v>
      </c>
      <c r="L695">
        <v>1</v>
      </c>
      <c r="M695">
        <v>1</v>
      </c>
      <c r="N695">
        <v>1</v>
      </c>
      <c r="O695">
        <v>1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1</v>
      </c>
      <c r="Y695">
        <v>2</v>
      </c>
      <c r="Z695">
        <v>2</v>
      </c>
      <c r="AA695">
        <v>0</v>
      </c>
      <c r="AB695">
        <v>1</v>
      </c>
      <c r="AC695">
        <v>1</v>
      </c>
      <c r="AD695">
        <v>0</v>
      </c>
      <c r="AE695">
        <v>1</v>
      </c>
      <c r="AF695">
        <v>0</v>
      </c>
      <c r="AG695">
        <v>0</v>
      </c>
      <c r="AH695">
        <v>5</v>
      </c>
      <c r="AI695">
        <v>0</v>
      </c>
      <c r="AJ695">
        <v>11</v>
      </c>
      <c r="AK695">
        <v>0</v>
      </c>
      <c r="AL695">
        <v>0</v>
      </c>
      <c r="AM695">
        <v>1</v>
      </c>
      <c r="AN695" s="51" t="s">
        <v>128</v>
      </c>
    </row>
    <row r="696" spans="1:40" x14ac:dyDescent="0.3">
      <c r="A696">
        <v>2025</v>
      </c>
      <c r="B696">
        <v>4</v>
      </c>
      <c r="C696">
        <v>4406</v>
      </c>
      <c r="D696">
        <v>4409</v>
      </c>
      <c r="E696" t="s">
        <v>130</v>
      </c>
      <c r="F696" t="s">
        <v>92</v>
      </c>
      <c r="G696" t="s">
        <v>128</v>
      </c>
      <c r="H696">
        <v>0</v>
      </c>
      <c r="I696">
        <v>0</v>
      </c>
      <c r="K696">
        <v>0</v>
      </c>
      <c r="L696">
        <v>1</v>
      </c>
      <c r="M696">
        <v>1</v>
      </c>
      <c r="N696">
        <v>1</v>
      </c>
      <c r="O696">
        <v>1</v>
      </c>
      <c r="P696">
        <v>3</v>
      </c>
      <c r="Q696">
        <v>4</v>
      </c>
      <c r="R696">
        <v>3</v>
      </c>
      <c r="S696">
        <v>3</v>
      </c>
      <c r="T696">
        <v>4</v>
      </c>
      <c r="U696">
        <v>4</v>
      </c>
      <c r="V696">
        <v>0</v>
      </c>
      <c r="W696">
        <v>0</v>
      </c>
      <c r="X696">
        <v>1</v>
      </c>
      <c r="Y696">
        <v>1</v>
      </c>
      <c r="Z696">
        <v>1</v>
      </c>
      <c r="AA696">
        <v>0</v>
      </c>
      <c r="AB696">
        <v>2</v>
      </c>
      <c r="AC696">
        <v>0</v>
      </c>
      <c r="AD696">
        <v>1</v>
      </c>
      <c r="AE696">
        <v>1</v>
      </c>
      <c r="AF696">
        <v>0</v>
      </c>
      <c r="AG696">
        <v>0</v>
      </c>
      <c r="AH696">
        <v>0</v>
      </c>
      <c r="AI696">
        <v>0</v>
      </c>
      <c r="AJ696">
        <v>10</v>
      </c>
      <c r="AK696">
        <v>0</v>
      </c>
      <c r="AL696">
        <v>0</v>
      </c>
      <c r="AM696">
        <v>3</v>
      </c>
      <c r="AN696" s="51" t="s">
        <v>128</v>
      </c>
    </row>
    <row r="697" spans="1:40" x14ac:dyDescent="0.3">
      <c r="A697">
        <v>2025</v>
      </c>
      <c r="B697">
        <v>4</v>
      </c>
      <c r="C697">
        <v>4407</v>
      </c>
      <c r="D697">
        <v>4410</v>
      </c>
      <c r="E697" t="s">
        <v>131</v>
      </c>
      <c r="F697" t="s">
        <v>92</v>
      </c>
      <c r="G697" t="s">
        <v>128</v>
      </c>
      <c r="H697">
        <v>0</v>
      </c>
      <c r="I697">
        <v>0</v>
      </c>
      <c r="K697">
        <v>0</v>
      </c>
      <c r="L697">
        <v>1</v>
      </c>
      <c r="M697">
        <v>1</v>
      </c>
      <c r="N697">
        <v>1</v>
      </c>
      <c r="O697">
        <v>1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2</v>
      </c>
      <c r="Z697">
        <v>2</v>
      </c>
      <c r="AA697">
        <v>0</v>
      </c>
      <c r="AB697">
        <v>2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4</v>
      </c>
      <c r="AI697">
        <v>0</v>
      </c>
      <c r="AJ697">
        <v>0</v>
      </c>
      <c r="AK697">
        <v>0</v>
      </c>
      <c r="AL697">
        <v>0</v>
      </c>
      <c r="AM697">
        <v>1</v>
      </c>
      <c r="AN697" s="51" t="s">
        <v>128</v>
      </c>
    </row>
    <row r="698" spans="1:40" x14ac:dyDescent="0.3">
      <c r="A698">
        <v>2025</v>
      </c>
      <c r="B698">
        <v>4</v>
      </c>
      <c r="C698">
        <v>4408</v>
      </c>
      <c r="D698">
        <v>4411</v>
      </c>
      <c r="E698" t="s">
        <v>132</v>
      </c>
      <c r="F698" t="s">
        <v>92</v>
      </c>
      <c r="G698" t="s">
        <v>128</v>
      </c>
      <c r="H698">
        <v>0</v>
      </c>
      <c r="I698">
        <v>0</v>
      </c>
      <c r="K698">
        <v>0</v>
      </c>
      <c r="L698">
        <v>1</v>
      </c>
      <c r="M698">
        <v>1</v>
      </c>
      <c r="N698">
        <v>1</v>
      </c>
      <c r="O698">
        <v>0</v>
      </c>
      <c r="P698">
        <v>1</v>
      </c>
      <c r="Q698">
        <v>0</v>
      </c>
      <c r="R698">
        <v>1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1</v>
      </c>
      <c r="Y698">
        <v>1</v>
      </c>
      <c r="Z698">
        <v>1</v>
      </c>
      <c r="AA698">
        <v>0</v>
      </c>
      <c r="AB698">
        <v>1</v>
      </c>
      <c r="AC698">
        <v>2</v>
      </c>
      <c r="AD698">
        <v>2</v>
      </c>
      <c r="AE698">
        <v>2</v>
      </c>
      <c r="AF698">
        <v>0</v>
      </c>
      <c r="AG698">
        <v>0</v>
      </c>
      <c r="AH698">
        <v>0</v>
      </c>
      <c r="AI698">
        <v>0</v>
      </c>
      <c r="AJ698">
        <v>24</v>
      </c>
      <c r="AK698">
        <v>0</v>
      </c>
      <c r="AL698">
        <v>0</v>
      </c>
      <c r="AM698">
        <v>1</v>
      </c>
      <c r="AN698" s="51" t="s">
        <v>128</v>
      </c>
    </row>
    <row r="699" spans="1:40" x14ac:dyDescent="0.3">
      <c r="A699">
        <v>2025</v>
      </c>
      <c r="B699">
        <v>4</v>
      </c>
      <c r="C699">
        <v>4409</v>
      </c>
      <c r="D699">
        <v>4412</v>
      </c>
      <c r="E699" t="s">
        <v>133</v>
      </c>
      <c r="F699" t="s">
        <v>92</v>
      </c>
      <c r="G699" t="s">
        <v>128</v>
      </c>
      <c r="H699">
        <v>0</v>
      </c>
      <c r="I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1</v>
      </c>
      <c r="U699">
        <v>1</v>
      </c>
      <c r="V699">
        <v>0</v>
      </c>
      <c r="W699">
        <v>0</v>
      </c>
      <c r="X699">
        <v>1</v>
      </c>
      <c r="Y699">
        <v>1</v>
      </c>
      <c r="Z699">
        <v>1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1</v>
      </c>
      <c r="AG699">
        <v>1</v>
      </c>
      <c r="AH699">
        <v>5</v>
      </c>
      <c r="AI699">
        <v>0</v>
      </c>
      <c r="AJ699">
        <v>0</v>
      </c>
      <c r="AK699">
        <v>0</v>
      </c>
      <c r="AL699">
        <v>0</v>
      </c>
      <c r="AM699">
        <v>0</v>
      </c>
      <c r="AN699" s="51" t="s">
        <v>128</v>
      </c>
    </row>
    <row r="700" spans="1:40" x14ac:dyDescent="0.3">
      <c r="A700">
        <v>2025</v>
      </c>
      <c r="B700">
        <v>4</v>
      </c>
      <c r="C700">
        <v>4410</v>
      </c>
      <c r="D700">
        <v>4413</v>
      </c>
      <c r="E700" t="s">
        <v>134</v>
      </c>
      <c r="F700" t="s">
        <v>92</v>
      </c>
      <c r="G700" t="s">
        <v>128</v>
      </c>
      <c r="H700">
        <v>0</v>
      </c>
      <c r="I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1</v>
      </c>
      <c r="AD700">
        <v>1</v>
      </c>
      <c r="AE700">
        <v>1</v>
      </c>
      <c r="AF700">
        <v>0</v>
      </c>
      <c r="AG700">
        <v>0</v>
      </c>
      <c r="AH700">
        <v>4</v>
      </c>
      <c r="AI700">
        <v>0</v>
      </c>
      <c r="AJ700">
        <v>5</v>
      </c>
      <c r="AK700">
        <v>0</v>
      </c>
      <c r="AL700">
        <v>0</v>
      </c>
      <c r="AM700">
        <v>1</v>
      </c>
      <c r="AN700" s="51" t="s">
        <v>128</v>
      </c>
    </row>
    <row r="701" spans="1:40" x14ac:dyDescent="0.3">
      <c r="A701">
        <v>2025</v>
      </c>
      <c r="B701">
        <v>4</v>
      </c>
      <c r="C701">
        <v>4411</v>
      </c>
      <c r="D701">
        <v>4414</v>
      </c>
      <c r="E701" t="s">
        <v>135</v>
      </c>
      <c r="F701" t="s">
        <v>92</v>
      </c>
      <c r="G701" t="s">
        <v>128</v>
      </c>
      <c r="H701">
        <v>0</v>
      </c>
      <c r="I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1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1</v>
      </c>
      <c r="AI701">
        <v>0</v>
      </c>
      <c r="AJ701">
        <v>0</v>
      </c>
      <c r="AK701">
        <v>0</v>
      </c>
      <c r="AL701">
        <v>0</v>
      </c>
      <c r="AM701">
        <v>0</v>
      </c>
      <c r="AN701" s="51" t="s">
        <v>128</v>
      </c>
    </row>
    <row r="702" spans="1:40" x14ac:dyDescent="0.3">
      <c r="A702">
        <v>2025</v>
      </c>
      <c r="B702">
        <v>4</v>
      </c>
      <c r="C702">
        <v>4412</v>
      </c>
      <c r="D702">
        <v>4415</v>
      </c>
      <c r="E702" t="s">
        <v>136</v>
      </c>
      <c r="F702" t="s">
        <v>92</v>
      </c>
      <c r="G702" t="s">
        <v>128</v>
      </c>
      <c r="H702">
        <v>0</v>
      </c>
      <c r="I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v>1</v>
      </c>
      <c r="AA702">
        <v>0</v>
      </c>
      <c r="AB702">
        <v>1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 s="51" t="s">
        <v>128</v>
      </c>
    </row>
    <row r="703" spans="1:40" x14ac:dyDescent="0.3">
      <c r="A703">
        <v>2025</v>
      </c>
      <c r="B703">
        <v>4</v>
      </c>
      <c r="C703">
        <v>4413</v>
      </c>
      <c r="D703">
        <v>4416</v>
      </c>
      <c r="E703" t="s">
        <v>137</v>
      </c>
      <c r="F703" t="s">
        <v>92</v>
      </c>
      <c r="G703" t="s">
        <v>128</v>
      </c>
      <c r="H703">
        <v>0</v>
      </c>
      <c r="I703">
        <v>0</v>
      </c>
      <c r="K703">
        <v>0</v>
      </c>
      <c r="L703">
        <v>1</v>
      </c>
      <c r="M703">
        <v>1</v>
      </c>
      <c r="N703">
        <v>1</v>
      </c>
      <c r="O703">
        <v>1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1</v>
      </c>
      <c r="AC703">
        <v>0</v>
      </c>
      <c r="AD703">
        <v>1</v>
      </c>
      <c r="AE703">
        <v>1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 s="51" t="s">
        <v>128</v>
      </c>
    </row>
    <row r="704" spans="1:40" x14ac:dyDescent="0.3">
      <c r="A704">
        <v>2025</v>
      </c>
      <c r="B704">
        <v>4</v>
      </c>
      <c r="C704">
        <v>4414</v>
      </c>
      <c r="D704">
        <v>4417</v>
      </c>
      <c r="E704" t="s">
        <v>138</v>
      </c>
      <c r="F704" t="s">
        <v>92</v>
      </c>
      <c r="G704" t="s">
        <v>107</v>
      </c>
      <c r="H704">
        <v>0</v>
      </c>
      <c r="I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1</v>
      </c>
      <c r="Q704">
        <v>1</v>
      </c>
      <c r="R704">
        <v>1</v>
      </c>
      <c r="S704">
        <v>1</v>
      </c>
      <c r="T704">
        <v>0</v>
      </c>
      <c r="U704">
        <v>0</v>
      </c>
      <c r="V704">
        <v>0</v>
      </c>
      <c r="W704">
        <v>0</v>
      </c>
      <c r="X704">
        <v>1</v>
      </c>
      <c r="Y704">
        <v>1</v>
      </c>
      <c r="Z704">
        <v>0</v>
      </c>
      <c r="AA704">
        <v>0</v>
      </c>
      <c r="AB704">
        <v>1</v>
      </c>
      <c r="AC704">
        <v>1</v>
      </c>
      <c r="AD704">
        <v>1</v>
      </c>
      <c r="AE704">
        <v>1</v>
      </c>
      <c r="AF704">
        <v>2</v>
      </c>
      <c r="AG704">
        <v>2</v>
      </c>
      <c r="AH704">
        <v>1</v>
      </c>
      <c r="AI704">
        <v>0</v>
      </c>
      <c r="AJ704">
        <v>2</v>
      </c>
      <c r="AK704">
        <v>0</v>
      </c>
      <c r="AL704">
        <v>0</v>
      </c>
      <c r="AM704">
        <v>0</v>
      </c>
      <c r="AN704" s="51" t="s">
        <v>107</v>
      </c>
    </row>
    <row r="705" spans="1:40" x14ac:dyDescent="0.3">
      <c r="A705">
        <v>2025</v>
      </c>
      <c r="B705">
        <v>4</v>
      </c>
      <c r="C705">
        <v>4415</v>
      </c>
      <c r="D705">
        <v>4418</v>
      </c>
      <c r="E705" t="s">
        <v>139</v>
      </c>
      <c r="F705" t="s">
        <v>92</v>
      </c>
      <c r="G705" t="s">
        <v>107</v>
      </c>
      <c r="H705">
        <v>0</v>
      </c>
      <c r="I705">
        <v>0</v>
      </c>
      <c r="K705">
        <v>0</v>
      </c>
      <c r="L705">
        <v>2</v>
      </c>
      <c r="M705">
        <v>2</v>
      </c>
      <c r="N705">
        <v>2</v>
      </c>
      <c r="O705">
        <v>2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20</v>
      </c>
      <c r="AI705">
        <v>0</v>
      </c>
      <c r="AJ705">
        <v>0</v>
      </c>
      <c r="AK705">
        <v>0</v>
      </c>
      <c r="AL705">
        <v>0</v>
      </c>
      <c r="AM705">
        <v>1</v>
      </c>
      <c r="AN705" s="51" t="s">
        <v>107</v>
      </c>
    </row>
    <row r="706" spans="1:40" x14ac:dyDescent="0.3">
      <c r="A706">
        <v>2025</v>
      </c>
      <c r="B706">
        <v>4</v>
      </c>
      <c r="C706">
        <v>4416</v>
      </c>
      <c r="D706">
        <v>4419</v>
      </c>
      <c r="E706" t="s">
        <v>140</v>
      </c>
      <c r="F706" t="s">
        <v>92</v>
      </c>
      <c r="G706" t="s">
        <v>107</v>
      </c>
      <c r="H706">
        <v>0</v>
      </c>
      <c r="I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1</v>
      </c>
      <c r="Q706">
        <v>1</v>
      </c>
      <c r="R706">
        <v>1</v>
      </c>
      <c r="S706">
        <v>1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2</v>
      </c>
      <c r="AN706" s="51" t="s">
        <v>107</v>
      </c>
    </row>
    <row r="707" spans="1:40" x14ac:dyDescent="0.3">
      <c r="A707">
        <v>2025</v>
      </c>
      <c r="B707">
        <v>4</v>
      </c>
      <c r="C707">
        <v>4417</v>
      </c>
      <c r="D707">
        <v>4420</v>
      </c>
      <c r="E707" t="s">
        <v>141</v>
      </c>
      <c r="F707" t="s">
        <v>92</v>
      </c>
      <c r="G707" t="s">
        <v>141</v>
      </c>
      <c r="H707">
        <v>13</v>
      </c>
      <c r="I707">
        <v>0</v>
      </c>
      <c r="K707">
        <v>14</v>
      </c>
      <c r="L707">
        <v>14</v>
      </c>
      <c r="M707">
        <v>14</v>
      </c>
      <c r="N707">
        <v>14</v>
      </c>
      <c r="O707">
        <v>14</v>
      </c>
      <c r="P707">
        <v>12</v>
      </c>
      <c r="Q707">
        <v>12</v>
      </c>
      <c r="R707">
        <v>15</v>
      </c>
      <c r="S707">
        <v>15</v>
      </c>
      <c r="T707">
        <v>8</v>
      </c>
      <c r="U707">
        <v>8</v>
      </c>
      <c r="V707">
        <v>0</v>
      </c>
      <c r="W707">
        <v>0</v>
      </c>
      <c r="X707">
        <v>5</v>
      </c>
      <c r="Y707">
        <v>6</v>
      </c>
      <c r="Z707">
        <v>9</v>
      </c>
      <c r="AA707">
        <v>0</v>
      </c>
      <c r="AB707">
        <v>8</v>
      </c>
      <c r="AC707">
        <v>12</v>
      </c>
      <c r="AD707">
        <v>13</v>
      </c>
      <c r="AE707">
        <v>13</v>
      </c>
      <c r="AF707">
        <v>6</v>
      </c>
      <c r="AG707">
        <v>7</v>
      </c>
      <c r="AH707">
        <v>7</v>
      </c>
      <c r="AI707">
        <v>0</v>
      </c>
      <c r="AJ707">
        <v>6</v>
      </c>
      <c r="AK707">
        <v>0</v>
      </c>
      <c r="AL707">
        <v>0</v>
      </c>
      <c r="AM707">
        <v>5</v>
      </c>
      <c r="AN707" s="51" t="s">
        <v>141</v>
      </c>
    </row>
    <row r="708" spans="1:40" x14ac:dyDescent="0.3">
      <c r="A708">
        <v>2025</v>
      </c>
      <c r="B708">
        <v>4</v>
      </c>
      <c r="C708">
        <v>4418</v>
      </c>
      <c r="D708">
        <v>4421</v>
      </c>
      <c r="E708" t="s">
        <v>142</v>
      </c>
      <c r="F708" t="s">
        <v>92</v>
      </c>
      <c r="G708" t="s">
        <v>141</v>
      </c>
      <c r="H708">
        <v>0</v>
      </c>
      <c r="I708">
        <v>0</v>
      </c>
      <c r="K708">
        <v>0</v>
      </c>
      <c r="L708">
        <v>3</v>
      </c>
      <c r="M708">
        <v>3</v>
      </c>
      <c r="N708">
        <v>3</v>
      </c>
      <c r="O708">
        <v>3</v>
      </c>
      <c r="P708">
        <v>1</v>
      </c>
      <c r="Q708">
        <v>1</v>
      </c>
      <c r="R708">
        <v>1</v>
      </c>
      <c r="S708">
        <v>1</v>
      </c>
      <c r="T708">
        <v>5</v>
      </c>
      <c r="U708">
        <v>5</v>
      </c>
      <c r="V708">
        <v>0</v>
      </c>
      <c r="W708">
        <v>0</v>
      </c>
      <c r="X708">
        <v>2</v>
      </c>
      <c r="Y708">
        <v>2</v>
      </c>
      <c r="Z708">
        <v>3</v>
      </c>
      <c r="AA708">
        <v>0</v>
      </c>
      <c r="AB708">
        <v>0</v>
      </c>
      <c r="AC708">
        <v>0</v>
      </c>
      <c r="AD708">
        <v>0</v>
      </c>
      <c r="AE708">
        <v>1</v>
      </c>
      <c r="AF708">
        <v>1</v>
      </c>
      <c r="AG708">
        <v>1</v>
      </c>
      <c r="AH708">
        <v>0</v>
      </c>
      <c r="AI708">
        <v>0</v>
      </c>
      <c r="AJ708">
        <v>1</v>
      </c>
      <c r="AK708">
        <v>0</v>
      </c>
      <c r="AL708">
        <v>0</v>
      </c>
      <c r="AM708">
        <v>2</v>
      </c>
      <c r="AN708" s="51" t="s">
        <v>141</v>
      </c>
    </row>
    <row r="709" spans="1:40" x14ac:dyDescent="0.3">
      <c r="A709">
        <v>2025</v>
      </c>
      <c r="B709">
        <v>4</v>
      </c>
      <c r="C709">
        <v>4419</v>
      </c>
      <c r="D709">
        <v>4422</v>
      </c>
      <c r="E709" t="s">
        <v>143</v>
      </c>
      <c r="F709" t="s">
        <v>92</v>
      </c>
      <c r="G709" t="s">
        <v>141</v>
      </c>
      <c r="H709">
        <v>0</v>
      </c>
      <c r="I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2</v>
      </c>
      <c r="Q709">
        <v>2</v>
      </c>
      <c r="R709">
        <v>2</v>
      </c>
      <c r="S709">
        <v>2</v>
      </c>
      <c r="T709">
        <v>0</v>
      </c>
      <c r="U709">
        <v>0</v>
      </c>
      <c r="V709">
        <v>0</v>
      </c>
      <c r="W709">
        <v>0</v>
      </c>
      <c r="X709">
        <v>2</v>
      </c>
      <c r="Y709">
        <v>2</v>
      </c>
      <c r="Z709">
        <v>2</v>
      </c>
      <c r="AA709">
        <v>0</v>
      </c>
      <c r="AB709">
        <v>1</v>
      </c>
      <c r="AC709">
        <v>3</v>
      </c>
      <c r="AD709">
        <v>3</v>
      </c>
      <c r="AE709">
        <v>3</v>
      </c>
      <c r="AF709">
        <v>6</v>
      </c>
      <c r="AG709">
        <v>5</v>
      </c>
      <c r="AH709">
        <v>0</v>
      </c>
      <c r="AI709">
        <v>0</v>
      </c>
      <c r="AJ709">
        <v>30</v>
      </c>
      <c r="AK709">
        <v>0</v>
      </c>
      <c r="AL709">
        <v>0</v>
      </c>
      <c r="AM709">
        <v>1</v>
      </c>
      <c r="AN709" s="51" t="s">
        <v>141</v>
      </c>
    </row>
    <row r="710" spans="1:40" x14ac:dyDescent="0.3">
      <c r="A710">
        <v>2025</v>
      </c>
      <c r="B710">
        <v>4</v>
      </c>
      <c r="C710">
        <v>4420</v>
      </c>
      <c r="D710">
        <v>4423</v>
      </c>
      <c r="E710" t="s">
        <v>144</v>
      </c>
      <c r="F710" t="s">
        <v>92</v>
      </c>
      <c r="G710" t="s">
        <v>141</v>
      </c>
      <c r="H710">
        <v>0</v>
      </c>
      <c r="I710">
        <v>0</v>
      </c>
      <c r="K710">
        <v>0</v>
      </c>
      <c r="L710">
        <v>1</v>
      </c>
      <c r="M710">
        <v>1</v>
      </c>
      <c r="N710">
        <v>1</v>
      </c>
      <c r="O710">
        <v>1</v>
      </c>
      <c r="P710">
        <v>0</v>
      </c>
      <c r="Q710">
        <v>0</v>
      </c>
      <c r="R710">
        <v>1</v>
      </c>
      <c r="S710">
        <v>0</v>
      </c>
      <c r="T710">
        <v>3</v>
      </c>
      <c r="U710">
        <v>4</v>
      </c>
      <c r="V710">
        <v>0</v>
      </c>
      <c r="W710">
        <v>0</v>
      </c>
      <c r="X710">
        <v>8</v>
      </c>
      <c r="Y710">
        <v>7</v>
      </c>
      <c r="Z710">
        <v>6</v>
      </c>
      <c r="AA710">
        <v>0</v>
      </c>
      <c r="AB710">
        <v>9</v>
      </c>
      <c r="AC710">
        <v>4</v>
      </c>
      <c r="AD710">
        <v>5</v>
      </c>
      <c r="AE710">
        <v>5</v>
      </c>
      <c r="AF710">
        <v>6</v>
      </c>
      <c r="AG710">
        <v>4</v>
      </c>
      <c r="AH710">
        <v>0</v>
      </c>
      <c r="AI710">
        <v>0</v>
      </c>
      <c r="AJ710">
        <v>11</v>
      </c>
      <c r="AK710">
        <v>0</v>
      </c>
      <c r="AL710">
        <v>0</v>
      </c>
      <c r="AM710">
        <v>2</v>
      </c>
      <c r="AN710" s="51" t="s">
        <v>141</v>
      </c>
    </row>
    <row r="711" spans="1:40" x14ac:dyDescent="0.3">
      <c r="A711">
        <v>2025</v>
      </c>
      <c r="B711">
        <v>4</v>
      </c>
      <c r="C711">
        <v>4421</v>
      </c>
      <c r="D711">
        <v>4424</v>
      </c>
      <c r="E711" t="s">
        <v>145</v>
      </c>
      <c r="F711" t="s">
        <v>92</v>
      </c>
      <c r="G711" t="s">
        <v>141</v>
      </c>
      <c r="H711">
        <v>0</v>
      </c>
      <c r="I711">
        <v>0</v>
      </c>
      <c r="K711">
        <v>0</v>
      </c>
      <c r="L711">
        <v>4</v>
      </c>
      <c r="M711">
        <v>4</v>
      </c>
      <c r="N711">
        <v>4</v>
      </c>
      <c r="O711">
        <v>4</v>
      </c>
      <c r="P711">
        <v>0</v>
      </c>
      <c r="Q711">
        <v>0</v>
      </c>
      <c r="R711">
        <v>1</v>
      </c>
      <c r="S711">
        <v>1</v>
      </c>
      <c r="T711">
        <v>0</v>
      </c>
      <c r="U711">
        <v>1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1</v>
      </c>
      <c r="AC711">
        <v>1</v>
      </c>
      <c r="AD711">
        <v>2</v>
      </c>
      <c r="AE711">
        <v>2</v>
      </c>
      <c r="AF711">
        <v>1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 s="51" t="s">
        <v>141</v>
      </c>
    </row>
    <row r="712" spans="1:40" x14ac:dyDescent="0.3">
      <c r="A712">
        <v>2025</v>
      </c>
      <c r="B712">
        <v>4</v>
      </c>
      <c r="C712">
        <v>4422</v>
      </c>
      <c r="D712">
        <v>4425</v>
      </c>
      <c r="E712" t="s">
        <v>146</v>
      </c>
      <c r="F712" t="s">
        <v>92</v>
      </c>
      <c r="G712" t="s">
        <v>141</v>
      </c>
      <c r="H712">
        <v>0</v>
      </c>
      <c r="I712">
        <v>0</v>
      </c>
      <c r="K712">
        <v>0</v>
      </c>
      <c r="L712">
        <v>1</v>
      </c>
      <c r="M712">
        <v>1</v>
      </c>
      <c r="N712">
        <v>1</v>
      </c>
      <c r="O712">
        <v>1</v>
      </c>
      <c r="P712">
        <v>1</v>
      </c>
      <c r="Q712">
        <v>1</v>
      </c>
      <c r="R712">
        <v>4</v>
      </c>
      <c r="S712">
        <v>1</v>
      </c>
      <c r="T712">
        <v>3</v>
      </c>
      <c r="U712">
        <v>3</v>
      </c>
      <c r="V712">
        <v>0</v>
      </c>
      <c r="W712">
        <v>0</v>
      </c>
      <c r="X712">
        <v>2</v>
      </c>
      <c r="Y712">
        <v>2</v>
      </c>
      <c r="Z712">
        <v>2</v>
      </c>
      <c r="AA712">
        <v>0</v>
      </c>
      <c r="AB712">
        <v>1</v>
      </c>
      <c r="AC712">
        <v>0</v>
      </c>
      <c r="AD712">
        <v>0</v>
      </c>
      <c r="AE712">
        <v>0</v>
      </c>
      <c r="AF712">
        <v>2</v>
      </c>
      <c r="AG712">
        <v>1</v>
      </c>
      <c r="AH712">
        <v>0</v>
      </c>
      <c r="AI712">
        <v>0</v>
      </c>
      <c r="AJ712">
        <v>20</v>
      </c>
      <c r="AK712">
        <v>0</v>
      </c>
      <c r="AL712">
        <v>0</v>
      </c>
      <c r="AM712">
        <v>1</v>
      </c>
      <c r="AN712" s="51" t="s">
        <v>141</v>
      </c>
    </row>
    <row r="713" spans="1:40" x14ac:dyDescent="0.3">
      <c r="A713">
        <v>2025</v>
      </c>
      <c r="B713">
        <v>4</v>
      </c>
      <c r="C713">
        <v>4423</v>
      </c>
      <c r="D713">
        <v>4426</v>
      </c>
      <c r="E713" t="s">
        <v>147</v>
      </c>
      <c r="F713" t="s">
        <v>92</v>
      </c>
      <c r="G713" t="s">
        <v>141</v>
      </c>
      <c r="H713">
        <v>0</v>
      </c>
      <c r="I713">
        <v>0</v>
      </c>
      <c r="K713">
        <v>0</v>
      </c>
      <c r="L713">
        <v>3</v>
      </c>
      <c r="M713">
        <v>3</v>
      </c>
      <c r="N713">
        <v>3</v>
      </c>
      <c r="O713">
        <v>3</v>
      </c>
      <c r="P713">
        <v>2</v>
      </c>
      <c r="Q713">
        <v>2</v>
      </c>
      <c r="R713">
        <v>2</v>
      </c>
      <c r="S713">
        <v>2</v>
      </c>
      <c r="T713">
        <v>1</v>
      </c>
      <c r="U713">
        <v>1</v>
      </c>
      <c r="V713">
        <v>0</v>
      </c>
      <c r="W713">
        <v>0</v>
      </c>
      <c r="X713">
        <v>6</v>
      </c>
      <c r="Y713">
        <v>7</v>
      </c>
      <c r="Z713">
        <v>6</v>
      </c>
      <c r="AA713">
        <v>0</v>
      </c>
      <c r="AB713">
        <v>1</v>
      </c>
      <c r="AC713">
        <v>3</v>
      </c>
      <c r="AD713">
        <v>4</v>
      </c>
      <c r="AE713">
        <v>4</v>
      </c>
      <c r="AF713">
        <v>3</v>
      </c>
      <c r="AG713">
        <v>3</v>
      </c>
      <c r="AH713">
        <v>5</v>
      </c>
      <c r="AI713">
        <v>0</v>
      </c>
      <c r="AJ713">
        <v>7</v>
      </c>
      <c r="AK713">
        <v>0</v>
      </c>
      <c r="AL713">
        <v>2</v>
      </c>
      <c r="AM713">
        <v>2</v>
      </c>
      <c r="AN713" s="51" t="s">
        <v>141</v>
      </c>
    </row>
    <row r="714" spans="1:40" x14ac:dyDescent="0.3">
      <c r="A714">
        <v>2025</v>
      </c>
      <c r="B714">
        <v>4</v>
      </c>
      <c r="C714">
        <v>4424</v>
      </c>
      <c r="D714">
        <v>4427</v>
      </c>
      <c r="E714" t="s">
        <v>148</v>
      </c>
      <c r="F714" t="s">
        <v>92</v>
      </c>
      <c r="G714" t="s">
        <v>141</v>
      </c>
      <c r="H714">
        <v>0</v>
      </c>
      <c r="I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0</v>
      </c>
      <c r="AA714">
        <v>0</v>
      </c>
      <c r="AB714">
        <v>0</v>
      </c>
      <c r="AC714">
        <v>1</v>
      </c>
      <c r="AD714">
        <v>1</v>
      </c>
      <c r="AE714">
        <v>1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 s="51" t="s">
        <v>141</v>
      </c>
    </row>
    <row r="715" spans="1:40" x14ac:dyDescent="0.3">
      <c r="A715">
        <v>2025</v>
      </c>
      <c r="B715">
        <v>4</v>
      </c>
      <c r="C715">
        <v>4425</v>
      </c>
      <c r="D715">
        <v>4428</v>
      </c>
      <c r="E715" t="s">
        <v>149</v>
      </c>
      <c r="F715" t="s">
        <v>92</v>
      </c>
      <c r="G715" t="s">
        <v>141</v>
      </c>
      <c r="H715">
        <v>0</v>
      </c>
      <c r="I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5</v>
      </c>
      <c r="Q715">
        <v>5</v>
      </c>
      <c r="R715">
        <v>5</v>
      </c>
      <c r="S715">
        <v>5</v>
      </c>
      <c r="T715">
        <v>4</v>
      </c>
      <c r="U715">
        <v>4</v>
      </c>
      <c r="V715">
        <v>0</v>
      </c>
      <c r="W715">
        <v>0</v>
      </c>
      <c r="X715">
        <v>4</v>
      </c>
      <c r="Y715">
        <v>4</v>
      </c>
      <c r="Z715">
        <v>4</v>
      </c>
      <c r="AA715">
        <v>0</v>
      </c>
      <c r="AB715">
        <v>5</v>
      </c>
      <c r="AC715">
        <v>1</v>
      </c>
      <c r="AD715">
        <v>0</v>
      </c>
      <c r="AE715">
        <v>0</v>
      </c>
      <c r="AF715">
        <v>6</v>
      </c>
      <c r="AG715">
        <v>2</v>
      </c>
      <c r="AH715">
        <v>1</v>
      </c>
      <c r="AI715">
        <v>0</v>
      </c>
      <c r="AJ715">
        <v>0</v>
      </c>
      <c r="AK715">
        <v>0</v>
      </c>
      <c r="AL715">
        <v>0</v>
      </c>
      <c r="AM715">
        <v>3</v>
      </c>
      <c r="AN715" s="51" t="s">
        <v>141</v>
      </c>
    </row>
    <row r="716" spans="1:40" x14ac:dyDescent="0.3">
      <c r="A716">
        <v>2025</v>
      </c>
      <c r="B716">
        <v>4</v>
      </c>
      <c r="C716">
        <v>4426</v>
      </c>
      <c r="D716">
        <v>4429</v>
      </c>
      <c r="E716" t="s">
        <v>150</v>
      </c>
      <c r="F716" t="s">
        <v>92</v>
      </c>
      <c r="G716" t="s">
        <v>141</v>
      </c>
      <c r="H716">
        <v>0</v>
      </c>
      <c r="I716">
        <v>0</v>
      </c>
      <c r="K716">
        <v>0</v>
      </c>
      <c r="L716">
        <v>4</v>
      </c>
      <c r="M716">
        <v>4</v>
      </c>
      <c r="N716">
        <v>4</v>
      </c>
      <c r="O716">
        <v>4</v>
      </c>
      <c r="P716">
        <v>4</v>
      </c>
      <c r="Q716">
        <v>4</v>
      </c>
      <c r="R716">
        <v>5</v>
      </c>
      <c r="S716">
        <v>5</v>
      </c>
      <c r="T716">
        <v>1</v>
      </c>
      <c r="U716">
        <v>1</v>
      </c>
      <c r="V716">
        <v>0</v>
      </c>
      <c r="W716">
        <v>0</v>
      </c>
      <c r="X716">
        <v>2</v>
      </c>
      <c r="Y716">
        <v>4</v>
      </c>
      <c r="Z716">
        <v>3</v>
      </c>
      <c r="AA716">
        <v>0</v>
      </c>
      <c r="AB716">
        <v>7</v>
      </c>
      <c r="AC716">
        <v>1</v>
      </c>
      <c r="AD716">
        <v>3</v>
      </c>
      <c r="AE716">
        <v>1</v>
      </c>
      <c r="AF716">
        <v>1</v>
      </c>
      <c r="AG716">
        <v>1</v>
      </c>
      <c r="AH716">
        <v>5</v>
      </c>
      <c r="AI716">
        <v>0</v>
      </c>
      <c r="AJ716">
        <v>21</v>
      </c>
      <c r="AK716">
        <v>0</v>
      </c>
      <c r="AL716">
        <v>2</v>
      </c>
      <c r="AM716">
        <v>0</v>
      </c>
      <c r="AN716" s="51" t="s">
        <v>141</v>
      </c>
    </row>
    <row r="717" spans="1:40" x14ac:dyDescent="0.3">
      <c r="A717">
        <v>2025</v>
      </c>
      <c r="B717">
        <v>4</v>
      </c>
      <c r="C717">
        <v>4427</v>
      </c>
      <c r="D717">
        <v>4430</v>
      </c>
      <c r="E717" t="s">
        <v>151</v>
      </c>
      <c r="F717" t="s">
        <v>92</v>
      </c>
      <c r="G717" t="s">
        <v>141</v>
      </c>
      <c r="H717">
        <v>0</v>
      </c>
      <c r="I717">
        <v>0</v>
      </c>
      <c r="K717">
        <v>0</v>
      </c>
      <c r="L717">
        <v>6</v>
      </c>
      <c r="M717">
        <v>6</v>
      </c>
      <c r="N717">
        <v>6</v>
      </c>
      <c r="O717">
        <v>6</v>
      </c>
      <c r="P717">
        <v>2</v>
      </c>
      <c r="Q717">
        <v>2</v>
      </c>
      <c r="R717">
        <v>2</v>
      </c>
      <c r="S717">
        <v>2</v>
      </c>
      <c r="T717">
        <v>0</v>
      </c>
      <c r="U717">
        <v>0</v>
      </c>
      <c r="V717">
        <v>0</v>
      </c>
      <c r="W717">
        <v>0</v>
      </c>
      <c r="X717">
        <v>1</v>
      </c>
      <c r="Y717">
        <v>2</v>
      </c>
      <c r="Z717">
        <v>2</v>
      </c>
      <c r="AA717">
        <v>0</v>
      </c>
      <c r="AB717">
        <v>2</v>
      </c>
      <c r="AC717">
        <v>6</v>
      </c>
      <c r="AD717">
        <v>6</v>
      </c>
      <c r="AE717">
        <v>6</v>
      </c>
      <c r="AF717">
        <v>1</v>
      </c>
      <c r="AG717">
        <v>1</v>
      </c>
      <c r="AH717">
        <v>0</v>
      </c>
      <c r="AI717">
        <v>0</v>
      </c>
      <c r="AJ717">
        <v>25</v>
      </c>
      <c r="AK717">
        <v>0</v>
      </c>
      <c r="AL717">
        <v>0</v>
      </c>
      <c r="AM717">
        <v>0</v>
      </c>
      <c r="AN717" s="51" t="s">
        <v>141</v>
      </c>
    </row>
    <row r="718" spans="1:40" x14ac:dyDescent="0.3">
      <c r="A718">
        <v>2025</v>
      </c>
      <c r="B718">
        <v>4</v>
      </c>
      <c r="C718">
        <v>4428</v>
      </c>
      <c r="D718">
        <v>4431</v>
      </c>
      <c r="E718" t="s">
        <v>152</v>
      </c>
      <c r="F718" t="s">
        <v>92</v>
      </c>
      <c r="G718" t="s">
        <v>141</v>
      </c>
      <c r="H718">
        <v>0</v>
      </c>
      <c r="I718">
        <v>0</v>
      </c>
      <c r="K718">
        <v>0</v>
      </c>
      <c r="L718">
        <v>3</v>
      </c>
      <c r="M718">
        <v>3</v>
      </c>
      <c r="N718">
        <v>3</v>
      </c>
      <c r="O718">
        <v>3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1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2</v>
      </c>
      <c r="AI718">
        <v>0</v>
      </c>
      <c r="AJ718">
        <v>19</v>
      </c>
      <c r="AK718">
        <v>0</v>
      </c>
      <c r="AL718">
        <v>0</v>
      </c>
      <c r="AM718">
        <v>1</v>
      </c>
      <c r="AN718" s="51" t="s">
        <v>141</v>
      </c>
    </row>
    <row r="719" spans="1:40" x14ac:dyDescent="0.3">
      <c r="A719">
        <v>2025</v>
      </c>
      <c r="B719">
        <v>4</v>
      </c>
      <c r="C719">
        <v>4431</v>
      </c>
      <c r="D719">
        <v>4434</v>
      </c>
      <c r="E719" t="s">
        <v>155</v>
      </c>
      <c r="F719" t="s">
        <v>92</v>
      </c>
      <c r="G719" t="s">
        <v>141</v>
      </c>
      <c r="H719">
        <v>0</v>
      </c>
      <c r="I719">
        <v>0</v>
      </c>
      <c r="K719">
        <v>0</v>
      </c>
      <c r="L719">
        <v>2</v>
      </c>
      <c r="M719">
        <v>2</v>
      </c>
      <c r="N719">
        <v>2</v>
      </c>
      <c r="O719">
        <v>2</v>
      </c>
      <c r="P719">
        <v>1</v>
      </c>
      <c r="Q719">
        <v>0</v>
      </c>
      <c r="R719">
        <v>1</v>
      </c>
      <c r="S719">
        <v>1</v>
      </c>
      <c r="T719">
        <v>2</v>
      </c>
      <c r="U719">
        <v>2</v>
      </c>
      <c r="V719">
        <v>0</v>
      </c>
      <c r="W719">
        <v>0</v>
      </c>
      <c r="X719">
        <v>4</v>
      </c>
      <c r="Y719">
        <v>4</v>
      </c>
      <c r="Z719">
        <v>5</v>
      </c>
      <c r="AA719">
        <v>0</v>
      </c>
      <c r="AB719">
        <v>3</v>
      </c>
      <c r="AC719">
        <v>2</v>
      </c>
      <c r="AD719">
        <v>2</v>
      </c>
      <c r="AE719">
        <v>2</v>
      </c>
      <c r="AF719">
        <v>2</v>
      </c>
      <c r="AG719">
        <v>2</v>
      </c>
      <c r="AH719">
        <v>0</v>
      </c>
      <c r="AI719">
        <v>0</v>
      </c>
      <c r="AJ719">
        <v>15</v>
      </c>
      <c r="AK719">
        <v>0</v>
      </c>
      <c r="AL719">
        <v>0</v>
      </c>
      <c r="AM719">
        <v>1</v>
      </c>
      <c r="AN719" s="51" t="s">
        <v>141</v>
      </c>
    </row>
    <row r="720" spans="1:40" x14ac:dyDescent="0.3">
      <c r="A720">
        <v>2025</v>
      </c>
      <c r="B720">
        <v>4</v>
      </c>
      <c r="C720">
        <v>4432</v>
      </c>
      <c r="D720">
        <v>4435</v>
      </c>
      <c r="E720" t="s">
        <v>156</v>
      </c>
      <c r="F720" t="s">
        <v>92</v>
      </c>
      <c r="G720" t="s">
        <v>141</v>
      </c>
      <c r="H720">
        <v>0</v>
      </c>
      <c r="I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1</v>
      </c>
      <c r="Q720">
        <v>1</v>
      </c>
      <c r="R720">
        <v>1</v>
      </c>
      <c r="S720">
        <v>1</v>
      </c>
      <c r="T720">
        <v>1</v>
      </c>
      <c r="U720">
        <v>1</v>
      </c>
      <c r="V720">
        <v>0</v>
      </c>
      <c r="W720">
        <v>0</v>
      </c>
      <c r="X720">
        <v>0</v>
      </c>
      <c r="Y720">
        <v>0</v>
      </c>
      <c r="Z720">
        <v>1</v>
      </c>
      <c r="AA720">
        <v>0</v>
      </c>
      <c r="AB720">
        <v>1</v>
      </c>
      <c r="AC720">
        <v>1</v>
      </c>
      <c r="AD720">
        <v>1</v>
      </c>
      <c r="AE720">
        <v>1</v>
      </c>
      <c r="AF720">
        <v>2</v>
      </c>
      <c r="AG720">
        <v>2</v>
      </c>
      <c r="AH720">
        <v>4</v>
      </c>
      <c r="AI720">
        <v>0</v>
      </c>
      <c r="AJ720">
        <v>0</v>
      </c>
      <c r="AK720">
        <v>0</v>
      </c>
      <c r="AL720">
        <v>0</v>
      </c>
      <c r="AM720">
        <v>0</v>
      </c>
      <c r="AN720" s="51" t="s">
        <v>141</v>
      </c>
    </row>
    <row r="721" spans="1:40" x14ac:dyDescent="0.3">
      <c r="A721">
        <v>2025</v>
      </c>
      <c r="B721">
        <v>4</v>
      </c>
      <c r="C721">
        <v>4433</v>
      </c>
      <c r="D721">
        <v>4436</v>
      </c>
      <c r="E721" t="s">
        <v>157</v>
      </c>
      <c r="F721" t="s">
        <v>92</v>
      </c>
      <c r="G721" t="s">
        <v>141</v>
      </c>
      <c r="H721">
        <v>0</v>
      </c>
      <c r="I721">
        <v>0</v>
      </c>
      <c r="K721">
        <v>0</v>
      </c>
      <c r="L721">
        <v>2</v>
      </c>
      <c r="M721">
        <v>2</v>
      </c>
      <c r="N721">
        <v>2</v>
      </c>
      <c r="O721">
        <v>2</v>
      </c>
      <c r="P721">
        <v>0</v>
      </c>
      <c r="Q721">
        <v>0</v>
      </c>
      <c r="R721">
        <v>0</v>
      </c>
      <c r="S721">
        <v>0</v>
      </c>
      <c r="T721">
        <v>3</v>
      </c>
      <c r="U721">
        <v>3</v>
      </c>
      <c r="V721">
        <v>0</v>
      </c>
      <c r="W721">
        <v>0</v>
      </c>
      <c r="X721">
        <v>0</v>
      </c>
      <c r="Y721">
        <v>2</v>
      </c>
      <c r="Z721">
        <v>1</v>
      </c>
      <c r="AA721">
        <v>0</v>
      </c>
      <c r="AB721">
        <v>2</v>
      </c>
      <c r="AC721">
        <v>1</v>
      </c>
      <c r="AD721">
        <v>1</v>
      </c>
      <c r="AE721">
        <v>0</v>
      </c>
      <c r="AF721">
        <v>1</v>
      </c>
      <c r="AG721">
        <v>0</v>
      </c>
      <c r="AH721">
        <v>0</v>
      </c>
      <c r="AI721">
        <v>0</v>
      </c>
      <c r="AJ721">
        <v>30</v>
      </c>
      <c r="AK721">
        <v>0</v>
      </c>
      <c r="AL721">
        <v>0</v>
      </c>
      <c r="AM721">
        <v>3</v>
      </c>
      <c r="AN721" s="51" t="s">
        <v>141</v>
      </c>
    </row>
    <row r="722" spans="1:40" x14ac:dyDescent="0.3">
      <c r="A722">
        <v>2025</v>
      </c>
      <c r="B722">
        <v>4</v>
      </c>
      <c r="C722">
        <v>4435</v>
      </c>
      <c r="D722">
        <v>4438</v>
      </c>
      <c r="E722" t="s">
        <v>159</v>
      </c>
      <c r="F722" t="s">
        <v>92</v>
      </c>
      <c r="G722" t="s">
        <v>141</v>
      </c>
      <c r="H722">
        <v>0</v>
      </c>
      <c r="I722">
        <v>0</v>
      </c>
      <c r="K722">
        <v>0</v>
      </c>
      <c r="L722">
        <v>2</v>
      </c>
      <c r="M722">
        <v>2</v>
      </c>
      <c r="N722">
        <v>2</v>
      </c>
      <c r="O722">
        <v>2</v>
      </c>
      <c r="P722">
        <v>0</v>
      </c>
      <c r="Q722">
        <v>0</v>
      </c>
      <c r="R722">
        <v>0</v>
      </c>
      <c r="S722">
        <v>0</v>
      </c>
      <c r="T722">
        <v>5</v>
      </c>
      <c r="U722">
        <v>5</v>
      </c>
      <c r="V722">
        <v>0</v>
      </c>
      <c r="W722">
        <v>0</v>
      </c>
      <c r="X722">
        <v>4</v>
      </c>
      <c r="Y722">
        <v>4</v>
      </c>
      <c r="Z722">
        <v>4</v>
      </c>
      <c r="AA722">
        <v>0</v>
      </c>
      <c r="AB722">
        <v>2</v>
      </c>
      <c r="AC722">
        <v>0</v>
      </c>
      <c r="AD722">
        <v>0</v>
      </c>
      <c r="AE722">
        <v>0</v>
      </c>
      <c r="AF722">
        <v>6</v>
      </c>
      <c r="AG722">
        <v>6</v>
      </c>
      <c r="AH722">
        <v>0</v>
      </c>
      <c r="AI722">
        <v>0</v>
      </c>
      <c r="AJ722">
        <v>1</v>
      </c>
      <c r="AK722">
        <v>0</v>
      </c>
      <c r="AL722">
        <v>2</v>
      </c>
      <c r="AM722">
        <v>0</v>
      </c>
      <c r="AN722" s="51" t="s">
        <v>141</v>
      </c>
    </row>
    <row r="723" spans="1:40" x14ac:dyDescent="0.3">
      <c r="A723">
        <v>2025</v>
      </c>
      <c r="B723">
        <v>4</v>
      </c>
      <c r="C723">
        <v>4436</v>
      </c>
      <c r="D723">
        <v>4439</v>
      </c>
      <c r="E723" t="s">
        <v>160</v>
      </c>
      <c r="F723" t="s">
        <v>33</v>
      </c>
      <c r="G723" t="s">
        <v>161</v>
      </c>
      <c r="H723">
        <v>0</v>
      </c>
      <c r="I723">
        <v>1</v>
      </c>
      <c r="K723">
        <v>0</v>
      </c>
      <c r="L723">
        <v>8</v>
      </c>
      <c r="M723">
        <v>8</v>
      </c>
      <c r="N723">
        <v>8</v>
      </c>
      <c r="O723">
        <v>8</v>
      </c>
      <c r="P723">
        <v>3</v>
      </c>
      <c r="Q723">
        <v>3</v>
      </c>
      <c r="R723">
        <v>3</v>
      </c>
      <c r="S723">
        <v>3</v>
      </c>
      <c r="T723">
        <v>3</v>
      </c>
      <c r="U723">
        <v>3</v>
      </c>
      <c r="V723">
        <v>0</v>
      </c>
      <c r="W723">
        <v>0</v>
      </c>
      <c r="X723">
        <v>1</v>
      </c>
      <c r="Y723">
        <v>1</v>
      </c>
      <c r="Z723">
        <v>1</v>
      </c>
      <c r="AA723">
        <v>0</v>
      </c>
      <c r="AB723">
        <v>2</v>
      </c>
      <c r="AC723">
        <v>3</v>
      </c>
      <c r="AD723">
        <v>4</v>
      </c>
      <c r="AE723">
        <v>4</v>
      </c>
      <c r="AF723">
        <v>1</v>
      </c>
      <c r="AG723">
        <v>1</v>
      </c>
      <c r="AH723">
        <v>0</v>
      </c>
      <c r="AI723">
        <v>0</v>
      </c>
      <c r="AJ723">
        <v>1</v>
      </c>
      <c r="AK723">
        <v>0</v>
      </c>
      <c r="AL723">
        <v>1</v>
      </c>
      <c r="AM723">
        <v>4</v>
      </c>
      <c r="AN723" s="51" t="s">
        <v>161</v>
      </c>
    </row>
    <row r="724" spans="1:40" x14ac:dyDescent="0.3">
      <c r="A724">
        <v>2025</v>
      </c>
      <c r="B724">
        <v>4</v>
      </c>
      <c r="C724">
        <v>4438</v>
      </c>
      <c r="D724">
        <v>4441</v>
      </c>
      <c r="E724" t="s">
        <v>165</v>
      </c>
      <c r="F724" t="s">
        <v>163</v>
      </c>
      <c r="G724" t="s">
        <v>164</v>
      </c>
      <c r="H724">
        <v>0</v>
      </c>
      <c r="I724">
        <v>0</v>
      </c>
      <c r="K724">
        <v>0</v>
      </c>
      <c r="L724">
        <v>5</v>
      </c>
      <c r="M724">
        <v>5</v>
      </c>
      <c r="N724">
        <v>5</v>
      </c>
      <c r="O724">
        <v>5</v>
      </c>
      <c r="P724">
        <v>4</v>
      </c>
      <c r="Q724">
        <v>4</v>
      </c>
      <c r="R724">
        <v>4</v>
      </c>
      <c r="S724">
        <v>4</v>
      </c>
      <c r="T724">
        <v>6</v>
      </c>
      <c r="U724">
        <v>6</v>
      </c>
      <c r="V724">
        <v>0</v>
      </c>
      <c r="W724">
        <v>0</v>
      </c>
      <c r="X724">
        <v>6</v>
      </c>
      <c r="Y724">
        <v>6</v>
      </c>
      <c r="Z724">
        <v>6</v>
      </c>
      <c r="AA724">
        <v>0</v>
      </c>
      <c r="AB724">
        <v>1</v>
      </c>
      <c r="AC724">
        <v>7</v>
      </c>
      <c r="AD724">
        <v>5</v>
      </c>
      <c r="AE724">
        <v>4</v>
      </c>
      <c r="AF724">
        <v>7</v>
      </c>
      <c r="AG724">
        <v>6</v>
      </c>
      <c r="AH724">
        <v>4</v>
      </c>
      <c r="AI724">
        <v>0</v>
      </c>
      <c r="AJ724">
        <v>5</v>
      </c>
      <c r="AK724">
        <v>0</v>
      </c>
      <c r="AL724">
        <v>0</v>
      </c>
      <c r="AM724">
        <v>2</v>
      </c>
      <c r="AN724" s="51" t="s">
        <v>164</v>
      </c>
    </row>
    <row r="725" spans="1:40" x14ac:dyDescent="0.3">
      <c r="A725">
        <v>2025</v>
      </c>
      <c r="B725">
        <v>4</v>
      </c>
      <c r="C725">
        <v>4439</v>
      </c>
      <c r="D725">
        <v>4442</v>
      </c>
      <c r="E725" t="s">
        <v>166</v>
      </c>
      <c r="F725" t="s">
        <v>163</v>
      </c>
      <c r="G725" t="s">
        <v>167</v>
      </c>
      <c r="H725">
        <v>0</v>
      </c>
      <c r="I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2</v>
      </c>
      <c r="AK725">
        <v>0</v>
      </c>
      <c r="AL725">
        <v>0</v>
      </c>
      <c r="AM725">
        <v>0</v>
      </c>
      <c r="AN725" s="51" t="s">
        <v>363</v>
      </c>
    </row>
    <row r="726" spans="1:40" x14ac:dyDescent="0.3">
      <c r="A726">
        <v>2025</v>
      </c>
      <c r="B726">
        <v>4</v>
      </c>
      <c r="C726">
        <v>4440</v>
      </c>
      <c r="D726">
        <v>4443</v>
      </c>
      <c r="E726" t="s">
        <v>168</v>
      </c>
      <c r="F726" t="s">
        <v>163</v>
      </c>
      <c r="G726" t="s">
        <v>164</v>
      </c>
      <c r="H726">
        <v>0</v>
      </c>
      <c r="I726">
        <v>0</v>
      </c>
      <c r="K726">
        <v>0</v>
      </c>
      <c r="L726">
        <v>2</v>
      </c>
      <c r="M726">
        <v>2</v>
      </c>
      <c r="N726">
        <v>2</v>
      </c>
      <c r="O726">
        <v>2</v>
      </c>
      <c r="P726">
        <v>2</v>
      </c>
      <c r="Q726">
        <v>2</v>
      </c>
      <c r="R726">
        <v>2</v>
      </c>
      <c r="S726">
        <v>2</v>
      </c>
      <c r="T726">
        <v>1</v>
      </c>
      <c r="U726">
        <v>1</v>
      </c>
      <c r="V726">
        <v>0</v>
      </c>
      <c r="W726">
        <v>0</v>
      </c>
      <c r="X726">
        <v>3</v>
      </c>
      <c r="Y726">
        <v>3</v>
      </c>
      <c r="Z726">
        <v>3</v>
      </c>
      <c r="AA726">
        <v>0</v>
      </c>
      <c r="AB726">
        <v>3</v>
      </c>
      <c r="AC726">
        <v>0</v>
      </c>
      <c r="AD726">
        <v>1</v>
      </c>
      <c r="AE726">
        <v>1</v>
      </c>
      <c r="AF726">
        <v>2</v>
      </c>
      <c r="AG726">
        <v>2</v>
      </c>
      <c r="AH726">
        <v>0</v>
      </c>
      <c r="AI726">
        <v>0</v>
      </c>
      <c r="AJ726">
        <v>5</v>
      </c>
      <c r="AK726">
        <v>0</v>
      </c>
      <c r="AL726">
        <v>0</v>
      </c>
      <c r="AM726">
        <v>5</v>
      </c>
      <c r="AN726" s="51" t="s">
        <v>364</v>
      </c>
    </row>
    <row r="727" spans="1:40" x14ac:dyDescent="0.3">
      <c r="A727">
        <v>2025</v>
      </c>
      <c r="B727">
        <v>4</v>
      </c>
      <c r="C727">
        <v>4441</v>
      </c>
      <c r="D727">
        <v>4444</v>
      </c>
      <c r="E727" t="s">
        <v>169</v>
      </c>
      <c r="F727" t="s">
        <v>163</v>
      </c>
      <c r="G727" t="s">
        <v>169</v>
      </c>
      <c r="H727">
        <v>0</v>
      </c>
      <c r="I727">
        <v>0</v>
      </c>
      <c r="K727">
        <v>0</v>
      </c>
      <c r="L727">
        <v>1</v>
      </c>
      <c r="M727">
        <v>1</v>
      </c>
      <c r="N727">
        <v>1</v>
      </c>
      <c r="O727">
        <v>1</v>
      </c>
      <c r="P727">
        <v>1</v>
      </c>
      <c r="Q727">
        <v>1</v>
      </c>
      <c r="R727">
        <v>1</v>
      </c>
      <c r="S727">
        <v>1</v>
      </c>
      <c r="T727">
        <v>1</v>
      </c>
      <c r="U727">
        <v>1</v>
      </c>
      <c r="V727">
        <v>0</v>
      </c>
      <c r="W727">
        <v>0</v>
      </c>
      <c r="X727">
        <v>0</v>
      </c>
      <c r="Y727">
        <v>2</v>
      </c>
      <c r="Z727">
        <v>0</v>
      </c>
      <c r="AA727">
        <v>0</v>
      </c>
      <c r="AB727">
        <v>0</v>
      </c>
      <c r="AC727">
        <v>0</v>
      </c>
      <c r="AD727">
        <v>2</v>
      </c>
      <c r="AE727">
        <v>2</v>
      </c>
      <c r="AF727">
        <v>1</v>
      </c>
      <c r="AG727">
        <v>1</v>
      </c>
      <c r="AH727">
        <v>1</v>
      </c>
      <c r="AI727">
        <v>0</v>
      </c>
      <c r="AJ727">
        <v>4</v>
      </c>
      <c r="AK727">
        <v>0</v>
      </c>
      <c r="AL727">
        <v>0</v>
      </c>
      <c r="AM727">
        <v>1</v>
      </c>
      <c r="AN727" s="51" t="s">
        <v>169</v>
      </c>
    </row>
    <row r="728" spans="1:40" x14ac:dyDescent="0.3">
      <c r="A728">
        <v>2025</v>
      </c>
      <c r="B728">
        <v>4</v>
      </c>
      <c r="C728">
        <v>4442</v>
      </c>
      <c r="D728">
        <v>4445</v>
      </c>
      <c r="E728" t="s">
        <v>170</v>
      </c>
      <c r="F728" t="s">
        <v>163</v>
      </c>
      <c r="G728" t="s">
        <v>169</v>
      </c>
      <c r="H728">
        <v>0</v>
      </c>
      <c r="I728">
        <v>0</v>
      </c>
      <c r="K728">
        <v>0</v>
      </c>
      <c r="L728">
        <v>2</v>
      </c>
      <c r="M728">
        <v>2</v>
      </c>
      <c r="N728">
        <v>2</v>
      </c>
      <c r="O728">
        <v>2</v>
      </c>
      <c r="P728">
        <v>1</v>
      </c>
      <c r="Q728">
        <v>1</v>
      </c>
      <c r="R728">
        <v>1</v>
      </c>
      <c r="S728">
        <v>1</v>
      </c>
      <c r="T728">
        <v>0</v>
      </c>
      <c r="U728">
        <v>0</v>
      </c>
      <c r="V728">
        <v>0</v>
      </c>
      <c r="W728">
        <v>0</v>
      </c>
      <c r="X728">
        <v>2</v>
      </c>
      <c r="Y728">
        <v>2</v>
      </c>
      <c r="Z728">
        <v>0</v>
      </c>
      <c r="AA728">
        <v>0</v>
      </c>
      <c r="AB728">
        <v>0</v>
      </c>
      <c r="AC728">
        <v>1</v>
      </c>
      <c r="AD728">
        <v>1</v>
      </c>
      <c r="AE728">
        <v>1</v>
      </c>
      <c r="AF728">
        <v>0</v>
      </c>
      <c r="AG728">
        <v>0</v>
      </c>
      <c r="AH728">
        <v>0</v>
      </c>
      <c r="AI728">
        <v>0</v>
      </c>
      <c r="AJ728">
        <v>32</v>
      </c>
      <c r="AK728">
        <v>0</v>
      </c>
      <c r="AL728">
        <v>0</v>
      </c>
      <c r="AM728">
        <v>0</v>
      </c>
      <c r="AN728" s="51" t="s">
        <v>169</v>
      </c>
    </row>
    <row r="729" spans="1:40" x14ac:dyDescent="0.3">
      <c r="A729">
        <v>2025</v>
      </c>
      <c r="B729">
        <v>4</v>
      </c>
      <c r="C729">
        <v>4443</v>
      </c>
      <c r="D729">
        <v>4446</v>
      </c>
      <c r="E729" t="s">
        <v>171</v>
      </c>
      <c r="F729" t="s">
        <v>163</v>
      </c>
      <c r="G729" t="s">
        <v>169</v>
      </c>
      <c r="H729">
        <v>0</v>
      </c>
      <c r="I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1</v>
      </c>
      <c r="Q729">
        <v>1</v>
      </c>
      <c r="R729">
        <v>1</v>
      </c>
      <c r="S729">
        <v>1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22</v>
      </c>
      <c r="AK729">
        <v>0</v>
      </c>
      <c r="AL729">
        <v>0</v>
      </c>
      <c r="AM729">
        <v>3</v>
      </c>
      <c r="AN729" s="51" t="s">
        <v>169</v>
      </c>
    </row>
    <row r="730" spans="1:40" x14ac:dyDescent="0.3">
      <c r="A730">
        <v>2025</v>
      </c>
      <c r="B730">
        <v>4</v>
      </c>
      <c r="C730">
        <v>4444</v>
      </c>
      <c r="D730">
        <v>4447</v>
      </c>
      <c r="E730" t="s">
        <v>172</v>
      </c>
      <c r="F730" t="s">
        <v>163</v>
      </c>
      <c r="G730" t="s">
        <v>169</v>
      </c>
      <c r="H730">
        <v>0</v>
      </c>
      <c r="I730">
        <v>0</v>
      </c>
      <c r="K730">
        <v>0</v>
      </c>
      <c r="L730">
        <v>2</v>
      </c>
      <c r="M730">
        <v>2</v>
      </c>
      <c r="N730">
        <v>2</v>
      </c>
      <c r="O730">
        <v>1</v>
      </c>
      <c r="P730">
        <v>3</v>
      </c>
      <c r="Q730">
        <v>3</v>
      </c>
      <c r="R730">
        <v>3</v>
      </c>
      <c r="S730">
        <v>3</v>
      </c>
      <c r="T730">
        <v>0</v>
      </c>
      <c r="U730">
        <v>0</v>
      </c>
      <c r="V730">
        <v>0</v>
      </c>
      <c r="W730">
        <v>0</v>
      </c>
      <c r="X730">
        <v>1</v>
      </c>
      <c r="Y730">
        <v>4</v>
      </c>
      <c r="Z730">
        <v>1</v>
      </c>
      <c r="AA730">
        <v>0</v>
      </c>
      <c r="AB730">
        <v>3</v>
      </c>
      <c r="AC730">
        <v>2</v>
      </c>
      <c r="AD730">
        <v>4</v>
      </c>
      <c r="AE730">
        <v>4</v>
      </c>
      <c r="AF730">
        <v>1</v>
      </c>
      <c r="AG730">
        <v>1</v>
      </c>
      <c r="AH730">
        <v>9</v>
      </c>
      <c r="AI730">
        <v>0</v>
      </c>
      <c r="AJ730">
        <v>0</v>
      </c>
      <c r="AK730">
        <v>0</v>
      </c>
      <c r="AL730">
        <v>0</v>
      </c>
      <c r="AM730">
        <v>0</v>
      </c>
      <c r="AN730" s="51" t="s">
        <v>169</v>
      </c>
    </row>
    <row r="731" spans="1:40" x14ac:dyDescent="0.3">
      <c r="A731">
        <v>2025</v>
      </c>
      <c r="B731">
        <v>4</v>
      </c>
      <c r="C731">
        <v>4445</v>
      </c>
      <c r="D731">
        <v>4448</v>
      </c>
      <c r="E731" t="s">
        <v>173</v>
      </c>
      <c r="F731" t="s">
        <v>163</v>
      </c>
      <c r="G731" t="s">
        <v>169</v>
      </c>
      <c r="H731">
        <v>0</v>
      </c>
      <c r="I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1</v>
      </c>
      <c r="Y731">
        <v>1</v>
      </c>
      <c r="Z731">
        <v>1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 s="51" t="s">
        <v>169</v>
      </c>
    </row>
    <row r="732" spans="1:40" x14ac:dyDescent="0.3">
      <c r="A732">
        <v>2025</v>
      </c>
      <c r="B732">
        <v>4</v>
      </c>
      <c r="C732">
        <v>4446</v>
      </c>
      <c r="D732">
        <v>4449</v>
      </c>
      <c r="E732" t="s">
        <v>174</v>
      </c>
      <c r="F732" t="s">
        <v>163</v>
      </c>
      <c r="G732" t="s">
        <v>169</v>
      </c>
      <c r="H732">
        <v>0</v>
      </c>
      <c r="I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2</v>
      </c>
      <c r="Q732">
        <v>2</v>
      </c>
      <c r="R732">
        <v>2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1</v>
      </c>
      <c r="Z732">
        <v>1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34</v>
      </c>
      <c r="AK732">
        <v>0</v>
      </c>
      <c r="AL732">
        <v>0</v>
      </c>
      <c r="AM732">
        <v>0</v>
      </c>
      <c r="AN732" s="51" t="s">
        <v>169</v>
      </c>
    </row>
    <row r="733" spans="1:40" x14ac:dyDescent="0.3">
      <c r="A733">
        <v>2025</v>
      </c>
      <c r="B733">
        <v>4</v>
      </c>
      <c r="C733">
        <v>4447</v>
      </c>
      <c r="D733">
        <v>4450</v>
      </c>
      <c r="E733" t="s">
        <v>175</v>
      </c>
      <c r="F733" t="s">
        <v>163</v>
      </c>
      <c r="G733" t="s">
        <v>169</v>
      </c>
      <c r="H733">
        <v>0</v>
      </c>
      <c r="I733">
        <v>0</v>
      </c>
      <c r="K733">
        <v>0</v>
      </c>
      <c r="L733">
        <v>1</v>
      </c>
      <c r="M733">
        <v>1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1</v>
      </c>
      <c r="T733">
        <v>0</v>
      </c>
      <c r="U733">
        <v>0</v>
      </c>
      <c r="V733">
        <v>0</v>
      </c>
      <c r="W733">
        <v>0</v>
      </c>
      <c r="X733">
        <v>1</v>
      </c>
      <c r="Y733">
        <v>1</v>
      </c>
      <c r="Z733">
        <v>1</v>
      </c>
      <c r="AA733">
        <v>0</v>
      </c>
      <c r="AB733">
        <v>2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5</v>
      </c>
      <c r="AK733">
        <v>0</v>
      </c>
      <c r="AL733">
        <v>0</v>
      </c>
      <c r="AM733">
        <v>1</v>
      </c>
      <c r="AN733" s="51" t="s">
        <v>169</v>
      </c>
    </row>
    <row r="734" spans="1:40" x14ac:dyDescent="0.3">
      <c r="A734">
        <v>2025</v>
      </c>
      <c r="B734">
        <v>4</v>
      </c>
      <c r="C734">
        <v>4448</v>
      </c>
      <c r="D734">
        <v>4451</v>
      </c>
      <c r="E734" t="s">
        <v>176</v>
      </c>
      <c r="F734" t="s">
        <v>163</v>
      </c>
      <c r="G734" t="s">
        <v>169</v>
      </c>
      <c r="H734">
        <v>2</v>
      </c>
      <c r="I734">
        <v>0</v>
      </c>
      <c r="K734">
        <v>2</v>
      </c>
      <c r="L734">
        <v>3</v>
      </c>
      <c r="M734">
        <v>3</v>
      </c>
      <c r="N734">
        <v>3</v>
      </c>
      <c r="O734">
        <v>3</v>
      </c>
      <c r="P734">
        <v>3</v>
      </c>
      <c r="Q734">
        <v>3</v>
      </c>
      <c r="R734">
        <v>3</v>
      </c>
      <c r="S734">
        <v>3</v>
      </c>
      <c r="T734">
        <v>5</v>
      </c>
      <c r="U734">
        <v>5</v>
      </c>
      <c r="V734">
        <v>0</v>
      </c>
      <c r="W734">
        <v>0</v>
      </c>
      <c r="X734">
        <v>7</v>
      </c>
      <c r="Y734">
        <v>9</v>
      </c>
      <c r="Z734">
        <v>6</v>
      </c>
      <c r="AA734">
        <v>0</v>
      </c>
      <c r="AB734">
        <v>2</v>
      </c>
      <c r="AC734">
        <v>1</v>
      </c>
      <c r="AD734">
        <v>2</v>
      </c>
      <c r="AE734">
        <v>1</v>
      </c>
      <c r="AF734">
        <v>1</v>
      </c>
      <c r="AG734">
        <v>1</v>
      </c>
      <c r="AH734">
        <v>5</v>
      </c>
      <c r="AI734">
        <v>0</v>
      </c>
      <c r="AJ734">
        <v>19</v>
      </c>
      <c r="AK734">
        <v>0</v>
      </c>
      <c r="AL734">
        <v>0</v>
      </c>
      <c r="AM734">
        <v>0</v>
      </c>
      <c r="AN734" s="51" t="s">
        <v>169</v>
      </c>
    </row>
    <row r="735" spans="1:40" x14ac:dyDescent="0.3">
      <c r="A735">
        <v>2025</v>
      </c>
      <c r="B735">
        <v>4</v>
      </c>
      <c r="C735">
        <v>4449</v>
      </c>
      <c r="D735">
        <v>4452</v>
      </c>
      <c r="E735" t="s">
        <v>177</v>
      </c>
      <c r="F735" t="s">
        <v>163</v>
      </c>
      <c r="G735" t="s">
        <v>164</v>
      </c>
      <c r="H735">
        <v>9</v>
      </c>
      <c r="I735">
        <v>0</v>
      </c>
      <c r="K735">
        <v>11</v>
      </c>
      <c r="L735">
        <v>16</v>
      </c>
      <c r="M735">
        <v>16</v>
      </c>
      <c r="N735">
        <v>16</v>
      </c>
      <c r="O735">
        <v>16</v>
      </c>
      <c r="P735">
        <v>16</v>
      </c>
      <c r="Q735">
        <v>16</v>
      </c>
      <c r="R735">
        <v>16</v>
      </c>
      <c r="S735">
        <v>15</v>
      </c>
      <c r="T735">
        <v>16</v>
      </c>
      <c r="U735">
        <v>15</v>
      </c>
      <c r="V735">
        <v>0</v>
      </c>
      <c r="W735">
        <v>0</v>
      </c>
      <c r="X735">
        <v>16</v>
      </c>
      <c r="Y735">
        <v>17</v>
      </c>
      <c r="Z735">
        <v>14</v>
      </c>
      <c r="AA735">
        <v>0</v>
      </c>
      <c r="AB735">
        <v>20</v>
      </c>
      <c r="AC735">
        <v>6</v>
      </c>
      <c r="AD735">
        <v>7</v>
      </c>
      <c r="AE735">
        <v>8</v>
      </c>
      <c r="AF735">
        <v>50</v>
      </c>
      <c r="AG735">
        <v>6</v>
      </c>
      <c r="AH735">
        <v>4</v>
      </c>
      <c r="AI735">
        <v>0</v>
      </c>
      <c r="AJ735">
        <v>27</v>
      </c>
      <c r="AK735">
        <v>0</v>
      </c>
      <c r="AL735">
        <v>2</v>
      </c>
      <c r="AM735">
        <v>13</v>
      </c>
      <c r="AN735" s="51" t="s">
        <v>366</v>
      </c>
    </row>
    <row r="736" spans="1:40" x14ac:dyDescent="0.3">
      <c r="A736">
        <v>2025</v>
      </c>
      <c r="B736">
        <v>4</v>
      </c>
      <c r="C736">
        <v>4451</v>
      </c>
      <c r="D736">
        <v>4454</v>
      </c>
      <c r="E736" t="s">
        <v>179</v>
      </c>
      <c r="F736" t="s">
        <v>163</v>
      </c>
      <c r="G736" t="s">
        <v>167</v>
      </c>
      <c r="H736">
        <v>0</v>
      </c>
      <c r="I736">
        <v>0</v>
      </c>
      <c r="K736">
        <v>0</v>
      </c>
      <c r="L736">
        <v>1</v>
      </c>
      <c r="M736">
        <v>1</v>
      </c>
      <c r="N736">
        <v>1</v>
      </c>
      <c r="O736">
        <v>1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1</v>
      </c>
      <c r="Y736">
        <v>1</v>
      </c>
      <c r="Z736">
        <v>1</v>
      </c>
      <c r="AA736">
        <v>0</v>
      </c>
      <c r="AB736">
        <v>2</v>
      </c>
      <c r="AC736">
        <v>0</v>
      </c>
      <c r="AD736">
        <v>0</v>
      </c>
      <c r="AE736">
        <v>0</v>
      </c>
      <c r="AF736">
        <v>1</v>
      </c>
      <c r="AG736">
        <v>1</v>
      </c>
      <c r="AH736">
        <v>0</v>
      </c>
      <c r="AI736">
        <v>0</v>
      </c>
      <c r="AJ736">
        <v>2</v>
      </c>
      <c r="AK736">
        <v>0</v>
      </c>
      <c r="AL736">
        <v>0</v>
      </c>
      <c r="AM736">
        <v>1</v>
      </c>
      <c r="AN736" s="51" t="s">
        <v>363</v>
      </c>
    </row>
    <row r="737" spans="1:40" x14ac:dyDescent="0.3">
      <c r="A737">
        <v>2025</v>
      </c>
      <c r="B737">
        <v>4</v>
      </c>
      <c r="C737">
        <v>4452</v>
      </c>
      <c r="D737">
        <v>4455</v>
      </c>
      <c r="E737" t="s">
        <v>167</v>
      </c>
      <c r="F737" t="s">
        <v>163</v>
      </c>
      <c r="G737" t="s">
        <v>167</v>
      </c>
      <c r="H737">
        <v>2</v>
      </c>
      <c r="I737">
        <v>0</v>
      </c>
      <c r="K737">
        <v>2</v>
      </c>
      <c r="L737">
        <v>1</v>
      </c>
      <c r="M737">
        <v>1</v>
      </c>
      <c r="N737">
        <v>1</v>
      </c>
      <c r="O737">
        <v>1</v>
      </c>
      <c r="P737">
        <v>0</v>
      </c>
      <c r="Q737">
        <v>0</v>
      </c>
      <c r="R737">
        <v>2</v>
      </c>
      <c r="S737">
        <v>2</v>
      </c>
      <c r="T737">
        <v>3</v>
      </c>
      <c r="U737">
        <v>3</v>
      </c>
      <c r="V737">
        <v>0</v>
      </c>
      <c r="W737">
        <v>0</v>
      </c>
      <c r="X737">
        <v>1</v>
      </c>
      <c r="Y737">
        <v>5</v>
      </c>
      <c r="Z737">
        <v>4</v>
      </c>
      <c r="AA737">
        <v>0</v>
      </c>
      <c r="AB737">
        <v>6</v>
      </c>
      <c r="AC737">
        <v>0</v>
      </c>
      <c r="AD737">
        <v>1</v>
      </c>
      <c r="AE737">
        <v>0</v>
      </c>
      <c r="AF737">
        <v>3</v>
      </c>
      <c r="AG737">
        <v>2</v>
      </c>
      <c r="AH737">
        <v>1</v>
      </c>
      <c r="AI737">
        <v>0</v>
      </c>
      <c r="AJ737">
        <v>103</v>
      </c>
      <c r="AK737">
        <v>0</v>
      </c>
      <c r="AL737">
        <v>0</v>
      </c>
      <c r="AM737">
        <v>1</v>
      </c>
      <c r="AN737" s="51" t="s">
        <v>363</v>
      </c>
    </row>
    <row r="738" spans="1:40" x14ac:dyDescent="0.3">
      <c r="A738">
        <v>2025</v>
      </c>
      <c r="B738">
        <v>4</v>
      </c>
      <c r="C738">
        <v>4453</v>
      </c>
      <c r="D738">
        <v>4456</v>
      </c>
      <c r="E738" t="s">
        <v>180</v>
      </c>
      <c r="F738" t="s">
        <v>163</v>
      </c>
      <c r="G738" t="s">
        <v>167</v>
      </c>
      <c r="H738">
        <v>0</v>
      </c>
      <c r="I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1</v>
      </c>
      <c r="AD738">
        <v>0</v>
      </c>
      <c r="AE738">
        <v>1</v>
      </c>
      <c r="AF738">
        <v>0</v>
      </c>
      <c r="AG738">
        <v>0</v>
      </c>
      <c r="AH738">
        <v>1</v>
      </c>
      <c r="AI738">
        <v>0</v>
      </c>
      <c r="AJ738">
        <v>0</v>
      </c>
      <c r="AK738">
        <v>0</v>
      </c>
      <c r="AL738">
        <v>0</v>
      </c>
      <c r="AM738">
        <v>0</v>
      </c>
      <c r="AN738" s="51" t="s">
        <v>363</v>
      </c>
    </row>
    <row r="739" spans="1:40" x14ac:dyDescent="0.3">
      <c r="A739">
        <v>2025</v>
      </c>
      <c r="B739">
        <v>4</v>
      </c>
      <c r="C739">
        <v>4454</v>
      </c>
      <c r="D739">
        <v>4457</v>
      </c>
      <c r="E739" t="s">
        <v>181</v>
      </c>
      <c r="F739" t="s">
        <v>163</v>
      </c>
      <c r="G739" t="s">
        <v>167</v>
      </c>
      <c r="H739">
        <v>0</v>
      </c>
      <c r="I739">
        <v>0</v>
      </c>
      <c r="K739">
        <v>0</v>
      </c>
      <c r="L739">
        <v>1</v>
      </c>
      <c r="M739">
        <v>1</v>
      </c>
      <c r="N739">
        <v>0</v>
      </c>
      <c r="O739">
        <v>0</v>
      </c>
      <c r="P739">
        <v>1</v>
      </c>
      <c r="Q739">
        <v>1</v>
      </c>
      <c r="R739">
        <v>1</v>
      </c>
      <c r="S739">
        <v>1</v>
      </c>
      <c r="T739">
        <v>1</v>
      </c>
      <c r="U739">
        <v>0</v>
      </c>
      <c r="V739">
        <v>0</v>
      </c>
      <c r="W739">
        <v>0</v>
      </c>
      <c r="X739">
        <v>1</v>
      </c>
      <c r="Y739">
        <v>1</v>
      </c>
      <c r="Z739">
        <v>0</v>
      </c>
      <c r="AA739">
        <v>0</v>
      </c>
      <c r="AB739">
        <v>2</v>
      </c>
      <c r="AC739">
        <v>1</v>
      </c>
      <c r="AD739">
        <v>1</v>
      </c>
      <c r="AE739">
        <v>1</v>
      </c>
      <c r="AF739">
        <v>1</v>
      </c>
      <c r="AG739">
        <v>1</v>
      </c>
      <c r="AH739">
        <v>0</v>
      </c>
      <c r="AI739">
        <v>0</v>
      </c>
      <c r="AJ739">
        <v>4</v>
      </c>
      <c r="AK739">
        <v>0</v>
      </c>
      <c r="AL739">
        <v>0</v>
      </c>
      <c r="AM739">
        <v>0</v>
      </c>
      <c r="AN739" s="51" t="s">
        <v>363</v>
      </c>
    </row>
    <row r="740" spans="1:40" x14ac:dyDescent="0.3">
      <c r="A740">
        <v>2025</v>
      </c>
      <c r="B740">
        <v>4</v>
      </c>
      <c r="C740">
        <v>4455</v>
      </c>
      <c r="D740">
        <v>4458</v>
      </c>
      <c r="E740" t="s">
        <v>182</v>
      </c>
      <c r="F740" t="s">
        <v>163</v>
      </c>
      <c r="G740" t="s">
        <v>167</v>
      </c>
      <c r="H740">
        <v>0</v>
      </c>
      <c r="I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1</v>
      </c>
      <c r="AC740">
        <v>0</v>
      </c>
      <c r="AD740">
        <v>0</v>
      </c>
      <c r="AE740">
        <v>0</v>
      </c>
      <c r="AF740">
        <v>1</v>
      </c>
      <c r="AG740">
        <v>1</v>
      </c>
      <c r="AH740">
        <v>0</v>
      </c>
      <c r="AI740">
        <v>0</v>
      </c>
      <c r="AJ740">
        <v>6</v>
      </c>
      <c r="AK740">
        <v>0</v>
      </c>
      <c r="AL740">
        <v>0</v>
      </c>
      <c r="AM740">
        <v>0</v>
      </c>
      <c r="AN740" s="51" t="s">
        <v>363</v>
      </c>
    </row>
    <row r="741" spans="1:40" x14ac:dyDescent="0.3">
      <c r="A741">
        <v>2025</v>
      </c>
      <c r="B741">
        <v>4</v>
      </c>
      <c r="C741">
        <v>4456</v>
      </c>
      <c r="D741">
        <v>4459</v>
      </c>
      <c r="E741" t="s">
        <v>183</v>
      </c>
      <c r="F741" t="s">
        <v>163</v>
      </c>
      <c r="G741" t="s">
        <v>167</v>
      </c>
      <c r="H741">
        <v>0</v>
      </c>
      <c r="I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1</v>
      </c>
      <c r="AN741" s="51" t="s">
        <v>363</v>
      </c>
    </row>
    <row r="742" spans="1:40" x14ac:dyDescent="0.3">
      <c r="A742">
        <v>2025</v>
      </c>
      <c r="B742">
        <v>4</v>
      </c>
      <c r="C742">
        <v>4459</v>
      </c>
      <c r="D742">
        <v>4462</v>
      </c>
      <c r="E742" t="s">
        <v>186</v>
      </c>
      <c r="F742" t="s">
        <v>163</v>
      </c>
      <c r="G742" t="s">
        <v>167</v>
      </c>
      <c r="H742">
        <v>0</v>
      </c>
      <c r="I742">
        <v>0</v>
      </c>
      <c r="K742">
        <v>0</v>
      </c>
      <c r="L742">
        <v>1</v>
      </c>
      <c r="M742">
        <v>1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15</v>
      </c>
      <c r="AK742">
        <v>0</v>
      </c>
      <c r="AL742">
        <v>0</v>
      </c>
      <c r="AM742">
        <v>2</v>
      </c>
      <c r="AN742" s="51" t="s">
        <v>363</v>
      </c>
    </row>
    <row r="743" spans="1:40" x14ac:dyDescent="0.3">
      <c r="A743">
        <v>2025</v>
      </c>
      <c r="B743">
        <v>4</v>
      </c>
      <c r="C743">
        <v>4460</v>
      </c>
      <c r="D743">
        <v>4463</v>
      </c>
      <c r="E743" t="s">
        <v>187</v>
      </c>
      <c r="F743" t="s">
        <v>163</v>
      </c>
      <c r="G743" t="s">
        <v>167</v>
      </c>
      <c r="H743">
        <v>0</v>
      </c>
      <c r="I743">
        <v>0</v>
      </c>
      <c r="K743">
        <v>0</v>
      </c>
      <c r="L743">
        <v>1</v>
      </c>
      <c r="M743">
        <v>1</v>
      </c>
      <c r="N743">
        <v>1</v>
      </c>
      <c r="O743">
        <v>1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2</v>
      </c>
      <c r="Z743">
        <v>1</v>
      </c>
      <c r="AA743">
        <v>0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 s="51" t="s">
        <v>363</v>
      </c>
    </row>
    <row r="744" spans="1:40" x14ac:dyDescent="0.3">
      <c r="A744">
        <v>2025</v>
      </c>
      <c r="B744">
        <v>4</v>
      </c>
      <c r="C744">
        <v>4461</v>
      </c>
      <c r="D744">
        <v>4464</v>
      </c>
      <c r="E744" t="s">
        <v>188</v>
      </c>
      <c r="F744" t="s">
        <v>163</v>
      </c>
      <c r="G744" t="s">
        <v>167</v>
      </c>
      <c r="H744">
        <v>0</v>
      </c>
      <c r="I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2</v>
      </c>
      <c r="U744">
        <v>2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1</v>
      </c>
      <c r="AG744">
        <v>1</v>
      </c>
      <c r="AH744">
        <v>1</v>
      </c>
      <c r="AI744">
        <v>0</v>
      </c>
      <c r="AJ744">
        <v>2</v>
      </c>
      <c r="AK744">
        <v>0</v>
      </c>
      <c r="AL744">
        <v>0</v>
      </c>
      <c r="AM744">
        <v>0</v>
      </c>
      <c r="AN744" s="51" t="s">
        <v>363</v>
      </c>
    </row>
    <row r="745" spans="1:40" x14ac:dyDescent="0.3">
      <c r="A745">
        <v>2025</v>
      </c>
      <c r="B745">
        <v>4</v>
      </c>
      <c r="C745">
        <v>4462</v>
      </c>
      <c r="D745">
        <v>4465</v>
      </c>
      <c r="E745" t="s">
        <v>189</v>
      </c>
      <c r="F745" t="s">
        <v>163</v>
      </c>
      <c r="G745" t="s">
        <v>167</v>
      </c>
      <c r="H745">
        <v>0</v>
      </c>
      <c r="I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34</v>
      </c>
      <c r="AK745">
        <v>0</v>
      </c>
      <c r="AL745">
        <v>0</v>
      </c>
      <c r="AM745">
        <v>0</v>
      </c>
      <c r="AN745" s="51" t="s">
        <v>363</v>
      </c>
    </row>
    <row r="746" spans="1:40" x14ac:dyDescent="0.3">
      <c r="A746">
        <v>2025</v>
      </c>
      <c r="B746">
        <v>4</v>
      </c>
      <c r="C746">
        <v>6669</v>
      </c>
      <c r="D746">
        <v>6681</v>
      </c>
      <c r="E746" t="s">
        <v>190</v>
      </c>
      <c r="F746" t="s">
        <v>92</v>
      </c>
      <c r="G746" t="s">
        <v>107</v>
      </c>
      <c r="H746">
        <v>0</v>
      </c>
      <c r="I746">
        <v>0</v>
      </c>
      <c r="K746">
        <v>0</v>
      </c>
      <c r="L746">
        <v>1</v>
      </c>
      <c r="M746">
        <v>1</v>
      </c>
      <c r="N746">
        <v>1</v>
      </c>
      <c r="O746">
        <v>1</v>
      </c>
      <c r="P746">
        <v>2</v>
      </c>
      <c r="Q746">
        <v>2</v>
      </c>
      <c r="R746">
        <v>3</v>
      </c>
      <c r="S746">
        <v>1</v>
      </c>
      <c r="T746">
        <v>4</v>
      </c>
      <c r="U746">
        <v>5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1</v>
      </c>
      <c r="AC746">
        <v>1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2</v>
      </c>
      <c r="AN746" s="51" t="s">
        <v>107</v>
      </c>
    </row>
    <row r="747" spans="1:40" x14ac:dyDescent="0.3">
      <c r="A747">
        <v>2025</v>
      </c>
      <c r="B747">
        <v>4</v>
      </c>
      <c r="C747">
        <v>6670</v>
      </c>
      <c r="D747">
        <v>6682</v>
      </c>
      <c r="E747" t="s">
        <v>191</v>
      </c>
      <c r="F747" t="s">
        <v>92</v>
      </c>
      <c r="G747" t="s">
        <v>107</v>
      </c>
      <c r="H747">
        <v>0</v>
      </c>
      <c r="I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1</v>
      </c>
      <c r="Y747">
        <v>2</v>
      </c>
      <c r="Z747">
        <v>1</v>
      </c>
      <c r="AA747">
        <v>0</v>
      </c>
      <c r="AB747">
        <v>0</v>
      </c>
      <c r="AC747">
        <v>0</v>
      </c>
      <c r="AD747">
        <v>1</v>
      </c>
      <c r="AE747">
        <v>1</v>
      </c>
      <c r="AF747">
        <v>1</v>
      </c>
      <c r="AG747">
        <v>0</v>
      </c>
      <c r="AH747">
        <v>6</v>
      </c>
      <c r="AI747">
        <v>0</v>
      </c>
      <c r="AJ747">
        <v>1</v>
      </c>
      <c r="AK747">
        <v>0</v>
      </c>
      <c r="AL747">
        <v>0</v>
      </c>
      <c r="AM747">
        <v>0</v>
      </c>
      <c r="AN747" s="51" t="s">
        <v>107</v>
      </c>
    </row>
    <row r="748" spans="1:40" x14ac:dyDescent="0.3">
      <c r="A748">
        <v>2025</v>
      </c>
      <c r="B748">
        <v>4</v>
      </c>
      <c r="C748">
        <v>6671</v>
      </c>
      <c r="D748">
        <v>6683</v>
      </c>
      <c r="E748" t="s">
        <v>192</v>
      </c>
      <c r="F748" t="s">
        <v>92</v>
      </c>
      <c r="G748" t="s">
        <v>128</v>
      </c>
      <c r="H748">
        <v>0</v>
      </c>
      <c r="I748">
        <v>0</v>
      </c>
      <c r="K748">
        <v>0</v>
      </c>
      <c r="L748">
        <v>3</v>
      </c>
      <c r="M748">
        <v>3</v>
      </c>
      <c r="N748">
        <v>3</v>
      </c>
      <c r="O748">
        <v>3</v>
      </c>
      <c r="P748">
        <v>3</v>
      </c>
      <c r="Q748">
        <v>2</v>
      </c>
      <c r="R748">
        <v>3</v>
      </c>
      <c r="S748">
        <v>3</v>
      </c>
      <c r="T748">
        <v>1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</v>
      </c>
      <c r="AD748">
        <v>0</v>
      </c>
      <c r="AE748">
        <v>0</v>
      </c>
      <c r="AF748">
        <v>1</v>
      </c>
      <c r="AG748">
        <v>1</v>
      </c>
      <c r="AH748">
        <v>2</v>
      </c>
      <c r="AI748">
        <v>0</v>
      </c>
      <c r="AJ748">
        <v>0</v>
      </c>
      <c r="AK748">
        <v>0</v>
      </c>
      <c r="AL748">
        <v>0</v>
      </c>
      <c r="AM748">
        <v>0</v>
      </c>
      <c r="AN748" s="51" t="s">
        <v>128</v>
      </c>
    </row>
    <row r="749" spans="1:40" x14ac:dyDescent="0.3">
      <c r="A749">
        <v>2025</v>
      </c>
      <c r="B749">
        <v>4</v>
      </c>
      <c r="C749">
        <v>6709</v>
      </c>
      <c r="D749">
        <v>6722</v>
      </c>
      <c r="E749" t="s">
        <v>193</v>
      </c>
      <c r="F749" t="s">
        <v>33</v>
      </c>
      <c r="G749" t="s">
        <v>61</v>
      </c>
      <c r="H749">
        <v>1</v>
      </c>
      <c r="I749">
        <v>0</v>
      </c>
      <c r="K749">
        <v>1</v>
      </c>
      <c r="L749">
        <v>5</v>
      </c>
      <c r="M749">
        <v>5</v>
      </c>
      <c r="N749">
        <v>5</v>
      </c>
      <c r="O749">
        <v>5</v>
      </c>
      <c r="P749">
        <v>2</v>
      </c>
      <c r="Q749">
        <v>2</v>
      </c>
      <c r="R749">
        <v>2</v>
      </c>
      <c r="S749">
        <v>2</v>
      </c>
      <c r="T749">
        <v>5</v>
      </c>
      <c r="U749">
        <v>5</v>
      </c>
      <c r="V749">
        <v>0</v>
      </c>
      <c r="W749">
        <v>0</v>
      </c>
      <c r="X749">
        <v>5</v>
      </c>
      <c r="Y749">
        <v>5</v>
      </c>
      <c r="Z749">
        <v>3</v>
      </c>
      <c r="AA749">
        <v>0</v>
      </c>
      <c r="AB749">
        <v>5</v>
      </c>
      <c r="AC749">
        <v>4</v>
      </c>
      <c r="AD749">
        <v>5</v>
      </c>
      <c r="AE749">
        <v>5</v>
      </c>
      <c r="AF749">
        <v>6</v>
      </c>
      <c r="AG749">
        <v>4</v>
      </c>
      <c r="AH749">
        <v>7</v>
      </c>
      <c r="AI749">
        <v>0</v>
      </c>
      <c r="AJ749">
        <v>2</v>
      </c>
      <c r="AK749">
        <v>0</v>
      </c>
      <c r="AL749">
        <v>1</v>
      </c>
      <c r="AM749">
        <v>0</v>
      </c>
      <c r="AN749" s="51" t="s">
        <v>193</v>
      </c>
    </row>
    <row r="750" spans="1:40" x14ac:dyDescent="0.3">
      <c r="A750">
        <v>2025</v>
      </c>
      <c r="B750">
        <v>4</v>
      </c>
      <c r="C750">
        <v>6710</v>
      </c>
      <c r="D750">
        <v>6723</v>
      </c>
      <c r="E750" t="s">
        <v>194</v>
      </c>
      <c r="F750" t="s">
        <v>33</v>
      </c>
      <c r="G750" t="s">
        <v>54</v>
      </c>
      <c r="H750">
        <v>0</v>
      </c>
      <c r="I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8</v>
      </c>
      <c r="AG750">
        <v>1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 s="51" t="s">
        <v>194</v>
      </c>
    </row>
    <row r="751" spans="1:40" x14ac:dyDescent="0.3">
      <c r="A751">
        <v>2025</v>
      </c>
      <c r="B751">
        <v>4</v>
      </c>
      <c r="C751">
        <v>6930</v>
      </c>
      <c r="D751">
        <v>6953</v>
      </c>
      <c r="E751" t="s">
        <v>195</v>
      </c>
      <c r="F751" t="s">
        <v>92</v>
      </c>
      <c r="G751" t="s">
        <v>116</v>
      </c>
      <c r="H751">
        <v>0</v>
      </c>
      <c r="I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1</v>
      </c>
      <c r="Q751">
        <v>1</v>
      </c>
      <c r="R751">
        <v>1</v>
      </c>
      <c r="S751">
        <v>1</v>
      </c>
      <c r="T751">
        <v>1</v>
      </c>
      <c r="U751">
        <v>1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1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4</v>
      </c>
      <c r="AI751">
        <v>0</v>
      </c>
      <c r="AJ751">
        <v>21</v>
      </c>
      <c r="AK751">
        <v>0</v>
      </c>
      <c r="AL751">
        <v>0</v>
      </c>
      <c r="AM751">
        <v>0</v>
      </c>
      <c r="AN751" s="51" t="s">
        <v>116</v>
      </c>
    </row>
    <row r="752" spans="1:40" x14ac:dyDescent="0.3">
      <c r="A752">
        <v>2025</v>
      </c>
      <c r="B752">
        <v>4</v>
      </c>
      <c r="C752">
        <v>6974</v>
      </c>
      <c r="D752">
        <v>6997</v>
      </c>
      <c r="E752" t="s">
        <v>197</v>
      </c>
      <c r="F752" t="s">
        <v>33</v>
      </c>
      <c r="G752" t="s">
        <v>54</v>
      </c>
      <c r="H752">
        <v>0</v>
      </c>
      <c r="I752">
        <v>0</v>
      </c>
      <c r="K752">
        <v>1</v>
      </c>
      <c r="L752">
        <v>0</v>
      </c>
      <c r="M752">
        <v>0</v>
      </c>
      <c r="N752">
        <v>0</v>
      </c>
      <c r="O752">
        <v>0</v>
      </c>
      <c r="P752">
        <v>4</v>
      </c>
      <c r="Q752">
        <v>4</v>
      </c>
      <c r="R752">
        <v>4</v>
      </c>
      <c r="S752">
        <v>4</v>
      </c>
      <c r="T752">
        <v>4</v>
      </c>
      <c r="U752">
        <v>4</v>
      </c>
      <c r="V752">
        <v>0</v>
      </c>
      <c r="W752">
        <v>0</v>
      </c>
      <c r="X752">
        <v>4</v>
      </c>
      <c r="Y752">
        <v>5</v>
      </c>
      <c r="Z752">
        <v>3</v>
      </c>
      <c r="AA752">
        <v>0</v>
      </c>
      <c r="AB752">
        <v>2</v>
      </c>
      <c r="AC752">
        <v>3</v>
      </c>
      <c r="AD752">
        <v>2</v>
      </c>
      <c r="AE752">
        <v>2</v>
      </c>
      <c r="AF752">
        <v>1</v>
      </c>
      <c r="AG752">
        <v>1</v>
      </c>
      <c r="AH752">
        <v>0</v>
      </c>
      <c r="AI752">
        <v>0</v>
      </c>
      <c r="AJ752">
        <v>38</v>
      </c>
      <c r="AK752">
        <v>0</v>
      </c>
      <c r="AL752">
        <v>2</v>
      </c>
      <c r="AM752">
        <v>1</v>
      </c>
      <c r="AN752" s="51" t="s">
        <v>197</v>
      </c>
    </row>
    <row r="753" spans="1:40" x14ac:dyDescent="0.3">
      <c r="A753">
        <v>2025</v>
      </c>
      <c r="B753">
        <v>4</v>
      </c>
      <c r="C753">
        <v>6997</v>
      </c>
      <c r="D753">
        <v>7020</v>
      </c>
      <c r="E753" t="s">
        <v>198</v>
      </c>
      <c r="F753" t="s">
        <v>92</v>
      </c>
      <c r="G753" t="s">
        <v>118</v>
      </c>
      <c r="H753">
        <v>1</v>
      </c>
      <c r="I753">
        <v>0</v>
      </c>
      <c r="K753">
        <v>1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1</v>
      </c>
      <c r="U753">
        <v>1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2</v>
      </c>
      <c r="AC753">
        <v>1</v>
      </c>
      <c r="AD753">
        <v>1</v>
      </c>
      <c r="AE753">
        <v>0</v>
      </c>
      <c r="AF753">
        <v>1</v>
      </c>
      <c r="AG753">
        <v>1</v>
      </c>
      <c r="AH753">
        <v>0</v>
      </c>
      <c r="AI753">
        <v>0</v>
      </c>
      <c r="AJ753">
        <v>15</v>
      </c>
      <c r="AK753">
        <v>0</v>
      </c>
      <c r="AL753">
        <v>0</v>
      </c>
      <c r="AM753">
        <v>0</v>
      </c>
      <c r="AN753" s="51" t="s">
        <v>360</v>
      </c>
    </row>
    <row r="754" spans="1:40" x14ac:dyDescent="0.3">
      <c r="A754">
        <v>2025</v>
      </c>
      <c r="B754">
        <v>4</v>
      </c>
      <c r="C754">
        <v>6998</v>
      </c>
      <c r="D754">
        <v>7021</v>
      </c>
      <c r="E754" t="s">
        <v>199</v>
      </c>
      <c r="F754" t="s">
        <v>92</v>
      </c>
      <c r="G754" t="s">
        <v>118</v>
      </c>
      <c r="H754">
        <v>0</v>
      </c>
      <c r="I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1</v>
      </c>
      <c r="AC754">
        <v>1</v>
      </c>
      <c r="AD754">
        <v>1</v>
      </c>
      <c r="AE754">
        <v>1</v>
      </c>
      <c r="AF754">
        <v>0</v>
      </c>
      <c r="AG754">
        <v>0</v>
      </c>
      <c r="AH754">
        <v>0</v>
      </c>
      <c r="AI754">
        <v>0</v>
      </c>
      <c r="AJ754">
        <v>17</v>
      </c>
      <c r="AK754">
        <v>0</v>
      </c>
      <c r="AL754">
        <v>0</v>
      </c>
      <c r="AM754">
        <v>2</v>
      </c>
      <c r="AN754" s="51" t="s">
        <v>360</v>
      </c>
    </row>
    <row r="755" spans="1:40" x14ac:dyDescent="0.3">
      <c r="A755">
        <v>2025</v>
      </c>
      <c r="B755">
        <v>4</v>
      </c>
      <c r="C755">
        <v>6999</v>
      </c>
      <c r="D755">
        <v>7022</v>
      </c>
      <c r="E755" t="s">
        <v>200</v>
      </c>
      <c r="F755" t="s">
        <v>163</v>
      </c>
      <c r="G755" t="s">
        <v>169</v>
      </c>
      <c r="H755">
        <v>0</v>
      </c>
      <c r="I755">
        <v>0</v>
      </c>
      <c r="K755">
        <v>0</v>
      </c>
      <c r="L755">
        <v>2</v>
      </c>
      <c r="M755">
        <v>2</v>
      </c>
      <c r="N755">
        <v>2</v>
      </c>
      <c r="O755">
        <v>2</v>
      </c>
      <c r="P755">
        <v>2</v>
      </c>
      <c r="Q755">
        <v>2</v>
      </c>
      <c r="R755">
        <v>2</v>
      </c>
      <c r="S755">
        <v>2</v>
      </c>
      <c r="T755">
        <v>0</v>
      </c>
      <c r="U755">
        <v>0</v>
      </c>
      <c r="V755">
        <v>0</v>
      </c>
      <c r="W755">
        <v>0</v>
      </c>
      <c r="X755">
        <v>3</v>
      </c>
      <c r="Y755">
        <v>3</v>
      </c>
      <c r="Z755">
        <v>3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27</v>
      </c>
      <c r="AK755">
        <v>0</v>
      </c>
      <c r="AL755">
        <v>0</v>
      </c>
      <c r="AM755">
        <v>0</v>
      </c>
      <c r="AN755" s="51" t="s">
        <v>169</v>
      </c>
    </row>
    <row r="756" spans="1:40" x14ac:dyDescent="0.3">
      <c r="A756">
        <v>2025</v>
      </c>
      <c r="B756">
        <v>4</v>
      </c>
      <c r="C756">
        <v>7000</v>
      </c>
      <c r="D756">
        <v>7023</v>
      </c>
      <c r="E756" t="s">
        <v>201</v>
      </c>
      <c r="F756" t="s">
        <v>33</v>
      </c>
      <c r="G756" t="s">
        <v>42</v>
      </c>
      <c r="H756">
        <v>0</v>
      </c>
      <c r="I756">
        <v>0</v>
      </c>
      <c r="K756">
        <v>0</v>
      </c>
      <c r="L756">
        <v>3</v>
      </c>
      <c r="M756">
        <v>3</v>
      </c>
      <c r="N756">
        <v>3</v>
      </c>
      <c r="O756">
        <v>3</v>
      </c>
      <c r="P756">
        <v>0</v>
      </c>
      <c r="Q756">
        <v>0</v>
      </c>
      <c r="R756">
        <v>0</v>
      </c>
      <c r="S756">
        <v>0</v>
      </c>
      <c r="T756">
        <v>1</v>
      </c>
      <c r="U756">
        <v>1</v>
      </c>
      <c r="V756">
        <v>0</v>
      </c>
      <c r="W756">
        <v>0</v>
      </c>
      <c r="X756">
        <v>1</v>
      </c>
      <c r="Y756">
        <v>1</v>
      </c>
      <c r="Z756">
        <v>1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8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 s="51" t="s">
        <v>42</v>
      </c>
    </row>
    <row r="757" spans="1:40" x14ac:dyDescent="0.3">
      <c r="A757">
        <v>2025</v>
      </c>
      <c r="B757">
        <v>4</v>
      </c>
      <c r="C757">
        <v>7083</v>
      </c>
      <c r="D757">
        <v>7107</v>
      </c>
      <c r="E757" t="s">
        <v>58</v>
      </c>
      <c r="F757" t="s">
        <v>33</v>
      </c>
      <c r="G757" t="s">
        <v>58</v>
      </c>
      <c r="H757">
        <v>1</v>
      </c>
      <c r="I757">
        <v>0</v>
      </c>
      <c r="K757">
        <v>1</v>
      </c>
      <c r="L757">
        <v>9</v>
      </c>
      <c r="M757">
        <v>9</v>
      </c>
      <c r="N757">
        <v>9</v>
      </c>
      <c r="O757">
        <v>9</v>
      </c>
      <c r="P757">
        <v>15</v>
      </c>
      <c r="Q757">
        <v>15</v>
      </c>
      <c r="R757">
        <v>16</v>
      </c>
      <c r="S757">
        <v>15</v>
      </c>
      <c r="T757">
        <v>11</v>
      </c>
      <c r="U757">
        <v>12</v>
      </c>
      <c r="V757">
        <v>0</v>
      </c>
      <c r="W757">
        <v>0</v>
      </c>
      <c r="X757">
        <v>10</v>
      </c>
      <c r="Y757">
        <v>10</v>
      </c>
      <c r="Z757">
        <v>12</v>
      </c>
      <c r="AA757">
        <v>0</v>
      </c>
      <c r="AB757">
        <v>14</v>
      </c>
      <c r="AC757">
        <v>9</v>
      </c>
      <c r="AD757">
        <v>10</v>
      </c>
      <c r="AE757">
        <v>10</v>
      </c>
      <c r="AF757">
        <v>7</v>
      </c>
      <c r="AG757">
        <v>6</v>
      </c>
      <c r="AH757">
        <v>2</v>
      </c>
      <c r="AI757">
        <v>0</v>
      </c>
      <c r="AJ757">
        <v>3</v>
      </c>
      <c r="AK757">
        <v>0</v>
      </c>
      <c r="AL757">
        <v>2</v>
      </c>
      <c r="AM757">
        <v>4</v>
      </c>
      <c r="AN757" s="51" t="s">
        <v>58</v>
      </c>
    </row>
    <row r="758" spans="1:40" x14ac:dyDescent="0.3">
      <c r="A758">
        <v>2025</v>
      </c>
      <c r="B758">
        <v>4</v>
      </c>
      <c r="C758">
        <v>7156</v>
      </c>
      <c r="D758">
        <v>7183</v>
      </c>
      <c r="E758" t="s">
        <v>202</v>
      </c>
      <c r="F758" t="s">
        <v>33</v>
      </c>
      <c r="G758" t="s">
        <v>49</v>
      </c>
      <c r="H758">
        <v>0</v>
      </c>
      <c r="I758">
        <v>0</v>
      </c>
      <c r="K758">
        <v>0</v>
      </c>
      <c r="L758">
        <v>18</v>
      </c>
      <c r="M758">
        <v>18</v>
      </c>
      <c r="N758">
        <v>18</v>
      </c>
      <c r="O758">
        <v>18</v>
      </c>
      <c r="P758">
        <v>7</v>
      </c>
      <c r="Q758">
        <v>7</v>
      </c>
      <c r="R758">
        <v>7</v>
      </c>
      <c r="S758">
        <v>7</v>
      </c>
      <c r="T758">
        <v>10</v>
      </c>
      <c r="U758">
        <v>10</v>
      </c>
      <c r="V758">
        <v>0</v>
      </c>
      <c r="W758">
        <v>0</v>
      </c>
      <c r="X758">
        <v>6</v>
      </c>
      <c r="Y758">
        <v>6</v>
      </c>
      <c r="Z758">
        <v>7</v>
      </c>
      <c r="AA758">
        <v>0</v>
      </c>
      <c r="AB758">
        <v>19</v>
      </c>
      <c r="AC758">
        <v>9</v>
      </c>
      <c r="AD758">
        <v>7</v>
      </c>
      <c r="AE758">
        <v>6</v>
      </c>
      <c r="AF758">
        <v>14</v>
      </c>
      <c r="AG758">
        <v>14</v>
      </c>
      <c r="AH758">
        <v>4</v>
      </c>
      <c r="AI758">
        <v>0</v>
      </c>
      <c r="AJ758">
        <v>11</v>
      </c>
      <c r="AK758">
        <v>0</v>
      </c>
      <c r="AL758">
        <v>2</v>
      </c>
      <c r="AM758">
        <v>4</v>
      </c>
      <c r="AN758" s="51" t="s">
        <v>49</v>
      </c>
    </row>
    <row r="759" spans="1:40" x14ac:dyDescent="0.3">
      <c r="A759">
        <v>2025</v>
      </c>
      <c r="B759">
        <v>4</v>
      </c>
      <c r="C759">
        <v>7195</v>
      </c>
      <c r="D759">
        <v>7222</v>
      </c>
      <c r="E759" t="s">
        <v>203</v>
      </c>
      <c r="F759" t="s">
        <v>92</v>
      </c>
      <c r="G759" t="s">
        <v>141</v>
      </c>
      <c r="H759">
        <v>0</v>
      </c>
      <c r="I759">
        <v>0</v>
      </c>
      <c r="K759">
        <v>0</v>
      </c>
      <c r="L759">
        <v>1</v>
      </c>
      <c r="M759">
        <v>1</v>
      </c>
      <c r="N759">
        <v>1</v>
      </c>
      <c r="O759">
        <v>1</v>
      </c>
      <c r="P759">
        <v>0</v>
      </c>
      <c r="Q759">
        <v>0</v>
      </c>
      <c r="R759">
        <v>0</v>
      </c>
      <c r="S759">
        <v>0</v>
      </c>
      <c r="T759">
        <v>1</v>
      </c>
      <c r="U759">
        <v>1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1</v>
      </c>
      <c r="AC759">
        <v>0</v>
      </c>
      <c r="AD759">
        <v>0</v>
      </c>
      <c r="AE759">
        <v>0</v>
      </c>
      <c r="AF759">
        <v>1</v>
      </c>
      <c r="AG759">
        <v>1</v>
      </c>
      <c r="AH759">
        <v>0</v>
      </c>
      <c r="AI759">
        <v>0</v>
      </c>
      <c r="AJ759">
        <v>26</v>
      </c>
      <c r="AK759">
        <v>0</v>
      </c>
      <c r="AL759">
        <v>0</v>
      </c>
      <c r="AM759">
        <v>0</v>
      </c>
      <c r="AN759" s="51" t="s">
        <v>141</v>
      </c>
    </row>
    <row r="760" spans="1:40" x14ac:dyDescent="0.3">
      <c r="A760">
        <v>2025</v>
      </c>
      <c r="B760">
        <v>4</v>
      </c>
      <c r="C760">
        <v>7196</v>
      </c>
      <c r="D760">
        <v>7223</v>
      </c>
      <c r="E760" t="s">
        <v>204</v>
      </c>
      <c r="F760" t="s">
        <v>92</v>
      </c>
      <c r="G760" t="s">
        <v>141</v>
      </c>
      <c r="H760">
        <v>0</v>
      </c>
      <c r="I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1</v>
      </c>
      <c r="Q760">
        <v>1</v>
      </c>
      <c r="R760">
        <v>1</v>
      </c>
      <c r="S760">
        <v>1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2</v>
      </c>
      <c r="AC760">
        <v>1</v>
      </c>
      <c r="AD760">
        <v>1</v>
      </c>
      <c r="AE760">
        <v>1</v>
      </c>
      <c r="AF760">
        <v>2</v>
      </c>
      <c r="AG760">
        <v>1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 s="51" t="s">
        <v>141</v>
      </c>
    </row>
    <row r="761" spans="1:40" x14ac:dyDescent="0.3">
      <c r="A761">
        <v>2025</v>
      </c>
      <c r="B761">
        <v>4</v>
      </c>
      <c r="C761">
        <v>7273</v>
      </c>
      <c r="D761">
        <v>7306</v>
      </c>
      <c r="E761" t="s">
        <v>205</v>
      </c>
      <c r="F761" t="s">
        <v>33</v>
      </c>
      <c r="G761" t="s">
        <v>56</v>
      </c>
      <c r="H761">
        <v>0</v>
      </c>
      <c r="I761">
        <v>0</v>
      </c>
      <c r="K761">
        <v>0</v>
      </c>
      <c r="L761">
        <v>9</v>
      </c>
      <c r="M761">
        <v>9</v>
      </c>
      <c r="N761">
        <v>9</v>
      </c>
      <c r="O761">
        <v>9</v>
      </c>
      <c r="P761">
        <v>5</v>
      </c>
      <c r="Q761">
        <v>5</v>
      </c>
      <c r="R761">
        <v>5</v>
      </c>
      <c r="S761">
        <v>5</v>
      </c>
      <c r="T761">
        <v>3</v>
      </c>
      <c r="U761">
        <v>3</v>
      </c>
      <c r="V761">
        <v>0</v>
      </c>
      <c r="W761">
        <v>0</v>
      </c>
      <c r="X761">
        <v>5</v>
      </c>
      <c r="Y761">
        <v>6</v>
      </c>
      <c r="Z761">
        <v>5</v>
      </c>
      <c r="AA761">
        <v>0</v>
      </c>
      <c r="AB761">
        <v>1</v>
      </c>
      <c r="AC761">
        <v>3</v>
      </c>
      <c r="AD761">
        <v>4</v>
      </c>
      <c r="AE761">
        <v>4</v>
      </c>
      <c r="AF761">
        <v>28</v>
      </c>
      <c r="AG761">
        <v>13</v>
      </c>
      <c r="AH761">
        <v>0</v>
      </c>
      <c r="AI761">
        <v>0</v>
      </c>
      <c r="AJ761">
        <v>2</v>
      </c>
      <c r="AK761">
        <v>0</v>
      </c>
      <c r="AL761">
        <v>1</v>
      </c>
      <c r="AM761">
        <v>5</v>
      </c>
      <c r="AN761" s="51" t="s">
        <v>56</v>
      </c>
    </row>
    <row r="762" spans="1:40" x14ac:dyDescent="0.3">
      <c r="A762">
        <v>2025</v>
      </c>
      <c r="B762">
        <v>4</v>
      </c>
      <c r="C762">
        <v>7282</v>
      </c>
      <c r="D762">
        <v>7315</v>
      </c>
      <c r="E762" t="s">
        <v>206</v>
      </c>
      <c r="F762" t="s">
        <v>92</v>
      </c>
      <c r="G762" t="s">
        <v>128</v>
      </c>
      <c r="H762">
        <v>0</v>
      </c>
      <c r="I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3</v>
      </c>
      <c r="Q762">
        <v>3</v>
      </c>
      <c r="R762">
        <v>3</v>
      </c>
      <c r="S762">
        <v>3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1</v>
      </c>
      <c r="AA762">
        <v>0</v>
      </c>
      <c r="AB762">
        <v>2</v>
      </c>
      <c r="AC762">
        <v>1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 s="51" t="s">
        <v>128</v>
      </c>
    </row>
    <row r="763" spans="1:40" x14ac:dyDescent="0.3">
      <c r="A763">
        <v>2025</v>
      </c>
      <c r="B763">
        <v>4</v>
      </c>
      <c r="C763">
        <v>7283</v>
      </c>
      <c r="D763">
        <v>7316</v>
      </c>
      <c r="E763" t="s">
        <v>207</v>
      </c>
      <c r="F763" t="s">
        <v>92</v>
      </c>
      <c r="G763" t="s">
        <v>128</v>
      </c>
      <c r="H763">
        <v>0</v>
      </c>
      <c r="I763">
        <v>0</v>
      </c>
      <c r="K763">
        <v>0</v>
      </c>
      <c r="L763">
        <v>1</v>
      </c>
      <c r="M763">
        <v>1</v>
      </c>
      <c r="N763">
        <v>1</v>
      </c>
      <c r="O763">
        <v>1</v>
      </c>
      <c r="P763">
        <v>1</v>
      </c>
      <c r="Q763">
        <v>1</v>
      </c>
      <c r="R763">
        <v>1</v>
      </c>
      <c r="S763">
        <v>1</v>
      </c>
      <c r="T763">
        <v>2</v>
      </c>
      <c r="U763">
        <v>2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 s="51" t="s">
        <v>128</v>
      </c>
    </row>
    <row r="764" spans="1:40" x14ac:dyDescent="0.3">
      <c r="A764">
        <v>2025</v>
      </c>
      <c r="B764">
        <v>4</v>
      </c>
      <c r="C764">
        <v>7284</v>
      </c>
      <c r="D764">
        <v>7317</v>
      </c>
      <c r="E764" t="s">
        <v>208</v>
      </c>
      <c r="F764" t="s">
        <v>163</v>
      </c>
      <c r="G764" t="s">
        <v>169</v>
      </c>
      <c r="H764">
        <v>0</v>
      </c>
      <c r="I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1</v>
      </c>
      <c r="AG764">
        <v>0</v>
      </c>
      <c r="AH764">
        <v>0</v>
      </c>
      <c r="AI764">
        <v>0</v>
      </c>
      <c r="AJ764">
        <v>1</v>
      </c>
      <c r="AK764">
        <v>0</v>
      </c>
      <c r="AL764">
        <v>0</v>
      </c>
      <c r="AM764">
        <v>0</v>
      </c>
      <c r="AN764" s="51" t="s">
        <v>169</v>
      </c>
    </row>
    <row r="765" spans="1:40" x14ac:dyDescent="0.3">
      <c r="A765">
        <v>2025</v>
      </c>
      <c r="B765">
        <v>4</v>
      </c>
      <c r="C765">
        <v>7285</v>
      </c>
      <c r="D765">
        <v>7318</v>
      </c>
      <c r="E765" t="s">
        <v>209</v>
      </c>
      <c r="F765" t="s">
        <v>92</v>
      </c>
      <c r="G765" t="s">
        <v>118</v>
      </c>
      <c r="H765">
        <v>0</v>
      </c>
      <c r="I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1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v>0</v>
      </c>
      <c r="AA765">
        <v>0</v>
      </c>
      <c r="AB765">
        <v>6</v>
      </c>
      <c r="AC765">
        <v>0</v>
      </c>
      <c r="AD765">
        <v>1</v>
      </c>
      <c r="AE765">
        <v>0</v>
      </c>
      <c r="AF765">
        <v>1</v>
      </c>
      <c r="AG765">
        <v>0</v>
      </c>
      <c r="AH765">
        <v>0</v>
      </c>
      <c r="AI765">
        <v>0</v>
      </c>
      <c r="AJ765">
        <v>20</v>
      </c>
      <c r="AK765">
        <v>0</v>
      </c>
      <c r="AL765">
        <v>0</v>
      </c>
      <c r="AM765">
        <v>0</v>
      </c>
      <c r="AN765" s="51" t="s">
        <v>360</v>
      </c>
    </row>
    <row r="766" spans="1:40" x14ac:dyDescent="0.3">
      <c r="A766">
        <v>2025</v>
      </c>
      <c r="B766">
        <v>4</v>
      </c>
      <c r="C766">
        <v>8434</v>
      </c>
      <c r="D766">
        <v>7410</v>
      </c>
      <c r="E766" t="s">
        <v>210</v>
      </c>
      <c r="F766" t="s">
        <v>33</v>
      </c>
      <c r="G766" t="s">
        <v>45</v>
      </c>
      <c r="H766">
        <v>0</v>
      </c>
      <c r="I766">
        <v>0</v>
      </c>
      <c r="K766">
        <v>0</v>
      </c>
      <c r="L766">
        <v>5</v>
      </c>
      <c r="M766">
        <v>5</v>
      </c>
      <c r="N766">
        <v>5</v>
      </c>
      <c r="O766">
        <v>5</v>
      </c>
      <c r="P766">
        <v>11</v>
      </c>
      <c r="Q766">
        <v>11</v>
      </c>
      <c r="R766">
        <v>11</v>
      </c>
      <c r="S766">
        <v>11</v>
      </c>
      <c r="T766">
        <v>6</v>
      </c>
      <c r="U766">
        <v>6</v>
      </c>
      <c r="V766">
        <v>0</v>
      </c>
      <c r="W766">
        <v>0</v>
      </c>
      <c r="X766">
        <v>8</v>
      </c>
      <c r="Y766">
        <v>8</v>
      </c>
      <c r="Z766">
        <v>9</v>
      </c>
      <c r="AA766">
        <v>0</v>
      </c>
      <c r="AB766">
        <v>6</v>
      </c>
      <c r="AC766">
        <v>0</v>
      </c>
      <c r="AD766">
        <v>0</v>
      </c>
      <c r="AE766">
        <v>0</v>
      </c>
      <c r="AF766">
        <v>4</v>
      </c>
      <c r="AG766">
        <v>4</v>
      </c>
      <c r="AH766">
        <v>2</v>
      </c>
      <c r="AI766">
        <v>0</v>
      </c>
      <c r="AJ766">
        <v>9</v>
      </c>
      <c r="AK766">
        <v>0</v>
      </c>
      <c r="AL766">
        <v>2</v>
      </c>
      <c r="AM766">
        <v>2</v>
      </c>
      <c r="AN766" s="51" t="s">
        <v>45</v>
      </c>
    </row>
    <row r="767" spans="1:40" x14ac:dyDescent="0.3">
      <c r="A767">
        <v>2025</v>
      </c>
      <c r="B767">
        <v>4</v>
      </c>
      <c r="C767">
        <v>10904</v>
      </c>
      <c r="D767">
        <v>9468</v>
      </c>
      <c r="E767" t="s">
        <v>211</v>
      </c>
      <c r="F767" t="s">
        <v>92</v>
      </c>
      <c r="G767" t="s">
        <v>107</v>
      </c>
      <c r="H767">
        <v>0</v>
      </c>
      <c r="I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1</v>
      </c>
      <c r="Y767">
        <v>1</v>
      </c>
      <c r="Z767">
        <v>1</v>
      </c>
      <c r="AA767">
        <v>0</v>
      </c>
      <c r="AB767">
        <v>0</v>
      </c>
      <c r="AC767">
        <v>1</v>
      </c>
      <c r="AD767">
        <v>1</v>
      </c>
      <c r="AE767">
        <v>1</v>
      </c>
      <c r="AF767">
        <v>1</v>
      </c>
      <c r="AG767">
        <v>1</v>
      </c>
      <c r="AH767">
        <v>1</v>
      </c>
      <c r="AI767">
        <v>0</v>
      </c>
      <c r="AJ767">
        <v>2</v>
      </c>
      <c r="AK767">
        <v>0</v>
      </c>
      <c r="AL767">
        <v>0</v>
      </c>
      <c r="AM767">
        <v>1</v>
      </c>
      <c r="AN767" s="51" t="s">
        <v>107</v>
      </c>
    </row>
    <row r="768" spans="1:40" x14ac:dyDescent="0.3">
      <c r="A768">
        <v>2025</v>
      </c>
      <c r="B768">
        <v>4</v>
      </c>
      <c r="C768">
        <v>11767</v>
      </c>
      <c r="D768">
        <v>10096</v>
      </c>
      <c r="E768" t="s">
        <v>212</v>
      </c>
      <c r="F768" t="s">
        <v>92</v>
      </c>
      <c r="G768" t="s">
        <v>128</v>
      </c>
      <c r="H768">
        <v>0</v>
      </c>
      <c r="I768">
        <v>0</v>
      </c>
      <c r="K768">
        <v>0</v>
      </c>
      <c r="L768">
        <v>1</v>
      </c>
      <c r="M768">
        <v>1</v>
      </c>
      <c r="N768">
        <v>1</v>
      </c>
      <c r="O768">
        <v>1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1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28</v>
      </c>
      <c r="AK768">
        <v>0</v>
      </c>
      <c r="AL768">
        <v>0</v>
      </c>
      <c r="AM768">
        <v>0</v>
      </c>
      <c r="AN768" s="51" t="s">
        <v>128</v>
      </c>
    </row>
    <row r="769" spans="1:40" x14ac:dyDescent="0.3">
      <c r="A769">
        <v>2025</v>
      </c>
      <c r="B769">
        <v>4</v>
      </c>
      <c r="C769">
        <v>12507</v>
      </c>
      <c r="D769">
        <v>11833</v>
      </c>
      <c r="E769" t="s">
        <v>461</v>
      </c>
      <c r="F769" t="s">
        <v>90</v>
      </c>
      <c r="G769" t="s">
        <v>34</v>
      </c>
      <c r="H769">
        <v>0</v>
      </c>
      <c r="I769">
        <v>0</v>
      </c>
      <c r="K769">
        <v>0</v>
      </c>
      <c r="L769">
        <v>7</v>
      </c>
      <c r="M769">
        <v>7</v>
      </c>
      <c r="N769">
        <v>7</v>
      </c>
      <c r="O769">
        <v>7</v>
      </c>
      <c r="P769">
        <v>4</v>
      </c>
      <c r="Q769">
        <v>4</v>
      </c>
      <c r="R769">
        <v>5</v>
      </c>
      <c r="S769">
        <v>5</v>
      </c>
      <c r="T769">
        <v>2</v>
      </c>
      <c r="U769">
        <v>2</v>
      </c>
      <c r="V769">
        <v>0</v>
      </c>
      <c r="W769">
        <v>0</v>
      </c>
      <c r="X769">
        <v>5</v>
      </c>
      <c r="Y769">
        <v>6</v>
      </c>
      <c r="Z769">
        <v>5</v>
      </c>
      <c r="AA769">
        <v>0</v>
      </c>
      <c r="AB769">
        <v>2</v>
      </c>
      <c r="AC769">
        <v>3</v>
      </c>
      <c r="AD769">
        <v>4</v>
      </c>
      <c r="AE769">
        <v>4</v>
      </c>
      <c r="AF769">
        <v>3</v>
      </c>
      <c r="AG769">
        <v>2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2</v>
      </c>
      <c r="AN769" s="51" t="s">
        <v>33</v>
      </c>
    </row>
    <row r="770" spans="1:40" x14ac:dyDescent="0.3">
      <c r="A770">
        <v>2025</v>
      </c>
      <c r="B770">
        <v>4</v>
      </c>
      <c r="C770">
        <v>13662</v>
      </c>
      <c r="D770">
        <v>11452</v>
      </c>
      <c r="E770" t="s">
        <v>215</v>
      </c>
      <c r="F770" t="s">
        <v>92</v>
      </c>
      <c r="G770" t="s">
        <v>107</v>
      </c>
      <c r="H770">
        <v>0</v>
      </c>
      <c r="I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1</v>
      </c>
      <c r="AD770">
        <v>0</v>
      </c>
      <c r="AE770">
        <v>1</v>
      </c>
      <c r="AF770">
        <v>0</v>
      </c>
      <c r="AG770">
        <v>0</v>
      </c>
      <c r="AH770">
        <v>0</v>
      </c>
      <c r="AI770">
        <v>0</v>
      </c>
      <c r="AJ770">
        <v>2</v>
      </c>
      <c r="AK770">
        <v>0</v>
      </c>
      <c r="AL770">
        <v>0</v>
      </c>
      <c r="AM770">
        <v>0</v>
      </c>
      <c r="AN770" s="51" t="s">
        <v>107</v>
      </c>
    </row>
    <row r="771" spans="1:40" x14ac:dyDescent="0.3">
      <c r="A771">
        <v>2025</v>
      </c>
      <c r="B771">
        <v>4</v>
      </c>
      <c r="C771">
        <v>14654</v>
      </c>
      <c r="D771">
        <v>11470</v>
      </c>
      <c r="E771" t="s">
        <v>216</v>
      </c>
      <c r="F771" t="s">
        <v>90</v>
      </c>
      <c r="G771" t="s">
        <v>34</v>
      </c>
      <c r="H771">
        <v>92</v>
      </c>
      <c r="I771">
        <v>3</v>
      </c>
      <c r="K771">
        <v>93</v>
      </c>
      <c r="L771">
        <v>11</v>
      </c>
      <c r="M771">
        <v>11</v>
      </c>
      <c r="N771">
        <v>11</v>
      </c>
      <c r="O771">
        <v>2</v>
      </c>
      <c r="P771">
        <v>4</v>
      </c>
      <c r="Q771">
        <v>5</v>
      </c>
      <c r="R771">
        <v>7</v>
      </c>
      <c r="S771">
        <v>6</v>
      </c>
      <c r="T771">
        <v>3</v>
      </c>
      <c r="U771">
        <v>1</v>
      </c>
      <c r="V771">
        <v>0</v>
      </c>
      <c r="W771">
        <v>0</v>
      </c>
      <c r="X771">
        <v>1</v>
      </c>
      <c r="Y771">
        <v>1</v>
      </c>
      <c r="Z771">
        <v>0</v>
      </c>
      <c r="AA771">
        <v>0</v>
      </c>
      <c r="AB771">
        <v>0</v>
      </c>
      <c r="AC771">
        <v>1</v>
      </c>
      <c r="AD771">
        <v>1</v>
      </c>
      <c r="AE771">
        <v>1</v>
      </c>
      <c r="AF771">
        <v>0</v>
      </c>
      <c r="AG771">
        <v>0</v>
      </c>
      <c r="AH771">
        <v>1</v>
      </c>
      <c r="AI771">
        <v>0</v>
      </c>
      <c r="AJ771">
        <v>1</v>
      </c>
      <c r="AK771">
        <v>0</v>
      </c>
      <c r="AL771">
        <v>3</v>
      </c>
      <c r="AM771">
        <v>7</v>
      </c>
      <c r="AN771" s="51" t="s">
        <v>33</v>
      </c>
    </row>
    <row r="772" spans="1:40" x14ac:dyDescent="0.3">
      <c r="A772">
        <v>2025</v>
      </c>
      <c r="B772">
        <v>4</v>
      </c>
      <c r="C772">
        <v>26893</v>
      </c>
      <c r="D772">
        <v>17874</v>
      </c>
      <c r="E772" t="s">
        <v>218</v>
      </c>
      <c r="F772" t="s">
        <v>33</v>
      </c>
      <c r="G772" t="s">
        <v>61</v>
      </c>
      <c r="H772">
        <v>0</v>
      </c>
      <c r="I772">
        <v>0</v>
      </c>
      <c r="K772">
        <v>0</v>
      </c>
      <c r="L772">
        <v>2</v>
      </c>
      <c r="M772">
        <v>2</v>
      </c>
      <c r="N772">
        <v>2</v>
      </c>
      <c r="O772">
        <v>2</v>
      </c>
      <c r="P772">
        <v>0</v>
      </c>
      <c r="Q772">
        <v>0</v>
      </c>
      <c r="R772">
        <v>0</v>
      </c>
      <c r="S772">
        <v>0</v>
      </c>
      <c r="T772">
        <v>2</v>
      </c>
      <c r="U772">
        <v>2</v>
      </c>
      <c r="V772">
        <v>0</v>
      </c>
      <c r="W772">
        <v>0</v>
      </c>
      <c r="X772">
        <v>4</v>
      </c>
      <c r="Y772">
        <v>4</v>
      </c>
      <c r="Z772">
        <v>4</v>
      </c>
      <c r="AA772">
        <v>0</v>
      </c>
      <c r="AB772">
        <v>1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 s="51" t="s">
        <v>367</v>
      </c>
    </row>
    <row r="773" spans="1:40" x14ac:dyDescent="0.3">
      <c r="A773">
        <v>2025</v>
      </c>
      <c r="B773">
        <v>4</v>
      </c>
      <c r="C773">
        <v>26894</v>
      </c>
      <c r="D773">
        <v>17875</v>
      </c>
      <c r="E773" t="s">
        <v>219</v>
      </c>
      <c r="F773" t="s">
        <v>33</v>
      </c>
      <c r="G773" t="s">
        <v>85</v>
      </c>
      <c r="H773">
        <v>0</v>
      </c>
      <c r="I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2</v>
      </c>
      <c r="AI773">
        <v>0</v>
      </c>
      <c r="AJ773">
        <v>1</v>
      </c>
      <c r="AK773">
        <v>0</v>
      </c>
      <c r="AL773">
        <v>0</v>
      </c>
      <c r="AM773">
        <v>0</v>
      </c>
      <c r="AN773" s="51" t="s">
        <v>85</v>
      </c>
    </row>
    <row r="774" spans="1:40" x14ac:dyDescent="0.3">
      <c r="A774">
        <v>2025</v>
      </c>
      <c r="B774">
        <v>4</v>
      </c>
      <c r="C774">
        <v>28687</v>
      </c>
      <c r="D774">
        <v>18916</v>
      </c>
      <c r="E774" t="s">
        <v>220</v>
      </c>
      <c r="F774" t="s">
        <v>92</v>
      </c>
      <c r="G774" t="s">
        <v>128</v>
      </c>
      <c r="H774">
        <v>0</v>
      </c>
      <c r="I774">
        <v>0</v>
      </c>
      <c r="K774">
        <v>0</v>
      </c>
      <c r="L774">
        <v>1</v>
      </c>
      <c r="M774">
        <v>1</v>
      </c>
      <c r="N774">
        <v>1</v>
      </c>
      <c r="O774">
        <v>1</v>
      </c>
      <c r="P774">
        <v>0</v>
      </c>
      <c r="Q774">
        <v>0</v>
      </c>
      <c r="R774">
        <v>0</v>
      </c>
      <c r="S774">
        <v>0</v>
      </c>
      <c r="T774">
        <v>1</v>
      </c>
      <c r="U774">
        <v>1</v>
      </c>
      <c r="V774">
        <v>0</v>
      </c>
      <c r="W774">
        <v>0</v>
      </c>
      <c r="X774">
        <v>2</v>
      </c>
      <c r="Y774">
        <v>2</v>
      </c>
      <c r="Z774">
        <v>1</v>
      </c>
      <c r="AA774">
        <v>0</v>
      </c>
      <c r="AB774">
        <v>1</v>
      </c>
      <c r="AC774">
        <v>1</v>
      </c>
      <c r="AD774">
        <v>1</v>
      </c>
      <c r="AE774">
        <v>0</v>
      </c>
      <c r="AF774">
        <v>1</v>
      </c>
      <c r="AG774">
        <v>1</v>
      </c>
      <c r="AH774">
        <v>0</v>
      </c>
      <c r="AI774">
        <v>0</v>
      </c>
      <c r="AJ774">
        <v>19</v>
      </c>
      <c r="AK774">
        <v>0</v>
      </c>
      <c r="AL774">
        <v>0</v>
      </c>
      <c r="AM774">
        <v>2</v>
      </c>
      <c r="AN774" s="51" t="s">
        <v>128</v>
      </c>
    </row>
    <row r="775" spans="1:40" x14ac:dyDescent="0.3">
      <c r="A775">
        <v>2025</v>
      </c>
      <c r="B775">
        <v>4</v>
      </c>
      <c r="C775">
        <v>35945</v>
      </c>
      <c r="D775">
        <v>26094</v>
      </c>
      <c r="E775" t="s">
        <v>222</v>
      </c>
      <c r="F775" t="s">
        <v>92</v>
      </c>
      <c r="G775" t="s">
        <v>92</v>
      </c>
      <c r="H775">
        <v>0</v>
      </c>
      <c r="I775">
        <v>0</v>
      </c>
      <c r="K775">
        <v>0</v>
      </c>
      <c r="L775">
        <v>4</v>
      </c>
      <c r="M775">
        <v>4</v>
      </c>
      <c r="N775">
        <v>4</v>
      </c>
      <c r="O775">
        <v>4</v>
      </c>
      <c r="P775">
        <v>3</v>
      </c>
      <c r="Q775">
        <v>3</v>
      </c>
      <c r="R775">
        <v>3</v>
      </c>
      <c r="S775">
        <v>3</v>
      </c>
      <c r="T775">
        <v>3</v>
      </c>
      <c r="U775">
        <v>3</v>
      </c>
      <c r="V775">
        <v>0</v>
      </c>
      <c r="W775">
        <v>0</v>
      </c>
      <c r="X775">
        <v>6</v>
      </c>
      <c r="Y775">
        <v>4</v>
      </c>
      <c r="Z775">
        <v>4</v>
      </c>
      <c r="AA775">
        <v>0</v>
      </c>
      <c r="AB775">
        <v>3</v>
      </c>
      <c r="AC775">
        <v>6</v>
      </c>
      <c r="AD775">
        <v>7</v>
      </c>
      <c r="AE775">
        <v>6</v>
      </c>
      <c r="AF775">
        <v>0</v>
      </c>
      <c r="AG775">
        <v>0</v>
      </c>
      <c r="AH775">
        <v>2</v>
      </c>
      <c r="AI775">
        <v>0</v>
      </c>
      <c r="AJ775">
        <v>32</v>
      </c>
      <c r="AK775">
        <v>0</v>
      </c>
      <c r="AL775">
        <v>3</v>
      </c>
      <c r="AM775">
        <v>0</v>
      </c>
      <c r="AN775" s="51" t="s">
        <v>92</v>
      </c>
    </row>
    <row r="776" spans="1:40" x14ac:dyDescent="0.3">
      <c r="A776">
        <v>2025</v>
      </c>
      <c r="B776">
        <v>4</v>
      </c>
      <c r="C776">
        <v>36072</v>
      </c>
      <c r="D776">
        <v>26269</v>
      </c>
      <c r="E776" t="s">
        <v>223</v>
      </c>
      <c r="F776" t="s">
        <v>33</v>
      </c>
      <c r="G776" t="s">
        <v>42</v>
      </c>
      <c r="H776">
        <v>0</v>
      </c>
      <c r="I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1</v>
      </c>
      <c r="Y776">
        <v>1</v>
      </c>
      <c r="Z776">
        <v>1</v>
      </c>
      <c r="AA776">
        <v>0</v>
      </c>
      <c r="AB776">
        <v>0</v>
      </c>
      <c r="AC776">
        <v>1</v>
      </c>
      <c r="AD776">
        <v>1</v>
      </c>
      <c r="AE776">
        <v>1</v>
      </c>
      <c r="AF776">
        <v>1</v>
      </c>
      <c r="AG776">
        <v>1</v>
      </c>
      <c r="AH776">
        <v>0</v>
      </c>
      <c r="AI776">
        <v>0</v>
      </c>
      <c r="AJ776">
        <v>1</v>
      </c>
      <c r="AK776">
        <v>0</v>
      </c>
      <c r="AL776">
        <v>0</v>
      </c>
      <c r="AM776">
        <v>0</v>
      </c>
      <c r="AN776" s="51" t="s">
        <v>42</v>
      </c>
    </row>
    <row r="777" spans="1:40" x14ac:dyDescent="0.3">
      <c r="A777">
        <v>2025</v>
      </c>
      <c r="B777">
        <v>4</v>
      </c>
      <c r="C777">
        <v>39423</v>
      </c>
      <c r="D777">
        <v>31139</v>
      </c>
      <c r="E777" t="s">
        <v>414</v>
      </c>
      <c r="F777" t="s">
        <v>163</v>
      </c>
      <c r="G777" t="s">
        <v>167</v>
      </c>
      <c r="H777">
        <v>1</v>
      </c>
      <c r="I777">
        <v>0</v>
      </c>
      <c r="K777">
        <v>0</v>
      </c>
      <c r="L777">
        <v>2</v>
      </c>
      <c r="M777">
        <v>2</v>
      </c>
      <c r="N777">
        <v>2</v>
      </c>
      <c r="O777">
        <v>2</v>
      </c>
      <c r="P777">
        <v>0</v>
      </c>
      <c r="Q777">
        <v>0</v>
      </c>
      <c r="R777">
        <v>0</v>
      </c>
      <c r="S777">
        <v>0</v>
      </c>
      <c r="T777">
        <v>1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1</v>
      </c>
      <c r="AA777">
        <v>0</v>
      </c>
      <c r="AB777">
        <v>1</v>
      </c>
      <c r="AC777">
        <v>0</v>
      </c>
      <c r="AD777">
        <v>0</v>
      </c>
      <c r="AE777">
        <v>1</v>
      </c>
      <c r="AF777">
        <v>1</v>
      </c>
      <c r="AG777">
        <v>1</v>
      </c>
      <c r="AH777">
        <v>0</v>
      </c>
      <c r="AI777">
        <v>0</v>
      </c>
      <c r="AJ777">
        <v>7</v>
      </c>
      <c r="AK777">
        <v>0</v>
      </c>
      <c r="AL777">
        <v>0</v>
      </c>
      <c r="AM777">
        <v>0</v>
      </c>
      <c r="AN777" s="51" t="s">
        <v>363</v>
      </c>
    </row>
    <row r="778" spans="1:40" x14ac:dyDescent="0.3">
      <c r="A778">
        <v>2025</v>
      </c>
      <c r="B778">
        <v>4</v>
      </c>
      <c r="C778">
        <v>40593</v>
      </c>
      <c r="D778">
        <v>31449</v>
      </c>
      <c r="E778" t="s">
        <v>194</v>
      </c>
      <c r="F778" t="s">
        <v>33</v>
      </c>
      <c r="G778" t="s">
        <v>54</v>
      </c>
      <c r="H778">
        <v>0</v>
      </c>
      <c r="I778">
        <v>0</v>
      </c>
      <c r="K778">
        <v>0</v>
      </c>
      <c r="L778">
        <v>11</v>
      </c>
      <c r="M778">
        <v>11</v>
      </c>
      <c r="N778">
        <v>11</v>
      </c>
      <c r="O778">
        <v>11</v>
      </c>
      <c r="P778">
        <v>4</v>
      </c>
      <c r="Q778">
        <v>4</v>
      </c>
      <c r="R778">
        <v>4</v>
      </c>
      <c r="S778">
        <v>5</v>
      </c>
      <c r="T778">
        <v>4</v>
      </c>
      <c r="U778">
        <v>3</v>
      </c>
      <c r="V778">
        <v>0</v>
      </c>
      <c r="W778">
        <v>0</v>
      </c>
      <c r="X778">
        <v>15</v>
      </c>
      <c r="Y778">
        <v>14</v>
      </c>
      <c r="Z778">
        <v>12</v>
      </c>
      <c r="AA778">
        <v>0</v>
      </c>
      <c r="AB778">
        <v>14</v>
      </c>
      <c r="AC778">
        <v>3</v>
      </c>
      <c r="AD778">
        <v>3</v>
      </c>
      <c r="AE778">
        <v>5</v>
      </c>
      <c r="AF778">
        <v>14</v>
      </c>
      <c r="AG778">
        <v>3</v>
      </c>
      <c r="AH778">
        <v>13</v>
      </c>
      <c r="AI778">
        <v>0</v>
      </c>
      <c r="AJ778">
        <v>0</v>
      </c>
      <c r="AK778">
        <v>0</v>
      </c>
      <c r="AL778">
        <v>5</v>
      </c>
      <c r="AM778">
        <v>0</v>
      </c>
      <c r="AN778" s="51" t="s">
        <v>194</v>
      </c>
    </row>
    <row r="779" spans="1:40" x14ac:dyDescent="0.3">
      <c r="A779">
        <v>2025</v>
      </c>
      <c r="B779">
        <v>4</v>
      </c>
      <c r="C779">
        <v>40716</v>
      </c>
      <c r="D779">
        <v>32743</v>
      </c>
      <c r="E779" t="s">
        <v>54</v>
      </c>
      <c r="F779" t="s">
        <v>33</v>
      </c>
      <c r="G779" t="s">
        <v>54</v>
      </c>
      <c r="H779">
        <v>7</v>
      </c>
      <c r="I779">
        <v>0</v>
      </c>
      <c r="K779">
        <v>7</v>
      </c>
      <c r="L779">
        <v>1</v>
      </c>
      <c r="M779">
        <v>1</v>
      </c>
      <c r="N779">
        <v>1</v>
      </c>
      <c r="O779">
        <v>1</v>
      </c>
      <c r="P779">
        <v>3</v>
      </c>
      <c r="Q779">
        <v>3</v>
      </c>
      <c r="R779">
        <v>3</v>
      </c>
      <c r="S779">
        <v>3</v>
      </c>
      <c r="T779">
        <v>4</v>
      </c>
      <c r="U779">
        <v>5</v>
      </c>
      <c r="V779">
        <v>0</v>
      </c>
      <c r="W779">
        <v>0</v>
      </c>
      <c r="X779">
        <v>8</v>
      </c>
      <c r="Y779">
        <v>6</v>
      </c>
      <c r="Z779">
        <v>6</v>
      </c>
      <c r="AA779">
        <v>0</v>
      </c>
      <c r="AB779">
        <v>5</v>
      </c>
      <c r="AC779">
        <v>7</v>
      </c>
      <c r="AD779">
        <v>5</v>
      </c>
      <c r="AE779">
        <v>5</v>
      </c>
      <c r="AF779">
        <v>6</v>
      </c>
      <c r="AG779">
        <v>1</v>
      </c>
      <c r="AH779">
        <v>5</v>
      </c>
      <c r="AI779">
        <v>0</v>
      </c>
      <c r="AJ779">
        <v>58</v>
      </c>
      <c r="AK779">
        <v>0</v>
      </c>
      <c r="AL779">
        <v>3</v>
      </c>
      <c r="AM779">
        <v>10</v>
      </c>
      <c r="AN779" s="51" t="s">
        <v>365</v>
      </c>
    </row>
    <row r="780" spans="1:40" x14ac:dyDescent="0.3">
      <c r="AN780" s="51" t="e">
        <v>#N/A</v>
      </c>
    </row>
    <row r="781" spans="1:40" x14ac:dyDescent="0.3">
      <c r="AN781" s="51" t="e">
        <v>#N/A</v>
      </c>
    </row>
    <row r="782" spans="1:40" x14ac:dyDescent="0.3">
      <c r="AN782" s="51" t="e">
        <v>#N/A</v>
      </c>
    </row>
    <row r="783" spans="1:40" x14ac:dyDescent="0.3">
      <c r="AN783" s="51" t="e">
        <v>#N/A</v>
      </c>
    </row>
    <row r="784" spans="1:40" x14ac:dyDescent="0.3">
      <c r="AN784" s="51" t="e">
        <v>#N/A</v>
      </c>
    </row>
    <row r="785" spans="40:40" x14ac:dyDescent="0.3">
      <c r="AN785" s="51" t="e">
        <v>#N/A</v>
      </c>
    </row>
    <row r="786" spans="40:40" x14ac:dyDescent="0.3">
      <c r="AN786" s="51" t="e">
        <v>#N/A</v>
      </c>
    </row>
    <row r="787" spans="40:40" x14ac:dyDescent="0.3">
      <c r="AN787" s="51" t="e">
        <v>#N/A</v>
      </c>
    </row>
    <row r="788" spans="40:40" x14ac:dyDescent="0.3">
      <c r="AN788" s="51" t="e">
        <v>#N/A</v>
      </c>
    </row>
    <row r="789" spans="40:40" x14ac:dyDescent="0.3">
      <c r="AN789" s="51" t="e">
        <v>#N/A</v>
      </c>
    </row>
    <row r="790" spans="40:40" x14ac:dyDescent="0.3">
      <c r="AN790" s="51" t="e">
        <v>#N/A</v>
      </c>
    </row>
    <row r="791" spans="40:40" x14ac:dyDescent="0.3">
      <c r="AN791" s="51" t="e">
        <v>#N/A</v>
      </c>
    </row>
    <row r="792" spans="40:40" x14ac:dyDescent="0.3">
      <c r="AN792" s="51" t="e">
        <v>#N/A</v>
      </c>
    </row>
    <row r="793" spans="40:40" x14ac:dyDescent="0.3">
      <c r="AN793" s="51" t="e">
        <v>#N/A</v>
      </c>
    </row>
    <row r="794" spans="40:40" x14ac:dyDescent="0.3">
      <c r="AN794" s="51" t="e">
        <v>#N/A</v>
      </c>
    </row>
    <row r="795" spans="40:40" x14ac:dyDescent="0.3">
      <c r="AN795" s="51" t="e">
        <v>#N/A</v>
      </c>
    </row>
    <row r="796" spans="40:40" x14ac:dyDescent="0.3">
      <c r="AN796" s="51" t="e">
        <v>#N/A</v>
      </c>
    </row>
    <row r="797" spans="40:40" x14ac:dyDescent="0.3">
      <c r="AN797" s="51" t="e">
        <v>#N/A</v>
      </c>
    </row>
    <row r="798" spans="40:40" x14ac:dyDescent="0.3">
      <c r="AN798" s="51" t="e">
        <v>#N/A</v>
      </c>
    </row>
    <row r="799" spans="40:40" x14ac:dyDescent="0.3">
      <c r="AN799" s="51" t="e">
        <v>#N/A</v>
      </c>
    </row>
    <row r="800" spans="40:40" x14ac:dyDescent="0.3">
      <c r="AN800" s="51" t="e">
        <v>#N/A</v>
      </c>
    </row>
    <row r="801" spans="40:40" x14ac:dyDescent="0.3">
      <c r="AN801" s="51" t="e">
        <v>#N/A</v>
      </c>
    </row>
    <row r="802" spans="40:40" x14ac:dyDescent="0.3">
      <c r="AN802" s="51" t="e">
        <v>#N/A</v>
      </c>
    </row>
    <row r="803" spans="40:40" x14ac:dyDescent="0.3">
      <c r="AN803" s="51" t="e">
        <v>#N/A</v>
      </c>
    </row>
    <row r="804" spans="40:40" x14ac:dyDescent="0.3">
      <c r="AN804" s="51" t="e">
        <v>#N/A</v>
      </c>
    </row>
    <row r="805" spans="40:40" x14ac:dyDescent="0.3">
      <c r="AN805" s="51" t="e">
        <v>#N/A</v>
      </c>
    </row>
    <row r="806" spans="40:40" x14ac:dyDescent="0.3">
      <c r="AN806" s="51" t="e">
        <v>#N/A</v>
      </c>
    </row>
    <row r="807" spans="40:40" x14ac:dyDescent="0.3">
      <c r="AN807" s="51" t="e">
        <v>#N/A</v>
      </c>
    </row>
    <row r="808" spans="40:40" x14ac:dyDescent="0.3">
      <c r="AN808" s="51" t="e">
        <v>#N/A</v>
      </c>
    </row>
    <row r="809" spans="40:40" x14ac:dyDescent="0.3">
      <c r="AN809" s="51" t="e">
        <v>#N/A</v>
      </c>
    </row>
    <row r="810" spans="40:40" x14ac:dyDescent="0.3">
      <c r="AN810" s="51" t="e">
        <v>#N/A</v>
      </c>
    </row>
    <row r="811" spans="40:40" x14ac:dyDescent="0.3">
      <c r="AN811" s="51" t="e">
        <v>#N/A</v>
      </c>
    </row>
    <row r="812" spans="40:40" x14ac:dyDescent="0.3">
      <c r="AN812" s="51" t="e">
        <v>#N/A</v>
      </c>
    </row>
    <row r="813" spans="40:40" x14ac:dyDescent="0.3">
      <c r="AN813" s="51" t="e">
        <v>#N/A</v>
      </c>
    </row>
    <row r="814" spans="40:40" x14ac:dyDescent="0.3">
      <c r="AN814" s="51" t="e">
        <v>#N/A</v>
      </c>
    </row>
    <row r="815" spans="40:40" x14ac:dyDescent="0.3">
      <c r="AN815" s="51" t="e">
        <v>#N/A</v>
      </c>
    </row>
    <row r="816" spans="40:40" x14ac:dyDescent="0.3">
      <c r="AN816" s="51" t="e">
        <v>#N/A</v>
      </c>
    </row>
    <row r="817" spans="40:40" x14ac:dyDescent="0.3">
      <c r="AN817" s="51" t="e">
        <v>#N/A</v>
      </c>
    </row>
    <row r="818" spans="40:40" x14ac:dyDescent="0.3">
      <c r="AN818" s="51" t="e">
        <v>#N/A</v>
      </c>
    </row>
    <row r="819" spans="40:40" x14ac:dyDescent="0.3">
      <c r="AN819" s="51" t="e">
        <v>#N/A</v>
      </c>
    </row>
    <row r="820" spans="40:40" x14ac:dyDescent="0.3">
      <c r="AN820" s="51" t="e">
        <v>#N/A</v>
      </c>
    </row>
    <row r="821" spans="40:40" x14ac:dyDescent="0.3">
      <c r="AN821" s="51" t="e">
        <v>#N/A</v>
      </c>
    </row>
    <row r="822" spans="40:40" x14ac:dyDescent="0.3">
      <c r="AN822" s="51" t="e">
        <v>#N/A</v>
      </c>
    </row>
    <row r="823" spans="40:40" x14ac:dyDescent="0.3">
      <c r="AN823" s="51" t="e">
        <v>#N/A</v>
      </c>
    </row>
    <row r="824" spans="40:40" x14ac:dyDescent="0.3">
      <c r="AN824" s="51" t="e">
        <v>#N/A</v>
      </c>
    </row>
    <row r="825" spans="40:40" x14ac:dyDescent="0.3">
      <c r="AN825" s="51" t="e">
        <v>#N/A</v>
      </c>
    </row>
    <row r="826" spans="40:40" x14ac:dyDescent="0.3">
      <c r="AN826" s="51" t="e">
        <v>#N/A</v>
      </c>
    </row>
    <row r="827" spans="40:40" x14ac:dyDescent="0.3">
      <c r="AN827" s="51" t="e">
        <v>#N/A</v>
      </c>
    </row>
    <row r="828" spans="40:40" x14ac:dyDescent="0.3">
      <c r="AN828" s="51" t="e">
        <v>#N/A</v>
      </c>
    </row>
    <row r="829" spans="40:40" x14ac:dyDescent="0.3">
      <c r="AN829" s="51" t="e">
        <v>#N/A</v>
      </c>
    </row>
    <row r="830" spans="40:40" x14ac:dyDescent="0.3">
      <c r="AN830" s="51" t="e">
        <v>#N/A</v>
      </c>
    </row>
    <row r="831" spans="40:40" x14ac:dyDescent="0.3">
      <c r="AN831" s="51" t="e">
        <v>#N/A</v>
      </c>
    </row>
    <row r="832" spans="40:40" x14ac:dyDescent="0.3">
      <c r="AN832" s="51" t="e">
        <v>#N/A</v>
      </c>
    </row>
    <row r="833" spans="40:40" x14ac:dyDescent="0.3">
      <c r="AN833" s="51" t="e">
        <v>#N/A</v>
      </c>
    </row>
    <row r="834" spans="40:40" x14ac:dyDescent="0.3">
      <c r="AN834" s="51" t="e">
        <v>#N/A</v>
      </c>
    </row>
    <row r="835" spans="40:40" x14ac:dyDescent="0.3">
      <c r="AN835" s="51" t="e">
        <v>#N/A</v>
      </c>
    </row>
    <row r="836" spans="40:40" x14ac:dyDescent="0.3">
      <c r="AN836" s="51" t="e">
        <v>#N/A</v>
      </c>
    </row>
    <row r="837" spans="40:40" x14ac:dyDescent="0.3">
      <c r="AN837" s="51" t="e">
        <v>#N/A</v>
      </c>
    </row>
    <row r="838" spans="40:40" x14ac:dyDescent="0.3">
      <c r="AN838" s="51" t="e">
        <v>#N/A</v>
      </c>
    </row>
    <row r="839" spans="40:40" x14ac:dyDescent="0.3">
      <c r="AN839" s="51" t="e">
        <v>#N/A</v>
      </c>
    </row>
    <row r="840" spans="40:40" x14ac:dyDescent="0.3">
      <c r="AN840" s="51" t="e">
        <v>#N/A</v>
      </c>
    </row>
    <row r="841" spans="40:40" x14ac:dyDescent="0.3">
      <c r="AN841" s="51" t="e">
        <v>#N/A</v>
      </c>
    </row>
    <row r="842" spans="40:40" x14ac:dyDescent="0.3">
      <c r="AN842" s="51" t="e">
        <v>#N/A</v>
      </c>
    </row>
    <row r="843" spans="40:40" x14ac:dyDescent="0.3">
      <c r="AN843" s="51" t="e">
        <v>#N/A</v>
      </c>
    </row>
    <row r="844" spans="40:40" x14ac:dyDescent="0.3">
      <c r="AN844" s="51" t="e">
        <v>#N/A</v>
      </c>
    </row>
    <row r="845" spans="40:40" x14ac:dyDescent="0.3">
      <c r="AN845" s="51" t="e">
        <v>#N/A</v>
      </c>
    </row>
    <row r="846" spans="40:40" x14ac:dyDescent="0.3">
      <c r="AN846" s="51" t="e">
        <v>#N/A</v>
      </c>
    </row>
    <row r="847" spans="40:40" x14ac:dyDescent="0.3">
      <c r="AN847" s="51" t="e">
        <v>#N/A</v>
      </c>
    </row>
    <row r="848" spans="40:40" x14ac:dyDescent="0.3">
      <c r="AN848" s="51" t="e">
        <v>#N/A</v>
      </c>
    </row>
    <row r="849" spans="40:40" x14ac:dyDescent="0.3">
      <c r="AN849" s="51" t="e">
        <v>#N/A</v>
      </c>
    </row>
    <row r="850" spans="40:40" x14ac:dyDescent="0.3">
      <c r="AN850" s="51" t="e">
        <v>#N/A</v>
      </c>
    </row>
    <row r="851" spans="40:40" x14ac:dyDescent="0.3">
      <c r="AN851" s="51" t="e">
        <v>#N/A</v>
      </c>
    </row>
    <row r="852" spans="40:40" x14ac:dyDescent="0.3">
      <c r="AN852" s="51" t="e">
        <v>#N/A</v>
      </c>
    </row>
    <row r="853" spans="40:40" x14ac:dyDescent="0.3">
      <c r="AN853" s="51" t="e">
        <v>#N/A</v>
      </c>
    </row>
    <row r="854" spans="40:40" x14ac:dyDescent="0.3">
      <c r="AN854" s="51" t="e">
        <v>#N/A</v>
      </c>
    </row>
    <row r="855" spans="40:40" x14ac:dyDescent="0.3">
      <c r="AN855" s="51" t="e">
        <v>#N/A</v>
      </c>
    </row>
    <row r="856" spans="40:40" x14ac:dyDescent="0.3">
      <c r="AN856" s="51" t="e">
        <v>#N/A</v>
      </c>
    </row>
    <row r="857" spans="40:40" x14ac:dyDescent="0.3">
      <c r="AN857" s="51" t="e">
        <v>#N/A</v>
      </c>
    </row>
    <row r="858" spans="40:40" x14ac:dyDescent="0.3">
      <c r="AN858" s="51" t="e">
        <v>#N/A</v>
      </c>
    </row>
    <row r="859" spans="40:40" x14ac:dyDescent="0.3">
      <c r="AN859" s="51" t="e">
        <v>#N/A</v>
      </c>
    </row>
    <row r="860" spans="40:40" x14ac:dyDescent="0.3">
      <c r="AN860" s="51" t="e">
        <v>#N/A</v>
      </c>
    </row>
    <row r="861" spans="40:40" x14ac:dyDescent="0.3">
      <c r="AN861" s="51" t="e">
        <v>#N/A</v>
      </c>
    </row>
    <row r="862" spans="40:40" x14ac:dyDescent="0.3">
      <c r="AN862" s="51" t="e">
        <v>#N/A</v>
      </c>
    </row>
    <row r="863" spans="40:40" x14ac:dyDescent="0.3">
      <c r="AN863" s="51" t="e">
        <v>#N/A</v>
      </c>
    </row>
    <row r="864" spans="40:40" x14ac:dyDescent="0.3">
      <c r="AN864" s="51" t="e">
        <v>#N/A</v>
      </c>
    </row>
    <row r="865" spans="40:40" x14ac:dyDescent="0.3">
      <c r="AN865" s="51" t="e">
        <v>#N/A</v>
      </c>
    </row>
    <row r="866" spans="40:40" x14ac:dyDescent="0.3">
      <c r="AN866" s="51" t="e">
        <v>#N/A</v>
      </c>
    </row>
    <row r="867" spans="40:40" x14ac:dyDescent="0.3">
      <c r="AN867" s="51" t="e">
        <v>#N/A</v>
      </c>
    </row>
    <row r="868" spans="40:40" x14ac:dyDescent="0.3">
      <c r="AN868" s="51" t="e">
        <v>#N/A</v>
      </c>
    </row>
    <row r="869" spans="40:40" x14ac:dyDescent="0.3">
      <c r="AN869" s="51" t="e">
        <v>#N/A</v>
      </c>
    </row>
    <row r="870" spans="40:40" x14ac:dyDescent="0.3">
      <c r="AN870" s="51" t="e">
        <v>#N/A</v>
      </c>
    </row>
    <row r="871" spans="40:40" x14ac:dyDescent="0.3">
      <c r="AN871" s="51" t="e">
        <v>#N/A</v>
      </c>
    </row>
    <row r="872" spans="40:40" x14ac:dyDescent="0.3">
      <c r="AN872" s="51" t="e">
        <v>#N/A</v>
      </c>
    </row>
    <row r="873" spans="40:40" x14ac:dyDescent="0.3">
      <c r="AN873" s="51" t="e">
        <v>#N/A</v>
      </c>
    </row>
    <row r="874" spans="40:40" x14ac:dyDescent="0.3">
      <c r="AN874" s="51" t="e">
        <v>#N/A</v>
      </c>
    </row>
    <row r="875" spans="40:40" x14ac:dyDescent="0.3">
      <c r="AN875" s="51" t="e">
        <v>#N/A</v>
      </c>
    </row>
    <row r="876" spans="40:40" x14ac:dyDescent="0.3">
      <c r="AN876" s="51" t="e">
        <v>#N/A</v>
      </c>
    </row>
    <row r="877" spans="40:40" x14ac:dyDescent="0.3">
      <c r="AN877" s="51" t="e">
        <v>#N/A</v>
      </c>
    </row>
    <row r="878" spans="40:40" x14ac:dyDescent="0.3">
      <c r="AN878" s="51" t="e">
        <v>#N/A</v>
      </c>
    </row>
    <row r="879" spans="40:40" x14ac:dyDescent="0.3">
      <c r="AN879" s="51" t="e">
        <v>#N/A</v>
      </c>
    </row>
    <row r="880" spans="40:40" x14ac:dyDescent="0.3">
      <c r="AN880" s="51" t="e">
        <v>#N/A</v>
      </c>
    </row>
    <row r="881" spans="40:40" x14ac:dyDescent="0.3">
      <c r="AN881" s="51" t="e">
        <v>#N/A</v>
      </c>
    </row>
    <row r="882" spans="40:40" x14ac:dyDescent="0.3">
      <c r="AN882" s="51" t="e">
        <v>#N/A</v>
      </c>
    </row>
    <row r="883" spans="40:40" x14ac:dyDescent="0.3">
      <c r="AN883" s="51" t="e">
        <v>#N/A</v>
      </c>
    </row>
    <row r="884" spans="40:40" x14ac:dyDescent="0.3">
      <c r="AN884" s="51" t="e">
        <v>#N/A</v>
      </c>
    </row>
    <row r="885" spans="40:40" x14ac:dyDescent="0.3">
      <c r="AN885" s="51" t="e">
        <v>#N/A</v>
      </c>
    </row>
    <row r="886" spans="40:40" x14ac:dyDescent="0.3">
      <c r="AN886" s="51" t="e">
        <v>#N/A</v>
      </c>
    </row>
    <row r="887" spans="40:40" x14ac:dyDescent="0.3">
      <c r="AN887" s="51" t="e">
        <v>#N/A</v>
      </c>
    </row>
    <row r="888" spans="40:40" x14ac:dyDescent="0.3">
      <c r="AN888" s="51" t="e">
        <v>#N/A</v>
      </c>
    </row>
    <row r="889" spans="40:40" x14ac:dyDescent="0.3">
      <c r="AN889" s="51" t="e">
        <v>#N/A</v>
      </c>
    </row>
    <row r="890" spans="40:40" x14ac:dyDescent="0.3">
      <c r="AN890" s="51" t="e">
        <v>#N/A</v>
      </c>
    </row>
    <row r="891" spans="40:40" x14ac:dyDescent="0.3">
      <c r="AN891" s="51" t="e">
        <v>#N/A</v>
      </c>
    </row>
    <row r="892" spans="40:40" x14ac:dyDescent="0.3">
      <c r="AN892" s="51" t="e">
        <v>#N/A</v>
      </c>
    </row>
    <row r="893" spans="40:40" x14ac:dyDescent="0.3">
      <c r="AN893" s="51" t="e">
        <v>#N/A</v>
      </c>
    </row>
    <row r="894" spans="40:40" x14ac:dyDescent="0.3">
      <c r="AN894" s="51" t="e">
        <v>#N/A</v>
      </c>
    </row>
    <row r="895" spans="40:40" x14ac:dyDescent="0.3">
      <c r="AN895" s="51" t="e">
        <v>#N/A</v>
      </c>
    </row>
    <row r="896" spans="40:40" x14ac:dyDescent="0.3">
      <c r="AN896" s="51" t="e">
        <v>#N/A</v>
      </c>
    </row>
    <row r="897" spans="40:40" x14ac:dyDescent="0.3">
      <c r="AN897" s="51" t="e">
        <v>#N/A</v>
      </c>
    </row>
    <row r="898" spans="40:40" x14ac:dyDescent="0.3">
      <c r="AN898" s="51" t="e">
        <v>#N/A</v>
      </c>
    </row>
    <row r="899" spans="40:40" x14ac:dyDescent="0.3">
      <c r="AN899" s="51" t="e">
        <v>#N/A</v>
      </c>
    </row>
    <row r="900" spans="40:40" x14ac:dyDescent="0.3">
      <c r="AN900" s="51" t="e">
        <v>#N/A</v>
      </c>
    </row>
    <row r="901" spans="40:40" x14ac:dyDescent="0.3">
      <c r="AN901" s="51" t="e">
        <v>#N/A</v>
      </c>
    </row>
    <row r="902" spans="40:40" x14ac:dyDescent="0.3">
      <c r="AN902" s="51" t="e">
        <v>#N/A</v>
      </c>
    </row>
    <row r="903" spans="40:40" x14ac:dyDescent="0.3">
      <c r="AN903" s="51" t="e">
        <v>#N/A</v>
      </c>
    </row>
    <row r="904" spans="40:40" x14ac:dyDescent="0.3">
      <c r="AN904" s="51" t="e">
        <v>#N/A</v>
      </c>
    </row>
    <row r="905" spans="40:40" x14ac:dyDescent="0.3">
      <c r="AN905" s="51" t="e">
        <v>#N/A</v>
      </c>
    </row>
    <row r="906" spans="40:40" x14ac:dyDescent="0.3">
      <c r="AN906" s="51" t="e">
        <v>#N/A</v>
      </c>
    </row>
    <row r="907" spans="40:40" x14ac:dyDescent="0.3">
      <c r="AN907" s="51" t="e">
        <v>#N/A</v>
      </c>
    </row>
    <row r="908" spans="40:40" x14ac:dyDescent="0.3">
      <c r="AN908" s="51" t="e">
        <v>#N/A</v>
      </c>
    </row>
    <row r="909" spans="40:40" x14ac:dyDescent="0.3">
      <c r="AN909" s="51" t="e">
        <v>#N/A</v>
      </c>
    </row>
    <row r="910" spans="40:40" x14ac:dyDescent="0.3">
      <c r="AN910" s="51" t="e">
        <v>#N/A</v>
      </c>
    </row>
    <row r="911" spans="40:40" x14ac:dyDescent="0.3">
      <c r="AN911" s="51" t="e">
        <v>#N/A</v>
      </c>
    </row>
    <row r="912" spans="40:40" x14ac:dyDescent="0.3">
      <c r="AN912" s="51" t="e">
        <v>#N/A</v>
      </c>
    </row>
    <row r="913" spans="40:40" x14ac:dyDescent="0.3">
      <c r="AN913" s="51" t="e">
        <v>#N/A</v>
      </c>
    </row>
    <row r="914" spans="40:40" x14ac:dyDescent="0.3">
      <c r="AN914" s="51" t="e">
        <v>#N/A</v>
      </c>
    </row>
    <row r="915" spans="40:40" x14ac:dyDescent="0.3">
      <c r="AN915" s="51" t="e">
        <v>#N/A</v>
      </c>
    </row>
    <row r="916" spans="40:40" x14ac:dyDescent="0.3">
      <c r="AN916" s="51" t="e">
        <v>#N/A</v>
      </c>
    </row>
    <row r="917" spans="40:40" x14ac:dyDescent="0.3">
      <c r="AN917" s="51" t="e">
        <v>#N/A</v>
      </c>
    </row>
    <row r="918" spans="40:40" x14ac:dyDescent="0.3">
      <c r="AN918" s="51" t="e">
        <v>#N/A</v>
      </c>
    </row>
    <row r="919" spans="40:40" x14ac:dyDescent="0.3">
      <c r="AN919" s="51" t="e">
        <v>#N/A</v>
      </c>
    </row>
    <row r="920" spans="40:40" x14ac:dyDescent="0.3">
      <c r="AN920" s="51" t="e">
        <v>#N/A</v>
      </c>
    </row>
    <row r="921" spans="40:40" x14ac:dyDescent="0.3">
      <c r="AN921" s="51" t="e">
        <v>#N/A</v>
      </c>
    </row>
    <row r="922" spans="40:40" x14ac:dyDescent="0.3">
      <c r="AN922" s="51" t="e">
        <v>#N/A</v>
      </c>
    </row>
    <row r="923" spans="40:40" x14ac:dyDescent="0.3">
      <c r="AN923" s="51" t="e">
        <v>#N/A</v>
      </c>
    </row>
    <row r="924" spans="40:40" x14ac:dyDescent="0.3">
      <c r="AN924" s="51" t="e">
        <v>#N/A</v>
      </c>
    </row>
    <row r="925" spans="40:40" x14ac:dyDescent="0.3">
      <c r="AN925" s="51" t="e">
        <v>#N/A</v>
      </c>
    </row>
    <row r="926" spans="40:40" x14ac:dyDescent="0.3">
      <c r="AN926" s="51" t="e">
        <v>#N/A</v>
      </c>
    </row>
    <row r="927" spans="40:40" x14ac:dyDescent="0.3">
      <c r="AN927" s="51" t="e">
        <v>#N/A</v>
      </c>
    </row>
    <row r="928" spans="40:40" x14ac:dyDescent="0.3">
      <c r="AN928" s="51" t="e">
        <v>#N/A</v>
      </c>
    </row>
    <row r="929" spans="40:40" x14ac:dyDescent="0.3">
      <c r="AN929" s="51" t="e">
        <v>#N/A</v>
      </c>
    </row>
    <row r="930" spans="40:40" x14ac:dyDescent="0.3">
      <c r="AN930" s="51" t="e">
        <v>#N/A</v>
      </c>
    </row>
    <row r="931" spans="40:40" x14ac:dyDescent="0.3">
      <c r="AN931" s="51" t="e">
        <v>#N/A</v>
      </c>
    </row>
    <row r="932" spans="40:40" x14ac:dyDescent="0.3">
      <c r="AN932" s="51" t="e">
        <v>#N/A</v>
      </c>
    </row>
    <row r="933" spans="40:40" x14ac:dyDescent="0.3">
      <c r="AN933" s="51" t="e">
        <v>#N/A</v>
      </c>
    </row>
    <row r="934" spans="40:40" x14ac:dyDescent="0.3">
      <c r="AN934" s="51" t="e">
        <v>#N/A</v>
      </c>
    </row>
    <row r="935" spans="40:40" x14ac:dyDescent="0.3">
      <c r="AN935" s="51" t="e">
        <v>#N/A</v>
      </c>
    </row>
    <row r="936" spans="40:40" x14ac:dyDescent="0.3">
      <c r="AN936" s="51" t="e">
        <v>#N/A</v>
      </c>
    </row>
    <row r="937" spans="40:40" x14ac:dyDescent="0.3">
      <c r="AN937" s="51" t="e">
        <v>#N/A</v>
      </c>
    </row>
    <row r="938" spans="40:40" x14ac:dyDescent="0.3">
      <c r="AN938" s="51" t="e">
        <v>#N/A</v>
      </c>
    </row>
    <row r="939" spans="40:40" x14ac:dyDescent="0.3">
      <c r="AN939" s="51" t="e">
        <v>#N/A</v>
      </c>
    </row>
    <row r="940" spans="40:40" x14ac:dyDescent="0.3">
      <c r="AN940" s="51" t="e">
        <v>#N/A</v>
      </c>
    </row>
    <row r="941" spans="40:40" x14ac:dyDescent="0.3">
      <c r="AN941" s="51" t="e">
        <v>#N/A</v>
      </c>
    </row>
    <row r="942" spans="40:40" x14ac:dyDescent="0.3">
      <c r="AN942" s="51" t="e">
        <v>#N/A</v>
      </c>
    </row>
    <row r="943" spans="40:40" x14ac:dyDescent="0.3">
      <c r="AN943" s="51" t="e">
        <v>#N/A</v>
      </c>
    </row>
    <row r="944" spans="40:40" x14ac:dyDescent="0.3">
      <c r="AN944" s="51" t="e">
        <v>#N/A</v>
      </c>
    </row>
    <row r="945" spans="40:40" x14ac:dyDescent="0.3">
      <c r="AN945" s="51" t="e">
        <v>#N/A</v>
      </c>
    </row>
    <row r="946" spans="40:40" x14ac:dyDescent="0.3">
      <c r="AN946" s="51" t="e">
        <v>#N/A</v>
      </c>
    </row>
    <row r="947" spans="40:40" x14ac:dyDescent="0.3">
      <c r="AN947" s="51" t="e">
        <v>#N/A</v>
      </c>
    </row>
    <row r="948" spans="40:40" x14ac:dyDescent="0.3">
      <c r="AN948" s="51" t="e">
        <v>#N/A</v>
      </c>
    </row>
    <row r="949" spans="40:40" x14ac:dyDescent="0.3">
      <c r="AN949" s="51" t="e">
        <v>#N/A</v>
      </c>
    </row>
    <row r="950" spans="40:40" x14ac:dyDescent="0.3">
      <c r="AN950" s="51" t="e">
        <v>#N/A</v>
      </c>
    </row>
    <row r="951" spans="40:40" x14ac:dyDescent="0.3">
      <c r="AN951" s="51" t="e">
        <v>#N/A</v>
      </c>
    </row>
    <row r="952" spans="40:40" x14ac:dyDescent="0.3">
      <c r="AN952" s="51" t="e">
        <v>#N/A</v>
      </c>
    </row>
    <row r="953" spans="40:40" x14ac:dyDescent="0.3">
      <c r="AN953" s="51" t="e">
        <v>#N/A</v>
      </c>
    </row>
    <row r="954" spans="40:40" x14ac:dyDescent="0.3">
      <c r="AN954" s="51" t="e">
        <v>#N/A</v>
      </c>
    </row>
    <row r="955" spans="40:40" x14ac:dyDescent="0.3">
      <c r="AN955" s="51" t="e">
        <v>#N/A</v>
      </c>
    </row>
    <row r="956" spans="40:40" x14ac:dyDescent="0.3">
      <c r="AN956" s="51" t="e">
        <v>#N/A</v>
      </c>
    </row>
    <row r="957" spans="40:40" x14ac:dyDescent="0.3">
      <c r="AN957" s="51" t="e">
        <v>#N/A</v>
      </c>
    </row>
    <row r="958" spans="40:40" x14ac:dyDescent="0.3">
      <c r="AN958" s="51" t="e">
        <v>#N/A</v>
      </c>
    </row>
    <row r="959" spans="40:40" x14ac:dyDescent="0.3">
      <c r="AN959" s="51" t="e">
        <v>#N/A</v>
      </c>
    </row>
    <row r="960" spans="40:40" x14ac:dyDescent="0.3">
      <c r="AN960" s="51" t="e">
        <v>#N/A</v>
      </c>
    </row>
    <row r="961" spans="40:40" x14ac:dyDescent="0.3">
      <c r="AN961" s="51" t="e">
        <v>#N/A</v>
      </c>
    </row>
    <row r="962" spans="40:40" x14ac:dyDescent="0.3">
      <c r="AN962" s="51" t="e">
        <v>#N/A</v>
      </c>
    </row>
    <row r="963" spans="40:40" x14ac:dyDescent="0.3">
      <c r="AN963" s="51" t="e">
        <v>#N/A</v>
      </c>
    </row>
    <row r="964" spans="40:40" x14ac:dyDescent="0.3">
      <c r="AN964" s="51" t="e">
        <v>#N/A</v>
      </c>
    </row>
    <row r="965" spans="40:40" x14ac:dyDescent="0.3">
      <c r="AN965" s="51" t="e">
        <v>#N/A</v>
      </c>
    </row>
    <row r="966" spans="40:40" x14ac:dyDescent="0.3">
      <c r="AN966" s="51" t="e">
        <v>#N/A</v>
      </c>
    </row>
    <row r="967" spans="40:40" x14ac:dyDescent="0.3">
      <c r="AN967" s="51" t="e">
        <v>#N/A</v>
      </c>
    </row>
    <row r="968" spans="40:40" x14ac:dyDescent="0.3">
      <c r="AN968" s="51" t="e">
        <v>#N/A</v>
      </c>
    </row>
    <row r="969" spans="40:40" x14ac:dyDescent="0.3">
      <c r="AN969" s="51" t="e">
        <v>#N/A</v>
      </c>
    </row>
    <row r="970" spans="40:40" x14ac:dyDescent="0.3">
      <c r="AN970" s="51" t="e">
        <v>#N/A</v>
      </c>
    </row>
    <row r="971" spans="40:40" x14ac:dyDescent="0.3">
      <c r="AN971" s="51" t="e">
        <v>#N/A</v>
      </c>
    </row>
    <row r="972" spans="40:40" x14ac:dyDescent="0.3">
      <c r="AN972" s="51" t="e">
        <v>#N/A</v>
      </c>
    </row>
    <row r="973" spans="40:40" x14ac:dyDescent="0.3">
      <c r="AN973" s="51" t="e">
        <v>#N/A</v>
      </c>
    </row>
    <row r="974" spans="40:40" x14ac:dyDescent="0.3">
      <c r="AN974" s="51" t="e">
        <v>#N/A</v>
      </c>
    </row>
    <row r="975" spans="40:40" x14ac:dyDescent="0.3">
      <c r="AN975" s="51" t="e">
        <v>#N/A</v>
      </c>
    </row>
    <row r="976" spans="40:40" x14ac:dyDescent="0.3">
      <c r="AN976" s="51" t="e">
        <v>#N/A</v>
      </c>
    </row>
    <row r="977" spans="40:40" x14ac:dyDescent="0.3">
      <c r="AN977" s="51" t="e">
        <v>#N/A</v>
      </c>
    </row>
    <row r="978" spans="40:40" x14ac:dyDescent="0.3">
      <c r="AN978" s="51" t="e">
        <v>#N/A</v>
      </c>
    </row>
    <row r="979" spans="40:40" x14ac:dyDescent="0.3">
      <c r="AN979" s="51" t="e">
        <v>#N/A</v>
      </c>
    </row>
    <row r="980" spans="40:40" x14ac:dyDescent="0.3">
      <c r="AN980" s="51" t="e">
        <v>#N/A</v>
      </c>
    </row>
    <row r="981" spans="40:40" x14ac:dyDescent="0.3">
      <c r="AN981" s="51" t="e">
        <v>#N/A</v>
      </c>
    </row>
    <row r="982" spans="40:40" x14ac:dyDescent="0.3">
      <c r="AN982" s="51" t="e">
        <v>#N/A</v>
      </c>
    </row>
    <row r="983" spans="40:40" x14ac:dyDescent="0.3">
      <c r="AN983" s="51" t="e">
        <v>#N/A</v>
      </c>
    </row>
    <row r="984" spans="40:40" x14ac:dyDescent="0.3">
      <c r="AN984" s="51" t="e">
        <v>#N/A</v>
      </c>
    </row>
    <row r="985" spans="40:40" x14ac:dyDescent="0.3">
      <c r="AN985" s="51" t="e">
        <v>#N/A</v>
      </c>
    </row>
    <row r="986" spans="40:40" x14ac:dyDescent="0.3">
      <c r="AN986" s="51" t="e">
        <v>#N/A</v>
      </c>
    </row>
    <row r="987" spans="40:40" x14ac:dyDescent="0.3">
      <c r="AN987" s="51" t="e">
        <v>#N/A</v>
      </c>
    </row>
    <row r="988" spans="40:40" x14ac:dyDescent="0.3">
      <c r="AN988" s="51" t="e">
        <v>#N/A</v>
      </c>
    </row>
    <row r="989" spans="40:40" x14ac:dyDescent="0.3">
      <c r="AN989" s="51" t="e">
        <v>#N/A</v>
      </c>
    </row>
    <row r="990" spans="40:40" x14ac:dyDescent="0.3">
      <c r="AN990" s="51" t="e">
        <v>#N/A</v>
      </c>
    </row>
    <row r="991" spans="40:40" x14ac:dyDescent="0.3">
      <c r="AN991" s="51" t="e">
        <v>#N/A</v>
      </c>
    </row>
    <row r="992" spans="40:40" x14ac:dyDescent="0.3">
      <c r="AN992" s="51" t="e">
        <v>#N/A</v>
      </c>
    </row>
    <row r="993" spans="40:40" x14ac:dyDescent="0.3">
      <c r="AN993" s="51" t="e">
        <v>#N/A</v>
      </c>
    </row>
    <row r="994" spans="40:40" x14ac:dyDescent="0.3">
      <c r="AN994" s="51" t="e">
        <v>#N/A</v>
      </c>
    </row>
    <row r="995" spans="40:40" x14ac:dyDescent="0.3">
      <c r="AN995" s="51" t="e">
        <v>#N/A</v>
      </c>
    </row>
    <row r="996" spans="40:40" x14ac:dyDescent="0.3">
      <c r="AN996" s="51" t="e">
        <v>#N/A</v>
      </c>
    </row>
    <row r="997" spans="40:40" x14ac:dyDescent="0.3">
      <c r="AN997" s="51" t="e">
        <v>#N/A</v>
      </c>
    </row>
    <row r="998" spans="40:40" x14ac:dyDescent="0.3">
      <c r="AN998" s="51" t="e">
        <v>#N/A</v>
      </c>
    </row>
    <row r="999" spans="40:40" x14ac:dyDescent="0.3">
      <c r="AN999" s="51" t="e">
        <v>#N/A</v>
      </c>
    </row>
    <row r="1000" spans="40:40" x14ac:dyDescent="0.3">
      <c r="AN1000" s="51" t="e">
        <v>#N/A</v>
      </c>
    </row>
    <row r="1001" spans="40:40" x14ac:dyDescent="0.3">
      <c r="AN1001" s="51" t="e">
        <v>#N/A</v>
      </c>
    </row>
    <row r="1002" spans="40:40" x14ac:dyDescent="0.3">
      <c r="AN1002" s="51" t="e">
        <v>#N/A</v>
      </c>
    </row>
    <row r="1003" spans="40:40" x14ac:dyDescent="0.3">
      <c r="AN1003" s="51" t="e">
        <v>#N/A</v>
      </c>
    </row>
    <row r="1004" spans="40:40" x14ac:dyDescent="0.3">
      <c r="AN1004" s="51" t="e">
        <v>#N/A</v>
      </c>
    </row>
    <row r="1005" spans="40:40" x14ac:dyDescent="0.3">
      <c r="AN1005" s="51" t="e">
        <v>#N/A</v>
      </c>
    </row>
    <row r="1006" spans="40:40" x14ac:dyDescent="0.3">
      <c r="AN1006" s="51" t="e">
        <v>#N/A</v>
      </c>
    </row>
    <row r="1007" spans="40:40" x14ac:dyDescent="0.3">
      <c r="AN1007" s="51" t="e">
        <v>#N/A</v>
      </c>
    </row>
    <row r="1008" spans="40:40" x14ac:dyDescent="0.3">
      <c r="AN1008" s="51" t="e">
        <v>#N/A</v>
      </c>
    </row>
    <row r="1009" spans="40:40" x14ac:dyDescent="0.3">
      <c r="AN1009" s="51" t="e">
        <v>#N/A</v>
      </c>
    </row>
    <row r="1010" spans="40:40" x14ac:dyDescent="0.3">
      <c r="AN1010" s="51" t="e">
        <v>#N/A</v>
      </c>
    </row>
    <row r="1011" spans="40:40" x14ac:dyDescent="0.3">
      <c r="AN1011" s="51" t="e">
        <v>#N/A</v>
      </c>
    </row>
    <row r="1012" spans="40:40" x14ac:dyDescent="0.3">
      <c r="AN1012" s="51" t="e">
        <v>#N/A</v>
      </c>
    </row>
    <row r="1013" spans="40:40" x14ac:dyDescent="0.3">
      <c r="AN1013" s="51" t="e">
        <v>#N/A</v>
      </c>
    </row>
    <row r="1014" spans="40:40" x14ac:dyDescent="0.3">
      <c r="AN1014" s="51" t="e">
        <v>#N/A</v>
      </c>
    </row>
    <row r="1015" spans="40:40" x14ac:dyDescent="0.3">
      <c r="AN1015" s="51" t="e">
        <v>#N/A</v>
      </c>
    </row>
    <row r="1016" spans="40:40" x14ac:dyDescent="0.3">
      <c r="AN1016" s="51" t="e">
        <v>#N/A</v>
      </c>
    </row>
    <row r="1017" spans="40:40" x14ac:dyDescent="0.3">
      <c r="AN1017" s="51" t="e">
        <v>#N/A</v>
      </c>
    </row>
    <row r="1018" spans="40:40" x14ac:dyDescent="0.3">
      <c r="AN1018" s="51" t="e">
        <v>#N/A</v>
      </c>
    </row>
    <row r="1019" spans="40:40" x14ac:dyDescent="0.3">
      <c r="AN1019" s="51" t="e">
        <v>#N/A</v>
      </c>
    </row>
    <row r="1020" spans="40:40" x14ac:dyDescent="0.3">
      <c r="AN1020" s="51" t="e">
        <v>#N/A</v>
      </c>
    </row>
    <row r="1021" spans="40:40" x14ac:dyDescent="0.3">
      <c r="AN1021" s="51" t="e">
        <v>#N/A</v>
      </c>
    </row>
    <row r="1022" spans="40:40" x14ac:dyDescent="0.3">
      <c r="AN1022" s="51" t="e">
        <v>#N/A</v>
      </c>
    </row>
    <row r="1023" spans="40:40" x14ac:dyDescent="0.3">
      <c r="AN1023" s="51" t="e">
        <v>#N/A</v>
      </c>
    </row>
    <row r="1024" spans="40:40" x14ac:dyDescent="0.3">
      <c r="AN1024" s="51" t="e">
        <v>#N/A</v>
      </c>
    </row>
    <row r="1025" spans="40:40" x14ac:dyDescent="0.3">
      <c r="AN1025" s="51" t="e">
        <v>#N/A</v>
      </c>
    </row>
    <row r="1026" spans="40:40" x14ac:dyDescent="0.3">
      <c r="AN1026" s="51" t="e">
        <v>#N/A</v>
      </c>
    </row>
    <row r="1027" spans="40:40" x14ac:dyDescent="0.3">
      <c r="AN1027" s="51" t="e">
        <v>#N/A</v>
      </c>
    </row>
    <row r="1028" spans="40:40" x14ac:dyDescent="0.3">
      <c r="AN1028" s="51" t="e">
        <v>#N/A</v>
      </c>
    </row>
    <row r="1029" spans="40:40" x14ac:dyDescent="0.3">
      <c r="AN1029" s="51" t="e">
        <v>#N/A</v>
      </c>
    </row>
    <row r="1030" spans="40:40" x14ac:dyDescent="0.3">
      <c r="AN1030" s="51" t="e">
        <v>#N/A</v>
      </c>
    </row>
    <row r="1031" spans="40:40" x14ac:dyDescent="0.3">
      <c r="AN1031" s="51" t="e">
        <v>#N/A</v>
      </c>
    </row>
    <row r="1032" spans="40:40" x14ac:dyDescent="0.3">
      <c r="AN1032" s="51" t="e">
        <v>#N/A</v>
      </c>
    </row>
    <row r="1033" spans="40:40" x14ac:dyDescent="0.3">
      <c r="AN1033" s="51" t="e">
        <v>#N/A</v>
      </c>
    </row>
    <row r="1034" spans="40:40" x14ac:dyDescent="0.3">
      <c r="AN1034" s="51" t="e">
        <v>#N/A</v>
      </c>
    </row>
    <row r="1035" spans="40:40" x14ac:dyDescent="0.3">
      <c r="AN1035" s="51" t="e">
        <v>#N/A</v>
      </c>
    </row>
    <row r="1036" spans="40:40" x14ac:dyDescent="0.3">
      <c r="AN1036" s="51" t="e">
        <v>#N/A</v>
      </c>
    </row>
    <row r="1037" spans="40:40" x14ac:dyDescent="0.3">
      <c r="AN1037" s="51" t="e">
        <v>#N/A</v>
      </c>
    </row>
    <row r="1038" spans="40:40" x14ac:dyDescent="0.3">
      <c r="AN1038" s="51" t="e">
        <v>#N/A</v>
      </c>
    </row>
    <row r="1039" spans="40:40" x14ac:dyDescent="0.3">
      <c r="AN1039" s="51" t="e">
        <v>#N/A</v>
      </c>
    </row>
    <row r="1040" spans="40:40" x14ac:dyDescent="0.3">
      <c r="AN1040" s="51" t="e">
        <v>#N/A</v>
      </c>
    </row>
    <row r="1041" spans="40:40" x14ac:dyDescent="0.3">
      <c r="AN1041" s="51" t="e">
        <v>#N/A</v>
      </c>
    </row>
    <row r="1042" spans="40:40" x14ac:dyDescent="0.3">
      <c r="AN1042" s="51" t="e">
        <v>#N/A</v>
      </c>
    </row>
    <row r="1043" spans="40:40" x14ac:dyDescent="0.3">
      <c r="AN1043" s="51" t="e">
        <v>#N/A</v>
      </c>
    </row>
    <row r="1044" spans="40:40" x14ac:dyDescent="0.3">
      <c r="AN1044" s="51" t="e">
        <v>#N/A</v>
      </c>
    </row>
    <row r="1045" spans="40:40" x14ac:dyDescent="0.3">
      <c r="AN1045" s="51" t="e">
        <v>#N/A</v>
      </c>
    </row>
    <row r="1046" spans="40:40" x14ac:dyDescent="0.3">
      <c r="AN1046" s="51" t="e">
        <v>#N/A</v>
      </c>
    </row>
    <row r="1047" spans="40:40" x14ac:dyDescent="0.3">
      <c r="AN1047" s="51" t="e">
        <v>#N/A</v>
      </c>
    </row>
    <row r="1048" spans="40:40" x14ac:dyDescent="0.3">
      <c r="AN1048" s="51" t="e">
        <v>#N/A</v>
      </c>
    </row>
    <row r="1049" spans="40:40" x14ac:dyDescent="0.3">
      <c r="AN1049" s="51" t="e">
        <v>#N/A</v>
      </c>
    </row>
    <row r="1050" spans="40:40" x14ac:dyDescent="0.3">
      <c r="AN1050" s="51" t="e">
        <v>#N/A</v>
      </c>
    </row>
    <row r="1051" spans="40:40" x14ac:dyDescent="0.3">
      <c r="AN1051" s="51" t="e">
        <v>#N/A</v>
      </c>
    </row>
    <row r="1052" spans="40:40" x14ac:dyDescent="0.3">
      <c r="AN1052" s="51" t="e">
        <v>#N/A</v>
      </c>
    </row>
    <row r="1053" spans="40:40" x14ac:dyDescent="0.3">
      <c r="AN1053" s="51" t="e">
        <v>#N/A</v>
      </c>
    </row>
    <row r="1054" spans="40:40" x14ac:dyDescent="0.3">
      <c r="AN1054" s="51" t="e">
        <v>#N/A</v>
      </c>
    </row>
    <row r="1055" spans="40:40" x14ac:dyDescent="0.3">
      <c r="AN1055" s="51" t="e">
        <v>#N/A</v>
      </c>
    </row>
    <row r="1056" spans="40:40" x14ac:dyDescent="0.3">
      <c r="AN1056" s="51" t="e">
        <v>#N/A</v>
      </c>
    </row>
    <row r="1057" spans="40:40" x14ac:dyDescent="0.3">
      <c r="AN1057" s="51" t="e">
        <v>#N/A</v>
      </c>
    </row>
    <row r="1058" spans="40:40" x14ac:dyDescent="0.3">
      <c r="AN1058" s="51" t="e">
        <v>#N/A</v>
      </c>
    </row>
    <row r="1059" spans="40:40" x14ac:dyDescent="0.3">
      <c r="AN1059" s="51" t="e">
        <v>#N/A</v>
      </c>
    </row>
    <row r="1060" spans="40:40" x14ac:dyDescent="0.3">
      <c r="AN1060" s="51" t="e">
        <v>#N/A</v>
      </c>
    </row>
    <row r="1061" spans="40:40" x14ac:dyDescent="0.3">
      <c r="AN1061" s="51" t="e">
        <v>#N/A</v>
      </c>
    </row>
    <row r="1062" spans="40:40" x14ac:dyDescent="0.3">
      <c r="AN1062" s="51" t="e">
        <v>#N/A</v>
      </c>
    </row>
    <row r="1063" spans="40:40" x14ac:dyDescent="0.3">
      <c r="AN1063" s="51" t="e">
        <v>#N/A</v>
      </c>
    </row>
    <row r="1064" spans="40:40" x14ac:dyDescent="0.3">
      <c r="AN1064" s="51" t="e">
        <v>#N/A</v>
      </c>
    </row>
    <row r="1065" spans="40:40" x14ac:dyDescent="0.3">
      <c r="AN1065" s="51" t="e">
        <v>#N/A</v>
      </c>
    </row>
    <row r="1066" spans="40:40" x14ac:dyDescent="0.3">
      <c r="AN1066" s="51" t="e">
        <v>#N/A</v>
      </c>
    </row>
    <row r="1067" spans="40:40" x14ac:dyDescent="0.3">
      <c r="AN1067" s="51" t="e">
        <v>#N/A</v>
      </c>
    </row>
    <row r="1068" spans="40:40" x14ac:dyDescent="0.3">
      <c r="AN1068" s="51" t="e">
        <v>#N/A</v>
      </c>
    </row>
    <row r="1069" spans="40:40" x14ac:dyDescent="0.3">
      <c r="AN1069" s="51" t="e">
        <v>#N/A</v>
      </c>
    </row>
    <row r="1070" spans="40:40" x14ac:dyDescent="0.3">
      <c r="AN1070" s="51" t="e">
        <v>#N/A</v>
      </c>
    </row>
    <row r="1071" spans="40:40" x14ac:dyDescent="0.3">
      <c r="AN1071" s="51" t="e">
        <v>#N/A</v>
      </c>
    </row>
    <row r="1072" spans="40:40" x14ac:dyDescent="0.3">
      <c r="AN1072" s="51" t="e">
        <v>#N/A</v>
      </c>
    </row>
    <row r="1073" spans="40:40" x14ac:dyDescent="0.3">
      <c r="AN1073" s="51" t="e">
        <v>#N/A</v>
      </c>
    </row>
    <row r="1074" spans="40:40" x14ac:dyDescent="0.3">
      <c r="AN1074" s="51" t="e">
        <v>#N/A</v>
      </c>
    </row>
    <row r="1075" spans="40:40" x14ac:dyDescent="0.3">
      <c r="AN1075" s="51" t="e">
        <v>#N/A</v>
      </c>
    </row>
    <row r="1076" spans="40:40" x14ac:dyDescent="0.3">
      <c r="AN1076" s="51" t="e">
        <v>#N/A</v>
      </c>
    </row>
    <row r="1077" spans="40:40" x14ac:dyDescent="0.3">
      <c r="AN1077" s="51" t="e">
        <v>#N/A</v>
      </c>
    </row>
    <row r="1078" spans="40:40" x14ac:dyDescent="0.3">
      <c r="AN1078" s="51" t="e">
        <v>#N/A</v>
      </c>
    </row>
    <row r="1079" spans="40:40" x14ac:dyDescent="0.3">
      <c r="AN1079" s="51" t="e">
        <v>#N/A</v>
      </c>
    </row>
    <row r="1080" spans="40:40" x14ac:dyDescent="0.3">
      <c r="AN1080" s="51" t="e">
        <v>#N/A</v>
      </c>
    </row>
    <row r="1081" spans="40:40" x14ac:dyDescent="0.3">
      <c r="AN1081" s="51" t="e">
        <v>#N/A</v>
      </c>
    </row>
    <row r="1082" spans="40:40" x14ac:dyDescent="0.3">
      <c r="AN1082" s="51" t="e">
        <v>#N/A</v>
      </c>
    </row>
    <row r="1083" spans="40:40" x14ac:dyDescent="0.3">
      <c r="AN1083" s="51" t="e">
        <v>#N/A</v>
      </c>
    </row>
    <row r="1084" spans="40:40" x14ac:dyDescent="0.3">
      <c r="AN1084" s="51" t="e">
        <v>#N/A</v>
      </c>
    </row>
    <row r="1085" spans="40:40" x14ac:dyDescent="0.3">
      <c r="AN1085" s="51" t="e">
        <v>#N/A</v>
      </c>
    </row>
    <row r="1086" spans="40:40" x14ac:dyDescent="0.3">
      <c r="AN1086" s="51" t="e">
        <v>#N/A</v>
      </c>
    </row>
    <row r="1087" spans="40:40" x14ac:dyDescent="0.3">
      <c r="AN1087" s="51" t="e">
        <v>#N/A</v>
      </c>
    </row>
    <row r="1088" spans="40:40" x14ac:dyDescent="0.3">
      <c r="AN1088" s="51" t="e">
        <v>#N/A</v>
      </c>
    </row>
    <row r="1089" spans="40:40" x14ac:dyDescent="0.3">
      <c r="AN1089" s="51" t="e">
        <v>#N/A</v>
      </c>
    </row>
    <row r="1090" spans="40:40" x14ac:dyDescent="0.3">
      <c r="AN1090" s="51" t="e">
        <v>#N/A</v>
      </c>
    </row>
    <row r="1091" spans="40:40" x14ac:dyDescent="0.3">
      <c r="AN1091" s="51" t="e">
        <v>#N/A</v>
      </c>
    </row>
    <row r="1092" spans="40:40" x14ac:dyDescent="0.3">
      <c r="AN1092" s="51" t="e">
        <v>#N/A</v>
      </c>
    </row>
    <row r="1093" spans="40:40" x14ac:dyDescent="0.3">
      <c r="AN1093" s="51" t="e">
        <v>#N/A</v>
      </c>
    </row>
    <row r="1094" spans="40:40" x14ac:dyDescent="0.3">
      <c r="AN1094" s="51" t="e">
        <v>#N/A</v>
      </c>
    </row>
    <row r="1095" spans="40:40" x14ac:dyDescent="0.3">
      <c r="AN1095" s="51" t="e">
        <v>#N/A</v>
      </c>
    </row>
    <row r="1096" spans="40:40" x14ac:dyDescent="0.3">
      <c r="AN1096" s="51" t="e">
        <v>#N/A</v>
      </c>
    </row>
    <row r="1097" spans="40:40" x14ac:dyDescent="0.3">
      <c r="AN1097" s="51" t="e">
        <v>#N/A</v>
      </c>
    </row>
    <row r="1098" spans="40:40" x14ac:dyDescent="0.3">
      <c r="AN1098" s="51" t="e">
        <v>#N/A</v>
      </c>
    </row>
    <row r="1099" spans="40:40" x14ac:dyDescent="0.3">
      <c r="AN1099" s="51" t="e">
        <v>#N/A</v>
      </c>
    </row>
    <row r="1100" spans="40:40" x14ac:dyDescent="0.3">
      <c r="AN1100" s="51" t="e">
        <v>#N/A</v>
      </c>
    </row>
    <row r="1101" spans="40:40" x14ac:dyDescent="0.3">
      <c r="AN1101" s="51" t="e">
        <v>#N/A</v>
      </c>
    </row>
    <row r="1102" spans="40:40" x14ac:dyDescent="0.3">
      <c r="AN1102" s="51" t="e">
        <v>#N/A</v>
      </c>
    </row>
    <row r="1103" spans="40:40" x14ac:dyDescent="0.3">
      <c r="AN1103" s="51" t="e">
        <v>#N/A</v>
      </c>
    </row>
    <row r="1104" spans="40:40" x14ac:dyDescent="0.3">
      <c r="AN1104" s="51" t="e">
        <v>#N/A</v>
      </c>
    </row>
    <row r="1105" spans="40:40" x14ac:dyDescent="0.3">
      <c r="AN1105" s="51" t="e">
        <v>#N/A</v>
      </c>
    </row>
    <row r="1106" spans="40:40" x14ac:dyDescent="0.3">
      <c r="AN1106" s="51" t="e">
        <v>#N/A</v>
      </c>
    </row>
    <row r="1107" spans="40:40" x14ac:dyDescent="0.3">
      <c r="AN1107" s="51" t="e">
        <v>#N/A</v>
      </c>
    </row>
    <row r="1108" spans="40:40" x14ac:dyDescent="0.3">
      <c r="AN1108" s="51" t="e">
        <v>#N/A</v>
      </c>
    </row>
    <row r="1109" spans="40:40" x14ac:dyDescent="0.3">
      <c r="AN1109" s="51" t="e">
        <v>#N/A</v>
      </c>
    </row>
    <row r="1110" spans="40:40" x14ac:dyDescent="0.3">
      <c r="AN1110" s="51" t="e">
        <v>#N/A</v>
      </c>
    </row>
    <row r="1111" spans="40:40" x14ac:dyDescent="0.3">
      <c r="AN1111" s="51" t="e">
        <v>#N/A</v>
      </c>
    </row>
    <row r="1112" spans="40:40" x14ac:dyDescent="0.3">
      <c r="AN1112" s="51" t="e">
        <v>#N/A</v>
      </c>
    </row>
    <row r="1113" spans="40:40" x14ac:dyDescent="0.3">
      <c r="AN1113" s="51" t="e">
        <v>#N/A</v>
      </c>
    </row>
    <row r="1114" spans="40:40" x14ac:dyDescent="0.3">
      <c r="AN1114" s="51" t="e">
        <v>#N/A</v>
      </c>
    </row>
    <row r="1115" spans="40:40" x14ac:dyDescent="0.3">
      <c r="AN1115" s="51" t="e">
        <v>#N/A</v>
      </c>
    </row>
    <row r="1116" spans="40:40" x14ac:dyDescent="0.3">
      <c r="AN1116" s="51" t="e">
        <v>#N/A</v>
      </c>
    </row>
    <row r="1117" spans="40:40" x14ac:dyDescent="0.3">
      <c r="AN1117" s="51" t="e">
        <v>#N/A</v>
      </c>
    </row>
    <row r="1118" spans="40:40" x14ac:dyDescent="0.3">
      <c r="AN1118" s="51" t="e">
        <v>#N/A</v>
      </c>
    </row>
    <row r="1119" spans="40:40" x14ac:dyDescent="0.3">
      <c r="AN1119" s="51" t="e">
        <v>#N/A</v>
      </c>
    </row>
    <row r="1120" spans="40:40" x14ac:dyDescent="0.3">
      <c r="AN1120" s="51" t="e">
        <v>#N/A</v>
      </c>
    </row>
    <row r="1121" spans="40:40" x14ac:dyDescent="0.3">
      <c r="AN1121" s="51" t="e">
        <v>#N/A</v>
      </c>
    </row>
    <row r="1122" spans="40:40" x14ac:dyDescent="0.3">
      <c r="AN1122" s="51" t="e">
        <v>#N/A</v>
      </c>
    </row>
    <row r="1123" spans="40:40" x14ac:dyDescent="0.3">
      <c r="AN1123" s="51" t="e">
        <v>#N/A</v>
      </c>
    </row>
    <row r="1124" spans="40:40" x14ac:dyDescent="0.3">
      <c r="AN1124" s="51" t="e">
        <v>#N/A</v>
      </c>
    </row>
    <row r="1125" spans="40:40" x14ac:dyDescent="0.3">
      <c r="AN1125" s="51" t="e">
        <v>#N/A</v>
      </c>
    </row>
    <row r="1126" spans="40:40" x14ac:dyDescent="0.3">
      <c r="AN1126" s="51" t="e">
        <v>#N/A</v>
      </c>
    </row>
    <row r="1127" spans="40:40" x14ac:dyDescent="0.3">
      <c r="AN1127" s="51" t="e">
        <v>#N/A</v>
      </c>
    </row>
    <row r="1128" spans="40:40" x14ac:dyDescent="0.3">
      <c r="AN1128" s="51" t="e">
        <v>#N/A</v>
      </c>
    </row>
    <row r="1129" spans="40:40" x14ac:dyDescent="0.3">
      <c r="AN1129" s="51" t="e">
        <v>#N/A</v>
      </c>
    </row>
    <row r="1130" spans="40:40" x14ac:dyDescent="0.3">
      <c r="AN1130" s="51" t="e">
        <v>#N/A</v>
      </c>
    </row>
    <row r="1131" spans="40:40" x14ac:dyDescent="0.3">
      <c r="AN1131" s="51" t="e">
        <v>#N/A</v>
      </c>
    </row>
    <row r="1132" spans="40:40" x14ac:dyDescent="0.3">
      <c r="AN1132" s="51" t="e">
        <v>#N/A</v>
      </c>
    </row>
    <row r="1133" spans="40:40" x14ac:dyDescent="0.3">
      <c r="AN1133" s="51" t="e">
        <v>#N/A</v>
      </c>
    </row>
    <row r="1134" spans="40:40" x14ac:dyDescent="0.3">
      <c r="AN1134" s="51" t="e">
        <v>#N/A</v>
      </c>
    </row>
    <row r="1135" spans="40:40" x14ac:dyDescent="0.3">
      <c r="AN1135" s="51" t="e">
        <v>#N/A</v>
      </c>
    </row>
    <row r="1136" spans="40:40" x14ac:dyDescent="0.3">
      <c r="AN1136" s="51" t="e">
        <v>#N/A</v>
      </c>
    </row>
    <row r="1137" spans="40:40" x14ac:dyDescent="0.3">
      <c r="AN1137" s="51" t="e">
        <v>#N/A</v>
      </c>
    </row>
    <row r="1138" spans="40:40" x14ac:dyDescent="0.3">
      <c r="AN1138" s="51" t="e">
        <v>#N/A</v>
      </c>
    </row>
    <row r="1139" spans="40:40" x14ac:dyDescent="0.3">
      <c r="AN1139" s="51" t="e">
        <v>#N/A</v>
      </c>
    </row>
    <row r="1140" spans="40:40" x14ac:dyDescent="0.3">
      <c r="AN1140" s="51" t="e">
        <v>#N/A</v>
      </c>
    </row>
    <row r="1141" spans="40:40" x14ac:dyDescent="0.3">
      <c r="AN1141" s="51" t="e">
        <v>#N/A</v>
      </c>
    </row>
    <row r="1142" spans="40:40" x14ac:dyDescent="0.3">
      <c r="AN1142" s="51" t="e">
        <v>#N/A</v>
      </c>
    </row>
    <row r="1143" spans="40:40" x14ac:dyDescent="0.3">
      <c r="AN1143" s="51" t="e">
        <v>#N/A</v>
      </c>
    </row>
    <row r="1144" spans="40:40" x14ac:dyDescent="0.3">
      <c r="AN1144" s="51" t="e">
        <v>#N/A</v>
      </c>
    </row>
    <row r="1145" spans="40:40" x14ac:dyDescent="0.3">
      <c r="AN1145" s="51" t="e">
        <v>#N/A</v>
      </c>
    </row>
    <row r="1146" spans="40:40" x14ac:dyDescent="0.3">
      <c r="AN1146" s="51" t="e">
        <v>#N/A</v>
      </c>
    </row>
    <row r="1147" spans="40:40" x14ac:dyDescent="0.3">
      <c r="AN1147" s="51" t="e">
        <v>#N/A</v>
      </c>
    </row>
    <row r="1148" spans="40:40" x14ac:dyDescent="0.3">
      <c r="AN1148" s="51" t="e">
        <v>#N/A</v>
      </c>
    </row>
    <row r="1149" spans="40:40" x14ac:dyDescent="0.3">
      <c r="AN1149" s="51" t="e">
        <v>#N/A</v>
      </c>
    </row>
    <row r="1150" spans="40:40" x14ac:dyDescent="0.3">
      <c r="AN1150" s="51" t="e">
        <v>#N/A</v>
      </c>
    </row>
    <row r="1151" spans="40:40" x14ac:dyDescent="0.3">
      <c r="AN1151" s="51" t="e">
        <v>#N/A</v>
      </c>
    </row>
    <row r="1152" spans="40:40" x14ac:dyDescent="0.3">
      <c r="AN1152" s="51" t="e">
        <v>#N/A</v>
      </c>
    </row>
    <row r="1153" spans="40:40" x14ac:dyDescent="0.3">
      <c r="AN1153" s="51" t="e">
        <v>#N/A</v>
      </c>
    </row>
    <row r="1154" spans="40:40" x14ac:dyDescent="0.3">
      <c r="AN1154" s="51" t="e">
        <v>#N/A</v>
      </c>
    </row>
    <row r="1155" spans="40:40" x14ac:dyDescent="0.3">
      <c r="AN1155" s="51" t="e">
        <v>#N/A</v>
      </c>
    </row>
    <row r="1156" spans="40:40" x14ac:dyDescent="0.3">
      <c r="AN1156" s="51" t="e">
        <v>#N/A</v>
      </c>
    </row>
    <row r="1157" spans="40:40" x14ac:dyDescent="0.3">
      <c r="AN1157" s="51" t="e">
        <v>#N/A</v>
      </c>
    </row>
    <row r="1158" spans="40:40" x14ac:dyDescent="0.3">
      <c r="AN1158" s="51" t="e">
        <v>#N/A</v>
      </c>
    </row>
    <row r="1159" spans="40:40" x14ac:dyDescent="0.3">
      <c r="AN1159" s="51" t="e">
        <v>#N/A</v>
      </c>
    </row>
    <row r="1160" spans="40:40" x14ac:dyDescent="0.3">
      <c r="AN1160" s="51" t="e">
        <v>#N/A</v>
      </c>
    </row>
    <row r="1161" spans="40:40" x14ac:dyDescent="0.3">
      <c r="AN1161" s="51" t="e">
        <v>#N/A</v>
      </c>
    </row>
    <row r="1162" spans="40:40" x14ac:dyDescent="0.3">
      <c r="AN1162" s="51" t="e">
        <v>#N/A</v>
      </c>
    </row>
    <row r="1163" spans="40:40" x14ac:dyDescent="0.3">
      <c r="AN1163" s="51" t="e">
        <v>#N/A</v>
      </c>
    </row>
    <row r="1164" spans="40:40" x14ac:dyDescent="0.3">
      <c r="AN1164" s="51" t="e">
        <v>#N/A</v>
      </c>
    </row>
    <row r="1165" spans="40:40" x14ac:dyDescent="0.3">
      <c r="AN1165" s="51" t="e">
        <v>#N/A</v>
      </c>
    </row>
    <row r="1166" spans="40:40" x14ac:dyDescent="0.3">
      <c r="AN1166" s="51" t="e">
        <v>#N/A</v>
      </c>
    </row>
    <row r="1167" spans="40:40" x14ac:dyDescent="0.3">
      <c r="AN1167" s="51" t="e">
        <v>#N/A</v>
      </c>
    </row>
    <row r="1168" spans="40:40" x14ac:dyDescent="0.3">
      <c r="AN1168" s="51" t="e">
        <v>#N/A</v>
      </c>
    </row>
    <row r="1169" spans="40:40" x14ac:dyDescent="0.3">
      <c r="AN1169" s="51" t="e">
        <v>#N/A</v>
      </c>
    </row>
    <row r="1170" spans="40:40" x14ac:dyDescent="0.3">
      <c r="AN1170" s="51" t="e">
        <v>#N/A</v>
      </c>
    </row>
    <row r="1171" spans="40:40" x14ac:dyDescent="0.3">
      <c r="AN1171" s="51" t="e">
        <v>#N/A</v>
      </c>
    </row>
    <row r="1172" spans="40:40" x14ac:dyDescent="0.3">
      <c r="AN1172" s="51" t="e">
        <v>#N/A</v>
      </c>
    </row>
    <row r="1173" spans="40:40" x14ac:dyDescent="0.3">
      <c r="AN1173" s="51" t="e">
        <v>#N/A</v>
      </c>
    </row>
    <row r="1174" spans="40:40" x14ac:dyDescent="0.3">
      <c r="AN1174" s="51" t="e">
        <v>#N/A</v>
      </c>
    </row>
    <row r="1175" spans="40:40" x14ac:dyDescent="0.3">
      <c r="AN1175" s="51" t="e">
        <v>#N/A</v>
      </c>
    </row>
    <row r="1176" spans="40:40" x14ac:dyDescent="0.3">
      <c r="AN1176" s="51" t="e">
        <v>#N/A</v>
      </c>
    </row>
    <row r="1177" spans="40:40" x14ac:dyDescent="0.3">
      <c r="AN1177" s="51" t="e">
        <v>#N/A</v>
      </c>
    </row>
    <row r="1178" spans="40:40" x14ac:dyDescent="0.3">
      <c r="AN1178" s="51" t="e">
        <v>#N/A</v>
      </c>
    </row>
    <row r="1179" spans="40:40" x14ac:dyDescent="0.3">
      <c r="AN1179" s="51" t="e">
        <v>#N/A</v>
      </c>
    </row>
    <row r="1180" spans="40:40" x14ac:dyDescent="0.3">
      <c r="AN1180" s="51" t="e">
        <v>#N/A</v>
      </c>
    </row>
    <row r="1181" spans="40:40" x14ac:dyDescent="0.3">
      <c r="AN1181" s="51" t="e">
        <v>#N/A</v>
      </c>
    </row>
    <row r="1182" spans="40:40" x14ac:dyDescent="0.3">
      <c r="AN1182" s="51" t="e">
        <v>#N/A</v>
      </c>
    </row>
    <row r="1183" spans="40:40" x14ac:dyDescent="0.3">
      <c r="AN1183" s="51" t="e">
        <v>#N/A</v>
      </c>
    </row>
    <row r="1184" spans="40:40" x14ac:dyDescent="0.3">
      <c r="AN1184" s="51" t="e">
        <v>#N/A</v>
      </c>
    </row>
    <row r="1185" spans="40:40" x14ac:dyDescent="0.3">
      <c r="AN1185" s="51" t="e">
        <v>#N/A</v>
      </c>
    </row>
    <row r="1186" spans="40:40" x14ac:dyDescent="0.3">
      <c r="AN1186" s="51" t="e">
        <v>#N/A</v>
      </c>
    </row>
    <row r="1187" spans="40:40" x14ac:dyDescent="0.3">
      <c r="AN1187" s="51" t="e">
        <v>#N/A</v>
      </c>
    </row>
    <row r="1188" spans="40:40" x14ac:dyDescent="0.3">
      <c r="AN1188" s="51" t="e">
        <v>#N/A</v>
      </c>
    </row>
    <row r="1189" spans="40:40" x14ac:dyDescent="0.3">
      <c r="AN1189" s="51" t="e">
        <v>#N/A</v>
      </c>
    </row>
    <row r="1190" spans="40:40" x14ac:dyDescent="0.3">
      <c r="AN1190" s="51" t="e">
        <v>#N/A</v>
      </c>
    </row>
    <row r="1191" spans="40:40" x14ac:dyDescent="0.3">
      <c r="AN1191" s="51" t="e">
        <v>#N/A</v>
      </c>
    </row>
    <row r="1192" spans="40:40" x14ac:dyDescent="0.3">
      <c r="AN1192" s="51" t="e">
        <v>#N/A</v>
      </c>
    </row>
    <row r="1193" spans="40:40" x14ac:dyDescent="0.3">
      <c r="AN1193" s="51" t="e">
        <v>#N/A</v>
      </c>
    </row>
    <row r="1194" spans="40:40" x14ac:dyDescent="0.3">
      <c r="AN1194" s="51" t="e">
        <v>#N/A</v>
      </c>
    </row>
    <row r="1195" spans="40:40" x14ac:dyDescent="0.3">
      <c r="AN1195" s="51" t="e">
        <v>#N/A</v>
      </c>
    </row>
    <row r="1196" spans="40:40" x14ac:dyDescent="0.3">
      <c r="AN1196" s="51" t="e">
        <v>#N/A</v>
      </c>
    </row>
    <row r="1197" spans="40:40" x14ac:dyDescent="0.3">
      <c r="AN1197" s="51" t="e">
        <v>#N/A</v>
      </c>
    </row>
    <row r="1198" spans="40:40" x14ac:dyDescent="0.3">
      <c r="AN1198" s="51" t="e">
        <v>#N/A</v>
      </c>
    </row>
    <row r="1199" spans="40:40" x14ac:dyDescent="0.3">
      <c r="AN1199" s="51" t="e">
        <v>#N/A</v>
      </c>
    </row>
    <row r="1200" spans="40:40" x14ac:dyDescent="0.3">
      <c r="AN1200" s="51" t="e">
        <v>#N/A</v>
      </c>
    </row>
    <row r="1201" spans="40:40" x14ac:dyDescent="0.3">
      <c r="AN1201" s="51" t="e">
        <v>#N/A</v>
      </c>
    </row>
    <row r="1202" spans="40:40" x14ac:dyDescent="0.3">
      <c r="AN1202" s="51" t="e">
        <v>#N/A</v>
      </c>
    </row>
    <row r="1203" spans="40:40" x14ac:dyDescent="0.3">
      <c r="AN1203" s="51" t="e">
        <v>#N/A</v>
      </c>
    </row>
    <row r="1204" spans="40:40" x14ac:dyDescent="0.3">
      <c r="AN1204" s="51" t="e">
        <v>#N/A</v>
      </c>
    </row>
    <row r="1205" spans="40:40" x14ac:dyDescent="0.3">
      <c r="AN1205" s="51" t="e">
        <v>#N/A</v>
      </c>
    </row>
    <row r="1206" spans="40:40" x14ac:dyDescent="0.3">
      <c r="AN1206" s="51" t="e">
        <v>#N/A</v>
      </c>
    </row>
    <row r="1207" spans="40:40" x14ac:dyDescent="0.3">
      <c r="AN1207" s="51" t="e">
        <v>#N/A</v>
      </c>
    </row>
    <row r="1208" spans="40:40" x14ac:dyDescent="0.3">
      <c r="AN1208" s="51" t="e">
        <v>#N/A</v>
      </c>
    </row>
    <row r="1209" spans="40:40" x14ac:dyDescent="0.3">
      <c r="AN1209" s="51" t="e">
        <v>#N/A</v>
      </c>
    </row>
    <row r="1210" spans="40:40" x14ac:dyDescent="0.3">
      <c r="AN1210" s="51" t="e">
        <v>#N/A</v>
      </c>
    </row>
    <row r="1211" spans="40:40" x14ac:dyDescent="0.3">
      <c r="AN1211" s="51" t="e">
        <v>#N/A</v>
      </c>
    </row>
    <row r="1212" spans="40:40" x14ac:dyDescent="0.3">
      <c r="AN1212" s="51" t="e">
        <v>#N/A</v>
      </c>
    </row>
    <row r="1213" spans="40:40" x14ac:dyDescent="0.3">
      <c r="AN1213" s="51" t="e">
        <v>#N/A</v>
      </c>
    </row>
    <row r="1214" spans="40:40" x14ac:dyDescent="0.3">
      <c r="AN1214" s="51" t="e">
        <v>#N/A</v>
      </c>
    </row>
    <row r="1215" spans="40:40" x14ac:dyDescent="0.3">
      <c r="AN1215" s="51" t="e">
        <v>#N/A</v>
      </c>
    </row>
    <row r="1216" spans="40:40" x14ac:dyDescent="0.3">
      <c r="AN1216" s="51" t="e">
        <v>#N/A</v>
      </c>
    </row>
    <row r="1217" spans="40:40" x14ac:dyDescent="0.3">
      <c r="AN1217" s="51" t="e">
        <v>#N/A</v>
      </c>
    </row>
    <row r="1218" spans="40:40" x14ac:dyDescent="0.3">
      <c r="AN1218" s="51" t="e">
        <v>#N/A</v>
      </c>
    </row>
    <row r="1219" spans="40:40" x14ac:dyDescent="0.3">
      <c r="AN1219" s="51" t="e">
        <v>#N/A</v>
      </c>
    </row>
    <row r="1220" spans="40:40" x14ac:dyDescent="0.3">
      <c r="AN1220" s="51" t="e">
        <v>#N/A</v>
      </c>
    </row>
    <row r="1221" spans="40:40" x14ac:dyDescent="0.3">
      <c r="AN1221" s="51" t="e">
        <v>#N/A</v>
      </c>
    </row>
    <row r="1222" spans="40:40" x14ac:dyDescent="0.3">
      <c r="AN1222" s="51" t="e">
        <v>#N/A</v>
      </c>
    </row>
    <row r="1223" spans="40:40" x14ac:dyDescent="0.3">
      <c r="AN1223" s="51" t="e">
        <v>#N/A</v>
      </c>
    </row>
    <row r="1224" spans="40:40" x14ac:dyDescent="0.3">
      <c r="AN1224" s="51" t="e">
        <v>#N/A</v>
      </c>
    </row>
    <row r="1225" spans="40:40" x14ac:dyDescent="0.3">
      <c r="AN1225" s="51" t="e">
        <v>#N/A</v>
      </c>
    </row>
    <row r="1226" spans="40:40" x14ac:dyDescent="0.3">
      <c r="AN1226" s="51" t="e">
        <v>#N/A</v>
      </c>
    </row>
    <row r="1227" spans="40:40" x14ac:dyDescent="0.3">
      <c r="AN1227" s="51" t="e">
        <v>#N/A</v>
      </c>
    </row>
    <row r="1228" spans="40:40" x14ac:dyDescent="0.3">
      <c r="AN1228" s="51" t="e">
        <v>#N/A</v>
      </c>
    </row>
    <row r="1229" spans="40:40" x14ac:dyDescent="0.3">
      <c r="AN1229" s="51" t="e">
        <v>#N/A</v>
      </c>
    </row>
    <row r="1230" spans="40:40" x14ac:dyDescent="0.3">
      <c r="AN1230" s="51" t="e">
        <v>#N/A</v>
      </c>
    </row>
    <row r="1231" spans="40:40" x14ac:dyDescent="0.3">
      <c r="AN1231" s="51" t="e">
        <v>#N/A</v>
      </c>
    </row>
    <row r="1232" spans="40:40" x14ac:dyDescent="0.3">
      <c r="AN1232" s="51" t="e">
        <v>#N/A</v>
      </c>
    </row>
    <row r="1233" spans="40:40" x14ac:dyDescent="0.3">
      <c r="AN1233" s="51" t="e">
        <v>#N/A</v>
      </c>
    </row>
    <row r="1234" spans="40:40" x14ac:dyDescent="0.3">
      <c r="AN1234" s="51" t="e">
        <v>#N/A</v>
      </c>
    </row>
    <row r="1235" spans="40:40" x14ac:dyDescent="0.3">
      <c r="AN1235" s="51" t="e">
        <v>#N/A</v>
      </c>
    </row>
    <row r="1236" spans="40:40" x14ac:dyDescent="0.3">
      <c r="AN1236" s="51" t="e">
        <v>#N/A</v>
      </c>
    </row>
    <row r="1237" spans="40:40" x14ac:dyDescent="0.3">
      <c r="AN1237" s="51" t="e">
        <v>#N/A</v>
      </c>
    </row>
    <row r="1238" spans="40:40" x14ac:dyDescent="0.3">
      <c r="AN1238" s="51" t="e">
        <v>#N/A</v>
      </c>
    </row>
    <row r="1239" spans="40:40" x14ac:dyDescent="0.3">
      <c r="AN1239" s="51" t="e">
        <v>#N/A</v>
      </c>
    </row>
    <row r="1240" spans="40:40" x14ac:dyDescent="0.3">
      <c r="AN1240" s="51" t="e">
        <v>#N/A</v>
      </c>
    </row>
    <row r="1241" spans="40:40" x14ac:dyDescent="0.3">
      <c r="AN1241" s="51" t="e">
        <v>#N/A</v>
      </c>
    </row>
    <row r="1242" spans="40:40" x14ac:dyDescent="0.3">
      <c r="AN1242" s="51" t="e">
        <v>#N/A</v>
      </c>
    </row>
    <row r="1243" spans="40:40" x14ac:dyDescent="0.3">
      <c r="AN1243" s="51" t="e">
        <v>#N/A</v>
      </c>
    </row>
    <row r="1244" spans="40:40" x14ac:dyDescent="0.3">
      <c r="AN1244" s="51" t="e">
        <v>#N/A</v>
      </c>
    </row>
    <row r="1245" spans="40:40" x14ac:dyDescent="0.3">
      <c r="AN1245" s="51" t="e">
        <v>#N/A</v>
      </c>
    </row>
    <row r="1246" spans="40:40" x14ac:dyDescent="0.3">
      <c r="AN1246" s="51" t="e">
        <v>#N/A</v>
      </c>
    </row>
    <row r="1247" spans="40:40" x14ac:dyDescent="0.3">
      <c r="AN1247" s="51" t="e">
        <v>#N/A</v>
      </c>
    </row>
    <row r="1248" spans="40:40" x14ac:dyDescent="0.3">
      <c r="AN1248" s="51" t="e">
        <v>#N/A</v>
      </c>
    </row>
    <row r="1249" spans="40:40" x14ac:dyDescent="0.3">
      <c r="AN1249" s="51" t="e">
        <v>#N/A</v>
      </c>
    </row>
    <row r="1250" spans="40:40" x14ac:dyDescent="0.3">
      <c r="AN1250" s="51" t="e">
        <v>#N/A</v>
      </c>
    </row>
    <row r="1251" spans="40:40" x14ac:dyDescent="0.3">
      <c r="AN1251" s="51" t="e">
        <v>#N/A</v>
      </c>
    </row>
    <row r="1252" spans="40:40" x14ac:dyDescent="0.3">
      <c r="AN1252" s="51" t="e">
        <v>#N/A</v>
      </c>
    </row>
    <row r="1253" spans="40:40" x14ac:dyDescent="0.3">
      <c r="AN1253" s="51" t="e">
        <v>#N/A</v>
      </c>
    </row>
    <row r="1254" spans="40:40" x14ac:dyDescent="0.3">
      <c r="AN1254" s="51" t="e">
        <v>#N/A</v>
      </c>
    </row>
    <row r="1255" spans="40:40" x14ac:dyDescent="0.3">
      <c r="AN1255" s="51" t="e">
        <v>#N/A</v>
      </c>
    </row>
    <row r="1256" spans="40:40" x14ac:dyDescent="0.3">
      <c r="AN1256" s="51" t="e">
        <v>#N/A</v>
      </c>
    </row>
    <row r="1257" spans="40:40" x14ac:dyDescent="0.3">
      <c r="AN1257" s="51" t="e">
        <v>#N/A</v>
      </c>
    </row>
    <row r="1258" spans="40:40" x14ac:dyDescent="0.3">
      <c r="AN1258" s="51" t="e">
        <v>#N/A</v>
      </c>
    </row>
    <row r="1259" spans="40:40" x14ac:dyDescent="0.3">
      <c r="AN1259" s="51" t="e">
        <v>#N/A</v>
      </c>
    </row>
    <row r="1260" spans="40:40" x14ac:dyDescent="0.3">
      <c r="AN1260" s="51" t="e">
        <v>#N/A</v>
      </c>
    </row>
    <row r="1261" spans="40:40" x14ac:dyDescent="0.3">
      <c r="AN1261" s="51" t="e">
        <v>#N/A</v>
      </c>
    </row>
    <row r="1262" spans="40:40" x14ac:dyDescent="0.3">
      <c r="AN1262" s="51" t="e">
        <v>#N/A</v>
      </c>
    </row>
    <row r="1263" spans="40:40" x14ac:dyDescent="0.3">
      <c r="AN1263" s="51" t="e">
        <v>#N/A</v>
      </c>
    </row>
    <row r="1264" spans="40:40" x14ac:dyDescent="0.3">
      <c r="AN1264" s="51" t="e">
        <v>#N/A</v>
      </c>
    </row>
    <row r="1265" spans="40:40" x14ac:dyDescent="0.3">
      <c r="AN1265" s="51" t="e">
        <v>#N/A</v>
      </c>
    </row>
    <row r="1266" spans="40:40" x14ac:dyDescent="0.3">
      <c r="AN1266" s="51" t="e">
        <v>#N/A</v>
      </c>
    </row>
    <row r="1267" spans="40:40" x14ac:dyDescent="0.3">
      <c r="AN1267" s="51" t="e">
        <v>#N/A</v>
      </c>
    </row>
    <row r="1268" spans="40:40" x14ac:dyDescent="0.3">
      <c r="AN1268" s="51" t="e">
        <v>#N/A</v>
      </c>
    </row>
    <row r="1269" spans="40:40" x14ac:dyDescent="0.3">
      <c r="AN1269" s="51" t="e">
        <v>#N/A</v>
      </c>
    </row>
    <row r="1270" spans="40:40" x14ac:dyDescent="0.3">
      <c r="AN1270" s="51" t="e">
        <v>#N/A</v>
      </c>
    </row>
    <row r="1271" spans="40:40" x14ac:dyDescent="0.3">
      <c r="AN1271" s="51" t="e">
        <v>#N/A</v>
      </c>
    </row>
    <row r="1272" spans="40:40" x14ac:dyDescent="0.3">
      <c r="AN1272" s="51" t="e">
        <v>#N/A</v>
      </c>
    </row>
    <row r="1273" spans="40:40" x14ac:dyDescent="0.3">
      <c r="AN1273" s="51" t="e">
        <v>#N/A</v>
      </c>
    </row>
    <row r="1274" spans="40:40" x14ac:dyDescent="0.3">
      <c r="AN1274" s="51" t="e">
        <v>#N/A</v>
      </c>
    </row>
    <row r="1275" spans="40:40" x14ac:dyDescent="0.3">
      <c r="AN1275" s="51" t="e">
        <v>#N/A</v>
      </c>
    </row>
    <row r="1276" spans="40:40" x14ac:dyDescent="0.3">
      <c r="AN1276" s="51" t="e">
        <v>#N/A</v>
      </c>
    </row>
    <row r="1277" spans="40:40" x14ac:dyDescent="0.3">
      <c r="AN1277" s="51" t="e">
        <v>#N/A</v>
      </c>
    </row>
    <row r="1278" spans="40:40" x14ac:dyDescent="0.3">
      <c r="AN1278" s="51" t="e">
        <v>#N/A</v>
      </c>
    </row>
    <row r="1279" spans="40:40" x14ac:dyDescent="0.3">
      <c r="AN1279" s="51" t="e">
        <v>#N/A</v>
      </c>
    </row>
    <row r="1280" spans="40:40" x14ac:dyDescent="0.3">
      <c r="AN1280" s="51" t="e">
        <v>#N/A</v>
      </c>
    </row>
    <row r="1281" spans="40:40" x14ac:dyDescent="0.3">
      <c r="AN1281" s="51" t="e">
        <v>#N/A</v>
      </c>
    </row>
    <row r="1282" spans="40:40" x14ac:dyDescent="0.3">
      <c r="AN1282" s="51" t="e">
        <v>#N/A</v>
      </c>
    </row>
    <row r="1283" spans="40:40" x14ac:dyDescent="0.3">
      <c r="AN1283" s="51" t="e">
        <v>#N/A</v>
      </c>
    </row>
    <row r="1284" spans="40:40" x14ac:dyDescent="0.3">
      <c r="AN1284" s="51" t="e">
        <v>#N/A</v>
      </c>
    </row>
    <row r="1285" spans="40:40" x14ac:dyDescent="0.3">
      <c r="AN1285" s="51" t="e">
        <v>#N/A</v>
      </c>
    </row>
    <row r="1286" spans="40:40" x14ac:dyDescent="0.3">
      <c r="AN1286" s="51" t="e">
        <v>#N/A</v>
      </c>
    </row>
    <row r="1287" spans="40:40" x14ac:dyDescent="0.3">
      <c r="AN1287" s="51" t="e">
        <v>#N/A</v>
      </c>
    </row>
    <row r="1288" spans="40:40" x14ac:dyDescent="0.3">
      <c r="AN1288" s="51" t="e">
        <v>#N/A</v>
      </c>
    </row>
    <row r="1289" spans="40:40" x14ac:dyDescent="0.3">
      <c r="AN1289" s="51" t="e">
        <v>#N/A</v>
      </c>
    </row>
    <row r="1290" spans="40:40" x14ac:dyDescent="0.3">
      <c r="AN1290" s="51" t="e">
        <v>#N/A</v>
      </c>
    </row>
    <row r="1291" spans="40:40" x14ac:dyDescent="0.3">
      <c r="AN1291" s="51" t="e">
        <v>#N/A</v>
      </c>
    </row>
    <row r="1292" spans="40:40" x14ac:dyDescent="0.3">
      <c r="AN1292" s="51" t="e">
        <v>#N/A</v>
      </c>
    </row>
    <row r="1293" spans="40:40" x14ac:dyDescent="0.3">
      <c r="AN1293" s="51" t="e">
        <v>#N/A</v>
      </c>
    </row>
    <row r="1294" spans="40:40" x14ac:dyDescent="0.3">
      <c r="AN1294" s="51" t="e">
        <v>#N/A</v>
      </c>
    </row>
    <row r="1295" spans="40:40" x14ac:dyDescent="0.3">
      <c r="AN1295" s="51" t="e">
        <v>#N/A</v>
      </c>
    </row>
    <row r="1296" spans="40:40" x14ac:dyDescent="0.3">
      <c r="AN1296" s="51" t="e">
        <v>#N/A</v>
      </c>
    </row>
    <row r="1297" spans="40:40" x14ac:dyDescent="0.3">
      <c r="AN1297" s="51" t="e">
        <v>#N/A</v>
      </c>
    </row>
    <row r="1298" spans="40:40" x14ac:dyDescent="0.3">
      <c r="AN1298" s="51" t="e">
        <v>#N/A</v>
      </c>
    </row>
    <row r="1299" spans="40:40" x14ac:dyDescent="0.3">
      <c r="AN1299" s="51" t="e">
        <v>#N/A</v>
      </c>
    </row>
    <row r="1300" spans="40:40" x14ac:dyDescent="0.3">
      <c r="AN1300" s="51" t="e">
        <v>#N/A</v>
      </c>
    </row>
    <row r="1301" spans="40:40" x14ac:dyDescent="0.3">
      <c r="AN1301" s="51" t="e">
        <v>#N/A</v>
      </c>
    </row>
    <row r="1302" spans="40:40" x14ac:dyDescent="0.3">
      <c r="AN1302" s="51" t="e">
        <v>#N/A</v>
      </c>
    </row>
    <row r="1303" spans="40:40" x14ac:dyDescent="0.3">
      <c r="AN1303" s="51" t="e">
        <v>#N/A</v>
      </c>
    </row>
    <row r="1304" spans="40:40" x14ac:dyDescent="0.3">
      <c r="AN1304" s="51" t="e">
        <v>#N/A</v>
      </c>
    </row>
    <row r="1305" spans="40:40" x14ac:dyDescent="0.3">
      <c r="AN1305" s="51" t="e">
        <v>#N/A</v>
      </c>
    </row>
    <row r="1306" spans="40:40" x14ac:dyDescent="0.3">
      <c r="AN1306" s="51" t="e">
        <v>#N/A</v>
      </c>
    </row>
    <row r="1307" spans="40:40" x14ac:dyDescent="0.3">
      <c r="AN1307" s="51" t="e">
        <v>#N/A</v>
      </c>
    </row>
    <row r="1308" spans="40:40" x14ac:dyDescent="0.3">
      <c r="AN1308" s="51" t="e">
        <v>#N/A</v>
      </c>
    </row>
    <row r="1309" spans="40:40" x14ac:dyDescent="0.3">
      <c r="AN1309" s="51" t="e">
        <v>#N/A</v>
      </c>
    </row>
    <row r="1310" spans="40:40" x14ac:dyDescent="0.3">
      <c r="AN1310" s="51" t="e">
        <v>#N/A</v>
      </c>
    </row>
    <row r="1311" spans="40:40" x14ac:dyDescent="0.3">
      <c r="AN1311" s="51" t="e">
        <v>#N/A</v>
      </c>
    </row>
    <row r="1312" spans="40:40" x14ac:dyDescent="0.3">
      <c r="AN1312" s="51" t="e">
        <v>#N/A</v>
      </c>
    </row>
    <row r="1313" spans="40:40" x14ac:dyDescent="0.3">
      <c r="AN1313" s="51" t="e">
        <v>#N/A</v>
      </c>
    </row>
    <row r="1314" spans="40:40" x14ac:dyDescent="0.3">
      <c r="AN1314" s="51" t="e">
        <v>#N/A</v>
      </c>
    </row>
    <row r="1315" spans="40:40" x14ac:dyDescent="0.3">
      <c r="AN1315" s="51" t="e">
        <v>#N/A</v>
      </c>
    </row>
    <row r="1316" spans="40:40" x14ac:dyDescent="0.3">
      <c r="AN1316" s="51" t="e">
        <v>#N/A</v>
      </c>
    </row>
    <row r="1317" spans="40:40" x14ac:dyDescent="0.3">
      <c r="AN1317" s="51" t="e">
        <v>#N/A</v>
      </c>
    </row>
    <row r="1318" spans="40:40" x14ac:dyDescent="0.3">
      <c r="AN1318" s="51" t="e">
        <v>#N/A</v>
      </c>
    </row>
    <row r="1319" spans="40:40" x14ac:dyDescent="0.3">
      <c r="AN1319" s="51" t="e">
        <v>#N/A</v>
      </c>
    </row>
    <row r="1320" spans="40:40" x14ac:dyDescent="0.3">
      <c r="AN1320" s="51" t="e">
        <v>#N/A</v>
      </c>
    </row>
    <row r="1321" spans="40:40" x14ac:dyDescent="0.3">
      <c r="AN1321" s="51" t="e">
        <v>#N/A</v>
      </c>
    </row>
    <row r="1322" spans="40:40" x14ac:dyDescent="0.3">
      <c r="AN1322" s="51" t="e">
        <v>#N/A</v>
      </c>
    </row>
    <row r="1323" spans="40:40" x14ac:dyDescent="0.3">
      <c r="AN1323" s="51" t="e">
        <v>#N/A</v>
      </c>
    </row>
    <row r="1324" spans="40:40" x14ac:dyDescent="0.3">
      <c r="AN1324" s="51" t="e">
        <v>#N/A</v>
      </c>
    </row>
    <row r="1325" spans="40:40" x14ac:dyDescent="0.3">
      <c r="AN1325" s="51" t="e">
        <v>#N/A</v>
      </c>
    </row>
    <row r="1326" spans="40:40" x14ac:dyDescent="0.3">
      <c r="AN1326" s="51" t="e">
        <v>#N/A</v>
      </c>
    </row>
    <row r="1327" spans="40:40" x14ac:dyDescent="0.3">
      <c r="AN1327" s="51" t="e">
        <v>#N/A</v>
      </c>
    </row>
    <row r="1328" spans="40:40" x14ac:dyDescent="0.3">
      <c r="AN1328" s="51" t="e">
        <v>#N/A</v>
      </c>
    </row>
    <row r="1329" spans="40:40" x14ac:dyDescent="0.3">
      <c r="AN1329" s="51" t="e">
        <v>#N/A</v>
      </c>
    </row>
    <row r="1330" spans="40:40" x14ac:dyDescent="0.3">
      <c r="AN1330" s="51" t="e">
        <v>#N/A</v>
      </c>
    </row>
    <row r="1331" spans="40:40" x14ac:dyDescent="0.3">
      <c r="AN1331" s="51" t="e">
        <v>#N/A</v>
      </c>
    </row>
    <row r="1332" spans="40:40" x14ac:dyDescent="0.3">
      <c r="AN1332" s="51" t="e">
        <v>#N/A</v>
      </c>
    </row>
    <row r="1333" spans="40:40" x14ac:dyDescent="0.3">
      <c r="AN1333" s="51" t="e">
        <v>#N/A</v>
      </c>
    </row>
    <row r="1334" spans="40:40" x14ac:dyDescent="0.3">
      <c r="AN1334" s="51" t="e">
        <v>#N/A</v>
      </c>
    </row>
    <row r="1335" spans="40:40" x14ac:dyDescent="0.3">
      <c r="AN1335" s="51" t="e">
        <v>#N/A</v>
      </c>
    </row>
    <row r="1336" spans="40:40" x14ac:dyDescent="0.3">
      <c r="AN1336" s="51" t="e">
        <v>#N/A</v>
      </c>
    </row>
    <row r="1337" spans="40:40" x14ac:dyDescent="0.3">
      <c r="AN1337" s="51" t="e">
        <v>#N/A</v>
      </c>
    </row>
    <row r="1338" spans="40:40" x14ac:dyDescent="0.3">
      <c r="AN1338" s="51" t="e">
        <v>#N/A</v>
      </c>
    </row>
    <row r="1339" spans="40:40" x14ac:dyDescent="0.3">
      <c r="AN1339" s="51" t="e">
        <v>#N/A</v>
      </c>
    </row>
    <row r="1340" spans="40:40" x14ac:dyDescent="0.3">
      <c r="AN1340" s="51" t="e">
        <v>#N/A</v>
      </c>
    </row>
    <row r="1341" spans="40:40" x14ac:dyDescent="0.3">
      <c r="AN1341" s="51" t="e">
        <v>#N/A</v>
      </c>
    </row>
    <row r="1342" spans="40:40" x14ac:dyDescent="0.3">
      <c r="AN1342" s="51" t="e">
        <v>#N/A</v>
      </c>
    </row>
    <row r="1343" spans="40:40" x14ac:dyDescent="0.3">
      <c r="AN1343" s="51" t="e">
        <v>#N/A</v>
      </c>
    </row>
    <row r="1344" spans="40:40" x14ac:dyDescent="0.3">
      <c r="AN1344" s="51" t="e">
        <v>#N/A</v>
      </c>
    </row>
    <row r="1345" spans="40:40" x14ac:dyDescent="0.3">
      <c r="AN1345" s="51" t="e">
        <v>#N/A</v>
      </c>
    </row>
    <row r="1346" spans="40:40" x14ac:dyDescent="0.3">
      <c r="AN1346" s="51" t="e">
        <v>#N/A</v>
      </c>
    </row>
    <row r="1347" spans="40:40" x14ac:dyDescent="0.3">
      <c r="AN1347" s="51" t="e">
        <v>#N/A</v>
      </c>
    </row>
    <row r="1348" spans="40:40" x14ac:dyDescent="0.3">
      <c r="AN1348" s="51" t="e">
        <v>#N/A</v>
      </c>
    </row>
    <row r="1349" spans="40:40" x14ac:dyDescent="0.3">
      <c r="AN1349" s="51" t="e">
        <v>#N/A</v>
      </c>
    </row>
    <row r="1350" spans="40:40" x14ac:dyDescent="0.3">
      <c r="AN1350" s="51" t="e">
        <v>#N/A</v>
      </c>
    </row>
    <row r="1351" spans="40:40" x14ac:dyDescent="0.3">
      <c r="AN1351" s="51" t="e">
        <v>#N/A</v>
      </c>
    </row>
    <row r="1352" spans="40:40" x14ac:dyDescent="0.3">
      <c r="AN1352" s="51" t="e">
        <v>#N/A</v>
      </c>
    </row>
    <row r="1353" spans="40:40" x14ac:dyDescent="0.3">
      <c r="AN1353" s="51" t="e">
        <v>#N/A</v>
      </c>
    </row>
    <row r="1354" spans="40:40" x14ac:dyDescent="0.3">
      <c r="AN1354" s="51" t="e">
        <v>#N/A</v>
      </c>
    </row>
    <row r="1355" spans="40:40" x14ac:dyDescent="0.3">
      <c r="AN1355" s="51" t="e">
        <v>#N/A</v>
      </c>
    </row>
    <row r="1356" spans="40:40" x14ac:dyDescent="0.3">
      <c r="AN1356" s="51" t="e">
        <v>#N/A</v>
      </c>
    </row>
    <row r="1357" spans="40:40" x14ac:dyDescent="0.3">
      <c r="AN1357" s="51" t="e">
        <v>#N/A</v>
      </c>
    </row>
    <row r="1358" spans="40:40" x14ac:dyDescent="0.3">
      <c r="AN1358" s="51" t="e">
        <v>#N/A</v>
      </c>
    </row>
    <row r="1359" spans="40:40" x14ac:dyDescent="0.3">
      <c r="AN1359" s="51" t="e">
        <v>#N/A</v>
      </c>
    </row>
    <row r="1360" spans="40:40" x14ac:dyDescent="0.3">
      <c r="AN1360" s="51" t="e">
        <v>#N/A</v>
      </c>
    </row>
    <row r="1361" spans="40:40" x14ac:dyDescent="0.3">
      <c r="AN1361" s="51" t="e">
        <v>#N/A</v>
      </c>
    </row>
    <row r="1362" spans="40:40" x14ac:dyDescent="0.3">
      <c r="AN1362" s="51" t="e">
        <v>#N/A</v>
      </c>
    </row>
    <row r="1363" spans="40:40" x14ac:dyDescent="0.3">
      <c r="AN1363" s="51" t="e">
        <v>#N/A</v>
      </c>
    </row>
    <row r="1364" spans="40:40" x14ac:dyDescent="0.3">
      <c r="AN1364" s="51" t="e">
        <v>#N/A</v>
      </c>
    </row>
    <row r="1365" spans="40:40" x14ac:dyDescent="0.3">
      <c r="AN1365" s="51" t="e">
        <v>#N/A</v>
      </c>
    </row>
    <row r="1366" spans="40:40" x14ac:dyDescent="0.3">
      <c r="AN1366" s="51" t="e">
        <v>#N/A</v>
      </c>
    </row>
    <row r="1367" spans="40:40" x14ac:dyDescent="0.3">
      <c r="AN1367" s="51" t="e">
        <v>#N/A</v>
      </c>
    </row>
    <row r="1368" spans="40:40" x14ac:dyDescent="0.3">
      <c r="AN1368" s="51" t="e">
        <v>#N/A</v>
      </c>
    </row>
    <row r="1369" spans="40:40" x14ac:dyDescent="0.3">
      <c r="AN1369" s="51" t="e">
        <v>#N/A</v>
      </c>
    </row>
    <row r="1370" spans="40:40" x14ac:dyDescent="0.3">
      <c r="AN1370" s="51" t="e">
        <v>#N/A</v>
      </c>
    </row>
    <row r="1371" spans="40:40" x14ac:dyDescent="0.3">
      <c r="AN1371" s="51" t="e">
        <v>#N/A</v>
      </c>
    </row>
    <row r="1372" spans="40:40" x14ac:dyDescent="0.3">
      <c r="AN1372" s="51" t="e">
        <v>#N/A</v>
      </c>
    </row>
    <row r="1373" spans="40:40" x14ac:dyDescent="0.3">
      <c r="AN1373" s="51" t="e">
        <v>#N/A</v>
      </c>
    </row>
    <row r="1374" spans="40:40" x14ac:dyDescent="0.3">
      <c r="AN1374" s="51" t="e">
        <v>#N/A</v>
      </c>
    </row>
    <row r="1375" spans="40:40" x14ac:dyDescent="0.3">
      <c r="AN1375" s="51" t="e">
        <v>#N/A</v>
      </c>
    </row>
    <row r="1376" spans="40:40" x14ac:dyDescent="0.3">
      <c r="AN1376" s="51" t="e">
        <v>#N/A</v>
      </c>
    </row>
    <row r="1377" spans="40:40" x14ac:dyDescent="0.3">
      <c r="AN1377" s="51" t="e">
        <v>#N/A</v>
      </c>
    </row>
    <row r="1378" spans="40:40" x14ac:dyDescent="0.3">
      <c r="AN1378" s="51" t="e">
        <v>#N/A</v>
      </c>
    </row>
    <row r="1379" spans="40:40" x14ac:dyDescent="0.3">
      <c r="AN1379" s="51" t="e">
        <v>#N/A</v>
      </c>
    </row>
    <row r="1380" spans="40:40" x14ac:dyDescent="0.3">
      <c r="AN1380" s="51" t="e">
        <v>#N/A</v>
      </c>
    </row>
    <row r="1381" spans="40:40" x14ac:dyDescent="0.3">
      <c r="AN1381" s="51" t="e">
        <v>#N/A</v>
      </c>
    </row>
    <row r="1382" spans="40:40" x14ac:dyDescent="0.3">
      <c r="AN1382" s="51" t="e">
        <v>#N/A</v>
      </c>
    </row>
    <row r="1383" spans="40:40" x14ac:dyDescent="0.3">
      <c r="AN1383" s="51" t="e">
        <v>#N/A</v>
      </c>
    </row>
    <row r="1384" spans="40:40" x14ac:dyDescent="0.3">
      <c r="AN1384" s="51" t="e">
        <v>#N/A</v>
      </c>
    </row>
    <row r="1385" spans="40:40" x14ac:dyDescent="0.3">
      <c r="AN1385" s="51" t="e">
        <v>#N/A</v>
      </c>
    </row>
    <row r="1386" spans="40:40" x14ac:dyDescent="0.3">
      <c r="AN1386" s="51" t="e">
        <v>#N/A</v>
      </c>
    </row>
    <row r="1387" spans="40:40" x14ac:dyDescent="0.3">
      <c r="AN1387" s="51" t="e">
        <v>#N/A</v>
      </c>
    </row>
    <row r="1388" spans="40:40" x14ac:dyDescent="0.3">
      <c r="AN1388" s="51" t="e">
        <v>#N/A</v>
      </c>
    </row>
    <row r="1389" spans="40:40" x14ac:dyDescent="0.3">
      <c r="AN1389" s="51" t="e">
        <v>#N/A</v>
      </c>
    </row>
    <row r="1390" spans="40:40" x14ac:dyDescent="0.3">
      <c r="AN1390" s="51" t="e">
        <v>#N/A</v>
      </c>
    </row>
    <row r="1391" spans="40:40" x14ac:dyDescent="0.3">
      <c r="AN1391" s="51" t="e">
        <v>#N/A</v>
      </c>
    </row>
    <row r="1392" spans="40:40" x14ac:dyDescent="0.3">
      <c r="AN1392" s="51" t="e">
        <v>#N/A</v>
      </c>
    </row>
    <row r="1393" spans="40:40" x14ac:dyDescent="0.3">
      <c r="AN1393" s="51" t="e">
        <v>#N/A</v>
      </c>
    </row>
    <row r="1394" spans="40:40" x14ac:dyDescent="0.3">
      <c r="AN1394" s="51" t="e">
        <v>#N/A</v>
      </c>
    </row>
    <row r="1395" spans="40:40" x14ac:dyDescent="0.3">
      <c r="AN1395" s="51" t="e">
        <v>#N/A</v>
      </c>
    </row>
    <row r="1396" spans="40:40" x14ac:dyDescent="0.3">
      <c r="AN1396" s="51" t="e">
        <v>#N/A</v>
      </c>
    </row>
    <row r="1397" spans="40:40" x14ac:dyDescent="0.3">
      <c r="AN1397" s="51" t="e">
        <v>#N/A</v>
      </c>
    </row>
    <row r="1398" spans="40:40" x14ac:dyDescent="0.3">
      <c r="AN1398" s="51" t="e">
        <v>#N/A</v>
      </c>
    </row>
    <row r="1399" spans="40:40" x14ac:dyDescent="0.3">
      <c r="AN1399" s="51" t="e">
        <v>#N/A</v>
      </c>
    </row>
    <row r="1400" spans="40:40" x14ac:dyDescent="0.3">
      <c r="AN1400" s="51" t="e">
        <v>#N/A</v>
      </c>
    </row>
    <row r="1401" spans="40:40" x14ac:dyDescent="0.3">
      <c r="AN1401" s="51" t="e">
        <v>#N/A</v>
      </c>
    </row>
    <row r="1402" spans="40:40" x14ac:dyDescent="0.3">
      <c r="AN1402" s="51" t="e">
        <v>#N/A</v>
      </c>
    </row>
    <row r="1403" spans="40:40" x14ac:dyDescent="0.3">
      <c r="AN1403" s="51" t="e">
        <v>#N/A</v>
      </c>
    </row>
    <row r="1404" spans="40:40" x14ac:dyDescent="0.3">
      <c r="AN1404" s="51" t="e">
        <v>#N/A</v>
      </c>
    </row>
    <row r="1405" spans="40:40" x14ac:dyDescent="0.3">
      <c r="AN1405" s="51" t="e">
        <v>#N/A</v>
      </c>
    </row>
    <row r="1406" spans="40:40" x14ac:dyDescent="0.3">
      <c r="AN1406" s="51" t="e">
        <v>#N/A</v>
      </c>
    </row>
    <row r="1407" spans="40:40" x14ac:dyDescent="0.3">
      <c r="AN1407" s="51" t="e">
        <v>#N/A</v>
      </c>
    </row>
    <row r="1408" spans="40:40" x14ac:dyDescent="0.3">
      <c r="AN1408" s="51" t="e">
        <v>#N/A</v>
      </c>
    </row>
    <row r="1409" spans="40:40" x14ac:dyDescent="0.3">
      <c r="AN1409" s="51" t="e">
        <v>#N/A</v>
      </c>
    </row>
    <row r="1410" spans="40:40" x14ac:dyDescent="0.3">
      <c r="AN1410" s="51" t="e">
        <v>#N/A</v>
      </c>
    </row>
    <row r="1411" spans="40:40" x14ac:dyDescent="0.3">
      <c r="AN1411" s="51" t="e">
        <v>#N/A</v>
      </c>
    </row>
    <row r="1412" spans="40:40" x14ac:dyDescent="0.3">
      <c r="AN1412" s="51" t="e">
        <v>#N/A</v>
      </c>
    </row>
    <row r="1413" spans="40:40" x14ac:dyDescent="0.3">
      <c r="AN1413" s="51" t="e">
        <v>#N/A</v>
      </c>
    </row>
    <row r="1414" spans="40:40" x14ac:dyDescent="0.3">
      <c r="AN1414" s="51" t="e">
        <v>#N/A</v>
      </c>
    </row>
    <row r="1415" spans="40:40" x14ac:dyDescent="0.3">
      <c r="AN1415" s="51" t="e">
        <v>#N/A</v>
      </c>
    </row>
    <row r="1416" spans="40:40" x14ac:dyDescent="0.3">
      <c r="AN1416" s="51" t="e">
        <v>#N/A</v>
      </c>
    </row>
    <row r="1417" spans="40:40" x14ac:dyDescent="0.3">
      <c r="AN1417" s="51" t="e">
        <v>#N/A</v>
      </c>
    </row>
    <row r="1418" spans="40:40" x14ac:dyDescent="0.3">
      <c r="AN1418" s="51" t="e">
        <v>#N/A</v>
      </c>
    </row>
    <row r="1419" spans="40:40" x14ac:dyDescent="0.3">
      <c r="AN1419" s="51" t="e">
        <v>#N/A</v>
      </c>
    </row>
    <row r="1420" spans="40:40" x14ac:dyDescent="0.3">
      <c r="AN1420" s="51" t="e">
        <v>#N/A</v>
      </c>
    </row>
    <row r="1421" spans="40:40" x14ac:dyDescent="0.3">
      <c r="AN1421" s="51" t="e">
        <v>#N/A</v>
      </c>
    </row>
    <row r="1422" spans="40:40" x14ac:dyDescent="0.3">
      <c r="AN1422" s="51" t="e">
        <v>#N/A</v>
      </c>
    </row>
    <row r="1423" spans="40:40" x14ac:dyDescent="0.3">
      <c r="AN1423" s="51" t="e">
        <v>#N/A</v>
      </c>
    </row>
    <row r="1424" spans="40:40" x14ac:dyDescent="0.3">
      <c r="AN1424" s="51" t="e">
        <v>#N/A</v>
      </c>
    </row>
    <row r="1425" spans="40:40" x14ac:dyDescent="0.3">
      <c r="AN1425" s="51" t="e">
        <v>#N/A</v>
      </c>
    </row>
    <row r="1426" spans="40:40" x14ac:dyDescent="0.3">
      <c r="AN1426" s="51" t="e">
        <v>#N/A</v>
      </c>
    </row>
    <row r="1427" spans="40:40" x14ac:dyDescent="0.3">
      <c r="AN1427" s="51" t="e">
        <v>#N/A</v>
      </c>
    </row>
    <row r="1428" spans="40:40" x14ac:dyDescent="0.3">
      <c r="AN1428" s="51" t="e">
        <v>#N/A</v>
      </c>
    </row>
    <row r="1429" spans="40:40" x14ac:dyDescent="0.3">
      <c r="AN1429" s="51" t="e">
        <v>#N/A</v>
      </c>
    </row>
    <row r="1430" spans="40:40" x14ac:dyDescent="0.3">
      <c r="AN1430" s="51" t="e">
        <v>#N/A</v>
      </c>
    </row>
    <row r="1431" spans="40:40" x14ac:dyDescent="0.3">
      <c r="AN1431" s="51" t="e">
        <v>#N/A</v>
      </c>
    </row>
    <row r="1432" spans="40:40" x14ac:dyDescent="0.3">
      <c r="AN1432" s="51" t="e">
        <v>#N/A</v>
      </c>
    </row>
    <row r="1433" spans="40:40" x14ac:dyDescent="0.3">
      <c r="AN1433" s="51" t="e">
        <v>#N/A</v>
      </c>
    </row>
    <row r="1434" spans="40:40" x14ac:dyDescent="0.3">
      <c r="AN1434" s="51" t="e">
        <v>#N/A</v>
      </c>
    </row>
    <row r="1435" spans="40:40" x14ac:dyDescent="0.3">
      <c r="AN1435" s="51" t="e">
        <v>#N/A</v>
      </c>
    </row>
    <row r="1436" spans="40:40" x14ac:dyDescent="0.3">
      <c r="AN1436" s="51" t="e">
        <v>#N/A</v>
      </c>
    </row>
    <row r="1437" spans="40:40" x14ac:dyDescent="0.3">
      <c r="AN1437" s="51" t="e">
        <v>#N/A</v>
      </c>
    </row>
    <row r="1438" spans="40:40" x14ac:dyDescent="0.3">
      <c r="AN1438" s="51" t="e">
        <v>#N/A</v>
      </c>
    </row>
    <row r="1439" spans="40:40" x14ac:dyDescent="0.3">
      <c r="AN1439" s="51" t="e">
        <v>#N/A</v>
      </c>
    </row>
    <row r="1440" spans="40:40" x14ac:dyDescent="0.3">
      <c r="AN1440" s="51" t="e">
        <v>#N/A</v>
      </c>
    </row>
    <row r="1441" spans="40:40" x14ac:dyDescent="0.3">
      <c r="AN1441" s="51" t="e">
        <v>#N/A</v>
      </c>
    </row>
    <row r="1442" spans="40:40" x14ac:dyDescent="0.3">
      <c r="AN1442" s="51" t="e">
        <v>#N/A</v>
      </c>
    </row>
    <row r="1443" spans="40:40" x14ac:dyDescent="0.3">
      <c r="AN1443" s="51" t="e">
        <v>#N/A</v>
      </c>
    </row>
    <row r="1444" spans="40:40" x14ac:dyDescent="0.3">
      <c r="AN1444" s="51" t="e">
        <v>#N/A</v>
      </c>
    </row>
    <row r="1445" spans="40:40" x14ac:dyDescent="0.3">
      <c r="AN1445" s="51" t="e">
        <v>#N/A</v>
      </c>
    </row>
    <row r="1446" spans="40:40" x14ac:dyDescent="0.3">
      <c r="AN1446" s="51" t="e">
        <v>#N/A</v>
      </c>
    </row>
    <row r="1447" spans="40:40" x14ac:dyDescent="0.3">
      <c r="AN1447" s="51" t="e">
        <v>#N/A</v>
      </c>
    </row>
    <row r="1448" spans="40:40" x14ac:dyDescent="0.3">
      <c r="AN1448" s="51" t="e">
        <v>#N/A</v>
      </c>
    </row>
    <row r="1449" spans="40:40" x14ac:dyDescent="0.3">
      <c r="AN1449" s="51" t="e">
        <v>#N/A</v>
      </c>
    </row>
    <row r="1450" spans="40:40" x14ac:dyDescent="0.3">
      <c r="AN1450" s="51" t="e">
        <v>#N/A</v>
      </c>
    </row>
    <row r="1451" spans="40:40" x14ac:dyDescent="0.3">
      <c r="AN1451" s="51" t="e">
        <v>#N/A</v>
      </c>
    </row>
    <row r="1452" spans="40:40" x14ac:dyDescent="0.3">
      <c r="AN1452" s="51" t="e">
        <v>#N/A</v>
      </c>
    </row>
    <row r="1453" spans="40:40" x14ac:dyDescent="0.3">
      <c r="AN1453" s="51" t="e">
        <v>#N/A</v>
      </c>
    </row>
    <row r="1454" spans="40:40" x14ac:dyDescent="0.3">
      <c r="AN1454" s="51" t="e">
        <v>#N/A</v>
      </c>
    </row>
    <row r="1455" spans="40:40" x14ac:dyDescent="0.3">
      <c r="AN1455" s="51" t="e">
        <v>#N/A</v>
      </c>
    </row>
    <row r="1456" spans="40:40" x14ac:dyDescent="0.3">
      <c r="AN1456" s="51" t="e">
        <v>#N/A</v>
      </c>
    </row>
    <row r="1457" spans="40:40" x14ac:dyDescent="0.3">
      <c r="AN1457" s="51" t="e">
        <v>#N/A</v>
      </c>
    </row>
    <row r="1458" spans="40:40" x14ac:dyDescent="0.3">
      <c r="AN1458" s="51" t="e">
        <v>#N/A</v>
      </c>
    </row>
    <row r="1459" spans="40:40" x14ac:dyDescent="0.3">
      <c r="AN1459" s="51" t="e">
        <v>#N/A</v>
      </c>
    </row>
    <row r="1460" spans="40:40" x14ac:dyDescent="0.3">
      <c r="AN1460" s="51" t="e">
        <v>#N/A</v>
      </c>
    </row>
    <row r="1461" spans="40:40" x14ac:dyDescent="0.3">
      <c r="AN1461" s="51" t="e">
        <v>#N/A</v>
      </c>
    </row>
    <row r="1462" spans="40:40" x14ac:dyDescent="0.3">
      <c r="AN1462" s="51" t="e">
        <v>#N/A</v>
      </c>
    </row>
    <row r="1463" spans="40:40" x14ac:dyDescent="0.3">
      <c r="AN1463" s="51" t="e">
        <v>#N/A</v>
      </c>
    </row>
    <row r="1464" spans="40:40" x14ac:dyDescent="0.3">
      <c r="AN1464" s="51" t="e">
        <v>#N/A</v>
      </c>
    </row>
    <row r="1465" spans="40:40" x14ac:dyDescent="0.3">
      <c r="AN1465" s="51" t="e">
        <v>#N/A</v>
      </c>
    </row>
    <row r="1466" spans="40:40" x14ac:dyDescent="0.3">
      <c r="AN1466" s="51" t="e">
        <v>#N/A</v>
      </c>
    </row>
    <row r="1467" spans="40:40" x14ac:dyDescent="0.3">
      <c r="AN1467" s="51" t="e">
        <v>#N/A</v>
      </c>
    </row>
    <row r="1468" spans="40:40" x14ac:dyDescent="0.3">
      <c r="AN1468" s="51" t="e">
        <v>#N/A</v>
      </c>
    </row>
    <row r="1469" spans="40:40" x14ac:dyDescent="0.3">
      <c r="AN1469" s="51" t="e">
        <v>#N/A</v>
      </c>
    </row>
    <row r="1470" spans="40:40" x14ac:dyDescent="0.3">
      <c r="AN1470" s="51" t="e">
        <v>#N/A</v>
      </c>
    </row>
    <row r="1471" spans="40:40" x14ac:dyDescent="0.3">
      <c r="AN1471" s="51" t="e">
        <v>#N/A</v>
      </c>
    </row>
    <row r="1472" spans="40:40" x14ac:dyDescent="0.3">
      <c r="AN1472" s="51" t="e">
        <v>#N/A</v>
      </c>
    </row>
    <row r="1473" spans="40:40" x14ac:dyDescent="0.3">
      <c r="AN1473" s="51" t="e">
        <v>#N/A</v>
      </c>
    </row>
    <row r="1474" spans="40:40" x14ac:dyDescent="0.3">
      <c r="AN1474" s="51" t="e">
        <v>#N/A</v>
      </c>
    </row>
    <row r="1475" spans="40:40" x14ac:dyDescent="0.3">
      <c r="AN1475" s="51" t="e">
        <v>#N/A</v>
      </c>
    </row>
    <row r="1476" spans="40:40" x14ac:dyDescent="0.3">
      <c r="AN1476" s="51" t="e">
        <v>#N/A</v>
      </c>
    </row>
    <row r="1477" spans="40:40" x14ac:dyDescent="0.3">
      <c r="AN1477" s="51" t="e">
        <v>#N/A</v>
      </c>
    </row>
    <row r="1478" spans="40:40" x14ac:dyDescent="0.3">
      <c r="AN1478" s="51" t="e">
        <v>#N/A</v>
      </c>
    </row>
    <row r="1479" spans="40:40" x14ac:dyDescent="0.3">
      <c r="AN1479" s="51" t="e">
        <v>#N/A</v>
      </c>
    </row>
    <row r="1480" spans="40:40" x14ac:dyDescent="0.3">
      <c r="AN1480" s="51" t="e">
        <v>#N/A</v>
      </c>
    </row>
    <row r="1481" spans="40:40" x14ac:dyDescent="0.3">
      <c r="AN1481" s="51" t="e">
        <v>#N/A</v>
      </c>
    </row>
    <row r="1482" spans="40:40" x14ac:dyDescent="0.3">
      <c r="AN1482" s="51" t="e">
        <v>#N/A</v>
      </c>
    </row>
    <row r="1483" spans="40:40" x14ac:dyDescent="0.3">
      <c r="AN1483" s="51" t="e">
        <v>#N/A</v>
      </c>
    </row>
    <row r="1484" spans="40:40" x14ac:dyDescent="0.3">
      <c r="AN1484" s="51" t="e">
        <v>#N/A</v>
      </c>
    </row>
    <row r="1485" spans="40:40" x14ac:dyDescent="0.3">
      <c r="AN1485" s="51" t="e">
        <v>#N/A</v>
      </c>
    </row>
    <row r="1486" spans="40:40" x14ac:dyDescent="0.3">
      <c r="AN1486" s="51" t="e">
        <v>#N/A</v>
      </c>
    </row>
    <row r="1487" spans="40:40" x14ac:dyDescent="0.3">
      <c r="AN1487" s="51" t="e">
        <v>#N/A</v>
      </c>
    </row>
    <row r="1488" spans="40:40" x14ac:dyDescent="0.3">
      <c r="AN1488" s="51" t="e">
        <v>#N/A</v>
      </c>
    </row>
    <row r="1489" spans="40:40" x14ac:dyDescent="0.3">
      <c r="AN1489" s="51" t="e">
        <v>#N/A</v>
      </c>
    </row>
    <row r="1490" spans="40:40" x14ac:dyDescent="0.3">
      <c r="AN1490" s="51" t="e">
        <v>#N/A</v>
      </c>
    </row>
    <row r="1491" spans="40:40" x14ac:dyDescent="0.3">
      <c r="AN1491" s="51" t="e">
        <v>#N/A</v>
      </c>
    </row>
    <row r="1492" spans="40:40" x14ac:dyDescent="0.3">
      <c r="AN1492" s="51" t="e">
        <v>#N/A</v>
      </c>
    </row>
    <row r="1493" spans="40:40" x14ac:dyDescent="0.3">
      <c r="AN1493" s="51" t="e">
        <v>#N/A</v>
      </c>
    </row>
    <row r="1494" spans="40:40" x14ac:dyDescent="0.3">
      <c r="AN1494" s="51" t="e">
        <v>#N/A</v>
      </c>
    </row>
    <row r="1495" spans="40:40" x14ac:dyDescent="0.3">
      <c r="AN1495" s="51" t="e">
        <v>#N/A</v>
      </c>
    </row>
    <row r="1496" spans="40:40" x14ac:dyDescent="0.3">
      <c r="AN1496" s="51" t="e">
        <v>#N/A</v>
      </c>
    </row>
    <row r="1497" spans="40:40" x14ac:dyDescent="0.3">
      <c r="AN1497" s="51" t="e">
        <v>#N/A</v>
      </c>
    </row>
    <row r="1498" spans="40:40" x14ac:dyDescent="0.3">
      <c r="AN1498" s="51" t="e">
        <v>#N/A</v>
      </c>
    </row>
    <row r="1499" spans="40:40" x14ac:dyDescent="0.3">
      <c r="AN1499" s="51" t="e">
        <v>#N/A</v>
      </c>
    </row>
    <row r="1500" spans="40:40" x14ac:dyDescent="0.3">
      <c r="AN1500" s="51" t="e">
        <v>#N/A</v>
      </c>
    </row>
    <row r="1501" spans="40:40" x14ac:dyDescent="0.3">
      <c r="AN1501" s="51" t="e">
        <v>#N/A</v>
      </c>
    </row>
    <row r="1502" spans="40:40" x14ac:dyDescent="0.3">
      <c r="AN1502" s="51" t="e">
        <v>#N/A</v>
      </c>
    </row>
    <row r="1503" spans="40:40" x14ac:dyDescent="0.3">
      <c r="AN1503" s="51" t="e">
        <v>#N/A</v>
      </c>
    </row>
    <row r="1504" spans="40:40" x14ac:dyDescent="0.3">
      <c r="AN1504" s="51" t="e">
        <v>#N/A</v>
      </c>
    </row>
    <row r="1505" spans="40:40" x14ac:dyDescent="0.3">
      <c r="AN1505" s="51" t="e">
        <v>#N/A</v>
      </c>
    </row>
    <row r="1506" spans="40:40" x14ac:dyDescent="0.3">
      <c r="AN1506" s="51" t="e">
        <v>#N/A</v>
      </c>
    </row>
    <row r="1507" spans="40:40" x14ac:dyDescent="0.3">
      <c r="AN1507" s="51" t="e">
        <v>#N/A</v>
      </c>
    </row>
    <row r="1508" spans="40:40" x14ac:dyDescent="0.3">
      <c r="AN1508" s="51" t="e">
        <v>#N/A</v>
      </c>
    </row>
    <row r="1509" spans="40:40" x14ac:dyDescent="0.3">
      <c r="AN1509" s="51" t="e">
        <v>#N/A</v>
      </c>
    </row>
    <row r="1510" spans="40:40" x14ac:dyDescent="0.3">
      <c r="AN1510" s="51" t="e">
        <v>#N/A</v>
      </c>
    </row>
    <row r="1511" spans="40:40" x14ac:dyDescent="0.3">
      <c r="AN1511" s="51" t="e">
        <v>#N/A</v>
      </c>
    </row>
    <row r="1512" spans="40:40" x14ac:dyDescent="0.3">
      <c r="AN1512" s="51" t="e">
        <v>#N/A</v>
      </c>
    </row>
    <row r="1513" spans="40:40" x14ac:dyDescent="0.3">
      <c r="AN1513" s="51" t="e">
        <v>#N/A</v>
      </c>
    </row>
    <row r="1514" spans="40:40" x14ac:dyDescent="0.3">
      <c r="AN1514" s="51" t="e">
        <v>#N/A</v>
      </c>
    </row>
    <row r="1515" spans="40:40" x14ac:dyDescent="0.3">
      <c r="AN1515" s="51" t="e">
        <v>#N/A</v>
      </c>
    </row>
    <row r="1516" spans="40:40" x14ac:dyDescent="0.3">
      <c r="AN1516" s="51" t="e">
        <v>#N/A</v>
      </c>
    </row>
    <row r="1517" spans="40:40" x14ac:dyDescent="0.3">
      <c r="AN1517" s="51" t="e">
        <v>#N/A</v>
      </c>
    </row>
    <row r="1518" spans="40:40" x14ac:dyDescent="0.3">
      <c r="AN1518" s="51" t="e">
        <v>#N/A</v>
      </c>
    </row>
    <row r="1519" spans="40:40" x14ac:dyDescent="0.3">
      <c r="AN1519" s="51" t="e">
        <v>#N/A</v>
      </c>
    </row>
    <row r="1520" spans="40:40" x14ac:dyDescent="0.3">
      <c r="AN1520" s="51" t="e">
        <v>#N/A</v>
      </c>
    </row>
    <row r="1521" spans="40:40" x14ac:dyDescent="0.3">
      <c r="AN1521" s="51" t="e">
        <v>#N/A</v>
      </c>
    </row>
    <row r="1522" spans="40:40" x14ac:dyDescent="0.3">
      <c r="AN1522" s="51" t="e">
        <v>#N/A</v>
      </c>
    </row>
    <row r="1523" spans="40:40" x14ac:dyDescent="0.3">
      <c r="AN1523" s="51" t="e">
        <v>#N/A</v>
      </c>
    </row>
    <row r="1524" spans="40:40" x14ac:dyDescent="0.3">
      <c r="AN1524" s="51" t="e">
        <v>#N/A</v>
      </c>
    </row>
    <row r="1525" spans="40:40" x14ac:dyDescent="0.3">
      <c r="AN1525" s="51" t="e">
        <v>#N/A</v>
      </c>
    </row>
    <row r="1526" spans="40:40" x14ac:dyDescent="0.3">
      <c r="AN1526" s="51" t="e">
        <v>#N/A</v>
      </c>
    </row>
    <row r="1527" spans="40:40" x14ac:dyDescent="0.3">
      <c r="AN1527" s="51" t="e">
        <v>#N/A</v>
      </c>
    </row>
    <row r="1528" spans="40:40" x14ac:dyDescent="0.3">
      <c r="AN1528" s="51" t="e">
        <v>#N/A</v>
      </c>
    </row>
    <row r="1529" spans="40:40" x14ac:dyDescent="0.3">
      <c r="AN1529" s="51" t="e">
        <v>#N/A</v>
      </c>
    </row>
    <row r="1530" spans="40:40" x14ac:dyDescent="0.3">
      <c r="AN1530" s="51" t="e">
        <v>#N/A</v>
      </c>
    </row>
    <row r="1531" spans="40:40" x14ac:dyDescent="0.3">
      <c r="AN1531" s="51" t="e">
        <v>#N/A</v>
      </c>
    </row>
    <row r="1532" spans="40:40" x14ac:dyDescent="0.3">
      <c r="AN1532" s="51" t="e">
        <v>#N/A</v>
      </c>
    </row>
    <row r="1533" spans="40:40" x14ac:dyDescent="0.3">
      <c r="AN1533" s="51" t="e">
        <v>#N/A</v>
      </c>
    </row>
    <row r="1534" spans="40:40" x14ac:dyDescent="0.3">
      <c r="AN1534" s="51" t="e">
        <v>#N/A</v>
      </c>
    </row>
    <row r="1535" spans="40:40" x14ac:dyDescent="0.3">
      <c r="AN1535" s="51" t="e">
        <v>#N/A</v>
      </c>
    </row>
    <row r="1536" spans="40:40" x14ac:dyDescent="0.3">
      <c r="AN1536" s="51" t="e">
        <v>#N/A</v>
      </c>
    </row>
    <row r="1537" spans="40:40" x14ac:dyDescent="0.3">
      <c r="AN1537" s="51" t="e">
        <v>#N/A</v>
      </c>
    </row>
    <row r="1538" spans="40:40" x14ac:dyDescent="0.3">
      <c r="AN1538" s="51" t="e">
        <v>#N/A</v>
      </c>
    </row>
    <row r="1539" spans="40:40" x14ac:dyDescent="0.3">
      <c r="AN1539" s="51" t="e">
        <v>#N/A</v>
      </c>
    </row>
    <row r="1540" spans="40:40" x14ac:dyDescent="0.3">
      <c r="AN1540" s="51" t="e">
        <v>#N/A</v>
      </c>
    </row>
    <row r="1541" spans="40:40" x14ac:dyDescent="0.3">
      <c r="AN1541" s="51" t="e">
        <v>#N/A</v>
      </c>
    </row>
    <row r="1542" spans="40:40" x14ac:dyDescent="0.3">
      <c r="AN1542" s="51" t="e">
        <v>#N/A</v>
      </c>
    </row>
    <row r="1543" spans="40:40" x14ac:dyDescent="0.3">
      <c r="AN1543" s="51" t="e">
        <v>#N/A</v>
      </c>
    </row>
    <row r="1544" spans="40:40" x14ac:dyDescent="0.3">
      <c r="AN1544" s="51" t="e">
        <v>#N/A</v>
      </c>
    </row>
    <row r="1545" spans="40:40" x14ac:dyDescent="0.3">
      <c r="AN1545" s="51" t="e">
        <v>#N/A</v>
      </c>
    </row>
    <row r="1546" spans="40:40" x14ac:dyDescent="0.3">
      <c r="AN1546" s="51" t="e">
        <v>#N/A</v>
      </c>
    </row>
    <row r="1547" spans="40:40" x14ac:dyDescent="0.3">
      <c r="AN1547" s="51" t="e">
        <v>#N/A</v>
      </c>
    </row>
    <row r="1548" spans="40:40" x14ac:dyDescent="0.3">
      <c r="AN1548" s="51" t="e">
        <v>#N/A</v>
      </c>
    </row>
    <row r="1549" spans="40:40" x14ac:dyDescent="0.3">
      <c r="AN1549" s="51" t="e">
        <v>#N/A</v>
      </c>
    </row>
    <row r="1550" spans="40:40" x14ac:dyDescent="0.3">
      <c r="AN1550" s="51" t="e">
        <v>#N/A</v>
      </c>
    </row>
    <row r="1551" spans="40:40" x14ac:dyDescent="0.3">
      <c r="AN1551" s="51" t="e">
        <v>#N/A</v>
      </c>
    </row>
    <row r="1552" spans="40:40" x14ac:dyDescent="0.3">
      <c r="AN1552" s="51" t="e">
        <v>#N/A</v>
      </c>
    </row>
    <row r="1553" spans="40:40" x14ac:dyDescent="0.3">
      <c r="AN1553" s="51" t="e">
        <v>#N/A</v>
      </c>
    </row>
    <row r="1554" spans="40:40" x14ac:dyDescent="0.3">
      <c r="AN1554" s="51" t="e">
        <v>#N/A</v>
      </c>
    </row>
    <row r="1555" spans="40:40" x14ac:dyDescent="0.3">
      <c r="AN1555" s="51" t="e">
        <v>#N/A</v>
      </c>
    </row>
    <row r="1556" spans="40:40" x14ac:dyDescent="0.3">
      <c r="AN1556" s="51" t="e">
        <v>#N/A</v>
      </c>
    </row>
    <row r="1557" spans="40:40" x14ac:dyDescent="0.3">
      <c r="AN1557" s="51" t="e">
        <v>#N/A</v>
      </c>
    </row>
    <row r="1558" spans="40:40" x14ac:dyDescent="0.3">
      <c r="AN1558" s="51" t="e">
        <v>#N/A</v>
      </c>
    </row>
    <row r="1559" spans="40:40" x14ac:dyDescent="0.3">
      <c r="AN1559" s="51" t="e">
        <v>#N/A</v>
      </c>
    </row>
    <row r="1560" spans="40:40" x14ac:dyDescent="0.3">
      <c r="AN1560" s="51" t="e">
        <v>#N/A</v>
      </c>
    </row>
    <row r="1561" spans="40:40" x14ac:dyDescent="0.3">
      <c r="AN1561" s="51" t="e">
        <v>#N/A</v>
      </c>
    </row>
    <row r="1562" spans="40:40" x14ac:dyDescent="0.3">
      <c r="AN1562" s="51" t="e">
        <v>#N/A</v>
      </c>
    </row>
    <row r="1563" spans="40:40" x14ac:dyDescent="0.3">
      <c r="AN1563" s="51" t="e">
        <v>#N/A</v>
      </c>
    </row>
    <row r="1564" spans="40:40" x14ac:dyDescent="0.3">
      <c r="AN1564" s="51" t="e">
        <v>#N/A</v>
      </c>
    </row>
    <row r="1565" spans="40:40" x14ac:dyDescent="0.3">
      <c r="AN1565" s="51" t="e">
        <v>#N/A</v>
      </c>
    </row>
    <row r="1566" spans="40:40" x14ac:dyDescent="0.3">
      <c r="AN1566" s="51" t="e">
        <v>#N/A</v>
      </c>
    </row>
    <row r="1567" spans="40:40" x14ac:dyDescent="0.3">
      <c r="AN1567" s="51" t="e">
        <v>#N/A</v>
      </c>
    </row>
    <row r="1568" spans="40:40" x14ac:dyDescent="0.3">
      <c r="AN1568" s="51" t="e">
        <v>#N/A</v>
      </c>
    </row>
    <row r="1569" spans="40:40" x14ac:dyDescent="0.3">
      <c r="AN1569" s="51" t="e">
        <v>#N/A</v>
      </c>
    </row>
    <row r="1570" spans="40:40" x14ac:dyDescent="0.3">
      <c r="AN1570" s="51" t="e">
        <v>#N/A</v>
      </c>
    </row>
    <row r="1571" spans="40:40" x14ac:dyDescent="0.3">
      <c r="AN1571" s="51" t="e">
        <v>#N/A</v>
      </c>
    </row>
    <row r="1572" spans="40:40" x14ac:dyDescent="0.3">
      <c r="AN1572" s="51" t="e">
        <v>#N/A</v>
      </c>
    </row>
    <row r="1573" spans="40:40" x14ac:dyDescent="0.3">
      <c r="AN1573" s="51" t="e">
        <v>#N/A</v>
      </c>
    </row>
    <row r="1574" spans="40:40" x14ac:dyDescent="0.3">
      <c r="AN1574" s="51" t="e">
        <v>#N/A</v>
      </c>
    </row>
    <row r="1575" spans="40:40" x14ac:dyDescent="0.3">
      <c r="AN1575" s="51" t="e">
        <v>#N/A</v>
      </c>
    </row>
    <row r="1576" spans="40:40" x14ac:dyDescent="0.3">
      <c r="AN1576" s="51" t="e">
        <v>#N/A</v>
      </c>
    </row>
    <row r="1577" spans="40:40" x14ac:dyDescent="0.3">
      <c r="AN1577" s="51" t="e">
        <v>#N/A</v>
      </c>
    </row>
    <row r="1578" spans="40:40" x14ac:dyDescent="0.3">
      <c r="AN1578" s="51" t="e">
        <v>#N/A</v>
      </c>
    </row>
    <row r="1579" spans="40:40" x14ac:dyDescent="0.3">
      <c r="AN1579" s="51" t="e">
        <v>#N/A</v>
      </c>
    </row>
    <row r="1580" spans="40:40" x14ac:dyDescent="0.3">
      <c r="AN1580" s="51" t="e">
        <v>#N/A</v>
      </c>
    </row>
    <row r="1581" spans="40:40" x14ac:dyDescent="0.3">
      <c r="AN1581" s="51" t="e">
        <v>#N/A</v>
      </c>
    </row>
    <row r="1582" spans="40:40" x14ac:dyDescent="0.3">
      <c r="AN1582" s="51" t="e">
        <v>#N/A</v>
      </c>
    </row>
    <row r="1583" spans="40:40" x14ac:dyDescent="0.3">
      <c r="AN1583" s="51" t="e">
        <v>#N/A</v>
      </c>
    </row>
    <row r="1584" spans="40:40" x14ac:dyDescent="0.3">
      <c r="AN1584" s="51" t="e">
        <v>#N/A</v>
      </c>
    </row>
    <row r="1585" spans="40:40" x14ac:dyDescent="0.3">
      <c r="AN1585" s="51" t="e">
        <v>#N/A</v>
      </c>
    </row>
    <row r="1586" spans="40:40" x14ac:dyDescent="0.3">
      <c r="AN1586" s="51" t="e">
        <v>#N/A</v>
      </c>
    </row>
    <row r="1587" spans="40:40" x14ac:dyDescent="0.3">
      <c r="AN1587" s="51" t="e">
        <v>#N/A</v>
      </c>
    </row>
    <row r="1588" spans="40:40" x14ac:dyDescent="0.3">
      <c r="AN1588" s="51" t="e">
        <v>#N/A</v>
      </c>
    </row>
    <row r="1589" spans="40:40" x14ac:dyDescent="0.3">
      <c r="AN1589" s="51" t="e">
        <v>#N/A</v>
      </c>
    </row>
    <row r="1590" spans="40:40" x14ac:dyDescent="0.3">
      <c r="AN1590" s="51" t="e">
        <v>#N/A</v>
      </c>
    </row>
    <row r="1591" spans="40:40" x14ac:dyDescent="0.3">
      <c r="AN1591" s="51" t="e">
        <v>#N/A</v>
      </c>
    </row>
    <row r="1592" spans="40:40" x14ac:dyDescent="0.3">
      <c r="AN1592" s="51" t="e">
        <v>#N/A</v>
      </c>
    </row>
    <row r="1593" spans="40:40" x14ac:dyDescent="0.3">
      <c r="AN1593" s="51" t="e">
        <v>#N/A</v>
      </c>
    </row>
    <row r="1594" spans="40:40" x14ac:dyDescent="0.3">
      <c r="AN1594" s="51" t="e">
        <v>#N/A</v>
      </c>
    </row>
    <row r="1595" spans="40:40" x14ac:dyDescent="0.3">
      <c r="AN1595" s="51" t="e">
        <v>#N/A</v>
      </c>
    </row>
    <row r="1596" spans="40:40" x14ac:dyDescent="0.3">
      <c r="AN1596" s="51" t="e">
        <v>#N/A</v>
      </c>
    </row>
    <row r="1597" spans="40:40" x14ac:dyDescent="0.3">
      <c r="AN1597" s="51" t="e">
        <v>#N/A</v>
      </c>
    </row>
    <row r="1598" spans="40:40" x14ac:dyDescent="0.3">
      <c r="AN1598" s="51" t="e">
        <v>#N/A</v>
      </c>
    </row>
    <row r="1599" spans="40:40" x14ac:dyDescent="0.3">
      <c r="AN1599" s="51" t="e">
        <v>#N/A</v>
      </c>
    </row>
    <row r="1600" spans="40:40" x14ac:dyDescent="0.3">
      <c r="AN1600" s="51" t="e">
        <v>#N/A</v>
      </c>
    </row>
    <row r="1601" spans="40:40" x14ac:dyDescent="0.3">
      <c r="AN1601" s="51" t="e">
        <v>#N/A</v>
      </c>
    </row>
    <row r="1602" spans="40:40" x14ac:dyDescent="0.3">
      <c r="AN1602" s="51" t="e">
        <v>#N/A</v>
      </c>
    </row>
    <row r="1603" spans="40:40" x14ac:dyDescent="0.3">
      <c r="AN1603" s="51" t="e">
        <v>#N/A</v>
      </c>
    </row>
    <row r="1604" spans="40:40" x14ac:dyDescent="0.3">
      <c r="AN1604" s="51" t="e">
        <v>#N/A</v>
      </c>
    </row>
    <row r="1605" spans="40:40" x14ac:dyDescent="0.3">
      <c r="AN1605" s="51" t="e">
        <v>#N/A</v>
      </c>
    </row>
    <row r="1606" spans="40:40" x14ac:dyDescent="0.3">
      <c r="AN1606" s="51" t="e">
        <v>#N/A</v>
      </c>
    </row>
    <row r="1607" spans="40:40" x14ac:dyDescent="0.3">
      <c r="AN1607" s="51" t="e">
        <v>#N/A</v>
      </c>
    </row>
    <row r="1608" spans="40:40" x14ac:dyDescent="0.3">
      <c r="AN1608" s="51" t="e">
        <v>#N/A</v>
      </c>
    </row>
    <row r="1609" spans="40:40" x14ac:dyDescent="0.3">
      <c r="AN1609" s="51" t="e">
        <v>#N/A</v>
      </c>
    </row>
    <row r="1610" spans="40:40" x14ac:dyDescent="0.3">
      <c r="AN1610" s="51" t="e">
        <v>#N/A</v>
      </c>
    </row>
    <row r="1611" spans="40:40" x14ac:dyDescent="0.3">
      <c r="AN1611" s="51" t="e">
        <v>#N/A</v>
      </c>
    </row>
    <row r="1612" spans="40:40" x14ac:dyDescent="0.3">
      <c r="AN1612" s="51" t="e">
        <v>#N/A</v>
      </c>
    </row>
    <row r="1613" spans="40:40" x14ac:dyDescent="0.3">
      <c r="AN1613" s="51" t="e">
        <v>#N/A</v>
      </c>
    </row>
    <row r="1614" spans="40:40" x14ac:dyDescent="0.3">
      <c r="AN1614" s="51" t="e">
        <v>#N/A</v>
      </c>
    </row>
    <row r="1615" spans="40:40" x14ac:dyDescent="0.3">
      <c r="AN1615" s="51" t="e">
        <v>#N/A</v>
      </c>
    </row>
    <row r="1616" spans="40:40" x14ac:dyDescent="0.3">
      <c r="AN1616" s="51" t="e">
        <v>#N/A</v>
      </c>
    </row>
    <row r="1617" spans="40:40" x14ac:dyDescent="0.3">
      <c r="AN1617" s="51" t="e">
        <v>#N/A</v>
      </c>
    </row>
    <row r="1618" spans="40:40" x14ac:dyDescent="0.3">
      <c r="AN1618" s="51" t="e">
        <v>#N/A</v>
      </c>
    </row>
    <row r="1619" spans="40:40" x14ac:dyDescent="0.3">
      <c r="AN1619" s="51" t="e">
        <v>#N/A</v>
      </c>
    </row>
    <row r="1620" spans="40:40" x14ac:dyDescent="0.3">
      <c r="AN1620" s="51" t="e">
        <v>#N/A</v>
      </c>
    </row>
    <row r="1621" spans="40:40" x14ac:dyDescent="0.3">
      <c r="AN1621" s="51" t="e">
        <v>#N/A</v>
      </c>
    </row>
    <row r="1622" spans="40:40" x14ac:dyDescent="0.3">
      <c r="AN1622" s="51" t="e">
        <v>#N/A</v>
      </c>
    </row>
    <row r="1623" spans="40:40" x14ac:dyDescent="0.3">
      <c r="AN1623" s="51" t="e">
        <v>#N/A</v>
      </c>
    </row>
    <row r="1624" spans="40:40" x14ac:dyDescent="0.3">
      <c r="AN1624" s="51" t="e">
        <v>#N/A</v>
      </c>
    </row>
    <row r="1625" spans="40:40" x14ac:dyDescent="0.3">
      <c r="AN1625" s="51" t="e">
        <v>#N/A</v>
      </c>
    </row>
    <row r="1626" spans="40:40" x14ac:dyDescent="0.3">
      <c r="AN1626" s="51" t="e">
        <v>#N/A</v>
      </c>
    </row>
    <row r="1627" spans="40:40" x14ac:dyDescent="0.3">
      <c r="AN1627" s="51" t="e">
        <v>#N/A</v>
      </c>
    </row>
    <row r="1628" spans="40:40" x14ac:dyDescent="0.3">
      <c r="AN1628" s="51" t="e">
        <v>#N/A</v>
      </c>
    </row>
    <row r="1629" spans="40:40" x14ac:dyDescent="0.3">
      <c r="AN1629" s="51" t="e">
        <v>#N/A</v>
      </c>
    </row>
    <row r="1630" spans="40:40" x14ac:dyDescent="0.3">
      <c r="AN1630" s="51" t="e">
        <v>#N/A</v>
      </c>
    </row>
    <row r="1631" spans="40:40" x14ac:dyDescent="0.3">
      <c r="AN1631" s="51" t="e">
        <v>#N/A</v>
      </c>
    </row>
    <row r="1632" spans="40:40" x14ac:dyDescent="0.3">
      <c r="AN1632" s="51" t="e">
        <v>#N/A</v>
      </c>
    </row>
    <row r="1633" spans="40:40" x14ac:dyDescent="0.3">
      <c r="AN1633" s="51" t="e">
        <v>#N/A</v>
      </c>
    </row>
    <row r="1634" spans="40:40" x14ac:dyDescent="0.3">
      <c r="AN1634" s="51" t="e">
        <v>#N/A</v>
      </c>
    </row>
    <row r="1635" spans="40:40" x14ac:dyDescent="0.3">
      <c r="AN1635" s="51" t="e">
        <v>#N/A</v>
      </c>
    </row>
    <row r="1636" spans="40:40" x14ac:dyDescent="0.3">
      <c r="AN1636" s="51" t="e">
        <v>#N/A</v>
      </c>
    </row>
    <row r="1637" spans="40:40" x14ac:dyDescent="0.3">
      <c r="AN1637" s="51" t="e">
        <v>#N/A</v>
      </c>
    </row>
    <row r="1638" spans="40:40" x14ac:dyDescent="0.3">
      <c r="AN1638" s="51" t="e">
        <v>#N/A</v>
      </c>
    </row>
    <row r="1639" spans="40:40" x14ac:dyDescent="0.3">
      <c r="AN1639" s="51" t="e">
        <v>#N/A</v>
      </c>
    </row>
    <row r="1640" spans="40:40" x14ac:dyDescent="0.3">
      <c r="AN1640" s="51" t="e">
        <v>#N/A</v>
      </c>
    </row>
    <row r="1641" spans="40:40" x14ac:dyDescent="0.3">
      <c r="AN1641" s="51" t="e">
        <v>#N/A</v>
      </c>
    </row>
    <row r="1642" spans="40:40" x14ac:dyDescent="0.3">
      <c r="AN1642" s="51" t="e">
        <v>#N/A</v>
      </c>
    </row>
    <row r="1643" spans="40:40" x14ac:dyDescent="0.3">
      <c r="AN1643" s="51" t="e">
        <v>#N/A</v>
      </c>
    </row>
    <row r="1644" spans="40:40" x14ac:dyDescent="0.3">
      <c r="AN1644" s="51" t="e">
        <v>#N/A</v>
      </c>
    </row>
    <row r="1645" spans="40:40" x14ac:dyDescent="0.3">
      <c r="AN1645" s="51" t="e">
        <v>#N/A</v>
      </c>
    </row>
    <row r="1646" spans="40:40" x14ac:dyDescent="0.3">
      <c r="AN1646" s="51" t="e">
        <v>#N/A</v>
      </c>
    </row>
    <row r="1647" spans="40:40" x14ac:dyDescent="0.3">
      <c r="AN1647" s="51" t="e">
        <v>#N/A</v>
      </c>
    </row>
    <row r="1648" spans="40:40" x14ac:dyDescent="0.3">
      <c r="AN1648" s="51" t="e">
        <v>#N/A</v>
      </c>
    </row>
    <row r="1649" spans="40:40" x14ac:dyDescent="0.3">
      <c r="AN1649" s="51" t="e">
        <v>#N/A</v>
      </c>
    </row>
    <row r="1650" spans="40:40" x14ac:dyDescent="0.3">
      <c r="AN1650" s="51" t="e">
        <v>#N/A</v>
      </c>
    </row>
    <row r="1651" spans="40:40" x14ac:dyDescent="0.3">
      <c r="AN1651" s="51" t="e">
        <v>#N/A</v>
      </c>
    </row>
    <row r="1652" spans="40:40" x14ac:dyDescent="0.3">
      <c r="AN1652" s="51" t="e">
        <v>#N/A</v>
      </c>
    </row>
    <row r="1653" spans="40:40" x14ac:dyDescent="0.3">
      <c r="AN1653" s="51" t="e">
        <v>#N/A</v>
      </c>
    </row>
    <row r="1654" spans="40:40" x14ac:dyDescent="0.3">
      <c r="AN1654" s="51" t="e">
        <v>#N/A</v>
      </c>
    </row>
    <row r="1655" spans="40:40" x14ac:dyDescent="0.3">
      <c r="AN1655" s="51" t="e">
        <v>#N/A</v>
      </c>
    </row>
    <row r="1656" spans="40:40" x14ac:dyDescent="0.3">
      <c r="AN1656" s="51" t="e">
        <v>#N/A</v>
      </c>
    </row>
    <row r="1657" spans="40:40" x14ac:dyDescent="0.3">
      <c r="AN1657" s="51" t="e">
        <v>#N/A</v>
      </c>
    </row>
    <row r="1658" spans="40:40" x14ac:dyDescent="0.3">
      <c r="AN1658" s="51" t="e">
        <v>#N/A</v>
      </c>
    </row>
    <row r="1659" spans="40:40" x14ac:dyDescent="0.3">
      <c r="AN1659" s="51" t="e">
        <v>#N/A</v>
      </c>
    </row>
    <row r="1660" spans="40:40" x14ac:dyDescent="0.3">
      <c r="AN1660" s="51" t="e">
        <v>#N/A</v>
      </c>
    </row>
    <row r="1661" spans="40:40" x14ac:dyDescent="0.3">
      <c r="AN1661" s="51" t="e">
        <v>#N/A</v>
      </c>
    </row>
    <row r="1662" spans="40:40" x14ac:dyDescent="0.3">
      <c r="AN1662" s="51" t="e">
        <v>#N/A</v>
      </c>
    </row>
    <row r="1663" spans="40:40" x14ac:dyDescent="0.3">
      <c r="AN1663" s="51" t="e">
        <v>#N/A</v>
      </c>
    </row>
    <row r="1664" spans="40:40" x14ac:dyDescent="0.3">
      <c r="AN1664" s="51" t="e">
        <v>#N/A</v>
      </c>
    </row>
    <row r="1665" spans="40:40" x14ac:dyDescent="0.3">
      <c r="AN1665" s="51" t="e">
        <v>#N/A</v>
      </c>
    </row>
    <row r="1666" spans="40:40" x14ac:dyDescent="0.3">
      <c r="AN1666" s="51" t="e">
        <v>#N/A</v>
      </c>
    </row>
    <row r="1667" spans="40:40" x14ac:dyDescent="0.3">
      <c r="AN1667" s="51" t="e">
        <v>#N/A</v>
      </c>
    </row>
    <row r="1668" spans="40:40" x14ac:dyDescent="0.3">
      <c r="AN1668" s="51" t="e">
        <v>#N/A</v>
      </c>
    </row>
    <row r="1669" spans="40:40" x14ac:dyDescent="0.3">
      <c r="AN1669" s="51" t="e">
        <v>#N/A</v>
      </c>
    </row>
    <row r="1670" spans="40:40" x14ac:dyDescent="0.3">
      <c r="AN1670" s="51" t="e">
        <v>#N/A</v>
      </c>
    </row>
    <row r="1671" spans="40:40" x14ac:dyDescent="0.3">
      <c r="AN1671" s="51" t="e">
        <v>#N/A</v>
      </c>
    </row>
    <row r="1672" spans="40:40" x14ac:dyDescent="0.3">
      <c r="AN1672" s="51" t="e">
        <v>#N/A</v>
      </c>
    </row>
    <row r="1673" spans="40:40" x14ac:dyDescent="0.3">
      <c r="AN1673" s="51" t="e">
        <v>#N/A</v>
      </c>
    </row>
    <row r="1674" spans="40:40" x14ac:dyDescent="0.3">
      <c r="AN1674" s="51" t="e">
        <v>#N/A</v>
      </c>
    </row>
    <row r="1675" spans="40:40" x14ac:dyDescent="0.3">
      <c r="AN1675" s="51" t="e">
        <v>#N/A</v>
      </c>
    </row>
    <row r="1676" spans="40:40" x14ac:dyDescent="0.3">
      <c r="AN1676" s="51" t="e">
        <v>#N/A</v>
      </c>
    </row>
    <row r="1677" spans="40:40" x14ac:dyDescent="0.3">
      <c r="AN1677" s="51" t="e">
        <v>#N/A</v>
      </c>
    </row>
    <row r="1678" spans="40:40" x14ac:dyDescent="0.3">
      <c r="AN1678" s="51" t="e">
        <v>#N/A</v>
      </c>
    </row>
    <row r="1679" spans="40:40" x14ac:dyDescent="0.3">
      <c r="AN1679" s="51" t="e">
        <v>#N/A</v>
      </c>
    </row>
    <row r="1680" spans="40:40" x14ac:dyDescent="0.3">
      <c r="AN1680" s="51" t="e">
        <v>#N/A</v>
      </c>
    </row>
    <row r="1681" spans="40:40" x14ac:dyDescent="0.3">
      <c r="AN1681" s="51" t="e">
        <v>#N/A</v>
      </c>
    </row>
    <row r="1682" spans="40:40" x14ac:dyDescent="0.3">
      <c r="AN1682" s="51" t="e">
        <v>#N/A</v>
      </c>
    </row>
    <row r="1683" spans="40:40" x14ac:dyDescent="0.3">
      <c r="AN1683" s="51" t="e">
        <v>#N/A</v>
      </c>
    </row>
    <row r="1684" spans="40:40" x14ac:dyDescent="0.3">
      <c r="AN1684" s="51" t="e">
        <v>#N/A</v>
      </c>
    </row>
    <row r="1685" spans="40:40" x14ac:dyDescent="0.3">
      <c r="AN1685" s="51" t="e">
        <v>#N/A</v>
      </c>
    </row>
    <row r="1686" spans="40:40" x14ac:dyDescent="0.3">
      <c r="AN1686" s="51" t="e">
        <v>#N/A</v>
      </c>
    </row>
    <row r="1687" spans="40:40" x14ac:dyDescent="0.3">
      <c r="AN1687" s="51" t="e">
        <v>#N/A</v>
      </c>
    </row>
    <row r="1688" spans="40:40" x14ac:dyDescent="0.3">
      <c r="AN1688" s="51" t="e">
        <v>#N/A</v>
      </c>
    </row>
    <row r="1689" spans="40:40" x14ac:dyDescent="0.3">
      <c r="AN1689" s="51" t="e">
        <v>#N/A</v>
      </c>
    </row>
    <row r="1690" spans="40:40" x14ac:dyDescent="0.3">
      <c r="AN1690" s="51" t="e">
        <v>#N/A</v>
      </c>
    </row>
    <row r="1691" spans="40:40" x14ac:dyDescent="0.3">
      <c r="AN1691" s="51" t="e">
        <v>#N/A</v>
      </c>
    </row>
    <row r="1692" spans="40:40" x14ac:dyDescent="0.3">
      <c r="AN1692" s="51" t="e">
        <v>#N/A</v>
      </c>
    </row>
    <row r="1693" spans="40:40" x14ac:dyDescent="0.3">
      <c r="AN1693" s="51" t="e">
        <v>#N/A</v>
      </c>
    </row>
    <row r="1694" spans="40:40" x14ac:dyDescent="0.3">
      <c r="AN1694" s="51" t="e">
        <v>#N/A</v>
      </c>
    </row>
    <row r="1695" spans="40:40" x14ac:dyDescent="0.3">
      <c r="AN1695" s="51" t="e">
        <v>#N/A</v>
      </c>
    </row>
    <row r="1696" spans="40:40" x14ac:dyDescent="0.3">
      <c r="AN1696" s="51" t="e">
        <v>#N/A</v>
      </c>
    </row>
    <row r="1697" spans="40:40" x14ac:dyDescent="0.3">
      <c r="AN1697" s="51" t="e">
        <v>#N/A</v>
      </c>
    </row>
    <row r="1698" spans="40:40" x14ac:dyDescent="0.3">
      <c r="AN1698" s="51" t="e">
        <v>#N/A</v>
      </c>
    </row>
    <row r="1699" spans="40:40" x14ac:dyDescent="0.3">
      <c r="AN1699" s="51" t="e">
        <v>#N/A</v>
      </c>
    </row>
    <row r="1700" spans="40:40" x14ac:dyDescent="0.3">
      <c r="AN1700" s="51" t="e">
        <v>#N/A</v>
      </c>
    </row>
    <row r="1701" spans="40:40" x14ac:dyDescent="0.3">
      <c r="AN1701" s="51" t="e">
        <v>#N/A</v>
      </c>
    </row>
    <row r="1702" spans="40:40" x14ac:dyDescent="0.3">
      <c r="AN1702" s="51" t="e">
        <v>#N/A</v>
      </c>
    </row>
    <row r="1703" spans="40:40" x14ac:dyDescent="0.3">
      <c r="AN1703" s="51" t="e">
        <v>#N/A</v>
      </c>
    </row>
    <row r="1704" spans="40:40" x14ac:dyDescent="0.3">
      <c r="AN1704" s="51" t="e">
        <v>#N/A</v>
      </c>
    </row>
    <row r="1705" spans="40:40" x14ac:dyDescent="0.3">
      <c r="AN1705" s="51" t="e">
        <v>#N/A</v>
      </c>
    </row>
    <row r="1706" spans="40:40" x14ac:dyDescent="0.3">
      <c r="AN1706" s="51" t="e">
        <v>#N/A</v>
      </c>
    </row>
    <row r="1707" spans="40:40" x14ac:dyDescent="0.3">
      <c r="AN1707" s="51" t="e">
        <v>#N/A</v>
      </c>
    </row>
    <row r="1708" spans="40:40" x14ac:dyDescent="0.3">
      <c r="AN1708" s="51" t="e">
        <v>#N/A</v>
      </c>
    </row>
    <row r="1709" spans="40:40" x14ac:dyDescent="0.3">
      <c r="AN1709" s="51" t="e">
        <v>#N/A</v>
      </c>
    </row>
    <row r="1710" spans="40:40" x14ac:dyDescent="0.3">
      <c r="AN1710" s="51" t="e">
        <v>#N/A</v>
      </c>
    </row>
    <row r="1711" spans="40:40" x14ac:dyDescent="0.3">
      <c r="AN1711" s="51" t="e">
        <v>#N/A</v>
      </c>
    </row>
    <row r="1712" spans="40:40" x14ac:dyDescent="0.3">
      <c r="AN1712" s="51" t="e">
        <v>#N/A</v>
      </c>
    </row>
    <row r="1713" spans="40:40" x14ac:dyDescent="0.3">
      <c r="AN1713" s="51" t="e">
        <v>#N/A</v>
      </c>
    </row>
    <row r="1714" spans="40:40" x14ac:dyDescent="0.3">
      <c r="AN1714" s="51" t="e">
        <v>#N/A</v>
      </c>
    </row>
    <row r="1715" spans="40:40" x14ac:dyDescent="0.3">
      <c r="AN1715" s="51" t="e">
        <v>#N/A</v>
      </c>
    </row>
    <row r="1716" spans="40:40" x14ac:dyDescent="0.3">
      <c r="AN1716" s="51" t="e">
        <v>#N/A</v>
      </c>
    </row>
    <row r="1717" spans="40:40" x14ac:dyDescent="0.3">
      <c r="AN1717" s="51" t="e">
        <v>#N/A</v>
      </c>
    </row>
    <row r="1718" spans="40:40" x14ac:dyDescent="0.3">
      <c r="AN1718" s="51" t="e">
        <v>#N/A</v>
      </c>
    </row>
    <row r="1719" spans="40:40" x14ac:dyDescent="0.3">
      <c r="AN1719" s="51" t="e">
        <v>#N/A</v>
      </c>
    </row>
    <row r="1720" spans="40:40" x14ac:dyDescent="0.3">
      <c r="AN1720" s="51" t="e">
        <v>#N/A</v>
      </c>
    </row>
    <row r="1721" spans="40:40" x14ac:dyDescent="0.3">
      <c r="AN1721" s="51" t="e">
        <v>#N/A</v>
      </c>
    </row>
    <row r="1722" spans="40:40" x14ac:dyDescent="0.3">
      <c r="AN1722" s="51" t="e">
        <v>#N/A</v>
      </c>
    </row>
    <row r="1723" spans="40:40" x14ac:dyDescent="0.3">
      <c r="AN1723" s="51" t="e">
        <v>#N/A</v>
      </c>
    </row>
    <row r="1724" spans="40:40" x14ac:dyDescent="0.3">
      <c r="AN1724" s="51" t="e">
        <v>#N/A</v>
      </c>
    </row>
    <row r="1725" spans="40:40" x14ac:dyDescent="0.3">
      <c r="AN1725" s="51" t="e">
        <v>#N/A</v>
      </c>
    </row>
    <row r="1726" spans="40:40" x14ac:dyDescent="0.3">
      <c r="AN1726" s="51" t="e">
        <v>#N/A</v>
      </c>
    </row>
    <row r="1727" spans="40:40" x14ac:dyDescent="0.3">
      <c r="AN1727" s="51" t="e">
        <v>#N/A</v>
      </c>
    </row>
    <row r="1728" spans="40:40" x14ac:dyDescent="0.3">
      <c r="AN1728" s="51" t="e">
        <v>#N/A</v>
      </c>
    </row>
    <row r="1729" spans="40:40" x14ac:dyDescent="0.3">
      <c r="AN1729" s="51" t="e">
        <v>#N/A</v>
      </c>
    </row>
    <row r="1730" spans="40:40" x14ac:dyDescent="0.3">
      <c r="AN1730" s="51" t="e">
        <v>#N/A</v>
      </c>
    </row>
    <row r="1731" spans="40:40" x14ac:dyDescent="0.3">
      <c r="AN1731" s="51" t="e">
        <v>#N/A</v>
      </c>
    </row>
    <row r="1732" spans="40:40" x14ac:dyDescent="0.3">
      <c r="AN1732" s="51" t="e">
        <v>#N/A</v>
      </c>
    </row>
    <row r="1733" spans="40:40" x14ac:dyDescent="0.3">
      <c r="AN1733" s="51" t="e">
        <v>#N/A</v>
      </c>
    </row>
    <row r="1734" spans="40:40" x14ac:dyDescent="0.3">
      <c r="AN1734" s="51" t="e">
        <v>#N/A</v>
      </c>
    </row>
    <row r="1735" spans="40:40" x14ac:dyDescent="0.3">
      <c r="AN1735" s="51" t="e">
        <v>#N/A</v>
      </c>
    </row>
    <row r="1736" spans="40:40" x14ac:dyDescent="0.3">
      <c r="AN1736" s="51" t="e">
        <v>#N/A</v>
      </c>
    </row>
    <row r="1737" spans="40:40" x14ac:dyDescent="0.3">
      <c r="AN1737" s="51" t="e">
        <v>#N/A</v>
      </c>
    </row>
    <row r="1738" spans="40:40" x14ac:dyDescent="0.3">
      <c r="AN1738" s="51" t="e">
        <v>#N/A</v>
      </c>
    </row>
    <row r="1739" spans="40:40" x14ac:dyDescent="0.3">
      <c r="AN1739" s="51" t="e">
        <v>#N/A</v>
      </c>
    </row>
    <row r="1740" spans="40:40" x14ac:dyDescent="0.3">
      <c r="AN1740" s="51" t="e">
        <v>#N/A</v>
      </c>
    </row>
    <row r="1741" spans="40:40" x14ac:dyDescent="0.3">
      <c r="AN1741" s="51" t="e">
        <v>#N/A</v>
      </c>
    </row>
    <row r="1742" spans="40:40" x14ac:dyDescent="0.3">
      <c r="AN1742" s="51" t="e">
        <v>#N/A</v>
      </c>
    </row>
    <row r="1743" spans="40:40" x14ac:dyDescent="0.3">
      <c r="AN1743" s="51" t="e">
        <v>#N/A</v>
      </c>
    </row>
    <row r="1744" spans="40:40" x14ac:dyDescent="0.3">
      <c r="AN1744" s="51" t="e">
        <v>#N/A</v>
      </c>
    </row>
    <row r="1745" spans="40:40" x14ac:dyDescent="0.3">
      <c r="AN1745" s="51" t="e">
        <v>#N/A</v>
      </c>
    </row>
    <row r="1746" spans="40:40" x14ac:dyDescent="0.3">
      <c r="AN1746" s="51" t="e">
        <v>#N/A</v>
      </c>
    </row>
    <row r="1747" spans="40:40" x14ac:dyDescent="0.3">
      <c r="AN1747" s="51" t="e">
        <v>#N/A</v>
      </c>
    </row>
    <row r="1748" spans="40:40" x14ac:dyDescent="0.3">
      <c r="AN1748" s="51" t="e">
        <v>#N/A</v>
      </c>
    </row>
    <row r="1749" spans="40:40" x14ac:dyDescent="0.3">
      <c r="AN1749" s="51" t="e">
        <v>#N/A</v>
      </c>
    </row>
    <row r="1750" spans="40:40" x14ac:dyDescent="0.3">
      <c r="AN1750" s="51" t="e">
        <v>#N/A</v>
      </c>
    </row>
    <row r="1751" spans="40:40" x14ac:dyDescent="0.3">
      <c r="AN1751" s="51" t="e">
        <v>#N/A</v>
      </c>
    </row>
    <row r="1752" spans="40:40" x14ac:dyDescent="0.3">
      <c r="AN1752" s="51" t="e">
        <v>#N/A</v>
      </c>
    </row>
    <row r="1753" spans="40:40" x14ac:dyDescent="0.3">
      <c r="AN1753" s="51" t="e">
        <v>#N/A</v>
      </c>
    </row>
    <row r="1754" spans="40:40" x14ac:dyDescent="0.3">
      <c r="AN1754" s="51" t="e">
        <v>#N/A</v>
      </c>
    </row>
    <row r="1755" spans="40:40" x14ac:dyDescent="0.3">
      <c r="AN1755" s="51" t="e">
        <v>#N/A</v>
      </c>
    </row>
    <row r="1756" spans="40:40" x14ac:dyDescent="0.3">
      <c r="AN1756" s="51" t="e">
        <v>#N/A</v>
      </c>
    </row>
    <row r="1757" spans="40:40" x14ac:dyDescent="0.3">
      <c r="AN1757" s="51" t="e">
        <v>#N/A</v>
      </c>
    </row>
    <row r="1758" spans="40:40" x14ac:dyDescent="0.3">
      <c r="AN1758" s="51" t="e">
        <v>#N/A</v>
      </c>
    </row>
    <row r="1759" spans="40:40" x14ac:dyDescent="0.3">
      <c r="AN1759" s="51" t="e">
        <v>#N/A</v>
      </c>
    </row>
    <row r="1760" spans="40:40" x14ac:dyDescent="0.3">
      <c r="AN1760" s="51" t="e">
        <v>#N/A</v>
      </c>
    </row>
    <row r="1761" spans="40:40" x14ac:dyDescent="0.3">
      <c r="AN1761" s="51" t="e">
        <v>#N/A</v>
      </c>
    </row>
    <row r="1762" spans="40:40" x14ac:dyDescent="0.3">
      <c r="AN1762" s="51" t="e">
        <v>#N/A</v>
      </c>
    </row>
    <row r="1763" spans="40:40" x14ac:dyDescent="0.3">
      <c r="AN1763" s="51" t="e">
        <v>#N/A</v>
      </c>
    </row>
    <row r="1764" spans="40:40" x14ac:dyDescent="0.3">
      <c r="AN1764" s="51" t="e">
        <v>#N/A</v>
      </c>
    </row>
    <row r="1765" spans="40:40" x14ac:dyDescent="0.3">
      <c r="AN1765" s="51" t="e">
        <v>#N/A</v>
      </c>
    </row>
    <row r="1766" spans="40:40" x14ac:dyDescent="0.3">
      <c r="AN1766" s="51" t="e">
        <v>#N/A</v>
      </c>
    </row>
    <row r="1767" spans="40:40" x14ac:dyDescent="0.3">
      <c r="AN1767" s="51" t="e">
        <v>#N/A</v>
      </c>
    </row>
    <row r="1768" spans="40:40" x14ac:dyDescent="0.3">
      <c r="AN1768" s="51" t="e">
        <v>#N/A</v>
      </c>
    </row>
    <row r="1769" spans="40:40" x14ac:dyDescent="0.3">
      <c r="AN1769" s="51" t="e">
        <v>#N/A</v>
      </c>
    </row>
    <row r="1770" spans="40:40" x14ac:dyDescent="0.3">
      <c r="AN1770" s="51" t="e">
        <v>#N/A</v>
      </c>
    </row>
    <row r="1771" spans="40:40" x14ac:dyDescent="0.3">
      <c r="AN1771" s="51" t="e">
        <v>#N/A</v>
      </c>
    </row>
    <row r="1772" spans="40:40" x14ac:dyDescent="0.3">
      <c r="AN1772" s="51" t="e">
        <v>#N/A</v>
      </c>
    </row>
    <row r="1773" spans="40:40" x14ac:dyDescent="0.3">
      <c r="AN1773" s="51" t="e">
        <v>#N/A</v>
      </c>
    </row>
    <row r="1774" spans="40:40" x14ac:dyDescent="0.3">
      <c r="AN1774" s="51" t="e">
        <v>#N/A</v>
      </c>
    </row>
    <row r="1775" spans="40:40" x14ac:dyDescent="0.3">
      <c r="AN1775" s="51" t="e">
        <v>#N/A</v>
      </c>
    </row>
    <row r="1776" spans="40:40" x14ac:dyDescent="0.3">
      <c r="AN1776" s="51" t="e">
        <v>#N/A</v>
      </c>
    </row>
    <row r="1777" spans="40:40" x14ac:dyDescent="0.3">
      <c r="AN1777" s="51" t="e">
        <v>#N/A</v>
      </c>
    </row>
    <row r="1778" spans="40:40" x14ac:dyDescent="0.3">
      <c r="AN1778" s="51" t="e">
        <v>#N/A</v>
      </c>
    </row>
    <row r="1779" spans="40:40" x14ac:dyDescent="0.3">
      <c r="AN1779" s="51" t="e">
        <v>#N/A</v>
      </c>
    </row>
    <row r="1780" spans="40:40" x14ac:dyDescent="0.3">
      <c r="AN1780" s="51" t="e">
        <v>#N/A</v>
      </c>
    </row>
    <row r="1781" spans="40:40" x14ac:dyDescent="0.3">
      <c r="AN1781" s="51" t="e">
        <v>#N/A</v>
      </c>
    </row>
    <row r="1782" spans="40:40" x14ac:dyDescent="0.3">
      <c r="AN1782" s="51" t="e">
        <v>#N/A</v>
      </c>
    </row>
    <row r="1783" spans="40:40" x14ac:dyDescent="0.3">
      <c r="AN1783" s="51" t="e">
        <v>#N/A</v>
      </c>
    </row>
    <row r="1784" spans="40:40" x14ac:dyDescent="0.3">
      <c r="AN1784" s="51" t="e">
        <v>#N/A</v>
      </c>
    </row>
    <row r="1785" spans="40:40" x14ac:dyDescent="0.3">
      <c r="AN1785" s="51" t="e">
        <v>#N/A</v>
      </c>
    </row>
    <row r="1786" spans="40:40" x14ac:dyDescent="0.3">
      <c r="AN1786" s="51" t="e">
        <v>#N/A</v>
      </c>
    </row>
    <row r="1787" spans="40:40" x14ac:dyDescent="0.3">
      <c r="AN1787" s="51" t="e">
        <v>#N/A</v>
      </c>
    </row>
    <row r="1788" spans="40:40" x14ac:dyDescent="0.3">
      <c r="AN1788" s="51" t="e">
        <v>#N/A</v>
      </c>
    </row>
    <row r="1789" spans="40:40" x14ac:dyDescent="0.3">
      <c r="AN1789" s="51" t="e">
        <v>#N/A</v>
      </c>
    </row>
    <row r="1790" spans="40:40" x14ac:dyDescent="0.3">
      <c r="AN1790" s="51" t="e">
        <v>#N/A</v>
      </c>
    </row>
    <row r="1791" spans="40:40" x14ac:dyDescent="0.3">
      <c r="AN1791" s="51" t="e">
        <v>#N/A</v>
      </c>
    </row>
    <row r="1792" spans="40:40" x14ac:dyDescent="0.3">
      <c r="AN1792" s="51" t="e">
        <v>#N/A</v>
      </c>
    </row>
    <row r="1793" spans="40:40" x14ac:dyDescent="0.3">
      <c r="AN1793" s="51" t="e">
        <v>#N/A</v>
      </c>
    </row>
    <row r="1794" spans="40:40" x14ac:dyDescent="0.3">
      <c r="AN1794" s="51" t="e">
        <v>#N/A</v>
      </c>
    </row>
    <row r="1795" spans="40:40" x14ac:dyDescent="0.3">
      <c r="AN1795" s="51" t="e">
        <v>#N/A</v>
      </c>
    </row>
    <row r="1796" spans="40:40" x14ac:dyDescent="0.3">
      <c r="AN1796" s="51" t="e">
        <v>#N/A</v>
      </c>
    </row>
    <row r="1797" spans="40:40" x14ac:dyDescent="0.3">
      <c r="AN1797" s="51" t="e">
        <v>#N/A</v>
      </c>
    </row>
    <row r="1798" spans="40:40" x14ac:dyDescent="0.3">
      <c r="AN1798" s="51" t="e">
        <v>#N/A</v>
      </c>
    </row>
    <row r="1799" spans="40:40" x14ac:dyDescent="0.3">
      <c r="AN1799" s="51" t="e">
        <v>#N/A</v>
      </c>
    </row>
    <row r="1800" spans="40:40" x14ac:dyDescent="0.3">
      <c r="AN1800" s="51" t="e">
        <v>#N/A</v>
      </c>
    </row>
    <row r="1801" spans="40:40" x14ac:dyDescent="0.3">
      <c r="AN1801" s="51" t="e">
        <v>#N/A</v>
      </c>
    </row>
    <row r="1802" spans="40:40" x14ac:dyDescent="0.3">
      <c r="AN1802" s="51" t="e">
        <v>#N/A</v>
      </c>
    </row>
    <row r="1803" spans="40:40" x14ac:dyDescent="0.3">
      <c r="AN1803" s="51" t="e">
        <v>#N/A</v>
      </c>
    </row>
    <row r="1804" spans="40:40" x14ac:dyDescent="0.3">
      <c r="AN1804" s="51" t="e">
        <v>#N/A</v>
      </c>
    </row>
    <row r="1805" spans="40:40" x14ac:dyDescent="0.3">
      <c r="AN1805" s="51" t="e">
        <v>#N/A</v>
      </c>
    </row>
    <row r="1806" spans="40:40" x14ac:dyDescent="0.3">
      <c r="AN1806" s="51" t="e">
        <v>#N/A</v>
      </c>
    </row>
    <row r="1807" spans="40:40" x14ac:dyDescent="0.3">
      <c r="AN1807" s="51" t="e">
        <v>#N/A</v>
      </c>
    </row>
    <row r="1808" spans="40:40" x14ac:dyDescent="0.3">
      <c r="AN1808" s="51" t="e">
        <v>#N/A</v>
      </c>
    </row>
    <row r="1809" spans="40:40" x14ac:dyDescent="0.3">
      <c r="AN1809" s="51" t="e">
        <v>#N/A</v>
      </c>
    </row>
    <row r="1810" spans="40:40" x14ac:dyDescent="0.3">
      <c r="AN1810" s="51" t="e">
        <v>#N/A</v>
      </c>
    </row>
    <row r="1811" spans="40:40" x14ac:dyDescent="0.3">
      <c r="AN1811" s="51" t="e">
        <v>#N/A</v>
      </c>
    </row>
    <row r="1812" spans="40:40" x14ac:dyDescent="0.3">
      <c r="AN1812" s="51" t="e">
        <v>#N/A</v>
      </c>
    </row>
    <row r="1813" spans="40:40" x14ac:dyDescent="0.3">
      <c r="AN1813" s="51" t="e">
        <v>#N/A</v>
      </c>
    </row>
    <row r="1814" spans="40:40" x14ac:dyDescent="0.3">
      <c r="AN1814" s="51" t="e">
        <v>#N/A</v>
      </c>
    </row>
    <row r="1815" spans="40:40" x14ac:dyDescent="0.3">
      <c r="AN1815" s="51" t="e">
        <v>#N/A</v>
      </c>
    </row>
    <row r="1816" spans="40:40" x14ac:dyDescent="0.3">
      <c r="AN1816" s="51" t="e">
        <v>#N/A</v>
      </c>
    </row>
    <row r="1817" spans="40:40" x14ac:dyDescent="0.3">
      <c r="AN1817" s="51" t="e">
        <v>#N/A</v>
      </c>
    </row>
    <row r="1818" spans="40:40" x14ac:dyDescent="0.3">
      <c r="AN1818" s="51" t="e">
        <v>#N/A</v>
      </c>
    </row>
    <row r="1819" spans="40:40" x14ac:dyDescent="0.3">
      <c r="AN1819" s="51" t="e">
        <v>#N/A</v>
      </c>
    </row>
    <row r="1820" spans="40:40" x14ac:dyDescent="0.3">
      <c r="AN1820" s="51" t="e">
        <v>#N/A</v>
      </c>
    </row>
    <row r="1821" spans="40:40" x14ac:dyDescent="0.3">
      <c r="AN1821" s="51" t="e">
        <v>#N/A</v>
      </c>
    </row>
    <row r="1822" spans="40:40" x14ac:dyDescent="0.3">
      <c r="AN1822" s="51" t="e">
        <v>#N/A</v>
      </c>
    </row>
    <row r="1823" spans="40:40" x14ac:dyDescent="0.3">
      <c r="AN1823" s="51" t="e">
        <v>#N/A</v>
      </c>
    </row>
    <row r="1824" spans="40:40" x14ac:dyDescent="0.3">
      <c r="AN1824" s="51" t="e">
        <v>#N/A</v>
      </c>
    </row>
    <row r="1825" spans="40:40" x14ac:dyDescent="0.3">
      <c r="AN1825" s="51" t="e">
        <v>#N/A</v>
      </c>
    </row>
    <row r="1826" spans="40:40" x14ac:dyDescent="0.3">
      <c r="AN1826" s="51" t="e">
        <v>#N/A</v>
      </c>
    </row>
    <row r="1827" spans="40:40" x14ac:dyDescent="0.3">
      <c r="AN1827" s="51" t="e">
        <v>#N/A</v>
      </c>
    </row>
    <row r="1828" spans="40:40" x14ac:dyDescent="0.3">
      <c r="AN1828" s="51" t="e">
        <v>#N/A</v>
      </c>
    </row>
    <row r="1829" spans="40:40" x14ac:dyDescent="0.3">
      <c r="AN1829" s="51" t="e">
        <v>#N/A</v>
      </c>
    </row>
    <row r="1830" spans="40:40" x14ac:dyDescent="0.3">
      <c r="AN1830" s="51" t="e">
        <v>#N/A</v>
      </c>
    </row>
    <row r="1831" spans="40:40" x14ac:dyDescent="0.3">
      <c r="AN1831" s="51" t="e">
        <v>#N/A</v>
      </c>
    </row>
    <row r="1832" spans="40:40" x14ac:dyDescent="0.3">
      <c r="AN1832" s="51" t="e">
        <v>#N/A</v>
      </c>
    </row>
    <row r="1833" spans="40:40" x14ac:dyDescent="0.3">
      <c r="AN1833" s="51" t="e">
        <v>#N/A</v>
      </c>
    </row>
    <row r="1834" spans="40:40" x14ac:dyDescent="0.3">
      <c r="AN1834" s="51" t="e">
        <v>#N/A</v>
      </c>
    </row>
    <row r="1835" spans="40:40" x14ac:dyDescent="0.3">
      <c r="AN1835" s="51" t="e">
        <v>#N/A</v>
      </c>
    </row>
    <row r="1836" spans="40:40" x14ac:dyDescent="0.3">
      <c r="AN1836" s="51" t="e">
        <v>#N/A</v>
      </c>
    </row>
    <row r="1837" spans="40:40" x14ac:dyDescent="0.3">
      <c r="AN1837" s="51" t="e">
        <v>#N/A</v>
      </c>
    </row>
    <row r="1838" spans="40:40" x14ac:dyDescent="0.3">
      <c r="AN1838" s="51" t="e">
        <v>#N/A</v>
      </c>
    </row>
    <row r="1839" spans="40:40" x14ac:dyDescent="0.3">
      <c r="AN1839" s="51" t="e">
        <v>#N/A</v>
      </c>
    </row>
    <row r="1840" spans="40:40" x14ac:dyDescent="0.3">
      <c r="AN1840" s="51" t="e">
        <v>#N/A</v>
      </c>
    </row>
    <row r="1841" spans="40:40" x14ac:dyDescent="0.3">
      <c r="AN1841" s="51" t="e">
        <v>#N/A</v>
      </c>
    </row>
    <row r="1842" spans="40:40" x14ac:dyDescent="0.3">
      <c r="AN1842" s="51" t="e">
        <v>#N/A</v>
      </c>
    </row>
    <row r="1843" spans="40:40" x14ac:dyDescent="0.3">
      <c r="AN1843" s="51" t="e">
        <v>#N/A</v>
      </c>
    </row>
    <row r="1844" spans="40:40" x14ac:dyDescent="0.3">
      <c r="AN1844" s="51" t="e">
        <v>#N/A</v>
      </c>
    </row>
    <row r="1845" spans="40:40" x14ac:dyDescent="0.3">
      <c r="AN1845" s="51" t="e">
        <v>#N/A</v>
      </c>
    </row>
    <row r="1846" spans="40:40" x14ac:dyDescent="0.3">
      <c r="AN1846" s="51" t="e">
        <v>#N/A</v>
      </c>
    </row>
    <row r="1847" spans="40:40" x14ac:dyDescent="0.3">
      <c r="AN1847" s="51" t="e">
        <v>#N/A</v>
      </c>
    </row>
    <row r="1848" spans="40:40" x14ac:dyDescent="0.3">
      <c r="AN1848" s="51" t="e">
        <v>#N/A</v>
      </c>
    </row>
    <row r="1849" spans="40:40" x14ac:dyDescent="0.3">
      <c r="AN1849" s="51" t="e">
        <v>#N/A</v>
      </c>
    </row>
    <row r="1850" spans="40:40" x14ac:dyDescent="0.3">
      <c r="AN1850" s="51" t="e">
        <v>#N/A</v>
      </c>
    </row>
    <row r="1851" spans="40:40" x14ac:dyDescent="0.3">
      <c r="AN1851" s="51" t="e">
        <v>#N/A</v>
      </c>
    </row>
    <row r="1852" spans="40:40" x14ac:dyDescent="0.3">
      <c r="AN1852" s="51" t="e">
        <v>#N/A</v>
      </c>
    </row>
    <row r="1853" spans="40:40" x14ac:dyDescent="0.3">
      <c r="AN1853" s="51" t="e">
        <v>#N/A</v>
      </c>
    </row>
    <row r="1854" spans="40:40" x14ac:dyDescent="0.3">
      <c r="AN1854" s="51" t="e">
        <v>#N/A</v>
      </c>
    </row>
    <row r="1855" spans="40:40" x14ac:dyDescent="0.3">
      <c r="AN1855" s="51" t="e">
        <v>#N/A</v>
      </c>
    </row>
    <row r="1856" spans="40:40" x14ac:dyDescent="0.3">
      <c r="AN1856" s="51" t="e">
        <v>#N/A</v>
      </c>
    </row>
    <row r="1857" spans="40:40" x14ac:dyDescent="0.3">
      <c r="AN1857" s="51" t="e">
        <v>#N/A</v>
      </c>
    </row>
    <row r="1858" spans="40:40" x14ac:dyDescent="0.3">
      <c r="AN1858" s="51" t="e">
        <v>#N/A</v>
      </c>
    </row>
    <row r="1859" spans="40:40" x14ac:dyDescent="0.3">
      <c r="AN1859" s="51" t="e">
        <v>#N/A</v>
      </c>
    </row>
    <row r="1860" spans="40:40" x14ac:dyDescent="0.3">
      <c r="AN1860" s="51" t="e">
        <v>#N/A</v>
      </c>
    </row>
    <row r="1861" spans="40:40" x14ac:dyDescent="0.3">
      <c r="AN1861" s="51" t="e">
        <v>#N/A</v>
      </c>
    </row>
    <row r="1862" spans="40:40" x14ac:dyDescent="0.3">
      <c r="AN1862" s="51" t="e">
        <v>#N/A</v>
      </c>
    </row>
    <row r="1863" spans="40:40" x14ac:dyDescent="0.3">
      <c r="AN1863" s="51" t="e">
        <v>#N/A</v>
      </c>
    </row>
    <row r="1864" spans="40:40" x14ac:dyDescent="0.3">
      <c r="AN1864" s="51" t="e">
        <v>#N/A</v>
      </c>
    </row>
    <row r="1865" spans="40:40" x14ac:dyDescent="0.3">
      <c r="AN1865" s="51" t="e">
        <v>#N/A</v>
      </c>
    </row>
    <row r="1866" spans="40:40" x14ac:dyDescent="0.3">
      <c r="AN1866" s="51" t="e">
        <v>#N/A</v>
      </c>
    </row>
    <row r="1867" spans="40:40" x14ac:dyDescent="0.3">
      <c r="AN1867" s="51" t="e">
        <v>#N/A</v>
      </c>
    </row>
    <row r="1868" spans="40:40" x14ac:dyDescent="0.3">
      <c r="AN1868" s="51" t="e">
        <v>#N/A</v>
      </c>
    </row>
    <row r="1869" spans="40:40" x14ac:dyDescent="0.3">
      <c r="AN1869" s="51" t="e">
        <v>#N/A</v>
      </c>
    </row>
    <row r="1870" spans="40:40" x14ac:dyDescent="0.3">
      <c r="AN1870" s="51" t="e">
        <v>#N/A</v>
      </c>
    </row>
    <row r="1871" spans="40:40" x14ac:dyDescent="0.3">
      <c r="AN1871" s="51" t="e">
        <v>#N/A</v>
      </c>
    </row>
    <row r="1872" spans="40:40" x14ac:dyDescent="0.3">
      <c r="AN1872" s="51" t="e">
        <v>#N/A</v>
      </c>
    </row>
    <row r="1873" spans="40:40" x14ac:dyDescent="0.3">
      <c r="AN1873" s="51" t="e">
        <v>#N/A</v>
      </c>
    </row>
    <row r="1874" spans="40:40" x14ac:dyDescent="0.3">
      <c r="AN1874" s="51" t="e">
        <v>#N/A</v>
      </c>
    </row>
    <row r="1875" spans="40:40" x14ac:dyDescent="0.3">
      <c r="AN1875" s="51" t="e">
        <v>#N/A</v>
      </c>
    </row>
    <row r="1876" spans="40:40" x14ac:dyDescent="0.3">
      <c r="AN1876" s="51" t="e">
        <v>#N/A</v>
      </c>
    </row>
    <row r="1877" spans="40:40" x14ac:dyDescent="0.3">
      <c r="AN1877" s="51" t="e">
        <v>#N/A</v>
      </c>
    </row>
    <row r="1878" spans="40:40" x14ac:dyDescent="0.3">
      <c r="AN1878" s="51" t="e">
        <v>#N/A</v>
      </c>
    </row>
    <row r="1879" spans="40:40" x14ac:dyDescent="0.3">
      <c r="AN1879" s="51" t="e">
        <v>#N/A</v>
      </c>
    </row>
    <row r="1880" spans="40:40" x14ac:dyDescent="0.3">
      <c r="AN1880" s="51" t="e">
        <v>#N/A</v>
      </c>
    </row>
    <row r="1881" spans="40:40" x14ac:dyDescent="0.3">
      <c r="AN1881" s="51" t="e">
        <v>#N/A</v>
      </c>
    </row>
    <row r="1882" spans="40:40" x14ac:dyDescent="0.3">
      <c r="AN1882" s="51" t="e">
        <v>#N/A</v>
      </c>
    </row>
    <row r="1883" spans="40:40" x14ac:dyDescent="0.3">
      <c r="AN1883" s="51" t="e">
        <v>#N/A</v>
      </c>
    </row>
    <row r="1884" spans="40:40" x14ac:dyDescent="0.3">
      <c r="AN1884" s="51" t="e">
        <v>#N/A</v>
      </c>
    </row>
    <row r="1885" spans="40:40" x14ac:dyDescent="0.3">
      <c r="AN1885" s="51" t="e">
        <v>#N/A</v>
      </c>
    </row>
    <row r="1886" spans="40:40" x14ac:dyDescent="0.3">
      <c r="AN1886" s="51" t="e">
        <v>#N/A</v>
      </c>
    </row>
    <row r="1887" spans="40:40" x14ac:dyDescent="0.3">
      <c r="AN1887" s="51" t="e">
        <v>#N/A</v>
      </c>
    </row>
    <row r="1888" spans="40:40" x14ac:dyDescent="0.3">
      <c r="AN1888" s="51" t="e">
        <v>#N/A</v>
      </c>
    </row>
    <row r="1889" spans="40:40" x14ac:dyDescent="0.3">
      <c r="AN1889" s="51" t="e">
        <v>#N/A</v>
      </c>
    </row>
    <row r="1890" spans="40:40" x14ac:dyDescent="0.3">
      <c r="AN1890" s="51" t="e">
        <v>#N/A</v>
      </c>
    </row>
    <row r="1891" spans="40:40" x14ac:dyDescent="0.3">
      <c r="AN1891" s="51" t="e">
        <v>#N/A</v>
      </c>
    </row>
    <row r="1892" spans="40:40" x14ac:dyDescent="0.3">
      <c r="AN1892" s="51" t="e">
        <v>#N/A</v>
      </c>
    </row>
    <row r="1893" spans="40:40" x14ac:dyDescent="0.3">
      <c r="AN1893" s="51" t="e">
        <v>#N/A</v>
      </c>
    </row>
    <row r="1894" spans="40:40" x14ac:dyDescent="0.3">
      <c r="AN1894" s="51" t="e">
        <v>#N/A</v>
      </c>
    </row>
    <row r="1895" spans="40:40" x14ac:dyDescent="0.3">
      <c r="AN1895" s="51" t="e">
        <v>#N/A</v>
      </c>
    </row>
    <row r="1896" spans="40:40" x14ac:dyDescent="0.3">
      <c r="AN1896" s="51" t="e">
        <v>#N/A</v>
      </c>
    </row>
    <row r="1897" spans="40:40" x14ac:dyDescent="0.3">
      <c r="AN1897" s="51" t="e">
        <v>#N/A</v>
      </c>
    </row>
    <row r="1898" spans="40:40" x14ac:dyDescent="0.3">
      <c r="AN1898" s="51" t="e">
        <v>#N/A</v>
      </c>
    </row>
    <row r="1899" spans="40:40" x14ac:dyDescent="0.3">
      <c r="AN1899" s="51" t="e">
        <v>#N/A</v>
      </c>
    </row>
    <row r="1900" spans="40:40" x14ac:dyDescent="0.3">
      <c r="AN1900" s="51" t="e">
        <v>#N/A</v>
      </c>
    </row>
    <row r="1901" spans="40:40" x14ac:dyDescent="0.3">
      <c r="AN1901" s="51" t="e">
        <v>#N/A</v>
      </c>
    </row>
    <row r="1902" spans="40:40" x14ac:dyDescent="0.3">
      <c r="AN1902" s="51" t="e">
        <v>#N/A</v>
      </c>
    </row>
    <row r="1903" spans="40:40" x14ac:dyDescent="0.3">
      <c r="AN1903" s="51" t="e">
        <v>#N/A</v>
      </c>
    </row>
    <row r="1904" spans="40:40" x14ac:dyDescent="0.3">
      <c r="AN1904" s="51" t="e">
        <v>#N/A</v>
      </c>
    </row>
    <row r="1905" spans="40:40" x14ac:dyDescent="0.3">
      <c r="AN1905" s="51" t="e">
        <v>#N/A</v>
      </c>
    </row>
    <row r="1906" spans="40:40" x14ac:dyDescent="0.3">
      <c r="AN1906" s="51" t="e">
        <v>#N/A</v>
      </c>
    </row>
    <row r="1907" spans="40:40" x14ac:dyDescent="0.3">
      <c r="AN1907" s="51" t="e">
        <v>#N/A</v>
      </c>
    </row>
    <row r="1908" spans="40:40" x14ac:dyDescent="0.3">
      <c r="AN1908" s="51" t="e">
        <v>#N/A</v>
      </c>
    </row>
    <row r="1909" spans="40:40" x14ac:dyDescent="0.3">
      <c r="AN1909" s="51" t="e">
        <v>#N/A</v>
      </c>
    </row>
    <row r="1910" spans="40:40" x14ac:dyDescent="0.3">
      <c r="AN1910" s="51" t="e">
        <v>#N/A</v>
      </c>
    </row>
    <row r="1911" spans="40:40" x14ac:dyDescent="0.3">
      <c r="AN1911" s="51" t="e">
        <v>#N/A</v>
      </c>
    </row>
    <row r="1912" spans="40:40" x14ac:dyDescent="0.3">
      <c r="AN1912" s="51" t="e">
        <v>#N/A</v>
      </c>
    </row>
    <row r="1913" spans="40:40" x14ac:dyDescent="0.3">
      <c r="AN1913" s="51" t="e">
        <v>#N/A</v>
      </c>
    </row>
    <row r="1914" spans="40:40" x14ac:dyDescent="0.3">
      <c r="AN1914" s="51" t="e">
        <v>#N/A</v>
      </c>
    </row>
    <row r="1915" spans="40:40" x14ac:dyDescent="0.3">
      <c r="AN1915" s="51" t="e">
        <v>#N/A</v>
      </c>
    </row>
    <row r="1916" spans="40:40" x14ac:dyDescent="0.3">
      <c r="AN1916" s="51" t="e">
        <v>#N/A</v>
      </c>
    </row>
    <row r="1917" spans="40:40" x14ac:dyDescent="0.3">
      <c r="AN1917" s="51" t="e">
        <v>#N/A</v>
      </c>
    </row>
    <row r="1918" spans="40:40" x14ac:dyDescent="0.3">
      <c r="AN1918" s="51" t="e">
        <v>#N/A</v>
      </c>
    </row>
    <row r="1919" spans="40:40" x14ac:dyDescent="0.3">
      <c r="AN1919" s="51" t="e">
        <v>#N/A</v>
      </c>
    </row>
    <row r="1920" spans="40:40" x14ac:dyDescent="0.3">
      <c r="AN1920" s="51" t="e">
        <v>#N/A</v>
      </c>
    </row>
    <row r="1921" spans="40:40" x14ac:dyDescent="0.3">
      <c r="AN1921" s="51" t="e">
        <v>#N/A</v>
      </c>
    </row>
    <row r="1922" spans="40:40" x14ac:dyDescent="0.3">
      <c r="AN1922" s="51" t="e">
        <v>#N/A</v>
      </c>
    </row>
    <row r="1923" spans="40:40" x14ac:dyDescent="0.3">
      <c r="AN1923" s="51" t="e">
        <v>#N/A</v>
      </c>
    </row>
    <row r="1924" spans="40:40" x14ac:dyDescent="0.3">
      <c r="AN1924" s="51" t="e">
        <v>#N/A</v>
      </c>
    </row>
    <row r="1925" spans="40:40" x14ac:dyDescent="0.3">
      <c r="AN1925" s="51" t="e">
        <v>#N/A</v>
      </c>
    </row>
    <row r="1926" spans="40:40" x14ac:dyDescent="0.3">
      <c r="AN1926" s="51" t="e">
        <v>#N/A</v>
      </c>
    </row>
    <row r="1927" spans="40:40" x14ac:dyDescent="0.3">
      <c r="AN1927" s="51" t="e">
        <v>#N/A</v>
      </c>
    </row>
    <row r="1928" spans="40:40" x14ac:dyDescent="0.3">
      <c r="AN1928" s="51" t="e">
        <v>#N/A</v>
      </c>
    </row>
    <row r="1929" spans="40:40" x14ac:dyDescent="0.3">
      <c r="AN1929" s="51" t="e">
        <v>#N/A</v>
      </c>
    </row>
    <row r="1930" spans="40:40" x14ac:dyDescent="0.3">
      <c r="AN1930" s="51" t="e">
        <v>#N/A</v>
      </c>
    </row>
    <row r="1931" spans="40:40" x14ac:dyDescent="0.3">
      <c r="AN1931" s="51" t="e">
        <v>#N/A</v>
      </c>
    </row>
    <row r="1932" spans="40:40" x14ac:dyDescent="0.3">
      <c r="AN1932" s="51" t="e">
        <v>#N/A</v>
      </c>
    </row>
    <row r="1933" spans="40:40" x14ac:dyDescent="0.3">
      <c r="AN1933" s="51" t="e">
        <v>#N/A</v>
      </c>
    </row>
    <row r="1934" spans="40:40" x14ac:dyDescent="0.3">
      <c r="AN1934" s="51" t="e">
        <v>#N/A</v>
      </c>
    </row>
    <row r="1935" spans="40:40" x14ac:dyDescent="0.3">
      <c r="AN1935" s="51" t="e">
        <v>#N/A</v>
      </c>
    </row>
    <row r="1936" spans="40:40" x14ac:dyDescent="0.3">
      <c r="AN1936" s="51" t="e">
        <v>#N/A</v>
      </c>
    </row>
    <row r="1937" spans="40:40" x14ac:dyDescent="0.3">
      <c r="AN1937" s="51" t="e">
        <v>#N/A</v>
      </c>
    </row>
    <row r="1938" spans="40:40" x14ac:dyDescent="0.3">
      <c r="AN1938" s="51" t="e">
        <v>#N/A</v>
      </c>
    </row>
    <row r="1939" spans="40:40" x14ac:dyDescent="0.3">
      <c r="AN1939" s="51" t="e">
        <v>#N/A</v>
      </c>
    </row>
    <row r="1940" spans="40:40" x14ac:dyDescent="0.3">
      <c r="AN1940" s="51" t="e">
        <v>#N/A</v>
      </c>
    </row>
    <row r="1941" spans="40:40" x14ac:dyDescent="0.3">
      <c r="AN1941" s="51" t="e">
        <v>#N/A</v>
      </c>
    </row>
    <row r="1942" spans="40:40" x14ac:dyDescent="0.3">
      <c r="AN1942" s="51" t="e">
        <v>#N/A</v>
      </c>
    </row>
    <row r="1943" spans="40:40" x14ac:dyDescent="0.3">
      <c r="AN1943" s="51" t="e">
        <v>#N/A</v>
      </c>
    </row>
    <row r="1944" spans="40:40" x14ac:dyDescent="0.3">
      <c r="AN1944" s="51" t="e">
        <v>#N/A</v>
      </c>
    </row>
    <row r="1945" spans="40:40" x14ac:dyDescent="0.3">
      <c r="AN1945" s="51" t="e">
        <v>#N/A</v>
      </c>
    </row>
    <row r="1946" spans="40:40" x14ac:dyDescent="0.3">
      <c r="AN1946" s="51" t="e">
        <v>#N/A</v>
      </c>
    </row>
    <row r="1947" spans="40:40" x14ac:dyDescent="0.3">
      <c r="AN1947" s="51" t="e">
        <v>#N/A</v>
      </c>
    </row>
    <row r="1948" spans="40:40" x14ac:dyDescent="0.3">
      <c r="AN1948" s="51" t="e">
        <v>#N/A</v>
      </c>
    </row>
    <row r="1949" spans="40:40" x14ac:dyDescent="0.3">
      <c r="AN1949" s="51" t="e">
        <v>#N/A</v>
      </c>
    </row>
    <row r="1950" spans="40:40" x14ac:dyDescent="0.3">
      <c r="AN1950" s="51" t="e">
        <v>#N/A</v>
      </c>
    </row>
    <row r="1951" spans="40:40" x14ac:dyDescent="0.3">
      <c r="AN1951" s="51" t="e">
        <v>#N/A</v>
      </c>
    </row>
    <row r="1952" spans="40:40" x14ac:dyDescent="0.3">
      <c r="AN1952" s="51" t="e">
        <v>#N/A</v>
      </c>
    </row>
    <row r="1953" spans="40:40" x14ac:dyDescent="0.3">
      <c r="AN1953" s="51" t="e">
        <v>#N/A</v>
      </c>
    </row>
    <row r="1954" spans="40:40" x14ac:dyDescent="0.3">
      <c r="AN1954" s="51" t="e">
        <v>#N/A</v>
      </c>
    </row>
    <row r="1955" spans="40:40" x14ac:dyDescent="0.3">
      <c r="AN1955" s="51" t="e">
        <v>#N/A</v>
      </c>
    </row>
    <row r="1956" spans="40:40" x14ac:dyDescent="0.3">
      <c r="AN1956" s="51" t="e">
        <v>#N/A</v>
      </c>
    </row>
    <row r="1957" spans="40:40" x14ac:dyDescent="0.3">
      <c r="AN1957" s="51" t="e">
        <v>#N/A</v>
      </c>
    </row>
    <row r="1958" spans="40:40" x14ac:dyDescent="0.3">
      <c r="AN1958" s="51" t="e">
        <v>#N/A</v>
      </c>
    </row>
    <row r="1959" spans="40:40" x14ac:dyDescent="0.3">
      <c r="AN1959" s="51" t="e">
        <v>#N/A</v>
      </c>
    </row>
    <row r="1960" spans="40:40" x14ac:dyDescent="0.3">
      <c r="AN1960" s="51" t="e">
        <v>#N/A</v>
      </c>
    </row>
    <row r="1961" spans="40:40" x14ac:dyDescent="0.3">
      <c r="AN1961" s="51" t="e">
        <v>#N/A</v>
      </c>
    </row>
    <row r="1962" spans="40:40" x14ac:dyDescent="0.3">
      <c r="AN1962" s="51" t="e">
        <v>#N/A</v>
      </c>
    </row>
    <row r="1963" spans="40:40" x14ac:dyDescent="0.3">
      <c r="AN1963" s="51" t="e">
        <v>#N/A</v>
      </c>
    </row>
    <row r="1964" spans="40:40" x14ac:dyDescent="0.3">
      <c r="AN1964" s="51" t="e">
        <v>#N/A</v>
      </c>
    </row>
    <row r="1965" spans="40:40" x14ac:dyDescent="0.3">
      <c r="AN1965" s="51" t="e">
        <v>#N/A</v>
      </c>
    </row>
    <row r="1966" spans="40:40" x14ac:dyDescent="0.3">
      <c r="AN1966" s="51" t="e">
        <v>#N/A</v>
      </c>
    </row>
    <row r="1967" spans="40:40" x14ac:dyDescent="0.3">
      <c r="AN1967" s="51" t="e">
        <v>#N/A</v>
      </c>
    </row>
    <row r="1968" spans="40:40" x14ac:dyDescent="0.3">
      <c r="AN1968" s="51" t="e">
        <v>#N/A</v>
      </c>
    </row>
    <row r="1969" spans="40:40" x14ac:dyDescent="0.3">
      <c r="AN1969" s="51" t="e">
        <v>#N/A</v>
      </c>
    </row>
    <row r="1970" spans="40:40" x14ac:dyDescent="0.3">
      <c r="AN1970" s="51" t="e">
        <v>#N/A</v>
      </c>
    </row>
    <row r="1971" spans="40:40" x14ac:dyDescent="0.3">
      <c r="AN1971" s="51" t="e">
        <v>#N/A</v>
      </c>
    </row>
    <row r="1972" spans="40:40" x14ac:dyDescent="0.3">
      <c r="AN1972" s="51" t="e">
        <v>#N/A</v>
      </c>
    </row>
    <row r="1973" spans="40:40" x14ac:dyDescent="0.3">
      <c r="AN1973" s="51" t="e">
        <v>#N/A</v>
      </c>
    </row>
    <row r="1974" spans="40:40" x14ac:dyDescent="0.3">
      <c r="AN1974" s="51" t="e">
        <v>#N/A</v>
      </c>
    </row>
    <row r="1975" spans="40:40" x14ac:dyDescent="0.3">
      <c r="AN1975" s="51" t="e">
        <v>#N/A</v>
      </c>
    </row>
    <row r="1976" spans="40:40" x14ac:dyDescent="0.3">
      <c r="AN1976" s="51" t="e">
        <v>#N/A</v>
      </c>
    </row>
    <row r="1977" spans="40:40" x14ac:dyDescent="0.3">
      <c r="AN1977" s="51" t="e">
        <v>#N/A</v>
      </c>
    </row>
    <row r="1978" spans="40:40" x14ac:dyDescent="0.3">
      <c r="AN1978" s="51" t="e">
        <v>#N/A</v>
      </c>
    </row>
    <row r="1979" spans="40:40" x14ac:dyDescent="0.3">
      <c r="AN1979" s="51" t="e">
        <v>#N/A</v>
      </c>
    </row>
    <row r="1980" spans="40:40" x14ac:dyDescent="0.3">
      <c r="AN1980" s="51" t="e">
        <v>#N/A</v>
      </c>
    </row>
    <row r="1981" spans="40:40" x14ac:dyDescent="0.3">
      <c r="AN1981" s="51" t="e">
        <v>#N/A</v>
      </c>
    </row>
    <row r="1982" spans="40:40" x14ac:dyDescent="0.3">
      <c r="AN1982" s="51" t="e">
        <v>#N/A</v>
      </c>
    </row>
    <row r="1983" spans="40:40" x14ac:dyDescent="0.3">
      <c r="AN1983" s="51" t="e">
        <v>#N/A</v>
      </c>
    </row>
    <row r="1984" spans="40:40" x14ac:dyDescent="0.3">
      <c r="AN1984" s="51" t="e">
        <v>#N/A</v>
      </c>
    </row>
    <row r="1985" spans="40:40" x14ac:dyDescent="0.3">
      <c r="AN1985" s="51" t="e">
        <v>#N/A</v>
      </c>
    </row>
    <row r="1986" spans="40:40" x14ac:dyDescent="0.3">
      <c r="AN1986" s="51" t="e">
        <v>#N/A</v>
      </c>
    </row>
    <row r="1987" spans="40:40" x14ac:dyDescent="0.3">
      <c r="AN1987" s="51" t="e">
        <v>#N/A</v>
      </c>
    </row>
    <row r="1988" spans="40:40" x14ac:dyDescent="0.3">
      <c r="AN1988" s="51" t="e">
        <v>#N/A</v>
      </c>
    </row>
    <row r="1989" spans="40:40" x14ac:dyDescent="0.3">
      <c r="AN1989" s="51" t="e">
        <v>#N/A</v>
      </c>
    </row>
    <row r="1990" spans="40:40" x14ac:dyDescent="0.3">
      <c r="AN1990" s="51" t="e">
        <v>#N/A</v>
      </c>
    </row>
    <row r="1991" spans="40:40" x14ac:dyDescent="0.3">
      <c r="AN1991" s="51" t="e">
        <v>#N/A</v>
      </c>
    </row>
    <row r="1992" spans="40:40" x14ac:dyDescent="0.3">
      <c r="AN1992" s="51" t="e">
        <v>#N/A</v>
      </c>
    </row>
    <row r="1993" spans="40:40" x14ac:dyDescent="0.3">
      <c r="AN1993" s="51" t="e">
        <v>#N/A</v>
      </c>
    </row>
    <row r="1994" spans="40:40" x14ac:dyDescent="0.3">
      <c r="AN1994" s="51" t="e">
        <v>#N/A</v>
      </c>
    </row>
    <row r="1995" spans="40:40" x14ac:dyDescent="0.3">
      <c r="AN1995" s="51" t="e">
        <v>#N/A</v>
      </c>
    </row>
    <row r="1996" spans="40:40" x14ac:dyDescent="0.3">
      <c r="AN1996" s="51" t="e">
        <v>#N/A</v>
      </c>
    </row>
    <row r="1997" spans="40:40" x14ac:dyDescent="0.3">
      <c r="AN1997" s="51" t="e">
        <v>#N/A</v>
      </c>
    </row>
    <row r="1998" spans="40:40" x14ac:dyDescent="0.3">
      <c r="AN1998" s="51" t="e">
        <v>#N/A</v>
      </c>
    </row>
    <row r="1999" spans="40:40" x14ac:dyDescent="0.3">
      <c r="AN1999" s="51" t="e">
        <v>#N/A</v>
      </c>
    </row>
    <row r="2000" spans="40:40" x14ac:dyDescent="0.3">
      <c r="AN2000" s="51" t="e">
        <v>#N/A</v>
      </c>
    </row>
    <row r="2001" spans="40:40" x14ac:dyDescent="0.3">
      <c r="AN2001" s="51" t="e">
        <v>#N/A</v>
      </c>
    </row>
    <row r="2002" spans="40:40" x14ac:dyDescent="0.3">
      <c r="AN2002" s="51" t="e">
        <v>#N/A</v>
      </c>
    </row>
    <row r="2003" spans="40:40" x14ac:dyDescent="0.3">
      <c r="AN2003" s="51" t="e">
        <v>#N/A</v>
      </c>
    </row>
    <row r="2004" spans="40:40" x14ac:dyDescent="0.3">
      <c r="AN2004" s="51" t="e">
        <v>#N/A</v>
      </c>
    </row>
    <row r="2005" spans="40:40" x14ac:dyDescent="0.3">
      <c r="AN2005" s="51" t="e">
        <v>#N/A</v>
      </c>
    </row>
    <row r="2006" spans="40:40" x14ac:dyDescent="0.3">
      <c r="AN2006" s="51" t="e">
        <v>#N/A</v>
      </c>
    </row>
    <row r="2007" spans="40:40" x14ac:dyDescent="0.3">
      <c r="AN2007" s="51" t="e">
        <v>#N/A</v>
      </c>
    </row>
    <row r="2008" spans="40:40" x14ac:dyDescent="0.3">
      <c r="AN2008" s="51" t="e">
        <v>#N/A</v>
      </c>
    </row>
    <row r="2009" spans="40:40" x14ac:dyDescent="0.3">
      <c r="AN2009" s="51" t="e">
        <v>#N/A</v>
      </c>
    </row>
    <row r="2010" spans="40:40" x14ac:dyDescent="0.3">
      <c r="AN2010" s="51" t="e">
        <v>#N/A</v>
      </c>
    </row>
    <row r="2011" spans="40:40" x14ac:dyDescent="0.3">
      <c r="AN2011" s="51" t="e">
        <v>#N/A</v>
      </c>
    </row>
    <row r="2012" spans="40:40" x14ac:dyDescent="0.3">
      <c r="AN2012" s="51" t="e">
        <v>#N/A</v>
      </c>
    </row>
    <row r="2013" spans="40:40" x14ac:dyDescent="0.3">
      <c r="AN2013" s="51" t="e">
        <v>#N/A</v>
      </c>
    </row>
    <row r="2014" spans="40:40" x14ac:dyDescent="0.3">
      <c r="AN2014" s="51" t="e">
        <v>#N/A</v>
      </c>
    </row>
    <row r="2015" spans="40:40" x14ac:dyDescent="0.3">
      <c r="AN2015" s="51" t="e">
        <v>#N/A</v>
      </c>
    </row>
    <row r="2016" spans="40:40" x14ac:dyDescent="0.3">
      <c r="AN2016" s="51" t="e">
        <v>#N/A</v>
      </c>
    </row>
    <row r="2017" spans="40:40" x14ac:dyDescent="0.3">
      <c r="AN2017" s="51" t="e">
        <v>#N/A</v>
      </c>
    </row>
    <row r="2018" spans="40:40" x14ac:dyDescent="0.3">
      <c r="AN2018" s="51" t="e">
        <v>#N/A</v>
      </c>
    </row>
    <row r="2019" spans="40:40" x14ac:dyDescent="0.3">
      <c r="AN2019" s="51" t="e">
        <v>#N/A</v>
      </c>
    </row>
    <row r="2020" spans="40:40" x14ac:dyDescent="0.3">
      <c r="AN2020" s="51" t="e">
        <v>#N/A</v>
      </c>
    </row>
    <row r="2021" spans="40:40" x14ac:dyDescent="0.3">
      <c r="AN2021" s="51" t="e">
        <v>#N/A</v>
      </c>
    </row>
    <row r="2022" spans="40:40" x14ac:dyDescent="0.3">
      <c r="AN2022" s="51" t="e">
        <v>#N/A</v>
      </c>
    </row>
    <row r="2023" spans="40:40" x14ac:dyDescent="0.3">
      <c r="AN2023" s="51" t="e">
        <v>#N/A</v>
      </c>
    </row>
    <row r="2024" spans="40:40" x14ac:dyDescent="0.3">
      <c r="AN2024" s="51" t="e">
        <v>#N/A</v>
      </c>
    </row>
    <row r="2025" spans="40:40" x14ac:dyDescent="0.3">
      <c r="AN2025" s="51" t="e">
        <v>#N/A</v>
      </c>
    </row>
    <row r="2026" spans="40:40" x14ac:dyDescent="0.3">
      <c r="AN2026" s="51" t="e">
        <v>#N/A</v>
      </c>
    </row>
    <row r="2027" spans="40:40" x14ac:dyDescent="0.3">
      <c r="AN2027" s="51" t="e">
        <v>#N/A</v>
      </c>
    </row>
    <row r="2028" spans="40:40" x14ac:dyDescent="0.3">
      <c r="AN2028" s="51" t="e">
        <v>#N/A</v>
      </c>
    </row>
    <row r="2029" spans="40:40" x14ac:dyDescent="0.3">
      <c r="AN2029" s="51" t="e">
        <v>#N/A</v>
      </c>
    </row>
    <row r="2030" spans="40:40" x14ac:dyDescent="0.3">
      <c r="AN2030" s="51" t="e">
        <v>#N/A</v>
      </c>
    </row>
    <row r="2031" spans="40:40" x14ac:dyDescent="0.3">
      <c r="AN2031" s="51" t="e">
        <v>#N/A</v>
      </c>
    </row>
    <row r="2032" spans="40:40" x14ac:dyDescent="0.3">
      <c r="AN2032" s="51" t="e">
        <v>#N/A</v>
      </c>
    </row>
    <row r="2033" spans="40:40" x14ac:dyDescent="0.3">
      <c r="AN2033" s="51" t="e">
        <v>#N/A</v>
      </c>
    </row>
    <row r="2034" spans="40:40" x14ac:dyDescent="0.3">
      <c r="AN2034" s="51" t="e">
        <v>#N/A</v>
      </c>
    </row>
    <row r="2035" spans="40:40" x14ac:dyDescent="0.3">
      <c r="AN2035" s="51" t="e">
        <v>#N/A</v>
      </c>
    </row>
    <row r="2036" spans="40:40" x14ac:dyDescent="0.3">
      <c r="AN2036" s="51" t="e">
        <v>#N/A</v>
      </c>
    </row>
    <row r="2037" spans="40:40" x14ac:dyDescent="0.3">
      <c r="AN2037" s="51" t="e">
        <v>#N/A</v>
      </c>
    </row>
    <row r="2038" spans="40:40" x14ac:dyDescent="0.3">
      <c r="AN2038" s="51" t="e">
        <v>#N/A</v>
      </c>
    </row>
    <row r="2039" spans="40:40" x14ac:dyDescent="0.3">
      <c r="AN2039" s="51" t="e">
        <v>#N/A</v>
      </c>
    </row>
    <row r="2040" spans="40:40" x14ac:dyDescent="0.3">
      <c r="AN2040" s="51" t="e">
        <v>#N/A</v>
      </c>
    </row>
    <row r="2041" spans="40:40" x14ac:dyDescent="0.3">
      <c r="AN2041" s="51" t="e">
        <v>#N/A</v>
      </c>
    </row>
    <row r="2042" spans="40:40" x14ac:dyDescent="0.3">
      <c r="AN2042" s="51" t="e">
        <v>#N/A</v>
      </c>
    </row>
    <row r="2043" spans="40:40" x14ac:dyDescent="0.3">
      <c r="AN2043" s="51" t="e">
        <v>#N/A</v>
      </c>
    </row>
    <row r="2044" spans="40:40" x14ac:dyDescent="0.3">
      <c r="AN2044" s="51" t="e">
        <v>#N/A</v>
      </c>
    </row>
    <row r="2045" spans="40:40" x14ac:dyDescent="0.3">
      <c r="AN2045" s="51" t="e">
        <v>#N/A</v>
      </c>
    </row>
    <row r="2046" spans="40:40" x14ac:dyDescent="0.3">
      <c r="AN2046" s="51" t="e">
        <v>#N/A</v>
      </c>
    </row>
    <row r="2047" spans="40:40" x14ac:dyDescent="0.3">
      <c r="AN2047" s="51" t="e">
        <v>#N/A</v>
      </c>
    </row>
    <row r="2048" spans="40:40" x14ac:dyDescent="0.3">
      <c r="AN2048" s="51" t="e">
        <v>#N/A</v>
      </c>
    </row>
    <row r="2049" spans="40:40" x14ac:dyDescent="0.3">
      <c r="AN2049" s="51" t="e">
        <v>#N/A</v>
      </c>
    </row>
    <row r="2050" spans="40:40" x14ac:dyDescent="0.3">
      <c r="AN2050" s="51" t="e">
        <v>#N/A</v>
      </c>
    </row>
    <row r="2051" spans="40:40" x14ac:dyDescent="0.3">
      <c r="AN2051" s="51" t="e">
        <v>#N/A</v>
      </c>
    </row>
    <row r="2052" spans="40:40" x14ac:dyDescent="0.3">
      <c r="AN2052" s="51" t="e">
        <v>#N/A</v>
      </c>
    </row>
    <row r="2053" spans="40:40" x14ac:dyDescent="0.3">
      <c r="AN2053" s="51" t="e">
        <v>#N/A</v>
      </c>
    </row>
    <row r="2054" spans="40:40" x14ac:dyDescent="0.3">
      <c r="AN2054" s="51" t="e">
        <v>#N/A</v>
      </c>
    </row>
    <row r="2055" spans="40:40" x14ac:dyDescent="0.3">
      <c r="AN2055" s="51" t="e">
        <v>#N/A</v>
      </c>
    </row>
    <row r="2056" spans="40:40" x14ac:dyDescent="0.3">
      <c r="AN2056" s="51" t="e">
        <v>#N/A</v>
      </c>
    </row>
    <row r="2057" spans="40:40" x14ac:dyDescent="0.3">
      <c r="AN2057" s="51" t="e">
        <v>#N/A</v>
      </c>
    </row>
    <row r="2058" spans="40:40" x14ac:dyDescent="0.3">
      <c r="AN2058" s="51" t="e">
        <v>#N/A</v>
      </c>
    </row>
    <row r="2059" spans="40:40" x14ac:dyDescent="0.3">
      <c r="AN2059" s="51" t="e">
        <v>#N/A</v>
      </c>
    </row>
    <row r="2060" spans="40:40" x14ac:dyDescent="0.3">
      <c r="AN2060" s="51" t="e">
        <v>#N/A</v>
      </c>
    </row>
    <row r="2061" spans="40:40" x14ac:dyDescent="0.3">
      <c r="AN2061" s="51" t="e">
        <v>#N/A</v>
      </c>
    </row>
    <row r="2062" spans="40:40" x14ac:dyDescent="0.3">
      <c r="AN2062" s="51" t="e">
        <v>#N/A</v>
      </c>
    </row>
    <row r="2063" spans="40:40" x14ac:dyDescent="0.3">
      <c r="AN2063" s="51" t="e">
        <v>#N/A</v>
      </c>
    </row>
    <row r="2064" spans="40:40" x14ac:dyDescent="0.3">
      <c r="AN2064" s="51" t="e">
        <v>#N/A</v>
      </c>
    </row>
    <row r="2065" spans="40:40" x14ac:dyDescent="0.3">
      <c r="AN2065" s="51" t="e">
        <v>#N/A</v>
      </c>
    </row>
    <row r="2066" spans="40:40" x14ac:dyDescent="0.3">
      <c r="AN2066" s="51" t="e">
        <v>#N/A</v>
      </c>
    </row>
    <row r="2067" spans="40:40" x14ac:dyDescent="0.3">
      <c r="AN2067" s="51" t="e">
        <v>#N/A</v>
      </c>
    </row>
    <row r="2068" spans="40:40" x14ac:dyDescent="0.3">
      <c r="AN2068" s="51" t="e">
        <v>#N/A</v>
      </c>
    </row>
    <row r="2069" spans="40:40" x14ac:dyDescent="0.3">
      <c r="AN2069" s="51" t="e">
        <v>#N/A</v>
      </c>
    </row>
    <row r="2070" spans="40:40" x14ac:dyDescent="0.3">
      <c r="AN2070" s="51" t="e">
        <v>#N/A</v>
      </c>
    </row>
    <row r="2071" spans="40:40" x14ac:dyDescent="0.3">
      <c r="AN2071" s="51" t="e">
        <v>#N/A</v>
      </c>
    </row>
    <row r="2072" spans="40:40" x14ac:dyDescent="0.3">
      <c r="AN2072" s="51" t="e">
        <v>#N/A</v>
      </c>
    </row>
    <row r="2073" spans="40:40" x14ac:dyDescent="0.3">
      <c r="AN2073" s="51" t="e">
        <v>#N/A</v>
      </c>
    </row>
    <row r="2074" spans="40:40" x14ac:dyDescent="0.3">
      <c r="AN2074" s="51" t="e">
        <v>#N/A</v>
      </c>
    </row>
    <row r="2075" spans="40:40" x14ac:dyDescent="0.3">
      <c r="AN2075" s="51" t="e">
        <v>#N/A</v>
      </c>
    </row>
    <row r="2076" spans="40:40" x14ac:dyDescent="0.3">
      <c r="AN2076" s="51" t="e">
        <v>#N/A</v>
      </c>
    </row>
    <row r="2077" spans="40:40" x14ac:dyDescent="0.3">
      <c r="AN2077" s="51" t="e">
        <v>#N/A</v>
      </c>
    </row>
    <row r="2078" spans="40:40" x14ac:dyDescent="0.3">
      <c r="AN2078" s="51" t="e">
        <v>#N/A</v>
      </c>
    </row>
    <row r="2079" spans="40:40" x14ac:dyDescent="0.3">
      <c r="AN2079" s="51" t="e">
        <v>#N/A</v>
      </c>
    </row>
    <row r="2080" spans="40:40" x14ac:dyDescent="0.3">
      <c r="AN2080" s="51" t="e">
        <v>#N/A</v>
      </c>
    </row>
    <row r="2081" spans="40:40" x14ac:dyDescent="0.3">
      <c r="AN2081" s="51" t="e">
        <v>#N/A</v>
      </c>
    </row>
    <row r="2082" spans="40:40" x14ac:dyDescent="0.3">
      <c r="AN2082" s="51" t="e">
        <v>#N/A</v>
      </c>
    </row>
    <row r="2083" spans="40:40" x14ac:dyDescent="0.3">
      <c r="AN2083" s="51" t="e">
        <v>#N/A</v>
      </c>
    </row>
    <row r="2084" spans="40:40" x14ac:dyDescent="0.3">
      <c r="AN2084" s="51" t="e">
        <v>#N/A</v>
      </c>
    </row>
    <row r="2085" spans="40:40" x14ac:dyDescent="0.3">
      <c r="AN2085" s="51" t="e">
        <v>#N/A</v>
      </c>
    </row>
    <row r="2086" spans="40:40" x14ac:dyDescent="0.3">
      <c r="AN2086" s="51" t="e">
        <v>#N/A</v>
      </c>
    </row>
    <row r="2087" spans="40:40" x14ac:dyDescent="0.3">
      <c r="AN2087" s="51" t="e">
        <v>#N/A</v>
      </c>
    </row>
    <row r="2088" spans="40:40" x14ac:dyDescent="0.3">
      <c r="AN2088" s="51" t="e">
        <v>#N/A</v>
      </c>
    </row>
    <row r="2089" spans="40:40" x14ac:dyDescent="0.3">
      <c r="AN2089" s="51" t="e">
        <v>#N/A</v>
      </c>
    </row>
    <row r="2090" spans="40:40" x14ac:dyDescent="0.3">
      <c r="AN2090" s="51" t="e">
        <v>#N/A</v>
      </c>
    </row>
    <row r="2091" spans="40:40" x14ac:dyDescent="0.3">
      <c r="AN2091" s="51" t="e">
        <v>#N/A</v>
      </c>
    </row>
    <row r="2092" spans="40:40" x14ac:dyDescent="0.3">
      <c r="AN2092" s="51" t="e">
        <v>#N/A</v>
      </c>
    </row>
    <row r="2093" spans="40:40" x14ac:dyDescent="0.3">
      <c r="AN2093" s="51" t="e">
        <v>#N/A</v>
      </c>
    </row>
    <row r="2094" spans="40:40" x14ac:dyDescent="0.3">
      <c r="AN2094" s="51" t="e">
        <v>#N/A</v>
      </c>
    </row>
    <row r="2095" spans="40:40" x14ac:dyDescent="0.3">
      <c r="AN2095" s="51" t="e">
        <v>#N/A</v>
      </c>
    </row>
    <row r="2096" spans="40:40" x14ac:dyDescent="0.3">
      <c r="AN2096" s="51" t="e">
        <v>#N/A</v>
      </c>
    </row>
    <row r="2097" spans="40:40" x14ac:dyDescent="0.3">
      <c r="AN2097" s="51" t="e">
        <v>#N/A</v>
      </c>
    </row>
    <row r="2098" spans="40:40" x14ac:dyDescent="0.3">
      <c r="AN2098" s="51" t="e">
        <v>#N/A</v>
      </c>
    </row>
    <row r="2099" spans="40:40" x14ac:dyDescent="0.3">
      <c r="AN2099" s="51" t="e">
        <v>#N/A</v>
      </c>
    </row>
    <row r="2100" spans="40:40" x14ac:dyDescent="0.3">
      <c r="AN2100" s="51" t="e">
        <v>#N/A</v>
      </c>
    </row>
    <row r="2101" spans="40:40" x14ac:dyDescent="0.3">
      <c r="AN2101" s="51" t="e">
        <v>#N/A</v>
      </c>
    </row>
    <row r="2102" spans="40:40" x14ac:dyDescent="0.3">
      <c r="AN2102" s="51" t="e">
        <v>#N/A</v>
      </c>
    </row>
    <row r="2103" spans="40:40" x14ac:dyDescent="0.3">
      <c r="AN2103" s="51" t="e">
        <v>#N/A</v>
      </c>
    </row>
    <row r="2104" spans="40:40" x14ac:dyDescent="0.3">
      <c r="AN2104" s="51" t="e">
        <v>#N/A</v>
      </c>
    </row>
    <row r="2105" spans="40:40" x14ac:dyDescent="0.3">
      <c r="AN2105" s="51" t="e">
        <v>#N/A</v>
      </c>
    </row>
    <row r="2106" spans="40:40" x14ac:dyDescent="0.3">
      <c r="AN2106" s="51" t="e">
        <v>#N/A</v>
      </c>
    </row>
    <row r="2107" spans="40:40" x14ac:dyDescent="0.3">
      <c r="AN2107" s="51" t="e">
        <v>#N/A</v>
      </c>
    </row>
    <row r="2108" spans="40:40" x14ac:dyDescent="0.3">
      <c r="AN2108" s="51" t="e">
        <v>#N/A</v>
      </c>
    </row>
    <row r="2109" spans="40:40" x14ac:dyDescent="0.3">
      <c r="AN2109" s="51" t="e">
        <v>#N/A</v>
      </c>
    </row>
    <row r="2110" spans="40:40" x14ac:dyDescent="0.3">
      <c r="AN2110" s="51" t="e">
        <v>#N/A</v>
      </c>
    </row>
    <row r="2111" spans="40:40" x14ac:dyDescent="0.3">
      <c r="AN2111" s="51" t="e">
        <v>#N/A</v>
      </c>
    </row>
    <row r="2112" spans="40:40" x14ac:dyDescent="0.3">
      <c r="AN2112" s="51" t="e">
        <v>#N/A</v>
      </c>
    </row>
    <row r="2113" spans="40:40" x14ac:dyDescent="0.3">
      <c r="AN2113" s="51" t="e">
        <v>#N/A</v>
      </c>
    </row>
    <row r="2114" spans="40:40" x14ac:dyDescent="0.3">
      <c r="AN2114" s="51" t="e">
        <v>#N/A</v>
      </c>
    </row>
    <row r="2115" spans="40:40" x14ac:dyDescent="0.3">
      <c r="AN2115" s="51" t="e">
        <v>#N/A</v>
      </c>
    </row>
    <row r="2116" spans="40:40" x14ac:dyDescent="0.3">
      <c r="AN2116" s="51" t="e">
        <v>#N/A</v>
      </c>
    </row>
    <row r="2117" spans="40:40" x14ac:dyDescent="0.3">
      <c r="AN2117" s="51" t="e">
        <v>#N/A</v>
      </c>
    </row>
    <row r="2118" spans="40:40" x14ac:dyDescent="0.3">
      <c r="AN2118" s="51" t="e">
        <v>#N/A</v>
      </c>
    </row>
    <row r="2119" spans="40:40" x14ac:dyDescent="0.3">
      <c r="AN2119" s="51" t="e">
        <v>#N/A</v>
      </c>
    </row>
    <row r="2120" spans="40:40" x14ac:dyDescent="0.3">
      <c r="AN2120" s="51" t="e">
        <v>#N/A</v>
      </c>
    </row>
    <row r="2121" spans="40:40" x14ac:dyDescent="0.3">
      <c r="AN2121" s="51" t="e">
        <v>#N/A</v>
      </c>
    </row>
    <row r="2122" spans="40:40" x14ac:dyDescent="0.3">
      <c r="AN2122" s="51" t="e">
        <v>#N/A</v>
      </c>
    </row>
    <row r="2123" spans="40:40" x14ac:dyDescent="0.3">
      <c r="AN2123" s="51" t="e">
        <v>#N/A</v>
      </c>
    </row>
    <row r="2124" spans="40:40" x14ac:dyDescent="0.3">
      <c r="AN2124" s="51" t="e">
        <v>#N/A</v>
      </c>
    </row>
    <row r="2125" spans="40:40" x14ac:dyDescent="0.3">
      <c r="AN2125" s="51" t="e">
        <v>#N/A</v>
      </c>
    </row>
    <row r="2126" spans="40:40" x14ac:dyDescent="0.3">
      <c r="AN2126" s="51" t="e">
        <v>#N/A</v>
      </c>
    </row>
    <row r="2127" spans="40:40" x14ac:dyDescent="0.3">
      <c r="AN2127" s="51" t="e">
        <v>#N/A</v>
      </c>
    </row>
    <row r="2128" spans="40:40" x14ac:dyDescent="0.3">
      <c r="AN2128" s="51" t="e">
        <v>#N/A</v>
      </c>
    </row>
    <row r="2129" spans="40:40" x14ac:dyDescent="0.3">
      <c r="AN2129" s="51" t="e">
        <v>#N/A</v>
      </c>
    </row>
    <row r="2130" spans="40:40" x14ac:dyDescent="0.3">
      <c r="AN2130" s="51" t="e">
        <v>#N/A</v>
      </c>
    </row>
    <row r="2131" spans="40:40" x14ac:dyDescent="0.3">
      <c r="AN2131" s="51" t="e">
        <v>#N/A</v>
      </c>
    </row>
    <row r="2132" spans="40:40" x14ac:dyDescent="0.3">
      <c r="AN2132" s="51" t="e">
        <v>#N/A</v>
      </c>
    </row>
    <row r="2133" spans="40:40" x14ac:dyDescent="0.3">
      <c r="AN2133" s="51" t="e">
        <v>#N/A</v>
      </c>
    </row>
    <row r="2134" spans="40:40" x14ac:dyDescent="0.3">
      <c r="AN2134" s="51" t="e">
        <v>#N/A</v>
      </c>
    </row>
    <row r="2135" spans="40:40" x14ac:dyDescent="0.3">
      <c r="AN2135" s="51" t="e">
        <v>#N/A</v>
      </c>
    </row>
    <row r="2136" spans="40:40" x14ac:dyDescent="0.3">
      <c r="AN2136" s="51" t="e">
        <v>#N/A</v>
      </c>
    </row>
    <row r="2137" spans="40:40" x14ac:dyDescent="0.3">
      <c r="AN2137" s="51" t="e">
        <v>#N/A</v>
      </c>
    </row>
    <row r="2138" spans="40:40" x14ac:dyDescent="0.3">
      <c r="AN2138" s="51" t="e">
        <v>#N/A</v>
      </c>
    </row>
    <row r="2139" spans="40:40" x14ac:dyDescent="0.3">
      <c r="AN2139" s="51" t="e">
        <v>#N/A</v>
      </c>
    </row>
    <row r="2140" spans="40:40" x14ac:dyDescent="0.3">
      <c r="AN2140" s="51" t="e">
        <v>#N/A</v>
      </c>
    </row>
    <row r="2141" spans="40:40" x14ac:dyDescent="0.3">
      <c r="AN2141" s="51" t="e">
        <v>#N/A</v>
      </c>
    </row>
    <row r="2142" spans="40:40" x14ac:dyDescent="0.3">
      <c r="AN2142" s="51" t="e">
        <v>#N/A</v>
      </c>
    </row>
    <row r="2143" spans="40:40" x14ac:dyDescent="0.3">
      <c r="AN2143" s="51" t="e">
        <v>#N/A</v>
      </c>
    </row>
    <row r="2144" spans="40:40" x14ac:dyDescent="0.3">
      <c r="AN2144" s="51" t="e">
        <v>#N/A</v>
      </c>
    </row>
    <row r="2145" spans="40:40" x14ac:dyDescent="0.3">
      <c r="AN2145" s="51" t="e">
        <v>#N/A</v>
      </c>
    </row>
    <row r="2146" spans="40:40" x14ac:dyDescent="0.3">
      <c r="AN2146" s="51" t="e">
        <v>#N/A</v>
      </c>
    </row>
    <row r="2147" spans="40:40" x14ac:dyDescent="0.3">
      <c r="AN2147" s="51" t="e">
        <v>#N/A</v>
      </c>
    </row>
    <row r="2148" spans="40:40" x14ac:dyDescent="0.3">
      <c r="AN2148" s="51" t="e">
        <v>#N/A</v>
      </c>
    </row>
    <row r="2149" spans="40:40" x14ac:dyDescent="0.3">
      <c r="AN2149" s="51" t="e">
        <v>#N/A</v>
      </c>
    </row>
    <row r="2150" spans="40:40" x14ac:dyDescent="0.3">
      <c r="AN2150" s="51" t="e">
        <v>#N/A</v>
      </c>
    </row>
    <row r="2151" spans="40:40" x14ac:dyDescent="0.3">
      <c r="AN2151" s="51" t="e">
        <v>#N/A</v>
      </c>
    </row>
    <row r="2152" spans="40:40" x14ac:dyDescent="0.3">
      <c r="AN2152" s="51" t="e">
        <v>#N/A</v>
      </c>
    </row>
    <row r="2153" spans="40:40" x14ac:dyDescent="0.3">
      <c r="AN2153" s="51" t="e">
        <v>#N/A</v>
      </c>
    </row>
    <row r="2154" spans="40:40" x14ac:dyDescent="0.3">
      <c r="AN2154" s="51" t="e">
        <v>#N/A</v>
      </c>
    </row>
    <row r="2155" spans="40:40" x14ac:dyDescent="0.3">
      <c r="AN2155" s="51" t="e">
        <v>#N/A</v>
      </c>
    </row>
    <row r="2156" spans="40:40" x14ac:dyDescent="0.3">
      <c r="AN2156" s="51" t="e">
        <v>#N/A</v>
      </c>
    </row>
    <row r="2157" spans="40:40" x14ac:dyDescent="0.3">
      <c r="AN2157" s="51" t="e">
        <v>#N/A</v>
      </c>
    </row>
    <row r="2158" spans="40:40" x14ac:dyDescent="0.3">
      <c r="AN2158" s="51" t="e">
        <v>#N/A</v>
      </c>
    </row>
    <row r="2159" spans="40:40" x14ac:dyDescent="0.3">
      <c r="AN2159" s="51" t="e">
        <v>#N/A</v>
      </c>
    </row>
    <row r="2160" spans="40:40" x14ac:dyDescent="0.3">
      <c r="AN2160" s="51" t="e">
        <v>#N/A</v>
      </c>
    </row>
    <row r="2161" spans="40:40" x14ac:dyDescent="0.3">
      <c r="AN2161" s="51" t="e">
        <v>#N/A</v>
      </c>
    </row>
    <row r="2162" spans="40:40" x14ac:dyDescent="0.3">
      <c r="AN2162" s="51" t="e">
        <v>#N/A</v>
      </c>
    </row>
    <row r="2163" spans="40:40" x14ac:dyDescent="0.3">
      <c r="AN2163" s="51" t="e">
        <v>#N/A</v>
      </c>
    </row>
    <row r="2164" spans="40:40" x14ac:dyDescent="0.3">
      <c r="AN2164" s="51" t="e">
        <v>#N/A</v>
      </c>
    </row>
    <row r="2165" spans="40:40" x14ac:dyDescent="0.3">
      <c r="AN2165" s="51" t="e">
        <v>#N/A</v>
      </c>
    </row>
    <row r="2166" spans="40:40" x14ac:dyDescent="0.3">
      <c r="AN2166" s="51" t="e">
        <v>#N/A</v>
      </c>
    </row>
    <row r="2167" spans="40:40" x14ac:dyDescent="0.3">
      <c r="AN2167" s="51" t="e">
        <v>#N/A</v>
      </c>
    </row>
    <row r="2168" spans="40:40" x14ac:dyDescent="0.3">
      <c r="AN2168" s="51" t="e">
        <v>#N/A</v>
      </c>
    </row>
    <row r="2169" spans="40:40" x14ac:dyDescent="0.3">
      <c r="AN2169" s="51" t="e">
        <v>#N/A</v>
      </c>
    </row>
    <row r="2170" spans="40:40" x14ac:dyDescent="0.3">
      <c r="AN2170" s="51" t="e">
        <v>#N/A</v>
      </c>
    </row>
    <row r="2171" spans="40:40" x14ac:dyDescent="0.3">
      <c r="AN2171" s="51" t="e">
        <v>#N/A</v>
      </c>
    </row>
    <row r="2172" spans="40:40" x14ac:dyDescent="0.3">
      <c r="AN2172" s="51" t="e">
        <v>#N/A</v>
      </c>
    </row>
    <row r="2173" spans="40:40" x14ac:dyDescent="0.3">
      <c r="AN2173" s="51" t="e">
        <v>#N/A</v>
      </c>
    </row>
    <row r="2174" spans="40:40" x14ac:dyDescent="0.3">
      <c r="AN2174" s="51" t="e">
        <v>#N/A</v>
      </c>
    </row>
    <row r="2175" spans="40:40" x14ac:dyDescent="0.3">
      <c r="AN2175" s="51" t="e">
        <v>#N/A</v>
      </c>
    </row>
    <row r="2176" spans="40:40" x14ac:dyDescent="0.3">
      <c r="AN2176" s="51" t="e">
        <v>#N/A</v>
      </c>
    </row>
    <row r="2177" spans="40:40" x14ac:dyDescent="0.3">
      <c r="AN2177" s="51" t="e">
        <v>#N/A</v>
      </c>
    </row>
    <row r="2178" spans="40:40" x14ac:dyDescent="0.3">
      <c r="AN2178" s="51" t="e">
        <v>#N/A</v>
      </c>
    </row>
    <row r="2179" spans="40:40" x14ac:dyDescent="0.3">
      <c r="AN2179" s="51" t="e">
        <v>#N/A</v>
      </c>
    </row>
    <row r="2180" spans="40:40" x14ac:dyDescent="0.3">
      <c r="AN2180" s="51" t="e">
        <v>#N/A</v>
      </c>
    </row>
    <row r="2181" spans="40:40" x14ac:dyDescent="0.3">
      <c r="AN2181" s="51" t="e">
        <v>#N/A</v>
      </c>
    </row>
    <row r="2182" spans="40:40" x14ac:dyDescent="0.3">
      <c r="AN2182" s="51" t="e">
        <v>#N/A</v>
      </c>
    </row>
    <row r="2183" spans="40:40" x14ac:dyDescent="0.3">
      <c r="AN2183" s="51" t="e">
        <v>#N/A</v>
      </c>
    </row>
    <row r="2184" spans="40:40" x14ac:dyDescent="0.3">
      <c r="AN2184" s="51" t="e">
        <v>#N/A</v>
      </c>
    </row>
    <row r="2185" spans="40:40" x14ac:dyDescent="0.3">
      <c r="AN2185" s="51" t="e">
        <v>#N/A</v>
      </c>
    </row>
    <row r="2186" spans="40:40" x14ac:dyDescent="0.3">
      <c r="AN2186" s="51" t="e">
        <v>#N/A</v>
      </c>
    </row>
    <row r="2187" spans="40:40" x14ac:dyDescent="0.3">
      <c r="AN2187" s="51" t="e">
        <v>#N/A</v>
      </c>
    </row>
    <row r="2188" spans="40:40" x14ac:dyDescent="0.3">
      <c r="AN2188" s="51" t="e">
        <v>#N/A</v>
      </c>
    </row>
    <row r="2189" spans="40:40" x14ac:dyDescent="0.3">
      <c r="AN2189" s="51" t="e">
        <v>#N/A</v>
      </c>
    </row>
    <row r="2190" spans="40:40" x14ac:dyDescent="0.3">
      <c r="AN2190" s="51" t="e">
        <v>#N/A</v>
      </c>
    </row>
    <row r="2191" spans="40:40" x14ac:dyDescent="0.3">
      <c r="AN2191" s="51" t="e">
        <v>#N/A</v>
      </c>
    </row>
    <row r="2192" spans="40:40" x14ac:dyDescent="0.3">
      <c r="AN2192" s="51" t="e">
        <v>#N/A</v>
      </c>
    </row>
    <row r="2193" spans="40:40" x14ac:dyDescent="0.3">
      <c r="AN2193" s="51" t="e">
        <v>#N/A</v>
      </c>
    </row>
    <row r="2194" spans="40:40" x14ac:dyDescent="0.3">
      <c r="AN2194" s="51" t="e">
        <v>#N/A</v>
      </c>
    </row>
    <row r="2195" spans="40:40" x14ac:dyDescent="0.3">
      <c r="AN2195" s="51" t="e">
        <v>#N/A</v>
      </c>
    </row>
    <row r="2196" spans="40:40" x14ac:dyDescent="0.3">
      <c r="AN2196" s="51" t="e">
        <v>#N/A</v>
      </c>
    </row>
    <row r="2197" spans="40:40" x14ac:dyDescent="0.3">
      <c r="AN2197" s="51" t="e">
        <v>#N/A</v>
      </c>
    </row>
    <row r="2198" spans="40:40" x14ac:dyDescent="0.3">
      <c r="AN2198" s="51" t="e">
        <v>#N/A</v>
      </c>
    </row>
    <row r="2199" spans="40:40" x14ac:dyDescent="0.3">
      <c r="AN2199" s="51" t="e">
        <v>#N/A</v>
      </c>
    </row>
    <row r="2200" spans="40:40" x14ac:dyDescent="0.3">
      <c r="AN2200" s="51" t="e">
        <v>#N/A</v>
      </c>
    </row>
    <row r="2201" spans="40:40" x14ac:dyDescent="0.3">
      <c r="AN2201" s="51" t="e">
        <v>#N/A</v>
      </c>
    </row>
    <row r="2202" spans="40:40" x14ac:dyDescent="0.3">
      <c r="AN2202" s="51" t="e">
        <v>#N/A</v>
      </c>
    </row>
    <row r="2203" spans="40:40" x14ac:dyDescent="0.3">
      <c r="AN2203" s="51" t="e">
        <v>#N/A</v>
      </c>
    </row>
    <row r="2204" spans="40:40" x14ac:dyDescent="0.3">
      <c r="AN2204" s="51" t="e">
        <v>#N/A</v>
      </c>
    </row>
    <row r="2205" spans="40:40" x14ac:dyDescent="0.3">
      <c r="AN2205" s="51" t="e">
        <v>#N/A</v>
      </c>
    </row>
    <row r="2206" spans="40:40" x14ac:dyDescent="0.3">
      <c r="AN2206" s="51" t="e">
        <v>#N/A</v>
      </c>
    </row>
    <row r="2207" spans="40:40" x14ac:dyDescent="0.3">
      <c r="AN2207" s="51" t="e">
        <v>#N/A</v>
      </c>
    </row>
    <row r="2208" spans="40:40" x14ac:dyDescent="0.3">
      <c r="AN2208" s="51" t="e">
        <v>#N/A</v>
      </c>
    </row>
    <row r="2209" spans="40:40" x14ac:dyDescent="0.3">
      <c r="AN2209" s="51" t="e">
        <v>#N/A</v>
      </c>
    </row>
    <row r="2210" spans="40:40" x14ac:dyDescent="0.3">
      <c r="AN2210" s="51" t="e">
        <v>#N/A</v>
      </c>
    </row>
    <row r="2211" spans="40:40" x14ac:dyDescent="0.3">
      <c r="AN2211" s="51" t="e">
        <v>#N/A</v>
      </c>
    </row>
    <row r="2212" spans="40:40" x14ac:dyDescent="0.3">
      <c r="AN2212" s="51" t="e">
        <v>#N/A</v>
      </c>
    </row>
    <row r="2213" spans="40:40" x14ac:dyDescent="0.3">
      <c r="AN2213" s="51" t="e">
        <v>#N/A</v>
      </c>
    </row>
    <row r="2214" spans="40:40" x14ac:dyDescent="0.3">
      <c r="AN2214" s="51" t="e">
        <v>#N/A</v>
      </c>
    </row>
    <row r="2215" spans="40:40" x14ac:dyDescent="0.3">
      <c r="AN2215" s="51" t="e">
        <v>#N/A</v>
      </c>
    </row>
    <row r="2216" spans="40:40" x14ac:dyDescent="0.3">
      <c r="AN2216" s="51" t="e">
        <v>#N/A</v>
      </c>
    </row>
    <row r="2217" spans="40:40" x14ac:dyDescent="0.3">
      <c r="AN2217" s="51" t="e">
        <v>#N/A</v>
      </c>
    </row>
    <row r="2218" spans="40:40" x14ac:dyDescent="0.3">
      <c r="AN2218" s="51" t="e">
        <v>#N/A</v>
      </c>
    </row>
    <row r="2219" spans="40:40" x14ac:dyDescent="0.3">
      <c r="AN2219" s="51" t="e">
        <v>#N/A</v>
      </c>
    </row>
    <row r="2220" spans="40:40" x14ac:dyDescent="0.3">
      <c r="AN2220" s="51" t="e">
        <v>#N/A</v>
      </c>
    </row>
    <row r="2221" spans="40:40" x14ac:dyDescent="0.3">
      <c r="AN2221" s="51" t="e">
        <v>#N/A</v>
      </c>
    </row>
    <row r="2222" spans="40:40" x14ac:dyDescent="0.3">
      <c r="AN2222" s="51" t="e">
        <v>#N/A</v>
      </c>
    </row>
    <row r="2223" spans="40:40" x14ac:dyDescent="0.3">
      <c r="AN2223" s="51" t="e">
        <v>#N/A</v>
      </c>
    </row>
    <row r="2224" spans="40:40" x14ac:dyDescent="0.3">
      <c r="AN2224" s="51" t="e">
        <v>#N/A</v>
      </c>
    </row>
    <row r="2225" spans="40:40" x14ac:dyDescent="0.3">
      <c r="AN2225" s="51" t="e">
        <v>#N/A</v>
      </c>
    </row>
    <row r="2226" spans="40:40" x14ac:dyDescent="0.3">
      <c r="AN2226" s="51" t="e">
        <v>#N/A</v>
      </c>
    </row>
    <row r="2227" spans="40:40" x14ac:dyDescent="0.3">
      <c r="AN2227" s="51" t="e">
        <v>#N/A</v>
      </c>
    </row>
    <row r="2228" spans="40:40" x14ac:dyDescent="0.3">
      <c r="AN2228" s="51" t="e">
        <v>#N/A</v>
      </c>
    </row>
    <row r="2229" spans="40:40" x14ac:dyDescent="0.3">
      <c r="AN2229" s="51" t="e">
        <v>#N/A</v>
      </c>
    </row>
    <row r="2230" spans="40:40" x14ac:dyDescent="0.3">
      <c r="AN2230" s="51" t="e">
        <v>#N/A</v>
      </c>
    </row>
    <row r="2231" spans="40:40" x14ac:dyDescent="0.3">
      <c r="AN2231" s="51" t="e">
        <v>#N/A</v>
      </c>
    </row>
    <row r="2232" spans="40:40" x14ac:dyDescent="0.3">
      <c r="AN2232" s="51" t="e">
        <v>#N/A</v>
      </c>
    </row>
    <row r="2233" spans="40:40" x14ac:dyDescent="0.3">
      <c r="AN2233" s="51" t="e">
        <v>#N/A</v>
      </c>
    </row>
    <row r="2234" spans="40:40" x14ac:dyDescent="0.3">
      <c r="AN2234" s="51" t="e">
        <v>#N/A</v>
      </c>
    </row>
    <row r="2235" spans="40:40" x14ac:dyDescent="0.3">
      <c r="AN2235" s="51" t="e">
        <v>#N/A</v>
      </c>
    </row>
    <row r="2236" spans="40:40" x14ac:dyDescent="0.3">
      <c r="AN2236" s="51" t="e">
        <v>#N/A</v>
      </c>
    </row>
    <row r="2237" spans="40:40" x14ac:dyDescent="0.3">
      <c r="AN2237" s="51" t="e">
        <v>#N/A</v>
      </c>
    </row>
    <row r="2238" spans="40:40" x14ac:dyDescent="0.3">
      <c r="AN2238" s="51" t="e">
        <v>#N/A</v>
      </c>
    </row>
    <row r="2239" spans="40:40" x14ac:dyDescent="0.3">
      <c r="AN2239" s="51" t="e">
        <v>#N/A</v>
      </c>
    </row>
    <row r="2240" spans="40:40" x14ac:dyDescent="0.3">
      <c r="AN2240" s="51" t="e">
        <v>#N/A</v>
      </c>
    </row>
    <row r="2241" spans="40:40" x14ac:dyDescent="0.3">
      <c r="AN2241" s="51" t="e">
        <v>#N/A</v>
      </c>
    </row>
    <row r="2242" spans="40:40" x14ac:dyDescent="0.3">
      <c r="AN2242" s="51" t="e">
        <v>#N/A</v>
      </c>
    </row>
    <row r="2243" spans="40:40" x14ac:dyDescent="0.3">
      <c r="AN2243" s="51" t="e">
        <v>#N/A</v>
      </c>
    </row>
    <row r="2244" spans="40:40" x14ac:dyDescent="0.3">
      <c r="AN2244" s="51" t="e">
        <v>#N/A</v>
      </c>
    </row>
    <row r="2245" spans="40:40" x14ac:dyDescent="0.3">
      <c r="AN2245" s="51" t="e">
        <v>#N/A</v>
      </c>
    </row>
    <row r="2246" spans="40:40" x14ac:dyDescent="0.3">
      <c r="AN2246" s="51" t="e">
        <v>#N/A</v>
      </c>
    </row>
    <row r="2247" spans="40:40" x14ac:dyDescent="0.3">
      <c r="AN2247" s="51" t="e">
        <v>#N/A</v>
      </c>
    </row>
    <row r="2248" spans="40:40" x14ac:dyDescent="0.3">
      <c r="AN2248" s="51" t="e">
        <v>#N/A</v>
      </c>
    </row>
    <row r="2249" spans="40:40" x14ac:dyDescent="0.3">
      <c r="AN2249" s="51" t="e">
        <v>#N/A</v>
      </c>
    </row>
    <row r="2250" spans="40:40" x14ac:dyDescent="0.3">
      <c r="AN2250" s="51" t="e">
        <v>#N/A</v>
      </c>
    </row>
    <row r="2251" spans="40:40" x14ac:dyDescent="0.3">
      <c r="AN2251" s="51" t="e">
        <v>#N/A</v>
      </c>
    </row>
    <row r="2252" spans="40:40" x14ac:dyDescent="0.3">
      <c r="AN2252" s="51" t="e">
        <v>#N/A</v>
      </c>
    </row>
    <row r="2253" spans="40:40" x14ac:dyDescent="0.3">
      <c r="AN2253" s="51" t="e">
        <v>#N/A</v>
      </c>
    </row>
    <row r="2254" spans="40:40" x14ac:dyDescent="0.3">
      <c r="AN2254" s="51" t="e">
        <v>#N/A</v>
      </c>
    </row>
    <row r="2255" spans="40:40" x14ac:dyDescent="0.3">
      <c r="AN2255" s="51" t="e">
        <v>#N/A</v>
      </c>
    </row>
    <row r="2256" spans="40:40" x14ac:dyDescent="0.3">
      <c r="AN2256" s="51" t="e">
        <v>#N/A</v>
      </c>
    </row>
    <row r="2257" spans="40:40" x14ac:dyDescent="0.3">
      <c r="AN2257" s="51" t="e">
        <v>#N/A</v>
      </c>
    </row>
    <row r="2258" spans="40:40" x14ac:dyDescent="0.3">
      <c r="AN2258" s="51" t="e">
        <v>#N/A</v>
      </c>
    </row>
    <row r="2259" spans="40:40" x14ac:dyDescent="0.3">
      <c r="AN2259" s="51" t="e">
        <v>#N/A</v>
      </c>
    </row>
    <row r="2260" spans="40:40" x14ac:dyDescent="0.3">
      <c r="AN2260" s="51" t="e">
        <v>#N/A</v>
      </c>
    </row>
    <row r="2261" spans="40:40" x14ac:dyDescent="0.3">
      <c r="AN2261" s="51" t="e">
        <v>#N/A</v>
      </c>
    </row>
    <row r="2262" spans="40:40" x14ac:dyDescent="0.3">
      <c r="AN2262" s="51" t="e">
        <v>#N/A</v>
      </c>
    </row>
    <row r="2263" spans="40:40" x14ac:dyDescent="0.3">
      <c r="AN2263" s="51" t="e">
        <v>#N/A</v>
      </c>
    </row>
    <row r="2264" spans="40:40" x14ac:dyDescent="0.3">
      <c r="AN2264" s="51" t="e">
        <v>#N/A</v>
      </c>
    </row>
    <row r="2265" spans="40:40" x14ac:dyDescent="0.3">
      <c r="AN2265" s="51" t="e">
        <v>#N/A</v>
      </c>
    </row>
    <row r="2266" spans="40:40" x14ac:dyDescent="0.3">
      <c r="AN2266" s="51" t="e">
        <v>#N/A</v>
      </c>
    </row>
    <row r="2267" spans="40:40" x14ac:dyDescent="0.3">
      <c r="AN2267" s="51" t="e">
        <v>#N/A</v>
      </c>
    </row>
    <row r="2268" spans="40:40" x14ac:dyDescent="0.3">
      <c r="AN2268" s="51" t="e">
        <v>#N/A</v>
      </c>
    </row>
    <row r="2269" spans="40:40" x14ac:dyDescent="0.3">
      <c r="AN2269" s="51" t="e">
        <v>#N/A</v>
      </c>
    </row>
    <row r="2270" spans="40:40" x14ac:dyDescent="0.3">
      <c r="AN2270" s="51" t="e">
        <v>#N/A</v>
      </c>
    </row>
    <row r="2271" spans="40:40" x14ac:dyDescent="0.3">
      <c r="AN2271" s="51" t="e">
        <v>#N/A</v>
      </c>
    </row>
    <row r="2272" spans="40:40" x14ac:dyDescent="0.3">
      <c r="AN2272" s="51" t="e">
        <v>#N/A</v>
      </c>
    </row>
    <row r="2273" spans="40:40" x14ac:dyDescent="0.3">
      <c r="AN2273" s="51" t="e">
        <v>#N/A</v>
      </c>
    </row>
    <row r="2274" spans="40:40" x14ac:dyDescent="0.3">
      <c r="AN2274" s="51" t="e">
        <v>#N/A</v>
      </c>
    </row>
    <row r="2275" spans="40:40" x14ac:dyDescent="0.3">
      <c r="AN2275" s="51" t="e">
        <v>#N/A</v>
      </c>
    </row>
    <row r="2276" spans="40:40" x14ac:dyDescent="0.3">
      <c r="AN2276" s="51" t="e">
        <v>#N/A</v>
      </c>
    </row>
    <row r="2277" spans="40:40" x14ac:dyDescent="0.3">
      <c r="AN2277" s="51" t="e">
        <v>#N/A</v>
      </c>
    </row>
    <row r="2278" spans="40:40" x14ac:dyDescent="0.3">
      <c r="AN2278" s="51" t="e">
        <v>#N/A</v>
      </c>
    </row>
    <row r="2279" spans="40:40" x14ac:dyDescent="0.3">
      <c r="AN2279" s="51" t="e">
        <v>#N/A</v>
      </c>
    </row>
    <row r="2280" spans="40:40" x14ac:dyDescent="0.3">
      <c r="AN2280" s="51" t="e">
        <v>#N/A</v>
      </c>
    </row>
    <row r="2281" spans="40:40" x14ac:dyDescent="0.3">
      <c r="AN2281" s="51" t="e">
        <v>#N/A</v>
      </c>
    </row>
    <row r="2282" spans="40:40" x14ac:dyDescent="0.3">
      <c r="AN2282" s="51" t="e">
        <v>#N/A</v>
      </c>
    </row>
    <row r="2283" spans="40:40" x14ac:dyDescent="0.3">
      <c r="AN2283" s="51" t="e">
        <v>#N/A</v>
      </c>
    </row>
    <row r="2284" spans="40:40" x14ac:dyDescent="0.3">
      <c r="AN2284" s="51" t="e">
        <v>#N/A</v>
      </c>
    </row>
    <row r="2285" spans="40:40" x14ac:dyDescent="0.3">
      <c r="AN2285" s="51" t="e">
        <v>#N/A</v>
      </c>
    </row>
    <row r="2286" spans="40:40" x14ac:dyDescent="0.3">
      <c r="AN2286" s="51" t="e">
        <v>#N/A</v>
      </c>
    </row>
    <row r="2287" spans="40:40" x14ac:dyDescent="0.3">
      <c r="AN2287" s="51" t="e">
        <v>#N/A</v>
      </c>
    </row>
    <row r="2288" spans="40:40" x14ac:dyDescent="0.3">
      <c r="AN2288" s="51" t="e">
        <v>#N/A</v>
      </c>
    </row>
    <row r="2289" spans="40:40" x14ac:dyDescent="0.3">
      <c r="AN2289" s="51" t="e">
        <v>#N/A</v>
      </c>
    </row>
    <row r="2290" spans="40:40" x14ac:dyDescent="0.3">
      <c r="AN2290" s="51" t="e">
        <v>#N/A</v>
      </c>
    </row>
    <row r="2291" spans="40:40" x14ac:dyDescent="0.3">
      <c r="AN2291" s="51" t="e">
        <v>#N/A</v>
      </c>
    </row>
    <row r="2292" spans="40:40" x14ac:dyDescent="0.3">
      <c r="AN2292" s="51" t="e">
        <v>#N/A</v>
      </c>
    </row>
    <row r="2293" spans="40:40" x14ac:dyDescent="0.3">
      <c r="AN2293" s="51" t="e">
        <v>#N/A</v>
      </c>
    </row>
    <row r="2294" spans="40:40" x14ac:dyDescent="0.3">
      <c r="AN2294" s="51" t="e">
        <v>#N/A</v>
      </c>
    </row>
    <row r="2295" spans="40:40" x14ac:dyDescent="0.3">
      <c r="AN2295" s="51" t="e">
        <v>#N/A</v>
      </c>
    </row>
    <row r="2296" spans="40:40" x14ac:dyDescent="0.3">
      <c r="AN2296" s="51" t="e">
        <v>#N/A</v>
      </c>
    </row>
    <row r="2297" spans="40:40" x14ac:dyDescent="0.3">
      <c r="AN2297" s="51" t="e">
        <v>#N/A</v>
      </c>
    </row>
    <row r="2298" spans="40:40" x14ac:dyDescent="0.3">
      <c r="AN2298" s="51" t="e">
        <v>#N/A</v>
      </c>
    </row>
    <row r="2299" spans="40:40" x14ac:dyDescent="0.3">
      <c r="AN2299" s="51" t="e">
        <v>#N/A</v>
      </c>
    </row>
    <row r="2300" spans="40:40" x14ac:dyDescent="0.3">
      <c r="AN2300" s="51" t="e">
        <v>#N/A</v>
      </c>
    </row>
    <row r="2301" spans="40:40" x14ac:dyDescent="0.3">
      <c r="AN2301" s="51" t="e">
        <v>#N/A</v>
      </c>
    </row>
    <row r="2302" spans="40:40" x14ac:dyDescent="0.3">
      <c r="AN2302" s="51" t="e">
        <v>#N/A</v>
      </c>
    </row>
    <row r="2303" spans="40:40" x14ac:dyDescent="0.3">
      <c r="AN2303" s="51" t="e">
        <v>#N/A</v>
      </c>
    </row>
    <row r="2304" spans="40:40" x14ac:dyDescent="0.3">
      <c r="AN2304" s="51" t="e">
        <v>#N/A</v>
      </c>
    </row>
    <row r="2305" spans="40:40" x14ac:dyDescent="0.3">
      <c r="AN2305" s="51" t="e">
        <v>#N/A</v>
      </c>
    </row>
    <row r="2306" spans="40:40" x14ac:dyDescent="0.3">
      <c r="AN2306" s="51" t="e">
        <v>#N/A</v>
      </c>
    </row>
    <row r="2307" spans="40:40" x14ac:dyDescent="0.3">
      <c r="AN2307" s="51" t="e">
        <v>#N/A</v>
      </c>
    </row>
    <row r="2308" spans="40:40" x14ac:dyDescent="0.3">
      <c r="AN2308" s="51" t="e">
        <v>#N/A</v>
      </c>
    </row>
    <row r="2309" spans="40:40" x14ac:dyDescent="0.3">
      <c r="AN2309" s="51" t="e">
        <v>#N/A</v>
      </c>
    </row>
    <row r="2310" spans="40:40" x14ac:dyDescent="0.3">
      <c r="AN2310" s="51" t="e">
        <v>#N/A</v>
      </c>
    </row>
    <row r="2311" spans="40:40" x14ac:dyDescent="0.3">
      <c r="AN2311" s="51" t="e">
        <v>#N/A</v>
      </c>
    </row>
    <row r="2312" spans="40:40" x14ac:dyDescent="0.3">
      <c r="AN2312" s="51" t="e">
        <v>#N/A</v>
      </c>
    </row>
    <row r="2313" spans="40:40" x14ac:dyDescent="0.3">
      <c r="AN2313" s="51" t="e">
        <v>#N/A</v>
      </c>
    </row>
    <row r="2314" spans="40:40" x14ac:dyDescent="0.3">
      <c r="AN2314" s="51" t="e">
        <v>#N/A</v>
      </c>
    </row>
    <row r="2315" spans="40:40" x14ac:dyDescent="0.3">
      <c r="AN2315" s="51" t="e">
        <v>#N/A</v>
      </c>
    </row>
    <row r="2316" spans="40:40" x14ac:dyDescent="0.3">
      <c r="AN2316" s="51" t="e">
        <v>#N/A</v>
      </c>
    </row>
    <row r="2317" spans="40:40" x14ac:dyDescent="0.3">
      <c r="AN2317" s="51" t="e">
        <v>#N/A</v>
      </c>
    </row>
    <row r="2318" spans="40:40" x14ac:dyDescent="0.3">
      <c r="AN2318" s="51" t="e">
        <v>#N/A</v>
      </c>
    </row>
    <row r="2319" spans="40:40" x14ac:dyDescent="0.3">
      <c r="AN2319" s="51" t="e">
        <v>#N/A</v>
      </c>
    </row>
    <row r="2320" spans="40:40" x14ac:dyDescent="0.3">
      <c r="AN2320" s="51" t="e">
        <v>#N/A</v>
      </c>
    </row>
    <row r="2321" spans="40:40" x14ac:dyDescent="0.3">
      <c r="AN2321" s="51" t="e">
        <v>#N/A</v>
      </c>
    </row>
    <row r="2322" spans="40:40" x14ac:dyDescent="0.3">
      <c r="AN2322" s="51" t="e">
        <v>#N/A</v>
      </c>
    </row>
    <row r="2323" spans="40:40" x14ac:dyDescent="0.3">
      <c r="AN2323" s="51" t="e">
        <v>#N/A</v>
      </c>
    </row>
    <row r="2324" spans="40:40" x14ac:dyDescent="0.3">
      <c r="AN2324" s="51" t="e">
        <v>#N/A</v>
      </c>
    </row>
    <row r="2325" spans="40:40" x14ac:dyDescent="0.3">
      <c r="AN2325" s="51" t="e">
        <v>#N/A</v>
      </c>
    </row>
    <row r="2326" spans="40:40" x14ac:dyDescent="0.3">
      <c r="AN2326" s="51" t="e">
        <v>#N/A</v>
      </c>
    </row>
    <row r="2327" spans="40:40" x14ac:dyDescent="0.3">
      <c r="AN2327" s="51" t="e">
        <v>#N/A</v>
      </c>
    </row>
    <row r="2328" spans="40:40" x14ac:dyDescent="0.3">
      <c r="AN2328" s="51" t="e">
        <v>#N/A</v>
      </c>
    </row>
    <row r="2329" spans="40:40" x14ac:dyDescent="0.3">
      <c r="AN2329" s="51" t="e">
        <v>#N/A</v>
      </c>
    </row>
    <row r="2330" spans="40:40" x14ac:dyDescent="0.3">
      <c r="AN2330" s="51" t="e">
        <v>#N/A</v>
      </c>
    </row>
    <row r="2331" spans="40:40" x14ac:dyDescent="0.3">
      <c r="AN2331" s="51" t="e">
        <v>#N/A</v>
      </c>
    </row>
    <row r="2332" spans="40:40" x14ac:dyDescent="0.3">
      <c r="AN2332" s="51" t="e">
        <v>#N/A</v>
      </c>
    </row>
    <row r="2333" spans="40:40" x14ac:dyDescent="0.3">
      <c r="AN2333" s="51" t="e">
        <v>#N/A</v>
      </c>
    </row>
    <row r="2334" spans="40:40" x14ac:dyDescent="0.3">
      <c r="AN2334" s="51" t="e">
        <v>#N/A</v>
      </c>
    </row>
    <row r="2335" spans="40:40" x14ac:dyDescent="0.3">
      <c r="AN2335" s="51" t="e">
        <v>#N/A</v>
      </c>
    </row>
    <row r="2336" spans="40:40" x14ac:dyDescent="0.3">
      <c r="AN2336" s="51" t="e">
        <v>#N/A</v>
      </c>
    </row>
    <row r="2337" spans="40:40" x14ac:dyDescent="0.3">
      <c r="AN2337" s="51" t="e">
        <v>#N/A</v>
      </c>
    </row>
    <row r="2338" spans="40:40" x14ac:dyDescent="0.3">
      <c r="AN2338" s="51" t="e">
        <v>#N/A</v>
      </c>
    </row>
    <row r="2339" spans="40:40" x14ac:dyDescent="0.3">
      <c r="AN2339" s="51" t="e">
        <v>#N/A</v>
      </c>
    </row>
    <row r="2340" spans="40:40" x14ac:dyDescent="0.3">
      <c r="AN2340" s="51" t="e">
        <v>#N/A</v>
      </c>
    </row>
    <row r="2341" spans="40:40" x14ac:dyDescent="0.3">
      <c r="AN2341" s="51" t="e">
        <v>#N/A</v>
      </c>
    </row>
    <row r="2342" spans="40:40" x14ac:dyDescent="0.3">
      <c r="AN2342" s="51" t="e">
        <v>#N/A</v>
      </c>
    </row>
    <row r="2343" spans="40:40" x14ac:dyDescent="0.3">
      <c r="AN2343" s="51" t="e">
        <v>#N/A</v>
      </c>
    </row>
    <row r="2344" spans="40:40" x14ac:dyDescent="0.3">
      <c r="AN2344" s="51" t="e">
        <v>#N/A</v>
      </c>
    </row>
    <row r="2345" spans="40:40" x14ac:dyDescent="0.3">
      <c r="AN2345" s="51" t="e">
        <v>#N/A</v>
      </c>
    </row>
    <row r="2346" spans="40:40" x14ac:dyDescent="0.3">
      <c r="AN2346" s="51" t="e">
        <v>#N/A</v>
      </c>
    </row>
    <row r="2347" spans="40:40" x14ac:dyDescent="0.3">
      <c r="AN2347" s="51" t="e">
        <v>#N/A</v>
      </c>
    </row>
    <row r="2348" spans="40:40" x14ac:dyDescent="0.3">
      <c r="AN2348" s="51" t="e">
        <v>#N/A</v>
      </c>
    </row>
    <row r="2349" spans="40:40" x14ac:dyDescent="0.3">
      <c r="AN2349" s="51" t="e">
        <v>#N/A</v>
      </c>
    </row>
    <row r="2350" spans="40:40" x14ac:dyDescent="0.3">
      <c r="AN2350" s="51" t="e">
        <v>#N/A</v>
      </c>
    </row>
    <row r="2351" spans="40:40" x14ac:dyDescent="0.3">
      <c r="AN2351" s="51" t="e">
        <v>#N/A</v>
      </c>
    </row>
    <row r="2352" spans="40:40" x14ac:dyDescent="0.3">
      <c r="AN2352" s="51" t="e">
        <v>#N/A</v>
      </c>
    </row>
    <row r="2353" spans="40:40" x14ac:dyDescent="0.3">
      <c r="AN2353" s="51" t="e">
        <v>#N/A</v>
      </c>
    </row>
    <row r="2354" spans="40:40" x14ac:dyDescent="0.3">
      <c r="AN2354" s="51" t="e">
        <v>#N/A</v>
      </c>
    </row>
    <row r="2355" spans="40:40" x14ac:dyDescent="0.3">
      <c r="AN2355" s="51" t="e">
        <v>#N/A</v>
      </c>
    </row>
    <row r="2356" spans="40:40" x14ac:dyDescent="0.3">
      <c r="AN2356" s="51" t="e">
        <v>#N/A</v>
      </c>
    </row>
    <row r="2357" spans="40:40" x14ac:dyDescent="0.3">
      <c r="AN2357" s="51" t="e">
        <v>#N/A</v>
      </c>
    </row>
    <row r="2358" spans="40:40" x14ac:dyDescent="0.3">
      <c r="AN2358" s="51" t="e">
        <v>#N/A</v>
      </c>
    </row>
    <row r="2359" spans="40:40" x14ac:dyDescent="0.3">
      <c r="AN2359" s="51" t="e">
        <v>#N/A</v>
      </c>
    </row>
    <row r="2360" spans="40:40" x14ac:dyDescent="0.3">
      <c r="AN2360" s="51" t="e">
        <v>#N/A</v>
      </c>
    </row>
    <row r="2361" spans="40:40" x14ac:dyDescent="0.3">
      <c r="AN2361" s="51" t="e">
        <v>#N/A</v>
      </c>
    </row>
    <row r="2362" spans="40:40" x14ac:dyDescent="0.3">
      <c r="AN2362" s="51" t="e">
        <v>#N/A</v>
      </c>
    </row>
    <row r="2363" spans="40:40" x14ac:dyDescent="0.3">
      <c r="AN2363" s="51" t="e">
        <v>#N/A</v>
      </c>
    </row>
    <row r="2364" spans="40:40" x14ac:dyDescent="0.3">
      <c r="AN2364" s="51" t="e">
        <v>#N/A</v>
      </c>
    </row>
    <row r="2365" spans="40:40" x14ac:dyDescent="0.3">
      <c r="AN2365" s="51" t="e">
        <v>#N/A</v>
      </c>
    </row>
    <row r="2366" spans="40:40" x14ac:dyDescent="0.3">
      <c r="AN2366" s="51" t="e">
        <v>#N/A</v>
      </c>
    </row>
    <row r="2367" spans="40:40" x14ac:dyDescent="0.3">
      <c r="AN2367" s="51" t="e">
        <v>#N/A</v>
      </c>
    </row>
    <row r="2368" spans="40:40" x14ac:dyDescent="0.3">
      <c r="AN2368" s="51" t="e">
        <v>#N/A</v>
      </c>
    </row>
    <row r="2369" spans="40:40" x14ac:dyDescent="0.3">
      <c r="AN2369" s="51" t="e">
        <v>#N/A</v>
      </c>
    </row>
    <row r="2370" spans="40:40" x14ac:dyDescent="0.3">
      <c r="AN2370" s="51" t="e">
        <v>#N/A</v>
      </c>
    </row>
    <row r="2371" spans="40:40" x14ac:dyDescent="0.3">
      <c r="AN2371" s="51" t="e">
        <v>#N/A</v>
      </c>
    </row>
    <row r="2372" spans="40:40" x14ac:dyDescent="0.3">
      <c r="AN2372" s="51" t="e">
        <v>#N/A</v>
      </c>
    </row>
    <row r="2373" spans="40:40" x14ac:dyDescent="0.3">
      <c r="AN2373" s="51" t="e">
        <v>#N/A</v>
      </c>
    </row>
    <row r="2374" spans="40:40" x14ac:dyDescent="0.3">
      <c r="AN2374" s="51" t="e">
        <v>#N/A</v>
      </c>
    </row>
    <row r="2375" spans="40:40" x14ac:dyDescent="0.3">
      <c r="AN2375" s="51" t="e">
        <v>#N/A</v>
      </c>
    </row>
    <row r="2376" spans="40:40" x14ac:dyDescent="0.3">
      <c r="AN2376" s="51" t="e">
        <v>#N/A</v>
      </c>
    </row>
    <row r="2377" spans="40:40" x14ac:dyDescent="0.3">
      <c r="AN2377" s="51" t="e">
        <v>#N/A</v>
      </c>
    </row>
    <row r="2378" spans="40:40" x14ac:dyDescent="0.3">
      <c r="AN2378" s="51" t="e">
        <v>#N/A</v>
      </c>
    </row>
    <row r="2379" spans="40:40" x14ac:dyDescent="0.3">
      <c r="AN2379" s="51" t="e">
        <v>#N/A</v>
      </c>
    </row>
    <row r="2380" spans="40:40" x14ac:dyDescent="0.3">
      <c r="AN2380" s="51" t="e">
        <v>#N/A</v>
      </c>
    </row>
    <row r="2381" spans="40:40" x14ac:dyDescent="0.3">
      <c r="AN2381" s="51" t="e">
        <v>#N/A</v>
      </c>
    </row>
    <row r="2382" spans="40:40" x14ac:dyDescent="0.3">
      <c r="AN2382" s="51" t="e">
        <v>#N/A</v>
      </c>
    </row>
    <row r="2383" spans="40:40" x14ac:dyDescent="0.3">
      <c r="AN2383" s="51" t="e">
        <v>#N/A</v>
      </c>
    </row>
    <row r="2384" spans="40:40" x14ac:dyDescent="0.3">
      <c r="AN2384" s="51" t="e">
        <v>#N/A</v>
      </c>
    </row>
    <row r="2385" spans="40:40" x14ac:dyDescent="0.3">
      <c r="AN2385" s="51" t="e">
        <v>#N/A</v>
      </c>
    </row>
    <row r="2386" spans="40:40" x14ac:dyDescent="0.3">
      <c r="AN2386" s="51" t="e">
        <v>#N/A</v>
      </c>
    </row>
    <row r="2387" spans="40:40" x14ac:dyDescent="0.3">
      <c r="AN2387" s="51" t="e">
        <v>#N/A</v>
      </c>
    </row>
    <row r="2388" spans="40:40" x14ac:dyDescent="0.3">
      <c r="AN2388" s="51" t="e">
        <v>#N/A</v>
      </c>
    </row>
    <row r="2389" spans="40:40" x14ac:dyDescent="0.3">
      <c r="AN2389" s="51" t="e">
        <v>#N/A</v>
      </c>
    </row>
    <row r="2390" spans="40:40" x14ac:dyDescent="0.3">
      <c r="AN2390" s="51" t="e">
        <v>#N/A</v>
      </c>
    </row>
    <row r="2391" spans="40:40" x14ac:dyDescent="0.3">
      <c r="AN2391" s="51" t="e">
        <v>#N/A</v>
      </c>
    </row>
    <row r="2392" spans="40:40" x14ac:dyDescent="0.3">
      <c r="AN2392" s="51" t="e">
        <v>#N/A</v>
      </c>
    </row>
    <row r="2393" spans="40:40" x14ac:dyDescent="0.3">
      <c r="AN2393" s="51" t="e">
        <v>#N/A</v>
      </c>
    </row>
    <row r="2394" spans="40:40" x14ac:dyDescent="0.3">
      <c r="AN2394" s="51" t="e">
        <v>#N/A</v>
      </c>
    </row>
    <row r="2395" spans="40:40" x14ac:dyDescent="0.3">
      <c r="AN2395" s="51" t="e">
        <v>#N/A</v>
      </c>
    </row>
    <row r="2396" spans="40:40" x14ac:dyDescent="0.3">
      <c r="AN2396" s="51" t="e">
        <v>#N/A</v>
      </c>
    </row>
    <row r="2397" spans="40:40" x14ac:dyDescent="0.3">
      <c r="AN2397" s="51" t="e">
        <v>#N/A</v>
      </c>
    </row>
    <row r="2398" spans="40:40" x14ac:dyDescent="0.3">
      <c r="AN2398" s="51" t="e">
        <v>#N/A</v>
      </c>
    </row>
    <row r="2399" spans="40:40" x14ac:dyDescent="0.3">
      <c r="AN2399" s="51" t="e">
        <v>#N/A</v>
      </c>
    </row>
    <row r="2400" spans="40:40" x14ac:dyDescent="0.3">
      <c r="AN2400" s="51" t="e">
        <v>#N/A</v>
      </c>
    </row>
    <row r="2401" spans="40:40" x14ac:dyDescent="0.3">
      <c r="AN2401" s="51" t="e">
        <v>#N/A</v>
      </c>
    </row>
    <row r="2402" spans="40:40" x14ac:dyDescent="0.3">
      <c r="AN2402" s="51" t="e">
        <v>#N/A</v>
      </c>
    </row>
    <row r="2403" spans="40:40" x14ac:dyDescent="0.3">
      <c r="AN2403" s="51" t="e">
        <v>#N/A</v>
      </c>
    </row>
    <row r="2404" spans="40:40" x14ac:dyDescent="0.3">
      <c r="AN2404" s="51" t="e">
        <v>#N/A</v>
      </c>
    </row>
    <row r="2405" spans="40:40" x14ac:dyDescent="0.3">
      <c r="AN2405" s="51" t="e">
        <v>#N/A</v>
      </c>
    </row>
    <row r="2406" spans="40:40" x14ac:dyDescent="0.3">
      <c r="AN2406" s="51" t="e">
        <v>#N/A</v>
      </c>
    </row>
    <row r="2407" spans="40:40" x14ac:dyDescent="0.3">
      <c r="AN2407" s="51" t="e">
        <v>#N/A</v>
      </c>
    </row>
    <row r="2408" spans="40:40" x14ac:dyDescent="0.3">
      <c r="AN2408" s="51" t="e">
        <v>#N/A</v>
      </c>
    </row>
    <row r="2409" spans="40:40" x14ac:dyDescent="0.3">
      <c r="AN2409" s="51" t="e">
        <v>#N/A</v>
      </c>
    </row>
    <row r="2410" spans="40:40" x14ac:dyDescent="0.3">
      <c r="AN2410" s="51" t="e">
        <v>#N/A</v>
      </c>
    </row>
    <row r="2411" spans="40:40" x14ac:dyDescent="0.3">
      <c r="AN2411" s="51" t="e">
        <v>#N/A</v>
      </c>
    </row>
    <row r="2412" spans="40:40" x14ac:dyDescent="0.3">
      <c r="AN2412" s="51" t="e">
        <v>#N/A</v>
      </c>
    </row>
    <row r="2413" spans="40:40" x14ac:dyDescent="0.3">
      <c r="AN2413" s="51" t="e">
        <v>#N/A</v>
      </c>
    </row>
    <row r="2414" spans="40:40" x14ac:dyDescent="0.3">
      <c r="AN2414" s="51" t="e">
        <v>#N/A</v>
      </c>
    </row>
    <row r="2415" spans="40:40" x14ac:dyDescent="0.3">
      <c r="AN2415" s="51" t="e">
        <v>#N/A</v>
      </c>
    </row>
    <row r="2416" spans="40:40" x14ac:dyDescent="0.3">
      <c r="AN2416" s="51" t="e">
        <v>#N/A</v>
      </c>
    </row>
    <row r="2417" spans="40:40" x14ac:dyDescent="0.3">
      <c r="AN2417" s="51" t="e">
        <v>#N/A</v>
      </c>
    </row>
    <row r="2418" spans="40:40" x14ac:dyDescent="0.3">
      <c r="AN2418" s="51" t="e">
        <v>#N/A</v>
      </c>
    </row>
    <row r="2419" spans="40:40" x14ac:dyDescent="0.3">
      <c r="AN2419" s="51" t="e">
        <v>#N/A</v>
      </c>
    </row>
    <row r="2420" spans="40:40" x14ac:dyDescent="0.3">
      <c r="AN2420" s="51" t="e">
        <v>#N/A</v>
      </c>
    </row>
    <row r="2421" spans="40:40" x14ac:dyDescent="0.3">
      <c r="AN2421" s="51" t="e">
        <v>#N/A</v>
      </c>
    </row>
    <row r="2422" spans="40:40" x14ac:dyDescent="0.3">
      <c r="AN2422" s="51" t="e">
        <v>#N/A</v>
      </c>
    </row>
    <row r="2423" spans="40:40" x14ac:dyDescent="0.3">
      <c r="AN2423" s="51" t="e">
        <v>#N/A</v>
      </c>
    </row>
    <row r="2424" spans="40:40" x14ac:dyDescent="0.3">
      <c r="AN2424" s="51" t="e">
        <v>#N/A</v>
      </c>
    </row>
    <row r="2425" spans="40:40" x14ac:dyDescent="0.3">
      <c r="AN2425" s="51" t="e">
        <v>#N/A</v>
      </c>
    </row>
    <row r="2426" spans="40:40" x14ac:dyDescent="0.3">
      <c r="AN2426" s="51" t="e">
        <v>#N/A</v>
      </c>
    </row>
    <row r="2427" spans="40:40" x14ac:dyDescent="0.3">
      <c r="AN2427" s="51" t="e">
        <v>#N/A</v>
      </c>
    </row>
    <row r="2428" spans="40:40" x14ac:dyDescent="0.3">
      <c r="AN2428" s="51" t="e">
        <v>#N/A</v>
      </c>
    </row>
    <row r="2429" spans="40:40" x14ac:dyDescent="0.3">
      <c r="AN2429" s="51" t="e">
        <v>#N/A</v>
      </c>
    </row>
    <row r="2430" spans="40:40" x14ac:dyDescent="0.3">
      <c r="AN2430" s="51" t="e">
        <v>#N/A</v>
      </c>
    </row>
    <row r="2431" spans="40:40" x14ac:dyDescent="0.3">
      <c r="AN2431" s="51" t="e">
        <v>#N/A</v>
      </c>
    </row>
    <row r="2432" spans="40:40" x14ac:dyDescent="0.3">
      <c r="AN2432" s="51" t="e">
        <v>#N/A</v>
      </c>
    </row>
    <row r="2433" spans="40:40" x14ac:dyDescent="0.3">
      <c r="AN2433" s="51" t="e">
        <v>#N/A</v>
      </c>
    </row>
    <row r="2434" spans="40:40" x14ac:dyDescent="0.3">
      <c r="AN2434" s="51" t="e">
        <v>#N/A</v>
      </c>
    </row>
    <row r="2435" spans="40:40" x14ac:dyDescent="0.3">
      <c r="AN2435" s="51" t="e">
        <v>#N/A</v>
      </c>
    </row>
    <row r="2436" spans="40:40" x14ac:dyDescent="0.3">
      <c r="AN2436" s="51" t="e">
        <v>#N/A</v>
      </c>
    </row>
    <row r="2437" spans="40:40" x14ac:dyDescent="0.3">
      <c r="AN2437" s="51" t="e">
        <v>#N/A</v>
      </c>
    </row>
    <row r="2438" spans="40:40" x14ac:dyDescent="0.3">
      <c r="AN2438" s="51" t="e">
        <v>#N/A</v>
      </c>
    </row>
    <row r="2439" spans="40:40" x14ac:dyDescent="0.3">
      <c r="AN2439" s="51" t="e">
        <v>#N/A</v>
      </c>
    </row>
    <row r="2440" spans="40:40" x14ac:dyDescent="0.3">
      <c r="AN2440" s="51" t="e">
        <v>#N/A</v>
      </c>
    </row>
    <row r="2441" spans="40:40" x14ac:dyDescent="0.3">
      <c r="AN2441" s="51" t="e">
        <v>#N/A</v>
      </c>
    </row>
    <row r="2442" spans="40:40" x14ac:dyDescent="0.3">
      <c r="AN2442" s="51" t="e">
        <v>#N/A</v>
      </c>
    </row>
    <row r="2443" spans="40:40" x14ac:dyDescent="0.3">
      <c r="AN2443" s="51" t="e">
        <v>#N/A</v>
      </c>
    </row>
    <row r="2444" spans="40:40" x14ac:dyDescent="0.3">
      <c r="AN2444" s="51" t="e">
        <v>#N/A</v>
      </c>
    </row>
    <row r="2445" spans="40:40" x14ac:dyDescent="0.3">
      <c r="AN2445" s="51" t="e">
        <v>#N/A</v>
      </c>
    </row>
    <row r="2446" spans="40:40" x14ac:dyDescent="0.3">
      <c r="AN2446" s="51" t="e">
        <v>#N/A</v>
      </c>
    </row>
    <row r="2447" spans="40:40" x14ac:dyDescent="0.3">
      <c r="AN2447" s="51" t="e">
        <v>#N/A</v>
      </c>
    </row>
    <row r="2448" spans="40:40" x14ac:dyDescent="0.3">
      <c r="AN2448" s="51" t="e">
        <v>#N/A</v>
      </c>
    </row>
    <row r="2449" spans="40:40" x14ac:dyDescent="0.3">
      <c r="AN2449" s="51" t="e">
        <v>#N/A</v>
      </c>
    </row>
    <row r="2450" spans="40:40" x14ac:dyDescent="0.3">
      <c r="AN2450" s="51" t="e">
        <v>#N/A</v>
      </c>
    </row>
    <row r="2451" spans="40:40" x14ac:dyDescent="0.3">
      <c r="AN2451" s="51" t="e">
        <v>#N/A</v>
      </c>
    </row>
    <row r="2452" spans="40:40" x14ac:dyDescent="0.3">
      <c r="AN2452" s="51" t="e">
        <v>#N/A</v>
      </c>
    </row>
    <row r="2453" spans="40:40" x14ac:dyDescent="0.3">
      <c r="AN2453" s="51" t="e">
        <v>#N/A</v>
      </c>
    </row>
    <row r="2454" spans="40:40" x14ac:dyDescent="0.3">
      <c r="AN2454" s="51" t="e">
        <v>#N/A</v>
      </c>
    </row>
    <row r="2455" spans="40:40" x14ac:dyDescent="0.3">
      <c r="AN2455" s="51" t="e">
        <v>#N/A</v>
      </c>
    </row>
    <row r="2456" spans="40:40" x14ac:dyDescent="0.3">
      <c r="AN2456" s="51" t="e">
        <v>#N/A</v>
      </c>
    </row>
    <row r="2457" spans="40:40" x14ac:dyDescent="0.3">
      <c r="AN2457" s="51" t="e">
        <v>#N/A</v>
      </c>
    </row>
    <row r="2458" spans="40:40" x14ac:dyDescent="0.3">
      <c r="AN2458" s="51" t="e">
        <v>#N/A</v>
      </c>
    </row>
    <row r="2459" spans="40:40" x14ac:dyDescent="0.3">
      <c r="AN2459" s="51" t="e">
        <v>#N/A</v>
      </c>
    </row>
    <row r="2460" spans="40:40" x14ac:dyDescent="0.3">
      <c r="AN2460" s="51" t="e">
        <v>#N/A</v>
      </c>
    </row>
    <row r="2461" spans="40:40" x14ac:dyDescent="0.3">
      <c r="AN2461" s="51" t="e">
        <v>#N/A</v>
      </c>
    </row>
    <row r="2462" spans="40:40" x14ac:dyDescent="0.3">
      <c r="AN2462" s="51" t="e">
        <v>#N/A</v>
      </c>
    </row>
    <row r="2463" spans="40:40" x14ac:dyDescent="0.3">
      <c r="AN2463" s="51" t="e">
        <v>#N/A</v>
      </c>
    </row>
    <row r="2464" spans="40:40" x14ac:dyDescent="0.3">
      <c r="AN2464" s="51" t="e">
        <v>#N/A</v>
      </c>
    </row>
    <row r="2465" spans="40:40" x14ac:dyDescent="0.3">
      <c r="AN2465" s="51" t="e">
        <v>#N/A</v>
      </c>
    </row>
    <row r="2466" spans="40:40" x14ac:dyDescent="0.3">
      <c r="AN2466" s="51" t="e">
        <v>#N/A</v>
      </c>
    </row>
  </sheetData>
  <phoneticPr fontId="8" type="noConversion"/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6F51F-C7C8-407D-89BA-80F77A4CF807}">
  <sheetPr codeName="Hoja5"/>
  <dimension ref="A1:AN248"/>
  <sheetViews>
    <sheetView showGridLines="0" topLeftCell="S8" zoomScale="90" zoomScaleNormal="90" workbookViewId="0">
      <selection activeCell="D672" sqref="D2:D680"/>
    </sheetView>
  </sheetViews>
  <sheetFormatPr baseColWidth="10" defaultRowHeight="14.4" x14ac:dyDescent="0.3"/>
  <cols>
    <col min="1" max="1" width="10" style="28" customWidth="1"/>
    <col min="2" max="2" width="39.88671875" style="28" customWidth="1"/>
    <col min="3" max="3" width="3.5546875" style="29" customWidth="1"/>
    <col min="4" max="4" width="11.44140625" style="30" customWidth="1"/>
    <col min="5" max="5" width="12.6640625" style="30" customWidth="1"/>
    <col min="6" max="6" width="12.33203125" style="28" customWidth="1"/>
    <col min="7" max="7" width="11.33203125" style="28" customWidth="1"/>
    <col min="8" max="8" width="12.88671875" style="28" customWidth="1"/>
    <col min="9" max="9" width="9.6640625" customWidth="1"/>
    <col min="10" max="10" width="11.44140625" customWidth="1"/>
    <col min="23" max="23" width="29.6640625" bestFit="1" customWidth="1"/>
    <col min="24" max="24" width="7.88671875" style="238" bestFit="1" customWidth="1"/>
    <col min="25" max="25" width="6.5546875" style="238" bestFit="1" customWidth="1"/>
    <col min="26" max="28" width="6.77734375" style="238" bestFit="1" customWidth="1"/>
    <col min="29" max="29" width="4.88671875" style="238" bestFit="1" customWidth="1"/>
    <col min="30" max="33" width="8.33203125" style="238" bestFit="1" customWidth="1"/>
    <col min="34" max="36" width="8.21875" style="238" bestFit="1" customWidth="1"/>
    <col min="37" max="37" width="7.6640625" style="238" bestFit="1" customWidth="1"/>
    <col min="38" max="38" width="8.21875" style="238" bestFit="1" customWidth="1"/>
    <col min="39" max="39" width="7.88671875" style="238" bestFit="1" customWidth="1"/>
    <col min="40" max="40" width="8.33203125" style="238" bestFit="1" customWidth="1"/>
  </cols>
  <sheetData>
    <row r="1" spans="1:40" x14ac:dyDescent="0.3">
      <c r="A1" s="4"/>
      <c r="B1" s="5" t="s">
        <v>261</v>
      </c>
      <c r="C1" s="6"/>
      <c r="D1" s="7"/>
      <c r="E1" s="8"/>
      <c r="F1" s="4"/>
      <c r="G1" s="4"/>
      <c r="H1" s="4"/>
    </row>
    <row r="2" spans="1:40" x14ac:dyDescent="0.3">
      <c r="A2" s="4"/>
      <c r="B2" s="9" t="s">
        <v>262</v>
      </c>
      <c r="C2" s="10"/>
      <c r="D2" s="7"/>
      <c r="E2" s="8"/>
      <c r="F2" s="4"/>
      <c r="G2" s="4"/>
      <c r="H2" s="4"/>
    </row>
    <row r="3" spans="1:40" ht="21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40" ht="21" hidden="1" customHeight="1" x14ac:dyDescent="0.3">
      <c r="A4" s="63"/>
      <c r="B4" s="64"/>
      <c r="C4" s="66"/>
      <c r="D4" s="199"/>
      <c r="E4" s="200"/>
      <c r="F4" s="201"/>
      <c r="G4" s="202"/>
      <c r="H4" s="203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5"/>
    </row>
    <row r="5" spans="1:40" ht="21" hidden="1" customHeight="1" x14ac:dyDescent="0.3">
      <c r="A5" s="63"/>
      <c r="B5" s="64"/>
      <c r="C5" s="66"/>
      <c r="D5" s="199"/>
      <c r="E5" s="200"/>
      <c r="F5" s="201"/>
      <c r="G5" s="202"/>
      <c r="H5" s="203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5"/>
    </row>
    <row r="6" spans="1:40" ht="21" hidden="1" customHeight="1" x14ac:dyDescent="0.3">
      <c r="A6" s="63"/>
      <c r="B6" s="64"/>
      <c r="C6" s="66"/>
      <c r="D6" s="199"/>
      <c r="E6" s="200"/>
      <c r="F6" s="201"/>
      <c r="G6" s="202"/>
      <c r="H6" s="203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5"/>
    </row>
    <row r="7" spans="1:40" ht="48" x14ac:dyDescent="0.3">
      <c r="A7" s="63" t="s">
        <v>263</v>
      </c>
      <c r="B7" s="64" t="s">
        <v>264</v>
      </c>
      <c r="C7" s="65" t="s">
        <v>369</v>
      </c>
      <c r="D7" s="199" t="s">
        <v>265</v>
      </c>
      <c r="E7" s="200" t="s">
        <v>266</v>
      </c>
      <c r="F7" s="201" t="s">
        <v>267</v>
      </c>
      <c r="G7" s="202" t="s">
        <v>268</v>
      </c>
      <c r="H7" s="203" t="s">
        <v>269</v>
      </c>
      <c r="I7" s="204" t="s">
        <v>304</v>
      </c>
      <c r="J7" s="206" t="s">
        <v>686</v>
      </c>
      <c r="K7" s="206" t="s">
        <v>687</v>
      </c>
      <c r="L7" s="206" t="s">
        <v>688</v>
      </c>
      <c r="M7" s="206" t="s">
        <v>689</v>
      </c>
      <c r="N7" s="235" t="s">
        <v>681</v>
      </c>
      <c r="O7" s="235" t="s">
        <v>682</v>
      </c>
      <c r="P7" s="235" t="s">
        <v>683</v>
      </c>
      <c r="Q7" s="235" t="s">
        <v>684</v>
      </c>
      <c r="R7" s="235" t="s">
        <v>685</v>
      </c>
      <c r="S7" s="234" t="s">
        <v>678</v>
      </c>
      <c r="T7" s="234" t="s">
        <v>680</v>
      </c>
      <c r="U7" t="s">
        <v>368</v>
      </c>
    </row>
    <row r="8" spans="1:40" ht="82.8" x14ac:dyDescent="0.3">
      <c r="A8" s="11"/>
      <c r="B8" s="12" t="s">
        <v>292</v>
      </c>
      <c r="C8" s="13" t="s">
        <v>370</v>
      </c>
      <c r="D8" s="45">
        <f>SUM(D10:D12)</f>
        <v>17356</v>
      </c>
      <c r="E8" s="45">
        <f t="shared" ref="E8:T8" si="0">SUM(E10:E12)</f>
        <v>19428</v>
      </c>
      <c r="F8" s="45">
        <f t="shared" si="0"/>
        <v>22489</v>
      </c>
      <c r="G8" s="45">
        <f t="shared" si="0"/>
        <v>21884</v>
      </c>
      <c r="H8" s="45">
        <f t="shared" si="0"/>
        <v>22918</v>
      </c>
      <c r="I8" s="45">
        <f t="shared" si="0"/>
        <v>0</v>
      </c>
      <c r="J8" s="45">
        <f t="shared" si="0"/>
        <v>5698</v>
      </c>
      <c r="K8" s="45">
        <f t="shared" ref="K8:M8" si="1">SUM(K10:K12)</f>
        <v>5698</v>
      </c>
      <c r="L8" s="45">
        <f t="shared" si="1"/>
        <v>5698</v>
      </c>
      <c r="M8" s="45">
        <f t="shared" si="1"/>
        <v>9766</v>
      </c>
      <c r="N8" s="45">
        <f t="shared" ref="N8:R8" si="2">SUM(N10:N12)</f>
        <v>21075</v>
      </c>
      <c r="O8" s="45">
        <f t="shared" si="2"/>
        <v>126444</v>
      </c>
      <c r="P8" s="45">
        <f t="shared" si="2"/>
        <v>21075</v>
      </c>
      <c r="Q8" s="45">
        <f t="shared" si="2"/>
        <v>10531</v>
      </c>
      <c r="R8" s="45">
        <f t="shared" si="2"/>
        <v>10531</v>
      </c>
      <c r="S8" s="45">
        <f t="shared" si="0"/>
        <v>62927</v>
      </c>
      <c r="T8" s="45">
        <f t="shared" si="0"/>
        <v>125839</v>
      </c>
      <c r="U8" s="51" t="e">
        <f>VLOOKUP(A8,'[1]4'!$A$2:$F$256,3,FALSE)</f>
        <v>#N/A</v>
      </c>
      <c r="W8" s="240" t="s">
        <v>371</v>
      </c>
      <c r="X8" s="239" t="s">
        <v>690</v>
      </c>
      <c r="Y8" s="239" t="s">
        <v>691</v>
      </c>
      <c r="Z8" s="239" t="s">
        <v>692</v>
      </c>
      <c r="AA8" s="239" t="s">
        <v>693</v>
      </c>
      <c r="AB8" s="239" t="s">
        <v>694</v>
      </c>
      <c r="AC8" s="239" t="s">
        <v>706</v>
      </c>
      <c r="AD8" s="239" t="s">
        <v>695</v>
      </c>
      <c r="AE8" s="239" t="s">
        <v>696</v>
      </c>
      <c r="AF8" s="239" t="s">
        <v>697</v>
      </c>
      <c r="AG8" s="239" t="s">
        <v>698</v>
      </c>
      <c r="AH8" s="239" t="s">
        <v>699</v>
      </c>
      <c r="AI8" s="239" t="s">
        <v>700</v>
      </c>
      <c r="AJ8" s="239" t="s">
        <v>701</v>
      </c>
      <c r="AK8" s="239" t="s">
        <v>702</v>
      </c>
      <c r="AL8" s="239" t="s">
        <v>703</v>
      </c>
      <c r="AM8" s="239" t="s">
        <v>704</v>
      </c>
      <c r="AN8" s="239" t="s">
        <v>705</v>
      </c>
    </row>
    <row r="9" spans="1:40" x14ac:dyDescent="0.3">
      <c r="A9" s="15"/>
      <c r="B9" s="16" t="s">
        <v>270</v>
      </c>
      <c r="C9" s="17" t="s">
        <v>370</v>
      </c>
      <c r="D9" s="46">
        <f>SUM(D13+D92+D125)</f>
        <v>17356</v>
      </c>
      <c r="E9" s="46">
        <f t="shared" ref="E9:H9" si="3">SUM(E13+E92+E125)</f>
        <v>19428</v>
      </c>
      <c r="F9" s="46">
        <f t="shared" si="3"/>
        <v>22489</v>
      </c>
      <c r="G9" s="46">
        <f t="shared" si="3"/>
        <v>21884</v>
      </c>
      <c r="H9" s="46">
        <f t="shared" si="3"/>
        <v>22918</v>
      </c>
      <c r="I9" s="46">
        <f t="shared" ref="I9:T9" si="4">SUM(I13+I92+I125)</f>
        <v>0</v>
      </c>
      <c r="J9" s="46">
        <f t="shared" ref="J9:S9" si="5">SUM(J13+J92+J125)</f>
        <v>5698</v>
      </c>
      <c r="K9" s="46">
        <f t="shared" ref="K9:M9" si="6">SUM(K13+K92+K125)</f>
        <v>5698</v>
      </c>
      <c r="L9" s="46">
        <f t="shared" si="6"/>
        <v>5698</v>
      </c>
      <c r="M9" s="46">
        <f t="shared" si="6"/>
        <v>9766</v>
      </c>
      <c r="N9" s="46">
        <f t="shared" ref="N9:R9" si="7">SUM(N13+N92+N125)</f>
        <v>19349</v>
      </c>
      <c r="O9" s="46">
        <f t="shared" si="7"/>
        <v>116088</v>
      </c>
      <c r="P9" s="46">
        <f t="shared" si="7"/>
        <v>19349</v>
      </c>
      <c r="Q9" s="46">
        <f t="shared" si="7"/>
        <v>9668</v>
      </c>
      <c r="R9" s="46">
        <f t="shared" si="7"/>
        <v>9668</v>
      </c>
      <c r="S9" s="46">
        <f t="shared" si="5"/>
        <v>57631</v>
      </c>
      <c r="T9" s="46">
        <f t="shared" si="4"/>
        <v>115247</v>
      </c>
      <c r="U9" s="51" t="e">
        <f>VLOOKUP(A9,'[1]4'!$A$2:$F$256,3,FALSE)</f>
        <v>#N/A</v>
      </c>
      <c r="W9" s="40" t="s">
        <v>360</v>
      </c>
      <c r="X9" s="239">
        <v>187</v>
      </c>
      <c r="Y9" s="239">
        <v>270</v>
      </c>
      <c r="Z9" s="239">
        <v>331</v>
      </c>
      <c r="AA9" s="239">
        <v>304</v>
      </c>
      <c r="AB9" s="239">
        <v>328</v>
      </c>
      <c r="AC9" s="239"/>
      <c r="AD9" s="239">
        <v>94</v>
      </c>
      <c r="AE9" s="239">
        <v>94</v>
      </c>
      <c r="AF9" s="239">
        <v>94</v>
      </c>
      <c r="AG9" s="239">
        <v>165</v>
      </c>
      <c r="AH9" s="239">
        <v>224</v>
      </c>
      <c r="AI9" s="239">
        <v>1350</v>
      </c>
      <c r="AJ9" s="239">
        <v>224</v>
      </c>
      <c r="AK9" s="239">
        <v>113</v>
      </c>
      <c r="AL9" s="239">
        <v>113</v>
      </c>
      <c r="AM9" s="239">
        <v>438</v>
      </c>
      <c r="AN9" s="239">
        <v>875</v>
      </c>
    </row>
    <row r="10" spans="1:40" x14ac:dyDescent="0.3">
      <c r="A10" s="15"/>
      <c r="B10" s="18" t="s">
        <v>33</v>
      </c>
      <c r="C10" s="19" t="s">
        <v>370</v>
      </c>
      <c r="D10" s="149">
        <f>SUM(D13+D224+D225+D226+D227+D228+D229+D230+D231+D232+D233+D234+D235)+SUM(D242:D245)</f>
        <v>9936</v>
      </c>
      <c r="E10" s="149">
        <f t="shared" ref="E10:H10" si="8">SUM(E13+E224+E225+E226+E227+E228+E229+E230+E231+E232+E233+E234+E235)+SUM(E242:E245)</f>
        <v>10980</v>
      </c>
      <c r="F10" s="149">
        <f t="shared" si="8"/>
        <v>12979</v>
      </c>
      <c r="G10" s="149">
        <f t="shared" si="8"/>
        <v>13471</v>
      </c>
      <c r="H10" s="149">
        <f t="shared" si="8"/>
        <v>14410</v>
      </c>
      <c r="I10" s="149">
        <f t="shared" ref="I10:T10" si="9">SUM(I13+I224+I225+I226+I227+I228+I229+I230+I231+I232+I233+I234+I235)+SUM(I242:I245)</f>
        <v>0</v>
      </c>
      <c r="J10" s="149">
        <f t="shared" ref="J10" si="10">SUM(J13+J224+J225+J226+J227+J228+J229+J230+J231+J232+J233+J234+J235)+SUM(J242:J245)</f>
        <v>2852</v>
      </c>
      <c r="K10" s="149">
        <f t="shared" ref="K10:M10" si="11">SUM(K13+K224+K225+K226+K227+K228+K229+K230+K231+K232+K233+K234+K235)+SUM(K242:K245)</f>
        <v>2852</v>
      </c>
      <c r="L10" s="149">
        <f t="shared" si="11"/>
        <v>2852</v>
      </c>
      <c r="M10" s="149">
        <f t="shared" si="11"/>
        <v>4885</v>
      </c>
      <c r="N10" s="149">
        <f t="shared" ref="N10:R10" si="12">SUM(N13+N224+N225+N226+N227+N228+N229+N230+N231+N232+N233+N234+N235)+SUM(N242:N245)</f>
        <v>14017</v>
      </c>
      <c r="O10" s="149">
        <f t="shared" si="12"/>
        <v>84101</v>
      </c>
      <c r="P10" s="149">
        <f t="shared" si="12"/>
        <v>14017</v>
      </c>
      <c r="Q10" s="149">
        <f t="shared" si="12"/>
        <v>7007</v>
      </c>
      <c r="R10" s="149">
        <f t="shared" si="12"/>
        <v>7007</v>
      </c>
      <c r="S10" s="149">
        <f t="shared" ref="S10" si="13">SUM(S13+S224+S225+S226+S227+S228+S229+S230+S231+S232+S233+S234+S235)+SUM(S242:S245)</f>
        <v>43559</v>
      </c>
      <c r="T10" s="149">
        <f t="shared" si="9"/>
        <v>87110</v>
      </c>
      <c r="U10" s="51" t="e">
        <f>VLOOKUP(A10,'[1]4'!$A$2:$F$256,3,FALSE)</f>
        <v>#N/A</v>
      </c>
      <c r="W10" s="40" t="s">
        <v>193</v>
      </c>
      <c r="X10" s="239">
        <v>194</v>
      </c>
      <c r="Y10" s="239">
        <v>217</v>
      </c>
      <c r="Z10" s="239">
        <v>227</v>
      </c>
      <c r="AA10" s="239">
        <v>216</v>
      </c>
      <c r="AB10" s="239">
        <v>216</v>
      </c>
      <c r="AC10" s="239"/>
      <c r="AD10" s="239">
        <v>66</v>
      </c>
      <c r="AE10" s="239">
        <v>66</v>
      </c>
      <c r="AF10" s="239">
        <v>66</v>
      </c>
      <c r="AG10" s="239">
        <v>112</v>
      </c>
      <c r="AH10" s="239">
        <v>220</v>
      </c>
      <c r="AI10" s="239">
        <v>1323</v>
      </c>
      <c r="AJ10" s="239">
        <v>220</v>
      </c>
      <c r="AK10" s="239">
        <v>111</v>
      </c>
      <c r="AL10" s="239">
        <v>111</v>
      </c>
      <c r="AM10" s="239">
        <v>1091</v>
      </c>
      <c r="AN10" s="239">
        <v>2181</v>
      </c>
    </row>
    <row r="11" spans="1:40" x14ac:dyDescent="0.3">
      <c r="A11" s="15"/>
      <c r="B11" s="18" t="s">
        <v>92</v>
      </c>
      <c r="C11" s="19" t="s">
        <v>370</v>
      </c>
      <c r="D11" s="149">
        <f>SUM(D125+D236+D237+D238+D239+D240)+D246</f>
        <v>5967</v>
      </c>
      <c r="E11" s="149">
        <f t="shared" ref="E11:H11" si="14">SUM(E125+E236+E237+E238+E239+E240)+E246</f>
        <v>6774</v>
      </c>
      <c r="F11" s="149">
        <f t="shared" si="14"/>
        <v>7728</v>
      </c>
      <c r="G11" s="149">
        <f t="shared" si="14"/>
        <v>6719</v>
      </c>
      <c r="H11" s="149">
        <f t="shared" si="14"/>
        <v>6752</v>
      </c>
      <c r="I11" s="149">
        <f t="shared" ref="I11:T11" si="15">SUM(I125+I236+I237+I238+I239+I240)+I246</f>
        <v>0</v>
      </c>
      <c r="J11" s="149">
        <f t="shared" ref="J11" si="16">SUM(J125+J236+J237+J238+J239+J240)+J246</f>
        <v>2279</v>
      </c>
      <c r="K11" s="149">
        <f t="shared" ref="K11:M11" si="17">SUM(K125+K236+K237+K238+K239+K240)+K246</f>
        <v>2279</v>
      </c>
      <c r="L11" s="149">
        <f t="shared" si="17"/>
        <v>2279</v>
      </c>
      <c r="M11" s="149">
        <f t="shared" si="17"/>
        <v>3907</v>
      </c>
      <c r="N11" s="149">
        <f t="shared" ref="N11:R11" si="18">SUM(N125+N236+N237+N238+N239+N240)+N246</f>
        <v>5576</v>
      </c>
      <c r="O11" s="149">
        <f t="shared" si="18"/>
        <v>33460</v>
      </c>
      <c r="P11" s="149">
        <f t="shared" si="18"/>
        <v>5576</v>
      </c>
      <c r="Q11" s="149">
        <f t="shared" si="18"/>
        <v>2786</v>
      </c>
      <c r="R11" s="149">
        <f t="shared" si="18"/>
        <v>2786</v>
      </c>
      <c r="S11" s="149">
        <f t="shared" ref="S11" si="19">SUM(S125+S236+S237+S238+S239+S240)+S246</f>
        <v>14820</v>
      </c>
      <c r="T11" s="149">
        <f t="shared" si="15"/>
        <v>29631</v>
      </c>
      <c r="U11" s="51" t="e">
        <f>VLOOKUP(A11,'[1]4'!$A$2:$F$256,3,FALSE)</f>
        <v>#N/A</v>
      </c>
      <c r="W11" s="40" t="s">
        <v>33</v>
      </c>
      <c r="X11" s="239">
        <v>3015</v>
      </c>
      <c r="Y11" s="239">
        <v>3113</v>
      </c>
      <c r="Z11" s="239">
        <v>3955</v>
      </c>
      <c r="AA11" s="239">
        <v>4134</v>
      </c>
      <c r="AB11" s="239">
        <v>4510</v>
      </c>
      <c r="AC11" s="239"/>
      <c r="AD11" s="239">
        <v>526</v>
      </c>
      <c r="AE11" s="239">
        <v>526</v>
      </c>
      <c r="AF11" s="239">
        <v>526</v>
      </c>
      <c r="AG11" s="239">
        <v>904</v>
      </c>
      <c r="AH11" s="239">
        <v>4444</v>
      </c>
      <c r="AI11" s="239">
        <v>26661</v>
      </c>
      <c r="AJ11" s="239">
        <v>4444</v>
      </c>
      <c r="AK11" s="239">
        <v>2222</v>
      </c>
      <c r="AL11" s="239">
        <v>2222</v>
      </c>
      <c r="AM11" s="239">
        <v>15651</v>
      </c>
      <c r="AN11" s="239">
        <v>31301</v>
      </c>
    </row>
    <row r="12" spans="1:40" x14ac:dyDescent="0.3">
      <c r="A12" s="15"/>
      <c r="B12" s="18" t="s">
        <v>164</v>
      </c>
      <c r="C12" s="19" t="s">
        <v>370</v>
      </c>
      <c r="D12" s="149">
        <f>SUM(D92+D241)</f>
        <v>1453</v>
      </c>
      <c r="E12" s="149">
        <f t="shared" ref="E12:H12" si="20">SUM(E92+E241)</f>
        <v>1674</v>
      </c>
      <c r="F12" s="149">
        <f t="shared" si="20"/>
        <v>1782</v>
      </c>
      <c r="G12" s="149">
        <f t="shared" si="20"/>
        <v>1694</v>
      </c>
      <c r="H12" s="149">
        <f t="shared" si="20"/>
        <v>1756</v>
      </c>
      <c r="I12" s="149">
        <f t="shared" ref="I12:T12" si="21">SUM(I92+I241)</f>
        <v>0</v>
      </c>
      <c r="J12" s="149">
        <f t="shared" ref="J12:S12" si="22">SUM(J92+J241)</f>
        <v>567</v>
      </c>
      <c r="K12" s="149">
        <f t="shared" ref="K12:M12" si="23">SUM(K92+K241)</f>
        <v>567</v>
      </c>
      <c r="L12" s="149">
        <f t="shared" si="23"/>
        <v>567</v>
      </c>
      <c r="M12" s="149">
        <f t="shared" si="23"/>
        <v>974</v>
      </c>
      <c r="N12" s="149">
        <f t="shared" ref="N12:R12" si="24">SUM(N92+N241)</f>
        <v>1482</v>
      </c>
      <c r="O12" s="149">
        <f t="shared" si="24"/>
        <v>8883</v>
      </c>
      <c r="P12" s="149">
        <f t="shared" si="24"/>
        <v>1482</v>
      </c>
      <c r="Q12" s="149">
        <f t="shared" si="24"/>
        <v>738</v>
      </c>
      <c r="R12" s="149">
        <f t="shared" si="24"/>
        <v>738</v>
      </c>
      <c r="S12" s="149">
        <f t="shared" si="22"/>
        <v>4548</v>
      </c>
      <c r="T12" s="149">
        <f t="shared" si="21"/>
        <v>9098</v>
      </c>
      <c r="U12" s="51" t="e">
        <f>VLOOKUP(A12,'[1]4'!$A$2:$F$256,3,FALSE)</f>
        <v>#N/A</v>
      </c>
      <c r="W12" s="40" t="s">
        <v>117</v>
      </c>
      <c r="X12" s="239">
        <v>33</v>
      </c>
      <c r="Y12" s="239">
        <v>26</v>
      </c>
      <c r="Z12" s="239">
        <v>32</v>
      </c>
      <c r="AA12" s="239">
        <v>22</v>
      </c>
      <c r="AB12" s="239">
        <v>21</v>
      </c>
      <c r="AC12" s="239"/>
      <c r="AD12" s="239">
        <v>9</v>
      </c>
      <c r="AE12" s="239">
        <v>9</v>
      </c>
      <c r="AF12" s="239">
        <v>9</v>
      </c>
      <c r="AG12" s="239">
        <v>16</v>
      </c>
      <c r="AH12" s="239">
        <v>28</v>
      </c>
      <c r="AI12" s="239">
        <v>171</v>
      </c>
      <c r="AJ12" s="239">
        <v>28</v>
      </c>
      <c r="AK12" s="239">
        <v>14</v>
      </c>
      <c r="AL12" s="239">
        <v>14</v>
      </c>
      <c r="AM12" s="239">
        <v>83</v>
      </c>
      <c r="AN12" s="239">
        <v>165</v>
      </c>
    </row>
    <row r="13" spans="1:40" x14ac:dyDescent="0.3">
      <c r="A13" s="15"/>
      <c r="B13" s="20" t="s">
        <v>271</v>
      </c>
      <c r="C13" s="21" t="s">
        <v>370</v>
      </c>
      <c r="D13" s="47">
        <f>SUM(D14+D22+D29+D34+D39+D45+D48+D52+D60+D69+D77+D80+D87)</f>
        <v>9936</v>
      </c>
      <c r="E13" s="47">
        <f t="shared" ref="E13:H13" si="25">SUM(E14+E22+E29+E34+E39+E45+E48+E52+E60+E69+E77+E80+E87)</f>
        <v>10980</v>
      </c>
      <c r="F13" s="47">
        <f t="shared" si="25"/>
        <v>12979</v>
      </c>
      <c r="G13" s="47">
        <f t="shared" si="25"/>
        <v>13471</v>
      </c>
      <c r="H13" s="47">
        <f t="shared" si="25"/>
        <v>14410</v>
      </c>
      <c r="I13" s="47">
        <f t="shared" ref="I13:T13" si="26">SUM(I14+I22+I29+I34+I39+I45+I48+I52+I60+I69+I77+I80+I87)</f>
        <v>0</v>
      </c>
      <c r="J13" s="47">
        <f t="shared" ref="J13:S13" si="27">SUM(J14+J22+J29+J34+J39+J45+J48+J52+J60+J69+J77+J80+J87)</f>
        <v>2852</v>
      </c>
      <c r="K13" s="47">
        <f t="shared" ref="K13:M13" si="28">SUM(K14+K22+K29+K34+K39+K45+K48+K52+K60+K69+K77+K80+K87)</f>
        <v>2852</v>
      </c>
      <c r="L13" s="47">
        <f t="shared" si="28"/>
        <v>2852</v>
      </c>
      <c r="M13" s="47">
        <f t="shared" si="28"/>
        <v>4885</v>
      </c>
      <c r="N13" s="47">
        <f t="shared" ref="N13:R13" si="29">SUM(N14+N22+N29+N34+N39+N45+N48+N52+N60+N69+N77+N80+N87)</f>
        <v>12722</v>
      </c>
      <c r="O13" s="47">
        <f t="shared" si="29"/>
        <v>76333</v>
      </c>
      <c r="P13" s="47">
        <f t="shared" si="29"/>
        <v>12722</v>
      </c>
      <c r="Q13" s="47">
        <f t="shared" si="29"/>
        <v>6359</v>
      </c>
      <c r="R13" s="47">
        <f t="shared" si="29"/>
        <v>6359</v>
      </c>
      <c r="S13" s="47">
        <f t="shared" si="27"/>
        <v>39525</v>
      </c>
      <c r="T13" s="47">
        <f t="shared" si="26"/>
        <v>79043</v>
      </c>
      <c r="U13" s="51" t="e">
        <f>VLOOKUP(A13,'[1]4'!$A$2:$F$256,3,FALSE)</f>
        <v>#N/A</v>
      </c>
      <c r="W13" s="40" t="s">
        <v>42</v>
      </c>
      <c r="X13" s="239">
        <v>198</v>
      </c>
      <c r="Y13" s="239">
        <v>203</v>
      </c>
      <c r="Z13" s="239">
        <v>265</v>
      </c>
      <c r="AA13" s="239">
        <v>229</v>
      </c>
      <c r="AB13" s="239">
        <v>292</v>
      </c>
      <c r="AC13" s="239"/>
      <c r="AD13" s="239">
        <v>65</v>
      </c>
      <c r="AE13" s="239">
        <v>65</v>
      </c>
      <c r="AF13" s="239">
        <v>65</v>
      </c>
      <c r="AG13" s="239">
        <v>111</v>
      </c>
      <c r="AH13" s="239">
        <v>317</v>
      </c>
      <c r="AI13" s="239">
        <v>1903</v>
      </c>
      <c r="AJ13" s="239">
        <v>317</v>
      </c>
      <c r="AK13" s="239">
        <v>159</v>
      </c>
      <c r="AL13" s="239">
        <v>159</v>
      </c>
      <c r="AM13" s="239">
        <v>1170</v>
      </c>
      <c r="AN13" s="239">
        <v>2338</v>
      </c>
    </row>
    <row r="14" spans="1:40" x14ac:dyDescent="0.3">
      <c r="A14" s="15"/>
      <c r="B14" s="22" t="s">
        <v>272</v>
      </c>
      <c r="C14" s="21" t="s">
        <v>370</v>
      </c>
      <c r="D14" s="23">
        <f>SUM(D15:D21)</f>
        <v>3015</v>
      </c>
      <c r="E14" s="23">
        <f t="shared" ref="E14:T14" si="30">SUM(E15:E21)</f>
        <v>3113</v>
      </c>
      <c r="F14" s="23">
        <f>SUM(F15:F21)</f>
        <v>3955</v>
      </c>
      <c r="G14" s="23">
        <f t="shared" si="30"/>
        <v>4134</v>
      </c>
      <c r="H14" s="23">
        <f t="shared" si="30"/>
        <v>4510</v>
      </c>
      <c r="I14" s="23">
        <f t="shared" si="30"/>
        <v>0</v>
      </c>
      <c r="J14" s="23">
        <f t="shared" ref="J14:M14" si="31">SUM(J15:J21)</f>
        <v>526</v>
      </c>
      <c r="K14" s="23">
        <f t="shared" si="31"/>
        <v>526</v>
      </c>
      <c r="L14" s="23">
        <f t="shared" si="31"/>
        <v>526</v>
      </c>
      <c r="M14" s="23">
        <f t="shared" si="31"/>
        <v>904</v>
      </c>
      <c r="N14" s="23">
        <f t="shared" ref="N14:R14" si="32">SUM(N15:N21)</f>
        <v>4038</v>
      </c>
      <c r="O14" s="23">
        <f t="shared" si="32"/>
        <v>24228</v>
      </c>
      <c r="P14" s="23">
        <f t="shared" si="32"/>
        <v>4038</v>
      </c>
      <c r="Q14" s="23">
        <f t="shared" si="32"/>
        <v>2019</v>
      </c>
      <c r="R14" s="23">
        <f t="shared" si="32"/>
        <v>2019</v>
      </c>
      <c r="S14" s="23">
        <f t="shared" ref="S14" si="33">SUM(S15:S21)</f>
        <v>14223</v>
      </c>
      <c r="T14" s="23">
        <f t="shared" si="30"/>
        <v>28445</v>
      </c>
      <c r="U14" s="51" t="e">
        <f>VLOOKUP(A14,'[1]4'!$A$2:$F$256,3,FALSE)</f>
        <v>#N/A</v>
      </c>
      <c r="W14" s="40" t="s">
        <v>361</v>
      </c>
      <c r="X14" s="239">
        <v>166</v>
      </c>
      <c r="Y14" s="239">
        <v>187</v>
      </c>
      <c r="Z14" s="239">
        <v>201</v>
      </c>
      <c r="AA14" s="239">
        <v>216</v>
      </c>
      <c r="AB14" s="239">
        <v>254</v>
      </c>
      <c r="AC14" s="239"/>
      <c r="AD14" s="239">
        <v>64</v>
      </c>
      <c r="AE14" s="239">
        <v>64</v>
      </c>
      <c r="AF14" s="239">
        <v>64</v>
      </c>
      <c r="AG14" s="239">
        <v>110</v>
      </c>
      <c r="AH14" s="239">
        <v>215</v>
      </c>
      <c r="AI14" s="239">
        <v>1289</v>
      </c>
      <c r="AJ14" s="239">
        <v>215</v>
      </c>
      <c r="AK14" s="239">
        <v>107</v>
      </c>
      <c r="AL14" s="239">
        <v>107</v>
      </c>
      <c r="AM14" s="239">
        <v>736</v>
      </c>
      <c r="AN14" s="239">
        <v>1470</v>
      </c>
    </row>
    <row r="15" spans="1:40" x14ac:dyDescent="0.3">
      <c r="A15" s="15">
        <v>4318</v>
      </c>
      <c r="B15" s="24" t="s">
        <v>35</v>
      </c>
      <c r="C15" s="21" t="s">
        <v>370</v>
      </c>
      <c r="D15" s="48">
        <v>770</v>
      </c>
      <c r="E15" s="48">
        <v>780</v>
      </c>
      <c r="F15" s="48">
        <v>970</v>
      </c>
      <c r="G15" s="48">
        <v>1000</v>
      </c>
      <c r="H15" s="48">
        <v>1150</v>
      </c>
      <c r="I15" s="48"/>
      <c r="J15" s="237">
        <f>IFERROR(ROUND(VLOOKUP(A15,[2]GESTANTES!$B$10:$J$222,6,FALSE),0),0)</f>
        <v>117</v>
      </c>
      <c r="K15" s="237">
        <f>IFERROR(ROUND(VLOOKUP(A15,[2]GESTANTES!$B$10:$J$222,7,FALSE),0),0)</f>
        <v>117</v>
      </c>
      <c r="L15" s="237">
        <f>IFERROR(ROUND(VLOOKUP(A15,[2]GESTANTES!$B$10:$J$222,8,FALSE),0),0)</f>
        <v>117</v>
      </c>
      <c r="M15" s="237">
        <f>IFERROR(ROUND(VLOOKUP(A15,[2]GESTANTES!$B$10:$J$222,9,FALSE),0),0)</f>
        <v>200</v>
      </c>
      <c r="N15" s="236">
        <f>IFERROR(ROUND(VLOOKUP(A15,'[3]CHICLAYO 5 -59'!$B$12:$H$301,3,FALSE),0),0)</f>
        <v>843</v>
      </c>
      <c r="O15" s="236">
        <f>IFERROR(ROUND(VLOOKUP(A15,'[3]CHICLAYO 5 -59'!$B$12:$H$301,4,FALSE),0),0)</f>
        <v>5059</v>
      </c>
      <c r="P15" s="236">
        <f>IFERROR(ROUND(VLOOKUP(A15,'[3]CHICLAYO 5 -59'!$B$12:$H$301,5,FALSE),0),0)</f>
        <v>843</v>
      </c>
      <c r="Q15" s="236">
        <f>IFERROR(ROUND(VLOOKUP(A15,'[3]CHICLAYO 5 -59'!$B$12:$H$301,6,FALSE),0),0)</f>
        <v>422</v>
      </c>
      <c r="R15" s="236">
        <f>IFERROR(ROUND(VLOOKUP(A15,'[3]CHICLAYO 5 -59'!$B$12:$H$301,7,FALSE),0),0)</f>
        <v>422</v>
      </c>
      <c r="S15" s="196">
        <f>ROUND(VLOOKUP(A15,'[4]CHICLAYO AM'!$B$12:$E$286,3,FALSE),0)</f>
        <v>2970</v>
      </c>
      <c r="T15" s="196">
        <f>ROUND(VLOOKUP(A15,'[4]CHICLAYO AM'!$B$12:$E$286,4,FALSE),0)</f>
        <v>5939</v>
      </c>
      <c r="U15" s="51" t="str">
        <f>VLOOKUP(A15,'[1]4'!$A$2:$F$256,3,FALSE)</f>
        <v>CHICLAYO</v>
      </c>
      <c r="W15" s="40" t="s">
        <v>362</v>
      </c>
      <c r="X15" s="239">
        <v>32</v>
      </c>
      <c r="Y15" s="239">
        <v>24</v>
      </c>
      <c r="Z15" s="239">
        <v>29</v>
      </c>
      <c r="AA15" s="239">
        <v>26</v>
      </c>
      <c r="AB15" s="239">
        <v>29</v>
      </c>
      <c r="AC15" s="239"/>
      <c r="AD15" s="239">
        <v>7</v>
      </c>
      <c r="AE15" s="239">
        <v>7</v>
      </c>
      <c r="AF15" s="239">
        <v>7</v>
      </c>
      <c r="AG15" s="239">
        <v>12</v>
      </c>
      <c r="AH15" s="239">
        <v>39</v>
      </c>
      <c r="AI15" s="239">
        <v>236</v>
      </c>
      <c r="AJ15" s="239">
        <v>39</v>
      </c>
      <c r="AK15" s="239">
        <v>20</v>
      </c>
      <c r="AL15" s="239">
        <v>20</v>
      </c>
      <c r="AM15" s="239">
        <v>212</v>
      </c>
      <c r="AN15" s="239">
        <v>424</v>
      </c>
    </row>
    <row r="16" spans="1:40" x14ac:dyDescent="0.3">
      <c r="A16" s="15">
        <v>4319</v>
      </c>
      <c r="B16" s="24" t="s">
        <v>36</v>
      </c>
      <c r="C16" s="21"/>
      <c r="D16" s="48">
        <v>350</v>
      </c>
      <c r="E16" s="48">
        <v>360</v>
      </c>
      <c r="F16" s="48">
        <v>482</v>
      </c>
      <c r="G16" s="48">
        <v>500</v>
      </c>
      <c r="H16" s="48">
        <v>600</v>
      </c>
      <c r="I16" s="48"/>
      <c r="J16" s="237">
        <f>IFERROR(ROUND(VLOOKUP(A16,[2]GESTANTES!$B$10:$J$222,6,FALSE),0),0)</f>
        <v>111</v>
      </c>
      <c r="K16" s="237">
        <f>IFERROR(ROUND(VLOOKUP(A16,[2]GESTANTES!$B$10:$J$222,7,FALSE),0),0)</f>
        <v>111</v>
      </c>
      <c r="L16" s="237">
        <f>IFERROR(ROUND(VLOOKUP(A16,[2]GESTANTES!$B$10:$J$222,8,FALSE),0),0)</f>
        <v>111</v>
      </c>
      <c r="M16" s="237">
        <f>IFERROR(ROUND(VLOOKUP(A16,[2]GESTANTES!$B$10:$J$222,9,FALSE),0),0)</f>
        <v>191</v>
      </c>
      <c r="N16" s="236">
        <f>IFERROR(ROUND(VLOOKUP(A16,'[3]CHICLAYO 5 -59'!$B$12:$H$301,3,FALSE),0),0)</f>
        <v>933</v>
      </c>
      <c r="O16" s="236">
        <f>IFERROR(ROUND(VLOOKUP(A16,'[3]CHICLAYO 5 -59'!$B$12:$H$301,4,FALSE),0),0)</f>
        <v>5599</v>
      </c>
      <c r="P16" s="236">
        <f>IFERROR(ROUND(VLOOKUP(A16,'[3]CHICLAYO 5 -59'!$B$12:$H$301,5,FALSE),0),0)</f>
        <v>933</v>
      </c>
      <c r="Q16" s="236">
        <f>IFERROR(ROUND(VLOOKUP(A16,'[3]CHICLAYO 5 -59'!$B$12:$H$301,6,FALSE),0),0)</f>
        <v>467</v>
      </c>
      <c r="R16" s="236">
        <f>IFERROR(ROUND(VLOOKUP(A16,'[3]CHICLAYO 5 -59'!$B$12:$H$301,7,FALSE),0),0)</f>
        <v>467</v>
      </c>
      <c r="S16" s="196">
        <f>ROUND(VLOOKUP(A16,'[4]CHICLAYO AM'!$B$12:$E$286,3,FALSE),0)</f>
        <v>3287</v>
      </c>
      <c r="T16" s="196">
        <f>ROUND(VLOOKUP(A16,'[4]CHICLAYO AM'!$B$12:$E$286,4,FALSE),0)</f>
        <v>6574</v>
      </c>
      <c r="U16" s="51" t="str">
        <f>VLOOKUP(A16,'[1]4'!$A$2:$F$256,3,FALSE)</f>
        <v>CHICLAYO</v>
      </c>
      <c r="W16" s="40" t="s">
        <v>164</v>
      </c>
      <c r="X16" s="239">
        <v>461</v>
      </c>
      <c r="Y16" s="239">
        <v>567</v>
      </c>
      <c r="Z16" s="239">
        <v>555</v>
      </c>
      <c r="AA16" s="239">
        <v>549</v>
      </c>
      <c r="AB16" s="239">
        <v>569</v>
      </c>
      <c r="AC16" s="239"/>
      <c r="AD16" s="239">
        <v>166</v>
      </c>
      <c r="AE16" s="239">
        <v>166</v>
      </c>
      <c r="AF16" s="239">
        <v>166</v>
      </c>
      <c r="AG16" s="239">
        <v>283</v>
      </c>
      <c r="AH16" s="239">
        <v>573</v>
      </c>
      <c r="AI16" s="239">
        <v>3433</v>
      </c>
      <c r="AJ16" s="239">
        <v>573</v>
      </c>
      <c r="AK16" s="239">
        <v>286</v>
      </c>
      <c r="AL16" s="239">
        <v>286</v>
      </c>
      <c r="AM16" s="239">
        <v>2078</v>
      </c>
      <c r="AN16" s="239">
        <v>4156</v>
      </c>
    </row>
    <row r="17" spans="1:40" x14ac:dyDescent="0.3">
      <c r="A17" s="15">
        <v>4320</v>
      </c>
      <c r="B17" s="24" t="s">
        <v>37</v>
      </c>
      <c r="C17" s="21"/>
      <c r="D17" s="48">
        <v>245</v>
      </c>
      <c r="E17" s="48">
        <v>273</v>
      </c>
      <c r="F17" s="48">
        <v>383</v>
      </c>
      <c r="G17" s="48">
        <v>394</v>
      </c>
      <c r="H17" s="48">
        <v>394</v>
      </c>
      <c r="I17" s="48"/>
      <c r="J17" s="237">
        <f>IFERROR(ROUND(VLOOKUP(A17,[2]GESTANTES!$B$10:$J$222,6,FALSE),0),0)</f>
        <v>56</v>
      </c>
      <c r="K17" s="237">
        <f>IFERROR(ROUND(VLOOKUP(A17,[2]GESTANTES!$B$10:$J$222,7,FALSE),0),0)</f>
        <v>56</v>
      </c>
      <c r="L17" s="237">
        <f>IFERROR(ROUND(VLOOKUP(A17,[2]GESTANTES!$B$10:$J$222,8,FALSE),0),0)</f>
        <v>56</v>
      </c>
      <c r="M17" s="237">
        <f>IFERROR(ROUND(VLOOKUP(A17,[2]GESTANTES!$B$10:$J$222,9,FALSE),0),0)</f>
        <v>96</v>
      </c>
      <c r="N17" s="236">
        <f>IFERROR(ROUND(VLOOKUP(A17,'[3]CHICLAYO 5 -59'!$B$12:$H$301,3,FALSE),0),0)</f>
        <v>347</v>
      </c>
      <c r="O17" s="236">
        <f>IFERROR(ROUND(VLOOKUP(A17,'[3]CHICLAYO 5 -59'!$B$12:$H$301,4,FALSE),0),0)</f>
        <v>2081</v>
      </c>
      <c r="P17" s="236">
        <f>IFERROR(ROUND(VLOOKUP(A17,'[3]CHICLAYO 5 -59'!$B$12:$H$301,5,FALSE),0),0)</f>
        <v>347</v>
      </c>
      <c r="Q17" s="236">
        <f>IFERROR(ROUND(VLOOKUP(A17,'[3]CHICLAYO 5 -59'!$B$12:$H$301,6,FALSE),0),0)</f>
        <v>173</v>
      </c>
      <c r="R17" s="236">
        <f>IFERROR(ROUND(VLOOKUP(A17,'[3]CHICLAYO 5 -59'!$B$12:$H$301,7,FALSE),0),0)</f>
        <v>173</v>
      </c>
      <c r="S17" s="196">
        <f>ROUND(VLOOKUP(A17,'[4]CHICLAYO AM'!$B$12:$E$286,3,FALSE),0)</f>
        <v>1222</v>
      </c>
      <c r="T17" s="196">
        <f>ROUND(VLOOKUP(A17,'[4]CHICLAYO AM'!$B$12:$E$286,4,FALSE),0)</f>
        <v>2444</v>
      </c>
      <c r="U17" s="51" t="str">
        <f>VLOOKUP(A17,'[1]4'!$A$2:$F$256,3,FALSE)</f>
        <v>CHICLAYO</v>
      </c>
      <c r="W17" s="40" t="s">
        <v>97</v>
      </c>
      <c r="X17" s="239">
        <v>180</v>
      </c>
      <c r="Y17" s="239">
        <v>269</v>
      </c>
      <c r="Z17" s="239">
        <v>265</v>
      </c>
      <c r="AA17" s="239">
        <v>223</v>
      </c>
      <c r="AB17" s="239">
        <v>208</v>
      </c>
      <c r="AC17" s="239"/>
      <c r="AD17" s="239">
        <v>98</v>
      </c>
      <c r="AE17" s="239">
        <v>98</v>
      </c>
      <c r="AF17" s="239">
        <v>98</v>
      </c>
      <c r="AG17" s="239">
        <v>167</v>
      </c>
      <c r="AH17" s="239">
        <v>183</v>
      </c>
      <c r="AI17" s="239">
        <v>1100</v>
      </c>
      <c r="AJ17" s="239">
        <v>183</v>
      </c>
      <c r="AK17" s="239">
        <v>91</v>
      </c>
      <c r="AL17" s="239">
        <v>91</v>
      </c>
      <c r="AM17" s="239">
        <v>679</v>
      </c>
      <c r="AN17" s="239">
        <v>1358</v>
      </c>
    </row>
    <row r="18" spans="1:40" x14ac:dyDescent="0.3">
      <c r="A18" s="15">
        <v>4321</v>
      </c>
      <c r="B18" s="24" t="s">
        <v>306</v>
      </c>
      <c r="C18" s="21"/>
      <c r="D18" s="48">
        <v>500</v>
      </c>
      <c r="E18" s="48">
        <v>520</v>
      </c>
      <c r="F18" s="48">
        <v>580</v>
      </c>
      <c r="G18" s="48">
        <v>590</v>
      </c>
      <c r="H18" s="48">
        <v>670</v>
      </c>
      <c r="I18" s="48"/>
      <c r="J18" s="237">
        <f>IFERROR(ROUND(VLOOKUP(A18,[2]GESTANTES!$B$10:$J$222,6,FALSE),0),0)</f>
        <v>73</v>
      </c>
      <c r="K18" s="237">
        <f>IFERROR(ROUND(VLOOKUP(A18,[2]GESTANTES!$B$10:$J$222,7,FALSE),0),0)</f>
        <v>73</v>
      </c>
      <c r="L18" s="237">
        <f>IFERROR(ROUND(VLOOKUP(A18,[2]GESTANTES!$B$10:$J$222,8,FALSE),0),0)</f>
        <v>73</v>
      </c>
      <c r="M18" s="237">
        <f>IFERROR(ROUND(VLOOKUP(A18,[2]GESTANTES!$B$10:$J$222,9,FALSE),0),0)</f>
        <v>126</v>
      </c>
      <c r="N18" s="236">
        <f>IFERROR(ROUND(VLOOKUP(A18,'[3]CHICLAYO 5 -59'!$B$12:$H$301,3,FALSE),0),0)</f>
        <v>518</v>
      </c>
      <c r="O18" s="236">
        <f>IFERROR(ROUND(VLOOKUP(A18,'[3]CHICLAYO 5 -59'!$B$12:$H$301,4,FALSE),0),0)</f>
        <v>3110</v>
      </c>
      <c r="P18" s="236">
        <f>IFERROR(ROUND(VLOOKUP(A18,'[3]CHICLAYO 5 -59'!$B$12:$H$301,5,FALSE),0),0)</f>
        <v>518</v>
      </c>
      <c r="Q18" s="236">
        <f>IFERROR(ROUND(VLOOKUP(A18,'[3]CHICLAYO 5 -59'!$B$12:$H$301,6,FALSE),0),0)</f>
        <v>259</v>
      </c>
      <c r="R18" s="236">
        <f>IFERROR(ROUND(VLOOKUP(A18,'[3]CHICLAYO 5 -59'!$B$12:$H$301,7,FALSE),0),0)</f>
        <v>259</v>
      </c>
      <c r="S18" s="196">
        <f>ROUND(VLOOKUP(A18,'[4]CHICLAYO AM'!$B$12:$E$286,3,FALSE),0)</f>
        <v>1826</v>
      </c>
      <c r="T18" s="196">
        <f>ROUND(VLOOKUP(A18,'[4]CHICLAYO AM'!$B$12:$E$286,4,FALSE),0)</f>
        <v>3651</v>
      </c>
      <c r="U18" s="51" t="str">
        <f>VLOOKUP(A18,'[1]4'!$A$2:$F$256,3,FALSE)</f>
        <v>CHICLAYO</v>
      </c>
      <c r="W18" s="40" t="s">
        <v>363</v>
      </c>
      <c r="X18" s="239">
        <v>320</v>
      </c>
      <c r="Y18" s="239">
        <v>330</v>
      </c>
      <c r="Z18" s="239">
        <v>410</v>
      </c>
      <c r="AA18" s="239">
        <v>385</v>
      </c>
      <c r="AB18" s="239">
        <v>414</v>
      </c>
      <c r="AC18" s="239"/>
      <c r="AD18" s="239">
        <v>124</v>
      </c>
      <c r="AE18" s="239">
        <v>124</v>
      </c>
      <c r="AF18" s="239">
        <v>124</v>
      </c>
      <c r="AG18" s="239">
        <v>216</v>
      </c>
      <c r="AH18" s="239">
        <v>272</v>
      </c>
      <c r="AI18" s="239">
        <v>1633</v>
      </c>
      <c r="AJ18" s="239">
        <v>272</v>
      </c>
      <c r="AK18" s="239">
        <v>136</v>
      </c>
      <c r="AL18" s="239">
        <v>136</v>
      </c>
      <c r="AM18" s="239">
        <v>658</v>
      </c>
      <c r="AN18" s="239">
        <v>1318</v>
      </c>
    </row>
    <row r="19" spans="1:40" x14ac:dyDescent="0.3">
      <c r="A19" s="15">
        <v>4322</v>
      </c>
      <c r="B19" s="24" t="s">
        <v>38</v>
      </c>
      <c r="C19" s="21"/>
      <c r="D19" s="48">
        <v>280</v>
      </c>
      <c r="E19" s="48">
        <v>290</v>
      </c>
      <c r="F19" s="48">
        <v>390</v>
      </c>
      <c r="G19" s="48">
        <v>420</v>
      </c>
      <c r="H19" s="48">
        <v>426</v>
      </c>
      <c r="I19" s="48"/>
      <c r="J19" s="237">
        <f>IFERROR(ROUND(VLOOKUP(A19,[2]GESTANTES!$B$10:$J$222,6,FALSE),0),0)</f>
        <v>33</v>
      </c>
      <c r="K19" s="237">
        <f>IFERROR(ROUND(VLOOKUP(A19,[2]GESTANTES!$B$10:$J$222,7,FALSE),0),0)</f>
        <v>33</v>
      </c>
      <c r="L19" s="237">
        <f>IFERROR(ROUND(VLOOKUP(A19,[2]GESTANTES!$B$10:$J$222,8,FALSE),0),0)</f>
        <v>33</v>
      </c>
      <c r="M19" s="237">
        <f>IFERROR(ROUND(VLOOKUP(A19,[2]GESTANTES!$B$10:$J$222,9,FALSE),0),0)</f>
        <v>57</v>
      </c>
      <c r="N19" s="236">
        <f>IFERROR(ROUND(VLOOKUP(A19,'[3]CHICLAYO 5 -59'!$B$12:$H$301,3,FALSE),0),0)</f>
        <v>604</v>
      </c>
      <c r="O19" s="236">
        <f>IFERROR(ROUND(VLOOKUP(A19,'[3]CHICLAYO 5 -59'!$B$12:$H$301,4,FALSE),0),0)</f>
        <v>3624</v>
      </c>
      <c r="P19" s="236">
        <f>IFERROR(ROUND(VLOOKUP(A19,'[3]CHICLAYO 5 -59'!$B$12:$H$301,5,FALSE),0),0)</f>
        <v>604</v>
      </c>
      <c r="Q19" s="236">
        <f>IFERROR(ROUND(VLOOKUP(A19,'[3]CHICLAYO 5 -59'!$B$12:$H$301,6,FALSE),0),0)</f>
        <v>302</v>
      </c>
      <c r="R19" s="236">
        <f>IFERROR(ROUND(VLOOKUP(A19,'[3]CHICLAYO 5 -59'!$B$12:$H$301,7,FALSE),0),0)</f>
        <v>302</v>
      </c>
      <c r="S19" s="196">
        <f>ROUND(VLOOKUP(A19,'[4]CHICLAYO AM'!$B$12:$E$286,3,FALSE),0)</f>
        <v>2127</v>
      </c>
      <c r="T19" s="196">
        <f>ROUND(VLOOKUP(A19,'[4]CHICLAYO AM'!$B$12:$E$286,4,FALSE),0)</f>
        <v>4255</v>
      </c>
      <c r="U19" s="51" t="str">
        <f>VLOOKUP(A19,'[1]4'!$A$2:$F$256,3,FALSE)</f>
        <v>CHICLAYO</v>
      </c>
      <c r="W19" s="40" t="s">
        <v>91</v>
      </c>
      <c r="X19" s="239">
        <v>322</v>
      </c>
      <c r="Y19" s="239">
        <v>463</v>
      </c>
      <c r="Z19" s="239">
        <v>438</v>
      </c>
      <c r="AA19" s="239">
        <v>397</v>
      </c>
      <c r="AB19" s="239">
        <v>450</v>
      </c>
      <c r="AC19" s="239"/>
      <c r="AD19" s="239">
        <v>124</v>
      </c>
      <c r="AE19" s="239">
        <v>124</v>
      </c>
      <c r="AF19" s="239">
        <v>124</v>
      </c>
      <c r="AG19" s="239">
        <v>214</v>
      </c>
      <c r="AH19" s="239">
        <v>341</v>
      </c>
      <c r="AI19" s="239">
        <v>2047</v>
      </c>
      <c r="AJ19" s="239">
        <v>341</v>
      </c>
      <c r="AK19" s="239">
        <v>170</v>
      </c>
      <c r="AL19" s="239">
        <v>170</v>
      </c>
      <c r="AM19" s="239">
        <v>960</v>
      </c>
      <c r="AN19" s="239">
        <v>1923</v>
      </c>
    </row>
    <row r="20" spans="1:40" x14ac:dyDescent="0.3">
      <c r="A20" s="15">
        <v>4323</v>
      </c>
      <c r="B20" s="24" t="s">
        <v>39</v>
      </c>
      <c r="C20" s="21"/>
      <c r="D20" s="48">
        <v>220</v>
      </c>
      <c r="E20" s="48">
        <v>230</v>
      </c>
      <c r="F20" s="48">
        <v>350</v>
      </c>
      <c r="G20" s="48">
        <v>380</v>
      </c>
      <c r="H20" s="48">
        <v>370</v>
      </c>
      <c r="I20" s="48"/>
      <c r="J20" s="237">
        <f>IFERROR(ROUND(VLOOKUP(A20,[2]GESTANTES!$B$10:$J$222,6,FALSE),0),0)</f>
        <v>49</v>
      </c>
      <c r="K20" s="237">
        <f>IFERROR(ROUND(VLOOKUP(A20,[2]GESTANTES!$B$10:$J$222,7,FALSE),0),0)</f>
        <v>49</v>
      </c>
      <c r="L20" s="237">
        <f>IFERROR(ROUND(VLOOKUP(A20,[2]GESTANTES!$B$10:$J$222,8,FALSE),0),0)</f>
        <v>49</v>
      </c>
      <c r="M20" s="237">
        <f>IFERROR(ROUND(VLOOKUP(A20,[2]GESTANTES!$B$10:$J$222,9,FALSE),0),0)</f>
        <v>84</v>
      </c>
      <c r="N20" s="236">
        <f>IFERROR(ROUND(VLOOKUP(A20,'[3]CHICLAYO 5 -59'!$B$12:$H$301,3,FALSE),0),0)</f>
        <v>325</v>
      </c>
      <c r="O20" s="236">
        <f>IFERROR(ROUND(VLOOKUP(A20,'[3]CHICLAYO 5 -59'!$B$12:$H$301,4,FALSE),0),0)</f>
        <v>1950</v>
      </c>
      <c r="P20" s="236">
        <f>IFERROR(ROUND(VLOOKUP(A20,'[3]CHICLAYO 5 -59'!$B$12:$H$301,5,FALSE),0),0)</f>
        <v>325</v>
      </c>
      <c r="Q20" s="236">
        <f>IFERROR(ROUND(VLOOKUP(A20,'[3]CHICLAYO 5 -59'!$B$12:$H$301,6,FALSE),0),0)</f>
        <v>162</v>
      </c>
      <c r="R20" s="236">
        <f>IFERROR(ROUND(VLOOKUP(A20,'[3]CHICLAYO 5 -59'!$B$12:$H$301,7,FALSE),0),0)</f>
        <v>162</v>
      </c>
      <c r="S20" s="196">
        <f>ROUND(VLOOKUP(A20,'[4]CHICLAYO AM'!$B$12:$E$286,3,FALSE),0)</f>
        <v>1144</v>
      </c>
      <c r="T20" s="196">
        <f>ROUND(VLOOKUP(A20,'[4]CHICLAYO AM'!$B$12:$E$286,4,FALSE),0)</f>
        <v>2288</v>
      </c>
      <c r="U20" s="51" t="str">
        <f>VLOOKUP(A20,'[1]4'!$A$2:$F$256,3,FALSE)</f>
        <v>CHICLAYO</v>
      </c>
      <c r="W20" s="40" t="s">
        <v>49</v>
      </c>
      <c r="X20" s="239">
        <v>2173</v>
      </c>
      <c r="Y20" s="239">
        <v>2425</v>
      </c>
      <c r="Z20" s="239">
        <v>2795</v>
      </c>
      <c r="AA20" s="239">
        <v>2945</v>
      </c>
      <c r="AB20" s="239">
        <v>3153</v>
      </c>
      <c r="AC20" s="239"/>
      <c r="AD20" s="239">
        <v>673</v>
      </c>
      <c r="AE20" s="239">
        <v>673</v>
      </c>
      <c r="AF20" s="239">
        <v>673</v>
      </c>
      <c r="AG20" s="239">
        <v>1154</v>
      </c>
      <c r="AH20" s="239">
        <v>2649</v>
      </c>
      <c r="AI20" s="239">
        <v>15900</v>
      </c>
      <c r="AJ20" s="239">
        <v>2649</v>
      </c>
      <c r="AK20" s="239">
        <v>1325</v>
      </c>
      <c r="AL20" s="239">
        <v>1325</v>
      </c>
      <c r="AM20" s="239">
        <v>6227</v>
      </c>
      <c r="AN20" s="239">
        <v>12452</v>
      </c>
    </row>
    <row r="21" spans="1:40" x14ac:dyDescent="0.3">
      <c r="A21" s="15">
        <v>4324</v>
      </c>
      <c r="B21" s="24" t="s">
        <v>40</v>
      </c>
      <c r="C21" s="21"/>
      <c r="D21" s="48">
        <v>650</v>
      </c>
      <c r="E21" s="48">
        <v>660</v>
      </c>
      <c r="F21" s="48">
        <v>800</v>
      </c>
      <c r="G21" s="48">
        <v>850</v>
      </c>
      <c r="H21" s="48">
        <v>900</v>
      </c>
      <c r="I21" s="48"/>
      <c r="J21" s="237">
        <f>IFERROR(ROUND(VLOOKUP(A21,[2]GESTANTES!$B$10:$J$222,6,FALSE),0),0)</f>
        <v>87</v>
      </c>
      <c r="K21" s="237">
        <f>IFERROR(ROUND(VLOOKUP(A21,[2]GESTANTES!$B$10:$J$222,7,FALSE),0),0)</f>
        <v>87</v>
      </c>
      <c r="L21" s="237">
        <f>IFERROR(ROUND(VLOOKUP(A21,[2]GESTANTES!$B$10:$J$222,8,FALSE),0),0)</f>
        <v>87</v>
      </c>
      <c r="M21" s="237">
        <f>IFERROR(ROUND(VLOOKUP(A21,[2]GESTANTES!$B$10:$J$222,9,FALSE),0),0)</f>
        <v>150</v>
      </c>
      <c r="N21" s="236">
        <f>IFERROR(ROUND(VLOOKUP(A21,'[3]CHICLAYO 5 -59'!$B$12:$H$301,3,FALSE),0),0)</f>
        <v>468</v>
      </c>
      <c r="O21" s="236">
        <f>IFERROR(ROUND(VLOOKUP(A21,'[3]CHICLAYO 5 -59'!$B$12:$H$301,4,FALSE),0),0)</f>
        <v>2805</v>
      </c>
      <c r="P21" s="236">
        <f>IFERROR(ROUND(VLOOKUP(A21,'[3]CHICLAYO 5 -59'!$B$12:$H$301,5,FALSE),0),0)</f>
        <v>468</v>
      </c>
      <c r="Q21" s="236">
        <f>IFERROR(ROUND(VLOOKUP(A21,'[3]CHICLAYO 5 -59'!$B$12:$H$301,6,FALSE),0),0)</f>
        <v>234</v>
      </c>
      <c r="R21" s="236">
        <f>IFERROR(ROUND(VLOOKUP(A21,'[3]CHICLAYO 5 -59'!$B$12:$H$301,7,FALSE),0),0)</f>
        <v>234</v>
      </c>
      <c r="S21" s="196">
        <f>ROUND(VLOOKUP(A21,'[4]CHICLAYO AM'!$B$12:$E$286,3,FALSE),0)</f>
        <v>1647</v>
      </c>
      <c r="T21" s="196">
        <f>ROUND(VLOOKUP(A21,'[4]CHICLAYO AM'!$B$12:$E$286,4,FALSE),0)</f>
        <v>3294</v>
      </c>
      <c r="U21" s="51" t="str">
        <f>VLOOKUP(A21,'[1]4'!$A$2:$F$256,3,FALSE)</f>
        <v>CHICLAYO</v>
      </c>
      <c r="W21" s="40" t="s">
        <v>45</v>
      </c>
      <c r="X21" s="239">
        <v>958</v>
      </c>
      <c r="Y21" s="239">
        <v>1129</v>
      </c>
      <c r="Z21" s="239">
        <v>1333</v>
      </c>
      <c r="AA21" s="239">
        <v>1431</v>
      </c>
      <c r="AB21" s="239">
        <v>1589</v>
      </c>
      <c r="AC21" s="239"/>
      <c r="AD21" s="239">
        <v>297</v>
      </c>
      <c r="AE21" s="239">
        <v>297</v>
      </c>
      <c r="AF21" s="239">
        <v>297</v>
      </c>
      <c r="AG21" s="239">
        <v>511</v>
      </c>
      <c r="AH21" s="239">
        <v>1610</v>
      </c>
      <c r="AI21" s="239">
        <v>9656</v>
      </c>
      <c r="AJ21" s="239">
        <v>1610</v>
      </c>
      <c r="AK21" s="239">
        <v>804</v>
      </c>
      <c r="AL21" s="239">
        <v>804</v>
      </c>
      <c r="AM21" s="239">
        <v>4060</v>
      </c>
      <c r="AN21" s="239">
        <v>8122</v>
      </c>
    </row>
    <row r="22" spans="1:40" x14ac:dyDescent="0.3">
      <c r="A22" s="15"/>
      <c r="B22" s="24" t="e">
        <v>#N/A</v>
      </c>
      <c r="C22" s="21"/>
      <c r="D22" s="23">
        <f>SUM(D23:D28)</f>
        <v>2173</v>
      </c>
      <c r="E22" s="23">
        <f t="shared" ref="E22:T22" si="34">SUM(E23:E28)</f>
        <v>2425</v>
      </c>
      <c r="F22" s="23">
        <f>SUM(F23:F28)</f>
        <v>2795</v>
      </c>
      <c r="G22" s="23">
        <f t="shared" si="34"/>
        <v>2945</v>
      </c>
      <c r="H22" s="23">
        <f t="shared" si="34"/>
        <v>3153</v>
      </c>
      <c r="I22" s="23">
        <f t="shared" si="34"/>
        <v>0</v>
      </c>
      <c r="J22" s="23">
        <f t="shared" ref="J22:M22" si="35">SUM(J23:J28)</f>
        <v>673</v>
      </c>
      <c r="K22" s="23">
        <f t="shared" si="35"/>
        <v>673</v>
      </c>
      <c r="L22" s="23">
        <f t="shared" si="35"/>
        <v>673</v>
      </c>
      <c r="M22" s="23">
        <f t="shared" si="35"/>
        <v>1154</v>
      </c>
      <c r="N22" s="23">
        <f t="shared" ref="N22:R22" si="36">SUM(N23:N28)</f>
        <v>2331</v>
      </c>
      <c r="O22" s="23">
        <f t="shared" si="36"/>
        <v>13992</v>
      </c>
      <c r="P22" s="23">
        <f t="shared" si="36"/>
        <v>2331</v>
      </c>
      <c r="Q22" s="23">
        <f t="shared" si="36"/>
        <v>1166</v>
      </c>
      <c r="R22" s="23">
        <f t="shared" si="36"/>
        <v>1166</v>
      </c>
      <c r="S22" s="23">
        <f t="shared" ref="S22" si="37">SUM(S23:S28)</f>
        <v>5479</v>
      </c>
      <c r="T22" s="23">
        <f t="shared" si="34"/>
        <v>10957</v>
      </c>
      <c r="U22" s="51"/>
      <c r="W22" s="40" t="s">
        <v>82</v>
      </c>
      <c r="X22" s="239">
        <v>153</v>
      </c>
      <c r="Y22" s="239">
        <v>197</v>
      </c>
      <c r="Z22" s="239">
        <v>176</v>
      </c>
      <c r="AA22" s="239">
        <v>178</v>
      </c>
      <c r="AB22" s="239">
        <v>179</v>
      </c>
      <c r="AC22" s="239"/>
      <c r="AD22" s="239">
        <v>72</v>
      </c>
      <c r="AE22" s="239">
        <v>72</v>
      </c>
      <c r="AF22" s="239">
        <v>72</v>
      </c>
      <c r="AG22" s="239">
        <v>120</v>
      </c>
      <c r="AH22" s="239">
        <v>167</v>
      </c>
      <c r="AI22" s="239">
        <v>1001</v>
      </c>
      <c r="AJ22" s="239">
        <v>167</v>
      </c>
      <c r="AK22" s="239">
        <v>83</v>
      </c>
      <c r="AL22" s="239">
        <v>83</v>
      </c>
      <c r="AM22" s="239">
        <v>600</v>
      </c>
      <c r="AN22" s="239">
        <v>1200</v>
      </c>
    </row>
    <row r="23" spans="1:40" x14ac:dyDescent="0.3">
      <c r="A23" s="15">
        <v>4331</v>
      </c>
      <c r="B23" s="24" t="s">
        <v>49</v>
      </c>
      <c r="C23" s="21"/>
      <c r="D23" s="48">
        <v>600</v>
      </c>
      <c r="E23" s="48">
        <v>670</v>
      </c>
      <c r="F23" s="48">
        <v>760</v>
      </c>
      <c r="G23" s="48">
        <v>795</v>
      </c>
      <c r="H23" s="48">
        <v>820</v>
      </c>
      <c r="I23" s="48"/>
      <c r="J23" s="237">
        <f>IFERROR(ROUND(VLOOKUP(A23,[2]GESTANTES!$B$10:$J$222,6,FALSE),0),0)</f>
        <v>174</v>
      </c>
      <c r="K23" s="237">
        <f>IFERROR(ROUND(VLOOKUP(A23,[2]GESTANTES!$B$10:$J$222,7,FALSE),0),0)</f>
        <v>174</v>
      </c>
      <c r="L23" s="237">
        <f>IFERROR(ROUND(VLOOKUP(A23,[2]GESTANTES!$B$10:$J$222,8,FALSE),0),0)</f>
        <v>174</v>
      </c>
      <c r="M23" s="237">
        <f>IFERROR(ROUND(VLOOKUP(A23,[2]GESTANTES!$B$10:$J$222,9,FALSE),0),0)</f>
        <v>299</v>
      </c>
      <c r="N23" s="236">
        <f>IFERROR(ROUND(VLOOKUP(A23,'[3]CHICLAYO 5 -59'!$B$12:$H$301,3,FALSE),0),0)</f>
        <v>768</v>
      </c>
      <c r="O23" s="236">
        <f>IFERROR(ROUND(VLOOKUP(A23,'[3]CHICLAYO 5 -59'!$B$12:$H$301,4,FALSE),0),0)</f>
        <v>4611</v>
      </c>
      <c r="P23" s="236">
        <f>IFERROR(ROUND(VLOOKUP(A23,'[3]CHICLAYO 5 -59'!$B$12:$H$301,5,FALSE),0),0)</f>
        <v>768</v>
      </c>
      <c r="Q23" s="236">
        <f>IFERROR(ROUND(VLOOKUP(A23,'[3]CHICLAYO 5 -59'!$B$12:$H$301,6,FALSE),0),0)</f>
        <v>384</v>
      </c>
      <c r="R23" s="236">
        <f>IFERROR(ROUND(VLOOKUP(A23,'[3]CHICLAYO 5 -59'!$B$12:$H$301,7,FALSE),0),0)</f>
        <v>384</v>
      </c>
      <c r="S23" s="196">
        <f>ROUND(VLOOKUP(A23,'[4]CHICLAYO AM'!$B$12:$E$286,3,FALSE),0)</f>
        <v>1805</v>
      </c>
      <c r="T23" s="196">
        <f>ROUND(VLOOKUP(A23,'[4]CHICLAYO AM'!$B$12:$E$286,4,FALSE),0)</f>
        <v>3611</v>
      </c>
      <c r="U23" s="51" t="str">
        <f>VLOOKUP(A23,'[1]4'!$A$2:$F$256,3,FALSE)</f>
        <v>JOSE LEONARDO ORTIZ</v>
      </c>
      <c r="W23" s="40" t="s">
        <v>92</v>
      </c>
      <c r="X23" s="239">
        <v>1077</v>
      </c>
      <c r="Y23" s="239">
        <v>1024</v>
      </c>
      <c r="Z23" s="239">
        <v>1376</v>
      </c>
      <c r="AA23" s="239">
        <v>1332</v>
      </c>
      <c r="AB23" s="239">
        <v>1243</v>
      </c>
      <c r="AC23" s="239"/>
      <c r="AD23" s="239">
        <v>322</v>
      </c>
      <c r="AE23" s="239">
        <v>322</v>
      </c>
      <c r="AF23" s="239">
        <v>322</v>
      </c>
      <c r="AG23" s="239">
        <v>549</v>
      </c>
      <c r="AH23" s="239">
        <v>1311</v>
      </c>
      <c r="AI23" s="239">
        <v>7857</v>
      </c>
      <c r="AJ23" s="239">
        <v>1311</v>
      </c>
      <c r="AK23" s="239">
        <v>654</v>
      </c>
      <c r="AL23" s="239">
        <v>654</v>
      </c>
      <c r="AM23" s="239">
        <v>3348</v>
      </c>
      <c r="AN23" s="239">
        <v>6698</v>
      </c>
    </row>
    <row r="24" spans="1:40" x14ac:dyDescent="0.3">
      <c r="A24" s="15">
        <v>4332</v>
      </c>
      <c r="B24" s="24" t="s">
        <v>50</v>
      </c>
      <c r="C24" s="21"/>
      <c r="D24" s="48">
        <v>500</v>
      </c>
      <c r="E24" s="48">
        <v>550</v>
      </c>
      <c r="F24" s="48">
        <v>640</v>
      </c>
      <c r="G24" s="48">
        <v>670</v>
      </c>
      <c r="H24" s="48">
        <v>710</v>
      </c>
      <c r="I24" s="48"/>
      <c r="J24" s="237">
        <f>IFERROR(ROUND(VLOOKUP(A24,[2]GESTANTES!$B$10:$J$222,6,FALSE),0),0)</f>
        <v>122</v>
      </c>
      <c r="K24" s="237">
        <f>IFERROR(ROUND(VLOOKUP(A24,[2]GESTANTES!$B$10:$J$222,7,FALSE),0),0)</f>
        <v>122</v>
      </c>
      <c r="L24" s="237">
        <f>IFERROR(ROUND(VLOOKUP(A24,[2]GESTANTES!$B$10:$J$222,8,FALSE),0),0)</f>
        <v>122</v>
      </c>
      <c r="M24" s="237">
        <f>IFERROR(ROUND(VLOOKUP(A24,[2]GESTANTES!$B$10:$J$222,9,FALSE),0),0)</f>
        <v>210</v>
      </c>
      <c r="N24" s="236">
        <f>IFERROR(ROUND(VLOOKUP(A24,'[3]CHICLAYO 5 -59'!$B$12:$H$301,3,FALSE),0),0)</f>
        <v>715</v>
      </c>
      <c r="O24" s="236">
        <f>IFERROR(ROUND(VLOOKUP(A24,'[3]CHICLAYO 5 -59'!$B$12:$H$301,4,FALSE),0),0)</f>
        <v>4293</v>
      </c>
      <c r="P24" s="236">
        <f>IFERROR(ROUND(VLOOKUP(A24,'[3]CHICLAYO 5 -59'!$B$12:$H$301,5,FALSE),0),0)</f>
        <v>715</v>
      </c>
      <c r="Q24" s="236">
        <f>IFERROR(ROUND(VLOOKUP(A24,'[3]CHICLAYO 5 -59'!$B$12:$H$301,6,FALSE),0),0)</f>
        <v>358</v>
      </c>
      <c r="R24" s="236">
        <f>IFERROR(ROUND(VLOOKUP(A24,'[3]CHICLAYO 5 -59'!$B$12:$H$301,7,FALSE),0),0)</f>
        <v>358</v>
      </c>
      <c r="S24" s="196">
        <f>ROUND(VLOOKUP(A24,'[4]CHICLAYO AM'!$B$12:$E$286,3,FALSE),0)</f>
        <v>1681</v>
      </c>
      <c r="T24" s="196">
        <f>ROUND(VLOOKUP(A24,'[4]CHICLAYO AM'!$B$12:$E$286,4,FALSE),0)</f>
        <v>3362</v>
      </c>
      <c r="U24" s="51" t="str">
        <f>VLOOKUP(A24,'[1]4'!$A$2:$F$256,3,FALSE)</f>
        <v>JOSE LEONARDO ORTIZ</v>
      </c>
      <c r="W24" s="40" t="s">
        <v>364</v>
      </c>
      <c r="X24" s="239">
        <v>59</v>
      </c>
      <c r="Y24" s="239">
        <v>73</v>
      </c>
      <c r="Z24" s="239">
        <v>70</v>
      </c>
      <c r="AA24" s="239">
        <v>89</v>
      </c>
      <c r="AB24" s="239">
        <v>82</v>
      </c>
      <c r="AC24" s="239"/>
      <c r="AD24" s="239">
        <v>33</v>
      </c>
      <c r="AE24" s="239">
        <v>33</v>
      </c>
      <c r="AF24" s="239">
        <v>33</v>
      </c>
      <c r="AG24" s="239">
        <v>56</v>
      </c>
      <c r="AH24" s="239">
        <v>64</v>
      </c>
      <c r="AI24" s="239">
        <v>386</v>
      </c>
      <c r="AJ24" s="239">
        <v>64</v>
      </c>
      <c r="AK24" s="239">
        <v>32</v>
      </c>
      <c r="AL24" s="239">
        <v>32</v>
      </c>
      <c r="AM24" s="239">
        <v>198</v>
      </c>
      <c r="AN24" s="239">
        <v>397</v>
      </c>
    </row>
    <row r="25" spans="1:40" x14ac:dyDescent="0.3">
      <c r="A25" s="15">
        <v>4333</v>
      </c>
      <c r="B25" s="24" t="s">
        <v>51</v>
      </c>
      <c r="C25" s="21"/>
      <c r="D25" s="48">
        <v>430</v>
      </c>
      <c r="E25" s="48">
        <v>450</v>
      </c>
      <c r="F25" s="48">
        <v>530</v>
      </c>
      <c r="G25" s="48">
        <v>550</v>
      </c>
      <c r="H25" s="48">
        <v>580</v>
      </c>
      <c r="I25" s="48"/>
      <c r="J25" s="237">
        <f>IFERROR(ROUND(VLOOKUP(A25,[2]GESTANTES!$B$10:$J$222,6,FALSE),0),0)</f>
        <v>141</v>
      </c>
      <c r="K25" s="237">
        <f>IFERROR(ROUND(VLOOKUP(A25,[2]GESTANTES!$B$10:$J$222,7,FALSE),0),0)</f>
        <v>141</v>
      </c>
      <c r="L25" s="237">
        <f>IFERROR(ROUND(VLOOKUP(A25,[2]GESTANTES!$B$10:$J$222,8,FALSE),0),0)</f>
        <v>141</v>
      </c>
      <c r="M25" s="237">
        <f>IFERROR(ROUND(VLOOKUP(A25,[2]GESTANTES!$B$10:$J$222,9,FALSE),0),0)</f>
        <v>241</v>
      </c>
      <c r="N25" s="236">
        <f>IFERROR(ROUND(VLOOKUP(A25,'[3]CHICLAYO 5 -59'!$B$12:$H$301,3,FALSE),0),0)</f>
        <v>292</v>
      </c>
      <c r="O25" s="236">
        <f>IFERROR(ROUND(VLOOKUP(A25,'[3]CHICLAYO 5 -59'!$B$12:$H$301,4,FALSE),0),0)</f>
        <v>1749</v>
      </c>
      <c r="P25" s="236">
        <f>IFERROR(ROUND(VLOOKUP(A25,'[3]CHICLAYO 5 -59'!$B$12:$H$301,5,FALSE),0),0)</f>
        <v>292</v>
      </c>
      <c r="Q25" s="236">
        <f>IFERROR(ROUND(VLOOKUP(A25,'[3]CHICLAYO 5 -59'!$B$12:$H$301,6,FALSE),0),0)</f>
        <v>146</v>
      </c>
      <c r="R25" s="236">
        <f>IFERROR(ROUND(VLOOKUP(A25,'[3]CHICLAYO 5 -59'!$B$12:$H$301,7,FALSE),0),0)</f>
        <v>146</v>
      </c>
      <c r="S25" s="196">
        <f>ROUND(VLOOKUP(A25,'[4]CHICLAYO AM'!$B$12:$E$286,3,FALSE),0)</f>
        <v>685</v>
      </c>
      <c r="T25" s="196">
        <f>ROUND(VLOOKUP(A25,'[4]CHICLAYO AM'!$B$12:$E$286,4,FALSE),0)</f>
        <v>1369</v>
      </c>
      <c r="U25" s="51" t="str">
        <f>VLOOKUP(A25,'[1]4'!$A$2:$F$256,3,FALSE)</f>
        <v>JOSE LEONARDO ORTIZ</v>
      </c>
      <c r="W25" s="40" t="s">
        <v>101</v>
      </c>
      <c r="X25" s="239">
        <v>366</v>
      </c>
      <c r="Y25" s="239">
        <v>416</v>
      </c>
      <c r="Z25" s="239">
        <v>472</v>
      </c>
      <c r="AA25" s="239">
        <v>397</v>
      </c>
      <c r="AB25" s="239">
        <v>410</v>
      </c>
      <c r="AC25" s="239"/>
      <c r="AD25" s="239">
        <v>154</v>
      </c>
      <c r="AE25" s="239">
        <v>154</v>
      </c>
      <c r="AF25" s="239">
        <v>154</v>
      </c>
      <c r="AG25" s="239">
        <v>264</v>
      </c>
      <c r="AH25" s="239">
        <v>372</v>
      </c>
      <c r="AI25" s="239">
        <v>2225</v>
      </c>
      <c r="AJ25" s="239">
        <v>372</v>
      </c>
      <c r="AK25" s="239">
        <v>184</v>
      </c>
      <c r="AL25" s="239">
        <v>184</v>
      </c>
      <c r="AM25" s="239">
        <v>1162</v>
      </c>
      <c r="AN25" s="239">
        <v>2325</v>
      </c>
    </row>
    <row r="26" spans="1:40" x14ac:dyDescent="0.3">
      <c r="A26" s="15">
        <v>4334</v>
      </c>
      <c r="B26" s="24" t="s">
        <v>52</v>
      </c>
      <c r="C26" s="21"/>
      <c r="D26" s="48">
        <v>113</v>
      </c>
      <c r="E26" s="48">
        <v>145</v>
      </c>
      <c r="F26" s="48">
        <v>155</v>
      </c>
      <c r="G26" s="48">
        <v>180</v>
      </c>
      <c r="H26" s="48">
        <v>213</v>
      </c>
      <c r="I26" s="48"/>
      <c r="J26" s="237">
        <f>IFERROR(ROUND(VLOOKUP(A26,[2]GESTANTES!$B$10:$J$222,6,FALSE),0),0)</f>
        <v>51</v>
      </c>
      <c r="K26" s="237">
        <f>IFERROR(ROUND(VLOOKUP(A26,[2]GESTANTES!$B$10:$J$222,7,FALSE),0),0)</f>
        <v>51</v>
      </c>
      <c r="L26" s="237">
        <f>IFERROR(ROUND(VLOOKUP(A26,[2]GESTANTES!$B$10:$J$222,8,FALSE),0),0)</f>
        <v>51</v>
      </c>
      <c r="M26" s="237">
        <f>IFERROR(ROUND(VLOOKUP(A26,[2]GESTANTES!$B$10:$J$222,9,FALSE),0),0)</f>
        <v>87</v>
      </c>
      <c r="N26" s="236">
        <f>IFERROR(ROUND(VLOOKUP(A26,'[3]CHICLAYO 5 -59'!$B$12:$H$301,3,FALSE),0),0)</f>
        <v>159</v>
      </c>
      <c r="O26" s="236">
        <f>IFERROR(ROUND(VLOOKUP(A26,'[3]CHICLAYO 5 -59'!$B$12:$H$301,4,FALSE),0),0)</f>
        <v>954</v>
      </c>
      <c r="P26" s="236">
        <f>IFERROR(ROUND(VLOOKUP(A26,'[3]CHICLAYO 5 -59'!$B$12:$H$301,5,FALSE),0),0)</f>
        <v>159</v>
      </c>
      <c r="Q26" s="236">
        <f>IFERROR(ROUND(VLOOKUP(A26,'[3]CHICLAYO 5 -59'!$B$12:$H$301,6,FALSE),0),0)</f>
        <v>79</v>
      </c>
      <c r="R26" s="236">
        <f>IFERROR(ROUND(VLOOKUP(A26,'[3]CHICLAYO 5 -59'!$B$12:$H$301,7,FALSE),0),0)</f>
        <v>79</v>
      </c>
      <c r="S26" s="196">
        <f>ROUND(VLOOKUP(A26,'[4]CHICLAYO AM'!$B$12:$E$286,3,FALSE),0)</f>
        <v>374</v>
      </c>
      <c r="T26" s="196">
        <f>ROUND(VLOOKUP(A26,'[4]CHICLAYO AM'!$B$12:$E$286,4,FALSE),0)</f>
        <v>747</v>
      </c>
      <c r="U26" s="51" t="str">
        <f>VLOOKUP(A26,'[1]4'!$A$2:$F$256,3,FALSE)</f>
        <v>JOSE LEONARDO ORTIZ</v>
      </c>
      <c r="W26" s="40" t="s">
        <v>70</v>
      </c>
      <c r="X26" s="239">
        <v>536</v>
      </c>
      <c r="Y26" s="239">
        <v>626</v>
      </c>
      <c r="Z26" s="239">
        <v>775</v>
      </c>
      <c r="AA26" s="239">
        <v>711</v>
      </c>
      <c r="AB26" s="239">
        <v>709</v>
      </c>
      <c r="AC26" s="239"/>
      <c r="AD26" s="239">
        <v>210</v>
      </c>
      <c r="AE26" s="239">
        <v>210</v>
      </c>
      <c r="AF26" s="239">
        <v>210</v>
      </c>
      <c r="AG26" s="239">
        <v>362</v>
      </c>
      <c r="AH26" s="239">
        <v>657</v>
      </c>
      <c r="AI26" s="239">
        <v>3944</v>
      </c>
      <c r="AJ26" s="239">
        <v>657</v>
      </c>
      <c r="AK26" s="239">
        <v>328</v>
      </c>
      <c r="AL26" s="239">
        <v>328</v>
      </c>
      <c r="AM26" s="239">
        <v>1861</v>
      </c>
      <c r="AN26" s="239">
        <v>3723</v>
      </c>
    </row>
    <row r="27" spans="1:40" x14ac:dyDescent="0.3">
      <c r="A27" s="15">
        <v>4335</v>
      </c>
      <c r="B27" s="24" t="s">
        <v>53</v>
      </c>
      <c r="C27" s="21"/>
      <c r="D27" s="48">
        <v>150</v>
      </c>
      <c r="E27" s="48">
        <v>200</v>
      </c>
      <c r="F27" s="48">
        <v>250</v>
      </c>
      <c r="G27" s="48">
        <v>270</v>
      </c>
      <c r="H27" s="48">
        <v>300</v>
      </c>
      <c r="I27" s="48"/>
      <c r="J27" s="237">
        <f>IFERROR(ROUND(VLOOKUP(A27,[2]GESTANTES!$B$10:$J$222,6,FALSE),0),0)</f>
        <v>48</v>
      </c>
      <c r="K27" s="237">
        <f>IFERROR(ROUND(VLOOKUP(A27,[2]GESTANTES!$B$10:$J$222,7,FALSE),0),0)</f>
        <v>48</v>
      </c>
      <c r="L27" s="237">
        <f>IFERROR(ROUND(VLOOKUP(A27,[2]GESTANTES!$B$10:$J$222,8,FALSE),0),0)</f>
        <v>48</v>
      </c>
      <c r="M27" s="237">
        <f>IFERROR(ROUND(VLOOKUP(A27,[2]GESTANTES!$B$10:$J$222,9,FALSE),0),0)</f>
        <v>82</v>
      </c>
      <c r="N27" s="236">
        <f>IFERROR(ROUND(VLOOKUP(A27,'[3]CHICLAYO 5 -59'!$B$12:$H$301,3,FALSE),0),0)</f>
        <v>185</v>
      </c>
      <c r="O27" s="236">
        <f>IFERROR(ROUND(VLOOKUP(A27,'[3]CHICLAYO 5 -59'!$B$12:$H$301,4,FALSE),0),0)</f>
        <v>1113</v>
      </c>
      <c r="P27" s="236">
        <f>IFERROR(ROUND(VLOOKUP(A27,'[3]CHICLAYO 5 -59'!$B$12:$H$301,5,FALSE),0),0)</f>
        <v>185</v>
      </c>
      <c r="Q27" s="236">
        <f>IFERROR(ROUND(VLOOKUP(A27,'[3]CHICLAYO 5 -59'!$B$12:$H$301,6,FALSE),0),0)</f>
        <v>93</v>
      </c>
      <c r="R27" s="236">
        <f>IFERROR(ROUND(VLOOKUP(A27,'[3]CHICLAYO 5 -59'!$B$12:$H$301,7,FALSE),0),0)</f>
        <v>93</v>
      </c>
      <c r="S27" s="196">
        <f>ROUND(VLOOKUP(A27,'[4]CHICLAYO AM'!$B$12:$E$286,3,FALSE),0)</f>
        <v>436</v>
      </c>
      <c r="T27" s="196">
        <f>ROUND(VLOOKUP(A27,'[4]CHICLAYO AM'!$B$12:$E$286,4,FALSE),0)</f>
        <v>872</v>
      </c>
      <c r="U27" s="51" t="str">
        <f>VLOOKUP(A27,'[1]4'!$A$2:$F$256,3,FALSE)</f>
        <v>JOSE LEONARDO ORTIZ</v>
      </c>
      <c r="W27" s="40" t="s">
        <v>141</v>
      </c>
      <c r="X27" s="239">
        <v>1433</v>
      </c>
      <c r="Y27" s="239">
        <v>1519</v>
      </c>
      <c r="Z27" s="239">
        <v>1755</v>
      </c>
      <c r="AA27" s="239">
        <v>1364</v>
      </c>
      <c r="AB27" s="239">
        <v>1388</v>
      </c>
      <c r="AC27" s="239"/>
      <c r="AD27" s="239">
        <v>553</v>
      </c>
      <c r="AE27" s="239">
        <v>553</v>
      </c>
      <c r="AF27" s="239">
        <v>553</v>
      </c>
      <c r="AG27" s="239">
        <v>946</v>
      </c>
      <c r="AH27" s="239">
        <v>849</v>
      </c>
      <c r="AI27" s="239">
        <v>5100</v>
      </c>
      <c r="AJ27" s="239">
        <v>849</v>
      </c>
      <c r="AK27" s="239">
        <v>425</v>
      </c>
      <c r="AL27" s="239">
        <v>425</v>
      </c>
      <c r="AM27" s="239">
        <v>1656</v>
      </c>
      <c r="AN27" s="239">
        <v>3308</v>
      </c>
    </row>
    <row r="28" spans="1:40" x14ac:dyDescent="0.3">
      <c r="A28" s="15">
        <v>7183</v>
      </c>
      <c r="B28" s="24" t="s">
        <v>202</v>
      </c>
      <c r="C28" s="21"/>
      <c r="D28" s="48">
        <v>380</v>
      </c>
      <c r="E28" s="48">
        <v>410</v>
      </c>
      <c r="F28" s="48">
        <v>460</v>
      </c>
      <c r="G28" s="48">
        <v>480</v>
      </c>
      <c r="H28" s="48">
        <v>530</v>
      </c>
      <c r="I28" s="48"/>
      <c r="J28" s="237">
        <f>IFERROR(ROUND(VLOOKUP(A28,[2]GESTANTES!$B$10:$J$222,6,FALSE),0),0)</f>
        <v>137</v>
      </c>
      <c r="K28" s="237">
        <f>IFERROR(ROUND(VLOOKUP(A28,[2]GESTANTES!$B$10:$J$222,7,FALSE),0),0)</f>
        <v>137</v>
      </c>
      <c r="L28" s="237">
        <f>IFERROR(ROUND(VLOOKUP(A28,[2]GESTANTES!$B$10:$J$222,8,FALSE),0),0)</f>
        <v>137</v>
      </c>
      <c r="M28" s="237">
        <f>IFERROR(ROUND(VLOOKUP(A28,[2]GESTANTES!$B$10:$J$222,9,FALSE),0),0)</f>
        <v>235</v>
      </c>
      <c r="N28" s="236">
        <f>IFERROR(ROUND(VLOOKUP(A28,'[3]CHICLAYO 5 -59'!$B$12:$H$301,3,FALSE),0),0)</f>
        <v>212</v>
      </c>
      <c r="O28" s="236">
        <f>IFERROR(ROUND(VLOOKUP(A28,'[3]CHICLAYO 5 -59'!$B$12:$H$301,4,FALSE),0),0)</f>
        <v>1272</v>
      </c>
      <c r="P28" s="236">
        <f>IFERROR(ROUND(VLOOKUP(A28,'[3]CHICLAYO 5 -59'!$B$12:$H$301,5,FALSE),0),0)</f>
        <v>212</v>
      </c>
      <c r="Q28" s="236">
        <f>IFERROR(ROUND(VLOOKUP(A28,'[3]CHICLAYO 5 -59'!$B$12:$H$301,6,FALSE),0),0)</f>
        <v>106</v>
      </c>
      <c r="R28" s="236">
        <f>IFERROR(ROUND(VLOOKUP(A28,'[3]CHICLAYO 5 -59'!$B$12:$H$301,7,FALSE),0),0)</f>
        <v>106</v>
      </c>
      <c r="S28" s="196">
        <f>ROUND(VLOOKUP(A28,'[4]CHICLAYO AM'!$B$12:$E$286,3,FALSE),0)</f>
        <v>498</v>
      </c>
      <c r="T28" s="196">
        <f>ROUND(VLOOKUP(A28,'[4]CHICLAYO AM'!$B$12:$E$286,4,FALSE),0)</f>
        <v>996</v>
      </c>
      <c r="U28" s="51" t="str">
        <f>VLOOKUP(A28,'[1]4'!$A$2:$F$256,3,FALSE)</f>
        <v>JOSE LEONARDO ORTIZ</v>
      </c>
      <c r="W28" s="40" t="s">
        <v>116</v>
      </c>
      <c r="X28" s="239">
        <v>607</v>
      </c>
      <c r="Y28" s="239">
        <v>700</v>
      </c>
      <c r="Z28" s="239">
        <v>763</v>
      </c>
      <c r="AA28" s="239">
        <v>664</v>
      </c>
      <c r="AB28" s="239">
        <v>719</v>
      </c>
      <c r="AC28" s="239"/>
      <c r="AD28" s="239">
        <v>211</v>
      </c>
      <c r="AE28" s="239">
        <v>211</v>
      </c>
      <c r="AF28" s="239">
        <v>211</v>
      </c>
      <c r="AG28" s="239">
        <v>360</v>
      </c>
      <c r="AH28" s="239">
        <v>570</v>
      </c>
      <c r="AI28" s="239">
        <v>3423</v>
      </c>
      <c r="AJ28" s="239">
        <v>570</v>
      </c>
      <c r="AK28" s="239">
        <v>285</v>
      </c>
      <c r="AL28" s="239">
        <v>285</v>
      </c>
      <c r="AM28" s="239">
        <v>1664</v>
      </c>
      <c r="AN28" s="239">
        <v>3325</v>
      </c>
    </row>
    <row r="29" spans="1:40" x14ac:dyDescent="0.3">
      <c r="A29" s="15"/>
      <c r="B29" s="24" t="e">
        <v>#N/A</v>
      </c>
      <c r="C29" s="21"/>
      <c r="D29" s="23">
        <f>SUM(D30:D33)</f>
        <v>198</v>
      </c>
      <c r="E29" s="23">
        <f t="shared" ref="E29:T29" si="38">SUM(E30:E33)</f>
        <v>203</v>
      </c>
      <c r="F29" s="23">
        <f t="shared" si="38"/>
        <v>265</v>
      </c>
      <c r="G29" s="23">
        <f t="shared" si="38"/>
        <v>229</v>
      </c>
      <c r="H29" s="23">
        <f t="shared" si="38"/>
        <v>292</v>
      </c>
      <c r="I29" s="23">
        <f t="shared" si="38"/>
        <v>0</v>
      </c>
      <c r="J29" s="23">
        <f t="shared" ref="J29:M29" si="39">SUM(J30:J33)</f>
        <v>65</v>
      </c>
      <c r="K29" s="23">
        <f t="shared" si="39"/>
        <v>65</v>
      </c>
      <c r="L29" s="23">
        <f t="shared" si="39"/>
        <v>65</v>
      </c>
      <c r="M29" s="23">
        <f t="shared" si="39"/>
        <v>111</v>
      </c>
      <c r="N29" s="23">
        <f t="shared" ref="N29:R29" si="40">SUM(N30:N33)</f>
        <v>279</v>
      </c>
      <c r="O29" s="23">
        <f t="shared" si="40"/>
        <v>1677</v>
      </c>
      <c r="P29" s="23">
        <f t="shared" si="40"/>
        <v>279</v>
      </c>
      <c r="Q29" s="23">
        <f t="shared" si="40"/>
        <v>140</v>
      </c>
      <c r="R29" s="23">
        <f t="shared" si="40"/>
        <v>140</v>
      </c>
      <c r="S29" s="23">
        <f t="shared" ref="S29" si="41">SUM(S30:S33)</f>
        <v>1031</v>
      </c>
      <c r="T29" s="23">
        <f t="shared" si="38"/>
        <v>2061</v>
      </c>
      <c r="U29" s="51"/>
      <c r="W29" s="40" t="s">
        <v>84</v>
      </c>
      <c r="X29" s="239">
        <v>34</v>
      </c>
      <c r="Y29" s="239">
        <v>29</v>
      </c>
      <c r="Z29" s="239">
        <v>56</v>
      </c>
      <c r="AA29" s="239">
        <v>35</v>
      </c>
      <c r="AB29" s="239">
        <v>22</v>
      </c>
      <c r="AC29" s="239"/>
      <c r="AD29" s="239">
        <v>13</v>
      </c>
      <c r="AE29" s="239">
        <v>13</v>
      </c>
      <c r="AF29" s="239">
        <v>13</v>
      </c>
      <c r="AG29" s="239">
        <v>22</v>
      </c>
      <c r="AH29" s="239">
        <v>41</v>
      </c>
      <c r="AI29" s="239">
        <v>244</v>
      </c>
      <c r="AJ29" s="239">
        <v>41</v>
      </c>
      <c r="AK29" s="239">
        <v>20</v>
      </c>
      <c r="AL29" s="239">
        <v>20</v>
      </c>
      <c r="AM29" s="239">
        <v>213</v>
      </c>
      <c r="AN29" s="239">
        <v>427</v>
      </c>
    </row>
    <row r="30" spans="1:40" x14ac:dyDescent="0.3">
      <c r="A30" s="15">
        <v>4325</v>
      </c>
      <c r="B30" s="24" t="s">
        <v>41</v>
      </c>
      <c r="C30" s="21"/>
      <c r="D30" s="48">
        <v>128</v>
      </c>
      <c r="E30" s="48">
        <v>130</v>
      </c>
      <c r="F30" s="48">
        <v>154</v>
      </c>
      <c r="G30" s="48">
        <v>140</v>
      </c>
      <c r="H30" s="48">
        <v>190</v>
      </c>
      <c r="I30" s="48"/>
      <c r="J30" s="237">
        <f>IFERROR(ROUND(VLOOKUP(A30,[2]GESTANTES!$B$10:$J$222,6,FALSE),0),0)</f>
        <v>47</v>
      </c>
      <c r="K30" s="237">
        <f>IFERROR(ROUND(VLOOKUP(A30,[2]GESTANTES!$B$10:$J$222,7,FALSE),0),0)</f>
        <v>47</v>
      </c>
      <c r="L30" s="237">
        <f>IFERROR(ROUND(VLOOKUP(A30,[2]GESTANTES!$B$10:$J$222,8,FALSE),0),0)</f>
        <v>47</v>
      </c>
      <c r="M30" s="237">
        <f>IFERROR(ROUND(VLOOKUP(A30,[2]GESTANTES!$B$10:$J$222,9,FALSE),0),0)</f>
        <v>80</v>
      </c>
      <c r="N30" s="236">
        <f>IFERROR(ROUND(VLOOKUP(A30,'[3]CHICLAYO 5 -59'!$B$12:$H$301,3,FALSE),0),0)</f>
        <v>162</v>
      </c>
      <c r="O30" s="236">
        <f>IFERROR(ROUND(VLOOKUP(A30,'[3]CHICLAYO 5 -59'!$B$12:$H$301,4,FALSE),0),0)</f>
        <v>973</v>
      </c>
      <c r="P30" s="236">
        <f>IFERROR(ROUND(VLOOKUP(A30,'[3]CHICLAYO 5 -59'!$B$12:$H$301,5,FALSE),0),0)</f>
        <v>162</v>
      </c>
      <c r="Q30" s="236">
        <f>IFERROR(ROUND(VLOOKUP(A30,'[3]CHICLAYO 5 -59'!$B$12:$H$301,6,FALSE),0),0)</f>
        <v>81</v>
      </c>
      <c r="R30" s="236">
        <f>IFERROR(ROUND(VLOOKUP(A30,'[3]CHICLAYO 5 -59'!$B$12:$H$301,7,FALSE),0),0)</f>
        <v>81</v>
      </c>
      <c r="S30" s="196">
        <f>ROUND(VLOOKUP(A30,'[4]CHICLAYO AM'!$B$12:$E$286,3,FALSE),0)</f>
        <v>598</v>
      </c>
      <c r="T30" s="196">
        <f>ROUND(VLOOKUP(A30,'[4]CHICLAYO AM'!$B$12:$E$286,4,FALSE),0)</f>
        <v>1195</v>
      </c>
      <c r="U30" s="51" t="str">
        <f>VLOOKUP(A30,'[1]4'!$A$2:$F$256,3,FALSE)</f>
        <v>CHONGOYAPE</v>
      </c>
      <c r="W30" s="40" t="s">
        <v>128</v>
      </c>
      <c r="X30" s="239">
        <v>979</v>
      </c>
      <c r="Y30" s="239">
        <v>1147</v>
      </c>
      <c r="Z30" s="239">
        <v>1225</v>
      </c>
      <c r="AA30" s="239">
        <v>1094</v>
      </c>
      <c r="AB30" s="239">
        <v>1044</v>
      </c>
      <c r="AC30" s="239"/>
      <c r="AD30" s="239">
        <v>389</v>
      </c>
      <c r="AE30" s="239">
        <v>389</v>
      </c>
      <c r="AF30" s="239">
        <v>389</v>
      </c>
      <c r="AG30" s="239">
        <v>665</v>
      </c>
      <c r="AH30" s="239">
        <v>913</v>
      </c>
      <c r="AI30" s="239">
        <v>5473</v>
      </c>
      <c r="AJ30" s="239">
        <v>913</v>
      </c>
      <c r="AK30" s="239">
        <v>457</v>
      </c>
      <c r="AL30" s="239">
        <v>457</v>
      </c>
      <c r="AM30" s="239">
        <v>2472</v>
      </c>
      <c r="AN30" s="239">
        <v>4943</v>
      </c>
    </row>
    <row r="31" spans="1:40" x14ac:dyDescent="0.3">
      <c r="A31" s="15">
        <v>4326</v>
      </c>
      <c r="B31" s="24" t="s">
        <v>43</v>
      </c>
      <c r="C31" s="21"/>
      <c r="D31" s="48">
        <v>40</v>
      </c>
      <c r="E31" s="48">
        <v>40</v>
      </c>
      <c r="F31" s="48">
        <v>59</v>
      </c>
      <c r="G31" s="48">
        <v>48</v>
      </c>
      <c r="H31" s="48">
        <v>50</v>
      </c>
      <c r="I31" s="48"/>
      <c r="J31" s="237">
        <f>IFERROR(ROUND(VLOOKUP(A31,[2]GESTANTES!$B$10:$J$222,6,FALSE),0),0)</f>
        <v>9</v>
      </c>
      <c r="K31" s="237">
        <f>IFERROR(ROUND(VLOOKUP(A31,[2]GESTANTES!$B$10:$J$222,7,FALSE),0),0)</f>
        <v>9</v>
      </c>
      <c r="L31" s="237">
        <f>IFERROR(ROUND(VLOOKUP(A31,[2]GESTANTES!$B$10:$J$222,8,FALSE),0),0)</f>
        <v>9</v>
      </c>
      <c r="M31" s="237">
        <f>IFERROR(ROUND(VLOOKUP(A31,[2]GESTANTES!$B$10:$J$222,9,FALSE),0),0)</f>
        <v>15</v>
      </c>
      <c r="N31" s="236">
        <f>IFERROR(ROUND(VLOOKUP(A31,'[3]CHICLAYO 5 -59'!$B$12:$H$301,3,FALSE),0),0)</f>
        <v>72</v>
      </c>
      <c r="O31" s="236">
        <f>IFERROR(ROUND(VLOOKUP(A31,'[3]CHICLAYO 5 -59'!$B$12:$H$301,4,FALSE),0),0)</f>
        <v>434</v>
      </c>
      <c r="P31" s="236">
        <f>IFERROR(ROUND(VLOOKUP(A31,'[3]CHICLAYO 5 -59'!$B$12:$H$301,5,FALSE),0),0)</f>
        <v>72</v>
      </c>
      <c r="Q31" s="236">
        <f>IFERROR(ROUND(VLOOKUP(A31,'[3]CHICLAYO 5 -59'!$B$12:$H$301,6,FALSE),0),0)</f>
        <v>36</v>
      </c>
      <c r="R31" s="236">
        <f>IFERROR(ROUND(VLOOKUP(A31,'[3]CHICLAYO 5 -59'!$B$12:$H$301,7,FALSE),0),0)</f>
        <v>36</v>
      </c>
      <c r="S31" s="196">
        <f>ROUND(VLOOKUP(A31,'[4]CHICLAYO AM'!$B$12:$E$286,3,FALSE),0)</f>
        <v>267</v>
      </c>
      <c r="T31" s="196">
        <f>ROUND(VLOOKUP(A31,'[4]CHICLAYO AM'!$B$12:$E$286,4,FALSE),0)</f>
        <v>534</v>
      </c>
      <c r="U31" s="51" t="str">
        <f>VLOOKUP(A31,'[1]4'!$A$2:$F$256,3,FALSE)</f>
        <v>CHONGOYAPE</v>
      </c>
      <c r="W31" s="40" t="s">
        <v>85</v>
      </c>
      <c r="X31" s="239">
        <v>97</v>
      </c>
      <c r="Y31" s="239">
        <v>104</v>
      </c>
      <c r="Z31" s="239">
        <v>110</v>
      </c>
      <c r="AA31" s="239">
        <v>105</v>
      </c>
      <c r="AB31" s="239">
        <v>90</v>
      </c>
      <c r="AC31" s="239"/>
      <c r="AD31" s="239">
        <v>36</v>
      </c>
      <c r="AE31" s="239">
        <v>36</v>
      </c>
      <c r="AF31" s="239">
        <v>36</v>
      </c>
      <c r="AG31" s="239">
        <v>63</v>
      </c>
      <c r="AH31" s="239">
        <v>127</v>
      </c>
      <c r="AI31" s="239">
        <v>765</v>
      </c>
      <c r="AJ31" s="239">
        <v>127</v>
      </c>
      <c r="AK31" s="239">
        <v>64</v>
      </c>
      <c r="AL31" s="239">
        <v>64</v>
      </c>
      <c r="AM31" s="239">
        <v>549</v>
      </c>
      <c r="AN31" s="239">
        <v>1102</v>
      </c>
    </row>
    <row r="32" spans="1:40" x14ac:dyDescent="0.3">
      <c r="A32" s="15">
        <v>7023</v>
      </c>
      <c r="B32" s="24" t="s">
        <v>201</v>
      </c>
      <c r="C32" s="25"/>
      <c r="D32" s="15">
        <v>15</v>
      </c>
      <c r="E32" s="24">
        <v>19</v>
      </c>
      <c r="F32" s="48">
        <v>32</v>
      </c>
      <c r="G32" s="48">
        <v>23</v>
      </c>
      <c r="H32" s="48">
        <v>40</v>
      </c>
      <c r="I32" s="48"/>
      <c r="J32" s="237">
        <f>IFERROR(ROUND(VLOOKUP(A32,[2]GESTANTES!$B$10:$J$222,6,FALSE),0),0)</f>
        <v>7</v>
      </c>
      <c r="K32" s="237">
        <f>IFERROR(ROUND(VLOOKUP(A32,[2]GESTANTES!$B$10:$J$222,7,FALSE),0),0)</f>
        <v>7</v>
      </c>
      <c r="L32" s="237">
        <f>IFERROR(ROUND(VLOOKUP(A32,[2]GESTANTES!$B$10:$J$222,8,FALSE),0),0)</f>
        <v>7</v>
      </c>
      <c r="M32" s="237">
        <f>IFERROR(ROUND(VLOOKUP(A32,[2]GESTANTES!$B$10:$J$222,9,FALSE),0),0)</f>
        <v>12</v>
      </c>
      <c r="N32" s="236">
        <f>IFERROR(ROUND(VLOOKUP(A32,'[3]CHICLAYO 5 -59'!$B$12:$H$301,3,FALSE),0),0)</f>
        <v>17</v>
      </c>
      <c r="O32" s="236">
        <f>IFERROR(ROUND(VLOOKUP(A32,'[3]CHICLAYO 5 -59'!$B$12:$H$301,4,FALSE),0),0)</f>
        <v>104</v>
      </c>
      <c r="P32" s="236">
        <f>IFERROR(ROUND(VLOOKUP(A32,'[3]CHICLAYO 5 -59'!$B$12:$H$301,5,FALSE),0),0)</f>
        <v>17</v>
      </c>
      <c r="Q32" s="236">
        <f>IFERROR(ROUND(VLOOKUP(A32,'[3]CHICLAYO 5 -59'!$B$12:$H$301,6,FALSE),0),0)</f>
        <v>9</v>
      </c>
      <c r="R32" s="236">
        <f>IFERROR(ROUND(VLOOKUP(A32,'[3]CHICLAYO 5 -59'!$B$12:$H$301,7,FALSE),0),0)</f>
        <v>9</v>
      </c>
      <c r="S32" s="196">
        <f>ROUND(VLOOKUP(A32,'[4]CHICLAYO AM'!$B$12:$E$286,3,FALSE),0)</f>
        <v>64</v>
      </c>
      <c r="T32" s="196">
        <f>ROUND(VLOOKUP(A32,'[4]CHICLAYO AM'!$B$12:$E$286,4,FALSE),0)</f>
        <v>128</v>
      </c>
      <c r="U32" s="51" t="str">
        <f>VLOOKUP(A32,'[1]4'!$A$2:$F$256,3,FALSE)</f>
        <v>CHONGOYAPE</v>
      </c>
      <c r="W32" s="40" t="s">
        <v>105</v>
      </c>
      <c r="X32" s="239">
        <v>159</v>
      </c>
      <c r="Y32" s="239">
        <v>168</v>
      </c>
      <c r="Z32" s="239">
        <v>178</v>
      </c>
      <c r="AA32" s="239">
        <v>190</v>
      </c>
      <c r="AB32" s="239">
        <v>179</v>
      </c>
      <c r="AC32" s="239"/>
      <c r="AD32" s="239">
        <v>58</v>
      </c>
      <c r="AE32" s="239">
        <v>58</v>
      </c>
      <c r="AF32" s="239">
        <v>58</v>
      </c>
      <c r="AG32" s="239">
        <v>100</v>
      </c>
      <c r="AH32" s="239">
        <v>137</v>
      </c>
      <c r="AI32" s="239">
        <v>818</v>
      </c>
      <c r="AJ32" s="239">
        <v>137</v>
      </c>
      <c r="AK32" s="239">
        <v>68</v>
      </c>
      <c r="AL32" s="239">
        <v>68</v>
      </c>
      <c r="AM32" s="239">
        <v>481</v>
      </c>
      <c r="AN32" s="239">
        <v>962</v>
      </c>
    </row>
    <row r="33" spans="1:40" x14ac:dyDescent="0.3">
      <c r="A33" s="15">
        <v>26269</v>
      </c>
      <c r="B33" s="24" t="s">
        <v>223</v>
      </c>
      <c r="C33" s="26"/>
      <c r="D33" s="15">
        <v>15</v>
      </c>
      <c r="E33" s="24">
        <v>14</v>
      </c>
      <c r="F33" s="48">
        <v>20</v>
      </c>
      <c r="G33" s="48">
        <v>18</v>
      </c>
      <c r="H33" s="48">
        <v>12</v>
      </c>
      <c r="I33" s="48"/>
      <c r="J33" s="237">
        <f>IFERROR(ROUND(VLOOKUP(A33,[2]GESTANTES!$B$10:$J$222,6,FALSE),0),0)</f>
        <v>2</v>
      </c>
      <c r="K33" s="237">
        <f>IFERROR(ROUND(VLOOKUP(A33,[2]GESTANTES!$B$10:$J$222,7,FALSE),0),0)</f>
        <v>2</v>
      </c>
      <c r="L33" s="237">
        <f>IFERROR(ROUND(VLOOKUP(A33,[2]GESTANTES!$B$10:$J$222,8,FALSE),0),0)</f>
        <v>2</v>
      </c>
      <c r="M33" s="237">
        <f>IFERROR(ROUND(VLOOKUP(A33,[2]GESTANTES!$B$10:$J$222,9,FALSE),0),0)</f>
        <v>4</v>
      </c>
      <c r="N33" s="236">
        <f>IFERROR(ROUND(VLOOKUP(A33,'[3]CHICLAYO 5 -59'!$B$12:$H$301,3,FALSE),0),0)</f>
        <v>28</v>
      </c>
      <c r="O33" s="236">
        <f>IFERROR(ROUND(VLOOKUP(A33,'[3]CHICLAYO 5 -59'!$B$12:$H$301,4,FALSE),0),0)</f>
        <v>166</v>
      </c>
      <c r="P33" s="236">
        <f>IFERROR(ROUND(VLOOKUP(A33,'[3]CHICLAYO 5 -59'!$B$12:$H$301,5,FALSE),0),0)</f>
        <v>28</v>
      </c>
      <c r="Q33" s="236">
        <f>IFERROR(ROUND(VLOOKUP(A33,'[3]CHICLAYO 5 -59'!$B$12:$H$301,6,FALSE),0),0)</f>
        <v>14</v>
      </c>
      <c r="R33" s="236">
        <f>IFERROR(ROUND(VLOOKUP(A33,'[3]CHICLAYO 5 -59'!$B$12:$H$301,7,FALSE),0),0)</f>
        <v>14</v>
      </c>
      <c r="S33" s="196">
        <f>ROUND(VLOOKUP(A33,'[4]CHICLAYO AM'!$B$12:$E$286,3,FALSE),0)</f>
        <v>102</v>
      </c>
      <c r="T33" s="196">
        <f>ROUND(VLOOKUP(A33,'[4]CHICLAYO AM'!$B$12:$E$286,4,FALSE),0)</f>
        <v>204</v>
      </c>
      <c r="U33" s="51" t="str">
        <f>VLOOKUP(A33,'[1]4'!$A$2:$F$256,3,FALSE)</f>
        <v>CHONGOYAPE</v>
      </c>
      <c r="W33" s="40" t="s">
        <v>365</v>
      </c>
      <c r="X33" s="239">
        <v>245</v>
      </c>
      <c r="Y33" s="239">
        <v>291</v>
      </c>
      <c r="Z33" s="239">
        <v>317</v>
      </c>
      <c r="AA33" s="239">
        <v>369</v>
      </c>
      <c r="AB33" s="239">
        <v>360</v>
      </c>
      <c r="AC33" s="239"/>
      <c r="AD33" s="239">
        <v>88</v>
      </c>
      <c r="AE33" s="239">
        <v>88</v>
      </c>
      <c r="AF33" s="239">
        <v>88</v>
      </c>
      <c r="AG33" s="239">
        <v>150</v>
      </c>
      <c r="AH33" s="239">
        <v>394</v>
      </c>
      <c r="AI33" s="239">
        <v>2365</v>
      </c>
      <c r="AJ33" s="239">
        <v>394</v>
      </c>
      <c r="AK33" s="239">
        <v>196</v>
      </c>
      <c r="AL33" s="239">
        <v>196</v>
      </c>
      <c r="AM33" s="239">
        <v>1290</v>
      </c>
      <c r="AN33" s="239">
        <v>2580</v>
      </c>
    </row>
    <row r="34" spans="1:40" x14ac:dyDescent="0.3">
      <c r="A34" s="15"/>
      <c r="B34" s="24" t="e">
        <v>#N/A</v>
      </c>
      <c r="C34" s="21"/>
      <c r="D34" s="23">
        <f>SUM(D35:D38)</f>
        <v>665</v>
      </c>
      <c r="E34" s="23">
        <f t="shared" ref="E34:T34" si="42">SUM(E35:E38)</f>
        <v>765</v>
      </c>
      <c r="F34" s="23">
        <f t="shared" si="42"/>
        <v>888</v>
      </c>
      <c r="G34" s="23">
        <f t="shared" si="42"/>
        <v>898</v>
      </c>
      <c r="H34" s="23">
        <f t="shared" si="42"/>
        <v>905</v>
      </c>
      <c r="I34" s="23">
        <f t="shared" si="42"/>
        <v>0</v>
      </c>
      <c r="J34" s="23">
        <f t="shared" ref="J34:M34" si="43">SUM(J35:J38)</f>
        <v>203</v>
      </c>
      <c r="K34" s="23">
        <f t="shared" si="43"/>
        <v>203</v>
      </c>
      <c r="L34" s="23">
        <f t="shared" si="43"/>
        <v>203</v>
      </c>
      <c r="M34" s="23">
        <f t="shared" si="43"/>
        <v>348</v>
      </c>
      <c r="N34" s="23">
        <f t="shared" ref="N34:R34" si="44">SUM(N35:N38)</f>
        <v>886</v>
      </c>
      <c r="O34" s="23">
        <f t="shared" si="44"/>
        <v>5315</v>
      </c>
      <c r="P34" s="23">
        <f t="shared" si="44"/>
        <v>886</v>
      </c>
      <c r="Q34" s="23">
        <f t="shared" si="44"/>
        <v>442</v>
      </c>
      <c r="R34" s="23">
        <f t="shared" si="44"/>
        <v>442</v>
      </c>
      <c r="S34" s="23">
        <f t="shared" ref="S34" si="45">SUM(S35:S38)</f>
        <v>3292</v>
      </c>
      <c r="T34" s="23">
        <f t="shared" si="42"/>
        <v>6581</v>
      </c>
      <c r="U34" s="51"/>
      <c r="W34" s="40" t="s">
        <v>161</v>
      </c>
      <c r="X34" s="239">
        <v>93</v>
      </c>
      <c r="Y34" s="239">
        <v>117</v>
      </c>
      <c r="Z34" s="239">
        <v>112</v>
      </c>
      <c r="AA34" s="239">
        <v>110</v>
      </c>
      <c r="AB34" s="239">
        <v>157</v>
      </c>
      <c r="AC34" s="239"/>
      <c r="AD34" s="239">
        <v>37</v>
      </c>
      <c r="AE34" s="239">
        <v>37</v>
      </c>
      <c r="AF34" s="239">
        <v>37</v>
      </c>
      <c r="AG34" s="239">
        <v>63</v>
      </c>
      <c r="AH34" s="239">
        <v>233</v>
      </c>
      <c r="AI34" s="239">
        <v>1394</v>
      </c>
      <c r="AJ34" s="239">
        <v>233</v>
      </c>
      <c r="AK34" s="239">
        <v>116</v>
      </c>
      <c r="AL34" s="239">
        <v>116</v>
      </c>
      <c r="AM34" s="239">
        <v>847</v>
      </c>
      <c r="AN34" s="239">
        <v>1692</v>
      </c>
    </row>
    <row r="35" spans="1:40" x14ac:dyDescent="0.3">
      <c r="A35" s="192">
        <v>32743</v>
      </c>
      <c r="B35" s="24" t="s">
        <v>54</v>
      </c>
      <c r="C35" s="21"/>
      <c r="D35" s="48">
        <v>195</v>
      </c>
      <c r="E35" s="48">
        <v>230</v>
      </c>
      <c r="F35" s="48">
        <v>242</v>
      </c>
      <c r="G35" s="48">
        <v>289</v>
      </c>
      <c r="H35" s="48">
        <v>290</v>
      </c>
      <c r="I35" s="48"/>
      <c r="J35" s="237">
        <f>IFERROR(ROUND(VLOOKUP(A35,[2]GESTANTES!$B$10:$J$222,6,FALSE),0),0)</f>
        <v>75</v>
      </c>
      <c r="K35" s="237">
        <f>IFERROR(ROUND(VLOOKUP(A35,[2]GESTANTES!$B$10:$J$222,7,FALSE),0),0)</f>
        <v>75</v>
      </c>
      <c r="L35" s="237">
        <f>IFERROR(ROUND(VLOOKUP(A35,[2]GESTANTES!$B$10:$J$222,8,FALSE),0),0)</f>
        <v>75</v>
      </c>
      <c r="M35" s="237">
        <f>IFERROR(ROUND(VLOOKUP(A35,[2]GESTANTES!$B$10:$J$222,9,FALSE),0),0)</f>
        <v>128</v>
      </c>
      <c r="N35" s="236">
        <f>IFERROR(ROUND(VLOOKUP(A35,'[3]CHICLAYO 5 -59'!$B$12:$H$301,3,FALSE),0),0)</f>
        <v>217</v>
      </c>
      <c r="O35" s="236">
        <f>IFERROR(ROUND(VLOOKUP(A35,'[3]CHICLAYO 5 -59'!$B$12:$H$301,4,FALSE),0),0)</f>
        <v>1301</v>
      </c>
      <c r="P35" s="236">
        <f>IFERROR(ROUND(VLOOKUP(A35,'[3]CHICLAYO 5 -59'!$B$12:$H$301,5,FALSE),0),0)</f>
        <v>217</v>
      </c>
      <c r="Q35" s="236">
        <f>IFERROR(ROUND(VLOOKUP(A35,'[3]CHICLAYO 5 -59'!$B$12:$H$301,6,FALSE),0),0)</f>
        <v>108</v>
      </c>
      <c r="R35" s="236">
        <f>IFERROR(ROUND(VLOOKUP(A35,'[3]CHICLAYO 5 -59'!$B$12:$H$301,7,FALSE),0),0)</f>
        <v>108</v>
      </c>
      <c r="S35" s="196">
        <f>ROUND(VLOOKUP(A35,'[4]CHICLAYO AM'!$B$12:$E$286,3,FALSE),0)</f>
        <v>709</v>
      </c>
      <c r="T35" s="196">
        <f>ROUND(VLOOKUP(A35,'[4]CHICLAYO AM'!$B$12:$E$286,4,FALSE),0)</f>
        <v>1418</v>
      </c>
      <c r="U35" s="51" t="str">
        <f>VLOOKUP(A35,'[1]4'!$A$2:$F$256,3,FALSE)</f>
        <v>PATAPO</v>
      </c>
      <c r="W35" s="40" t="s">
        <v>56</v>
      </c>
      <c r="X35" s="239">
        <v>464</v>
      </c>
      <c r="Y35" s="239">
        <v>511</v>
      </c>
      <c r="Z35" s="239">
        <v>519</v>
      </c>
      <c r="AA35" s="239">
        <v>633</v>
      </c>
      <c r="AB35" s="239">
        <v>636</v>
      </c>
      <c r="AC35" s="239"/>
      <c r="AD35" s="239">
        <v>132</v>
      </c>
      <c r="AE35" s="239">
        <v>132</v>
      </c>
      <c r="AF35" s="239">
        <v>132</v>
      </c>
      <c r="AG35" s="239">
        <v>226</v>
      </c>
      <c r="AH35" s="239">
        <v>845</v>
      </c>
      <c r="AI35" s="239">
        <v>5071</v>
      </c>
      <c r="AJ35" s="239">
        <v>845</v>
      </c>
      <c r="AK35" s="239">
        <v>423</v>
      </c>
      <c r="AL35" s="239">
        <v>423</v>
      </c>
      <c r="AM35" s="239">
        <v>2426</v>
      </c>
      <c r="AN35" s="239">
        <v>4850</v>
      </c>
    </row>
    <row r="36" spans="1:40" x14ac:dyDescent="0.3">
      <c r="A36" s="15">
        <v>4337</v>
      </c>
      <c r="B36" s="24" t="s">
        <v>55</v>
      </c>
      <c r="C36" s="21"/>
      <c r="D36" s="48">
        <v>50</v>
      </c>
      <c r="E36" s="48">
        <v>61</v>
      </c>
      <c r="F36" s="48">
        <v>75</v>
      </c>
      <c r="G36" s="48">
        <v>80</v>
      </c>
      <c r="H36" s="48">
        <v>70</v>
      </c>
      <c r="I36" s="48"/>
      <c r="J36" s="237">
        <f>IFERROR(ROUND(VLOOKUP(A36,[2]GESTANTES!$B$10:$J$222,6,FALSE),0),0)</f>
        <v>13</v>
      </c>
      <c r="K36" s="237">
        <f>IFERROR(ROUND(VLOOKUP(A36,[2]GESTANTES!$B$10:$J$222,7,FALSE),0),0)</f>
        <v>13</v>
      </c>
      <c r="L36" s="237">
        <f>IFERROR(ROUND(VLOOKUP(A36,[2]GESTANTES!$B$10:$J$222,8,FALSE),0),0)</f>
        <v>13</v>
      </c>
      <c r="M36" s="237">
        <f>IFERROR(ROUND(VLOOKUP(A36,[2]GESTANTES!$B$10:$J$222,9,FALSE),0),0)</f>
        <v>22</v>
      </c>
      <c r="N36" s="236">
        <f>IFERROR(ROUND(VLOOKUP(A36,'[3]CHICLAYO 5 -59'!$B$12:$H$301,3,FALSE),0),0)</f>
        <v>71</v>
      </c>
      <c r="O36" s="236">
        <f>IFERROR(ROUND(VLOOKUP(A36,'[3]CHICLAYO 5 -59'!$B$12:$H$301,4,FALSE),0),0)</f>
        <v>426</v>
      </c>
      <c r="P36" s="236">
        <f>IFERROR(ROUND(VLOOKUP(A36,'[3]CHICLAYO 5 -59'!$B$12:$H$301,5,FALSE),0),0)</f>
        <v>71</v>
      </c>
      <c r="Q36" s="236">
        <f>IFERROR(ROUND(VLOOKUP(A36,'[3]CHICLAYO 5 -59'!$B$12:$H$301,6,FALSE),0),0)</f>
        <v>35</v>
      </c>
      <c r="R36" s="236">
        <f>IFERROR(ROUND(VLOOKUP(A36,'[3]CHICLAYO 5 -59'!$B$12:$H$301,7,FALSE),0),0)</f>
        <v>35</v>
      </c>
      <c r="S36" s="196">
        <f>ROUND(VLOOKUP(A36,'[4]CHICLAYO AM'!$B$12:$E$286,3,FALSE),0)</f>
        <v>233</v>
      </c>
      <c r="T36" s="196">
        <f>ROUND(VLOOKUP(A36,'[4]CHICLAYO AM'!$B$12:$E$286,4,FALSE),0)</f>
        <v>465</v>
      </c>
      <c r="U36" s="51" t="str">
        <f>VLOOKUP(A36,'[1]4'!$A$2:$F$256,3,FALSE)</f>
        <v>PATAPO</v>
      </c>
      <c r="W36" s="40" t="s">
        <v>169</v>
      </c>
      <c r="X36" s="239">
        <v>366</v>
      </c>
      <c r="Y36" s="239">
        <v>445</v>
      </c>
      <c r="Z36" s="239">
        <v>457</v>
      </c>
      <c r="AA36" s="239">
        <v>402</v>
      </c>
      <c r="AB36" s="239">
        <v>403</v>
      </c>
      <c r="AC36" s="239"/>
      <c r="AD36" s="239">
        <v>156</v>
      </c>
      <c r="AE36" s="239">
        <v>156</v>
      </c>
      <c r="AF36" s="239">
        <v>156</v>
      </c>
      <c r="AG36" s="239">
        <v>268</v>
      </c>
      <c r="AH36" s="239">
        <v>330</v>
      </c>
      <c r="AI36" s="239">
        <v>1975</v>
      </c>
      <c r="AJ36" s="239">
        <v>330</v>
      </c>
      <c r="AK36" s="239">
        <v>163</v>
      </c>
      <c r="AL36" s="239">
        <v>163</v>
      </c>
      <c r="AM36" s="239">
        <v>962</v>
      </c>
      <c r="AN36" s="239">
        <v>1922</v>
      </c>
    </row>
    <row r="37" spans="1:40" x14ac:dyDescent="0.3">
      <c r="A37" s="192">
        <v>31449</v>
      </c>
      <c r="B37" s="24" t="s">
        <v>194</v>
      </c>
      <c r="C37" s="21"/>
      <c r="D37" s="48">
        <v>345</v>
      </c>
      <c r="E37" s="48">
        <v>358</v>
      </c>
      <c r="F37" s="48">
        <v>463</v>
      </c>
      <c r="G37" s="48">
        <v>425</v>
      </c>
      <c r="H37" s="48">
        <v>432</v>
      </c>
      <c r="I37" s="48"/>
      <c r="J37" s="237">
        <f>IFERROR(ROUND(VLOOKUP(A37,[2]GESTANTES!$B$10:$J$222,6,FALSE),0),0)</f>
        <v>97</v>
      </c>
      <c r="K37" s="237">
        <f>IFERROR(ROUND(VLOOKUP(A37,[2]GESTANTES!$B$10:$J$222,7,FALSE),0),0)</f>
        <v>97</v>
      </c>
      <c r="L37" s="237">
        <f>IFERROR(ROUND(VLOOKUP(A37,[2]GESTANTES!$B$10:$J$222,8,FALSE),0),0)</f>
        <v>97</v>
      </c>
      <c r="M37" s="237">
        <f>IFERROR(ROUND(VLOOKUP(A37,[2]GESTANTES!$B$10:$J$222,9,FALSE),0),0)</f>
        <v>167</v>
      </c>
      <c r="N37" s="236">
        <f>IFERROR(ROUND(VLOOKUP(A37,'[3]CHICLAYO 5 -59'!$B$12:$H$301,3,FALSE),0),0)</f>
        <v>461</v>
      </c>
      <c r="O37" s="236">
        <f>IFERROR(ROUND(VLOOKUP(A37,'[3]CHICLAYO 5 -59'!$B$12:$H$301,4,FALSE),0),0)</f>
        <v>2768</v>
      </c>
      <c r="P37" s="236">
        <f>IFERROR(ROUND(VLOOKUP(A37,'[3]CHICLAYO 5 -59'!$B$12:$H$301,5,FALSE),0),0)</f>
        <v>461</v>
      </c>
      <c r="Q37" s="236">
        <f>IFERROR(ROUND(VLOOKUP(A37,'[3]CHICLAYO 5 -59'!$B$12:$H$301,6,FALSE),0),0)</f>
        <v>231</v>
      </c>
      <c r="R37" s="236">
        <f>IFERROR(ROUND(VLOOKUP(A37,'[3]CHICLAYO 5 -59'!$B$12:$H$301,7,FALSE),0),0)</f>
        <v>231</v>
      </c>
      <c r="S37" s="196">
        <f>ROUND(VLOOKUP(A37,'[4]CHICLAYO AM'!$B$12:$E$286,3,FALSE),0)</f>
        <v>1691</v>
      </c>
      <c r="T37" s="196">
        <f>ROUND(VLOOKUP(A37,'[4]CHICLAYO AM'!$B$12:$E$286,4,FALSE),0)</f>
        <v>3381</v>
      </c>
      <c r="U37" s="51" t="str">
        <f>VLOOKUP(A37,'[1]4'!$A$2:$F$256,3,FALSE)</f>
        <v>TUMAN</v>
      </c>
      <c r="W37" s="40" t="s">
        <v>58</v>
      </c>
      <c r="X37" s="239">
        <v>285</v>
      </c>
      <c r="Y37" s="239">
        <v>349</v>
      </c>
      <c r="Z37" s="239">
        <v>398</v>
      </c>
      <c r="AA37" s="239">
        <v>439</v>
      </c>
      <c r="AB37" s="239">
        <v>481</v>
      </c>
      <c r="AC37" s="239"/>
      <c r="AD37" s="239">
        <v>102</v>
      </c>
      <c r="AE37" s="239">
        <v>102</v>
      </c>
      <c r="AF37" s="239">
        <v>102</v>
      </c>
      <c r="AG37" s="239">
        <v>174</v>
      </c>
      <c r="AH37" s="239">
        <v>440</v>
      </c>
      <c r="AI37" s="239">
        <v>2634</v>
      </c>
      <c r="AJ37" s="239">
        <v>440</v>
      </c>
      <c r="AK37" s="239">
        <v>219</v>
      </c>
      <c r="AL37" s="239">
        <v>219</v>
      </c>
      <c r="AM37" s="239">
        <v>1514</v>
      </c>
      <c r="AN37" s="239">
        <v>3027</v>
      </c>
    </row>
    <row r="38" spans="1:40" x14ac:dyDescent="0.3">
      <c r="A38" s="15">
        <v>6997</v>
      </c>
      <c r="B38" s="24" t="s">
        <v>197</v>
      </c>
      <c r="C38" s="21"/>
      <c r="D38" s="48">
        <v>75</v>
      </c>
      <c r="E38" s="48">
        <v>116</v>
      </c>
      <c r="F38" s="48">
        <v>108</v>
      </c>
      <c r="G38" s="48">
        <v>104</v>
      </c>
      <c r="H38" s="48">
        <v>113</v>
      </c>
      <c r="I38" s="48"/>
      <c r="J38" s="237">
        <f>IFERROR(ROUND(VLOOKUP(A38,[2]GESTANTES!$B$10:$J$222,6,FALSE),0),0)</f>
        <v>18</v>
      </c>
      <c r="K38" s="237">
        <f>IFERROR(ROUND(VLOOKUP(A38,[2]GESTANTES!$B$10:$J$222,7,FALSE),0),0)</f>
        <v>18</v>
      </c>
      <c r="L38" s="237">
        <f>IFERROR(ROUND(VLOOKUP(A38,[2]GESTANTES!$B$10:$J$222,8,FALSE),0),0)</f>
        <v>18</v>
      </c>
      <c r="M38" s="237">
        <f>IFERROR(ROUND(VLOOKUP(A38,[2]GESTANTES!$B$10:$J$222,9,FALSE),0),0)</f>
        <v>31</v>
      </c>
      <c r="N38" s="236">
        <f>IFERROR(ROUND(VLOOKUP(A38,'[3]CHICLAYO 5 -59'!$B$12:$H$301,3,FALSE),0),0)</f>
        <v>137</v>
      </c>
      <c r="O38" s="236">
        <f>IFERROR(ROUND(VLOOKUP(A38,'[3]CHICLAYO 5 -59'!$B$12:$H$301,4,FALSE),0),0)</f>
        <v>820</v>
      </c>
      <c r="P38" s="236">
        <f>IFERROR(ROUND(VLOOKUP(A38,'[3]CHICLAYO 5 -59'!$B$12:$H$301,5,FALSE),0),0)</f>
        <v>137</v>
      </c>
      <c r="Q38" s="236">
        <f>IFERROR(ROUND(VLOOKUP(A38,'[3]CHICLAYO 5 -59'!$B$12:$H$301,6,FALSE),0),0)</f>
        <v>68</v>
      </c>
      <c r="R38" s="236">
        <f>IFERROR(ROUND(VLOOKUP(A38,'[3]CHICLAYO 5 -59'!$B$12:$H$301,7,FALSE),0),0)</f>
        <v>68</v>
      </c>
      <c r="S38" s="196">
        <f>ROUND(VLOOKUP(A38,'[4]CHICLAYO AM'!$B$12:$E$286,3,FALSE),0)</f>
        <v>659</v>
      </c>
      <c r="T38" s="196">
        <f>ROUND(VLOOKUP(A38,'[4]CHICLAYO AM'!$B$12:$E$286,4,FALSE),0)</f>
        <v>1317</v>
      </c>
      <c r="U38" s="51" t="str">
        <f>VLOOKUP(A38,'[1]4'!$A$2:$F$256,3,FALSE)</f>
        <v>PUCALA</v>
      </c>
      <c r="W38" s="40" t="s">
        <v>197</v>
      </c>
      <c r="X38" s="239">
        <v>75</v>
      </c>
      <c r="Y38" s="239">
        <v>116</v>
      </c>
      <c r="Z38" s="239">
        <v>108</v>
      </c>
      <c r="AA38" s="239">
        <v>104</v>
      </c>
      <c r="AB38" s="239">
        <v>113</v>
      </c>
      <c r="AC38" s="239"/>
      <c r="AD38" s="239">
        <v>18</v>
      </c>
      <c r="AE38" s="239">
        <v>18</v>
      </c>
      <c r="AF38" s="239">
        <v>18</v>
      </c>
      <c r="AG38" s="239">
        <v>31</v>
      </c>
      <c r="AH38" s="239">
        <v>137</v>
      </c>
      <c r="AI38" s="239">
        <v>820</v>
      </c>
      <c r="AJ38" s="239">
        <v>137</v>
      </c>
      <c r="AK38" s="239">
        <v>68</v>
      </c>
      <c r="AL38" s="239">
        <v>68</v>
      </c>
      <c r="AM38" s="239">
        <v>659</v>
      </c>
      <c r="AN38" s="239">
        <v>1317</v>
      </c>
    </row>
    <row r="39" spans="1:40" x14ac:dyDescent="0.3">
      <c r="A39" s="15"/>
      <c r="B39" s="24" t="e">
        <v>#N/A</v>
      </c>
      <c r="C39" s="21"/>
      <c r="D39" s="23">
        <f>SUM(D40:D44)</f>
        <v>958</v>
      </c>
      <c r="E39" s="23">
        <f t="shared" ref="E39:T39" si="46">SUM(E40:E44)</f>
        <v>1129</v>
      </c>
      <c r="F39" s="23">
        <f t="shared" si="46"/>
        <v>1333</v>
      </c>
      <c r="G39" s="23">
        <f t="shared" si="46"/>
        <v>1431</v>
      </c>
      <c r="H39" s="23">
        <f t="shared" si="46"/>
        <v>1589</v>
      </c>
      <c r="I39" s="23">
        <f t="shared" si="46"/>
        <v>0</v>
      </c>
      <c r="J39" s="23">
        <f t="shared" ref="J39:M39" si="47">SUM(J40:J44)</f>
        <v>297</v>
      </c>
      <c r="K39" s="23">
        <f t="shared" si="47"/>
        <v>297</v>
      </c>
      <c r="L39" s="23">
        <f t="shared" si="47"/>
        <v>297</v>
      </c>
      <c r="M39" s="23">
        <f t="shared" si="47"/>
        <v>511</v>
      </c>
      <c r="N39" s="23">
        <f t="shared" ref="N39:R39" si="48">SUM(N40:N44)</f>
        <v>1352</v>
      </c>
      <c r="O39" s="23">
        <f t="shared" si="48"/>
        <v>8111</v>
      </c>
      <c r="P39" s="23">
        <f t="shared" si="48"/>
        <v>1352</v>
      </c>
      <c r="Q39" s="23">
        <f t="shared" si="48"/>
        <v>675</v>
      </c>
      <c r="R39" s="23">
        <f t="shared" si="48"/>
        <v>675</v>
      </c>
      <c r="S39" s="23">
        <f t="shared" ref="S39" si="49">SUM(S40:S44)</f>
        <v>3410</v>
      </c>
      <c r="T39" s="23">
        <f t="shared" si="46"/>
        <v>6822</v>
      </c>
      <c r="U39" s="51"/>
      <c r="W39" s="40" t="s">
        <v>366</v>
      </c>
      <c r="X39" s="239">
        <v>247</v>
      </c>
      <c r="Y39" s="239">
        <v>259</v>
      </c>
      <c r="Z39" s="239">
        <v>290</v>
      </c>
      <c r="AA39" s="239">
        <v>269</v>
      </c>
      <c r="AB39" s="239">
        <v>288</v>
      </c>
      <c r="AC39" s="239"/>
      <c r="AD39" s="239">
        <v>88</v>
      </c>
      <c r="AE39" s="239">
        <v>88</v>
      </c>
      <c r="AF39" s="239">
        <v>88</v>
      </c>
      <c r="AG39" s="239">
        <v>151</v>
      </c>
      <c r="AH39" s="239">
        <v>243</v>
      </c>
      <c r="AI39" s="239">
        <v>1456</v>
      </c>
      <c r="AJ39" s="239">
        <v>243</v>
      </c>
      <c r="AK39" s="239">
        <v>121</v>
      </c>
      <c r="AL39" s="239">
        <v>121</v>
      </c>
      <c r="AM39" s="239">
        <v>652</v>
      </c>
      <c r="AN39" s="239">
        <v>1305</v>
      </c>
    </row>
    <row r="40" spans="1:40" x14ac:dyDescent="0.3">
      <c r="A40" s="15">
        <v>4327</v>
      </c>
      <c r="B40" s="24" t="s">
        <v>44</v>
      </c>
      <c r="C40" s="21"/>
      <c r="D40" s="48">
        <v>268</v>
      </c>
      <c r="E40" s="48">
        <v>334</v>
      </c>
      <c r="F40" s="48">
        <v>370</v>
      </c>
      <c r="G40" s="48">
        <v>400</v>
      </c>
      <c r="H40" s="48">
        <v>419</v>
      </c>
      <c r="I40" s="48"/>
      <c r="J40" s="237">
        <f>IFERROR(ROUND(VLOOKUP(A40,[2]GESTANTES!$B$10:$J$222,6,FALSE),0),0)</f>
        <v>82</v>
      </c>
      <c r="K40" s="237">
        <f>IFERROR(ROUND(VLOOKUP(A40,[2]GESTANTES!$B$10:$J$222,7,FALSE),0),0)</f>
        <v>82</v>
      </c>
      <c r="L40" s="237">
        <f>IFERROR(ROUND(VLOOKUP(A40,[2]GESTANTES!$B$10:$J$222,8,FALSE),0),0)</f>
        <v>82</v>
      </c>
      <c r="M40" s="237">
        <f>IFERROR(ROUND(VLOOKUP(A40,[2]GESTANTES!$B$10:$J$222,9,FALSE),0),0)</f>
        <v>141</v>
      </c>
      <c r="N40" s="236">
        <f>IFERROR(ROUND(VLOOKUP(A40,'[3]CHICLAYO 5 -59'!$B$12:$H$301,3,FALSE),0),0)</f>
        <v>451</v>
      </c>
      <c r="O40" s="236">
        <f>IFERROR(ROUND(VLOOKUP(A40,'[3]CHICLAYO 5 -59'!$B$12:$H$301,4,FALSE),0),0)</f>
        <v>2704</v>
      </c>
      <c r="P40" s="236">
        <f>IFERROR(ROUND(VLOOKUP(A40,'[3]CHICLAYO 5 -59'!$B$12:$H$301,5,FALSE),0),0)</f>
        <v>451</v>
      </c>
      <c r="Q40" s="236">
        <f>IFERROR(ROUND(VLOOKUP(A40,'[3]CHICLAYO 5 -59'!$B$12:$H$301,6,FALSE),0),0)</f>
        <v>225</v>
      </c>
      <c r="R40" s="236">
        <f>IFERROR(ROUND(VLOOKUP(A40,'[3]CHICLAYO 5 -59'!$B$12:$H$301,7,FALSE),0),0)</f>
        <v>225</v>
      </c>
      <c r="S40" s="196">
        <f>ROUND(VLOOKUP(A40,'[4]CHICLAYO AM'!$B$12:$E$286,3,FALSE),0)</f>
        <v>1137</v>
      </c>
      <c r="T40" s="196">
        <f>ROUND(VLOOKUP(A40,'[4]CHICLAYO AM'!$B$12:$E$286,4,FALSE),0)</f>
        <v>2275</v>
      </c>
      <c r="U40" s="51" t="str">
        <f>VLOOKUP(A40,'[1]4'!$A$2:$F$256,3,FALSE)</f>
        <v>LA VICTORIA</v>
      </c>
      <c r="W40" s="40" t="s">
        <v>62</v>
      </c>
      <c r="X40" s="239">
        <v>233</v>
      </c>
      <c r="Y40" s="239">
        <v>262</v>
      </c>
      <c r="Z40" s="239">
        <v>313</v>
      </c>
      <c r="AA40" s="239">
        <v>327</v>
      </c>
      <c r="AB40" s="239">
        <v>309</v>
      </c>
      <c r="AC40" s="239"/>
      <c r="AD40" s="239">
        <v>91</v>
      </c>
      <c r="AE40" s="239">
        <v>91</v>
      </c>
      <c r="AF40" s="239">
        <v>91</v>
      </c>
      <c r="AG40" s="239">
        <v>154</v>
      </c>
      <c r="AH40" s="239">
        <v>276</v>
      </c>
      <c r="AI40" s="239">
        <v>1657</v>
      </c>
      <c r="AJ40" s="239">
        <v>276</v>
      </c>
      <c r="AK40" s="239">
        <v>138</v>
      </c>
      <c r="AL40" s="239">
        <v>138</v>
      </c>
      <c r="AM40" s="239">
        <v>904</v>
      </c>
      <c r="AN40" s="239">
        <v>1809</v>
      </c>
    </row>
    <row r="41" spans="1:40" x14ac:dyDescent="0.3">
      <c r="A41" s="15">
        <v>4328</v>
      </c>
      <c r="B41" s="24" t="s">
        <v>46</v>
      </c>
      <c r="C41" s="21"/>
      <c r="D41" s="48">
        <v>130</v>
      </c>
      <c r="E41" s="48">
        <v>150</v>
      </c>
      <c r="F41" s="48">
        <v>180</v>
      </c>
      <c r="G41" s="48">
        <v>200</v>
      </c>
      <c r="H41" s="48">
        <v>210</v>
      </c>
      <c r="I41" s="48"/>
      <c r="J41" s="237">
        <f>IFERROR(ROUND(VLOOKUP(A41,[2]GESTANTES!$B$10:$J$222,6,FALSE),0),0)</f>
        <v>54</v>
      </c>
      <c r="K41" s="237">
        <f>IFERROR(ROUND(VLOOKUP(A41,[2]GESTANTES!$B$10:$J$222,7,FALSE),0),0)</f>
        <v>54</v>
      </c>
      <c r="L41" s="237">
        <f>IFERROR(ROUND(VLOOKUP(A41,[2]GESTANTES!$B$10:$J$222,8,FALSE),0),0)</f>
        <v>54</v>
      </c>
      <c r="M41" s="237">
        <f>IFERROR(ROUND(VLOOKUP(A41,[2]GESTANTES!$B$10:$J$222,9,FALSE),0),0)</f>
        <v>93</v>
      </c>
      <c r="N41" s="236">
        <f>IFERROR(ROUND(VLOOKUP(A41,'[3]CHICLAYO 5 -59'!$B$12:$H$301,3,FALSE),0),0)</f>
        <v>386</v>
      </c>
      <c r="O41" s="236">
        <f>IFERROR(ROUND(VLOOKUP(A41,'[3]CHICLAYO 5 -59'!$B$12:$H$301,4,FALSE),0),0)</f>
        <v>2318</v>
      </c>
      <c r="P41" s="236">
        <f>IFERROR(ROUND(VLOOKUP(A41,'[3]CHICLAYO 5 -59'!$B$12:$H$301,5,FALSE),0),0)</f>
        <v>386</v>
      </c>
      <c r="Q41" s="236">
        <f>IFERROR(ROUND(VLOOKUP(A41,'[3]CHICLAYO 5 -59'!$B$12:$H$301,6,FALSE),0),0)</f>
        <v>193</v>
      </c>
      <c r="R41" s="236">
        <f>IFERROR(ROUND(VLOOKUP(A41,'[3]CHICLAYO 5 -59'!$B$12:$H$301,7,FALSE),0),0)</f>
        <v>193</v>
      </c>
      <c r="S41" s="196">
        <f>ROUND(VLOOKUP(A41,'[4]CHICLAYO AM'!$B$12:$E$286,3,FALSE),0)</f>
        <v>974</v>
      </c>
      <c r="T41" s="196">
        <f>ROUND(VLOOKUP(A41,'[4]CHICLAYO AM'!$B$12:$E$286,4,FALSE),0)</f>
        <v>1948</v>
      </c>
      <c r="U41" s="51" t="str">
        <f>VLOOKUP(A41,'[1]4'!$A$2:$F$256,3,FALSE)</f>
        <v>LA VICTORIA</v>
      </c>
      <c r="W41" s="40" t="s">
        <v>107</v>
      </c>
      <c r="X41" s="239">
        <v>193</v>
      </c>
      <c r="Y41" s="239">
        <v>246</v>
      </c>
      <c r="Z41" s="239">
        <v>293</v>
      </c>
      <c r="AA41" s="239">
        <v>267</v>
      </c>
      <c r="AB41" s="239">
        <v>283</v>
      </c>
      <c r="AC41" s="239"/>
      <c r="AD41" s="239">
        <v>89</v>
      </c>
      <c r="AE41" s="239">
        <v>89</v>
      </c>
      <c r="AF41" s="239">
        <v>89</v>
      </c>
      <c r="AG41" s="239">
        <v>153</v>
      </c>
      <c r="AH41" s="239">
        <v>256</v>
      </c>
      <c r="AI41" s="239">
        <v>1537</v>
      </c>
      <c r="AJ41" s="239">
        <v>256</v>
      </c>
      <c r="AK41" s="239">
        <v>128</v>
      </c>
      <c r="AL41" s="239">
        <v>128</v>
      </c>
      <c r="AM41" s="239">
        <v>799</v>
      </c>
      <c r="AN41" s="239">
        <v>1595</v>
      </c>
    </row>
    <row r="42" spans="1:40" x14ac:dyDescent="0.3">
      <c r="A42" s="15">
        <v>4329</v>
      </c>
      <c r="B42" s="24" t="s">
        <v>47</v>
      </c>
      <c r="C42" s="21"/>
      <c r="D42" s="48">
        <v>340</v>
      </c>
      <c r="E42" s="48">
        <v>400</v>
      </c>
      <c r="F42" s="48">
        <v>470</v>
      </c>
      <c r="G42" s="48">
        <v>500</v>
      </c>
      <c r="H42" s="48">
        <v>600</v>
      </c>
      <c r="I42" s="48"/>
      <c r="J42" s="237">
        <f>IFERROR(ROUND(VLOOKUP(A42,[2]GESTANTES!$B$10:$J$222,6,FALSE),0),0)</f>
        <v>90</v>
      </c>
      <c r="K42" s="237">
        <f>IFERROR(ROUND(VLOOKUP(A42,[2]GESTANTES!$B$10:$J$222,7,FALSE),0),0)</f>
        <v>90</v>
      </c>
      <c r="L42" s="237">
        <f>IFERROR(ROUND(VLOOKUP(A42,[2]GESTANTES!$B$10:$J$222,8,FALSE),0),0)</f>
        <v>90</v>
      </c>
      <c r="M42" s="237">
        <f>IFERROR(ROUND(VLOOKUP(A42,[2]GESTANTES!$B$10:$J$222,9,FALSE),0),0)</f>
        <v>154</v>
      </c>
      <c r="N42" s="236">
        <f>IFERROR(ROUND(VLOOKUP(A42,'[3]CHICLAYO 5 -59'!$B$12:$H$301,3,FALSE),0),0)</f>
        <v>354</v>
      </c>
      <c r="O42" s="236">
        <f>IFERROR(ROUND(VLOOKUP(A42,'[3]CHICLAYO 5 -59'!$B$12:$H$301,4,FALSE),0),0)</f>
        <v>2124</v>
      </c>
      <c r="P42" s="236">
        <f>IFERROR(ROUND(VLOOKUP(A42,'[3]CHICLAYO 5 -59'!$B$12:$H$301,5,FALSE),0),0)</f>
        <v>354</v>
      </c>
      <c r="Q42" s="236">
        <f>IFERROR(ROUND(VLOOKUP(A42,'[3]CHICLAYO 5 -59'!$B$12:$H$301,6,FALSE),0),0)</f>
        <v>177</v>
      </c>
      <c r="R42" s="236">
        <f>IFERROR(ROUND(VLOOKUP(A42,'[3]CHICLAYO 5 -59'!$B$12:$H$301,7,FALSE),0),0)</f>
        <v>177</v>
      </c>
      <c r="S42" s="196">
        <f>ROUND(VLOOKUP(A42,'[4]CHICLAYO AM'!$B$12:$E$286,3,FALSE),0)</f>
        <v>893</v>
      </c>
      <c r="T42" s="196">
        <f>ROUND(VLOOKUP(A42,'[4]CHICLAYO AM'!$B$12:$E$286,4,FALSE),0)</f>
        <v>1787</v>
      </c>
      <c r="U42" s="51" t="str">
        <f>VLOOKUP(A42,'[1]4'!$A$2:$F$256,3,FALSE)</f>
        <v>LA VICTORIA</v>
      </c>
      <c r="W42" s="40" t="s">
        <v>66</v>
      </c>
      <c r="X42" s="239">
        <v>296</v>
      </c>
      <c r="Y42" s="239">
        <v>337</v>
      </c>
      <c r="Z42" s="239">
        <v>385</v>
      </c>
      <c r="AA42" s="239">
        <v>403</v>
      </c>
      <c r="AB42" s="239">
        <v>394</v>
      </c>
      <c r="AC42" s="239"/>
      <c r="AD42" s="239">
        <v>128</v>
      </c>
      <c r="AE42" s="239">
        <v>128</v>
      </c>
      <c r="AF42" s="239">
        <v>128</v>
      </c>
      <c r="AG42" s="239">
        <v>218</v>
      </c>
      <c r="AH42" s="239">
        <v>303</v>
      </c>
      <c r="AI42" s="239">
        <v>1816</v>
      </c>
      <c r="AJ42" s="239">
        <v>303</v>
      </c>
      <c r="AK42" s="239">
        <v>152</v>
      </c>
      <c r="AL42" s="239">
        <v>152</v>
      </c>
      <c r="AM42" s="239">
        <v>540</v>
      </c>
      <c r="AN42" s="239">
        <v>1079</v>
      </c>
    </row>
    <row r="43" spans="1:40" x14ac:dyDescent="0.3">
      <c r="A43" s="15">
        <v>4330</v>
      </c>
      <c r="B43" s="24" t="s">
        <v>48</v>
      </c>
      <c r="C43" s="21"/>
      <c r="D43" s="48">
        <v>70</v>
      </c>
      <c r="E43" s="48">
        <v>75</v>
      </c>
      <c r="F43" s="48">
        <v>100</v>
      </c>
      <c r="G43" s="48">
        <v>111</v>
      </c>
      <c r="H43" s="48">
        <v>120</v>
      </c>
      <c r="I43" s="48"/>
      <c r="J43" s="237">
        <f>IFERROR(ROUND(VLOOKUP(A43,[2]GESTANTES!$B$10:$J$222,6,FALSE),0),0)</f>
        <v>11</v>
      </c>
      <c r="K43" s="237">
        <f>IFERROR(ROUND(VLOOKUP(A43,[2]GESTANTES!$B$10:$J$222,7,FALSE),0),0)</f>
        <v>11</v>
      </c>
      <c r="L43" s="237">
        <f>IFERROR(ROUND(VLOOKUP(A43,[2]GESTANTES!$B$10:$J$222,8,FALSE),0),0)</f>
        <v>11</v>
      </c>
      <c r="M43" s="237">
        <f>IFERROR(ROUND(VLOOKUP(A43,[2]GESTANTES!$B$10:$J$222,9,FALSE),0),0)</f>
        <v>19</v>
      </c>
      <c r="N43" s="236">
        <f>IFERROR(ROUND(VLOOKUP(A43,'[3]CHICLAYO 5 -59'!$B$12:$H$301,3,FALSE),0),0)</f>
        <v>64</v>
      </c>
      <c r="O43" s="236">
        <f>IFERROR(ROUND(VLOOKUP(A43,'[3]CHICLAYO 5 -59'!$B$12:$H$301,4,FALSE),0),0)</f>
        <v>386</v>
      </c>
      <c r="P43" s="236">
        <f>IFERROR(ROUND(VLOOKUP(A43,'[3]CHICLAYO 5 -59'!$B$12:$H$301,5,FALSE),0),0)</f>
        <v>64</v>
      </c>
      <c r="Q43" s="236">
        <f>IFERROR(ROUND(VLOOKUP(A43,'[3]CHICLAYO 5 -59'!$B$12:$H$301,6,FALSE),0),0)</f>
        <v>32</v>
      </c>
      <c r="R43" s="236">
        <f>IFERROR(ROUND(VLOOKUP(A43,'[3]CHICLAYO 5 -59'!$B$12:$H$301,7,FALSE),0),0)</f>
        <v>32</v>
      </c>
      <c r="S43" s="196">
        <f>ROUND(VLOOKUP(A43,'[4]CHICLAYO AM'!$B$12:$E$286,3,FALSE),0)</f>
        <v>162</v>
      </c>
      <c r="T43" s="196">
        <f>ROUND(VLOOKUP(A43,'[4]CHICLAYO AM'!$B$12:$E$286,4,FALSE),0)</f>
        <v>325</v>
      </c>
      <c r="U43" s="51" t="str">
        <f>VLOOKUP(A43,'[1]4'!$A$2:$F$256,3,FALSE)</f>
        <v>LA VICTORIA</v>
      </c>
      <c r="W43" s="40" t="s">
        <v>77</v>
      </c>
      <c r="X43" s="239">
        <v>181</v>
      </c>
      <c r="Y43" s="239">
        <v>211</v>
      </c>
      <c r="Z43" s="239">
        <v>241</v>
      </c>
      <c r="AA43" s="239">
        <v>242</v>
      </c>
      <c r="AB43" s="239">
        <v>293</v>
      </c>
      <c r="AC43" s="239"/>
      <c r="AD43" s="239">
        <v>78</v>
      </c>
      <c r="AE43" s="239">
        <v>78</v>
      </c>
      <c r="AF43" s="239">
        <v>78</v>
      </c>
      <c r="AG43" s="239">
        <v>133</v>
      </c>
      <c r="AH43" s="239">
        <v>236</v>
      </c>
      <c r="AI43" s="239">
        <v>1414</v>
      </c>
      <c r="AJ43" s="239">
        <v>236</v>
      </c>
      <c r="AK43" s="239">
        <v>118</v>
      </c>
      <c r="AL43" s="239">
        <v>118</v>
      </c>
      <c r="AM43" s="239">
        <v>502</v>
      </c>
      <c r="AN43" s="239">
        <v>1004</v>
      </c>
    </row>
    <row r="44" spans="1:40" x14ac:dyDescent="0.3">
      <c r="A44" s="15">
        <v>7410</v>
      </c>
      <c r="B44" s="24" t="s">
        <v>210</v>
      </c>
      <c r="C44" s="21"/>
      <c r="D44" s="48">
        <v>150</v>
      </c>
      <c r="E44" s="48">
        <v>170</v>
      </c>
      <c r="F44" s="48">
        <v>213</v>
      </c>
      <c r="G44" s="48">
        <v>220</v>
      </c>
      <c r="H44" s="48">
        <v>240</v>
      </c>
      <c r="I44" s="48"/>
      <c r="J44" s="237">
        <f>IFERROR(ROUND(VLOOKUP(A44,[2]GESTANTES!$B$10:$J$222,6,FALSE),0),0)</f>
        <v>60</v>
      </c>
      <c r="K44" s="237">
        <f>IFERROR(ROUND(VLOOKUP(A44,[2]GESTANTES!$B$10:$J$222,7,FALSE),0),0)</f>
        <v>60</v>
      </c>
      <c r="L44" s="237">
        <f>IFERROR(ROUND(VLOOKUP(A44,[2]GESTANTES!$B$10:$J$222,8,FALSE),0),0)</f>
        <v>60</v>
      </c>
      <c r="M44" s="237">
        <f>IFERROR(ROUND(VLOOKUP(A44,[2]GESTANTES!$B$10:$J$222,9,FALSE),0),0)</f>
        <v>104</v>
      </c>
      <c r="N44" s="236">
        <f>IFERROR(ROUND(VLOOKUP(A44,'[3]CHICLAYO 5 -59'!$B$12:$H$301,3,FALSE),0),0)</f>
        <v>97</v>
      </c>
      <c r="O44" s="236">
        <f>IFERROR(ROUND(VLOOKUP(A44,'[3]CHICLAYO 5 -59'!$B$12:$H$301,4,FALSE),0),0)</f>
        <v>579</v>
      </c>
      <c r="P44" s="236">
        <f>IFERROR(ROUND(VLOOKUP(A44,'[3]CHICLAYO 5 -59'!$B$12:$H$301,5,FALSE),0),0)</f>
        <v>97</v>
      </c>
      <c r="Q44" s="236">
        <f>IFERROR(ROUND(VLOOKUP(A44,'[3]CHICLAYO 5 -59'!$B$12:$H$301,6,FALSE),0),0)</f>
        <v>48</v>
      </c>
      <c r="R44" s="236">
        <f>IFERROR(ROUND(VLOOKUP(A44,'[3]CHICLAYO 5 -59'!$B$12:$H$301,7,FALSE),0),0)</f>
        <v>48</v>
      </c>
      <c r="S44" s="196">
        <f>ROUND(VLOOKUP(A44,'[4]CHICLAYO AM'!$B$12:$E$286,3,FALSE),0)</f>
        <v>244</v>
      </c>
      <c r="T44" s="196">
        <f>ROUND(VLOOKUP(A44,'[4]CHICLAYO AM'!$B$12:$E$286,4,FALSE),0)</f>
        <v>487</v>
      </c>
      <c r="U44" s="51" t="str">
        <f>VLOOKUP(A44,'[1]4'!$A$2:$F$256,3,FALSE)</f>
        <v>LA VICTORIA</v>
      </c>
      <c r="W44" s="40" t="s">
        <v>367</v>
      </c>
      <c r="X44" s="239">
        <v>163</v>
      </c>
      <c r="Y44" s="239">
        <v>174</v>
      </c>
      <c r="Z44" s="239">
        <v>201</v>
      </c>
      <c r="AA44" s="239">
        <v>193</v>
      </c>
      <c r="AB44" s="239">
        <v>192</v>
      </c>
      <c r="AC44" s="239"/>
      <c r="AD44" s="239">
        <v>52</v>
      </c>
      <c r="AE44" s="239">
        <v>52</v>
      </c>
      <c r="AF44" s="239">
        <v>52</v>
      </c>
      <c r="AG44" s="239">
        <v>88</v>
      </c>
      <c r="AH44" s="239">
        <v>206</v>
      </c>
      <c r="AI44" s="239">
        <v>1240</v>
      </c>
      <c r="AJ44" s="239">
        <v>206</v>
      </c>
      <c r="AK44" s="239">
        <v>103</v>
      </c>
      <c r="AL44" s="239">
        <v>103</v>
      </c>
      <c r="AM44" s="239">
        <v>816</v>
      </c>
      <c r="AN44" s="239">
        <v>1631</v>
      </c>
    </row>
    <row r="45" spans="1:40" x14ac:dyDescent="0.3">
      <c r="A45" s="15"/>
      <c r="B45" s="24" t="e">
        <v>#N/A</v>
      </c>
      <c r="C45" s="21"/>
      <c r="D45" s="23">
        <f>SUM(D46:D47)</f>
        <v>93</v>
      </c>
      <c r="E45" s="23">
        <f t="shared" ref="E45:T45" si="50">SUM(E46:E47)</f>
        <v>117</v>
      </c>
      <c r="F45" s="23">
        <f t="shared" si="50"/>
        <v>112</v>
      </c>
      <c r="G45" s="23">
        <f t="shared" si="50"/>
        <v>110</v>
      </c>
      <c r="H45" s="23">
        <f t="shared" si="50"/>
        <v>157</v>
      </c>
      <c r="I45" s="23">
        <f t="shared" si="50"/>
        <v>0</v>
      </c>
      <c r="J45" s="23">
        <f t="shared" ref="J45:M45" si="51">SUM(J46:J47)</f>
        <v>37</v>
      </c>
      <c r="K45" s="23">
        <f t="shared" si="51"/>
        <v>37</v>
      </c>
      <c r="L45" s="23">
        <f t="shared" si="51"/>
        <v>37</v>
      </c>
      <c r="M45" s="23">
        <f t="shared" si="51"/>
        <v>63</v>
      </c>
      <c r="N45" s="23">
        <f t="shared" ref="N45:R45" si="52">SUM(N46:N47)</f>
        <v>233</v>
      </c>
      <c r="O45" s="23">
        <f t="shared" si="52"/>
        <v>1394</v>
      </c>
      <c r="P45" s="23">
        <f t="shared" si="52"/>
        <v>233</v>
      </c>
      <c r="Q45" s="23">
        <f t="shared" si="52"/>
        <v>116</v>
      </c>
      <c r="R45" s="23">
        <f t="shared" si="52"/>
        <v>116</v>
      </c>
      <c r="S45" s="23">
        <f t="shared" ref="S45" si="53">SUM(S46:S47)</f>
        <v>847</v>
      </c>
      <c r="T45" s="23">
        <f t="shared" si="50"/>
        <v>1692</v>
      </c>
      <c r="U45" s="51"/>
      <c r="W45" s="40" t="s">
        <v>110</v>
      </c>
      <c r="X45" s="239">
        <v>431</v>
      </c>
      <c r="Y45" s="239">
        <v>526</v>
      </c>
      <c r="Z45" s="239">
        <v>600</v>
      </c>
      <c r="AA45" s="239">
        <v>465</v>
      </c>
      <c r="AB45" s="239">
        <v>479</v>
      </c>
      <c r="AC45" s="239"/>
      <c r="AD45" s="239">
        <v>178</v>
      </c>
      <c r="AE45" s="239">
        <v>178</v>
      </c>
      <c r="AF45" s="239">
        <v>178</v>
      </c>
      <c r="AG45" s="239">
        <v>308</v>
      </c>
      <c r="AH45" s="239">
        <v>453</v>
      </c>
      <c r="AI45" s="239">
        <v>2723</v>
      </c>
      <c r="AJ45" s="239">
        <v>453</v>
      </c>
      <c r="AK45" s="239">
        <v>227</v>
      </c>
      <c r="AL45" s="239">
        <v>227</v>
      </c>
      <c r="AM45" s="239">
        <v>1233</v>
      </c>
      <c r="AN45" s="239">
        <v>2464</v>
      </c>
    </row>
    <row r="46" spans="1:40" x14ac:dyDescent="0.3">
      <c r="A46" s="15">
        <v>4439</v>
      </c>
      <c r="B46" s="24" t="s">
        <v>160</v>
      </c>
      <c r="C46" s="21"/>
      <c r="D46" s="48">
        <v>71</v>
      </c>
      <c r="E46" s="48">
        <v>80</v>
      </c>
      <c r="F46" s="48">
        <v>77</v>
      </c>
      <c r="G46" s="48">
        <v>75</v>
      </c>
      <c r="H46" s="48">
        <v>107</v>
      </c>
      <c r="I46" s="48"/>
      <c r="J46" s="237">
        <f>IFERROR(ROUND(VLOOKUP(A46,[2]GESTANTES!$B$10:$J$222,6,FALSE),0),0)</f>
        <v>25</v>
      </c>
      <c r="K46" s="237">
        <f>IFERROR(ROUND(VLOOKUP(A46,[2]GESTANTES!$B$10:$J$222,7,FALSE),0),0)</f>
        <v>25</v>
      </c>
      <c r="L46" s="237">
        <f>IFERROR(ROUND(VLOOKUP(A46,[2]GESTANTES!$B$10:$J$222,8,FALSE),0),0)</f>
        <v>25</v>
      </c>
      <c r="M46" s="237">
        <f>IFERROR(ROUND(VLOOKUP(A46,[2]GESTANTES!$B$10:$J$222,9,FALSE),0),0)</f>
        <v>42</v>
      </c>
      <c r="N46" s="236">
        <f>IFERROR(ROUND(VLOOKUP(A46,'[3]CHICLAYO 5 -59'!$B$12:$H$301,3,FALSE),0),0)</f>
        <v>205</v>
      </c>
      <c r="O46" s="236">
        <f>IFERROR(ROUND(VLOOKUP(A46,'[3]CHICLAYO 5 -59'!$B$12:$H$301,4,FALSE),0),0)</f>
        <v>1227</v>
      </c>
      <c r="P46" s="236">
        <f>IFERROR(ROUND(VLOOKUP(A46,'[3]CHICLAYO 5 -59'!$B$12:$H$301,5,FALSE),0),0)</f>
        <v>205</v>
      </c>
      <c r="Q46" s="236">
        <f>IFERROR(ROUND(VLOOKUP(A46,'[3]CHICLAYO 5 -59'!$B$12:$H$301,6,FALSE),0),0)</f>
        <v>102</v>
      </c>
      <c r="R46" s="236">
        <f>IFERROR(ROUND(VLOOKUP(A46,'[3]CHICLAYO 5 -59'!$B$12:$H$301,7,FALSE),0),0)</f>
        <v>102</v>
      </c>
      <c r="S46" s="196">
        <f>ROUND(VLOOKUP(A46,'[4]CHICLAYO AM'!$B$12:$E$286,3,FALSE),0)</f>
        <v>745</v>
      </c>
      <c r="T46" s="196">
        <f>ROUND(VLOOKUP(A46,'[4]CHICLAYO AM'!$B$12:$E$286,4,FALSE),0)</f>
        <v>1489</v>
      </c>
      <c r="U46" s="51" t="str">
        <f>VLOOKUP(A46,'[1]4'!$A$2:$F$256,3,FALSE)</f>
        <v>PICSI</v>
      </c>
      <c r="W46" s="40" t="s">
        <v>194</v>
      </c>
      <c r="X46" s="239">
        <v>345</v>
      </c>
      <c r="Y46" s="239">
        <v>358</v>
      </c>
      <c r="Z46" s="239">
        <v>463</v>
      </c>
      <c r="AA46" s="239">
        <v>425</v>
      </c>
      <c r="AB46" s="239">
        <v>432</v>
      </c>
      <c r="AC46" s="239"/>
      <c r="AD46" s="239">
        <v>97</v>
      </c>
      <c r="AE46" s="239">
        <v>97</v>
      </c>
      <c r="AF46" s="239">
        <v>97</v>
      </c>
      <c r="AG46" s="239">
        <v>167</v>
      </c>
      <c r="AH46" s="239">
        <v>461</v>
      </c>
      <c r="AI46" s="239">
        <v>2768</v>
      </c>
      <c r="AJ46" s="239">
        <v>461</v>
      </c>
      <c r="AK46" s="239">
        <v>231</v>
      </c>
      <c r="AL46" s="239">
        <v>231</v>
      </c>
      <c r="AM46" s="239">
        <v>1691</v>
      </c>
      <c r="AN46" s="239">
        <v>3381</v>
      </c>
    </row>
    <row r="47" spans="1:40" x14ac:dyDescent="0.3">
      <c r="A47" s="15">
        <v>6954</v>
      </c>
      <c r="B47" s="24" t="s">
        <v>196</v>
      </c>
      <c r="C47" s="21"/>
      <c r="D47" s="48">
        <v>22</v>
      </c>
      <c r="E47" s="48">
        <v>37</v>
      </c>
      <c r="F47" s="48">
        <v>35</v>
      </c>
      <c r="G47" s="48">
        <v>35</v>
      </c>
      <c r="H47" s="48">
        <v>50</v>
      </c>
      <c r="I47" s="48"/>
      <c r="J47" s="237">
        <f>IFERROR(ROUND(VLOOKUP(A47,[2]GESTANTES!$B$10:$J$222,6,FALSE),0),0)</f>
        <v>12</v>
      </c>
      <c r="K47" s="237">
        <f>IFERROR(ROUND(VLOOKUP(A47,[2]GESTANTES!$B$10:$J$222,7,FALSE),0),0)</f>
        <v>12</v>
      </c>
      <c r="L47" s="237">
        <f>IFERROR(ROUND(VLOOKUP(A47,[2]GESTANTES!$B$10:$J$222,8,FALSE),0),0)</f>
        <v>12</v>
      </c>
      <c r="M47" s="237">
        <f>IFERROR(ROUND(VLOOKUP(A47,[2]GESTANTES!$B$10:$J$222,9,FALSE),0),0)</f>
        <v>21</v>
      </c>
      <c r="N47" s="236">
        <f>IFERROR(ROUND(VLOOKUP(A47,'[3]CHICLAYO 5 -59'!$B$12:$H$301,3,FALSE),0),0)</f>
        <v>28</v>
      </c>
      <c r="O47" s="236">
        <f>IFERROR(ROUND(VLOOKUP(A47,'[3]CHICLAYO 5 -59'!$B$12:$H$301,4,FALSE),0),0)</f>
        <v>167</v>
      </c>
      <c r="P47" s="236">
        <f>IFERROR(ROUND(VLOOKUP(A47,'[3]CHICLAYO 5 -59'!$B$12:$H$301,5,FALSE),0),0)</f>
        <v>28</v>
      </c>
      <c r="Q47" s="236">
        <f>IFERROR(ROUND(VLOOKUP(A47,'[3]CHICLAYO 5 -59'!$B$12:$H$301,6,FALSE),0),0)</f>
        <v>14</v>
      </c>
      <c r="R47" s="236">
        <f>IFERROR(ROUND(VLOOKUP(A47,'[3]CHICLAYO 5 -59'!$B$12:$H$301,7,FALSE),0),0)</f>
        <v>14</v>
      </c>
      <c r="S47" s="196">
        <f>ROUND(VLOOKUP(A47,'[4]CHICLAYO AM'!$B$12:$E$286,3,FALSE),0)</f>
        <v>102</v>
      </c>
      <c r="T47" s="196">
        <f>ROUND(VLOOKUP(A47,'[4]CHICLAYO AM'!$B$12:$E$286,4,FALSE),0)</f>
        <v>203</v>
      </c>
      <c r="U47" s="51" t="str">
        <f>VLOOKUP(A47,'[1]4'!$A$2:$F$256,3,FALSE)</f>
        <v>PICSI</v>
      </c>
      <c r="W47" s="40" t="s">
        <v>234</v>
      </c>
      <c r="X47" s="239">
        <v>17356</v>
      </c>
      <c r="Y47" s="239">
        <v>19428</v>
      </c>
      <c r="Z47" s="239">
        <v>22489</v>
      </c>
      <c r="AA47" s="239">
        <v>21884</v>
      </c>
      <c r="AB47" s="239">
        <v>22918</v>
      </c>
      <c r="AC47" s="239"/>
      <c r="AD47" s="239">
        <v>5698</v>
      </c>
      <c r="AE47" s="239">
        <v>5698</v>
      </c>
      <c r="AF47" s="239">
        <v>5698</v>
      </c>
      <c r="AG47" s="239">
        <v>9766</v>
      </c>
      <c r="AH47" s="239">
        <v>21136</v>
      </c>
      <c r="AI47" s="239">
        <v>126808</v>
      </c>
      <c r="AJ47" s="239">
        <v>21136</v>
      </c>
      <c r="AK47" s="239">
        <v>10561</v>
      </c>
      <c r="AL47" s="239">
        <v>10561</v>
      </c>
      <c r="AM47" s="239">
        <v>63082</v>
      </c>
      <c r="AN47" s="239">
        <v>126149</v>
      </c>
    </row>
    <row r="48" spans="1:40" x14ac:dyDescent="0.3">
      <c r="A48" s="15"/>
      <c r="B48" s="24" t="e">
        <v>#N/A</v>
      </c>
      <c r="C48" s="21"/>
      <c r="D48" s="23">
        <f>SUM(D49:D51)</f>
        <v>285</v>
      </c>
      <c r="E48" s="23">
        <f t="shared" ref="E48:T48" si="54">SUM(E49:E51)</f>
        <v>349</v>
      </c>
      <c r="F48" s="23">
        <f t="shared" si="54"/>
        <v>398</v>
      </c>
      <c r="G48" s="23">
        <f t="shared" si="54"/>
        <v>439</v>
      </c>
      <c r="H48" s="23">
        <f t="shared" si="54"/>
        <v>481</v>
      </c>
      <c r="I48" s="23">
        <f t="shared" si="54"/>
        <v>0</v>
      </c>
      <c r="J48" s="23">
        <f t="shared" ref="J48:M48" si="55">SUM(J49:J51)</f>
        <v>102</v>
      </c>
      <c r="K48" s="23">
        <f t="shared" si="55"/>
        <v>102</v>
      </c>
      <c r="L48" s="23">
        <f t="shared" si="55"/>
        <v>102</v>
      </c>
      <c r="M48" s="23">
        <f t="shared" si="55"/>
        <v>174</v>
      </c>
      <c r="N48" s="23">
        <f t="shared" ref="N48:R48" si="56">SUM(N49:N51)</f>
        <v>440</v>
      </c>
      <c r="O48" s="23">
        <f t="shared" si="56"/>
        <v>2634</v>
      </c>
      <c r="P48" s="23">
        <f t="shared" si="56"/>
        <v>440</v>
      </c>
      <c r="Q48" s="23">
        <f t="shared" si="56"/>
        <v>219</v>
      </c>
      <c r="R48" s="23">
        <f t="shared" si="56"/>
        <v>219</v>
      </c>
      <c r="S48" s="23">
        <f t="shared" ref="S48" si="57">SUM(S49:S51)</f>
        <v>1514</v>
      </c>
      <c r="T48" s="23">
        <f t="shared" si="54"/>
        <v>3027</v>
      </c>
      <c r="U48" s="51"/>
    </row>
    <row r="49" spans="1:21" x14ac:dyDescent="0.3">
      <c r="A49" s="15">
        <v>4339</v>
      </c>
      <c r="B49" s="24" t="s">
        <v>57</v>
      </c>
      <c r="C49" s="21"/>
      <c r="D49" s="48">
        <v>6</v>
      </c>
      <c r="E49" s="48">
        <v>10</v>
      </c>
      <c r="F49" s="48">
        <v>10</v>
      </c>
      <c r="G49" s="48">
        <v>10</v>
      </c>
      <c r="H49" s="48">
        <v>10</v>
      </c>
      <c r="I49" s="48"/>
      <c r="J49" s="237">
        <f>IFERROR(ROUND(VLOOKUP(A49,[2]GESTANTES!$B$10:$J$222,6,FALSE),0),0)</f>
        <v>1</v>
      </c>
      <c r="K49" s="237">
        <f>IFERROR(ROUND(VLOOKUP(A49,[2]GESTANTES!$B$10:$J$222,7,FALSE),0),0)</f>
        <v>1</v>
      </c>
      <c r="L49" s="237">
        <f>IFERROR(ROUND(VLOOKUP(A49,[2]GESTANTES!$B$10:$J$222,8,FALSE),0),0)</f>
        <v>1</v>
      </c>
      <c r="M49" s="237">
        <f>IFERROR(ROUND(VLOOKUP(A49,[2]GESTANTES!$B$10:$J$222,9,FALSE),0),0)</f>
        <v>1</v>
      </c>
      <c r="N49" s="236">
        <f>IFERROR(ROUND(VLOOKUP(A49,'[3]CHICLAYO 5 -59'!$B$12:$H$301,3,FALSE),0),0)</f>
        <v>31</v>
      </c>
      <c r="O49" s="236">
        <f>IFERROR(ROUND(VLOOKUP(A49,'[3]CHICLAYO 5 -59'!$B$12:$H$301,4,FALSE),0),0)</f>
        <v>184</v>
      </c>
      <c r="P49" s="236">
        <f>IFERROR(ROUND(VLOOKUP(A49,'[3]CHICLAYO 5 -59'!$B$12:$H$301,5,FALSE),0),0)</f>
        <v>31</v>
      </c>
      <c r="Q49" s="236">
        <f>IFERROR(ROUND(VLOOKUP(A49,'[3]CHICLAYO 5 -59'!$B$12:$H$301,6,FALSE),0),0)</f>
        <v>15</v>
      </c>
      <c r="R49" s="236">
        <f>IFERROR(ROUND(VLOOKUP(A49,'[3]CHICLAYO 5 -59'!$B$12:$H$301,7,FALSE),0),0)</f>
        <v>15</v>
      </c>
      <c r="S49" s="196">
        <f>ROUND(VLOOKUP(A49,'[4]CHICLAYO AM'!$B$12:$E$286,3,FALSE),0)</f>
        <v>106</v>
      </c>
      <c r="T49" s="196">
        <f>ROUND(VLOOKUP(A49,'[4]CHICLAYO AM'!$B$12:$E$286,4,FALSE),0)</f>
        <v>212</v>
      </c>
      <c r="U49" s="51" t="str">
        <f>VLOOKUP(A49,'[1]4'!$A$2:$F$256,3,FALSE)</f>
        <v>POMALCA</v>
      </c>
    </row>
    <row r="50" spans="1:21" x14ac:dyDescent="0.3">
      <c r="A50" s="15">
        <v>4340</v>
      </c>
      <c r="B50" s="24" t="s">
        <v>59</v>
      </c>
      <c r="C50" s="21"/>
      <c r="D50" s="48">
        <v>29</v>
      </c>
      <c r="E50" s="48">
        <v>40</v>
      </c>
      <c r="F50" s="48">
        <v>31</v>
      </c>
      <c r="G50" s="48">
        <v>42</v>
      </c>
      <c r="H50" s="48">
        <v>47</v>
      </c>
      <c r="I50" s="48"/>
      <c r="J50" s="237">
        <f>IFERROR(ROUND(VLOOKUP(A50,[2]GESTANTES!$B$10:$J$222,6,FALSE),0),0)</f>
        <v>6</v>
      </c>
      <c r="K50" s="237">
        <f>IFERROR(ROUND(VLOOKUP(A50,[2]GESTANTES!$B$10:$J$222,7,FALSE),0),0)</f>
        <v>6</v>
      </c>
      <c r="L50" s="237">
        <f>IFERROR(ROUND(VLOOKUP(A50,[2]GESTANTES!$B$10:$J$222,8,FALSE),0),0)</f>
        <v>6</v>
      </c>
      <c r="M50" s="237">
        <f>IFERROR(ROUND(VLOOKUP(A50,[2]GESTANTES!$B$10:$J$222,9,FALSE),0),0)</f>
        <v>11</v>
      </c>
      <c r="N50" s="236">
        <f>IFERROR(ROUND(VLOOKUP(A50,'[3]CHICLAYO 5 -59'!$B$12:$H$301,3,FALSE),0),0)</f>
        <v>154</v>
      </c>
      <c r="O50" s="236">
        <f>IFERROR(ROUND(VLOOKUP(A50,'[3]CHICLAYO 5 -59'!$B$12:$H$301,4,FALSE),0),0)</f>
        <v>922</v>
      </c>
      <c r="P50" s="236">
        <f>IFERROR(ROUND(VLOOKUP(A50,'[3]CHICLAYO 5 -59'!$B$12:$H$301,5,FALSE),0),0)</f>
        <v>154</v>
      </c>
      <c r="Q50" s="236">
        <f>IFERROR(ROUND(VLOOKUP(A50,'[3]CHICLAYO 5 -59'!$B$12:$H$301,6,FALSE),0),0)</f>
        <v>77</v>
      </c>
      <c r="R50" s="236">
        <f>IFERROR(ROUND(VLOOKUP(A50,'[3]CHICLAYO 5 -59'!$B$12:$H$301,7,FALSE),0),0)</f>
        <v>77</v>
      </c>
      <c r="S50" s="196">
        <f>ROUND(VLOOKUP(A50,'[4]CHICLAYO AM'!$B$12:$E$286,3,FALSE),0)</f>
        <v>530</v>
      </c>
      <c r="T50" s="196">
        <f>ROUND(VLOOKUP(A50,'[4]CHICLAYO AM'!$B$12:$E$286,4,FALSE),0)</f>
        <v>1060</v>
      </c>
      <c r="U50" s="51" t="str">
        <f>VLOOKUP(A50,'[1]4'!$A$2:$F$256,3,FALSE)</f>
        <v>POMALCA</v>
      </c>
    </row>
    <row r="51" spans="1:21" x14ac:dyDescent="0.3">
      <c r="A51" s="15">
        <v>7107</v>
      </c>
      <c r="B51" s="24" t="s">
        <v>58</v>
      </c>
      <c r="C51" s="21"/>
      <c r="D51" s="48">
        <v>250</v>
      </c>
      <c r="E51" s="48">
        <v>299</v>
      </c>
      <c r="F51" s="48">
        <v>357</v>
      </c>
      <c r="G51" s="48">
        <v>387</v>
      </c>
      <c r="H51" s="48">
        <v>424</v>
      </c>
      <c r="I51" s="48"/>
      <c r="J51" s="237">
        <f>IFERROR(ROUND(VLOOKUP(A51,[2]GESTANTES!$B$10:$J$222,6,FALSE),0),0)</f>
        <v>95</v>
      </c>
      <c r="K51" s="237">
        <f>IFERROR(ROUND(VLOOKUP(A51,[2]GESTANTES!$B$10:$J$222,7,FALSE),0),0)</f>
        <v>95</v>
      </c>
      <c r="L51" s="237">
        <f>IFERROR(ROUND(VLOOKUP(A51,[2]GESTANTES!$B$10:$J$222,8,FALSE),0),0)</f>
        <v>95</v>
      </c>
      <c r="M51" s="237">
        <f>IFERROR(ROUND(VLOOKUP(A51,[2]GESTANTES!$B$10:$J$222,9,FALSE),0),0)</f>
        <v>162</v>
      </c>
      <c r="N51" s="236">
        <f>IFERROR(ROUND(VLOOKUP(A51,'[3]CHICLAYO 5 -59'!$B$12:$H$301,3,FALSE),0),0)</f>
        <v>255</v>
      </c>
      <c r="O51" s="236">
        <f>IFERROR(ROUND(VLOOKUP(A51,'[3]CHICLAYO 5 -59'!$B$12:$H$301,4,FALSE),0),0)</f>
        <v>1528</v>
      </c>
      <c r="P51" s="236">
        <f>IFERROR(ROUND(VLOOKUP(A51,'[3]CHICLAYO 5 -59'!$B$12:$H$301,5,FALSE),0),0)</f>
        <v>255</v>
      </c>
      <c r="Q51" s="236">
        <f>IFERROR(ROUND(VLOOKUP(A51,'[3]CHICLAYO 5 -59'!$B$12:$H$301,6,FALSE),0),0)</f>
        <v>127</v>
      </c>
      <c r="R51" s="236">
        <f>IFERROR(ROUND(VLOOKUP(A51,'[3]CHICLAYO 5 -59'!$B$12:$H$301,7,FALSE),0),0)</f>
        <v>127</v>
      </c>
      <c r="S51" s="196">
        <f>ROUND(VLOOKUP(A51,'[4]CHICLAYO AM'!$B$12:$E$286,3,FALSE),0)</f>
        <v>878</v>
      </c>
      <c r="T51" s="196">
        <f>ROUND(VLOOKUP(A51,'[4]CHICLAYO AM'!$B$12:$E$286,4,FALSE),0)</f>
        <v>1755</v>
      </c>
      <c r="U51" s="51" t="str">
        <f>VLOOKUP(A51,'[1]4'!$A$2:$F$256,3,FALSE)</f>
        <v>POMALCA</v>
      </c>
    </row>
    <row r="52" spans="1:21" x14ac:dyDescent="0.3">
      <c r="A52" s="15"/>
      <c r="B52" s="24" t="e">
        <v>#N/A</v>
      </c>
      <c r="C52" s="21"/>
      <c r="D52" s="23">
        <f>SUM(D53:D59)</f>
        <v>357</v>
      </c>
      <c r="E52" s="23">
        <f t="shared" ref="E52:T52" si="58">SUM(E53:E59)</f>
        <v>391</v>
      </c>
      <c r="F52" s="23">
        <f t="shared" si="58"/>
        <v>428</v>
      </c>
      <c r="G52" s="23">
        <f t="shared" si="58"/>
        <v>409</v>
      </c>
      <c r="H52" s="23">
        <f t="shared" si="58"/>
        <v>408</v>
      </c>
      <c r="I52" s="23">
        <f t="shared" si="58"/>
        <v>0</v>
      </c>
      <c r="J52" s="23">
        <f t="shared" ref="J52:M52" si="59">SUM(J53:J59)</f>
        <v>118</v>
      </c>
      <c r="K52" s="23">
        <f t="shared" si="59"/>
        <v>118</v>
      </c>
      <c r="L52" s="23">
        <f t="shared" si="59"/>
        <v>118</v>
      </c>
      <c r="M52" s="23">
        <f t="shared" si="59"/>
        <v>200</v>
      </c>
      <c r="N52" s="23">
        <f t="shared" ref="N52:R52" si="60">SUM(N53:N59)</f>
        <v>351</v>
      </c>
      <c r="O52" s="23">
        <f t="shared" si="60"/>
        <v>2112</v>
      </c>
      <c r="P52" s="23">
        <f t="shared" si="60"/>
        <v>351</v>
      </c>
      <c r="Q52" s="23">
        <f t="shared" si="60"/>
        <v>176</v>
      </c>
      <c r="R52" s="23">
        <f t="shared" si="60"/>
        <v>176</v>
      </c>
      <c r="S52" s="23">
        <f t="shared" ref="S52" si="61">SUM(S53:S59)</f>
        <v>1536</v>
      </c>
      <c r="T52" s="23">
        <f t="shared" si="58"/>
        <v>3070</v>
      </c>
      <c r="U52" s="51"/>
    </row>
    <row r="53" spans="1:21" x14ac:dyDescent="0.3">
      <c r="A53" s="15">
        <v>17874</v>
      </c>
      <c r="B53" s="24" t="s">
        <v>218</v>
      </c>
      <c r="C53" s="21"/>
      <c r="D53" s="48">
        <v>50</v>
      </c>
      <c r="E53" s="48">
        <v>45</v>
      </c>
      <c r="F53" s="48">
        <v>46</v>
      </c>
      <c r="G53" s="48">
        <v>50</v>
      </c>
      <c r="H53" s="48">
        <v>50</v>
      </c>
      <c r="I53" s="48"/>
      <c r="J53" s="237">
        <f>IFERROR(ROUND(VLOOKUP(A53,[2]GESTANTES!$B$10:$J$222,6,FALSE),0),0)</f>
        <v>10</v>
      </c>
      <c r="K53" s="237">
        <f>IFERROR(ROUND(VLOOKUP(A53,[2]GESTANTES!$B$10:$J$222,7,FALSE),0),0)</f>
        <v>10</v>
      </c>
      <c r="L53" s="237">
        <f>IFERROR(ROUND(VLOOKUP(A53,[2]GESTANTES!$B$10:$J$222,8,FALSE),0),0)</f>
        <v>10</v>
      </c>
      <c r="M53" s="237">
        <f>IFERROR(ROUND(VLOOKUP(A53,[2]GESTANTES!$B$10:$J$222,9,FALSE),0),0)</f>
        <v>17</v>
      </c>
      <c r="N53" s="236">
        <f>IFERROR(ROUND(VLOOKUP(A53,'[3]CHICLAYO 5 -59'!$B$12:$H$301,3,FALSE),0),0)</f>
        <v>30</v>
      </c>
      <c r="O53" s="236">
        <f>IFERROR(ROUND(VLOOKUP(A53,'[3]CHICLAYO 5 -59'!$B$12:$H$301,4,FALSE),0),0)</f>
        <v>182</v>
      </c>
      <c r="P53" s="236">
        <f>IFERROR(ROUND(VLOOKUP(A53,'[3]CHICLAYO 5 -59'!$B$12:$H$301,5,FALSE),0),0)</f>
        <v>30</v>
      </c>
      <c r="Q53" s="236">
        <f>IFERROR(ROUND(VLOOKUP(A53,'[3]CHICLAYO 5 -59'!$B$12:$H$301,6,FALSE),0),0)</f>
        <v>15</v>
      </c>
      <c r="R53" s="236">
        <f>IFERROR(ROUND(VLOOKUP(A53,'[3]CHICLAYO 5 -59'!$B$12:$H$301,7,FALSE),0),0)</f>
        <v>15</v>
      </c>
      <c r="S53" s="196">
        <f>ROUND(VLOOKUP(A53,'[4]CHICLAYO AM'!$B$12:$E$286,3,FALSE),0)</f>
        <v>116</v>
      </c>
      <c r="T53" s="196">
        <f>ROUND(VLOOKUP(A53,'[4]CHICLAYO AM'!$B$12:$E$286,4,FALSE),0)</f>
        <v>232</v>
      </c>
      <c r="U53" s="51" t="str">
        <f>VLOOKUP(A53,'[1]4'!$A$2:$F$256,3,FALSE)</f>
        <v>SAÑA</v>
      </c>
    </row>
    <row r="54" spans="1:21" x14ac:dyDescent="0.3">
      <c r="A54" s="15">
        <v>4341</v>
      </c>
      <c r="B54" s="24" t="s">
        <v>60</v>
      </c>
      <c r="C54" s="21"/>
      <c r="D54" s="48">
        <v>20</v>
      </c>
      <c r="E54" s="48">
        <v>15</v>
      </c>
      <c r="F54" s="48">
        <v>18</v>
      </c>
      <c r="G54" s="48">
        <v>17</v>
      </c>
      <c r="H54" s="48">
        <v>19</v>
      </c>
      <c r="I54" s="48"/>
      <c r="J54" s="237">
        <f>IFERROR(ROUND(VLOOKUP(A54,[2]GESTANTES!$B$10:$J$222,6,FALSE),0),0)</f>
        <v>5</v>
      </c>
      <c r="K54" s="237">
        <f>IFERROR(ROUND(VLOOKUP(A54,[2]GESTANTES!$B$10:$J$222,7,FALSE),0),0)</f>
        <v>5</v>
      </c>
      <c r="L54" s="237">
        <f>IFERROR(ROUND(VLOOKUP(A54,[2]GESTANTES!$B$10:$J$222,8,FALSE),0),0)</f>
        <v>5</v>
      </c>
      <c r="M54" s="237">
        <f>IFERROR(ROUND(VLOOKUP(A54,[2]GESTANTES!$B$10:$J$222,9,FALSE),0),0)</f>
        <v>8</v>
      </c>
      <c r="N54" s="236">
        <f>IFERROR(ROUND(VLOOKUP(A54,'[3]CHICLAYO 5 -59'!$B$12:$H$301,3,FALSE),0),0)</f>
        <v>62</v>
      </c>
      <c r="O54" s="236">
        <f>IFERROR(ROUND(VLOOKUP(A54,'[3]CHICLAYO 5 -59'!$B$12:$H$301,4,FALSE),0),0)</f>
        <v>371</v>
      </c>
      <c r="P54" s="236">
        <f>IFERROR(ROUND(VLOOKUP(A54,'[3]CHICLAYO 5 -59'!$B$12:$H$301,5,FALSE),0),0)</f>
        <v>62</v>
      </c>
      <c r="Q54" s="236">
        <f>IFERROR(ROUND(VLOOKUP(A54,'[3]CHICLAYO 5 -59'!$B$12:$H$301,6,FALSE),0),0)</f>
        <v>31</v>
      </c>
      <c r="R54" s="236">
        <f>IFERROR(ROUND(VLOOKUP(A54,'[3]CHICLAYO 5 -59'!$B$12:$H$301,7,FALSE),0),0)</f>
        <v>31</v>
      </c>
      <c r="S54" s="196">
        <f>ROUND(VLOOKUP(A54,'[4]CHICLAYO AM'!$B$12:$E$286,3,FALSE),0)</f>
        <v>237</v>
      </c>
      <c r="T54" s="196">
        <f>ROUND(VLOOKUP(A54,'[4]CHICLAYO AM'!$B$12:$E$286,4,FALSE),0)</f>
        <v>473</v>
      </c>
      <c r="U54" s="51" t="str">
        <f>VLOOKUP(A54,'[1]4'!$A$2:$F$256,3,FALSE)</f>
        <v>SAÑA</v>
      </c>
    </row>
    <row r="55" spans="1:21" x14ac:dyDescent="0.3">
      <c r="A55" s="15">
        <v>4356</v>
      </c>
      <c r="B55" s="24" t="s">
        <v>78</v>
      </c>
      <c r="C55" s="21"/>
      <c r="D55" s="48">
        <v>63</v>
      </c>
      <c r="E55" s="48">
        <v>80</v>
      </c>
      <c r="F55" s="48">
        <v>95</v>
      </c>
      <c r="G55" s="48">
        <v>90</v>
      </c>
      <c r="H55" s="48">
        <v>86</v>
      </c>
      <c r="I55" s="48"/>
      <c r="J55" s="237">
        <f>IFERROR(ROUND(VLOOKUP(A55,[2]GESTANTES!$B$10:$J$222,6,FALSE),0),0)</f>
        <v>30</v>
      </c>
      <c r="K55" s="237">
        <f>IFERROR(ROUND(VLOOKUP(A55,[2]GESTANTES!$B$10:$J$222,7,FALSE),0),0)</f>
        <v>30</v>
      </c>
      <c r="L55" s="237">
        <f>IFERROR(ROUND(VLOOKUP(A55,[2]GESTANTES!$B$10:$J$222,8,FALSE),0),0)</f>
        <v>30</v>
      </c>
      <c r="M55" s="237">
        <f>IFERROR(ROUND(VLOOKUP(A55,[2]GESTANTES!$B$10:$J$222,9,FALSE),0),0)</f>
        <v>52</v>
      </c>
      <c r="N55" s="236">
        <f>IFERROR(ROUND(VLOOKUP(A55,'[3]CHICLAYO 5 -59'!$B$12:$H$301,3,FALSE),0),0)</f>
        <v>80</v>
      </c>
      <c r="O55" s="236">
        <f>IFERROR(ROUND(VLOOKUP(A55,'[3]CHICLAYO 5 -59'!$B$12:$H$301,4,FALSE),0),0)</f>
        <v>482</v>
      </c>
      <c r="P55" s="236">
        <f>IFERROR(ROUND(VLOOKUP(A55,'[3]CHICLAYO 5 -59'!$B$12:$H$301,5,FALSE),0),0)</f>
        <v>80</v>
      </c>
      <c r="Q55" s="236">
        <f>IFERROR(ROUND(VLOOKUP(A55,'[3]CHICLAYO 5 -59'!$B$12:$H$301,6,FALSE),0),0)</f>
        <v>40</v>
      </c>
      <c r="R55" s="236">
        <f>IFERROR(ROUND(VLOOKUP(A55,'[3]CHICLAYO 5 -59'!$B$12:$H$301,7,FALSE),0),0)</f>
        <v>40</v>
      </c>
      <c r="S55" s="196">
        <f>ROUND(VLOOKUP(A55,'[4]CHICLAYO AM'!$B$12:$E$286,3,FALSE),0)</f>
        <v>308</v>
      </c>
      <c r="T55" s="196">
        <f>ROUND(VLOOKUP(A55,'[4]CHICLAYO AM'!$B$12:$E$286,4,FALSE),0)</f>
        <v>617</v>
      </c>
      <c r="U55" s="51" t="str">
        <f>VLOOKUP(A55,'[1]4'!$A$2:$F$256,3,FALSE)</f>
        <v>SAÑA</v>
      </c>
    </row>
    <row r="56" spans="1:21" x14ac:dyDescent="0.3">
      <c r="A56" s="15">
        <v>4357</v>
      </c>
      <c r="B56" s="24" t="s">
        <v>79</v>
      </c>
      <c r="C56" s="21"/>
      <c r="D56" s="48">
        <v>10</v>
      </c>
      <c r="E56" s="48">
        <v>10</v>
      </c>
      <c r="F56" s="48">
        <v>14</v>
      </c>
      <c r="G56" s="48">
        <v>10</v>
      </c>
      <c r="H56" s="48">
        <v>10</v>
      </c>
      <c r="I56" s="48"/>
      <c r="J56" s="237">
        <f>IFERROR(ROUND(VLOOKUP(A56,[2]GESTANTES!$B$10:$J$222,6,FALSE),0),0)</f>
        <v>2</v>
      </c>
      <c r="K56" s="237">
        <f>IFERROR(ROUND(VLOOKUP(A56,[2]GESTANTES!$B$10:$J$222,7,FALSE),0),0)</f>
        <v>2</v>
      </c>
      <c r="L56" s="237">
        <f>IFERROR(ROUND(VLOOKUP(A56,[2]GESTANTES!$B$10:$J$222,8,FALSE),0),0)</f>
        <v>2</v>
      </c>
      <c r="M56" s="237">
        <f>IFERROR(ROUND(VLOOKUP(A56,[2]GESTANTES!$B$10:$J$222,9,FALSE),0),0)</f>
        <v>3</v>
      </c>
      <c r="N56" s="236">
        <f>IFERROR(ROUND(VLOOKUP(A56,'[3]CHICLAYO 5 -59'!$B$12:$H$301,3,FALSE),0),0)</f>
        <v>22</v>
      </c>
      <c r="O56" s="236">
        <f>IFERROR(ROUND(VLOOKUP(A56,'[3]CHICLAYO 5 -59'!$B$12:$H$301,4,FALSE),0),0)</f>
        <v>131</v>
      </c>
      <c r="P56" s="236">
        <f>IFERROR(ROUND(VLOOKUP(A56,'[3]CHICLAYO 5 -59'!$B$12:$H$301,5,FALSE),0),0)</f>
        <v>22</v>
      </c>
      <c r="Q56" s="236">
        <f>IFERROR(ROUND(VLOOKUP(A56,'[3]CHICLAYO 5 -59'!$B$12:$H$301,6,FALSE),0),0)</f>
        <v>11</v>
      </c>
      <c r="R56" s="236">
        <f>IFERROR(ROUND(VLOOKUP(A56,'[3]CHICLAYO 5 -59'!$B$12:$H$301,7,FALSE),0),0)</f>
        <v>11</v>
      </c>
      <c r="S56" s="196">
        <f>ROUND(VLOOKUP(A56,'[4]CHICLAYO AM'!$B$12:$E$286,3,FALSE),0)</f>
        <v>108</v>
      </c>
      <c r="T56" s="196">
        <f>ROUND(VLOOKUP(A56,'[4]CHICLAYO AM'!$B$12:$E$286,4,FALSE),0)</f>
        <v>215</v>
      </c>
      <c r="U56" s="51" t="str">
        <f>VLOOKUP(A56,'[1]4'!$A$2:$F$256,3,FALSE)</f>
        <v>SAÑA</v>
      </c>
    </row>
    <row r="57" spans="1:21" x14ac:dyDescent="0.3">
      <c r="A57" s="15">
        <v>4358</v>
      </c>
      <c r="B57" s="24" t="s">
        <v>224</v>
      </c>
      <c r="C57" s="21"/>
      <c r="D57" s="48">
        <v>10</v>
      </c>
      <c r="E57" s="48">
        <v>12</v>
      </c>
      <c r="F57" s="48">
        <v>15</v>
      </c>
      <c r="G57" s="48">
        <v>16</v>
      </c>
      <c r="H57" s="48">
        <v>16</v>
      </c>
      <c r="I57" s="48"/>
      <c r="J57" s="237">
        <f>IFERROR(ROUND(VLOOKUP(A57,[2]GESTANTES!$B$10:$J$222,6,FALSE),0),0)</f>
        <v>2</v>
      </c>
      <c r="K57" s="237">
        <f>IFERROR(ROUND(VLOOKUP(A57,[2]GESTANTES!$B$10:$J$222,7,FALSE),0),0)</f>
        <v>2</v>
      </c>
      <c r="L57" s="237">
        <f>IFERROR(ROUND(VLOOKUP(A57,[2]GESTANTES!$B$10:$J$222,8,FALSE),0),0)</f>
        <v>2</v>
      </c>
      <c r="M57" s="237">
        <f>IFERROR(ROUND(VLOOKUP(A57,[2]GESTANTES!$B$10:$J$222,9,FALSE),0),0)</f>
        <v>3</v>
      </c>
      <c r="N57" s="236">
        <f>IFERROR(ROUND(VLOOKUP(A57,'[3]CHICLAYO 5 -59'!$B$12:$H$301,3,FALSE),0),0)</f>
        <v>19</v>
      </c>
      <c r="O57" s="236">
        <f>IFERROR(ROUND(VLOOKUP(A57,'[3]CHICLAYO 5 -59'!$B$12:$H$301,4,FALSE),0),0)</f>
        <v>116</v>
      </c>
      <c r="P57" s="236">
        <f>IFERROR(ROUND(VLOOKUP(A57,'[3]CHICLAYO 5 -59'!$B$12:$H$301,5,FALSE),0),0)</f>
        <v>19</v>
      </c>
      <c r="Q57" s="236">
        <f>IFERROR(ROUND(VLOOKUP(A57,'[3]CHICLAYO 5 -59'!$B$12:$H$301,6,FALSE),0),0)</f>
        <v>10</v>
      </c>
      <c r="R57" s="236">
        <f>IFERROR(ROUND(VLOOKUP(A57,'[3]CHICLAYO 5 -59'!$B$12:$H$301,7,FALSE),0),0)</f>
        <v>10</v>
      </c>
      <c r="S57" s="196">
        <f>ROUND(VLOOKUP(A57,'[4]CHICLAYO AM'!$B$12:$E$286,3,FALSE),0)</f>
        <v>96</v>
      </c>
      <c r="T57" s="196">
        <f>ROUND(VLOOKUP(A57,'[4]CHICLAYO AM'!$B$12:$E$286,4,FALSE),0)</f>
        <v>192</v>
      </c>
      <c r="U57" s="51" t="str">
        <f>VLOOKUP(A57,'[1]4'!$A$2:$F$256,3,FALSE)</f>
        <v>CAYALTI</v>
      </c>
    </row>
    <row r="58" spans="1:21" x14ac:dyDescent="0.3">
      <c r="A58" s="15">
        <v>4369</v>
      </c>
      <c r="B58" s="24" t="s">
        <v>88</v>
      </c>
      <c r="C58" s="21"/>
      <c r="D58" s="48">
        <v>20</v>
      </c>
      <c r="E58" s="48">
        <v>24</v>
      </c>
      <c r="F58" s="48">
        <v>28</v>
      </c>
      <c r="G58" s="48">
        <v>26</v>
      </c>
      <c r="H58" s="48">
        <v>27</v>
      </c>
      <c r="I58" s="48"/>
      <c r="J58" s="237">
        <f>IFERROR(ROUND(VLOOKUP(A58,[2]GESTANTES!$B$10:$J$222,6,FALSE),0),0)</f>
        <v>5</v>
      </c>
      <c r="K58" s="237">
        <f>IFERROR(ROUND(VLOOKUP(A58,[2]GESTANTES!$B$10:$J$222,7,FALSE),0),0)</f>
        <v>5</v>
      </c>
      <c r="L58" s="237">
        <f>IFERROR(ROUND(VLOOKUP(A58,[2]GESTANTES!$B$10:$J$222,8,FALSE),0),0)</f>
        <v>5</v>
      </c>
      <c r="M58" s="237">
        <f>IFERROR(ROUND(VLOOKUP(A58,[2]GESTANTES!$B$10:$J$222,9,FALSE),0),0)</f>
        <v>8</v>
      </c>
      <c r="N58" s="236">
        <f>IFERROR(ROUND(VLOOKUP(A58,'[3]CHICLAYO 5 -59'!$B$12:$H$301,3,FALSE),0),0)</f>
        <v>12</v>
      </c>
      <c r="O58" s="236">
        <f>IFERROR(ROUND(VLOOKUP(A58,'[3]CHICLAYO 5 -59'!$B$12:$H$301,4,FALSE),0),0)</f>
        <v>74</v>
      </c>
      <c r="P58" s="236">
        <f>IFERROR(ROUND(VLOOKUP(A58,'[3]CHICLAYO 5 -59'!$B$12:$H$301,5,FALSE),0),0)</f>
        <v>12</v>
      </c>
      <c r="Q58" s="236">
        <f>IFERROR(ROUND(VLOOKUP(A58,'[3]CHICLAYO 5 -59'!$B$12:$H$301,6,FALSE),0),0)</f>
        <v>6</v>
      </c>
      <c r="R58" s="236">
        <f>IFERROR(ROUND(VLOOKUP(A58,'[3]CHICLAYO 5 -59'!$B$12:$H$301,7,FALSE),0),0)</f>
        <v>6</v>
      </c>
      <c r="S58" s="196">
        <f>ROUND(VLOOKUP(A58,'[4]CHICLAYO AM'!$B$12:$E$286,3,FALSE),0)</f>
        <v>47</v>
      </c>
      <c r="T58" s="196">
        <f>ROUND(VLOOKUP(A58,'[4]CHICLAYO AM'!$B$12:$E$286,4,FALSE),0)</f>
        <v>94</v>
      </c>
      <c r="U58" s="51" t="str">
        <f>VLOOKUP(A58,'[1]4'!$A$2:$F$256,3,FALSE)</f>
        <v>SAÑA</v>
      </c>
    </row>
    <row r="59" spans="1:21" x14ac:dyDescent="0.3">
      <c r="A59" s="15">
        <v>6722</v>
      </c>
      <c r="B59" s="24" t="s">
        <v>193</v>
      </c>
      <c r="C59" s="21"/>
      <c r="D59" s="48">
        <v>184</v>
      </c>
      <c r="E59" s="48">
        <v>205</v>
      </c>
      <c r="F59" s="48">
        <v>212</v>
      </c>
      <c r="G59" s="48">
        <v>200</v>
      </c>
      <c r="H59" s="48">
        <v>200</v>
      </c>
      <c r="I59" s="48"/>
      <c r="J59" s="237">
        <f>IFERROR(ROUND(VLOOKUP(A59,[2]GESTANTES!$B$10:$J$222,6,FALSE),0),0)</f>
        <v>64</v>
      </c>
      <c r="K59" s="237">
        <f>IFERROR(ROUND(VLOOKUP(A59,[2]GESTANTES!$B$10:$J$222,7,FALSE),0),0)</f>
        <v>64</v>
      </c>
      <c r="L59" s="237">
        <f>IFERROR(ROUND(VLOOKUP(A59,[2]GESTANTES!$B$10:$J$222,8,FALSE),0),0)</f>
        <v>64</v>
      </c>
      <c r="M59" s="237">
        <f>IFERROR(ROUND(VLOOKUP(A59,[2]GESTANTES!$B$10:$J$222,9,FALSE),0),0)</f>
        <v>109</v>
      </c>
      <c r="N59" s="236">
        <f>IFERROR(ROUND(VLOOKUP(A59,'[3]CHICLAYO 5 -59'!$B$12:$H$301,3,FALSE),0),0)</f>
        <v>126</v>
      </c>
      <c r="O59" s="236">
        <f>IFERROR(ROUND(VLOOKUP(A59,'[3]CHICLAYO 5 -59'!$B$12:$H$301,4,FALSE),0),0)</f>
        <v>756</v>
      </c>
      <c r="P59" s="236">
        <f>IFERROR(ROUND(VLOOKUP(A59,'[3]CHICLAYO 5 -59'!$B$12:$H$301,5,FALSE),0),0)</f>
        <v>126</v>
      </c>
      <c r="Q59" s="236">
        <f>IFERROR(ROUND(VLOOKUP(A59,'[3]CHICLAYO 5 -59'!$B$12:$H$301,6,FALSE),0),0)</f>
        <v>63</v>
      </c>
      <c r="R59" s="236">
        <f>IFERROR(ROUND(VLOOKUP(A59,'[3]CHICLAYO 5 -59'!$B$12:$H$301,7,FALSE),0),0)</f>
        <v>63</v>
      </c>
      <c r="S59" s="196">
        <f>ROUND(VLOOKUP(A59,'[4]CHICLAYO AM'!$B$12:$E$286,3,FALSE),0)</f>
        <v>624</v>
      </c>
      <c r="T59" s="196">
        <f>ROUND(VLOOKUP(A59,'[4]CHICLAYO AM'!$B$12:$E$286,4,FALSE),0)</f>
        <v>1247</v>
      </c>
      <c r="U59" s="51" t="str">
        <f>VLOOKUP(A59,'[1]4'!$A$2:$F$256,3,FALSE)</f>
        <v>CAYALTI</v>
      </c>
    </row>
    <row r="60" spans="1:21" x14ac:dyDescent="0.3">
      <c r="A60" s="15"/>
      <c r="B60" s="24" t="e">
        <v>#N/A</v>
      </c>
      <c r="C60" s="21"/>
      <c r="D60" s="23">
        <f>SUM(D61:D68)</f>
        <v>386</v>
      </c>
      <c r="E60" s="23">
        <f t="shared" ref="E60:T60" si="62">SUM(E61:E68)</f>
        <v>459</v>
      </c>
      <c r="F60" s="23">
        <f t="shared" si="62"/>
        <v>489</v>
      </c>
      <c r="G60" s="23">
        <f t="shared" si="62"/>
        <v>505</v>
      </c>
      <c r="H60" s="23">
        <f t="shared" si="62"/>
        <v>488</v>
      </c>
      <c r="I60" s="23">
        <f t="shared" si="62"/>
        <v>0</v>
      </c>
      <c r="J60" s="23">
        <f t="shared" ref="J60:M60" si="63">SUM(J61:J68)</f>
        <v>163</v>
      </c>
      <c r="K60" s="23">
        <f t="shared" si="63"/>
        <v>163</v>
      </c>
      <c r="L60" s="23">
        <f t="shared" si="63"/>
        <v>163</v>
      </c>
      <c r="M60" s="23">
        <f t="shared" si="63"/>
        <v>274</v>
      </c>
      <c r="N60" s="23">
        <f t="shared" ref="N60:R60" si="64">SUM(N61:N68)</f>
        <v>415</v>
      </c>
      <c r="O60" s="23">
        <f t="shared" si="64"/>
        <v>2488</v>
      </c>
      <c r="P60" s="23">
        <f t="shared" si="64"/>
        <v>415</v>
      </c>
      <c r="Q60" s="23">
        <f t="shared" si="64"/>
        <v>207</v>
      </c>
      <c r="R60" s="23">
        <f t="shared" si="64"/>
        <v>207</v>
      </c>
      <c r="S60" s="23">
        <f t="shared" ref="S60" si="65">SUM(S61:S68)</f>
        <v>1402</v>
      </c>
      <c r="T60" s="23">
        <f t="shared" si="62"/>
        <v>2804</v>
      </c>
      <c r="U60" s="51"/>
    </row>
    <row r="61" spans="1:21" x14ac:dyDescent="0.3">
      <c r="A61" s="15">
        <v>4342</v>
      </c>
      <c r="B61" s="24" t="s">
        <v>62</v>
      </c>
      <c r="C61" s="21"/>
      <c r="D61" s="48">
        <v>183</v>
      </c>
      <c r="E61" s="48">
        <v>196</v>
      </c>
      <c r="F61" s="48">
        <v>246</v>
      </c>
      <c r="G61" s="48">
        <v>246</v>
      </c>
      <c r="H61" s="48">
        <v>246</v>
      </c>
      <c r="I61" s="48"/>
      <c r="J61" s="237">
        <f>IFERROR(ROUND(VLOOKUP(A61,[2]GESTANTES!$B$10:$J$222,6,FALSE),0),0)</f>
        <v>82</v>
      </c>
      <c r="K61" s="237">
        <f>IFERROR(ROUND(VLOOKUP(A61,[2]GESTANTES!$B$10:$J$222,7,FALSE),0),0)</f>
        <v>82</v>
      </c>
      <c r="L61" s="237">
        <f>IFERROR(ROUND(VLOOKUP(A61,[2]GESTANTES!$B$10:$J$222,8,FALSE),0),0)</f>
        <v>82</v>
      </c>
      <c r="M61" s="237">
        <f>IFERROR(ROUND(VLOOKUP(A61,[2]GESTANTES!$B$10:$J$222,9,FALSE),0),0)</f>
        <v>140</v>
      </c>
      <c r="N61" s="236">
        <f>IFERROR(ROUND(VLOOKUP(A61,'[3]CHICLAYO 5 -59'!$B$12:$H$301,3,FALSE),0),0)</f>
        <v>218</v>
      </c>
      <c r="O61" s="236">
        <f>IFERROR(ROUND(VLOOKUP(A61,'[3]CHICLAYO 5 -59'!$B$12:$H$301,4,FALSE),0),0)</f>
        <v>1309</v>
      </c>
      <c r="P61" s="236">
        <f>IFERROR(ROUND(VLOOKUP(A61,'[3]CHICLAYO 5 -59'!$B$12:$H$301,5,FALSE),0),0)</f>
        <v>218</v>
      </c>
      <c r="Q61" s="236">
        <f>IFERROR(ROUND(VLOOKUP(A61,'[3]CHICLAYO 5 -59'!$B$12:$H$301,6,FALSE),0),0)</f>
        <v>109</v>
      </c>
      <c r="R61" s="236">
        <f>IFERROR(ROUND(VLOOKUP(A61,'[3]CHICLAYO 5 -59'!$B$12:$H$301,7,FALSE),0),0)</f>
        <v>109</v>
      </c>
      <c r="S61" s="196">
        <f>ROUND(VLOOKUP(A61,'[4]CHICLAYO AM'!$B$12:$E$286,3,FALSE),0)</f>
        <v>714</v>
      </c>
      <c r="T61" s="196">
        <f>ROUND(VLOOKUP(A61,'[4]CHICLAYO AM'!$B$12:$E$286,4,FALSE),0)</f>
        <v>1428</v>
      </c>
      <c r="U61" s="51" t="str">
        <f>VLOOKUP(A61,'[1]4'!$A$2:$F$256,3,FALSE)</f>
        <v>REQUE</v>
      </c>
    </row>
    <row r="62" spans="1:21" x14ac:dyDescent="0.3">
      <c r="A62" s="15">
        <v>4343</v>
      </c>
      <c r="B62" s="24" t="s">
        <v>64</v>
      </c>
      <c r="C62" s="21"/>
      <c r="D62" s="48">
        <v>20</v>
      </c>
      <c r="E62" s="48">
        <v>24</v>
      </c>
      <c r="F62" s="48">
        <v>24</v>
      </c>
      <c r="G62" s="48">
        <v>30</v>
      </c>
      <c r="H62" s="48">
        <v>20</v>
      </c>
      <c r="I62" s="48"/>
      <c r="J62" s="237">
        <f>IFERROR(ROUND(VLOOKUP(A62,[2]GESTANTES!$B$10:$J$222,6,FALSE),0),0)</f>
        <v>5</v>
      </c>
      <c r="K62" s="237">
        <f>IFERROR(ROUND(VLOOKUP(A62,[2]GESTANTES!$B$10:$J$222,7,FALSE),0),0)</f>
        <v>5</v>
      </c>
      <c r="L62" s="237">
        <f>IFERROR(ROUND(VLOOKUP(A62,[2]GESTANTES!$B$10:$J$222,8,FALSE),0),0)</f>
        <v>5</v>
      </c>
      <c r="M62" s="237">
        <f>IFERROR(ROUND(VLOOKUP(A62,[2]GESTANTES!$B$10:$J$222,9,FALSE),0),0)</f>
        <v>8</v>
      </c>
      <c r="N62" s="236">
        <f>IFERROR(ROUND(VLOOKUP(A62,'[3]CHICLAYO 5 -59'!$B$12:$H$301,3,FALSE),0),0)</f>
        <v>19</v>
      </c>
      <c r="O62" s="236">
        <f>IFERROR(ROUND(VLOOKUP(A62,'[3]CHICLAYO 5 -59'!$B$12:$H$301,4,FALSE),0),0)</f>
        <v>116</v>
      </c>
      <c r="P62" s="236">
        <f>IFERROR(ROUND(VLOOKUP(A62,'[3]CHICLAYO 5 -59'!$B$12:$H$301,5,FALSE),0),0)</f>
        <v>19</v>
      </c>
      <c r="Q62" s="236">
        <f>IFERROR(ROUND(VLOOKUP(A62,'[3]CHICLAYO 5 -59'!$B$12:$H$301,6,FALSE),0),0)</f>
        <v>10</v>
      </c>
      <c r="R62" s="236">
        <f>IFERROR(ROUND(VLOOKUP(A62,'[3]CHICLAYO 5 -59'!$B$12:$H$301,7,FALSE),0),0)</f>
        <v>10</v>
      </c>
      <c r="S62" s="196">
        <f>ROUND(VLOOKUP(A62,'[4]CHICLAYO AM'!$B$12:$E$286,3,FALSE),0)</f>
        <v>63</v>
      </c>
      <c r="T62" s="196">
        <f>ROUND(VLOOKUP(A62,'[4]CHICLAYO AM'!$B$12:$E$286,4,FALSE),0)</f>
        <v>127</v>
      </c>
      <c r="U62" s="51" t="str">
        <f>VLOOKUP(A62,'[1]4'!$A$2:$F$256,3,FALSE)</f>
        <v>REQUE</v>
      </c>
    </row>
    <row r="63" spans="1:21" x14ac:dyDescent="0.3">
      <c r="A63" s="15">
        <v>4344</v>
      </c>
      <c r="B63" s="24" t="s">
        <v>65</v>
      </c>
      <c r="C63" s="21"/>
      <c r="D63" s="48">
        <v>30</v>
      </c>
      <c r="E63" s="48">
        <v>42</v>
      </c>
      <c r="F63" s="48">
        <v>43</v>
      </c>
      <c r="G63" s="48">
        <v>51</v>
      </c>
      <c r="H63" s="48">
        <v>43</v>
      </c>
      <c r="I63" s="48"/>
      <c r="J63" s="237">
        <f>IFERROR(ROUND(VLOOKUP(A63,[2]GESTANTES!$B$10:$J$222,6,FALSE),0),0)</f>
        <v>4</v>
      </c>
      <c r="K63" s="237">
        <f>IFERROR(ROUND(VLOOKUP(A63,[2]GESTANTES!$B$10:$J$222,7,FALSE),0),0)</f>
        <v>4</v>
      </c>
      <c r="L63" s="237">
        <f>IFERROR(ROUND(VLOOKUP(A63,[2]GESTANTES!$B$10:$J$222,8,FALSE),0),0)</f>
        <v>4</v>
      </c>
      <c r="M63" s="237">
        <f>IFERROR(ROUND(VLOOKUP(A63,[2]GESTANTES!$B$10:$J$222,9,FALSE),0),0)</f>
        <v>6</v>
      </c>
      <c r="N63" s="236">
        <f>IFERROR(ROUND(VLOOKUP(A63,'[3]CHICLAYO 5 -59'!$B$12:$H$301,3,FALSE),0),0)</f>
        <v>39</v>
      </c>
      <c r="O63" s="236">
        <f>IFERROR(ROUND(VLOOKUP(A63,'[3]CHICLAYO 5 -59'!$B$12:$H$301,4,FALSE),0),0)</f>
        <v>232</v>
      </c>
      <c r="P63" s="236">
        <f>IFERROR(ROUND(VLOOKUP(A63,'[3]CHICLAYO 5 -59'!$B$12:$H$301,5,FALSE),0),0)</f>
        <v>39</v>
      </c>
      <c r="Q63" s="236">
        <f>IFERROR(ROUND(VLOOKUP(A63,'[3]CHICLAYO 5 -59'!$B$12:$H$301,6,FALSE),0),0)</f>
        <v>19</v>
      </c>
      <c r="R63" s="236">
        <f>IFERROR(ROUND(VLOOKUP(A63,'[3]CHICLAYO 5 -59'!$B$12:$H$301,7,FALSE),0),0)</f>
        <v>19</v>
      </c>
      <c r="S63" s="196">
        <f>ROUND(VLOOKUP(A63,'[4]CHICLAYO AM'!$B$12:$E$286,3,FALSE),0)</f>
        <v>127</v>
      </c>
      <c r="T63" s="196">
        <f>ROUND(VLOOKUP(A63,'[4]CHICLAYO AM'!$B$12:$E$286,4,FALSE),0)</f>
        <v>254</v>
      </c>
      <c r="U63" s="51" t="str">
        <f>VLOOKUP(A63,'[1]4'!$A$2:$F$256,3,FALSE)</f>
        <v>REQUE</v>
      </c>
    </row>
    <row r="64" spans="1:21" x14ac:dyDescent="0.3">
      <c r="A64" s="15">
        <v>4359</v>
      </c>
      <c r="B64" s="24" t="s">
        <v>80</v>
      </c>
      <c r="C64" s="21"/>
      <c r="D64" s="48">
        <v>60</v>
      </c>
      <c r="E64" s="48">
        <v>80</v>
      </c>
      <c r="F64" s="48">
        <v>86</v>
      </c>
      <c r="G64" s="48">
        <v>88</v>
      </c>
      <c r="H64" s="48">
        <v>88</v>
      </c>
      <c r="I64" s="48"/>
      <c r="J64" s="237">
        <f>IFERROR(ROUND(VLOOKUP(A64,[2]GESTANTES!$B$10:$J$222,6,FALSE),0),0)</f>
        <v>31</v>
      </c>
      <c r="K64" s="237">
        <f>IFERROR(ROUND(VLOOKUP(A64,[2]GESTANTES!$B$10:$J$222,7,FALSE),0),0)</f>
        <v>31</v>
      </c>
      <c r="L64" s="237">
        <f>IFERROR(ROUND(VLOOKUP(A64,[2]GESTANTES!$B$10:$J$222,8,FALSE),0),0)</f>
        <v>31</v>
      </c>
      <c r="M64" s="237">
        <f>IFERROR(ROUND(VLOOKUP(A64,[2]GESTANTES!$B$10:$J$222,9,FALSE),0),0)</f>
        <v>52</v>
      </c>
      <c r="N64" s="236">
        <f>IFERROR(ROUND(VLOOKUP(A64,'[3]CHICLAYO 5 -59'!$B$12:$H$301,3,FALSE),0),0)</f>
        <v>60</v>
      </c>
      <c r="O64" s="236">
        <f>IFERROR(ROUND(VLOOKUP(A64,'[3]CHICLAYO 5 -59'!$B$12:$H$301,4,FALSE),0),0)</f>
        <v>361</v>
      </c>
      <c r="P64" s="236">
        <f>IFERROR(ROUND(VLOOKUP(A64,'[3]CHICLAYO 5 -59'!$B$12:$H$301,5,FALSE),0),0)</f>
        <v>60</v>
      </c>
      <c r="Q64" s="236">
        <f>IFERROR(ROUND(VLOOKUP(A64,'[3]CHICLAYO 5 -59'!$B$12:$H$301,6,FALSE),0),0)</f>
        <v>30</v>
      </c>
      <c r="R64" s="236">
        <f>IFERROR(ROUND(VLOOKUP(A64,'[3]CHICLAYO 5 -59'!$B$12:$H$301,7,FALSE),0),0)</f>
        <v>30</v>
      </c>
      <c r="S64" s="196">
        <f>ROUND(VLOOKUP(A64,'[4]CHICLAYO AM'!$B$12:$E$286,3,FALSE),0)</f>
        <v>216</v>
      </c>
      <c r="T64" s="196">
        <f>ROUND(VLOOKUP(A64,'[4]CHICLAYO AM'!$B$12:$E$286,4,FALSE),0)</f>
        <v>432</v>
      </c>
      <c r="U64" s="51" t="str">
        <f>VLOOKUP(A64,'[1]4'!$A$2:$F$256,3,FALSE)</f>
        <v>LAGUNAS</v>
      </c>
    </row>
    <row r="65" spans="1:21" x14ac:dyDescent="0.3">
      <c r="A65" s="15">
        <v>4360</v>
      </c>
      <c r="B65" s="24" t="s">
        <v>81</v>
      </c>
      <c r="C65" s="21"/>
      <c r="D65" s="48">
        <v>40</v>
      </c>
      <c r="E65" s="48">
        <v>51</v>
      </c>
      <c r="F65" s="48">
        <v>35</v>
      </c>
      <c r="G65" s="48">
        <v>35</v>
      </c>
      <c r="H65" s="48">
        <v>36</v>
      </c>
      <c r="I65" s="48"/>
      <c r="J65" s="237">
        <f>IFERROR(ROUND(VLOOKUP(A65,[2]GESTANTES!$B$10:$J$222,6,FALSE),0),0)</f>
        <v>19</v>
      </c>
      <c r="K65" s="237">
        <f>IFERROR(ROUND(VLOOKUP(A65,[2]GESTANTES!$B$10:$J$222,7,FALSE),0),0)</f>
        <v>19</v>
      </c>
      <c r="L65" s="237">
        <f>IFERROR(ROUND(VLOOKUP(A65,[2]GESTANTES!$B$10:$J$222,8,FALSE),0),0)</f>
        <v>19</v>
      </c>
      <c r="M65" s="237">
        <f>IFERROR(ROUND(VLOOKUP(A65,[2]GESTANTES!$B$10:$J$222,9,FALSE),0),0)</f>
        <v>32</v>
      </c>
      <c r="N65" s="236">
        <f>IFERROR(ROUND(VLOOKUP(A65,'[3]CHICLAYO 5 -59'!$B$12:$H$301,3,FALSE),0),0)</f>
        <v>27</v>
      </c>
      <c r="O65" s="236">
        <f>IFERROR(ROUND(VLOOKUP(A65,'[3]CHICLAYO 5 -59'!$B$12:$H$301,4,FALSE),0),0)</f>
        <v>160</v>
      </c>
      <c r="P65" s="236">
        <f>IFERROR(ROUND(VLOOKUP(A65,'[3]CHICLAYO 5 -59'!$B$12:$H$301,5,FALSE),0),0)</f>
        <v>27</v>
      </c>
      <c r="Q65" s="236">
        <f>IFERROR(ROUND(VLOOKUP(A65,'[3]CHICLAYO 5 -59'!$B$12:$H$301,6,FALSE),0),0)</f>
        <v>13</v>
      </c>
      <c r="R65" s="236">
        <f>IFERROR(ROUND(VLOOKUP(A65,'[3]CHICLAYO 5 -59'!$B$12:$H$301,7,FALSE),0),0)</f>
        <v>13</v>
      </c>
      <c r="S65" s="196">
        <f>ROUND(VLOOKUP(A65,'[4]CHICLAYO AM'!$B$12:$E$286,3,FALSE),0)</f>
        <v>96</v>
      </c>
      <c r="T65" s="196">
        <f>ROUND(VLOOKUP(A65,'[4]CHICLAYO AM'!$B$12:$E$286,4,FALSE),0)</f>
        <v>192</v>
      </c>
      <c r="U65" s="51" t="str">
        <f>VLOOKUP(A65,'[1]4'!$A$2:$F$256,3,FALSE)</f>
        <v>LAGUNAS</v>
      </c>
    </row>
    <row r="66" spans="1:21" x14ac:dyDescent="0.3">
      <c r="A66" s="15">
        <v>4361</v>
      </c>
      <c r="B66" s="24" t="s">
        <v>82</v>
      </c>
      <c r="C66" s="21"/>
      <c r="D66" s="48">
        <v>15</v>
      </c>
      <c r="E66" s="48">
        <v>17</v>
      </c>
      <c r="F66" s="48">
        <v>17</v>
      </c>
      <c r="G66" s="48">
        <v>17</v>
      </c>
      <c r="H66" s="48">
        <v>17</v>
      </c>
      <c r="I66" s="48"/>
      <c r="J66" s="237">
        <f>IFERROR(ROUND(VLOOKUP(A66,[2]GESTANTES!$B$10:$J$222,6,FALSE),0),0)</f>
        <v>4</v>
      </c>
      <c r="K66" s="237">
        <f>IFERROR(ROUND(VLOOKUP(A66,[2]GESTANTES!$B$10:$J$222,7,FALSE),0),0)</f>
        <v>4</v>
      </c>
      <c r="L66" s="237">
        <f>IFERROR(ROUND(VLOOKUP(A66,[2]GESTANTES!$B$10:$J$222,8,FALSE),0),0)</f>
        <v>4</v>
      </c>
      <c r="M66" s="237">
        <f>IFERROR(ROUND(VLOOKUP(A66,[2]GESTANTES!$B$10:$J$222,9,FALSE),0),0)</f>
        <v>6</v>
      </c>
      <c r="N66" s="236">
        <f>IFERROR(ROUND(VLOOKUP(A66,'[3]CHICLAYO 5 -59'!$B$12:$H$301,3,FALSE),0),0)</f>
        <v>17</v>
      </c>
      <c r="O66" s="236">
        <f>IFERROR(ROUND(VLOOKUP(A66,'[3]CHICLAYO 5 -59'!$B$12:$H$301,4,FALSE),0),0)</f>
        <v>100</v>
      </c>
      <c r="P66" s="236">
        <f>IFERROR(ROUND(VLOOKUP(A66,'[3]CHICLAYO 5 -59'!$B$12:$H$301,5,FALSE),0),0)</f>
        <v>17</v>
      </c>
      <c r="Q66" s="236">
        <f>IFERROR(ROUND(VLOOKUP(A66,'[3]CHICLAYO 5 -59'!$B$12:$H$301,6,FALSE),0),0)</f>
        <v>8</v>
      </c>
      <c r="R66" s="236">
        <f>IFERROR(ROUND(VLOOKUP(A66,'[3]CHICLAYO 5 -59'!$B$12:$H$301,7,FALSE),0),0)</f>
        <v>8</v>
      </c>
      <c r="S66" s="196">
        <f>ROUND(VLOOKUP(A66,'[4]CHICLAYO AM'!$B$12:$E$286,3,FALSE),0)</f>
        <v>60</v>
      </c>
      <c r="T66" s="196">
        <f>ROUND(VLOOKUP(A66,'[4]CHICLAYO AM'!$B$12:$E$286,4,FALSE),0)</f>
        <v>119</v>
      </c>
      <c r="U66" s="51" t="str">
        <f>VLOOKUP(A66,'[1]4'!$A$2:$F$256,3,FALSE)</f>
        <v>LAGUNAS</v>
      </c>
    </row>
    <row r="67" spans="1:21" x14ac:dyDescent="0.3">
      <c r="A67" s="15">
        <v>4362</v>
      </c>
      <c r="B67" s="24" t="s">
        <v>260</v>
      </c>
      <c r="C67" s="21"/>
      <c r="D67" s="48">
        <v>30</v>
      </c>
      <c r="E67" s="48">
        <v>39</v>
      </c>
      <c r="F67" s="48">
        <v>28</v>
      </c>
      <c r="G67" s="48">
        <v>28</v>
      </c>
      <c r="H67" s="48">
        <v>28</v>
      </c>
      <c r="I67" s="48"/>
      <c r="J67" s="237">
        <f>IFERROR(ROUND(VLOOKUP(A67,[2]GESTANTES!$B$10:$J$222,6,FALSE),0),0)</f>
        <v>15</v>
      </c>
      <c r="K67" s="237">
        <f>IFERROR(ROUND(VLOOKUP(A67,[2]GESTANTES!$B$10:$J$222,7,FALSE),0),0)</f>
        <v>15</v>
      </c>
      <c r="L67" s="237">
        <f>IFERROR(ROUND(VLOOKUP(A67,[2]GESTANTES!$B$10:$J$222,8,FALSE),0),0)</f>
        <v>15</v>
      </c>
      <c r="M67" s="237">
        <f>IFERROR(ROUND(VLOOKUP(A67,[2]GESTANTES!$B$10:$J$222,9,FALSE),0),0)</f>
        <v>25</v>
      </c>
      <c r="N67" s="236">
        <f>IFERROR(ROUND(VLOOKUP(A67,'[3]CHICLAYO 5 -59'!$B$12:$H$301,3,FALSE),0),0)</f>
        <v>23</v>
      </c>
      <c r="O67" s="236">
        <f>IFERROR(ROUND(VLOOKUP(A67,'[3]CHICLAYO 5 -59'!$B$12:$H$301,4,FALSE),0),0)</f>
        <v>140</v>
      </c>
      <c r="P67" s="236">
        <f>IFERROR(ROUND(VLOOKUP(A67,'[3]CHICLAYO 5 -59'!$B$12:$H$301,5,FALSE),0),0)</f>
        <v>23</v>
      </c>
      <c r="Q67" s="236">
        <f>IFERROR(ROUND(VLOOKUP(A67,'[3]CHICLAYO 5 -59'!$B$12:$H$301,6,FALSE),0),0)</f>
        <v>12</v>
      </c>
      <c r="R67" s="236">
        <f>IFERROR(ROUND(VLOOKUP(A67,'[3]CHICLAYO 5 -59'!$B$12:$H$301,7,FALSE),0),0)</f>
        <v>12</v>
      </c>
      <c r="S67" s="196">
        <f>ROUND(VLOOKUP(A67,'[4]CHICLAYO AM'!$B$12:$E$286,3,FALSE),0)</f>
        <v>84</v>
      </c>
      <c r="T67" s="196">
        <f>ROUND(VLOOKUP(A67,'[4]CHICLAYO AM'!$B$12:$E$286,4,FALSE),0)</f>
        <v>168</v>
      </c>
      <c r="U67" s="51" t="str">
        <f>VLOOKUP(A67,'[1]4'!$A$2:$F$256,3,FALSE)</f>
        <v>LAGUNAS</v>
      </c>
    </row>
    <row r="68" spans="1:21" x14ac:dyDescent="0.3">
      <c r="A68" s="15">
        <v>4363</v>
      </c>
      <c r="B68" s="24" t="s">
        <v>83</v>
      </c>
      <c r="C68" s="21"/>
      <c r="D68" s="48">
        <v>8</v>
      </c>
      <c r="E68" s="48">
        <v>10</v>
      </c>
      <c r="F68" s="48">
        <v>10</v>
      </c>
      <c r="G68" s="48">
        <v>10</v>
      </c>
      <c r="H68" s="48">
        <v>10</v>
      </c>
      <c r="I68" s="48"/>
      <c r="J68" s="237">
        <f>IFERROR(ROUND(VLOOKUP(A68,[2]GESTANTES!$B$10:$J$222,6,FALSE),0),0)</f>
        <v>3</v>
      </c>
      <c r="K68" s="237">
        <f>IFERROR(ROUND(VLOOKUP(A68,[2]GESTANTES!$B$10:$J$222,7,FALSE),0),0)</f>
        <v>3</v>
      </c>
      <c r="L68" s="237">
        <f>IFERROR(ROUND(VLOOKUP(A68,[2]GESTANTES!$B$10:$J$222,8,FALSE),0),0)</f>
        <v>3</v>
      </c>
      <c r="M68" s="237">
        <f>IFERROR(ROUND(VLOOKUP(A68,[2]GESTANTES!$B$10:$J$222,9,FALSE),0),0)</f>
        <v>5</v>
      </c>
      <c r="N68" s="236">
        <f>IFERROR(ROUND(VLOOKUP(A68,'[3]CHICLAYO 5 -59'!$B$12:$H$301,3,FALSE),0),0)</f>
        <v>12</v>
      </c>
      <c r="O68" s="236">
        <f>IFERROR(ROUND(VLOOKUP(A68,'[3]CHICLAYO 5 -59'!$B$12:$H$301,4,FALSE),0),0)</f>
        <v>70</v>
      </c>
      <c r="P68" s="236">
        <f>IFERROR(ROUND(VLOOKUP(A68,'[3]CHICLAYO 5 -59'!$B$12:$H$301,5,FALSE),0),0)</f>
        <v>12</v>
      </c>
      <c r="Q68" s="236">
        <f>IFERROR(ROUND(VLOOKUP(A68,'[3]CHICLAYO 5 -59'!$B$12:$H$301,6,FALSE),0),0)</f>
        <v>6</v>
      </c>
      <c r="R68" s="236">
        <f>IFERROR(ROUND(VLOOKUP(A68,'[3]CHICLAYO 5 -59'!$B$12:$H$301,7,FALSE),0),0)</f>
        <v>6</v>
      </c>
      <c r="S68" s="196">
        <f>ROUND(VLOOKUP(A68,'[4]CHICLAYO AM'!$B$12:$E$286,3,FALSE),0)</f>
        <v>42</v>
      </c>
      <c r="T68" s="196">
        <f>ROUND(VLOOKUP(A68,'[4]CHICLAYO AM'!$B$12:$E$286,4,FALSE),0)</f>
        <v>84</v>
      </c>
      <c r="U68" s="51" t="str">
        <f>VLOOKUP(A68,'[1]4'!$A$2:$F$256,3,FALSE)</f>
        <v>LAGUNAS</v>
      </c>
    </row>
    <row r="69" spans="1:21" x14ac:dyDescent="0.3">
      <c r="A69" s="15"/>
      <c r="B69" s="24" t="e">
        <v>#N/A</v>
      </c>
      <c r="C69" s="21"/>
      <c r="D69" s="23">
        <f>SUM(D70:D76)</f>
        <v>915</v>
      </c>
      <c r="E69" s="23">
        <f t="shared" ref="E69:T69" si="66">SUM(E70:E76)</f>
        <v>1048</v>
      </c>
      <c r="F69" s="23">
        <f>SUM(F70:F76)</f>
        <v>1246</v>
      </c>
      <c r="G69" s="23">
        <f t="shared" si="66"/>
        <v>1195</v>
      </c>
      <c r="H69" s="23">
        <f t="shared" si="66"/>
        <v>1285</v>
      </c>
      <c r="I69" s="23">
        <f t="shared" si="66"/>
        <v>0</v>
      </c>
      <c r="J69" s="23">
        <f t="shared" ref="J69:M69" si="67">SUM(J70:J76)</f>
        <v>359</v>
      </c>
      <c r="K69" s="23">
        <f t="shared" si="67"/>
        <v>359</v>
      </c>
      <c r="L69" s="23">
        <f t="shared" si="67"/>
        <v>359</v>
      </c>
      <c r="M69" s="23">
        <f t="shared" si="67"/>
        <v>617</v>
      </c>
      <c r="N69" s="23">
        <f t="shared" ref="N69:R69" si="68">SUM(N70:N76)</f>
        <v>1104</v>
      </c>
      <c r="O69" s="23">
        <f t="shared" si="68"/>
        <v>6625</v>
      </c>
      <c r="P69" s="23">
        <f t="shared" si="68"/>
        <v>1104</v>
      </c>
      <c r="Q69" s="23">
        <f t="shared" si="68"/>
        <v>552</v>
      </c>
      <c r="R69" s="23">
        <f t="shared" si="68"/>
        <v>552</v>
      </c>
      <c r="S69" s="23">
        <f t="shared" ref="S69" si="69">SUM(S70:S76)</f>
        <v>3163</v>
      </c>
      <c r="T69" s="23">
        <f t="shared" si="66"/>
        <v>6326</v>
      </c>
      <c r="U69" s="51"/>
    </row>
    <row r="70" spans="1:21" x14ac:dyDescent="0.3">
      <c r="A70" s="15">
        <v>4349</v>
      </c>
      <c r="B70" s="24" t="s">
        <v>70</v>
      </c>
      <c r="C70" s="21"/>
      <c r="D70" s="48">
        <v>426</v>
      </c>
      <c r="E70" s="48">
        <v>500</v>
      </c>
      <c r="F70" s="48">
        <v>568</v>
      </c>
      <c r="G70" s="48">
        <v>536</v>
      </c>
      <c r="H70" s="48">
        <v>552</v>
      </c>
      <c r="I70" s="48"/>
      <c r="J70" s="237">
        <f>IFERROR(ROUND(VLOOKUP(A70,[2]GESTANTES!$B$10:$J$222,6,FALSE),0),0)</f>
        <v>169</v>
      </c>
      <c r="K70" s="237">
        <f>IFERROR(ROUND(VLOOKUP(A70,[2]GESTANTES!$B$10:$J$222,7,FALSE),0),0)</f>
        <v>169</v>
      </c>
      <c r="L70" s="237">
        <f>IFERROR(ROUND(VLOOKUP(A70,[2]GESTANTES!$B$10:$J$222,8,FALSE),0),0)</f>
        <v>169</v>
      </c>
      <c r="M70" s="237">
        <f>IFERROR(ROUND(VLOOKUP(A70,[2]GESTANTES!$B$10:$J$222,9,FALSE),0),0)</f>
        <v>290</v>
      </c>
      <c r="N70" s="236">
        <f>IFERROR(ROUND(VLOOKUP(A70,'[3]CHICLAYO 5 -59'!$B$12:$H$301,3,FALSE),0),0)</f>
        <v>539</v>
      </c>
      <c r="O70" s="236">
        <f>IFERROR(ROUND(VLOOKUP(A70,'[3]CHICLAYO 5 -59'!$B$12:$H$301,4,FALSE),0),0)</f>
        <v>3234</v>
      </c>
      <c r="P70" s="236">
        <f>IFERROR(ROUND(VLOOKUP(A70,'[3]CHICLAYO 5 -59'!$B$12:$H$301,5,FALSE),0),0)</f>
        <v>539</v>
      </c>
      <c r="Q70" s="236">
        <f>IFERROR(ROUND(VLOOKUP(A70,'[3]CHICLAYO 5 -59'!$B$12:$H$301,6,FALSE),0),0)</f>
        <v>269</v>
      </c>
      <c r="R70" s="236">
        <f>IFERROR(ROUND(VLOOKUP(A70,'[3]CHICLAYO 5 -59'!$B$12:$H$301,7,FALSE),0),0)</f>
        <v>269</v>
      </c>
      <c r="S70" s="196">
        <f>ROUND(VLOOKUP(A70,'[4]CHICLAYO AM'!$B$12:$E$286,3,FALSE),0)</f>
        <v>1526</v>
      </c>
      <c r="T70" s="196">
        <f>ROUND(VLOOKUP(A70,'[4]CHICLAYO AM'!$B$12:$E$286,4,FALSE),0)</f>
        <v>3052</v>
      </c>
      <c r="U70" s="51" t="str">
        <f>VLOOKUP(A70,'[1]4'!$A$2:$F$256,3,FALSE)</f>
        <v>MONSEFU</v>
      </c>
    </row>
    <row r="71" spans="1:21" x14ac:dyDescent="0.3">
      <c r="A71" s="15">
        <v>4350</v>
      </c>
      <c r="B71" s="24" t="s">
        <v>72</v>
      </c>
      <c r="C71" s="21"/>
      <c r="D71" s="48">
        <v>55</v>
      </c>
      <c r="E71" s="48">
        <v>56</v>
      </c>
      <c r="F71" s="48">
        <v>97</v>
      </c>
      <c r="G71" s="48">
        <v>85</v>
      </c>
      <c r="H71" s="48">
        <v>79</v>
      </c>
      <c r="I71" s="48"/>
      <c r="J71" s="237">
        <f>IFERROR(ROUND(VLOOKUP(A71,[2]GESTANTES!$B$10:$J$222,6,FALSE),0),0)</f>
        <v>20</v>
      </c>
      <c r="K71" s="237">
        <f>IFERROR(ROUND(VLOOKUP(A71,[2]GESTANTES!$B$10:$J$222,7,FALSE),0),0)</f>
        <v>20</v>
      </c>
      <c r="L71" s="237">
        <f>IFERROR(ROUND(VLOOKUP(A71,[2]GESTANTES!$B$10:$J$222,8,FALSE),0),0)</f>
        <v>20</v>
      </c>
      <c r="M71" s="237">
        <f>IFERROR(ROUND(VLOOKUP(A71,[2]GESTANTES!$B$10:$J$222,9,FALSE),0),0)</f>
        <v>35</v>
      </c>
      <c r="N71" s="236">
        <f>IFERROR(ROUND(VLOOKUP(A71,'[3]CHICLAYO 5 -59'!$B$12:$H$301,3,FALSE),0),0)</f>
        <v>72</v>
      </c>
      <c r="O71" s="236">
        <f>IFERROR(ROUND(VLOOKUP(A71,'[3]CHICLAYO 5 -59'!$B$12:$H$301,4,FALSE),0),0)</f>
        <v>434</v>
      </c>
      <c r="P71" s="236">
        <f>IFERROR(ROUND(VLOOKUP(A71,'[3]CHICLAYO 5 -59'!$B$12:$H$301,5,FALSE),0),0)</f>
        <v>72</v>
      </c>
      <c r="Q71" s="236">
        <f>IFERROR(ROUND(VLOOKUP(A71,'[3]CHICLAYO 5 -59'!$B$12:$H$301,6,FALSE),0),0)</f>
        <v>36</v>
      </c>
      <c r="R71" s="236">
        <f>IFERROR(ROUND(VLOOKUP(A71,'[3]CHICLAYO 5 -59'!$B$12:$H$301,7,FALSE),0),0)</f>
        <v>36</v>
      </c>
      <c r="S71" s="196">
        <f>ROUND(VLOOKUP(A71,'[4]CHICLAYO AM'!$B$12:$E$286,3,FALSE),0)</f>
        <v>205</v>
      </c>
      <c r="T71" s="196">
        <f>ROUND(VLOOKUP(A71,'[4]CHICLAYO AM'!$B$12:$E$286,4,FALSE),0)</f>
        <v>410</v>
      </c>
      <c r="U71" s="51" t="str">
        <f>VLOOKUP(A71,'[1]4'!$A$2:$F$256,3,FALSE)</f>
        <v>MONSEFU</v>
      </c>
    </row>
    <row r="72" spans="1:21" x14ac:dyDescent="0.3">
      <c r="A72" s="15">
        <v>4351</v>
      </c>
      <c r="B72" s="24" t="s">
        <v>73</v>
      </c>
      <c r="C72" s="21"/>
      <c r="D72" s="48">
        <v>40</v>
      </c>
      <c r="E72" s="48">
        <v>45</v>
      </c>
      <c r="F72" s="48">
        <v>65</v>
      </c>
      <c r="G72" s="48">
        <v>55</v>
      </c>
      <c r="H72" s="48">
        <v>46</v>
      </c>
      <c r="I72" s="48"/>
      <c r="J72" s="237">
        <f>IFERROR(ROUND(VLOOKUP(A72,[2]GESTANTES!$B$10:$J$222,6,FALSE),0),0)</f>
        <v>12</v>
      </c>
      <c r="K72" s="237">
        <f>IFERROR(ROUND(VLOOKUP(A72,[2]GESTANTES!$B$10:$J$222,7,FALSE),0),0)</f>
        <v>12</v>
      </c>
      <c r="L72" s="237">
        <f>IFERROR(ROUND(VLOOKUP(A72,[2]GESTANTES!$B$10:$J$222,8,FALSE),0),0)</f>
        <v>12</v>
      </c>
      <c r="M72" s="237">
        <f>IFERROR(ROUND(VLOOKUP(A72,[2]GESTANTES!$B$10:$J$222,9,FALSE),0),0)</f>
        <v>21</v>
      </c>
      <c r="N72" s="236">
        <f>IFERROR(ROUND(VLOOKUP(A72,'[3]CHICLAYO 5 -59'!$B$12:$H$301,3,FALSE),0),0)</f>
        <v>26</v>
      </c>
      <c r="O72" s="236">
        <f>IFERROR(ROUND(VLOOKUP(A72,'[3]CHICLAYO 5 -59'!$B$12:$H$301,4,FALSE),0),0)</f>
        <v>158</v>
      </c>
      <c r="P72" s="236">
        <f>IFERROR(ROUND(VLOOKUP(A72,'[3]CHICLAYO 5 -59'!$B$12:$H$301,5,FALSE),0),0)</f>
        <v>26</v>
      </c>
      <c r="Q72" s="236">
        <f>IFERROR(ROUND(VLOOKUP(A72,'[3]CHICLAYO 5 -59'!$B$12:$H$301,6,FALSE),0),0)</f>
        <v>13</v>
      </c>
      <c r="R72" s="236">
        <f>IFERROR(ROUND(VLOOKUP(A72,'[3]CHICLAYO 5 -59'!$B$12:$H$301,7,FALSE),0),0)</f>
        <v>13</v>
      </c>
      <c r="S72" s="196">
        <f>ROUND(VLOOKUP(A72,'[4]CHICLAYO AM'!$B$12:$E$286,3,FALSE),0)</f>
        <v>74</v>
      </c>
      <c r="T72" s="196">
        <f>ROUND(VLOOKUP(A72,'[4]CHICLAYO AM'!$B$12:$E$286,4,FALSE),0)</f>
        <v>149</v>
      </c>
      <c r="U72" s="51" t="str">
        <f>VLOOKUP(A72,'[1]4'!$A$2:$F$256,3,FALSE)</f>
        <v>MONSEFU</v>
      </c>
    </row>
    <row r="73" spans="1:21" x14ac:dyDescent="0.3">
      <c r="A73" s="15">
        <v>4352</v>
      </c>
      <c r="B73" s="24" t="s">
        <v>74</v>
      </c>
      <c r="C73" s="21"/>
      <c r="D73" s="48">
        <v>15</v>
      </c>
      <c r="E73" s="48">
        <v>25</v>
      </c>
      <c r="F73" s="48">
        <v>45</v>
      </c>
      <c r="G73" s="48">
        <v>35</v>
      </c>
      <c r="H73" s="48">
        <v>32</v>
      </c>
      <c r="I73" s="48"/>
      <c r="J73" s="237">
        <f>IFERROR(ROUND(VLOOKUP(A73,[2]GESTANTES!$B$10:$J$222,6,FALSE),0),0)</f>
        <v>9</v>
      </c>
      <c r="K73" s="237">
        <f>IFERROR(ROUND(VLOOKUP(A73,[2]GESTANTES!$B$10:$J$222,7,FALSE),0),0)</f>
        <v>9</v>
      </c>
      <c r="L73" s="237">
        <f>IFERROR(ROUND(VLOOKUP(A73,[2]GESTANTES!$B$10:$J$222,8,FALSE),0),0)</f>
        <v>9</v>
      </c>
      <c r="M73" s="237">
        <f>IFERROR(ROUND(VLOOKUP(A73,[2]GESTANTES!$B$10:$J$222,9,FALSE),0),0)</f>
        <v>16</v>
      </c>
      <c r="N73" s="236">
        <f>IFERROR(ROUND(VLOOKUP(A73,'[3]CHICLAYO 5 -59'!$B$12:$H$301,3,FALSE),0),0)</f>
        <v>20</v>
      </c>
      <c r="O73" s="236">
        <f>IFERROR(ROUND(VLOOKUP(A73,'[3]CHICLAYO 5 -59'!$B$12:$H$301,4,FALSE),0),0)</f>
        <v>118</v>
      </c>
      <c r="P73" s="236">
        <f>IFERROR(ROUND(VLOOKUP(A73,'[3]CHICLAYO 5 -59'!$B$12:$H$301,5,FALSE),0),0)</f>
        <v>20</v>
      </c>
      <c r="Q73" s="236">
        <f>IFERROR(ROUND(VLOOKUP(A73,'[3]CHICLAYO 5 -59'!$B$12:$H$301,6,FALSE),0),0)</f>
        <v>10</v>
      </c>
      <c r="R73" s="236">
        <f>IFERROR(ROUND(VLOOKUP(A73,'[3]CHICLAYO 5 -59'!$B$12:$H$301,7,FALSE),0),0)</f>
        <v>10</v>
      </c>
      <c r="S73" s="196">
        <f>ROUND(VLOOKUP(A73,'[4]CHICLAYO AM'!$B$12:$E$286,3,FALSE),0)</f>
        <v>56</v>
      </c>
      <c r="T73" s="196">
        <f>ROUND(VLOOKUP(A73,'[4]CHICLAYO AM'!$B$12:$E$286,4,FALSE),0)</f>
        <v>112</v>
      </c>
      <c r="U73" s="51" t="str">
        <f>VLOOKUP(A73,'[1]4'!$A$2:$F$256,3,FALSE)</f>
        <v>MONSEFU</v>
      </c>
    </row>
    <row r="74" spans="1:21" x14ac:dyDescent="0.3">
      <c r="A74" s="15">
        <v>4353</v>
      </c>
      <c r="B74" s="24" t="s">
        <v>75</v>
      </c>
      <c r="C74" s="21"/>
      <c r="D74" s="48">
        <v>166</v>
      </c>
      <c r="E74" s="48">
        <v>187</v>
      </c>
      <c r="F74" s="48">
        <v>201</v>
      </c>
      <c r="G74" s="48">
        <v>216</v>
      </c>
      <c r="H74" s="48">
        <v>254</v>
      </c>
      <c r="I74" s="48"/>
      <c r="J74" s="237">
        <f>IFERROR(ROUND(VLOOKUP(A74,[2]GESTANTES!$B$10:$J$222,6,FALSE),0),0)</f>
        <v>64</v>
      </c>
      <c r="K74" s="237">
        <f>IFERROR(ROUND(VLOOKUP(A74,[2]GESTANTES!$B$10:$J$222,7,FALSE),0),0)</f>
        <v>64</v>
      </c>
      <c r="L74" s="237">
        <f>IFERROR(ROUND(VLOOKUP(A74,[2]GESTANTES!$B$10:$J$222,8,FALSE),0),0)</f>
        <v>64</v>
      </c>
      <c r="M74" s="237">
        <f>IFERROR(ROUND(VLOOKUP(A74,[2]GESTANTES!$B$10:$J$222,9,FALSE),0),0)</f>
        <v>110</v>
      </c>
      <c r="N74" s="236">
        <f>IFERROR(ROUND(VLOOKUP(A74,'[3]CHICLAYO 5 -59'!$B$12:$H$301,3,FALSE),0),0)</f>
        <v>172</v>
      </c>
      <c r="O74" s="236">
        <f>IFERROR(ROUND(VLOOKUP(A74,'[3]CHICLAYO 5 -59'!$B$12:$H$301,4,FALSE),0),0)</f>
        <v>1031</v>
      </c>
      <c r="P74" s="236">
        <f>IFERROR(ROUND(VLOOKUP(A74,'[3]CHICLAYO 5 -59'!$B$12:$H$301,5,FALSE),0),0)</f>
        <v>172</v>
      </c>
      <c r="Q74" s="236">
        <f>IFERROR(ROUND(VLOOKUP(A74,'[3]CHICLAYO 5 -59'!$B$12:$H$301,6,FALSE),0),0)</f>
        <v>86</v>
      </c>
      <c r="R74" s="236">
        <f>IFERROR(ROUND(VLOOKUP(A74,'[3]CHICLAYO 5 -59'!$B$12:$H$301,7,FALSE),0),0)</f>
        <v>86</v>
      </c>
      <c r="S74" s="196">
        <f>ROUND(VLOOKUP(A74,'[4]CHICLAYO AM'!$B$12:$E$286,3,FALSE),0)</f>
        <v>588</v>
      </c>
      <c r="T74" s="196">
        <f>ROUND(VLOOKUP(A74,'[4]CHICLAYO AM'!$B$12:$E$286,4,FALSE),0)</f>
        <v>1175</v>
      </c>
      <c r="U74" s="51" t="str">
        <f>VLOOKUP(A74,'[1]4'!$A$2:$F$256,3,FALSE)</f>
        <v>ETEN</v>
      </c>
    </row>
    <row r="75" spans="1:21" x14ac:dyDescent="0.3">
      <c r="A75" s="15">
        <v>4354</v>
      </c>
      <c r="B75" s="24" t="s">
        <v>76</v>
      </c>
      <c r="C75" s="21"/>
      <c r="D75" s="48">
        <v>32</v>
      </c>
      <c r="E75" s="48">
        <v>24</v>
      </c>
      <c r="F75" s="48">
        <v>29</v>
      </c>
      <c r="G75" s="48">
        <v>26</v>
      </c>
      <c r="H75" s="48">
        <v>29</v>
      </c>
      <c r="I75" s="48"/>
      <c r="J75" s="237">
        <f>IFERROR(ROUND(VLOOKUP(A75,[2]GESTANTES!$B$10:$J$222,6,FALSE),0),0)</f>
        <v>7</v>
      </c>
      <c r="K75" s="237">
        <f>IFERROR(ROUND(VLOOKUP(A75,[2]GESTANTES!$B$10:$J$222,7,FALSE),0),0)</f>
        <v>7</v>
      </c>
      <c r="L75" s="237">
        <f>IFERROR(ROUND(VLOOKUP(A75,[2]GESTANTES!$B$10:$J$222,8,FALSE),0),0)</f>
        <v>7</v>
      </c>
      <c r="M75" s="237">
        <f>IFERROR(ROUND(VLOOKUP(A75,[2]GESTANTES!$B$10:$J$222,9,FALSE),0),0)</f>
        <v>12</v>
      </c>
      <c r="N75" s="236">
        <f>IFERROR(ROUND(VLOOKUP(A75,'[3]CHICLAYO 5 -59'!$B$12:$H$301,3,FALSE),0),0)</f>
        <v>39</v>
      </c>
      <c r="O75" s="236">
        <f>IFERROR(ROUND(VLOOKUP(A75,'[3]CHICLAYO 5 -59'!$B$12:$H$301,4,FALSE),0),0)</f>
        <v>236</v>
      </c>
      <c r="P75" s="236">
        <f>IFERROR(ROUND(VLOOKUP(A75,'[3]CHICLAYO 5 -59'!$B$12:$H$301,5,FALSE),0),0)</f>
        <v>39</v>
      </c>
      <c r="Q75" s="236">
        <f>IFERROR(ROUND(VLOOKUP(A75,'[3]CHICLAYO 5 -59'!$B$12:$H$301,6,FALSE),0),0)</f>
        <v>20</v>
      </c>
      <c r="R75" s="236">
        <f>IFERROR(ROUND(VLOOKUP(A75,'[3]CHICLAYO 5 -59'!$B$12:$H$301,7,FALSE),0),0)</f>
        <v>20</v>
      </c>
      <c r="S75" s="196">
        <f>ROUND(VLOOKUP(A75,'[4]CHICLAYO AM'!$B$12:$E$286,3,FALSE),0)</f>
        <v>212</v>
      </c>
      <c r="T75" s="196">
        <f>ROUND(VLOOKUP(A75,'[4]CHICLAYO AM'!$B$12:$E$286,4,FALSE),0)</f>
        <v>424</v>
      </c>
      <c r="U75" s="51" t="str">
        <f>VLOOKUP(A75,'[1]4'!$A$2:$F$256,3,FALSE)</f>
        <v>ETEN PUERTO</v>
      </c>
    </row>
    <row r="76" spans="1:21" x14ac:dyDescent="0.3">
      <c r="A76" s="15">
        <v>4355</v>
      </c>
      <c r="B76" s="24" t="s">
        <v>77</v>
      </c>
      <c r="C76" s="21"/>
      <c r="D76" s="48">
        <v>181</v>
      </c>
      <c r="E76" s="48">
        <v>211</v>
      </c>
      <c r="F76" s="48">
        <v>241</v>
      </c>
      <c r="G76" s="48">
        <v>242</v>
      </c>
      <c r="H76" s="48">
        <v>293</v>
      </c>
      <c r="I76" s="48"/>
      <c r="J76" s="237">
        <f>IFERROR(ROUND(VLOOKUP(A76,[2]GESTANTES!$B$10:$J$222,6,FALSE),0),0)</f>
        <v>78</v>
      </c>
      <c r="K76" s="237">
        <f>IFERROR(ROUND(VLOOKUP(A76,[2]GESTANTES!$B$10:$J$222,7,FALSE),0),0)</f>
        <v>78</v>
      </c>
      <c r="L76" s="237">
        <f>IFERROR(ROUND(VLOOKUP(A76,[2]GESTANTES!$B$10:$J$222,8,FALSE),0),0)</f>
        <v>78</v>
      </c>
      <c r="M76" s="237">
        <f>IFERROR(ROUND(VLOOKUP(A76,[2]GESTANTES!$B$10:$J$222,9,FALSE),0),0)</f>
        <v>133</v>
      </c>
      <c r="N76" s="236">
        <f>IFERROR(ROUND(VLOOKUP(A76,'[3]CHICLAYO 5 -59'!$B$12:$H$301,3,FALSE),0),0)</f>
        <v>236</v>
      </c>
      <c r="O76" s="236">
        <f>IFERROR(ROUND(VLOOKUP(A76,'[3]CHICLAYO 5 -59'!$B$12:$H$301,4,FALSE),0),0)</f>
        <v>1414</v>
      </c>
      <c r="P76" s="236">
        <f>IFERROR(ROUND(VLOOKUP(A76,'[3]CHICLAYO 5 -59'!$B$12:$H$301,5,FALSE),0),0)</f>
        <v>236</v>
      </c>
      <c r="Q76" s="236">
        <f>IFERROR(ROUND(VLOOKUP(A76,'[3]CHICLAYO 5 -59'!$B$12:$H$301,6,FALSE),0),0)</f>
        <v>118</v>
      </c>
      <c r="R76" s="236">
        <f>IFERROR(ROUND(VLOOKUP(A76,'[3]CHICLAYO 5 -59'!$B$12:$H$301,7,FALSE),0),0)</f>
        <v>118</v>
      </c>
      <c r="S76" s="196">
        <f>ROUND(VLOOKUP(A76,'[4]CHICLAYO AM'!$B$12:$E$286,3,FALSE),0)</f>
        <v>502</v>
      </c>
      <c r="T76" s="196">
        <f>ROUND(VLOOKUP(A76,'[4]CHICLAYO AM'!$B$12:$E$286,4,FALSE),0)</f>
        <v>1004</v>
      </c>
      <c r="U76" s="51" t="str">
        <f>VLOOKUP(A76,'[1]4'!$A$2:$F$256,3,FALSE)</f>
        <v>SANTA ROSA</v>
      </c>
    </row>
    <row r="77" spans="1:21" x14ac:dyDescent="0.3">
      <c r="A77" s="15"/>
      <c r="B77" s="24" t="e">
        <v>#N/A</v>
      </c>
      <c r="C77" s="21"/>
      <c r="D77" s="23">
        <f>SUM(D78:D79)</f>
        <v>464</v>
      </c>
      <c r="E77" s="23">
        <f t="shared" ref="E77:T77" si="70">SUM(E78:E79)</f>
        <v>511</v>
      </c>
      <c r="F77" s="23">
        <f t="shared" si="70"/>
        <v>519</v>
      </c>
      <c r="G77" s="23">
        <f t="shared" si="70"/>
        <v>633</v>
      </c>
      <c r="H77" s="23">
        <f t="shared" si="70"/>
        <v>636</v>
      </c>
      <c r="I77" s="23">
        <f t="shared" si="70"/>
        <v>0</v>
      </c>
      <c r="J77" s="23">
        <f t="shared" ref="J77:M77" si="71">SUM(J78:J79)</f>
        <v>132</v>
      </c>
      <c r="K77" s="23">
        <f t="shared" si="71"/>
        <v>132</v>
      </c>
      <c r="L77" s="23">
        <f t="shared" si="71"/>
        <v>132</v>
      </c>
      <c r="M77" s="23">
        <f t="shared" si="71"/>
        <v>226</v>
      </c>
      <c r="N77" s="23">
        <f t="shared" ref="N77:R77" si="72">SUM(N78:N79)</f>
        <v>845</v>
      </c>
      <c r="O77" s="23">
        <f t="shared" si="72"/>
        <v>5071</v>
      </c>
      <c r="P77" s="23">
        <f t="shared" si="72"/>
        <v>845</v>
      </c>
      <c r="Q77" s="23">
        <f t="shared" si="72"/>
        <v>423</v>
      </c>
      <c r="R77" s="23">
        <f t="shared" si="72"/>
        <v>423</v>
      </c>
      <c r="S77" s="23">
        <f t="shared" ref="S77" si="73">SUM(S78:S79)</f>
        <v>2426</v>
      </c>
      <c r="T77" s="23">
        <f t="shared" si="70"/>
        <v>4850</v>
      </c>
      <c r="U77" s="51"/>
    </row>
    <row r="78" spans="1:21" x14ac:dyDescent="0.3">
      <c r="A78" s="15">
        <v>4338</v>
      </c>
      <c r="B78" s="24" t="s">
        <v>56</v>
      </c>
      <c r="C78" s="21"/>
      <c r="D78" s="48">
        <v>300</v>
      </c>
      <c r="E78" s="48">
        <v>340</v>
      </c>
      <c r="F78" s="48">
        <v>340</v>
      </c>
      <c r="G78" s="48">
        <v>450</v>
      </c>
      <c r="H78" s="48">
        <v>450</v>
      </c>
      <c r="I78" s="48"/>
      <c r="J78" s="237">
        <f>IFERROR(ROUND(VLOOKUP(A78,[2]GESTANTES!$B$10:$J$222,6,FALSE),0),0)</f>
        <v>91</v>
      </c>
      <c r="K78" s="237">
        <f>IFERROR(ROUND(VLOOKUP(A78,[2]GESTANTES!$B$10:$J$222,7,FALSE),0),0)</f>
        <v>91</v>
      </c>
      <c r="L78" s="237">
        <f>IFERROR(ROUND(VLOOKUP(A78,[2]GESTANTES!$B$10:$J$222,8,FALSE),0),0)</f>
        <v>91</v>
      </c>
      <c r="M78" s="237">
        <f>IFERROR(ROUND(VLOOKUP(A78,[2]GESTANTES!$B$10:$J$222,9,FALSE),0),0)</f>
        <v>156</v>
      </c>
      <c r="N78" s="236">
        <f>IFERROR(ROUND(VLOOKUP(A78,'[3]CHICLAYO 5 -59'!$B$12:$H$301,3,FALSE),0),0)</f>
        <v>549</v>
      </c>
      <c r="O78" s="236">
        <f>IFERROR(ROUND(VLOOKUP(A78,'[3]CHICLAYO 5 -59'!$B$12:$H$301,4,FALSE),0),0)</f>
        <v>3296</v>
      </c>
      <c r="P78" s="236">
        <f>IFERROR(ROUND(VLOOKUP(A78,'[3]CHICLAYO 5 -59'!$B$12:$H$301,5,FALSE),0),0)</f>
        <v>549</v>
      </c>
      <c r="Q78" s="236">
        <f>IFERROR(ROUND(VLOOKUP(A78,'[3]CHICLAYO 5 -59'!$B$12:$H$301,6,FALSE),0),0)</f>
        <v>275</v>
      </c>
      <c r="R78" s="236">
        <f>IFERROR(ROUND(VLOOKUP(A78,'[3]CHICLAYO 5 -59'!$B$12:$H$301,7,FALSE),0),0)</f>
        <v>275</v>
      </c>
      <c r="S78" s="196">
        <f>ROUND(VLOOKUP(A78,'[4]CHICLAYO AM'!$B$12:$E$286,3,FALSE),0)</f>
        <v>1577</v>
      </c>
      <c r="T78" s="196">
        <f>ROUND(VLOOKUP(A78,'[4]CHICLAYO AM'!$B$12:$E$286,4,FALSE),0)</f>
        <v>3153</v>
      </c>
      <c r="U78" s="51" t="str">
        <f>VLOOKUP(A78,'[1]4'!$A$2:$F$256,3,FALSE)</f>
        <v>PIMENTEL</v>
      </c>
    </row>
    <row r="79" spans="1:21" x14ac:dyDescent="0.3">
      <c r="A79" s="15">
        <v>7306</v>
      </c>
      <c r="B79" s="24" t="s">
        <v>205</v>
      </c>
      <c r="C79" s="21"/>
      <c r="D79" s="48">
        <v>164</v>
      </c>
      <c r="E79" s="48">
        <v>171</v>
      </c>
      <c r="F79" s="48">
        <v>179</v>
      </c>
      <c r="G79" s="48">
        <v>183</v>
      </c>
      <c r="H79" s="48">
        <v>186</v>
      </c>
      <c r="I79" s="48"/>
      <c r="J79" s="237">
        <f>IFERROR(ROUND(VLOOKUP(A79,[2]GESTANTES!$B$10:$J$222,6,FALSE),0),0)</f>
        <v>41</v>
      </c>
      <c r="K79" s="237">
        <f>IFERROR(ROUND(VLOOKUP(A79,[2]GESTANTES!$B$10:$J$222,7,FALSE),0),0)</f>
        <v>41</v>
      </c>
      <c r="L79" s="237">
        <f>IFERROR(ROUND(VLOOKUP(A79,[2]GESTANTES!$B$10:$J$222,8,FALSE),0),0)</f>
        <v>41</v>
      </c>
      <c r="M79" s="237">
        <f>IFERROR(ROUND(VLOOKUP(A79,[2]GESTANTES!$B$10:$J$222,9,FALSE),0),0)</f>
        <v>70</v>
      </c>
      <c r="N79" s="236">
        <f>IFERROR(ROUND(VLOOKUP(A79,'[3]CHICLAYO 5 -59'!$B$12:$H$301,3,FALSE),0),0)</f>
        <v>296</v>
      </c>
      <c r="O79" s="236">
        <f>IFERROR(ROUND(VLOOKUP(A79,'[3]CHICLAYO 5 -59'!$B$12:$H$301,4,FALSE),0),0)</f>
        <v>1775</v>
      </c>
      <c r="P79" s="236">
        <f>IFERROR(ROUND(VLOOKUP(A79,'[3]CHICLAYO 5 -59'!$B$12:$H$301,5,FALSE),0),0)</f>
        <v>296</v>
      </c>
      <c r="Q79" s="236">
        <f>IFERROR(ROUND(VLOOKUP(A79,'[3]CHICLAYO 5 -59'!$B$12:$H$301,6,FALSE),0),0)</f>
        <v>148</v>
      </c>
      <c r="R79" s="236">
        <f>IFERROR(ROUND(VLOOKUP(A79,'[3]CHICLAYO 5 -59'!$B$12:$H$301,7,FALSE),0),0)</f>
        <v>148</v>
      </c>
      <c r="S79" s="196">
        <f>ROUND(VLOOKUP(A79,'[4]CHICLAYO AM'!$B$12:$E$286,3,FALSE),0)</f>
        <v>849</v>
      </c>
      <c r="T79" s="196">
        <f>ROUND(VLOOKUP(A79,'[4]CHICLAYO AM'!$B$12:$E$286,4,FALSE),0)</f>
        <v>1697</v>
      </c>
      <c r="U79" s="51" t="str">
        <f>VLOOKUP(A79,'[1]4'!$A$2:$F$256,3,FALSE)</f>
        <v>PIMENTEL</v>
      </c>
    </row>
    <row r="80" spans="1:21" x14ac:dyDescent="0.3">
      <c r="A80" s="15"/>
      <c r="B80" s="24" t="e">
        <v>#N/A</v>
      </c>
      <c r="C80" s="21"/>
      <c r="D80" s="23">
        <f>SUM(D81:D86)</f>
        <v>131</v>
      </c>
      <c r="E80" s="23">
        <f t="shared" ref="E80:T80" si="74">SUM(E81:E86)</f>
        <v>133</v>
      </c>
      <c r="F80" s="23">
        <f t="shared" si="74"/>
        <v>166</v>
      </c>
      <c r="G80" s="23">
        <f t="shared" si="74"/>
        <v>140</v>
      </c>
      <c r="H80" s="23">
        <f t="shared" si="74"/>
        <v>112</v>
      </c>
      <c r="I80" s="23">
        <f t="shared" si="74"/>
        <v>0</v>
      </c>
      <c r="J80" s="23">
        <f t="shared" ref="J80:M80" si="75">SUM(J81:J86)</f>
        <v>49</v>
      </c>
      <c r="K80" s="23">
        <f t="shared" si="75"/>
        <v>49</v>
      </c>
      <c r="L80" s="23">
        <f t="shared" si="75"/>
        <v>49</v>
      </c>
      <c r="M80" s="23">
        <f t="shared" si="75"/>
        <v>85</v>
      </c>
      <c r="N80" s="23">
        <f t="shared" ref="N80:R80" si="76">SUM(N81:N86)</f>
        <v>145</v>
      </c>
      <c r="O80" s="23">
        <f t="shared" si="76"/>
        <v>870</v>
      </c>
      <c r="P80" s="23">
        <f t="shared" si="76"/>
        <v>145</v>
      </c>
      <c r="Q80" s="23">
        <f t="shared" si="76"/>
        <v>72</v>
      </c>
      <c r="R80" s="23">
        <f t="shared" si="76"/>
        <v>72</v>
      </c>
      <c r="S80" s="23">
        <f t="shared" ref="S80" si="77">SUM(S81:S86)</f>
        <v>662</v>
      </c>
      <c r="T80" s="23">
        <f t="shared" si="74"/>
        <v>1329</v>
      </c>
      <c r="U80" s="51"/>
    </row>
    <row r="81" spans="1:21" x14ac:dyDescent="0.3">
      <c r="A81" s="15">
        <v>17875</v>
      </c>
      <c r="B81" s="24" t="s">
        <v>219</v>
      </c>
      <c r="C81" s="21"/>
      <c r="D81" s="48">
        <v>5</v>
      </c>
      <c r="E81" s="48">
        <v>6</v>
      </c>
      <c r="F81" s="48">
        <v>5</v>
      </c>
      <c r="G81" s="48">
        <v>5</v>
      </c>
      <c r="H81" s="48">
        <v>5</v>
      </c>
      <c r="I81" s="48"/>
      <c r="J81" s="237">
        <f>IFERROR(ROUND(VLOOKUP(A81,[2]GESTANTES!$B$10:$J$222,6,FALSE),0),0)</f>
        <v>2</v>
      </c>
      <c r="K81" s="237">
        <f>IFERROR(ROUND(VLOOKUP(A81,[2]GESTANTES!$B$10:$J$222,7,FALSE),0),0)</f>
        <v>2</v>
      </c>
      <c r="L81" s="237">
        <f>IFERROR(ROUND(VLOOKUP(A81,[2]GESTANTES!$B$10:$J$222,8,FALSE),0),0)</f>
        <v>2</v>
      </c>
      <c r="M81" s="237">
        <f>IFERROR(ROUND(VLOOKUP(A81,[2]GESTANTES!$B$10:$J$222,9,FALSE),0),0)</f>
        <v>4</v>
      </c>
      <c r="N81" s="236">
        <f>IFERROR(ROUND(VLOOKUP(A81,'[3]CHICLAYO 5 -59'!$B$12:$H$301,3,FALSE),0),0)</f>
        <v>12</v>
      </c>
      <c r="O81" s="236">
        <f>IFERROR(ROUND(VLOOKUP(A81,'[3]CHICLAYO 5 -59'!$B$12:$H$301,4,FALSE),0),0)</f>
        <v>70</v>
      </c>
      <c r="P81" s="236">
        <f>IFERROR(ROUND(VLOOKUP(A81,'[3]CHICLAYO 5 -59'!$B$12:$H$301,5,FALSE),0),0)</f>
        <v>12</v>
      </c>
      <c r="Q81" s="236">
        <f>IFERROR(ROUND(VLOOKUP(A81,'[3]CHICLAYO 5 -59'!$B$12:$H$301,6,FALSE),0),0)</f>
        <v>6</v>
      </c>
      <c r="R81" s="236">
        <f>IFERROR(ROUND(VLOOKUP(A81,'[3]CHICLAYO 5 -59'!$B$12:$H$301,7,FALSE),0),0)</f>
        <v>6</v>
      </c>
      <c r="S81" s="196">
        <f>ROUND(VLOOKUP(A81,'[4]CHICLAYO AM'!$B$12:$E$286,3,FALSE),0)</f>
        <v>50</v>
      </c>
      <c r="T81" s="196">
        <f>ROUND(VLOOKUP(A81,'[4]CHICLAYO AM'!$B$12:$E$286,4,FALSE),0)</f>
        <v>101</v>
      </c>
      <c r="U81" s="51" t="str">
        <f>VLOOKUP(A81,'[1]4'!$A$2:$F$256,3,FALSE)</f>
        <v>OYOTUN</v>
      </c>
    </row>
    <row r="82" spans="1:21" x14ac:dyDescent="0.3">
      <c r="A82" s="15">
        <v>4364</v>
      </c>
      <c r="B82" s="24" t="s">
        <v>84</v>
      </c>
      <c r="C82" s="21"/>
      <c r="D82" s="48">
        <v>28</v>
      </c>
      <c r="E82" s="48">
        <v>24</v>
      </c>
      <c r="F82" s="48">
        <v>45</v>
      </c>
      <c r="G82" s="48">
        <v>30</v>
      </c>
      <c r="H82" s="48">
        <v>18</v>
      </c>
      <c r="I82" s="48"/>
      <c r="J82" s="237">
        <f>IFERROR(ROUND(VLOOKUP(A82,[2]GESTANTES!$B$10:$J$222,6,FALSE),0),0)</f>
        <v>12</v>
      </c>
      <c r="K82" s="237">
        <f>IFERROR(ROUND(VLOOKUP(A82,[2]GESTANTES!$B$10:$J$222,7,FALSE),0),0)</f>
        <v>12</v>
      </c>
      <c r="L82" s="237">
        <f>IFERROR(ROUND(VLOOKUP(A82,[2]GESTANTES!$B$10:$J$222,8,FALSE),0),0)</f>
        <v>12</v>
      </c>
      <c r="M82" s="237">
        <f>IFERROR(ROUND(VLOOKUP(A82,[2]GESTANTES!$B$10:$J$222,9,FALSE),0),0)</f>
        <v>20</v>
      </c>
      <c r="N82" s="236">
        <f>IFERROR(ROUND(VLOOKUP(A82,'[3]CHICLAYO 5 -59'!$B$12:$H$301,3,FALSE),0),0)</f>
        <v>32</v>
      </c>
      <c r="O82" s="236">
        <f>IFERROR(ROUND(VLOOKUP(A82,'[3]CHICLAYO 5 -59'!$B$12:$H$301,4,FALSE),0),0)</f>
        <v>193</v>
      </c>
      <c r="P82" s="236">
        <f>IFERROR(ROUND(VLOOKUP(A82,'[3]CHICLAYO 5 -59'!$B$12:$H$301,5,FALSE),0),0)</f>
        <v>32</v>
      </c>
      <c r="Q82" s="236">
        <f>IFERROR(ROUND(VLOOKUP(A82,'[3]CHICLAYO 5 -59'!$B$12:$H$301,6,FALSE),0),0)</f>
        <v>16</v>
      </c>
      <c r="R82" s="236">
        <f>IFERROR(ROUND(VLOOKUP(A82,'[3]CHICLAYO 5 -59'!$B$12:$H$301,7,FALSE),0),0)</f>
        <v>16</v>
      </c>
      <c r="S82" s="196">
        <f>ROUND(VLOOKUP(A82,'[4]CHICLAYO AM'!$B$12:$E$286,3,FALSE),0)</f>
        <v>168</v>
      </c>
      <c r="T82" s="196">
        <f>ROUND(VLOOKUP(A82,'[4]CHICLAYO AM'!$B$12:$E$286,4,FALSE),0)</f>
        <v>337</v>
      </c>
      <c r="U82" s="51" t="str">
        <f>VLOOKUP(A82,'[1]4'!$A$2:$F$256,3,FALSE)</f>
        <v>NUEVA ARICA</v>
      </c>
    </row>
    <row r="83" spans="1:21" x14ac:dyDescent="0.3">
      <c r="A83" s="15">
        <v>4365</v>
      </c>
      <c r="B83" s="24" t="s">
        <v>225</v>
      </c>
      <c r="C83" s="21"/>
      <c r="D83" s="48">
        <v>6</v>
      </c>
      <c r="E83" s="48">
        <v>5</v>
      </c>
      <c r="F83" s="48">
        <v>11</v>
      </c>
      <c r="G83" s="48">
        <v>5</v>
      </c>
      <c r="H83" s="48">
        <v>4</v>
      </c>
      <c r="I83" s="48"/>
      <c r="J83" s="237">
        <f>IFERROR(ROUND(VLOOKUP(A83,[2]GESTANTES!$B$10:$J$222,6,FALSE),0),0)</f>
        <v>1</v>
      </c>
      <c r="K83" s="237">
        <f>IFERROR(ROUND(VLOOKUP(A83,[2]GESTANTES!$B$10:$J$222,7,FALSE),0),0)</f>
        <v>1</v>
      </c>
      <c r="L83" s="237">
        <f>IFERROR(ROUND(VLOOKUP(A83,[2]GESTANTES!$B$10:$J$222,8,FALSE),0),0)</f>
        <v>1</v>
      </c>
      <c r="M83" s="237">
        <f>IFERROR(ROUND(VLOOKUP(A83,[2]GESTANTES!$B$10:$J$222,9,FALSE),0),0)</f>
        <v>2</v>
      </c>
      <c r="N83" s="236">
        <f>IFERROR(ROUND(VLOOKUP(A83,'[3]CHICLAYO 5 -59'!$B$12:$H$301,3,FALSE),0),0)</f>
        <v>9</v>
      </c>
      <c r="O83" s="236">
        <f>IFERROR(ROUND(VLOOKUP(A83,'[3]CHICLAYO 5 -59'!$B$12:$H$301,4,FALSE),0),0)</f>
        <v>51</v>
      </c>
      <c r="P83" s="236">
        <f>IFERROR(ROUND(VLOOKUP(A83,'[3]CHICLAYO 5 -59'!$B$12:$H$301,5,FALSE),0),0)</f>
        <v>9</v>
      </c>
      <c r="Q83" s="236">
        <f>IFERROR(ROUND(VLOOKUP(A83,'[3]CHICLAYO 5 -59'!$B$12:$H$301,6,FALSE),0),0)</f>
        <v>4</v>
      </c>
      <c r="R83" s="236">
        <f>IFERROR(ROUND(VLOOKUP(A83,'[3]CHICLAYO 5 -59'!$B$12:$H$301,7,FALSE),0),0)</f>
        <v>4</v>
      </c>
      <c r="S83" s="196">
        <f>ROUND(VLOOKUP(A83,'[4]CHICLAYO AM'!$B$12:$E$286,3,FALSE),0)</f>
        <v>45</v>
      </c>
      <c r="T83" s="196">
        <f>ROUND(VLOOKUP(A83,'[4]CHICLAYO AM'!$B$12:$E$286,4,FALSE),0)</f>
        <v>90</v>
      </c>
      <c r="U83" s="51" t="str">
        <f>VLOOKUP(A83,'[1]4'!$A$2:$F$256,3,FALSE)</f>
        <v>NUEVA ARICA</v>
      </c>
    </row>
    <row r="84" spans="1:21" x14ac:dyDescent="0.3">
      <c r="A84" s="15">
        <v>4366</v>
      </c>
      <c r="B84" s="24" t="s">
        <v>85</v>
      </c>
      <c r="C84" s="21"/>
      <c r="D84" s="48">
        <v>76</v>
      </c>
      <c r="E84" s="48">
        <v>84</v>
      </c>
      <c r="F84" s="48">
        <v>91</v>
      </c>
      <c r="G84" s="48">
        <v>89</v>
      </c>
      <c r="H84" s="48">
        <v>70</v>
      </c>
      <c r="I84" s="48"/>
      <c r="J84" s="237">
        <f>IFERROR(ROUND(VLOOKUP(A84,[2]GESTANTES!$B$10:$J$222,6,FALSE),0),0)</f>
        <v>31</v>
      </c>
      <c r="K84" s="237">
        <f>IFERROR(ROUND(VLOOKUP(A84,[2]GESTANTES!$B$10:$J$222,7,FALSE),0),0)</f>
        <v>31</v>
      </c>
      <c r="L84" s="237">
        <f>IFERROR(ROUND(VLOOKUP(A84,[2]GESTANTES!$B$10:$J$222,8,FALSE),0),0)</f>
        <v>31</v>
      </c>
      <c r="M84" s="237">
        <f>IFERROR(ROUND(VLOOKUP(A84,[2]GESTANTES!$B$10:$J$222,9,FALSE),0),0)</f>
        <v>54</v>
      </c>
      <c r="N84" s="236">
        <f>IFERROR(ROUND(VLOOKUP(A84,'[3]CHICLAYO 5 -59'!$B$12:$H$301,3,FALSE),0),0)</f>
        <v>61</v>
      </c>
      <c r="O84" s="236">
        <f>IFERROR(ROUND(VLOOKUP(A84,'[3]CHICLAYO 5 -59'!$B$12:$H$301,4,FALSE),0),0)</f>
        <v>369</v>
      </c>
      <c r="P84" s="236">
        <f>IFERROR(ROUND(VLOOKUP(A84,'[3]CHICLAYO 5 -59'!$B$12:$H$301,5,FALSE),0),0)</f>
        <v>61</v>
      </c>
      <c r="Q84" s="236">
        <f>IFERROR(ROUND(VLOOKUP(A84,'[3]CHICLAYO 5 -59'!$B$12:$H$301,6,FALSE),0),0)</f>
        <v>31</v>
      </c>
      <c r="R84" s="236">
        <f>IFERROR(ROUND(VLOOKUP(A84,'[3]CHICLAYO 5 -59'!$B$12:$H$301,7,FALSE),0),0)</f>
        <v>31</v>
      </c>
      <c r="S84" s="196">
        <f>ROUND(VLOOKUP(A84,'[4]CHICLAYO AM'!$B$12:$E$286,3,FALSE),0)</f>
        <v>264</v>
      </c>
      <c r="T84" s="196">
        <f>ROUND(VLOOKUP(A84,'[4]CHICLAYO AM'!$B$12:$E$286,4,FALSE),0)</f>
        <v>529</v>
      </c>
      <c r="U84" s="51" t="str">
        <f>VLOOKUP(A84,'[1]4'!$A$2:$F$256,3,FALSE)</f>
        <v>OYOTUN</v>
      </c>
    </row>
    <row r="85" spans="1:21" x14ac:dyDescent="0.3">
      <c r="A85" s="15">
        <v>4367</v>
      </c>
      <c r="B85" s="24" t="s">
        <v>86</v>
      </c>
      <c r="C85" s="21"/>
      <c r="D85" s="48">
        <v>10</v>
      </c>
      <c r="E85" s="48">
        <v>8</v>
      </c>
      <c r="F85" s="48">
        <v>8</v>
      </c>
      <c r="G85" s="48">
        <v>6</v>
      </c>
      <c r="H85" s="48">
        <v>9</v>
      </c>
      <c r="I85" s="48"/>
      <c r="J85" s="237">
        <f>IFERROR(ROUND(VLOOKUP(A85,[2]GESTANTES!$B$10:$J$222,6,FALSE),0),0)</f>
        <v>2</v>
      </c>
      <c r="K85" s="237">
        <f>IFERROR(ROUND(VLOOKUP(A85,[2]GESTANTES!$B$10:$J$222,7,FALSE),0),0)</f>
        <v>2</v>
      </c>
      <c r="L85" s="237">
        <f>IFERROR(ROUND(VLOOKUP(A85,[2]GESTANTES!$B$10:$J$222,8,FALSE),0),0)</f>
        <v>2</v>
      </c>
      <c r="M85" s="237">
        <f>IFERROR(ROUND(VLOOKUP(A85,[2]GESTANTES!$B$10:$J$222,9,FALSE),0),0)</f>
        <v>3</v>
      </c>
      <c r="N85" s="236">
        <f>IFERROR(ROUND(VLOOKUP(A85,'[3]CHICLAYO 5 -59'!$B$12:$H$301,3,FALSE),0),0)</f>
        <v>21</v>
      </c>
      <c r="O85" s="236">
        <f>IFERROR(ROUND(VLOOKUP(A85,'[3]CHICLAYO 5 -59'!$B$12:$H$301,4,FALSE),0),0)</f>
        <v>125</v>
      </c>
      <c r="P85" s="236">
        <f>IFERROR(ROUND(VLOOKUP(A85,'[3]CHICLAYO 5 -59'!$B$12:$H$301,5,FALSE),0),0)</f>
        <v>21</v>
      </c>
      <c r="Q85" s="236">
        <f>IFERROR(ROUND(VLOOKUP(A85,'[3]CHICLAYO 5 -59'!$B$12:$H$301,6,FALSE),0),0)</f>
        <v>10</v>
      </c>
      <c r="R85" s="236">
        <f>IFERROR(ROUND(VLOOKUP(A85,'[3]CHICLAYO 5 -59'!$B$12:$H$301,7,FALSE),0),0)</f>
        <v>10</v>
      </c>
      <c r="S85" s="196">
        <f>ROUND(VLOOKUP(A85,'[4]CHICLAYO AM'!$B$12:$E$286,3,FALSE),0)</f>
        <v>90</v>
      </c>
      <c r="T85" s="196">
        <f>ROUND(VLOOKUP(A85,'[4]CHICLAYO AM'!$B$12:$E$286,4,FALSE),0)</f>
        <v>181</v>
      </c>
      <c r="U85" s="51" t="str">
        <f>VLOOKUP(A85,'[1]4'!$A$2:$F$256,3,FALSE)</f>
        <v>OYOTUN</v>
      </c>
    </row>
    <row r="86" spans="1:21" x14ac:dyDescent="0.3">
      <c r="A86" s="15">
        <v>4368</v>
      </c>
      <c r="B86" s="24" t="s">
        <v>87</v>
      </c>
      <c r="C86" s="21"/>
      <c r="D86" s="48">
        <v>6</v>
      </c>
      <c r="E86" s="48">
        <v>6</v>
      </c>
      <c r="F86" s="48">
        <v>6</v>
      </c>
      <c r="G86" s="48">
        <v>5</v>
      </c>
      <c r="H86" s="48">
        <v>6</v>
      </c>
      <c r="I86" s="48"/>
      <c r="J86" s="237">
        <f>IFERROR(ROUND(VLOOKUP(A86,[2]GESTANTES!$B$10:$J$222,6,FALSE),0),0)</f>
        <v>1</v>
      </c>
      <c r="K86" s="237">
        <f>IFERROR(ROUND(VLOOKUP(A86,[2]GESTANTES!$B$10:$J$222,7,FALSE),0),0)</f>
        <v>1</v>
      </c>
      <c r="L86" s="237">
        <f>IFERROR(ROUND(VLOOKUP(A86,[2]GESTANTES!$B$10:$J$222,8,FALSE),0),0)</f>
        <v>1</v>
      </c>
      <c r="M86" s="237">
        <f>IFERROR(ROUND(VLOOKUP(A86,[2]GESTANTES!$B$10:$J$222,9,FALSE),0),0)</f>
        <v>2</v>
      </c>
      <c r="N86" s="236">
        <f>IFERROR(ROUND(VLOOKUP(A86,'[3]CHICLAYO 5 -59'!$B$12:$H$301,3,FALSE),0),0)</f>
        <v>10</v>
      </c>
      <c r="O86" s="236">
        <f>IFERROR(ROUND(VLOOKUP(A86,'[3]CHICLAYO 5 -59'!$B$12:$H$301,4,FALSE),0),0)</f>
        <v>62</v>
      </c>
      <c r="P86" s="236">
        <f>IFERROR(ROUND(VLOOKUP(A86,'[3]CHICLAYO 5 -59'!$B$12:$H$301,5,FALSE),0),0)</f>
        <v>10</v>
      </c>
      <c r="Q86" s="236">
        <f>IFERROR(ROUND(VLOOKUP(A86,'[3]CHICLAYO 5 -59'!$B$12:$H$301,6,FALSE),0),0)</f>
        <v>5</v>
      </c>
      <c r="R86" s="236">
        <f>IFERROR(ROUND(VLOOKUP(A86,'[3]CHICLAYO 5 -59'!$B$12:$H$301,7,FALSE),0),0)</f>
        <v>5</v>
      </c>
      <c r="S86" s="196">
        <f>ROUND(VLOOKUP(A86,'[4]CHICLAYO AM'!$B$12:$E$286,3,FALSE),0)</f>
        <v>45</v>
      </c>
      <c r="T86" s="196">
        <f>ROUND(VLOOKUP(A86,'[4]CHICLAYO AM'!$B$12:$E$286,4,FALSE),0)</f>
        <v>91</v>
      </c>
      <c r="U86" s="51" t="str">
        <f>VLOOKUP(A86,'[1]4'!$A$2:$F$256,3,FALSE)</f>
        <v>OYOTUN</v>
      </c>
    </row>
    <row r="87" spans="1:21" x14ac:dyDescent="0.3">
      <c r="A87" s="15"/>
      <c r="B87" s="24" t="e">
        <v>#N/A</v>
      </c>
      <c r="C87" s="21"/>
      <c r="D87" s="23">
        <f>SUM(D88:D91)</f>
        <v>296</v>
      </c>
      <c r="E87" s="23">
        <f t="shared" ref="E87:T87" si="78">SUM(E88:E91)</f>
        <v>337</v>
      </c>
      <c r="F87" s="23">
        <f t="shared" si="78"/>
        <v>385</v>
      </c>
      <c r="G87" s="23">
        <f t="shared" si="78"/>
        <v>403</v>
      </c>
      <c r="H87" s="23">
        <f t="shared" si="78"/>
        <v>394</v>
      </c>
      <c r="I87" s="23">
        <f t="shared" si="78"/>
        <v>0</v>
      </c>
      <c r="J87" s="23">
        <f t="shared" ref="J87:M87" si="79">SUM(J88:J91)</f>
        <v>128</v>
      </c>
      <c r="K87" s="23">
        <f t="shared" si="79"/>
        <v>128</v>
      </c>
      <c r="L87" s="23">
        <f t="shared" si="79"/>
        <v>128</v>
      </c>
      <c r="M87" s="23">
        <f t="shared" si="79"/>
        <v>218</v>
      </c>
      <c r="N87" s="23">
        <f t="shared" ref="N87:R87" si="80">SUM(N88:N91)</f>
        <v>303</v>
      </c>
      <c r="O87" s="23">
        <f t="shared" si="80"/>
        <v>1816</v>
      </c>
      <c r="P87" s="23">
        <f t="shared" si="80"/>
        <v>303</v>
      </c>
      <c r="Q87" s="23">
        <f t="shared" si="80"/>
        <v>152</v>
      </c>
      <c r="R87" s="23">
        <f t="shared" si="80"/>
        <v>152</v>
      </c>
      <c r="S87" s="23">
        <f t="shared" ref="S87" si="81">SUM(S88:S91)</f>
        <v>540</v>
      </c>
      <c r="T87" s="23">
        <f t="shared" si="78"/>
        <v>1079</v>
      </c>
      <c r="U87" s="51"/>
    </row>
    <row r="88" spans="1:21" x14ac:dyDescent="0.3">
      <c r="A88" s="15">
        <v>4345</v>
      </c>
      <c r="B88" s="24" t="s">
        <v>66</v>
      </c>
      <c r="C88" s="21"/>
      <c r="D88" s="48">
        <v>185</v>
      </c>
      <c r="E88" s="48">
        <v>222</v>
      </c>
      <c r="F88" s="48">
        <v>235</v>
      </c>
      <c r="G88" s="48">
        <v>250</v>
      </c>
      <c r="H88" s="48">
        <v>244</v>
      </c>
      <c r="I88" s="48"/>
      <c r="J88" s="237">
        <f>IFERROR(ROUND(VLOOKUP(A88,[2]GESTANTES!$B$10:$J$222,6,FALSE),0),0)</f>
        <v>79</v>
      </c>
      <c r="K88" s="237">
        <f>IFERROR(ROUND(VLOOKUP(A88,[2]GESTANTES!$B$10:$J$222,7,FALSE),0),0)</f>
        <v>79</v>
      </c>
      <c r="L88" s="237">
        <f>IFERROR(ROUND(VLOOKUP(A88,[2]GESTANTES!$B$10:$J$222,8,FALSE),0),0)</f>
        <v>79</v>
      </c>
      <c r="M88" s="237">
        <f>IFERROR(ROUND(VLOOKUP(A88,[2]GESTANTES!$B$10:$J$222,9,FALSE),0),0)</f>
        <v>135</v>
      </c>
      <c r="N88" s="236">
        <f>IFERROR(ROUND(VLOOKUP(A88,'[3]CHICLAYO 5 -59'!$B$12:$H$301,3,FALSE),0),0)</f>
        <v>216</v>
      </c>
      <c r="O88" s="236">
        <f>IFERROR(ROUND(VLOOKUP(A88,'[3]CHICLAYO 5 -59'!$B$12:$H$301,4,FALSE),0),0)</f>
        <v>1296</v>
      </c>
      <c r="P88" s="236">
        <f>IFERROR(ROUND(VLOOKUP(A88,'[3]CHICLAYO 5 -59'!$B$12:$H$301,5,FALSE),0),0)</f>
        <v>216</v>
      </c>
      <c r="Q88" s="236">
        <f>IFERROR(ROUND(VLOOKUP(A88,'[3]CHICLAYO 5 -59'!$B$12:$H$301,6,FALSE),0),0)</f>
        <v>108</v>
      </c>
      <c r="R88" s="236">
        <f>IFERROR(ROUND(VLOOKUP(A88,'[3]CHICLAYO 5 -59'!$B$12:$H$301,7,FALSE),0),0)</f>
        <v>108</v>
      </c>
      <c r="S88" s="196">
        <f>ROUND(VLOOKUP(A88,'[4]CHICLAYO AM'!$B$12:$E$286,3,FALSE),0)</f>
        <v>385</v>
      </c>
      <c r="T88" s="196">
        <f>ROUND(VLOOKUP(A88,'[4]CHICLAYO AM'!$B$12:$E$286,4,FALSE),0)</f>
        <v>770</v>
      </c>
      <c r="U88" s="51" t="str">
        <f>VLOOKUP(A88,'[1]4'!$A$2:$F$256,3,FALSE)</f>
        <v>SAN JOSE</v>
      </c>
    </row>
    <row r="89" spans="1:21" x14ac:dyDescent="0.3">
      <c r="A89" s="15">
        <v>4346</v>
      </c>
      <c r="B89" s="24" t="s">
        <v>67</v>
      </c>
      <c r="C89" s="21"/>
      <c r="D89" s="48">
        <v>30</v>
      </c>
      <c r="E89" s="48">
        <v>35</v>
      </c>
      <c r="F89" s="48">
        <v>48</v>
      </c>
      <c r="G89" s="48">
        <v>50</v>
      </c>
      <c r="H89" s="48">
        <v>50</v>
      </c>
      <c r="I89" s="48"/>
      <c r="J89" s="237">
        <f>IFERROR(ROUND(VLOOKUP(A89,[2]GESTANTES!$B$10:$J$222,6,FALSE),0),0)</f>
        <v>22</v>
      </c>
      <c r="K89" s="237">
        <f>IFERROR(ROUND(VLOOKUP(A89,[2]GESTANTES!$B$10:$J$222,7,FALSE),0),0)</f>
        <v>22</v>
      </c>
      <c r="L89" s="237">
        <f>IFERROR(ROUND(VLOOKUP(A89,[2]GESTANTES!$B$10:$J$222,8,FALSE),0),0)</f>
        <v>22</v>
      </c>
      <c r="M89" s="237">
        <f>IFERROR(ROUND(VLOOKUP(A89,[2]GESTANTES!$B$10:$J$222,9,FALSE),0),0)</f>
        <v>38</v>
      </c>
      <c r="N89" s="236">
        <f>IFERROR(ROUND(VLOOKUP(A89,'[3]CHICLAYO 5 -59'!$B$12:$H$301,3,FALSE),0),0)</f>
        <v>17</v>
      </c>
      <c r="O89" s="236">
        <f>IFERROR(ROUND(VLOOKUP(A89,'[3]CHICLAYO 5 -59'!$B$12:$H$301,4,FALSE),0),0)</f>
        <v>104</v>
      </c>
      <c r="P89" s="236">
        <f>IFERROR(ROUND(VLOOKUP(A89,'[3]CHICLAYO 5 -59'!$B$12:$H$301,5,FALSE),0),0)</f>
        <v>17</v>
      </c>
      <c r="Q89" s="236">
        <f>IFERROR(ROUND(VLOOKUP(A89,'[3]CHICLAYO 5 -59'!$B$12:$H$301,6,FALSE),0),0)</f>
        <v>9</v>
      </c>
      <c r="R89" s="236">
        <f>IFERROR(ROUND(VLOOKUP(A89,'[3]CHICLAYO 5 -59'!$B$12:$H$301,7,FALSE),0),0)</f>
        <v>9</v>
      </c>
      <c r="S89" s="196">
        <f>ROUND(VLOOKUP(A89,'[4]CHICLAYO AM'!$B$12:$E$286,3,FALSE),0)</f>
        <v>31</v>
      </c>
      <c r="T89" s="196">
        <f>ROUND(VLOOKUP(A89,'[4]CHICLAYO AM'!$B$12:$E$286,4,FALSE),0)</f>
        <v>62</v>
      </c>
      <c r="U89" s="51" t="str">
        <f>VLOOKUP(A89,'[1]4'!$A$2:$F$256,3,FALSE)</f>
        <v>SAN JOSE</v>
      </c>
    </row>
    <row r="90" spans="1:21" x14ac:dyDescent="0.3">
      <c r="A90" s="15">
        <v>4347</v>
      </c>
      <c r="B90" s="24" t="s">
        <v>68</v>
      </c>
      <c r="C90" s="21"/>
      <c r="D90" s="48">
        <v>25</v>
      </c>
      <c r="E90" s="48">
        <v>25</v>
      </c>
      <c r="F90" s="48">
        <v>32</v>
      </c>
      <c r="G90" s="48">
        <v>36</v>
      </c>
      <c r="H90" s="48">
        <v>35</v>
      </c>
      <c r="I90" s="48"/>
      <c r="J90" s="237">
        <f>IFERROR(ROUND(VLOOKUP(A90,[2]GESTANTES!$B$10:$J$222,6,FALSE),0),0)</f>
        <v>1</v>
      </c>
      <c r="K90" s="237">
        <f>IFERROR(ROUND(VLOOKUP(A90,[2]GESTANTES!$B$10:$J$222,7,FALSE),0),0)</f>
        <v>1</v>
      </c>
      <c r="L90" s="237">
        <f>IFERROR(ROUND(VLOOKUP(A90,[2]GESTANTES!$B$10:$J$222,8,FALSE),0),0)</f>
        <v>1</v>
      </c>
      <c r="M90" s="237">
        <f>IFERROR(ROUND(VLOOKUP(A90,[2]GESTANTES!$B$10:$J$222,9,FALSE),0),0)</f>
        <v>1</v>
      </c>
      <c r="N90" s="236">
        <f>IFERROR(ROUND(VLOOKUP(A90,'[3]CHICLAYO 5 -59'!$B$12:$H$301,3,FALSE),0),0)</f>
        <v>26</v>
      </c>
      <c r="O90" s="236">
        <f>IFERROR(ROUND(VLOOKUP(A90,'[3]CHICLAYO 5 -59'!$B$12:$H$301,4,FALSE),0),0)</f>
        <v>155</v>
      </c>
      <c r="P90" s="236">
        <f>IFERROR(ROUND(VLOOKUP(A90,'[3]CHICLAYO 5 -59'!$B$12:$H$301,5,FALSE),0),0)</f>
        <v>26</v>
      </c>
      <c r="Q90" s="236">
        <f>IFERROR(ROUND(VLOOKUP(A90,'[3]CHICLAYO 5 -59'!$B$12:$H$301,6,FALSE),0),0)</f>
        <v>13</v>
      </c>
      <c r="R90" s="236">
        <f>IFERROR(ROUND(VLOOKUP(A90,'[3]CHICLAYO 5 -59'!$B$12:$H$301,7,FALSE),0),0)</f>
        <v>13</v>
      </c>
      <c r="S90" s="196">
        <f>ROUND(VLOOKUP(A90,'[4]CHICLAYO AM'!$B$12:$E$286,3,FALSE),0)</f>
        <v>46</v>
      </c>
      <c r="T90" s="196">
        <f>ROUND(VLOOKUP(A90,'[4]CHICLAYO AM'!$B$12:$E$286,4,FALSE),0)</f>
        <v>92</v>
      </c>
      <c r="U90" s="51" t="str">
        <f>VLOOKUP(A90,'[1]4'!$A$2:$F$256,3,FALSE)</f>
        <v>SAN JOSE</v>
      </c>
    </row>
    <row r="91" spans="1:21" x14ac:dyDescent="0.3">
      <c r="A91" s="15">
        <v>4348</v>
      </c>
      <c r="B91" s="24" t="s">
        <v>69</v>
      </c>
      <c r="C91" s="21"/>
      <c r="D91" s="48">
        <v>56</v>
      </c>
      <c r="E91" s="48">
        <v>55</v>
      </c>
      <c r="F91" s="48">
        <v>70</v>
      </c>
      <c r="G91" s="48">
        <v>67</v>
      </c>
      <c r="H91" s="48">
        <v>65</v>
      </c>
      <c r="I91" s="48"/>
      <c r="J91" s="237">
        <f>IFERROR(ROUND(VLOOKUP(A91,[2]GESTANTES!$B$10:$J$222,6,FALSE),0),0)</f>
        <v>26</v>
      </c>
      <c r="K91" s="237">
        <f>IFERROR(ROUND(VLOOKUP(A91,[2]GESTANTES!$B$10:$J$222,7,FALSE),0),0)</f>
        <v>26</v>
      </c>
      <c r="L91" s="237">
        <f>IFERROR(ROUND(VLOOKUP(A91,[2]GESTANTES!$B$10:$J$222,8,FALSE),0),0)</f>
        <v>26</v>
      </c>
      <c r="M91" s="237">
        <f>IFERROR(ROUND(VLOOKUP(A91,[2]GESTANTES!$B$10:$J$222,9,FALSE),0),0)</f>
        <v>44</v>
      </c>
      <c r="N91" s="236">
        <f>IFERROR(ROUND(VLOOKUP(A91,'[3]CHICLAYO 5 -59'!$B$12:$H$301,3,FALSE),0),0)</f>
        <v>44</v>
      </c>
      <c r="O91" s="236">
        <f>IFERROR(ROUND(VLOOKUP(A91,'[3]CHICLAYO 5 -59'!$B$12:$H$301,4,FALSE),0),0)</f>
        <v>261</v>
      </c>
      <c r="P91" s="236">
        <f>IFERROR(ROUND(VLOOKUP(A91,'[3]CHICLAYO 5 -59'!$B$12:$H$301,5,FALSE),0),0)</f>
        <v>44</v>
      </c>
      <c r="Q91" s="236">
        <f>IFERROR(ROUND(VLOOKUP(A91,'[3]CHICLAYO 5 -59'!$B$12:$H$301,6,FALSE),0),0)</f>
        <v>22</v>
      </c>
      <c r="R91" s="236">
        <f>IFERROR(ROUND(VLOOKUP(A91,'[3]CHICLAYO 5 -59'!$B$12:$H$301,7,FALSE),0),0)</f>
        <v>22</v>
      </c>
      <c r="S91" s="196">
        <f>ROUND(VLOOKUP(A91,'[4]CHICLAYO AM'!$B$12:$E$286,3,FALSE),0)</f>
        <v>78</v>
      </c>
      <c r="T91" s="196">
        <f>ROUND(VLOOKUP(A91,'[4]CHICLAYO AM'!$B$12:$E$286,4,FALSE),0)</f>
        <v>155</v>
      </c>
      <c r="U91" s="51" t="str">
        <f>VLOOKUP(A91,'[1]4'!$A$2:$F$256,3,FALSE)</f>
        <v>SAN JOSE</v>
      </c>
    </row>
    <row r="92" spans="1:21" ht="15.6" x14ac:dyDescent="0.3">
      <c r="A92" s="15"/>
      <c r="B92" s="24" t="e">
        <v>#N/A</v>
      </c>
      <c r="C92" s="21"/>
      <c r="D92" s="49">
        <f>SUM(D93+D94+D99+D110)</f>
        <v>1453</v>
      </c>
      <c r="E92" s="49">
        <f t="shared" ref="E92:T92" si="82">SUM(E93+E94+E99+E110)</f>
        <v>1674</v>
      </c>
      <c r="F92" s="49">
        <f t="shared" si="82"/>
        <v>1782</v>
      </c>
      <c r="G92" s="49">
        <f t="shared" si="82"/>
        <v>1694</v>
      </c>
      <c r="H92" s="49">
        <f t="shared" si="82"/>
        <v>1756</v>
      </c>
      <c r="I92" s="49">
        <f t="shared" si="82"/>
        <v>0</v>
      </c>
      <c r="J92" s="49">
        <f t="shared" ref="J92:M92" si="83">SUM(J93+J94+J99+J110)</f>
        <v>567</v>
      </c>
      <c r="K92" s="49">
        <f t="shared" si="83"/>
        <v>567</v>
      </c>
      <c r="L92" s="49">
        <f t="shared" si="83"/>
        <v>567</v>
      </c>
      <c r="M92" s="49">
        <f t="shared" si="83"/>
        <v>974</v>
      </c>
      <c r="N92" s="49">
        <f t="shared" ref="N92:R92" si="84">SUM(N93+N94+N99+N110)</f>
        <v>1373</v>
      </c>
      <c r="O92" s="49">
        <f t="shared" si="84"/>
        <v>8231</v>
      </c>
      <c r="P92" s="49">
        <f t="shared" si="84"/>
        <v>1373</v>
      </c>
      <c r="Q92" s="49">
        <f t="shared" si="84"/>
        <v>684</v>
      </c>
      <c r="R92" s="49">
        <f t="shared" si="84"/>
        <v>684</v>
      </c>
      <c r="S92" s="49">
        <f t="shared" ref="S92" si="85">SUM(S93+S94+S99+S110)</f>
        <v>4153</v>
      </c>
      <c r="T92" s="49">
        <f t="shared" si="82"/>
        <v>8308</v>
      </c>
      <c r="U92" s="51"/>
    </row>
    <row r="93" spans="1:21" x14ac:dyDescent="0.3">
      <c r="A93" s="15">
        <v>4440</v>
      </c>
      <c r="B93" s="24" t="s">
        <v>162</v>
      </c>
      <c r="C93" s="27"/>
      <c r="D93" s="48">
        <v>300</v>
      </c>
      <c r="E93" s="48">
        <v>370</v>
      </c>
      <c r="F93" s="48">
        <v>390</v>
      </c>
      <c r="G93" s="48">
        <v>380</v>
      </c>
      <c r="H93" s="48">
        <v>400</v>
      </c>
      <c r="I93" s="48"/>
      <c r="J93" s="237">
        <f>IFERROR(ROUND(VLOOKUP(A93,[2]GESTANTES!$B$10:$J$222,6,FALSE),0),0)</f>
        <v>112</v>
      </c>
      <c r="K93" s="237">
        <f>IFERROR(ROUND(VLOOKUP(A93,[2]GESTANTES!$B$10:$J$222,7,FALSE),0),0)</f>
        <v>112</v>
      </c>
      <c r="L93" s="237">
        <f>IFERROR(ROUND(VLOOKUP(A93,[2]GESTANTES!$B$10:$J$222,8,FALSE),0),0)</f>
        <v>112</v>
      </c>
      <c r="M93" s="237">
        <f>IFERROR(ROUND(VLOOKUP(A93,[2]GESTANTES!$B$10:$J$222,9,FALSE),0),0)</f>
        <v>191</v>
      </c>
      <c r="N93" s="236">
        <f>IFERROR(ROUND(VLOOKUP(A93,'[3]CHICLAYO 5 -59'!$B$12:$H$301,3,FALSE),0),0)</f>
        <v>332</v>
      </c>
      <c r="O93" s="236">
        <f>IFERROR(ROUND(VLOOKUP(A93,'[3]CHICLAYO 5 -59'!$B$12:$H$301,4,FALSE),0),0)</f>
        <v>1991</v>
      </c>
      <c r="P93" s="236">
        <f>IFERROR(ROUND(VLOOKUP(A93,'[3]CHICLAYO 5 -59'!$B$12:$H$301,5,FALSE),0),0)</f>
        <v>332</v>
      </c>
      <c r="Q93" s="236">
        <f>IFERROR(ROUND(VLOOKUP(A93,'[3]CHICLAYO 5 -59'!$B$12:$H$301,6,FALSE),0),0)</f>
        <v>166</v>
      </c>
      <c r="R93" s="236">
        <f>IFERROR(ROUND(VLOOKUP(A93,'[3]CHICLAYO 5 -59'!$B$12:$H$301,7,FALSE),0),0)</f>
        <v>166</v>
      </c>
      <c r="S93" s="196">
        <f>ROUND(VLOOKUP(A93,'[4]CHICLAYO AM'!$B$12:$E$286,3,FALSE),0)</f>
        <v>1205</v>
      </c>
      <c r="T93" s="196">
        <f>ROUND(VLOOKUP(A93,'[4]CHICLAYO AM'!$B$12:$E$286,4,FALSE),0)</f>
        <v>2410</v>
      </c>
      <c r="U93" s="51" t="str">
        <f>VLOOKUP(A93,'[1]4'!$A$2:$F$256,3,FALSE)</f>
        <v>FERREÑAFE</v>
      </c>
    </row>
    <row r="94" spans="1:21" x14ac:dyDescent="0.3">
      <c r="A94" s="15"/>
      <c r="B94" s="24" t="e">
        <v>#N/A</v>
      </c>
      <c r="C94" s="21"/>
      <c r="D94" s="23">
        <f>SUM(D95:D98)</f>
        <v>467</v>
      </c>
      <c r="E94" s="23">
        <f t="shared" ref="E94:T94" si="86">SUM(E95:E98)</f>
        <v>529</v>
      </c>
      <c r="F94" s="23">
        <f t="shared" si="86"/>
        <v>525</v>
      </c>
      <c r="G94" s="23">
        <f t="shared" si="86"/>
        <v>527</v>
      </c>
      <c r="H94" s="23">
        <f t="shared" si="86"/>
        <v>539</v>
      </c>
      <c r="I94" s="23">
        <f t="shared" si="86"/>
        <v>0</v>
      </c>
      <c r="J94" s="23">
        <f t="shared" ref="J94:M94" si="87">SUM(J95:J98)</f>
        <v>175</v>
      </c>
      <c r="K94" s="23">
        <f t="shared" si="87"/>
        <v>175</v>
      </c>
      <c r="L94" s="23">
        <f t="shared" si="87"/>
        <v>175</v>
      </c>
      <c r="M94" s="23">
        <f t="shared" si="87"/>
        <v>299</v>
      </c>
      <c r="N94" s="23">
        <f t="shared" ref="N94:R94" si="88">SUM(N95:N98)</f>
        <v>439</v>
      </c>
      <c r="O94" s="23">
        <f t="shared" si="88"/>
        <v>2632</v>
      </c>
      <c r="P94" s="23">
        <f t="shared" si="88"/>
        <v>439</v>
      </c>
      <c r="Q94" s="23">
        <f t="shared" si="88"/>
        <v>219</v>
      </c>
      <c r="R94" s="23">
        <f t="shared" si="88"/>
        <v>219</v>
      </c>
      <c r="S94" s="23">
        <f t="shared" ref="S94" si="89">SUM(S95:S98)</f>
        <v>1328</v>
      </c>
      <c r="T94" s="23">
        <f t="shared" si="86"/>
        <v>2658</v>
      </c>
      <c r="U94" s="51"/>
    </row>
    <row r="95" spans="1:21" x14ac:dyDescent="0.3">
      <c r="A95" s="15">
        <v>4441</v>
      </c>
      <c r="B95" s="24" t="s">
        <v>165</v>
      </c>
      <c r="C95" s="21"/>
      <c r="D95" s="48">
        <v>161</v>
      </c>
      <c r="E95" s="48">
        <v>197</v>
      </c>
      <c r="F95" s="48">
        <v>165</v>
      </c>
      <c r="G95" s="48">
        <v>169</v>
      </c>
      <c r="H95" s="48">
        <v>169</v>
      </c>
      <c r="I95" s="48"/>
      <c r="J95" s="237">
        <f>IFERROR(ROUND(VLOOKUP(A95,[2]GESTANTES!$B$10:$J$222,6,FALSE),0),0)</f>
        <v>54</v>
      </c>
      <c r="K95" s="237">
        <f>IFERROR(ROUND(VLOOKUP(A95,[2]GESTANTES!$B$10:$J$222,7,FALSE),0),0)</f>
        <v>54</v>
      </c>
      <c r="L95" s="237">
        <f>IFERROR(ROUND(VLOOKUP(A95,[2]GESTANTES!$B$10:$J$222,8,FALSE),0),0)</f>
        <v>54</v>
      </c>
      <c r="M95" s="237">
        <f>IFERROR(ROUND(VLOOKUP(A95,[2]GESTANTES!$B$10:$J$222,9,FALSE),0),0)</f>
        <v>92</v>
      </c>
      <c r="N95" s="236">
        <f>IFERROR(ROUND(VLOOKUP(A95,'[3]CHICLAYO 5 -59'!$B$12:$H$301,3,FALSE),0),0)</f>
        <v>132</v>
      </c>
      <c r="O95" s="236">
        <f>IFERROR(ROUND(VLOOKUP(A95,'[3]CHICLAYO 5 -59'!$B$12:$H$301,4,FALSE),0),0)</f>
        <v>790</v>
      </c>
      <c r="P95" s="236">
        <f>IFERROR(ROUND(VLOOKUP(A95,'[3]CHICLAYO 5 -59'!$B$12:$H$301,5,FALSE),0),0)</f>
        <v>132</v>
      </c>
      <c r="Q95" s="236">
        <f>IFERROR(ROUND(VLOOKUP(A95,'[3]CHICLAYO 5 -59'!$B$12:$H$301,6,FALSE),0),0)</f>
        <v>66</v>
      </c>
      <c r="R95" s="236">
        <f>IFERROR(ROUND(VLOOKUP(A95,'[3]CHICLAYO 5 -59'!$B$12:$H$301,7,FALSE),0),0)</f>
        <v>66</v>
      </c>
      <c r="S95" s="196">
        <f>ROUND(VLOOKUP(A95,'[4]CHICLAYO AM'!$B$12:$E$286,3,FALSE),0)</f>
        <v>478</v>
      </c>
      <c r="T95" s="196">
        <f>ROUND(VLOOKUP(A95,'[4]CHICLAYO AM'!$B$12:$E$286,4,FALSE),0)</f>
        <v>956</v>
      </c>
      <c r="U95" s="51" t="str">
        <f>VLOOKUP(A95,'[1]4'!$A$2:$F$256,3,FALSE)</f>
        <v>FERREÑAFE</v>
      </c>
    </row>
    <row r="96" spans="1:21" x14ac:dyDescent="0.3">
      <c r="A96" s="15">
        <v>4443</v>
      </c>
      <c r="B96" s="24" t="s">
        <v>168</v>
      </c>
      <c r="C96" s="21"/>
      <c r="D96" s="48">
        <v>59</v>
      </c>
      <c r="E96" s="48">
        <v>73</v>
      </c>
      <c r="F96" s="48">
        <v>70</v>
      </c>
      <c r="G96" s="48">
        <v>89</v>
      </c>
      <c r="H96" s="48">
        <v>82</v>
      </c>
      <c r="I96" s="48"/>
      <c r="J96" s="237">
        <f>IFERROR(ROUND(VLOOKUP(A96,[2]GESTANTES!$B$10:$J$222,6,FALSE),0),0)</f>
        <v>33</v>
      </c>
      <c r="K96" s="237">
        <f>IFERROR(ROUND(VLOOKUP(A96,[2]GESTANTES!$B$10:$J$222,7,FALSE),0),0)</f>
        <v>33</v>
      </c>
      <c r="L96" s="237">
        <f>IFERROR(ROUND(VLOOKUP(A96,[2]GESTANTES!$B$10:$J$222,8,FALSE),0),0)</f>
        <v>33</v>
      </c>
      <c r="M96" s="237">
        <f>IFERROR(ROUND(VLOOKUP(A96,[2]GESTANTES!$B$10:$J$222,9,FALSE),0),0)</f>
        <v>56</v>
      </c>
      <c r="N96" s="236">
        <f>IFERROR(ROUND(VLOOKUP(A96,'[3]CHICLAYO 5 -59'!$B$12:$H$301,3,FALSE),0),0)</f>
        <v>64</v>
      </c>
      <c r="O96" s="236">
        <f>IFERROR(ROUND(VLOOKUP(A96,'[3]CHICLAYO 5 -59'!$B$12:$H$301,4,FALSE),0),0)</f>
        <v>386</v>
      </c>
      <c r="P96" s="236">
        <f>IFERROR(ROUND(VLOOKUP(A96,'[3]CHICLAYO 5 -59'!$B$12:$H$301,5,FALSE),0),0)</f>
        <v>64</v>
      </c>
      <c r="Q96" s="236">
        <f>IFERROR(ROUND(VLOOKUP(A96,'[3]CHICLAYO 5 -59'!$B$12:$H$301,6,FALSE),0),0)</f>
        <v>32</v>
      </c>
      <c r="R96" s="236">
        <f>IFERROR(ROUND(VLOOKUP(A96,'[3]CHICLAYO 5 -59'!$B$12:$H$301,7,FALSE),0),0)</f>
        <v>32</v>
      </c>
      <c r="S96" s="196">
        <f>ROUND(VLOOKUP(A96,'[4]CHICLAYO AM'!$B$12:$E$286,3,FALSE),0)</f>
        <v>198</v>
      </c>
      <c r="T96" s="196">
        <f>ROUND(VLOOKUP(A96,'[4]CHICLAYO AM'!$B$12:$E$286,4,FALSE),0)</f>
        <v>397</v>
      </c>
      <c r="U96" s="51" t="str">
        <f>VLOOKUP(A96,'[1]4'!$A$2:$F$256,3,FALSE)</f>
        <v>MANUEL ANTONIO MESONES MURO</v>
      </c>
    </row>
    <row r="97" spans="1:21" x14ac:dyDescent="0.3">
      <c r="A97" s="15">
        <v>4452</v>
      </c>
      <c r="B97" s="24" t="s">
        <v>177</v>
      </c>
      <c r="C97" s="21"/>
      <c r="D97" s="48">
        <v>210</v>
      </c>
      <c r="E97" s="48">
        <v>217</v>
      </c>
      <c r="F97" s="48">
        <v>240</v>
      </c>
      <c r="G97" s="48">
        <v>221</v>
      </c>
      <c r="H97" s="48">
        <v>240</v>
      </c>
      <c r="I97" s="48"/>
      <c r="J97" s="237">
        <f>IFERROR(ROUND(VLOOKUP(A97,[2]GESTANTES!$B$10:$J$222,6,FALSE),0),0)</f>
        <v>80</v>
      </c>
      <c r="K97" s="237">
        <f>IFERROR(ROUND(VLOOKUP(A97,[2]GESTANTES!$B$10:$J$222,7,FALSE),0),0)</f>
        <v>80</v>
      </c>
      <c r="L97" s="237">
        <f>IFERROR(ROUND(VLOOKUP(A97,[2]GESTANTES!$B$10:$J$222,8,FALSE),0),0)</f>
        <v>80</v>
      </c>
      <c r="M97" s="237">
        <f>IFERROR(ROUND(VLOOKUP(A97,[2]GESTANTES!$B$10:$J$222,9,FALSE),0),0)</f>
        <v>137</v>
      </c>
      <c r="N97" s="236">
        <f>IFERROR(ROUND(VLOOKUP(A97,'[3]CHICLAYO 5 -59'!$B$12:$H$301,3,FALSE),0),0)</f>
        <v>203</v>
      </c>
      <c r="O97" s="236">
        <f>IFERROR(ROUND(VLOOKUP(A97,'[3]CHICLAYO 5 -59'!$B$12:$H$301,4,FALSE),0),0)</f>
        <v>1218</v>
      </c>
      <c r="P97" s="236">
        <f>IFERROR(ROUND(VLOOKUP(A97,'[3]CHICLAYO 5 -59'!$B$12:$H$301,5,FALSE),0),0)</f>
        <v>203</v>
      </c>
      <c r="Q97" s="236">
        <f>IFERROR(ROUND(VLOOKUP(A97,'[3]CHICLAYO 5 -59'!$B$12:$H$301,6,FALSE),0),0)</f>
        <v>101</v>
      </c>
      <c r="R97" s="236">
        <f>IFERROR(ROUND(VLOOKUP(A97,'[3]CHICLAYO 5 -59'!$B$12:$H$301,7,FALSE),0),0)</f>
        <v>101</v>
      </c>
      <c r="S97" s="196">
        <f>ROUND(VLOOKUP(A97,'[4]CHICLAYO AM'!$B$12:$E$286,3,FALSE),0)</f>
        <v>545</v>
      </c>
      <c r="T97" s="196">
        <f>ROUND(VLOOKUP(A97,'[4]CHICLAYO AM'!$B$12:$E$286,4,FALSE),0)</f>
        <v>1090</v>
      </c>
      <c r="U97" s="51" t="str">
        <f>VLOOKUP(A97,'[1]4'!$A$2:$F$256,3,FALSE)</f>
        <v>PUEBLO NUEVO</v>
      </c>
    </row>
    <row r="98" spans="1:21" x14ac:dyDescent="0.3">
      <c r="A98" s="15">
        <v>4453</v>
      </c>
      <c r="B98" s="24" t="s">
        <v>178</v>
      </c>
      <c r="C98" s="21"/>
      <c r="D98" s="48">
        <v>37</v>
      </c>
      <c r="E98" s="48">
        <v>42</v>
      </c>
      <c r="F98" s="48">
        <v>50</v>
      </c>
      <c r="G98" s="48">
        <v>48</v>
      </c>
      <c r="H98" s="48">
        <v>48</v>
      </c>
      <c r="I98" s="48"/>
      <c r="J98" s="237">
        <f>IFERROR(ROUND(VLOOKUP(A98,[2]GESTANTES!$B$10:$J$222,6,FALSE),0),0)</f>
        <v>8</v>
      </c>
      <c r="K98" s="237">
        <f>IFERROR(ROUND(VLOOKUP(A98,[2]GESTANTES!$B$10:$J$222,7,FALSE),0),0)</f>
        <v>8</v>
      </c>
      <c r="L98" s="237">
        <f>IFERROR(ROUND(VLOOKUP(A98,[2]GESTANTES!$B$10:$J$222,8,FALSE),0),0)</f>
        <v>8</v>
      </c>
      <c r="M98" s="237">
        <f>IFERROR(ROUND(VLOOKUP(A98,[2]GESTANTES!$B$10:$J$222,9,FALSE),0),0)</f>
        <v>14</v>
      </c>
      <c r="N98" s="236">
        <f>IFERROR(ROUND(VLOOKUP(A98,'[3]CHICLAYO 5 -59'!$B$12:$H$301,3,FALSE),0),0)</f>
        <v>40</v>
      </c>
      <c r="O98" s="236">
        <f>IFERROR(ROUND(VLOOKUP(A98,'[3]CHICLAYO 5 -59'!$B$12:$H$301,4,FALSE),0),0)</f>
        <v>238</v>
      </c>
      <c r="P98" s="236">
        <f>IFERROR(ROUND(VLOOKUP(A98,'[3]CHICLAYO 5 -59'!$B$12:$H$301,5,FALSE),0),0)</f>
        <v>40</v>
      </c>
      <c r="Q98" s="236">
        <f>IFERROR(ROUND(VLOOKUP(A98,'[3]CHICLAYO 5 -59'!$B$12:$H$301,6,FALSE),0),0)</f>
        <v>20</v>
      </c>
      <c r="R98" s="236">
        <f>IFERROR(ROUND(VLOOKUP(A98,'[3]CHICLAYO 5 -59'!$B$12:$H$301,7,FALSE),0),0)</f>
        <v>20</v>
      </c>
      <c r="S98" s="196">
        <f>ROUND(VLOOKUP(A98,'[4]CHICLAYO AM'!$B$12:$E$286,3,FALSE),0)</f>
        <v>107</v>
      </c>
      <c r="T98" s="196">
        <f>ROUND(VLOOKUP(A98,'[4]CHICLAYO AM'!$B$12:$E$286,4,FALSE),0)</f>
        <v>215</v>
      </c>
      <c r="U98" s="51" t="str">
        <f>VLOOKUP(A98,'[1]4'!$A$2:$F$256,3,FALSE)</f>
        <v>PUEBLO NUEVO</v>
      </c>
    </row>
    <row r="99" spans="1:21" x14ac:dyDescent="0.3">
      <c r="A99" s="15"/>
      <c r="B99" s="24" t="e">
        <v>#N/A</v>
      </c>
      <c r="C99" s="21"/>
      <c r="D99" s="23">
        <f>SUM(D100:D109)</f>
        <v>366</v>
      </c>
      <c r="E99" s="23">
        <f t="shared" ref="E99:T99" si="90">SUM(E100:E109)</f>
        <v>445</v>
      </c>
      <c r="F99" s="23">
        <f t="shared" si="90"/>
        <v>457</v>
      </c>
      <c r="G99" s="23">
        <f t="shared" si="90"/>
        <v>402</v>
      </c>
      <c r="H99" s="23">
        <f t="shared" si="90"/>
        <v>403</v>
      </c>
      <c r="I99" s="23">
        <f t="shared" si="90"/>
        <v>0</v>
      </c>
      <c r="J99" s="23">
        <f t="shared" ref="J99:M99" si="91">SUM(J100:J109)</f>
        <v>156</v>
      </c>
      <c r="K99" s="23">
        <f t="shared" si="91"/>
        <v>156</v>
      </c>
      <c r="L99" s="23">
        <f t="shared" si="91"/>
        <v>156</v>
      </c>
      <c r="M99" s="23">
        <f t="shared" si="91"/>
        <v>268</v>
      </c>
      <c r="N99" s="23">
        <f t="shared" ref="N99:R99" si="92">SUM(N100:N109)</f>
        <v>330</v>
      </c>
      <c r="O99" s="23">
        <f t="shared" si="92"/>
        <v>1975</v>
      </c>
      <c r="P99" s="23">
        <f t="shared" si="92"/>
        <v>330</v>
      </c>
      <c r="Q99" s="23">
        <f t="shared" si="92"/>
        <v>163</v>
      </c>
      <c r="R99" s="23">
        <f t="shared" si="92"/>
        <v>163</v>
      </c>
      <c r="S99" s="23">
        <f t="shared" ref="S99" si="93">SUM(S100:S109)</f>
        <v>962</v>
      </c>
      <c r="T99" s="23">
        <f t="shared" si="90"/>
        <v>1922</v>
      </c>
      <c r="U99" s="51"/>
    </row>
    <row r="100" spans="1:21" x14ac:dyDescent="0.3">
      <c r="A100" s="15">
        <v>4444</v>
      </c>
      <c r="B100" s="24" t="s">
        <v>169</v>
      </c>
      <c r="C100" s="21"/>
      <c r="D100" s="48">
        <v>39</v>
      </c>
      <c r="E100" s="48">
        <v>57</v>
      </c>
      <c r="F100" s="48">
        <v>58</v>
      </c>
      <c r="G100" s="48">
        <v>49</v>
      </c>
      <c r="H100" s="48">
        <v>49</v>
      </c>
      <c r="I100" s="48"/>
      <c r="J100" s="237">
        <f>IFERROR(ROUND(VLOOKUP(A100,[2]GESTANTES!$B$10:$J$222,6,FALSE),0),0)</f>
        <v>16</v>
      </c>
      <c r="K100" s="237">
        <f>IFERROR(ROUND(VLOOKUP(A100,[2]GESTANTES!$B$10:$J$222,7,FALSE),0),0)</f>
        <v>16</v>
      </c>
      <c r="L100" s="237">
        <f>IFERROR(ROUND(VLOOKUP(A100,[2]GESTANTES!$B$10:$J$222,8,FALSE),0),0)</f>
        <v>16</v>
      </c>
      <c r="M100" s="237">
        <f>IFERROR(ROUND(VLOOKUP(A100,[2]GESTANTES!$B$10:$J$222,9,FALSE),0),0)</f>
        <v>28</v>
      </c>
      <c r="N100" s="236">
        <f>IFERROR(ROUND(VLOOKUP(A100,'[3]CHICLAYO 5 -59'!$B$12:$H$301,3,FALSE),0),0)</f>
        <v>41</v>
      </c>
      <c r="O100" s="236">
        <f>IFERROR(ROUND(VLOOKUP(A100,'[3]CHICLAYO 5 -59'!$B$12:$H$301,4,FALSE),0),0)</f>
        <v>247</v>
      </c>
      <c r="P100" s="236">
        <f>IFERROR(ROUND(VLOOKUP(A100,'[3]CHICLAYO 5 -59'!$B$12:$H$301,5,FALSE),0),0)</f>
        <v>41</v>
      </c>
      <c r="Q100" s="236">
        <f>IFERROR(ROUND(VLOOKUP(A100,'[3]CHICLAYO 5 -59'!$B$12:$H$301,6,FALSE),0),0)</f>
        <v>21</v>
      </c>
      <c r="R100" s="236">
        <f>IFERROR(ROUND(VLOOKUP(A100,'[3]CHICLAYO 5 -59'!$B$12:$H$301,7,FALSE),0),0)</f>
        <v>21</v>
      </c>
      <c r="S100" s="196">
        <f>ROUND(VLOOKUP(A100,'[4]CHICLAYO AM'!$B$12:$E$286,3,FALSE),0)</f>
        <v>119</v>
      </c>
      <c r="T100" s="196">
        <f>ROUND(VLOOKUP(A100,'[4]CHICLAYO AM'!$B$12:$E$286,4,FALSE),0)</f>
        <v>239</v>
      </c>
      <c r="U100" s="51" t="str">
        <f>VLOOKUP(A100,'[1]4'!$A$2:$F$256,3,FALSE)</f>
        <v>PITIPO</v>
      </c>
    </row>
    <row r="101" spans="1:21" x14ac:dyDescent="0.3">
      <c r="A101" s="15">
        <v>4445</v>
      </c>
      <c r="B101" s="24" t="s">
        <v>170</v>
      </c>
      <c r="C101" s="21"/>
      <c r="D101" s="48">
        <v>32</v>
      </c>
      <c r="E101" s="48">
        <v>36</v>
      </c>
      <c r="F101" s="48">
        <v>38</v>
      </c>
      <c r="G101" s="48">
        <v>32</v>
      </c>
      <c r="H101" s="48">
        <v>32</v>
      </c>
      <c r="I101" s="48"/>
      <c r="J101" s="237">
        <f>IFERROR(ROUND(VLOOKUP(A101,[2]GESTANTES!$B$10:$J$222,6,FALSE),0),0)</f>
        <v>15</v>
      </c>
      <c r="K101" s="237">
        <f>IFERROR(ROUND(VLOOKUP(A101,[2]GESTANTES!$B$10:$J$222,7,FALSE),0),0)</f>
        <v>15</v>
      </c>
      <c r="L101" s="237">
        <f>IFERROR(ROUND(VLOOKUP(A101,[2]GESTANTES!$B$10:$J$222,8,FALSE),0),0)</f>
        <v>15</v>
      </c>
      <c r="M101" s="237">
        <f>IFERROR(ROUND(VLOOKUP(A101,[2]GESTANTES!$B$10:$J$222,9,FALSE),0),0)</f>
        <v>25</v>
      </c>
      <c r="N101" s="236">
        <f>IFERROR(ROUND(VLOOKUP(A101,'[3]CHICLAYO 5 -59'!$B$12:$H$301,3,FALSE),0),0)</f>
        <v>27</v>
      </c>
      <c r="O101" s="236">
        <f>IFERROR(ROUND(VLOOKUP(A101,'[3]CHICLAYO 5 -59'!$B$12:$H$301,4,FALSE),0),0)</f>
        <v>161</v>
      </c>
      <c r="P101" s="236">
        <f>IFERROR(ROUND(VLOOKUP(A101,'[3]CHICLAYO 5 -59'!$B$12:$H$301,5,FALSE),0),0)</f>
        <v>27</v>
      </c>
      <c r="Q101" s="236">
        <f>IFERROR(ROUND(VLOOKUP(A101,'[3]CHICLAYO 5 -59'!$B$12:$H$301,6,FALSE),0),0)</f>
        <v>13</v>
      </c>
      <c r="R101" s="236">
        <f>IFERROR(ROUND(VLOOKUP(A101,'[3]CHICLAYO 5 -59'!$B$12:$H$301,7,FALSE),0),0)</f>
        <v>13</v>
      </c>
      <c r="S101" s="196">
        <f>ROUND(VLOOKUP(A101,'[4]CHICLAYO AM'!$B$12:$E$286,3,FALSE),0)</f>
        <v>79</v>
      </c>
      <c r="T101" s="196">
        <f>ROUND(VLOOKUP(A101,'[4]CHICLAYO AM'!$B$12:$E$286,4,FALSE),0)</f>
        <v>157</v>
      </c>
      <c r="U101" s="51" t="str">
        <f>VLOOKUP(A101,'[1]4'!$A$2:$F$256,3,FALSE)</f>
        <v>PITIPO</v>
      </c>
    </row>
    <row r="102" spans="1:21" x14ac:dyDescent="0.3">
      <c r="A102" s="15">
        <v>4446</v>
      </c>
      <c r="B102" s="24" t="s">
        <v>171</v>
      </c>
      <c r="C102" s="21"/>
      <c r="D102" s="48">
        <v>14</v>
      </c>
      <c r="E102" s="48">
        <v>15</v>
      </c>
      <c r="F102" s="48">
        <v>15</v>
      </c>
      <c r="G102" s="48">
        <v>14</v>
      </c>
      <c r="H102" s="48">
        <v>14</v>
      </c>
      <c r="I102" s="48"/>
      <c r="J102" s="237">
        <f>IFERROR(ROUND(VLOOKUP(A102,[2]GESTANTES!$B$10:$J$222,6,FALSE),0),0)</f>
        <v>5</v>
      </c>
      <c r="K102" s="237">
        <f>IFERROR(ROUND(VLOOKUP(A102,[2]GESTANTES!$B$10:$J$222,7,FALSE),0),0)</f>
        <v>5</v>
      </c>
      <c r="L102" s="237">
        <f>IFERROR(ROUND(VLOOKUP(A102,[2]GESTANTES!$B$10:$J$222,8,FALSE),0),0)</f>
        <v>5</v>
      </c>
      <c r="M102" s="237">
        <f>IFERROR(ROUND(VLOOKUP(A102,[2]GESTANTES!$B$10:$J$222,9,FALSE),0),0)</f>
        <v>8</v>
      </c>
      <c r="N102" s="236">
        <f>IFERROR(ROUND(VLOOKUP(A102,'[3]CHICLAYO 5 -59'!$B$12:$H$301,3,FALSE),0),0)</f>
        <v>11</v>
      </c>
      <c r="O102" s="236">
        <f>IFERROR(ROUND(VLOOKUP(A102,'[3]CHICLAYO 5 -59'!$B$12:$H$301,4,FALSE),0),0)</f>
        <v>67</v>
      </c>
      <c r="P102" s="236">
        <f>IFERROR(ROUND(VLOOKUP(A102,'[3]CHICLAYO 5 -59'!$B$12:$H$301,5,FALSE),0),0)</f>
        <v>11</v>
      </c>
      <c r="Q102" s="236">
        <f>IFERROR(ROUND(VLOOKUP(A102,'[3]CHICLAYO 5 -59'!$B$12:$H$301,6,FALSE),0),0)</f>
        <v>6</v>
      </c>
      <c r="R102" s="236">
        <f>IFERROR(ROUND(VLOOKUP(A102,'[3]CHICLAYO 5 -59'!$B$12:$H$301,7,FALSE),0),0)</f>
        <v>6</v>
      </c>
      <c r="S102" s="196">
        <f>ROUND(VLOOKUP(A102,'[4]CHICLAYO AM'!$B$12:$E$286,3,FALSE),0)</f>
        <v>33</v>
      </c>
      <c r="T102" s="196">
        <f>ROUND(VLOOKUP(A102,'[4]CHICLAYO AM'!$B$12:$E$286,4,FALSE),0)</f>
        <v>66</v>
      </c>
      <c r="U102" s="51" t="str">
        <f>VLOOKUP(A102,'[1]4'!$A$2:$F$256,3,FALSE)</f>
        <v>PITIPO</v>
      </c>
    </row>
    <row r="103" spans="1:21" x14ac:dyDescent="0.3">
      <c r="A103" s="15">
        <v>4447</v>
      </c>
      <c r="B103" s="24" t="s">
        <v>172</v>
      </c>
      <c r="C103" s="21"/>
      <c r="D103" s="48">
        <v>56</v>
      </c>
      <c r="E103" s="48">
        <v>67</v>
      </c>
      <c r="F103" s="48">
        <v>68</v>
      </c>
      <c r="G103" s="48">
        <v>59</v>
      </c>
      <c r="H103" s="48">
        <v>59</v>
      </c>
      <c r="I103" s="48"/>
      <c r="J103" s="237">
        <f>IFERROR(ROUND(VLOOKUP(A103,[2]GESTANTES!$B$10:$J$222,6,FALSE),0),0)</f>
        <v>12</v>
      </c>
      <c r="K103" s="237">
        <f>IFERROR(ROUND(VLOOKUP(A103,[2]GESTANTES!$B$10:$J$222,7,FALSE),0),0)</f>
        <v>12</v>
      </c>
      <c r="L103" s="237">
        <f>IFERROR(ROUND(VLOOKUP(A103,[2]GESTANTES!$B$10:$J$222,8,FALSE),0),0)</f>
        <v>12</v>
      </c>
      <c r="M103" s="237">
        <f>IFERROR(ROUND(VLOOKUP(A103,[2]GESTANTES!$B$10:$J$222,9,FALSE),0),0)</f>
        <v>21</v>
      </c>
      <c r="N103" s="236">
        <f>IFERROR(ROUND(VLOOKUP(A103,'[3]CHICLAYO 5 -59'!$B$12:$H$301,3,FALSE),0),0)</f>
        <v>50</v>
      </c>
      <c r="O103" s="236">
        <f>IFERROR(ROUND(VLOOKUP(A103,'[3]CHICLAYO 5 -59'!$B$12:$H$301,4,FALSE),0),0)</f>
        <v>299</v>
      </c>
      <c r="P103" s="236">
        <f>IFERROR(ROUND(VLOOKUP(A103,'[3]CHICLAYO 5 -59'!$B$12:$H$301,5,FALSE),0),0)</f>
        <v>50</v>
      </c>
      <c r="Q103" s="236">
        <f>IFERROR(ROUND(VLOOKUP(A103,'[3]CHICLAYO 5 -59'!$B$12:$H$301,6,FALSE),0),0)</f>
        <v>25</v>
      </c>
      <c r="R103" s="236">
        <f>IFERROR(ROUND(VLOOKUP(A103,'[3]CHICLAYO 5 -59'!$B$12:$H$301,7,FALSE),0),0)</f>
        <v>25</v>
      </c>
      <c r="S103" s="196">
        <f>ROUND(VLOOKUP(A103,'[4]CHICLAYO AM'!$B$12:$E$286,3,FALSE),0)</f>
        <v>146</v>
      </c>
      <c r="T103" s="196">
        <f>ROUND(VLOOKUP(A103,'[4]CHICLAYO AM'!$B$12:$E$286,4,FALSE),0)</f>
        <v>291</v>
      </c>
      <c r="U103" s="51" t="str">
        <f>VLOOKUP(A103,'[1]4'!$A$2:$F$256,3,FALSE)</f>
        <v>PITIPO</v>
      </c>
    </row>
    <row r="104" spans="1:21" x14ac:dyDescent="0.3">
      <c r="A104" s="15">
        <v>4448</v>
      </c>
      <c r="B104" s="24" t="s">
        <v>173</v>
      </c>
      <c r="C104" s="21"/>
      <c r="D104" s="48">
        <v>17</v>
      </c>
      <c r="E104" s="48">
        <v>20</v>
      </c>
      <c r="F104" s="48">
        <v>22</v>
      </c>
      <c r="G104" s="48">
        <v>18</v>
      </c>
      <c r="H104" s="48">
        <v>18</v>
      </c>
      <c r="I104" s="48"/>
      <c r="J104" s="237">
        <f>IFERROR(ROUND(VLOOKUP(A104,[2]GESTANTES!$B$10:$J$222,6,FALSE),0),0)</f>
        <v>7</v>
      </c>
      <c r="K104" s="237">
        <f>IFERROR(ROUND(VLOOKUP(A104,[2]GESTANTES!$B$10:$J$222,7,FALSE),0),0)</f>
        <v>7</v>
      </c>
      <c r="L104" s="237">
        <f>IFERROR(ROUND(VLOOKUP(A104,[2]GESTANTES!$B$10:$J$222,8,FALSE),0),0)</f>
        <v>7</v>
      </c>
      <c r="M104" s="237">
        <f>IFERROR(ROUND(VLOOKUP(A104,[2]GESTANTES!$B$10:$J$222,9,FALSE),0),0)</f>
        <v>12</v>
      </c>
      <c r="N104" s="236">
        <f>IFERROR(ROUND(VLOOKUP(A104,'[3]CHICLAYO 5 -59'!$B$12:$H$301,3,FALSE),0),0)</f>
        <v>14</v>
      </c>
      <c r="O104" s="236">
        <f>IFERROR(ROUND(VLOOKUP(A104,'[3]CHICLAYO 5 -59'!$B$12:$H$301,4,FALSE),0),0)</f>
        <v>87</v>
      </c>
      <c r="P104" s="236">
        <f>IFERROR(ROUND(VLOOKUP(A104,'[3]CHICLAYO 5 -59'!$B$12:$H$301,5,FALSE),0),0)</f>
        <v>14</v>
      </c>
      <c r="Q104" s="236">
        <f>IFERROR(ROUND(VLOOKUP(A104,'[3]CHICLAYO 5 -59'!$B$12:$H$301,6,FALSE),0),0)</f>
        <v>7</v>
      </c>
      <c r="R104" s="236">
        <f>IFERROR(ROUND(VLOOKUP(A104,'[3]CHICLAYO 5 -59'!$B$12:$H$301,7,FALSE),0),0)</f>
        <v>7</v>
      </c>
      <c r="S104" s="196">
        <f>ROUND(VLOOKUP(A104,'[4]CHICLAYO AM'!$B$12:$E$286,3,FALSE),0)</f>
        <v>42</v>
      </c>
      <c r="T104" s="196">
        <f>ROUND(VLOOKUP(A104,'[4]CHICLAYO AM'!$B$12:$E$286,4,FALSE),0)</f>
        <v>84</v>
      </c>
      <c r="U104" s="51" t="str">
        <f>VLOOKUP(A104,'[1]4'!$A$2:$F$256,3,FALSE)</f>
        <v>PITIPO</v>
      </c>
    </row>
    <row r="105" spans="1:21" x14ac:dyDescent="0.3">
      <c r="A105" s="15">
        <v>4449</v>
      </c>
      <c r="B105" s="24" t="s">
        <v>174</v>
      </c>
      <c r="C105" s="21"/>
      <c r="D105" s="48">
        <v>15</v>
      </c>
      <c r="E105" s="48">
        <v>22</v>
      </c>
      <c r="F105" s="48">
        <v>22</v>
      </c>
      <c r="G105" s="48">
        <v>20</v>
      </c>
      <c r="H105" s="48">
        <v>20</v>
      </c>
      <c r="I105" s="48"/>
      <c r="J105" s="237">
        <f>IFERROR(ROUND(VLOOKUP(A105,[2]GESTANTES!$B$10:$J$222,6,FALSE),0),0)</f>
        <v>8</v>
      </c>
      <c r="K105" s="237">
        <f>IFERROR(ROUND(VLOOKUP(A105,[2]GESTANTES!$B$10:$J$222,7,FALSE),0),0)</f>
        <v>8</v>
      </c>
      <c r="L105" s="237">
        <f>IFERROR(ROUND(VLOOKUP(A105,[2]GESTANTES!$B$10:$J$222,8,FALSE),0),0)</f>
        <v>8</v>
      </c>
      <c r="M105" s="237">
        <f>IFERROR(ROUND(VLOOKUP(A105,[2]GESTANTES!$B$10:$J$222,9,FALSE),0),0)</f>
        <v>14</v>
      </c>
      <c r="N105" s="236">
        <f>IFERROR(ROUND(VLOOKUP(A105,'[3]CHICLAYO 5 -59'!$B$12:$H$301,3,FALSE),0),0)</f>
        <v>17</v>
      </c>
      <c r="O105" s="236">
        <f>IFERROR(ROUND(VLOOKUP(A105,'[3]CHICLAYO 5 -59'!$B$12:$H$301,4,FALSE),0),0)</f>
        <v>99</v>
      </c>
      <c r="P105" s="236">
        <f>IFERROR(ROUND(VLOOKUP(A105,'[3]CHICLAYO 5 -59'!$B$12:$H$301,5,FALSE),0),0)</f>
        <v>17</v>
      </c>
      <c r="Q105" s="236">
        <f>IFERROR(ROUND(VLOOKUP(A105,'[3]CHICLAYO 5 -59'!$B$12:$H$301,6,FALSE),0),0)</f>
        <v>8</v>
      </c>
      <c r="R105" s="236">
        <f>IFERROR(ROUND(VLOOKUP(A105,'[3]CHICLAYO 5 -59'!$B$12:$H$301,7,FALSE),0),0)</f>
        <v>8</v>
      </c>
      <c r="S105" s="196">
        <f>ROUND(VLOOKUP(A105,'[4]CHICLAYO AM'!$B$12:$E$286,3,FALSE),0)</f>
        <v>48</v>
      </c>
      <c r="T105" s="196">
        <f>ROUND(VLOOKUP(A105,'[4]CHICLAYO AM'!$B$12:$E$286,4,FALSE),0)</f>
        <v>97</v>
      </c>
      <c r="U105" s="51" t="str">
        <f>VLOOKUP(A105,'[1]4'!$A$2:$F$256,3,FALSE)</f>
        <v>PITIPO</v>
      </c>
    </row>
    <row r="106" spans="1:21" x14ac:dyDescent="0.3">
      <c r="A106" s="15">
        <v>4450</v>
      </c>
      <c r="B106" s="24" t="s">
        <v>175</v>
      </c>
      <c r="C106" s="21"/>
      <c r="D106" s="48">
        <v>20</v>
      </c>
      <c r="E106" s="48">
        <v>28</v>
      </c>
      <c r="F106" s="48">
        <v>28</v>
      </c>
      <c r="G106" s="48">
        <v>25</v>
      </c>
      <c r="H106" s="48">
        <v>25</v>
      </c>
      <c r="I106" s="48"/>
      <c r="J106" s="237">
        <f>IFERROR(ROUND(VLOOKUP(A106,[2]GESTANTES!$B$10:$J$222,6,FALSE),0),0)</f>
        <v>4</v>
      </c>
      <c r="K106" s="237">
        <f>IFERROR(ROUND(VLOOKUP(A106,[2]GESTANTES!$B$10:$J$222,7,FALSE),0),0)</f>
        <v>4</v>
      </c>
      <c r="L106" s="237">
        <f>IFERROR(ROUND(VLOOKUP(A106,[2]GESTANTES!$B$10:$J$222,8,FALSE),0),0)</f>
        <v>4</v>
      </c>
      <c r="M106" s="237">
        <f>IFERROR(ROUND(VLOOKUP(A106,[2]GESTANTES!$B$10:$J$222,9,FALSE),0),0)</f>
        <v>7</v>
      </c>
      <c r="N106" s="236">
        <f>IFERROR(ROUND(VLOOKUP(A106,'[3]CHICLAYO 5 -59'!$B$12:$H$301,3,FALSE),0),0)</f>
        <v>21</v>
      </c>
      <c r="O106" s="236">
        <f>IFERROR(ROUND(VLOOKUP(A106,'[3]CHICLAYO 5 -59'!$B$12:$H$301,4,FALSE),0),0)</f>
        <v>124</v>
      </c>
      <c r="P106" s="236">
        <f>IFERROR(ROUND(VLOOKUP(A106,'[3]CHICLAYO 5 -59'!$B$12:$H$301,5,FALSE),0),0)</f>
        <v>21</v>
      </c>
      <c r="Q106" s="236">
        <f>IFERROR(ROUND(VLOOKUP(A106,'[3]CHICLAYO 5 -59'!$B$12:$H$301,6,FALSE),0),0)</f>
        <v>10</v>
      </c>
      <c r="R106" s="236">
        <f>IFERROR(ROUND(VLOOKUP(A106,'[3]CHICLAYO 5 -59'!$B$12:$H$301,7,FALSE),0),0)</f>
        <v>10</v>
      </c>
      <c r="S106" s="196">
        <f>ROUND(VLOOKUP(A106,'[4]CHICLAYO AM'!$B$12:$E$286,3,FALSE),0)</f>
        <v>61</v>
      </c>
      <c r="T106" s="196">
        <f>ROUND(VLOOKUP(A106,'[4]CHICLAYO AM'!$B$12:$E$286,4,FALSE),0)</f>
        <v>121</v>
      </c>
      <c r="U106" s="51" t="str">
        <f>VLOOKUP(A106,'[1]4'!$A$2:$F$256,3,FALSE)</f>
        <v>PITIPO</v>
      </c>
    </row>
    <row r="107" spans="1:21" x14ac:dyDescent="0.3">
      <c r="A107" s="15">
        <v>4451</v>
      </c>
      <c r="B107" s="24" t="s">
        <v>176</v>
      </c>
      <c r="C107" s="21"/>
      <c r="D107" s="48">
        <v>110</v>
      </c>
      <c r="E107" s="48">
        <v>130</v>
      </c>
      <c r="F107" s="48">
        <v>134</v>
      </c>
      <c r="G107" s="48">
        <v>124</v>
      </c>
      <c r="H107" s="48">
        <v>125</v>
      </c>
      <c r="I107" s="48"/>
      <c r="J107" s="237">
        <f>IFERROR(ROUND(VLOOKUP(A107,[2]GESTANTES!$B$10:$J$222,6,FALSE),0),0)</f>
        <v>65</v>
      </c>
      <c r="K107" s="237">
        <f>IFERROR(ROUND(VLOOKUP(A107,[2]GESTANTES!$B$10:$J$222,7,FALSE),0),0)</f>
        <v>65</v>
      </c>
      <c r="L107" s="237">
        <f>IFERROR(ROUND(VLOOKUP(A107,[2]GESTANTES!$B$10:$J$222,8,FALSE),0),0)</f>
        <v>65</v>
      </c>
      <c r="M107" s="237">
        <f>IFERROR(ROUND(VLOOKUP(A107,[2]GESTANTES!$B$10:$J$222,9,FALSE),0),0)</f>
        <v>111</v>
      </c>
      <c r="N107" s="236">
        <f>IFERROR(ROUND(VLOOKUP(A107,'[3]CHICLAYO 5 -59'!$B$12:$H$301,3,FALSE),0),0)</f>
        <v>97</v>
      </c>
      <c r="O107" s="236">
        <f>IFERROR(ROUND(VLOOKUP(A107,'[3]CHICLAYO 5 -59'!$B$12:$H$301,4,FALSE),0),0)</f>
        <v>581</v>
      </c>
      <c r="P107" s="236">
        <f>IFERROR(ROUND(VLOOKUP(A107,'[3]CHICLAYO 5 -59'!$B$12:$H$301,5,FALSE),0),0)</f>
        <v>97</v>
      </c>
      <c r="Q107" s="236">
        <f>IFERROR(ROUND(VLOOKUP(A107,'[3]CHICLAYO 5 -59'!$B$12:$H$301,6,FALSE),0),0)</f>
        <v>48</v>
      </c>
      <c r="R107" s="236">
        <f>IFERROR(ROUND(VLOOKUP(A107,'[3]CHICLAYO 5 -59'!$B$12:$H$301,7,FALSE),0),0)</f>
        <v>48</v>
      </c>
      <c r="S107" s="196">
        <f>ROUND(VLOOKUP(A107,'[4]CHICLAYO AM'!$B$12:$E$286,3,FALSE),0)</f>
        <v>283</v>
      </c>
      <c r="T107" s="196">
        <f>ROUND(VLOOKUP(A107,'[4]CHICLAYO AM'!$B$12:$E$286,4,FALSE),0)</f>
        <v>565</v>
      </c>
      <c r="U107" s="51" t="str">
        <f>VLOOKUP(A107,'[1]4'!$A$2:$F$256,3,FALSE)</f>
        <v>PITIPO</v>
      </c>
    </row>
    <row r="108" spans="1:21" x14ac:dyDescent="0.3">
      <c r="A108" s="15">
        <v>7022</v>
      </c>
      <c r="B108" s="24" t="s">
        <v>200</v>
      </c>
      <c r="C108" s="21"/>
      <c r="D108" s="48">
        <v>35</v>
      </c>
      <c r="E108" s="48">
        <v>39</v>
      </c>
      <c r="F108" s="48">
        <v>40</v>
      </c>
      <c r="G108" s="48">
        <v>34</v>
      </c>
      <c r="H108" s="48">
        <v>34</v>
      </c>
      <c r="I108" s="48"/>
      <c r="J108" s="237">
        <f>IFERROR(ROUND(VLOOKUP(A108,[2]GESTANTES!$B$10:$J$222,6,FALSE),0),0)</f>
        <v>15</v>
      </c>
      <c r="K108" s="237">
        <f>IFERROR(ROUND(VLOOKUP(A108,[2]GESTANTES!$B$10:$J$222,7,FALSE),0),0)</f>
        <v>15</v>
      </c>
      <c r="L108" s="237">
        <f>IFERROR(ROUND(VLOOKUP(A108,[2]GESTANTES!$B$10:$J$222,8,FALSE),0),0)</f>
        <v>15</v>
      </c>
      <c r="M108" s="237">
        <f>IFERROR(ROUND(VLOOKUP(A108,[2]GESTANTES!$B$10:$J$222,9,FALSE),0),0)</f>
        <v>26</v>
      </c>
      <c r="N108" s="236">
        <f>IFERROR(ROUND(VLOOKUP(A108,'[3]CHICLAYO 5 -59'!$B$12:$H$301,3,FALSE),0),0)</f>
        <v>29</v>
      </c>
      <c r="O108" s="236">
        <f>IFERROR(ROUND(VLOOKUP(A108,'[3]CHICLAYO 5 -59'!$B$12:$H$301,4,FALSE),0),0)</f>
        <v>173</v>
      </c>
      <c r="P108" s="236">
        <f>IFERROR(ROUND(VLOOKUP(A108,'[3]CHICLAYO 5 -59'!$B$12:$H$301,5,FALSE),0),0)</f>
        <v>29</v>
      </c>
      <c r="Q108" s="236">
        <f>IFERROR(ROUND(VLOOKUP(A108,'[3]CHICLAYO 5 -59'!$B$12:$H$301,6,FALSE),0),0)</f>
        <v>14</v>
      </c>
      <c r="R108" s="236">
        <f>IFERROR(ROUND(VLOOKUP(A108,'[3]CHICLAYO 5 -59'!$B$12:$H$301,7,FALSE),0),0)</f>
        <v>14</v>
      </c>
      <c r="S108" s="196">
        <f>ROUND(VLOOKUP(A108,'[4]CHICLAYO AM'!$B$12:$E$286,3,FALSE),0)</f>
        <v>84</v>
      </c>
      <c r="T108" s="196">
        <f>ROUND(VLOOKUP(A108,'[4]CHICLAYO AM'!$B$12:$E$286,4,FALSE),0)</f>
        <v>168</v>
      </c>
      <c r="U108" s="51" t="str">
        <f>VLOOKUP(A108,'[1]4'!$A$2:$F$256,3,FALSE)</f>
        <v>PITIPO</v>
      </c>
    </row>
    <row r="109" spans="1:21" x14ac:dyDescent="0.3">
      <c r="A109" s="15">
        <v>7317</v>
      </c>
      <c r="B109" s="24" t="s">
        <v>208</v>
      </c>
      <c r="C109" s="21"/>
      <c r="D109" s="48">
        <v>28</v>
      </c>
      <c r="E109" s="48">
        <v>31</v>
      </c>
      <c r="F109" s="48">
        <v>32</v>
      </c>
      <c r="G109" s="48">
        <v>27</v>
      </c>
      <c r="H109" s="48">
        <v>27</v>
      </c>
      <c r="I109" s="48"/>
      <c r="J109" s="237">
        <f>IFERROR(ROUND(VLOOKUP(A109,[2]GESTANTES!$B$10:$J$222,6,FALSE),0),0)</f>
        <v>9</v>
      </c>
      <c r="K109" s="237">
        <f>IFERROR(ROUND(VLOOKUP(A109,[2]GESTANTES!$B$10:$J$222,7,FALSE),0),0)</f>
        <v>9</v>
      </c>
      <c r="L109" s="237">
        <f>IFERROR(ROUND(VLOOKUP(A109,[2]GESTANTES!$B$10:$J$222,8,FALSE),0),0)</f>
        <v>9</v>
      </c>
      <c r="M109" s="237">
        <f>IFERROR(ROUND(VLOOKUP(A109,[2]GESTANTES!$B$10:$J$222,9,FALSE),0),0)</f>
        <v>16</v>
      </c>
      <c r="N109" s="236">
        <f>IFERROR(ROUND(VLOOKUP(A109,'[3]CHICLAYO 5 -59'!$B$12:$H$301,3,FALSE),0),0)</f>
        <v>23</v>
      </c>
      <c r="O109" s="236">
        <f>IFERROR(ROUND(VLOOKUP(A109,'[3]CHICLAYO 5 -59'!$B$12:$H$301,4,FALSE),0),0)</f>
        <v>137</v>
      </c>
      <c r="P109" s="236">
        <f>IFERROR(ROUND(VLOOKUP(A109,'[3]CHICLAYO 5 -59'!$B$12:$H$301,5,FALSE),0),0)</f>
        <v>23</v>
      </c>
      <c r="Q109" s="236">
        <f>IFERROR(ROUND(VLOOKUP(A109,'[3]CHICLAYO 5 -59'!$B$12:$H$301,6,FALSE),0),0)</f>
        <v>11</v>
      </c>
      <c r="R109" s="236">
        <f>IFERROR(ROUND(VLOOKUP(A109,'[3]CHICLAYO 5 -59'!$B$12:$H$301,7,FALSE),0),0)</f>
        <v>11</v>
      </c>
      <c r="S109" s="196">
        <f>ROUND(VLOOKUP(A109,'[4]CHICLAYO AM'!$B$12:$E$286,3,FALSE),0)</f>
        <v>67</v>
      </c>
      <c r="T109" s="196">
        <f>ROUND(VLOOKUP(A109,'[4]CHICLAYO AM'!$B$12:$E$286,4,FALSE),0)</f>
        <v>134</v>
      </c>
      <c r="U109" s="51" t="str">
        <f>VLOOKUP(A109,'[1]4'!$A$2:$F$256,3,FALSE)</f>
        <v>PITIPO</v>
      </c>
    </row>
    <row r="110" spans="1:21" x14ac:dyDescent="0.3">
      <c r="A110" s="15"/>
      <c r="B110" s="24" t="e">
        <v>#N/A</v>
      </c>
      <c r="C110" s="21"/>
      <c r="D110" s="150">
        <f>SUM(D111:D124)</f>
        <v>320</v>
      </c>
      <c r="E110" s="150">
        <f t="shared" ref="E110:T110" si="94">SUM(E111:E124)</f>
        <v>330</v>
      </c>
      <c r="F110" s="150">
        <f t="shared" si="94"/>
        <v>410</v>
      </c>
      <c r="G110" s="150">
        <f t="shared" si="94"/>
        <v>385</v>
      </c>
      <c r="H110" s="150">
        <f t="shared" si="94"/>
        <v>414</v>
      </c>
      <c r="I110" s="150">
        <f t="shared" si="94"/>
        <v>0</v>
      </c>
      <c r="J110" s="150">
        <f t="shared" ref="J110:M110" si="95">SUM(J111:J124)</f>
        <v>124</v>
      </c>
      <c r="K110" s="150">
        <f t="shared" si="95"/>
        <v>124</v>
      </c>
      <c r="L110" s="150">
        <f t="shared" si="95"/>
        <v>124</v>
      </c>
      <c r="M110" s="150">
        <f t="shared" si="95"/>
        <v>216</v>
      </c>
      <c r="N110" s="150">
        <f t="shared" ref="N110:R110" si="96">SUM(N111:N124)</f>
        <v>272</v>
      </c>
      <c r="O110" s="150">
        <f t="shared" si="96"/>
        <v>1633</v>
      </c>
      <c r="P110" s="150">
        <f t="shared" si="96"/>
        <v>272</v>
      </c>
      <c r="Q110" s="150">
        <f t="shared" si="96"/>
        <v>136</v>
      </c>
      <c r="R110" s="150">
        <f t="shared" si="96"/>
        <v>136</v>
      </c>
      <c r="S110" s="150">
        <f t="shared" ref="S110" si="97">SUM(S111:S124)</f>
        <v>658</v>
      </c>
      <c r="T110" s="150">
        <f t="shared" si="94"/>
        <v>1318</v>
      </c>
      <c r="U110" s="51"/>
    </row>
    <row r="111" spans="1:21" x14ac:dyDescent="0.3">
      <c r="A111" s="15">
        <v>4442</v>
      </c>
      <c r="B111" s="24" t="s">
        <v>166</v>
      </c>
      <c r="C111" s="21"/>
      <c r="D111" s="48">
        <v>13</v>
      </c>
      <c r="E111" s="48">
        <v>13</v>
      </c>
      <c r="F111" s="48">
        <v>16</v>
      </c>
      <c r="G111" s="48">
        <v>16</v>
      </c>
      <c r="H111" s="48">
        <v>17</v>
      </c>
      <c r="I111" s="48"/>
      <c r="J111" s="237">
        <f>IFERROR(ROUND(VLOOKUP(A111,[2]GESTANTES!$B$10:$J$222,6,FALSE),0),0)</f>
        <v>1</v>
      </c>
      <c r="K111" s="237">
        <f>IFERROR(ROUND(VLOOKUP(A111,[2]GESTANTES!$B$10:$J$222,7,FALSE),0),0)</f>
        <v>1</v>
      </c>
      <c r="L111" s="237">
        <f>IFERROR(ROUND(VLOOKUP(A111,[2]GESTANTES!$B$10:$J$222,8,FALSE),0),0)</f>
        <v>1</v>
      </c>
      <c r="M111" s="237">
        <f>IFERROR(ROUND(VLOOKUP(A111,[2]GESTANTES!$B$10:$J$222,9,FALSE),0),0)</f>
        <v>2</v>
      </c>
      <c r="N111" s="236">
        <f>IFERROR(ROUND(VLOOKUP(A111,'[3]CHICLAYO 5 -59'!$B$12:$H$301,3,FALSE),0),0)</f>
        <v>11</v>
      </c>
      <c r="O111" s="236">
        <f>IFERROR(ROUND(VLOOKUP(A111,'[3]CHICLAYO 5 -59'!$B$12:$H$301,4,FALSE),0),0)</f>
        <v>64</v>
      </c>
      <c r="P111" s="236">
        <f>IFERROR(ROUND(VLOOKUP(A111,'[3]CHICLAYO 5 -59'!$B$12:$H$301,5,FALSE),0),0)</f>
        <v>11</v>
      </c>
      <c r="Q111" s="236">
        <f>IFERROR(ROUND(VLOOKUP(A111,'[3]CHICLAYO 5 -59'!$B$12:$H$301,6,FALSE),0),0)</f>
        <v>5</v>
      </c>
      <c r="R111" s="236">
        <f>IFERROR(ROUND(VLOOKUP(A111,'[3]CHICLAYO 5 -59'!$B$12:$H$301,7,FALSE),0),0)</f>
        <v>5</v>
      </c>
      <c r="S111" s="196">
        <f>ROUND(VLOOKUP(A111,'[4]CHICLAYO AM'!$B$12:$E$286,3,FALSE),0)</f>
        <v>26</v>
      </c>
      <c r="T111" s="196">
        <f>ROUND(VLOOKUP(A111,'[4]CHICLAYO AM'!$B$12:$E$286,4,FALSE),0)</f>
        <v>52</v>
      </c>
      <c r="U111" s="51" t="str">
        <f>VLOOKUP(A111,'[1]4'!$A$2:$F$256,3,FALSE)</f>
        <v>INCAHUASI</v>
      </c>
    </row>
    <row r="112" spans="1:21" x14ac:dyDescent="0.3">
      <c r="A112" s="15">
        <v>4454</v>
      </c>
      <c r="B112" s="24" t="s">
        <v>179</v>
      </c>
      <c r="C112" s="21"/>
      <c r="D112" s="48">
        <v>26</v>
      </c>
      <c r="E112" s="48">
        <v>26</v>
      </c>
      <c r="F112" s="48">
        <v>32</v>
      </c>
      <c r="G112" s="48">
        <v>30</v>
      </c>
      <c r="H112" s="48">
        <v>33</v>
      </c>
      <c r="I112" s="48"/>
      <c r="J112" s="237">
        <f>IFERROR(ROUND(VLOOKUP(A112,[2]GESTANTES!$B$10:$J$222,6,FALSE),0),0)</f>
        <v>8</v>
      </c>
      <c r="K112" s="237">
        <f>IFERROR(ROUND(VLOOKUP(A112,[2]GESTANTES!$B$10:$J$222,7,FALSE),0),0)</f>
        <v>8</v>
      </c>
      <c r="L112" s="237">
        <f>IFERROR(ROUND(VLOOKUP(A112,[2]GESTANTES!$B$10:$J$222,8,FALSE),0),0)</f>
        <v>8</v>
      </c>
      <c r="M112" s="237">
        <f>IFERROR(ROUND(VLOOKUP(A112,[2]GESTANTES!$B$10:$J$222,9,FALSE),0),0)</f>
        <v>14</v>
      </c>
      <c r="N112" s="236">
        <f>IFERROR(ROUND(VLOOKUP(A112,'[3]CHICLAYO 5 -59'!$B$12:$H$301,3,FALSE),0),0)</f>
        <v>21</v>
      </c>
      <c r="O112" s="236">
        <f>IFERROR(ROUND(VLOOKUP(A112,'[3]CHICLAYO 5 -59'!$B$12:$H$301,4,FALSE),0),0)</f>
        <v>124</v>
      </c>
      <c r="P112" s="236">
        <f>IFERROR(ROUND(VLOOKUP(A112,'[3]CHICLAYO 5 -59'!$B$12:$H$301,5,FALSE),0),0)</f>
        <v>21</v>
      </c>
      <c r="Q112" s="236">
        <f>IFERROR(ROUND(VLOOKUP(A112,'[3]CHICLAYO 5 -59'!$B$12:$H$301,6,FALSE),0),0)</f>
        <v>10</v>
      </c>
      <c r="R112" s="236">
        <f>IFERROR(ROUND(VLOOKUP(A112,'[3]CHICLAYO 5 -59'!$B$12:$H$301,7,FALSE),0),0)</f>
        <v>10</v>
      </c>
      <c r="S112" s="196">
        <f>ROUND(VLOOKUP(A112,'[4]CHICLAYO AM'!$B$12:$E$286,3,FALSE),0)</f>
        <v>50</v>
      </c>
      <c r="T112" s="196">
        <f>ROUND(VLOOKUP(A112,'[4]CHICLAYO AM'!$B$12:$E$286,4,FALSE),0)</f>
        <v>100</v>
      </c>
      <c r="U112" s="51" t="str">
        <f>VLOOKUP(A112,'[1]4'!$A$2:$F$256,3,FALSE)</f>
        <v>INCAHUASI</v>
      </c>
    </row>
    <row r="113" spans="1:21" x14ac:dyDescent="0.3">
      <c r="A113" s="15">
        <v>4455</v>
      </c>
      <c r="B113" s="24" t="s">
        <v>167</v>
      </c>
      <c r="C113" s="21"/>
      <c r="D113" s="48">
        <v>87</v>
      </c>
      <c r="E113" s="48">
        <v>97</v>
      </c>
      <c r="F113" s="48">
        <v>125</v>
      </c>
      <c r="G113" s="48">
        <v>110</v>
      </c>
      <c r="H113" s="48">
        <v>113</v>
      </c>
      <c r="I113" s="48"/>
      <c r="J113" s="237">
        <f>IFERROR(ROUND(VLOOKUP(A113,[2]GESTANTES!$B$10:$J$222,6,FALSE),0),0)</f>
        <v>46</v>
      </c>
      <c r="K113" s="237">
        <f>IFERROR(ROUND(VLOOKUP(A113,[2]GESTANTES!$B$10:$J$222,7,FALSE),0),0)</f>
        <v>46</v>
      </c>
      <c r="L113" s="237">
        <f>IFERROR(ROUND(VLOOKUP(A113,[2]GESTANTES!$B$10:$J$222,8,FALSE),0),0)</f>
        <v>46</v>
      </c>
      <c r="M113" s="237">
        <f>IFERROR(ROUND(VLOOKUP(A113,[2]GESTANTES!$B$10:$J$222,9,FALSE),0),0)</f>
        <v>80</v>
      </c>
      <c r="N113" s="236">
        <f>IFERROR(ROUND(VLOOKUP(A113,'[3]CHICLAYO 5 -59'!$B$12:$H$301,3,FALSE),0),0)</f>
        <v>83</v>
      </c>
      <c r="O113" s="236">
        <f>IFERROR(ROUND(VLOOKUP(A113,'[3]CHICLAYO 5 -59'!$B$12:$H$301,4,FALSE),0),0)</f>
        <v>501</v>
      </c>
      <c r="P113" s="236">
        <f>IFERROR(ROUND(VLOOKUP(A113,'[3]CHICLAYO 5 -59'!$B$12:$H$301,5,FALSE),0),0)</f>
        <v>83</v>
      </c>
      <c r="Q113" s="236">
        <f>IFERROR(ROUND(VLOOKUP(A113,'[3]CHICLAYO 5 -59'!$B$12:$H$301,6,FALSE),0),0)</f>
        <v>42</v>
      </c>
      <c r="R113" s="236">
        <f>IFERROR(ROUND(VLOOKUP(A113,'[3]CHICLAYO 5 -59'!$B$12:$H$301,7,FALSE),0),0)</f>
        <v>42</v>
      </c>
      <c r="S113" s="196">
        <f>ROUND(VLOOKUP(A113,'[4]CHICLAYO AM'!$B$12:$E$286,3,FALSE),0)</f>
        <v>201</v>
      </c>
      <c r="T113" s="196">
        <f>ROUND(VLOOKUP(A113,'[4]CHICLAYO AM'!$B$12:$E$286,4,FALSE),0)</f>
        <v>402</v>
      </c>
      <c r="U113" s="51" t="str">
        <f>VLOOKUP(A113,'[1]4'!$A$2:$F$256,3,FALSE)</f>
        <v>INCAHUASI</v>
      </c>
    </row>
    <row r="114" spans="1:21" x14ac:dyDescent="0.3">
      <c r="A114" s="15">
        <v>4456</v>
      </c>
      <c r="B114" s="24" t="s">
        <v>180</v>
      </c>
      <c r="C114" s="21"/>
      <c r="D114" s="48">
        <v>13</v>
      </c>
      <c r="E114" s="48">
        <v>13</v>
      </c>
      <c r="F114" s="48">
        <v>15</v>
      </c>
      <c r="G114" s="48">
        <v>14</v>
      </c>
      <c r="H114" s="48">
        <v>16</v>
      </c>
      <c r="I114" s="48"/>
      <c r="J114" s="237">
        <f>IFERROR(ROUND(VLOOKUP(A114,[2]GESTANTES!$B$10:$J$222,6,FALSE),0),0)</f>
        <v>2</v>
      </c>
      <c r="K114" s="237">
        <f>IFERROR(ROUND(VLOOKUP(A114,[2]GESTANTES!$B$10:$J$222,7,FALSE),0),0)</f>
        <v>2</v>
      </c>
      <c r="L114" s="237">
        <f>IFERROR(ROUND(VLOOKUP(A114,[2]GESTANTES!$B$10:$J$222,8,FALSE),0),0)</f>
        <v>2</v>
      </c>
      <c r="M114" s="237">
        <f>IFERROR(ROUND(VLOOKUP(A114,[2]GESTANTES!$B$10:$J$222,9,FALSE),0),0)</f>
        <v>3</v>
      </c>
      <c r="N114" s="236">
        <f>IFERROR(ROUND(VLOOKUP(A114,'[3]CHICLAYO 5 -59'!$B$12:$H$301,3,FALSE),0),0)</f>
        <v>10</v>
      </c>
      <c r="O114" s="236">
        <f>IFERROR(ROUND(VLOOKUP(A114,'[3]CHICLAYO 5 -59'!$B$12:$H$301,4,FALSE),0),0)</f>
        <v>61</v>
      </c>
      <c r="P114" s="236">
        <f>IFERROR(ROUND(VLOOKUP(A114,'[3]CHICLAYO 5 -59'!$B$12:$H$301,5,FALSE),0),0)</f>
        <v>10</v>
      </c>
      <c r="Q114" s="236">
        <f>IFERROR(ROUND(VLOOKUP(A114,'[3]CHICLAYO 5 -59'!$B$12:$H$301,6,FALSE),0),0)</f>
        <v>5</v>
      </c>
      <c r="R114" s="236">
        <f>IFERROR(ROUND(VLOOKUP(A114,'[3]CHICLAYO 5 -59'!$B$12:$H$301,7,FALSE),0),0)</f>
        <v>5</v>
      </c>
      <c r="S114" s="196">
        <f>ROUND(VLOOKUP(A114,'[4]CHICLAYO AM'!$B$12:$E$286,3,FALSE),0)</f>
        <v>25</v>
      </c>
      <c r="T114" s="196">
        <f>ROUND(VLOOKUP(A114,'[4]CHICLAYO AM'!$B$12:$E$286,4,FALSE),0)</f>
        <v>50</v>
      </c>
      <c r="U114" s="51" t="str">
        <f>VLOOKUP(A114,'[1]4'!$A$2:$F$256,3,FALSE)</f>
        <v>INCAHUASI</v>
      </c>
    </row>
    <row r="115" spans="1:21" x14ac:dyDescent="0.3">
      <c r="A115" s="15">
        <v>4457</v>
      </c>
      <c r="B115" s="24" t="s">
        <v>181</v>
      </c>
      <c r="C115" s="21"/>
      <c r="D115" s="48">
        <v>39</v>
      </c>
      <c r="E115" s="48">
        <v>39</v>
      </c>
      <c r="F115" s="48">
        <v>47</v>
      </c>
      <c r="G115" s="48">
        <v>46</v>
      </c>
      <c r="H115" s="48">
        <v>50</v>
      </c>
      <c r="I115" s="48"/>
      <c r="J115" s="237">
        <f>IFERROR(ROUND(VLOOKUP(A115,[2]GESTANTES!$B$10:$J$222,6,FALSE),0),0)</f>
        <v>17</v>
      </c>
      <c r="K115" s="237">
        <f>IFERROR(ROUND(VLOOKUP(A115,[2]GESTANTES!$B$10:$J$222,7,FALSE),0),0)</f>
        <v>17</v>
      </c>
      <c r="L115" s="237">
        <f>IFERROR(ROUND(VLOOKUP(A115,[2]GESTANTES!$B$10:$J$222,8,FALSE),0),0)</f>
        <v>17</v>
      </c>
      <c r="M115" s="237">
        <f>IFERROR(ROUND(VLOOKUP(A115,[2]GESTANTES!$B$10:$J$222,9,FALSE),0),0)</f>
        <v>30</v>
      </c>
      <c r="N115" s="236">
        <f>IFERROR(ROUND(VLOOKUP(A115,'[3]CHICLAYO 5 -59'!$B$12:$H$301,3,FALSE),0),0)</f>
        <v>32</v>
      </c>
      <c r="O115" s="236">
        <f>IFERROR(ROUND(VLOOKUP(A115,'[3]CHICLAYO 5 -59'!$B$12:$H$301,4,FALSE),0),0)</f>
        <v>190</v>
      </c>
      <c r="P115" s="236">
        <f>IFERROR(ROUND(VLOOKUP(A115,'[3]CHICLAYO 5 -59'!$B$12:$H$301,5,FALSE),0),0)</f>
        <v>32</v>
      </c>
      <c r="Q115" s="236">
        <f>IFERROR(ROUND(VLOOKUP(A115,'[3]CHICLAYO 5 -59'!$B$12:$H$301,6,FALSE),0),0)</f>
        <v>16</v>
      </c>
      <c r="R115" s="236">
        <f>IFERROR(ROUND(VLOOKUP(A115,'[3]CHICLAYO 5 -59'!$B$12:$H$301,7,FALSE),0),0)</f>
        <v>16</v>
      </c>
      <c r="S115" s="196">
        <f>ROUND(VLOOKUP(A115,'[4]CHICLAYO AM'!$B$12:$E$286,3,FALSE),0)</f>
        <v>77</v>
      </c>
      <c r="T115" s="196">
        <f>ROUND(VLOOKUP(A115,'[4]CHICLAYO AM'!$B$12:$E$286,4,FALSE),0)</f>
        <v>154</v>
      </c>
      <c r="U115" s="51" t="str">
        <f>VLOOKUP(A115,'[1]4'!$A$2:$F$256,3,FALSE)</f>
        <v>INCAHUASI</v>
      </c>
    </row>
    <row r="116" spans="1:21" x14ac:dyDescent="0.3">
      <c r="A116" s="15">
        <v>4458</v>
      </c>
      <c r="B116" s="24" t="s">
        <v>182</v>
      </c>
      <c r="C116" s="21"/>
      <c r="D116" s="48">
        <v>25</v>
      </c>
      <c r="E116" s="48">
        <v>25</v>
      </c>
      <c r="F116" s="48">
        <v>30</v>
      </c>
      <c r="G116" s="48">
        <v>29</v>
      </c>
      <c r="H116" s="48">
        <v>32</v>
      </c>
      <c r="I116" s="48"/>
      <c r="J116" s="237">
        <f>IFERROR(ROUND(VLOOKUP(A116,[2]GESTANTES!$B$10:$J$222,6,FALSE),0),0)</f>
        <v>9</v>
      </c>
      <c r="K116" s="237">
        <f>IFERROR(ROUND(VLOOKUP(A116,[2]GESTANTES!$B$10:$J$222,7,FALSE),0),0)</f>
        <v>9</v>
      </c>
      <c r="L116" s="237">
        <f>IFERROR(ROUND(VLOOKUP(A116,[2]GESTANTES!$B$10:$J$222,8,FALSE),0),0)</f>
        <v>9</v>
      </c>
      <c r="M116" s="237">
        <f>IFERROR(ROUND(VLOOKUP(A116,[2]GESTANTES!$B$10:$J$222,9,FALSE),0),0)</f>
        <v>15</v>
      </c>
      <c r="N116" s="236">
        <f>IFERROR(ROUND(VLOOKUP(A116,'[3]CHICLAYO 5 -59'!$B$12:$H$301,3,FALSE),0),0)</f>
        <v>20</v>
      </c>
      <c r="O116" s="236">
        <f>IFERROR(ROUND(VLOOKUP(A116,'[3]CHICLAYO 5 -59'!$B$12:$H$301,4,FALSE),0),0)</f>
        <v>121</v>
      </c>
      <c r="P116" s="236">
        <f>IFERROR(ROUND(VLOOKUP(A116,'[3]CHICLAYO 5 -59'!$B$12:$H$301,5,FALSE),0),0)</f>
        <v>20</v>
      </c>
      <c r="Q116" s="236">
        <f>IFERROR(ROUND(VLOOKUP(A116,'[3]CHICLAYO 5 -59'!$B$12:$H$301,6,FALSE),0),0)</f>
        <v>10</v>
      </c>
      <c r="R116" s="236">
        <f>IFERROR(ROUND(VLOOKUP(A116,'[3]CHICLAYO 5 -59'!$B$12:$H$301,7,FALSE),0),0)</f>
        <v>10</v>
      </c>
      <c r="S116" s="196">
        <f>ROUND(VLOOKUP(A116,'[4]CHICLAYO AM'!$B$12:$E$286,3,FALSE),0)</f>
        <v>49</v>
      </c>
      <c r="T116" s="196">
        <f>ROUND(VLOOKUP(A116,'[4]CHICLAYO AM'!$B$12:$E$286,4,FALSE),0)</f>
        <v>98</v>
      </c>
      <c r="U116" s="51" t="str">
        <f>VLOOKUP(A116,'[1]4'!$A$2:$F$256,3,FALSE)</f>
        <v>INCAHUASI</v>
      </c>
    </row>
    <row r="117" spans="1:21" x14ac:dyDescent="0.3">
      <c r="A117" s="15">
        <v>4459</v>
      </c>
      <c r="B117" s="24" t="s">
        <v>183</v>
      </c>
      <c r="C117" s="21"/>
      <c r="D117" s="48">
        <v>11</v>
      </c>
      <c r="E117" s="48">
        <v>11</v>
      </c>
      <c r="F117" s="48">
        <v>14</v>
      </c>
      <c r="G117" s="48">
        <v>14</v>
      </c>
      <c r="H117" s="48">
        <v>15</v>
      </c>
      <c r="I117" s="48"/>
      <c r="J117" s="237">
        <f>IFERROR(ROUND(VLOOKUP(A117,[2]GESTANTES!$B$10:$J$222,6,FALSE),0),0)</f>
        <v>2</v>
      </c>
      <c r="K117" s="237">
        <f>IFERROR(ROUND(VLOOKUP(A117,[2]GESTANTES!$B$10:$J$222,7,FALSE),0),0)</f>
        <v>2</v>
      </c>
      <c r="L117" s="237">
        <f>IFERROR(ROUND(VLOOKUP(A117,[2]GESTANTES!$B$10:$J$222,8,FALSE),0),0)</f>
        <v>2</v>
      </c>
      <c r="M117" s="237">
        <f>IFERROR(ROUND(VLOOKUP(A117,[2]GESTANTES!$B$10:$J$222,9,FALSE),0),0)</f>
        <v>3</v>
      </c>
      <c r="N117" s="236">
        <f>IFERROR(ROUND(VLOOKUP(A117,'[3]CHICLAYO 5 -59'!$B$12:$H$301,3,FALSE),0),0)</f>
        <v>9</v>
      </c>
      <c r="O117" s="236">
        <f>IFERROR(ROUND(VLOOKUP(A117,'[3]CHICLAYO 5 -59'!$B$12:$H$301,4,FALSE),0),0)</f>
        <v>54</v>
      </c>
      <c r="P117" s="236">
        <f>IFERROR(ROUND(VLOOKUP(A117,'[3]CHICLAYO 5 -59'!$B$12:$H$301,5,FALSE),0),0)</f>
        <v>9</v>
      </c>
      <c r="Q117" s="236">
        <f>IFERROR(ROUND(VLOOKUP(A117,'[3]CHICLAYO 5 -59'!$B$12:$H$301,6,FALSE),0),0)</f>
        <v>5</v>
      </c>
      <c r="R117" s="236">
        <f>IFERROR(ROUND(VLOOKUP(A117,'[3]CHICLAYO 5 -59'!$B$12:$H$301,7,FALSE),0),0)</f>
        <v>5</v>
      </c>
      <c r="S117" s="196">
        <f>ROUND(VLOOKUP(A117,'[4]CHICLAYO AM'!$B$12:$E$286,3,FALSE),0)</f>
        <v>22</v>
      </c>
      <c r="T117" s="196">
        <f>ROUND(VLOOKUP(A117,'[4]CHICLAYO AM'!$B$12:$E$286,4,FALSE),0)</f>
        <v>44</v>
      </c>
      <c r="U117" s="51" t="str">
        <f>VLOOKUP(A117,'[1]4'!$A$2:$F$256,3,FALSE)</f>
        <v>INCAHUASI</v>
      </c>
    </row>
    <row r="118" spans="1:21" x14ac:dyDescent="0.3">
      <c r="A118" s="15">
        <v>4460</v>
      </c>
      <c r="B118" s="24" t="s">
        <v>184</v>
      </c>
      <c r="C118" s="21"/>
      <c r="D118" s="48">
        <v>15</v>
      </c>
      <c r="E118" s="48">
        <v>15</v>
      </c>
      <c r="F118" s="48">
        <v>18</v>
      </c>
      <c r="G118" s="48">
        <v>17</v>
      </c>
      <c r="H118" s="48">
        <v>19</v>
      </c>
      <c r="I118" s="48"/>
      <c r="J118" s="237">
        <f>IFERROR(ROUND(VLOOKUP(A118,[2]GESTANTES!$B$10:$J$222,6,FALSE),0),0)</f>
        <v>5</v>
      </c>
      <c r="K118" s="237">
        <f>IFERROR(ROUND(VLOOKUP(A118,[2]GESTANTES!$B$10:$J$222,7,FALSE),0),0)</f>
        <v>5</v>
      </c>
      <c r="L118" s="237">
        <f>IFERROR(ROUND(VLOOKUP(A118,[2]GESTANTES!$B$10:$J$222,8,FALSE),0),0)</f>
        <v>5</v>
      </c>
      <c r="M118" s="237">
        <f>IFERROR(ROUND(VLOOKUP(A118,[2]GESTANTES!$B$10:$J$222,9,FALSE),0),0)</f>
        <v>9</v>
      </c>
      <c r="N118" s="236">
        <f>IFERROR(ROUND(VLOOKUP(A118,'[3]CHICLAYO 5 -59'!$B$12:$H$301,3,FALSE),0),0)</f>
        <v>12</v>
      </c>
      <c r="O118" s="236">
        <f>IFERROR(ROUND(VLOOKUP(A118,'[3]CHICLAYO 5 -59'!$B$12:$H$301,4,FALSE),0),0)</f>
        <v>71</v>
      </c>
      <c r="P118" s="236">
        <f>IFERROR(ROUND(VLOOKUP(A118,'[3]CHICLAYO 5 -59'!$B$12:$H$301,5,FALSE),0),0)</f>
        <v>12</v>
      </c>
      <c r="Q118" s="236">
        <f>IFERROR(ROUND(VLOOKUP(A118,'[3]CHICLAYO 5 -59'!$B$12:$H$301,6,FALSE),0),0)</f>
        <v>6</v>
      </c>
      <c r="R118" s="236">
        <f>IFERROR(ROUND(VLOOKUP(A118,'[3]CHICLAYO 5 -59'!$B$12:$H$301,7,FALSE),0),0)</f>
        <v>6</v>
      </c>
      <c r="S118" s="196">
        <f>ROUND(VLOOKUP(A118,'[4]CHICLAYO AM'!$B$12:$E$286,3,FALSE),0)</f>
        <v>29</v>
      </c>
      <c r="T118" s="196">
        <f>ROUND(VLOOKUP(A118,'[4]CHICLAYO AM'!$B$12:$E$286,4,FALSE),0)</f>
        <v>57</v>
      </c>
      <c r="U118" s="51" t="str">
        <f>VLOOKUP(A118,'[1]4'!$A$2:$F$256,3,FALSE)</f>
        <v>INCAHUASI</v>
      </c>
    </row>
    <row r="119" spans="1:21" x14ac:dyDescent="0.3">
      <c r="A119" s="15">
        <v>4461</v>
      </c>
      <c r="B119" s="24" t="s">
        <v>185</v>
      </c>
      <c r="C119" s="21"/>
      <c r="D119" s="48">
        <v>15</v>
      </c>
      <c r="E119" s="48">
        <v>15</v>
      </c>
      <c r="F119" s="48">
        <v>19</v>
      </c>
      <c r="G119" s="48">
        <v>18</v>
      </c>
      <c r="H119" s="48">
        <v>20</v>
      </c>
      <c r="I119" s="48"/>
      <c r="J119" s="237">
        <f>IFERROR(ROUND(VLOOKUP(A119,[2]GESTANTES!$B$10:$J$222,6,FALSE),0),0)</f>
        <v>9</v>
      </c>
      <c r="K119" s="237">
        <f>IFERROR(ROUND(VLOOKUP(A119,[2]GESTANTES!$B$10:$J$222,7,FALSE),0),0)</f>
        <v>9</v>
      </c>
      <c r="L119" s="237">
        <f>IFERROR(ROUND(VLOOKUP(A119,[2]GESTANTES!$B$10:$J$222,8,FALSE),0),0)</f>
        <v>9</v>
      </c>
      <c r="M119" s="237">
        <f>IFERROR(ROUND(VLOOKUP(A119,[2]GESTANTES!$B$10:$J$222,9,FALSE),0),0)</f>
        <v>16</v>
      </c>
      <c r="N119" s="236">
        <f>IFERROR(ROUND(VLOOKUP(A119,'[3]CHICLAYO 5 -59'!$B$12:$H$301,3,FALSE),0),0)</f>
        <v>12</v>
      </c>
      <c r="O119" s="236">
        <f>IFERROR(ROUND(VLOOKUP(A119,'[3]CHICLAYO 5 -59'!$B$12:$H$301,4,FALSE),0),0)</f>
        <v>75</v>
      </c>
      <c r="P119" s="236">
        <f>IFERROR(ROUND(VLOOKUP(A119,'[3]CHICLAYO 5 -59'!$B$12:$H$301,5,FALSE),0),0)</f>
        <v>12</v>
      </c>
      <c r="Q119" s="236">
        <f>IFERROR(ROUND(VLOOKUP(A119,'[3]CHICLAYO 5 -59'!$B$12:$H$301,6,FALSE),0),0)</f>
        <v>6</v>
      </c>
      <c r="R119" s="236">
        <f>IFERROR(ROUND(VLOOKUP(A119,'[3]CHICLAYO 5 -59'!$B$12:$H$301,7,FALSE),0),0)</f>
        <v>6</v>
      </c>
      <c r="S119" s="196">
        <f>ROUND(VLOOKUP(A119,'[4]CHICLAYO AM'!$B$12:$E$286,3,FALSE),0)</f>
        <v>30</v>
      </c>
      <c r="T119" s="196">
        <f>ROUND(VLOOKUP(A119,'[4]CHICLAYO AM'!$B$12:$E$286,4,FALSE),0)</f>
        <v>60</v>
      </c>
      <c r="U119" s="51" t="str">
        <f>VLOOKUP(A119,'[1]4'!$A$2:$F$256,3,FALSE)</f>
        <v>INCAHUASI</v>
      </c>
    </row>
    <row r="120" spans="1:21" x14ac:dyDescent="0.3">
      <c r="A120" s="15">
        <v>4462</v>
      </c>
      <c r="B120" s="24" t="s">
        <v>186</v>
      </c>
      <c r="C120" s="21"/>
      <c r="D120" s="48">
        <v>14</v>
      </c>
      <c r="E120" s="48">
        <v>14</v>
      </c>
      <c r="F120" s="48">
        <v>18</v>
      </c>
      <c r="G120" s="48">
        <v>17</v>
      </c>
      <c r="H120" s="48">
        <v>19</v>
      </c>
      <c r="I120" s="48"/>
      <c r="J120" s="237">
        <f>IFERROR(ROUND(VLOOKUP(A120,[2]GESTANTES!$B$10:$J$222,6,FALSE),0),0)</f>
        <v>6</v>
      </c>
      <c r="K120" s="237">
        <f>IFERROR(ROUND(VLOOKUP(A120,[2]GESTANTES!$B$10:$J$222,7,FALSE),0),0)</f>
        <v>6</v>
      </c>
      <c r="L120" s="237">
        <f>IFERROR(ROUND(VLOOKUP(A120,[2]GESTANTES!$B$10:$J$222,8,FALSE),0),0)</f>
        <v>6</v>
      </c>
      <c r="M120" s="237">
        <f>IFERROR(ROUND(VLOOKUP(A120,[2]GESTANTES!$B$10:$J$222,9,FALSE),0),0)</f>
        <v>10</v>
      </c>
      <c r="N120" s="236">
        <f>IFERROR(ROUND(VLOOKUP(A120,'[3]CHICLAYO 5 -59'!$B$12:$H$301,3,FALSE),0),0)</f>
        <v>12</v>
      </c>
      <c r="O120" s="236">
        <f>IFERROR(ROUND(VLOOKUP(A120,'[3]CHICLAYO 5 -59'!$B$12:$H$301,4,FALSE),0),0)</f>
        <v>70</v>
      </c>
      <c r="P120" s="236">
        <f>IFERROR(ROUND(VLOOKUP(A120,'[3]CHICLAYO 5 -59'!$B$12:$H$301,5,FALSE),0),0)</f>
        <v>12</v>
      </c>
      <c r="Q120" s="236">
        <f>IFERROR(ROUND(VLOOKUP(A120,'[3]CHICLAYO 5 -59'!$B$12:$H$301,6,FALSE),0),0)</f>
        <v>6</v>
      </c>
      <c r="R120" s="236">
        <f>IFERROR(ROUND(VLOOKUP(A120,'[3]CHICLAYO 5 -59'!$B$12:$H$301,7,FALSE),0),0)</f>
        <v>6</v>
      </c>
      <c r="S120" s="196">
        <f>ROUND(VLOOKUP(A120,'[4]CHICLAYO AM'!$B$12:$E$286,3,FALSE),0)</f>
        <v>28</v>
      </c>
      <c r="T120" s="196">
        <f>ROUND(VLOOKUP(A120,'[4]CHICLAYO AM'!$B$12:$E$286,4,FALSE),0)</f>
        <v>56</v>
      </c>
      <c r="U120" s="51" t="str">
        <f>VLOOKUP(A120,'[1]4'!$A$2:$F$256,3,FALSE)</f>
        <v>INCAHUASI</v>
      </c>
    </row>
    <row r="121" spans="1:21" x14ac:dyDescent="0.3">
      <c r="A121" s="15">
        <v>4463</v>
      </c>
      <c r="B121" s="24" t="s">
        <v>187</v>
      </c>
      <c r="C121" s="21"/>
      <c r="D121" s="48">
        <v>18</v>
      </c>
      <c r="E121" s="48">
        <v>18</v>
      </c>
      <c r="F121" s="48">
        <v>22</v>
      </c>
      <c r="G121" s="48">
        <v>21</v>
      </c>
      <c r="H121" s="48">
        <v>23</v>
      </c>
      <c r="I121" s="48"/>
      <c r="J121" s="237">
        <f>IFERROR(ROUND(VLOOKUP(A121,[2]GESTANTES!$B$10:$J$222,6,FALSE),0),0)</f>
        <v>2</v>
      </c>
      <c r="K121" s="237">
        <f>IFERROR(ROUND(VLOOKUP(A121,[2]GESTANTES!$B$10:$J$222,7,FALSE),0),0)</f>
        <v>2</v>
      </c>
      <c r="L121" s="237">
        <f>IFERROR(ROUND(VLOOKUP(A121,[2]GESTANTES!$B$10:$J$222,8,FALSE),0),0)</f>
        <v>2</v>
      </c>
      <c r="M121" s="237">
        <f>IFERROR(ROUND(VLOOKUP(A121,[2]GESTANTES!$B$10:$J$222,9,FALSE),0),0)</f>
        <v>4</v>
      </c>
      <c r="N121" s="236">
        <f>IFERROR(ROUND(VLOOKUP(A121,'[3]CHICLAYO 5 -59'!$B$12:$H$301,3,FALSE),0),0)</f>
        <v>14</v>
      </c>
      <c r="O121" s="236">
        <f>IFERROR(ROUND(VLOOKUP(A121,'[3]CHICLAYO 5 -59'!$B$12:$H$301,4,FALSE),0),0)</f>
        <v>87</v>
      </c>
      <c r="P121" s="236">
        <f>IFERROR(ROUND(VLOOKUP(A121,'[3]CHICLAYO 5 -59'!$B$12:$H$301,5,FALSE),0),0)</f>
        <v>14</v>
      </c>
      <c r="Q121" s="236">
        <f>IFERROR(ROUND(VLOOKUP(A121,'[3]CHICLAYO 5 -59'!$B$12:$H$301,6,FALSE),0),0)</f>
        <v>7</v>
      </c>
      <c r="R121" s="236">
        <f>IFERROR(ROUND(VLOOKUP(A121,'[3]CHICLAYO 5 -59'!$B$12:$H$301,7,FALSE),0),0)</f>
        <v>7</v>
      </c>
      <c r="S121" s="196">
        <f>ROUND(VLOOKUP(A121,'[4]CHICLAYO AM'!$B$12:$E$286,3,FALSE),0)</f>
        <v>35</v>
      </c>
      <c r="T121" s="196">
        <f>ROUND(VLOOKUP(A121,'[4]CHICLAYO AM'!$B$12:$E$286,4,FALSE),0)</f>
        <v>71</v>
      </c>
      <c r="U121" s="51" t="str">
        <f>VLOOKUP(A121,'[1]4'!$A$2:$F$256,3,FALSE)</f>
        <v>INCAHUASI</v>
      </c>
    </row>
    <row r="122" spans="1:21" x14ac:dyDescent="0.3">
      <c r="A122" s="15">
        <v>4464</v>
      </c>
      <c r="B122" s="24" t="s">
        <v>188</v>
      </c>
      <c r="C122" s="21"/>
      <c r="D122" s="48">
        <v>13</v>
      </c>
      <c r="E122" s="48">
        <v>13</v>
      </c>
      <c r="F122" s="48">
        <v>16</v>
      </c>
      <c r="G122" s="48">
        <v>16</v>
      </c>
      <c r="H122" s="48">
        <v>17</v>
      </c>
      <c r="I122" s="48"/>
      <c r="J122" s="237">
        <f>IFERROR(ROUND(VLOOKUP(A122,[2]GESTANTES!$B$10:$J$222,6,FALSE),0),0)</f>
        <v>6</v>
      </c>
      <c r="K122" s="237">
        <f>IFERROR(ROUND(VLOOKUP(A122,[2]GESTANTES!$B$10:$J$222,7,FALSE),0),0)</f>
        <v>6</v>
      </c>
      <c r="L122" s="237">
        <f>IFERROR(ROUND(VLOOKUP(A122,[2]GESTANTES!$B$10:$J$222,8,FALSE),0),0)</f>
        <v>6</v>
      </c>
      <c r="M122" s="237">
        <f>IFERROR(ROUND(VLOOKUP(A122,[2]GESTANTES!$B$10:$J$222,9,FALSE),0),0)</f>
        <v>11</v>
      </c>
      <c r="N122" s="236">
        <f>IFERROR(ROUND(VLOOKUP(A122,'[3]CHICLAYO 5 -59'!$B$12:$H$301,3,FALSE),0),0)</f>
        <v>11</v>
      </c>
      <c r="O122" s="236">
        <f>IFERROR(ROUND(VLOOKUP(A122,'[3]CHICLAYO 5 -59'!$B$12:$H$301,4,FALSE),0),0)</f>
        <v>64</v>
      </c>
      <c r="P122" s="236">
        <f>IFERROR(ROUND(VLOOKUP(A122,'[3]CHICLAYO 5 -59'!$B$12:$H$301,5,FALSE),0),0)</f>
        <v>11</v>
      </c>
      <c r="Q122" s="236">
        <f>IFERROR(ROUND(VLOOKUP(A122,'[3]CHICLAYO 5 -59'!$B$12:$H$301,6,FALSE),0),0)</f>
        <v>5</v>
      </c>
      <c r="R122" s="236">
        <f>IFERROR(ROUND(VLOOKUP(A122,'[3]CHICLAYO 5 -59'!$B$12:$H$301,7,FALSE),0),0)</f>
        <v>5</v>
      </c>
      <c r="S122" s="196">
        <f>ROUND(VLOOKUP(A122,'[4]CHICLAYO AM'!$B$12:$E$286,3,FALSE),0)</f>
        <v>26</v>
      </c>
      <c r="T122" s="196">
        <f>ROUND(VLOOKUP(A122,'[4]CHICLAYO AM'!$B$12:$E$286,4,FALSE),0)</f>
        <v>53</v>
      </c>
      <c r="U122" s="51" t="str">
        <f>VLOOKUP(A122,'[1]4'!$A$2:$F$256,3,FALSE)</f>
        <v>INCAHUASI</v>
      </c>
    </row>
    <row r="123" spans="1:21" x14ac:dyDescent="0.3">
      <c r="A123" s="15">
        <v>4465</v>
      </c>
      <c r="B123" s="24" t="s">
        <v>189</v>
      </c>
      <c r="C123" s="21"/>
      <c r="D123" s="48">
        <v>17</v>
      </c>
      <c r="E123" s="48">
        <v>17</v>
      </c>
      <c r="F123" s="48">
        <v>21</v>
      </c>
      <c r="G123" s="48">
        <v>20</v>
      </c>
      <c r="H123" s="48">
        <v>22</v>
      </c>
      <c r="I123" s="48"/>
      <c r="J123" s="237">
        <f>IFERROR(ROUND(VLOOKUP(A123,[2]GESTANTES!$B$10:$J$222,6,FALSE),0),0)</f>
        <v>8</v>
      </c>
      <c r="K123" s="237">
        <f>IFERROR(ROUND(VLOOKUP(A123,[2]GESTANTES!$B$10:$J$222,7,FALSE),0),0)</f>
        <v>8</v>
      </c>
      <c r="L123" s="237">
        <f>IFERROR(ROUND(VLOOKUP(A123,[2]GESTANTES!$B$10:$J$222,8,FALSE),0),0)</f>
        <v>8</v>
      </c>
      <c r="M123" s="237">
        <f>IFERROR(ROUND(VLOOKUP(A123,[2]GESTANTES!$B$10:$J$222,9,FALSE),0),0)</f>
        <v>14</v>
      </c>
      <c r="N123" s="236">
        <f>IFERROR(ROUND(VLOOKUP(A123,'[3]CHICLAYO 5 -59'!$B$12:$H$301,3,FALSE),0),0)</f>
        <v>14</v>
      </c>
      <c r="O123" s="236">
        <f>IFERROR(ROUND(VLOOKUP(A123,'[3]CHICLAYO 5 -59'!$B$12:$H$301,4,FALSE),0),0)</f>
        <v>82</v>
      </c>
      <c r="P123" s="236">
        <f>IFERROR(ROUND(VLOOKUP(A123,'[3]CHICLAYO 5 -59'!$B$12:$H$301,5,FALSE),0),0)</f>
        <v>14</v>
      </c>
      <c r="Q123" s="236">
        <f>IFERROR(ROUND(VLOOKUP(A123,'[3]CHICLAYO 5 -59'!$B$12:$H$301,6,FALSE),0),0)</f>
        <v>7</v>
      </c>
      <c r="R123" s="236">
        <f>IFERROR(ROUND(VLOOKUP(A123,'[3]CHICLAYO 5 -59'!$B$12:$H$301,7,FALSE),0),0)</f>
        <v>7</v>
      </c>
      <c r="S123" s="196">
        <f>ROUND(VLOOKUP(A123,'[4]CHICLAYO AM'!$B$12:$E$286,3,FALSE),0)</f>
        <v>33</v>
      </c>
      <c r="T123" s="196">
        <f>ROUND(VLOOKUP(A123,'[4]CHICLAYO AM'!$B$12:$E$286,4,FALSE),0)</f>
        <v>66</v>
      </c>
      <c r="U123" s="51" t="str">
        <f>VLOOKUP(A123,'[1]4'!$A$2:$F$256,3,FALSE)</f>
        <v>INCAHUASI</v>
      </c>
    </row>
    <row r="124" spans="1:21" x14ac:dyDescent="0.3">
      <c r="A124" s="21">
        <v>31139</v>
      </c>
      <c r="B124" s="24" t="s">
        <v>414</v>
      </c>
      <c r="C124" s="21"/>
      <c r="D124" s="48">
        <v>14</v>
      </c>
      <c r="E124" s="48">
        <v>14</v>
      </c>
      <c r="F124" s="48">
        <v>17</v>
      </c>
      <c r="G124" s="48">
        <v>17</v>
      </c>
      <c r="H124" s="48">
        <v>18</v>
      </c>
      <c r="I124" s="48"/>
      <c r="J124" s="237">
        <f>IFERROR(ROUND(VLOOKUP(A124,[2]GESTANTES!$B$10:$J$222,6,FALSE),0),0)</f>
        <v>3</v>
      </c>
      <c r="K124" s="237">
        <f>IFERROR(ROUND(VLOOKUP(A124,[2]GESTANTES!$B$10:$J$222,7,FALSE),0),0)</f>
        <v>3</v>
      </c>
      <c r="L124" s="237">
        <f>IFERROR(ROUND(VLOOKUP(A124,[2]GESTANTES!$B$10:$J$222,8,FALSE),0),0)</f>
        <v>3</v>
      </c>
      <c r="M124" s="237">
        <f>IFERROR(ROUND(VLOOKUP(A124,[2]GESTANTES!$B$10:$J$222,9,FALSE),0),0)</f>
        <v>5</v>
      </c>
      <c r="N124" s="236">
        <f>IFERROR(ROUND(VLOOKUP(A124,'[3]CHICLAYO 5 -59'!$B$12:$H$301,3,FALSE),0),0)</f>
        <v>11</v>
      </c>
      <c r="O124" s="236">
        <f>IFERROR(ROUND(VLOOKUP(A124,'[3]CHICLAYO 5 -59'!$B$12:$H$301,4,FALSE),0),0)</f>
        <v>69</v>
      </c>
      <c r="P124" s="236">
        <f>IFERROR(ROUND(VLOOKUP(A124,'[3]CHICLAYO 5 -59'!$B$12:$H$301,5,FALSE),0),0)</f>
        <v>11</v>
      </c>
      <c r="Q124" s="236">
        <f>IFERROR(ROUND(VLOOKUP(A124,'[3]CHICLAYO 5 -59'!$B$12:$H$301,6,FALSE),0),0)</f>
        <v>6</v>
      </c>
      <c r="R124" s="236">
        <f>IFERROR(ROUND(VLOOKUP(A124,'[3]CHICLAYO 5 -59'!$B$12:$H$301,7,FALSE),0),0)</f>
        <v>6</v>
      </c>
      <c r="S124" s="196">
        <f>ROUND(VLOOKUP(A124,'[4]CHICLAYO AM'!$B$12:$E$286,3,FALSE),0)</f>
        <v>27</v>
      </c>
      <c r="T124" s="196">
        <f>ROUND(VLOOKUP(A124,'[4]CHICLAYO AM'!$B$12:$E$286,4,FALSE),0)</f>
        <v>55</v>
      </c>
      <c r="U124" s="51" t="str">
        <f>VLOOKUP(A124,'[1]4'!$A$2:$F$208,3,FALSE)</f>
        <v>INCAHUASI</v>
      </c>
    </row>
    <row r="125" spans="1:21" ht="18" x14ac:dyDescent="0.3">
      <c r="A125" s="15"/>
      <c r="B125" s="24" t="e">
        <v>#N/A</v>
      </c>
      <c r="C125" s="21"/>
      <c r="D125" s="50">
        <f>SUM(D126+D132+D137+D159+D165+D172+D175+D186+D193+D213)</f>
        <v>5967</v>
      </c>
      <c r="E125" s="50">
        <f t="shared" ref="E125:T125" si="98">SUM(E126+E132+E137+E159+E165+E172+E175+E186+E193+E213)</f>
        <v>6774</v>
      </c>
      <c r="F125" s="50">
        <f t="shared" si="98"/>
        <v>7728</v>
      </c>
      <c r="G125" s="50">
        <f t="shared" si="98"/>
        <v>6719</v>
      </c>
      <c r="H125" s="50">
        <f t="shared" si="98"/>
        <v>6752</v>
      </c>
      <c r="I125" s="50">
        <f t="shared" si="98"/>
        <v>0</v>
      </c>
      <c r="J125" s="50">
        <f t="shared" ref="J125:M125" si="99">SUM(J126+J132+J137+J159+J165+J172+J175+J186+J193+J213)</f>
        <v>2279</v>
      </c>
      <c r="K125" s="50">
        <f t="shared" si="99"/>
        <v>2279</v>
      </c>
      <c r="L125" s="50">
        <f t="shared" si="99"/>
        <v>2279</v>
      </c>
      <c r="M125" s="50">
        <f t="shared" si="99"/>
        <v>3907</v>
      </c>
      <c r="N125" s="50">
        <f t="shared" ref="N125:R125" si="100">SUM(N126+N132+N137+N159+N165+N172+N175+N186+N193+N213)</f>
        <v>5254</v>
      </c>
      <c r="O125" s="50">
        <f t="shared" si="100"/>
        <v>31524</v>
      </c>
      <c r="P125" s="50">
        <f t="shared" si="100"/>
        <v>5254</v>
      </c>
      <c r="Q125" s="50">
        <f t="shared" si="100"/>
        <v>2625</v>
      </c>
      <c r="R125" s="50">
        <f t="shared" si="100"/>
        <v>2625</v>
      </c>
      <c r="S125" s="50">
        <f t="shared" ref="S125" si="101">SUM(S126+S132+S137+S159+S165+S172+S175+S186+S193+S213)</f>
        <v>13953</v>
      </c>
      <c r="T125" s="50">
        <f t="shared" si="98"/>
        <v>27896</v>
      </c>
      <c r="U125" s="51"/>
    </row>
    <row r="126" spans="1:21" x14ac:dyDescent="0.3">
      <c r="A126" s="15"/>
      <c r="B126" s="24" t="e">
        <v>#N/A</v>
      </c>
      <c r="C126" s="21"/>
      <c r="D126" s="23">
        <f>SUM(D127:D131)</f>
        <v>1077</v>
      </c>
      <c r="E126" s="23">
        <f>SUM(E127:E131)</f>
        <v>1024</v>
      </c>
      <c r="F126" s="23">
        <f t="shared" ref="F126:T126" si="102">SUM(F127:F131)</f>
        <v>1376</v>
      </c>
      <c r="G126" s="23">
        <f t="shared" si="102"/>
        <v>1332</v>
      </c>
      <c r="H126" s="23">
        <f t="shared" si="102"/>
        <v>1243</v>
      </c>
      <c r="I126" s="23">
        <f t="shared" si="102"/>
        <v>0</v>
      </c>
      <c r="J126" s="23">
        <f t="shared" ref="J126:M126" si="103">SUM(J127:J131)</f>
        <v>322</v>
      </c>
      <c r="K126" s="23">
        <f t="shared" si="103"/>
        <v>322</v>
      </c>
      <c r="L126" s="23">
        <f t="shared" si="103"/>
        <v>322</v>
      </c>
      <c r="M126" s="23">
        <f t="shared" si="103"/>
        <v>549</v>
      </c>
      <c r="N126" s="23">
        <f t="shared" ref="N126:R126" si="104">SUM(N127:N131)</f>
        <v>1109</v>
      </c>
      <c r="O126" s="23">
        <f t="shared" si="104"/>
        <v>6649</v>
      </c>
      <c r="P126" s="23">
        <f t="shared" si="104"/>
        <v>1109</v>
      </c>
      <c r="Q126" s="23">
        <f t="shared" si="104"/>
        <v>554</v>
      </c>
      <c r="R126" s="23">
        <f t="shared" si="104"/>
        <v>554</v>
      </c>
      <c r="S126" s="23">
        <f t="shared" ref="S126" si="105">SUM(S127:S131)</f>
        <v>2834</v>
      </c>
      <c r="T126" s="23">
        <f t="shared" si="102"/>
        <v>5669</v>
      </c>
      <c r="U126" s="51"/>
    </row>
    <row r="127" spans="1:21" x14ac:dyDescent="0.3">
      <c r="A127" s="15">
        <v>4372</v>
      </c>
      <c r="B127" s="24" t="s">
        <v>93</v>
      </c>
      <c r="C127" s="21"/>
      <c r="D127" s="48">
        <v>400</v>
      </c>
      <c r="E127" s="48">
        <v>350</v>
      </c>
      <c r="F127" s="48">
        <v>450</v>
      </c>
      <c r="G127" s="48">
        <v>480</v>
      </c>
      <c r="H127" s="48">
        <v>450</v>
      </c>
      <c r="I127" s="48"/>
      <c r="J127" s="237">
        <f>IFERROR(ROUND(VLOOKUP(A127,[2]GESTANTES!$B$10:$J$222,6,FALSE),0),0)</f>
        <v>107</v>
      </c>
      <c r="K127" s="237">
        <f>IFERROR(ROUND(VLOOKUP(A127,[2]GESTANTES!$B$10:$J$222,7,FALSE),0),0)</f>
        <v>107</v>
      </c>
      <c r="L127" s="237">
        <f>IFERROR(ROUND(VLOOKUP(A127,[2]GESTANTES!$B$10:$J$222,8,FALSE),0),0)</f>
        <v>107</v>
      </c>
      <c r="M127" s="237">
        <f>IFERROR(ROUND(VLOOKUP(A127,[2]GESTANTES!$B$10:$J$222,9,FALSE),0),0)</f>
        <v>183</v>
      </c>
      <c r="N127" s="236">
        <f>IFERROR(ROUND(VLOOKUP(A127,'[3]CHICLAYO 5 -59'!$B$12:$H$301,3,FALSE),0),0)</f>
        <v>548</v>
      </c>
      <c r="O127" s="236">
        <f>IFERROR(ROUND(VLOOKUP(A127,'[3]CHICLAYO 5 -59'!$B$12:$H$301,4,FALSE),0),0)</f>
        <v>3287</v>
      </c>
      <c r="P127" s="236">
        <f>IFERROR(ROUND(VLOOKUP(A127,'[3]CHICLAYO 5 -59'!$B$12:$H$301,5,FALSE),0),0)</f>
        <v>548</v>
      </c>
      <c r="Q127" s="236">
        <f>IFERROR(ROUND(VLOOKUP(A127,'[3]CHICLAYO 5 -59'!$B$12:$H$301,6,FALSE),0),0)</f>
        <v>274</v>
      </c>
      <c r="R127" s="236">
        <f>IFERROR(ROUND(VLOOKUP(A127,'[3]CHICLAYO 5 -59'!$B$12:$H$301,7,FALSE),0),0)</f>
        <v>274</v>
      </c>
      <c r="S127" s="196">
        <f>ROUND(VLOOKUP(A127,'[4]CHICLAYO AM'!$B$12:$E$286,3,FALSE),0)</f>
        <v>1400</v>
      </c>
      <c r="T127" s="196">
        <f>ROUND(VLOOKUP(A127,'[4]CHICLAYO AM'!$B$12:$E$286,4,FALSE),0)</f>
        <v>2800</v>
      </c>
      <c r="U127" s="51" t="str">
        <f>VLOOKUP(A127,'[1]4'!$A$2:$F$256,3,FALSE)</f>
        <v>LAMBAYEQUE</v>
      </c>
    </row>
    <row r="128" spans="1:21" x14ac:dyDescent="0.3">
      <c r="A128" s="15">
        <v>4373</v>
      </c>
      <c r="B128" s="24" t="s">
        <v>94</v>
      </c>
      <c r="C128" s="21"/>
      <c r="D128" s="48">
        <v>500</v>
      </c>
      <c r="E128" s="48">
        <v>500</v>
      </c>
      <c r="F128" s="48">
        <v>656</v>
      </c>
      <c r="G128" s="48">
        <v>646</v>
      </c>
      <c r="H128" s="48">
        <v>628</v>
      </c>
      <c r="I128" s="48"/>
      <c r="J128" s="237">
        <f>IFERROR(ROUND(VLOOKUP(A128,[2]GESTANTES!$B$10:$J$222,6,FALSE),0),0)</f>
        <v>161</v>
      </c>
      <c r="K128" s="237">
        <f>IFERROR(ROUND(VLOOKUP(A128,[2]GESTANTES!$B$10:$J$222,7,FALSE),0),0)</f>
        <v>161</v>
      </c>
      <c r="L128" s="237">
        <f>IFERROR(ROUND(VLOOKUP(A128,[2]GESTANTES!$B$10:$J$222,8,FALSE),0),0)</f>
        <v>161</v>
      </c>
      <c r="M128" s="237">
        <f>IFERROR(ROUND(VLOOKUP(A128,[2]GESTANTES!$B$10:$J$222,9,FALSE),0),0)</f>
        <v>275</v>
      </c>
      <c r="N128" s="236">
        <f>IFERROR(ROUND(VLOOKUP(A128,'[3]CHICLAYO 5 -59'!$B$12:$H$301,3,FALSE),0),0)</f>
        <v>451</v>
      </c>
      <c r="O128" s="236">
        <f>IFERROR(ROUND(VLOOKUP(A128,'[3]CHICLAYO 5 -59'!$B$12:$H$301,4,FALSE),0),0)</f>
        <v>2705</v>
      </c>
      <c r="P128" s="236">
        <f>IFERROR(ROUND(VLOOKUP(A128,'[3]CHICLAYO 5 -59'!$B$12:$H$301,5,FALSE),0),0)</f>
        <v>451</v>
      </c>
      <c r="Q128" s="236">
        <f>IFERROR(ROUND(VLOOKUP(A128,'[3]CHICLAYO 5 -59'!$B$12:$H$301,6,FALSE),0),0)</f>
        <v>225</v>
      </c>
      <c r="R128" s="236">
        <f>IFERROR(ROUND(VLOOKUP(A128,'[3]CHICLAYO 5 -59'!$B$12:$H$301,7,FALSE),0),0)</f>
        <v>225</v>
      </c>
      <c r="S128" s="196">
        <f>ROUND(VLOOKUP(A128,'[4]CHICLAYO AM'!$B$12:$E$286,3,FALSE),0)</f>
        <v>1153</v>
      </c>
      <c r="T128" s="196">
        <f>ROUND(VLOOKUP(A128,'[4]CHICLAYO AM'!$B$12:$E$286,4,FALSE),0)</f>
        <v>2306</v>
      </c>
      <c r="U128" s="51" t="str">
        <f>VLOOKUP(A128,'[1]4'!$A$2:$F$256,3,FALSE)</f>
        <v>LAMBAYEQUE</v>
      </c>
    </row>
    <row r="129" spans="1:21" x14ac:dyDescent="0.3">
      <c r="A129" s="15">
        <v>4374</v>
      </c>
      <c r="B129" s="24" t="s">
        <v>95</v>
      </c>
      <c r="C129" s="21"/>
      <c r="D129" s="48">
        <v>20</v>
      </c>
      <c r="E129" s="48">
        <v>26</v>
      </c>
      <c r="F129" s="48">
        <v>50</v>
      </c>
      <c r="G129" s="48">
        <v>48</v>
      </c>
      <c r="H129" s="48">
        <v>30</v>
      </c>
      <c r="I129" s="48"/>
      <c r="J129" s="237">
        <f>IFERROR(ROUND(VLOOKUP(A129,[2]GESTANTES!$B$10:$J$222,6,FALSE),0),0)</f>
        <v>7</v>
      </c>
      <c r="K129" s="237">
        <f>IFERROR(ROUND(VLOOKUP(A129,[2]GESTANTES!$B$10:$J$222,7,FALSE),0),0)</f>
        <v>7</v>
      </c>
      <c r="L129" s="237">
        <f>IFERROR(ROUND(VLOOKUP(A129,[2]GESTANTES!$B$10:$J$222,8,FALSE),0),0)</f>
        <v>7</v>
      </c>
      <c r="M129" s="237">
        <f>IFERROR(ROUND(VLOOKUP(A129,[2]GESTANTES!$B$10:$J$222,9,FALSE),0),0)</f>
        <v>12</v>
      </c>
      <c r="N129" s="236">
        <f>IFERROR(ROUND(VLOOKUP(A129,'[3]CHICLAYO 5 -59'!$B$12:$H$301,3,FALSE),0),0)</f>
        <v>50</v>
      </c>
      <c r="O129" s="236">
        <f>IFERROR(ROUND(VLOOKUP(A129,'[3]CHICLAYO 5 -59'!$B$12:$H$301,4,FALSE),0),0)</f>
        <v>299</v>
      </c>
      <c r="P129" s="236">
        <f>IFERROR(ROUND(VLOOKUP(A129,'[3]CHICLAYO 5 -59'!$B$12:$H$301,5,FALSE),0),0)</f>
        <v>50</v>
      </c>
      <c r="Q129" s="236">
        <f>IFERROR(ROUND(VLOOKUP(A129,'[3]CHICLAYO 5 -59'!$B$12:$H$301,6,FALSE),0),0)</f>
        <v>25</v>
      </c>
      <c r="R129" s="236">
        <f>IFERROR(ROUND(VLOOKUP(A129,'[3]CHICLAYO 5 -59'!$B$12:$H$301,7,FALSE),0),0)</f>
        <v>25</v>
      </c>
      <c r="S129" s="196">
        <f>ROUND(VLOOKUP(A129,'[4]CHICLAYO AM'!$B$12:$E$286,3,FALSE),0)</f>
        <v>128</v>
      </c>
      <c r="T129" s="196">
        <f>ROUND(VLOOKUP(A129,'[4]CHICLAYO AM'!$B$12:$E$286,4,FALSE),0)</f>
        <v>256</v>
      </c>
      <c r="U129" s="51" t="str">
        <f>VLOOKUP(A129,'[1]4'!$A$2:$F$256,3,FALSE)</f>
        <v>LAMBAYEQUE</v>
      </c>
    </row>
    <row r="130" spans="1:21" x14ac:dyDescent="0.3">
      <c r="A130" s="15">
        <v>4375</v>
      </c>
      <c r="B130" s="24" t="s">
        <v>96</v>
      </c>
      <c r="C130" s="21"/>
      <c r="D130" s="48">
        <v>50</v>
      </c>
      <c r="E130" s="48">
        <v>48</v>
      </c>
      <c r="F130" s="48">
        <v>70</v>
      </c>
      <c r="G130" s="48">
        <v>58</v>
      </c>
      <c r="H130" s="48">
        <v>50</v>
      </c>
      <c r="I130" s="48"/>
      <c r="J130" s="237">
        <f>IFERROR(ROUND(VLOOKUP(A130,[2]GESTANTES!$B$10:$J$222,6,FALSE),0),0)</f>
        <v>15</v>
      </c>
      <c r="K130" s="237">
        <f>IFERROR(ROUND(VLOOKUP(A130,[2]GESTANTES!$B$10:$J$222,7,FALSE),0),0)</f>
        <v>15</v>
      </c>
      <c r="L130" s="237">
        <f>IFERROR(ROUND(VLOOKUP(A130,[2]GESTANTES!$B$10:$J$222,8,FALSE),0),0)</f>
        <v>15</v>
      </c>
      <c r="M130" s="237">
        <f>IFERROR(ROUND(VLOOKUP(A130,[2]GESTANTES!$B$10:$J$222,9,FALSE),0),0)</f>
        <v>25</v>
      </c>
      <c r="N130" s="236">
        <f>IFERROR(ROUND(VLOOKUP(A130,'[3]CHICLAYO 5 -59'!$B$12:$H$301,3,FALSE),0),0)</f>
        <v>43</v>
      </c>
      <c r="O130" s="236">
        <f>IFERROR(ROUND(VLOOKUP(A130,'[3]CHICLAYO 5 -59'!$B$12:$H$301,4,FALSE),0),0)</f>
        <v>255</v>
      </c>
      <c r="P130" s="236">
        <f>IFERROR(ROUND(VLOOKUP(A130,'[3]CHICLAYO 5 -59'!$B$12:$H$301,5,FALSE),0),0)</f>
        <v>43</v>
      </c>
      <c r="Q130" s="236">
        <f>IFERROR(ROUND(VLOOKUP(A130,'[3]CHICLAYO 5 -59'!$B$12:$H$301,6,FALSE),0),0)</f>
        <v>21</v>
      </c>
      <c r="R130" s="236">
        <f>IFERROR(ROUND(VLOOKUP(A130,'[3]CHICLAYO 5 -59'!$B$12:$H$301,7,FALSE),0),0)</f>
        <v>21</v>
      </c>
      <c r="S130" s="196">
        <f>ROUND(VLOOKUP(A130,'[4]CHICLAYO AM'!$B$12:$E$286,3,FALSE),0)</f>
        <v>109</v>
      </c>
      <c r="T130" s="196">
        <f>ROUND(VLOOKUP(A130,'[4]CHICLAYO AM'!$B$12:$E$286,4,FALSE),0)</f>
        <v>218</v>
      </c>
      <c r="U130" s="51" t="str">
        <f>VLOOKUP(A130,'[1]4'!$A$2:$F$256,3,FALSE)</f>
        <v>LAMBAYEQUE</v>
      </c>
    </row>
    <row r="131" spans="1:21" x14ac:dyDescent="0.3">
      <c r="A131" s="15">
        <v>26094</v>
      </c>
      <c r="B131" s="24" t="s">
        <v>222</v>
      </c>
      <c r="C131" s="21"/>
      <c r="D131" s="48">
        <v>107</v>
      </c>
      <c r="E131" s="48">
        <v>100</v>
      </c>
      <c r="F131" s="48">
        <v>150</v>
      </c>
      <c r="G131" s="48">
        <v>100</v>
      </c>
      <c r="H131" s="48">
        <v>85</v>
      </c>
      <c r="I131" s="48"/>
      <c r="J131" s="237">
        <f>IFERROR(ROUND(VLOOKUP(A131,[2]GESTANTES!$B$10:$J$222,6,FALSE),0),0)</f>
        <v>32</v>
      </c>
      <c r="K131" s="237">
        <f>IFERROR(ROUND(VLOOKUP(A131,[2]GESTANTES!$B$10:$J$222,7,FALSE),0),0)</f>
        <v>32</v>
      </c>
      <c r="L131" s="237">
        <f>IFERROR(ROUND(VLOOKUP(A131,[2]GESTANTES!$B$10:$J$222,8,FALSE),0),0)</f>
        <v>32</v>
      </c>
      <c r="M131" s="237">
        <f>IFERROR(ROUND(VLOOKUP(A131,[2]GESTANTES!$B$10:$J$222,9,FALSE),0),0)</f>
        <v>54</v>
      </c>
      <c r="N131" s="236">
        <f>IFERROR(ROUND(VLOOKUP(A131,'[3]CHICLAYO 5 -59'!$B$12:$H$301,3,FALSE),0),0)</f>
        <v>17</v>
      </c>
      <c r="O131" s="236">
        <f>IFERROR(ROUND(VLOOKUP(A131,'[3]CHICLAYO 5 -59'!$B$12:$H$301,4,FALSE),0),0)</f>
        <v>103</v>
      </c>
      <c r="P131" s="236">
        <f>IFERROR(ROUND(VLOOKUP(A131,'[3]CHICLAYO 5 -59'!$B$12:$H$301,5,FALSE),0),0)</f>
        <v>17</v>
      </c>
      <c r="Q131" s="236">
        <f>IFERROR(ROUND(VLOOKUP(A131,'[3]CHICLAYO 5 -59'!$B$12:$H$301,6,FALSE),0),0)</f>
        <v>9</v>
      </c>
      <c r="R131" s="236">
        <f>IFERROR(ROUND(VLOOKUP(A131,'[3]CHICLAYO 5 -59'!$B$12:$H$301,7,FALSE),0),0)</f>
        <v>9</v>
      </c>
      <c r="S131" s="196">
        <f>ROUND(VLOOKUP(A131,'[4]CHICLAYO AM'!$B$12:$E$286,3,FALSE),0)</f>
        <v>44</v>
      </c>
      <c r="T131" s="196">
        <f>ROUND(VLOOKUP(A131,'[4]CHICLAYO AM'!$B$12:$E$286,4,FALSE),0)</f>
        <v>89</v>
      </c>
      <c r="U131" s="51" t="str">
        <f>VLOOKUP(A131,'[1]4'!$A$2:$F$256,3,FALSE)</f>
        <v>LAMBAYEQUE</v>
      </c>
    </row>
    <row r="132" spans="1:21" x14ac:dyDescent="0.3">
      <c r="A132" s="15"/>
      <c r="B132" s="24" t="e">
        <v>#N/A</v>
      </c>
      <c r="C132" s="21"/>
      <c r="D132" s="23">
        <f>SUM(D133:D136)</f>
        <v>366</v>
      </c>
      <c r="E132" s="23">
        <f t="shared" ref="E132:T132" si="106">SUM(E133:E136)</f>
        <v>416</v>
      </c>
      <c r="F132" s="23">
        <f t="shared" si="106"/>
        <v>472</v>
      </c>
      <c r="G132" s="23">
        <f t="shared" si="106"/>
        <v>397</v>
      </c>
      <c r="H132" s="23">
        <f t="shared" si="106"/>
        <v>410</v>
      </c>
      <c r="I132" s="23">
        <f t="shared" si="106"/>
        <v>0</v>
      </c>
      <c r="J132" s="23">
        <f t="shared" ref="J132:M132" si="107">SUM(J133:J136)</f>
        <v>154</v>
      </c>
      <c r="K132" s="23">
        <f t="shared" si="107"/>
        <v>154</v>
      </c>
      <c r="L132" s="23">
        <f t="shared" si="107"/>
        <v>154</v>
      </c>
      <c r="M132" s="23">
        <f t="shared" si="107"/>
        <v>264</v>
      </c>
      <c r="N132" s="23">
        <f t="shared" ref="N132:R132" si="108">SUM(N133:N136)</f>
        <v>372</v>
      </c>
      <c r="O132" s="23">
        <f t="shared" si="108"/>
        <v>2225</v>
      </c>
      <c r="P132" s="23">
        <f t="shared" si="108"/>
        <v>372</v>
      </c>
      <c r="Q132" s="23">
        <f t="shared" si="108"/>
        <v>184</v>
      </c>
      <c r="R132" s="23">
        <f t="shared" si="108"/>
        <v>184</v>
      </c>
      <c r="S132" s="23">
        <f t="shared" ref="S132" si="109">SUM(S133:S136)</f>
        <v>1162</v>
      </c>
      <c r="T132" s="23">
        <f t="shared" si="106"/>
        <v>2325</v>
      </c>
      <c r="U132" s="51"/>
    </row>
    <row r="133" spans="1:21" x14ac:dyDescent="0.3">
      <c r="A133" s="15">
        <v>4380</v>
      </c>
      <c r="B133" s="24" t="s">
        <v>101</v>
      </c>
      <c r="C133" s="21"/>
      <c r="D133" s="48">
        <v>240</v>
      </c>
      <c r="E133" s="48">
        <v>273</v>
      </c>
      <c r="F133" s="48">
        <v>263</v>
      </c>
      <c r="G133" s="48">
        <v>255</v>
      </c>
      <c r="H133" s="48">
        <v>255</v>
      </c>
      <c r="I133" s="48"/>
      <c r="J133" s="237">
        <f>IFERROR(ROUND(VLOOKUP(A133,[2]GESTANTES!$B$10:$J$222,6,FALSE),0),0)</f>
        <v>100</v>
      </c>
      <c r="K133" s="237">
        <f>IFERROR(ROUND(VLOOKUP(A133,[2]GESTANTES!$B$10:$J$222,7,FALSE),0),0)</f>
        <v>100</v>
      </c>
      <c r="L133" s="237">
        <f>IFERROR(ROUND(VLOOKUP(A133,[2]GESTANTES!$B$10:$J$222,8,FALSE),0),0)</f>
        <v>100</v>
      </c>
      <c r="M133" s="237">
        <f>IFERROR(ROUND(VLOOKUP(A133,[2]GESTANTES!$B$10:$J$222,9,FALSE),0),0)</f>
        <v>172</v>
      </c>
      <c r="N133" s="236">
        <f>IFERROR(ROUND(VLOOKUP(A133,'[3]CHICLAYO 5 -59'!$B$12:$H$301,3,FALSE),0),0)</f>
        <v>241</v>
      </c>
      <c r="O133" s="236">
        <f>IFERROR(ROUND(VLOOKUP(A133,'[3]CHICLAYO 5 -59'!$B$12:$H$301,4,FALSE),0),0)</f>
        <v>1445</v>
      </c>
      <c r="P133" s="236">
        <f>IFERROR(ROUND(VLOOKUP(A133,'[3]CHICLAYO 5 -59'!$B$12:$H$301,5,FALSE),0),0)</f>
        <v>241</v>
      </c>
      <c r="Q133" s="236">
        <f>IFERROR(ROUND(VLOOKUP(A133,'[3]CHICLAYO 5 -59'!$B$12:$H$301,6,FALSE),0),0)</f>
        <v>120</v>
      </c>
      <c r="R133" s="236">
        <f>IFERROR(ROUND(VLOOKUP(A133,'[3]CHICLAYO 5 -59'!$B$12:$H$301,7,FALSE),0),0)</f>
        <v>120</v>
      </c>
      <c r="S133" s="196">
        <f>ROUND(VLOOKUP(A133,'[4]CHICLAYO AM'!$B$12:$E$286,3,FALSE),0)</f>
        <v>754</v>
      </c>
      <c r="T133" s="196">
        <f>ROUND(VLOOKUP(A133,'[4]CHICLAYO AM'!$B$12:$E$286,4,FALSE),0)</f>
        <v>1508</v>
      </c>
      <c r="U133" s="51" t="str">
        <f>VLOOKUP(A133,'[1]4'!$A$2:$F$256,3,FALSE)</f>
        <v>MOCHUMI</v>
      </c>
    </row>
    <row r="134" spans="1:21" x14ac:dyDescent="0.3">
      <c r="A134" s="15">
        <v>4381</v>
      </c>
      <c r="B134" s="24" t="s">
        <v>102</v>
      </c>
      <c r="C134" s="21"/>
      <c r="D134" s="48">
        <v>40</v>
      </c>
      <c r="E134" s="48">
        <v>42</v>
      </c>
      <c r="F134" s="48">
        <v>53</v>
      </c>
      <c r="G134" s="48">
        <v>42</v>
      </c>
      <c r="H134" s="48">
        <v>42</v>
      </c>
      <c r="I134" s="48"/>
      <c r="J134" s="237">
        <f>IFERROR(ROUND(VLOOKUP(A134,[2]GESTANTES!$B$10:$J$222,6,FALSE),0),0)</f>
        <v>16</v>
      </c>
      <c r="K134" s="237">
        <f>IFERROR(ROUND(VLOOKUP(A134,[2]GESTANTES!$B$10:$J$222,7,FALSE),0),0)</f>
        <v>16</v>
      </c>
      <c r="L134" s="237">
        <f>IFERROR(ROUND(VLOOKUP(A134,[2]GESTANTES!$B$10:$J$222,8,FALSE),0),0)</f>
        <v>16</v>
      </c>
      <c r="M134" s="237">
        <f>IFERROR(ROUND(VLOOKUP(A134,[2]GESTANTES!$B$10:$J$222,9,FALSE),0),0)</f>
        <v>27</v>
      </c>
      <c r="N134" s="236">
        <f>IFERROR(ROUND(VLOOKUP(A134,'[3]CHICLAYO 5 -59'!$B$12:$H$301,3,FALSE),0),0)</f>
        <v>31</v>
      </c>
      <c r="O134" s="236">
        <f>IFERROR(ROUND(VLOOKUP(A134,'[3]CHICLAYO 5 -59'!$B$12:$H$301,4,FALSE),0),0)</f>
        <v>184</v>
      </c>
      <c r="P134" s="236">
        <f>IFERROR(ROUND(VLOOKUP(A134,'[3]CHICLAYO 5 -59'!$B$12:$H$301,5,FALSE),0),0)</f>
        <v>31</v>
      </c>
      <c r="Q134" s="236">
        <f>IFERROR(ROUND(VLOOKUP(A134,'[3]CHICLAYO 5 -59'!$B$12:$H$301,6,FALSE),0),0)</f>
        <v>15</v>
      </c>
      <c r="R134" s="236">
        <f>IFERROR(ROUND(VLOOKUP(A134,'[3]CHICLAYO 5 -59'!$B$12:$H$301,7,FALSE),0),0)</f>
        <v>15</v>
      </c>
      <c r="S134" s="196">
        <f>ROUND(VLOOKUP(A134,'[4]CHICLAYO AM'!$B$12:$E$286,3,FALSE),0)</f>
        <v>97</v>
      </c>
      <c r="T134" s="196">
        <f>ROUND(VLOOKUP(A134,'[4]CHICLAYO AM'!$B$12:$E$286,4,FALSE),0)</f>
        <v>193</v>
      </c>
      <c r="U134" s="51" t="str">
        <f>VLOOKUP(A134,'[1]4'!$A$2:$F$256,3,FALSE)</f>
        <v>MOCHUMI</v>
      </c>
    </row>
    <row r="135" spans="1:21" x14ac:dyDescent="0.3">
      <c r="A135" s="15">
        <v>4382</v>
      </c>
      <c r="B135" s="24" t="s">
        <v>103</v>
      </c>
      <c r="C135" s="21"/>
      <c r="D135" s="48">
        <v>44</v>
      </c>
      <c r="E135" s="48">
        <v>47</v>
      </c>
      <c r="F135" s="48">
        <v>84</v>
      </c>
      <c r="G135" s="48">
        <v>46</v>
      </c>
      <c r="H135" s="48">
        <v>60</v>
      </c>
      <c r="I135" s="48"/>
      <c r="J135" s="237">
        <f>IFERROR(ROUND(VLOOKUP(A135,[2]GESTANTES!$B$10:$J$222,6,FALSE),0),0)</f>
        <v>18</v>
      </c>
      <c r="K135" s="237">
        <f>IFERROR(ROUND(VLOOKUP(A135,[2]GESTANTES!$B$10:$J$222,7,FALSE),0),0)</f>
        <v>18</v>
      </c>
      <c r="L135" s="237">
        <f>IFERROR(ROUND(VLOOKUP(A135,[2]GESTANTES!$B$10:$J$222,8,FALSE),0),0)</f>
        <v>18</v>
      </c>
      <c r="M135" s="237">
        <f>IFERROR(ROUND(VLOOKUP(A135,[2]GESTANTES!$B$10:$J$222,9,FALSE),0),0)</f>
        <v>30</v>
      </c>
      <c r="N135" s="236">
        <f>IFERROR(ROUND(VLOOKUP(A135,'[3]CHICLAYO 5 -59'!$B$12:$H$301,3,FALSE),0),0)</f>
        <v>75</v>
      </c>
      <c r="O135" s="236">
        <f>IFERROR(ROUND(VLOOKUP(A135,'[3]CHICLAYO 5 -59'!$B$12:$H$301,4,FALSE),0),0)</f>
        <v>447</v>
      </c>
      <c r="P135" s="236">
        <f>IFERROR(ROUND(VLOOKUP(A135,'[3]CHICLAYO 5 -59'!$B$12:$H$301,5,FALSE),0),0)</f>
        <v>75</v>
      </c>
      <c r="Q135" s="236">
        <f>IFERROR(ROUND(VLOOKUP(A135,'[3]CHICLAYO 5 -59'!$B$12:$H$301,6,FALSE),0),0)</f>
        <v>37</v>
      </c>
      <c r="R135" s="236">
        <f>IFERROR(ROUND(VLOOKUP(A135,'[3]CHICLAYO 5 -59'!$B$12:$H$301,7,FALSE),0),0)</f>
        <v>37</v>
      </c>
      <c r="S135" s="196">
        <f>ROUND(VLOOKUP(A135,'[4]CHICLAYO AM'!$B$12:$E$286,3,FALSE),0)</f>
        <v>233</v>
      </c>
      <c r="T135" s="196">
        <f>ROUND(VLOOKUP(A135,'[4]CHICLAYO AM'!$B$12:$E$286,4,FALSE),0)</f>
        <v>467</v>
      </c>
      <c r="U135" s="51" t="str">
        <f>VLOOKUP(A135,'[1]4'!$A$2:$F$256,3,FALSE)</f>
        <v>MOCHUMI</v>
      </c>
    </row>
    <row r="136" spans="1:21" x14ac:dyDescent="0.3">
      <c r="A136" s="15">
        <v>4383</v>
      </c>
      <c r="B136" s="24" t="s">
        <v>104</v>
      </c>
      <c r="C136" s="21"/>
      <c r="D136" s="48">
        <v>42</v>
      </c>
      <c r="E136" s="48">
        <v>54</v>
      </c>
      <c r="F136" s="48">
        <v>72</v>
      </c>
      <c r="G136" s="48">
        <v>54</v>
      </c>
      <c r="H136" s="48">
        <v>53</v>
      </c>
      <c r="I136" s="48"/>
      <c r="J136" s="237">
        <f>IFERROR(ROUND(VLOOKUP(A136,[2]GESTANTES!$B$10:$J$222,6,FALSE),0),0)</f>
        <v>20</v>
      </c>
      <c r="K136" s="237">
        <f>IFERROR(ROUND(VLOOKUP(A136,[2]GESTANTES!$B$10:$J$222,7,FALSE),0),0)</f>
        <v>20</v>
      </c>
      <c r="L136" s="237">
        <f>IFERROR(ROUND(VLOOKUP(A136,[2]GESTANTES!$B$10:$J$222,8,FALSE),0),0)</f>
        <v>20</v>
      </c>
      <c r="M136" s="237">
        <f>IFERROR(ROUND(VLOOKUP(A136,[2]GESTANTES!$B$10:$J$222,9,FALSE),0),0)</f>
        <v>35</v>
      </c>
      <c r="N136" s="236">
        <f>IFERROR(ROUND(VLOOKUP(A136,'[3]CHICLAYO 5 -59'!$B$12:$H$301,3,FALSE),0),0)</f>
        <v>25</v>
      </c>
      <c r="O136" s="236">
        <f>IFERROR(ROUND(VLOOKUP(A136,'[3]CHICLAYO 5 -59'!$B$12:$H$301,4,FALSE),0),0)</f>
        <v>149</v>
      </c>
      <c r="P136" s="236">
        <f>IFERROR(ROUND(VLOOKUP(A136,'[3]CHICLAYO 5 -59'!$B$12:$H$301,5,FALSE),0),0)</f>
        <v>25</v>
      </c>
      <c r="Q136" s="236">
        <f>IFERROR(ROUND(VLOOKUP(A136,'[3]CHICLAYO 5 -59'!$B$12:$H$301,6,FALSE),0),0)</f>
        <v>12</v>
      </c>
      <c r="R136" s="236">
        <f>IFERROR(ROUND(VLOOKUP(A136,'[3]CHICLAYO 5 -59'!$B$12:$H$301,7,FALSE),0),0)</f>
        <v>12</v>
      </c>
      <c r="S136" s="196">
        <f>ROUND(VLOOKUP(A136,'[4]CHICLAYO AM'!$B$12:$E$286,3,FALSE),0)</f>
        <v>78</v>
      </c>
      <c r="T136" s="196">
        <f>ROUND(VLOOKUP(A136,'[4]CHICLAYO AM'!$B$12:$E$286,4,FALSE),0)</f>
        <v>157</v>
      </c>
      <c r="U136" s="51" t="str">
        <f>VLOOKUP(A136,'[1]4'!$A$2:$F$256,3,FALSE)</f>
        <v>MOCHUMI</v>
      </c>
    </row>
    <row r="137" spans="1:21" x14ac:dyDescent="0.3">
      <c r="A137" s="15"/>
      <c r="B137" s="24" t="e">
        <v>#N/A</v>
      </c>
      <c r="C137" s="21"/>
      <c r="D137" s="23">
        <f>SUM(D138:D158)</f>
        <v>1433</v>
      </c>
      <c r="E137" s="23">
        <f t="shared" ref="E137:T137" si="110">SUM(E138:E158)</f>
        <v>1519</v>
      </c>
      <c r="F137" s="23">
        <f t="shared" si="110"/>
        <v>1755</v>
      </c>
      <c r="G137" s="23">
        <f t="shared" si="110"/>
        <v>1364</v>
      </c>
      <c r="H137" s="23">
        <f t="shared" si="110"/>
        <v>1388</v>
      </c>
      <c r="I137" s="23">
        <f t="shared" si="110"/>
        <v>0</v>
      </c>
      <c r="J137" s="23">
        <f t="shared" ref="J137:M137" si="111">SUM(J138:J158)</f>
        <v>553</v>
      </c>
      <c r="K137" s="23">
        <f t="shared" si="111"/>
        <v>553</v>
      </c>
      <c r="L137" s="23">
        <f t="shared" si="111"/>
        <v>553</v>
      </c>
      <c r="M137" s="23">
        <f t="shared" si="111"/>
        <v>946</v>
      </c>
      <c r="N137" s="23">
        <f t="shared" ref="N137:R137" si="112">SUM(N138:N158)</f>
        <v>849</v>
      </c>
      <c r="O137" s="23">
        <f t="shared" si="112"/>
        <v>5100</v>
      </c>
      <c r="P137" s="23">
        <f t="shared" si="112"/>
        <v>849</v>
      </c>
      <c r="Q137" s="23">
        <f t="shared" si="112"/>
        <v>425</v>
      </c>
      <c r="R137" s="23">
        <f t="shared" si="112"/>
        <v>425</v>
      </c>
      <c r="S137" s="23">
        <f t="shared" ref="S137" si="113">SUM(S138:S158)</f>
        <v>1656</v>
      </c>
      <c r="T137" s="23">
        <f t="shared" si="110"/>
        <v>3308</v>
      </c>
      <c r="U137" s="51"/>
    </row>
    <row r="138" spans="1:21" x14ac:dyDescent="0.3">
      <c r="A138" s="15">
        <v>4420</v>
      </c>
      <c r="B138" s="24" t="s">
        <v>141</v>
      </c>
      <c r="C138" s="21"/>
      <c r="D138" s="48">
        <v>318</v>
      </c>
      <c r="E138" s="48">
        <v>287</v>
      </c>
      <c r="F138" s="48">
        <v>400</v>
      </c>
      <c r="G138" s="48">
        <v>330</v>
      </c>
      <c r="H138" s="48">
        <v>370</v>
      </c>
      <c r="I138" s="48"/>
      <c r="J138" s="237">
        <f>IFERROR(ROUND(VLOOKUP(A138,[2]GESTANTES!$B$10:$J$222,6,FALSE),0),0)</f>
        <v>124</v>
      </c>
      <c r="K138" s="237">
        <f>IFERROR(ROUND(VLOOKUP(A138,[2]GESTANTES!$B$10:$J$222,7,FALSE),0),0)</f>
        <v>124</v>
      </c>
      <c r="L138" s="237">
        <f>IFERROR(ROUND(VLOOKUP(A138,[2]GESTANTES!$B$10:$J$222,8,FALSE),0),0)</f>
        <v>124</v>
      </c>
      <c r="M138" s="237">
        <f>IFERROR(ROUND(VLOOKUP(A138,[2]GESTANTES!$B$10:$J$222,9,FALSE),0),0)</f>
        <v>213</v>
      </c>
      <c r="N138" s="236">
        <f>IFERROR(ROUND(VLOOKUP(A138,'[3]CHICLAYO 5 -59'!$B$12:$H$301,3,FALSE),0),0)</f>
        <v>124</v>
      </c>
      <c r="O138" s="236">
        <f>IFERROR(ROUND(VLOOKUP(A138,'[3]CHICLAYO 5 -59'!$B$12:$H$301,4,FALSE),0),0)</f>
        <v>743</v>
      </c>
      <c r="P138" s="236">
        <f>IFERROR(ROUND(VLOOKUP(A138,'[3]CHICLAYO 5 -59'!$B$12:$H$301,5,FALSE),0),0)</f>
        <v>124</v>
      </c>
      <c r="Q138" s="236">
        <f>IFERROR(ROUND(VLOOKUP(A138,'[3]CHICLAYO 5 -59'!$B$12:$H$301,6,FALSE),0),0)</f>
        <v>62</v>
      </c>
      <c r="R138" s="236">
        <f>IFERROR(ROUND(VLOOKUP(A138,'[3]CHICLAYO 5 -59'!$B$12:$H$301,7,FALSE),0),0)</f>
        <v>62</v>
      </c>
      <c r="S138" s="196">
        <f>ROUND(VLOOKUP(A138,'[4]CHICLAYO AM'!$B$12:$E$286,3,FALSE),0)</f>
        <v>241</v>
      </c>
      <c r="T138" s="196">
        <f>ROUND(VLOOKUP(A138,'[4]CHICLAYO AM'!$B$12:$E$286,4,FALSE),0)</f>
        <v>482</v>
      </c>
      <c r="U138" s="51" t="str">
        <f>VLOOKUP(A138,'[1]4'!$A$2:$F$256,3,FALSE)</f>
        <v>MORROPE</v>
      </c>
    </row>
    <row r="139" spans="1:21" x14ac:dyDescent="0.3">
      <c r="A139" s="15">
        <v>4421</v>
      </c>
      <c r="B139" s="24" t="s">
        <v>142</v>
      </c>
      <c r="C139" s="21"/>
      <c r="D139" s="48">
        <v>85</v>
      </c>
      <c r="E139" s="48">
        <v>95</v>
      </c>
      <c r="F139" s="48">
        <v>90</v>
      </c>
      <c r="G139" s="48">
        <v>73</v>
      </c>
      <c r="H139" s="48">
        <v>63</v>
      </c>
      <c r="I139" s="48"/>
      <c r="J139" s="237">
        <f>IFERROR(ROUND(VLOOKUP(A139,[2]GESTANTES!$B$10:$J$222,6,FALSE),0),0)</f>
        <v>34</v>
      </c>
      <c r="K139" s="237">
        <f>IFERROR(ROUND(VLOOKUP(A139,[2]GESTANTES!$B$10:$J$222,7,FALSE),0),0)</f>
        <v>34</v>
      </c>
      <c r="L139" s="237">
        <f>IFERROR(ROUND(VLOOKUP(A139,[2]GESTANTES!$B$10:$J$222,8,FALSE),0),0)</f>
        <v>34</v>
      </c>
      <c r="M139" s="237">
        <f>IFERROR(ROUND(VLOOKUP(A139,[2]GESTANTES!$B$10:$J$222,9,FALSE),0),0)</f>
        <v>58</v>
      </c>
      <c r="N139" s="236">
        <f>IFERROR(ROUND(VLOOKUP(A139,'[3]CHICLAYO 5 -59'!$B$12:$H$301,3,FALSE),0),0)</f>
        <v>44</v>
      </c>
      <c r="O139" s="236">
        <f>IFERROR(ROUND(VLOOKUP(A139,'[3]CHICLAYO 5 -59'!$B$12:$H$301,4,FALSE),0),0)</f>
        <v>264</v>
      </c>
      <c r="P139" s="236">
        <f>IFERROR(ROUND(VLOOKUP(A139,'[3]CHICLAYO 5 -59'!$B$12:$H$301,5,FALSE),0),0)</f>
        <v>44</v>
      </c>
      <c r="Q139" s="236">
        <f>IFERROR(ROUND(VLOOKUP(A139,'[3]CHICLAYO 5 -59'!$B$12:$H$301,6,FALSE),0),0)</f>
        <v>22</v>
      </c>
      <c r="R139" s="236">
        <f>IFERROR(ROUND(VLOOKUP(A139,'[3]CHICLAYO 5 -59'!$B$12:$H$301,7,FALSE),0),0)</f>
        <v>22</v>
      </c>
      <c r="S139" s="196">
        <f>ROUND(VLOOKUP(A139,'[4]CHICLAYO AM'!$B$12:$E$286,3,FALSE),0)</f>
        <v>86</v>
      </c>
      <c r="T139" s="196">
        <f>ROUND(VLOOKUP(A139,'[4]CHICLAYO AM'!$B$12:$E$286,4,FALSE),0)</f>
        <v>172</v>
      </c>
      <c r="U139" s="51" t="str">
        <f>VLOOKUP(A139,'[1]4'!$A$2:$F$256,3,FALSE)</f>
        <v>MORROPE</v>
      </c>
    </row>
    <row r="140" spans="1:21" x14ac:dyDescent="0.3">
      <c r="A140" s="15">
        <v>4422</v>
      </c>
      <c r="B140" s="24" t="s">
        <v>143</v>
      </c>
      <c r="C140" s="21"/>
      <c r="D140" s="48">
        <v>60</v>
      </c>
      <c r="E140" s="48">
        <v>65</v>
      </c>
      <c r="F140" s="48">
        <v>78</v>
      </c>
      <c r="G140" s="48">
        <v>45</v>
      </c>
      <c r="H140" s="48">
        <v>54</v>
      </c>
      <c r="I140" s="48"/>
      <c r="J140" s="237">
        <f>IFERROR(ROUND(VLOOKUP(A140,[2]GESTANTES!$B$10:$J$222,6,FALSE),0),0)</f>
        <v>19</v>
      </c>
      <c r="K140" s="237">
        <f>IFERROR(ROUND(VLOOKUP(A140,[2]GESTANTES!$B$10:$J$222,7,FALSE),0),0)</f>
        <v>19</v>
      </c>
      <c r="L140" s="237">
        <f>IFERROR(ROUND(VLOOKUP(A140,[2]GESTANTES!$B$10:$J$222,8,FALSE),0),0)</f>
        <v>19</v>
      </c>
      <c r="M140" s="237">
        <f>IFERROR(ROUND(VLOOKUP(A140,[2]GESTANTES!$B$10:$J$222,9,FALSE),0),0)</f>
        <v>33</v>
      </c>
      <c r="N140" s="236">
        <f>IFERROR(ROUND(VLOOKUP(A140,'[3]CHICLAYO 5 -59'!$B$12:$H$301,3,FALSE),0),0)</f>
        <v>43</v>
      </c>
      <c r="O140" s="236">
        <f>IFERROR(ROUND(VLOOKUP(A140,'[3]CHICLAYO 5 -59'!$B$12:$H$301,4,FALSE),0),0)</f>
        <v>257</v>
      </c>
      <c r="P140" s="236">
        <f>IFERROR(ROUND(VLOOKUP(A140,'[3]CHICLAYO 5 -59'!$B$12:$H$301,5,FALSE),0),0)</f>
        <v>43</v>
      </c>
      <c r="Q140" s="236">
        <f>IFERROR(ROUND(VLOOKUP(A140,'[3]CHICLAYO 5 -59'!$B$12:$H$301,6,FALSE),0),0)</f>
        <v>21</v>
      </c>
      <c r="R140" s="236">
        <f>IFERROR(ROUND(VLOOKUP(A140,'[3]CHICLAYO 5 -59'!$B$12:$H$301,7,FALSE),0),0)</f>
        <v>21</v>
      </c>
      <c r="S140" s="196">
        <f>ROUND(VLOOKUP(A140,'[4]CHICLAYO AM'!$B$12:$E$286,3,FALSE),0)</f>
        <v>83</v>
      </c>
      <c r="T140" s="196">
        <f>ROUND(VLOOKUP(A140,'[4]CHICLAYO AM'!$B$12:$E$286,4,FALSE),0)</f>
        <v>166</v>
      </c>
      <c r="U140" s="51" t="str">
        <f>VLOOKUP(A140,'[1]4'!$A$2:$F$256,3,FALSE)</f>
        <v>MORROPE</v>
      </c>
    </row>
    <row r="141" spans="1:21" x14ac:dyDescent="0.3">
      <c r="A141" s="15">
        <v>4423</v>
      </c>
      <c r="B141" s="24" t="s">
        <v>144</v>
      </c>
      <c r="C141" s="21"/>
      <c r="D141" s="48">
        <v>90</v>
      </c>
      <c r="E141" s="48">
        <v>110</v>
      </c>
      <c r="F141" s="48">
        <v>120</v>
      </c>
      <c r="G141" s="48">
        <v>87</v>
      </c>
      <c r="H141" s="48">
        <v>80</v>
      </c>
      <c r="I141" s="48"/>
      <c r="J141" s="237">
        <f>IFERROR(ROUND(VLOOKUP(A141,[2]GESTANTES!$B$10:$J$222,6,FALSE),0),0)</f>
        <v>40</v>
      </c>
      <c r="K141" s="237">
        <f>IFERROR(ROUND(VLOOKUP(A141,[2]GESTANTES!$B$10:$J$222,7,FALSE),0),0)</f>
        <v>40</v>
      </c>
      <c r="L141" s="237">
        <f>IFERROR(ROUND(VLOOKUP(A141,[2]GESTANTES!$B$10:$J$222,8,FALSE),0),0)</f>
        <v>40</v>
      </c>
      <c r="M141" s="237">
        <f>IFERROR(ROUND(VLOOKUP(A141,[2]GESTANTES!$B$10:$J$222,9,FALSE),0),0)</f>
        <v>68</v>
      </c>
      <c r="N141" s="236">
        <f>IFERROR(ROUND(VLOOKUP(A141,'[3]CHICLAYO 5 -59'!$B$12:$H$301,3,FALSE),0),0)</f>
        <v>54</v>
      </c>
      <c r="O141" s="236">
        <f>IFERROR(ROUND(VLOOKUP(A141,'[3]CHICLAYO 5 -59'!$B$12:$H$301,4,FALSE),0),0)</f>
        <v>325</v>
      </c>
      <c r="P141" s="236">
        <f>IFERROR(ROUND(VLOOKUP(A141,'[3]CHICLAYO 5 -59'!$B$12:$H$301,5,FALSE),0),0)</f>
        <v>54</v>
      </c>
      <c r="Q141" s="236">
        <f>IFERROR(ROUND(VLOOKUP(A141,'[3]CHICLAYO 5 -59'!$B$12:$H$301,6,FALSE),0),0)</f>
        <v>27</v>
      </c>
      <c r="R141" s="236">
        <f>IFERROR(ROUND(VLOOKUP(A141,'[3]CHICLAYO 5 -59'!$B$12:$H$301,7,FALSE),0),0)</f>
        <v>27</v>
      </c>
      <c r="S141" s="196">
        <f>ROUND(VLOOKUP(A141,'[4]CHICLAYO AM'!$B$12:$E$286,3,FALSE),0)</f>
        <v>106</v>
      </c>
      <c r="T141" s="196">
        <f>ROUND(VLOOKUP(A141,'[4]CHICLAYO AM'!$B$12:$E$286,4,FALSE),0)</f>
        <v>212</v>
      </c>
      <c r="U141" s="51" t="str">
        <f>VLOOKUP(A141,'[1]4'!$A$2:$F$256,3,FALSE)</f>
        <v>MORROPE</v>
      </c>
    </row>
    <row r="142" spans="1:21" x14ac:dyDescent="0.3">
      <c r="A142" s="15">
        <v>4424</v>
      </c>
      <c r="B142" s="24" t="s">
        <v>145</v>
      </c>
      <c r="C142" s="21"/>
      <c r="D142" s="48">
        <v>75</v>
      </c>
      <c r="E142" s="48">
        <v>76</v>
      </c>
      <c r="F142" s="48">
        <v>86</v>
      </c>
      <c r="G142" s="48">
        <v>68</v>
      </c>
      <c r="H142" s="48">
        <v>61</v>
      </c>
      <c r="I142" s="48"/>
      <c r="J142" s="237">
        <f>IFERROR(ROUND(VLOOKUP(A142,[2]GESTANTES!$B$10:$J$222,6,FALSE),0),0)</f>
        <v>27</v>
      </c>
      <c r="K142" s="237">
        <f>IFERROR(ROUND(VLOOKUP(A142,[2]GESTANTES!$B$10:$J$222,7,FALSE),0),0)</f>
        <v>27</v>
      </c>
      <c r="L142" s="237">
        <f>IFERROR(ROUND(VLOOKUP(A142,[2]GESTANTES!$B$10:$J$222,8,FALSE),0),0)</f>
        <v>27</v>
      </c>
      <c r="M142" s="237">
        <f>IFERROR(ROUND(VLOOKUP(A142,[2]GESTANTES!$B$10:$J$222,9,FALSE),0),0)</f>
        <v>46</v>
      </c>
      <c r="N142" s="236">
        <f>IFERROR(ROUND(VLOOKUP(A142,'[3]CHICLAYO 5 -59'!$B$12:$H$301,3,FALSE),0),0)</f>
        <v>32</v>
      </c>
      <c r="O142" s="236">
        <f>IFERROR(ROUND(VLOOKUP(A142,'[3]CHICLAYO 5 -59'!$B$12:$H$301,4,FALSE),0),0)</f>
        <v>194</v>
      </c>
      <c r="P142" s="236">
        <f>IFERROR(ROUND(VLOOKUP(A142,'[3]CHICLAYO 5 -59'!$B$12:$H$301,5,FALSE),0),0)</f>
        <v>32</v>
      </c>
      <c r="Q142" s="236">
        <f>IFERROR(ROUND(VLOOKUP(A142,'[3]CHICLAYO 5 -59'!$B$12:$H$301,6,FALSE),0),0)</f>
        <v>16</v>
      </c>
      <c r="R142" s="236">
        <f>IFERROR(ROUND(VLOOKUP(A142,'[3]CHICLAYO 5 -59'!$B$12:$H$301,7,FALSE),0),0)</f>
        <v>16</v>
      </c>
      <c r="S142" s="196">
        <f>ROUND(VLOOKUP(A142,'[4]CHICLAYO AM'!$B$12:$E$286,3,FALSE),0)</f>
        <v>63</v>
      </c>
      <c r="T142" s="196">
        <f>ROUND(VLOOKUP(A142,'[4]CHICLAYO AM'!$B$12:$E$286,4,FALSE),0)</f>
        <v>126</v>
      </c>
      <c r="U142" s="51" t="str">
        <f>VLOOKUP(A142,'[1]4'!$A$2:$F$256,3,FALSE)</f>
        <v>MORROPE</v>
      </c>
    </row>
    <row r="143" spans="1:21" x14ac:dyDescent="0.3">
      <c r="A143" s="15">
        <v>4425</v>
      </c>
      <c r="B143" s="24" t="s">
        <v>146</v>
      </c>
      <c r="C143" s="21"/>
      <c r="D143" s="48">
        <v>49</v>
      </c>
      <c r="E143" s="48">
        <v>58</v>
      </c>
      <c r="F143" s="48">
        <v>65</v>
      </c>
      <c r="G143" s="48">
        <v>53</v>
      </c>
      <c r="H143" s="48">
        <v>60</v>
      </c>
      <c r="I143" s="48"/>
      <c r="J143" s="237">
        <f>IFERROR(ROUND(VLOOKUP(A143,[2]GESTANTES!$B$10:$J$222,6,FALSE),0),0)</f>
        <v>19</v>
      </c>
      <c r="K143" s="237">
        <f>IFERROR(ROUND(VLOOKUP(A143,[2]GESTANTES!$B$10:$J$222,7,FALSE),0),0)</f>
        <v>19</v>
      </c>
      <c r="L143" s="237">
        <f>IFERROR(ROUND(VLOOKUP(A143,[2]GESTANTES!$B$10:$J$222,8,FALSE),0),0)</f>
        <v>19</v>
      </c>
      <c r="M143" s="237">
        <f>IFERROR(ROUND(VLOOKUP(A143,[2]GESTANTES!$B$10:$J$222,9,FALSE),0),0)</f>
        <v>32</v>
      </c>
      <c r="N143" s="236">
        <f>IFERROR(ROUND(VLOOKUP(A143,'[3]CHICLAYO 5 -59'!$B$12:$H$301,3,FALSE),0),0)</f>
        <v>27</v>
      </c>
      <c r="O143" s="236">
        <f>IFERROR(ROUND(VLOOKUP(A143,'[3]CHICLAYO 5 -59'!$B$12:$H$301,4,FALSE),0),0)</f>
        <v>165</v>
      </c>
      <c r="P143" s="236">
        <f>IFERROR(ROUND(VLOOKUP(A143,'[3]CHICLAYO 5 -59'!$B$12:$H$301,5,FALSE),0),0)</f>
        <v>27</v>
      </c>
      <c r="Q143" s="236">
        <f>IFERROR(ROUND(VLOOKUP(A143,'[3]CHICLAYO 5 -59'!$B$12:$H$301,6,FALSE),0),0)</f>
        <v>14</v>
      </c>
      <c r="R143" s="236">
        <f>IFERROR(ROUND(VLOOKUP(A143,'[3]CHICLAYO 5 -59'!$B$12:$H$301,7,FALSE),0),0)</f>
        <v>14</v>
      </c>
      <c r="S143" s="196">
        <f>ROUND(VLOOKUP(A143,'[4]CHICLAYO AM'!$B$12:$E$286,3,FALSE),0)</f>
        <v>53</v>
      </c>
      <c r="T143" s="196">
        <f>ROUND(VLOOKUP(A143,'[4]CHICLAYO AM'!$B$12:$E$286,4,FALSE),0)</f>
        <v>106</v>
      </c>
      <c r="U143" s="51" t="str">
        <f>VLOOKUP(A143,'[1]4'!$A$2:$F$256,3,FALSE)</f>
        <v>MORROPE</v>
      </c>
    </row>
    <row r="144" spans="1:21" x14ac:dyDescent="0.3">
      <c r="A144" s="15">
        <v>4426</v>
      </c>
      <c r="B144" s="24" t="s">
        <v>147</v>
      </c>
      <c r="C144" s="21"/>
      <c r="D144" s="48">
        <v>82</v>
      </c>
      <c r="E144" s="48">
        <v>86</v>
      </c>
      <c r="F144" s="48">
        <v>110</v>
      </c>
      <c r="G144" s="48">
        <v>83</v>
      </c>
      <c r="H144" s="48">
        <v>80</v>
      </c>
      <c r="I144" s="48"/>
      <c r="J144" s="237">
        <f>IFERROR(ROUND(VLOOKUP(A144,[2]GESTANTES!$B$10:$J$222,6,FALSE),0),0)</f>
        <v>33</v>
      </c>
      <c r="K144" s="237">
        <f>IFERROR(ROUND(VLOOKUP(A144,[2]GESTANTES!$B$10:$J$222,7,FALSE),0),0)</f>
        <v>33</v>
      </c>
      <c r="L144" s="237">
        <f>IFERROR(ROUND(VLOOKUP(A144,[2]GESTANTES!$B$10:$J$222,8,FALSE),0),0)</f>
        <v>33</v>
      </c>
      <c r="M144" s="237">
        <f>IFERROR(ROUND(VLOOKUP(A144,[2]GESTANTES!$B$10:$J$222,9,FALSE),0),0)</f>
        <v>56</v>
      </c>
      <c r="N144" s="236">
        <f>IFERROR(ROUND(VLOOKUP(A144,'[3]CHICLAYO 5 -59'!$B$12:$H$301,3,FALSE),0),0)</f>
        <v>53</v>
      </c>
      <c r="O144" s="236">
        <f>IFERROR(ROUND(VLOOKUP(A144,'[3]CHICLAYO 5 -59'!$B$12:$H$301,4,FALSE),0),0)</f>
        <v>316</v>
      </c>
      <c r="P144" s="236">
        <f>IFERROR(ROUND(VLOOKUP(A144,'[3]CHICLAYO 5 -59'!$B$12:$H$301,5,FALSE),0),0)</f>
        <v>53</v>
      </c>
      <c r="Q144" s="236">
        <f>IFERROR(ROUND(VLOOKUP(A144,'[3]CHICLAYO 5 -59'!$B$12:$H$301,6,FALSE),0),0)</f>
        <v>26</v>
      </c>
      <c r="R144" s="236">
        <f>IFERROR(ROUND(VLOOKUP(A144,'[3]CHICLAYO 5 -59'!$B$12:$H$301,7,FALSE),0),0)</f>
        <v>26</v>
      </c>
      <c r="S144" s="196">
        <f>ROUND(VLOOKUP(A144,'[4]CHICLAYO AM'!$B$12:$E$286,3,FALSE),0)</f>
        <v>103</v>
      </c>
      <c r="T144" s="196">
        <f>ROUND(VLOOKUP(A144,'[4]CHICLAYO AM'!$B$12:$E$286,4,FALSE),0)</f>
        <v>205</v>
      </c>
      <c r="U144" s="51" t="str">
        <f>VLOOKUP(A144,'[1]4'!$A$2:$F$256,3,FALSE)</f>
        <v>MORROPE</v>
      </c>
    </row>
    <row r="145" spans="1:21" x14ac:dyDescent="0.3">
      <c r="A145" s="15">
        <v>4427</v>
      </c>
      <c r="B145" s="24" t="s">
        <v>148</v>
      </c>
      <c r="C145" s="21"/>
      <c r="D145" s="48">
        <v>36</v>
      </c>
      <c r="E145" s="48">
        <v>40</v>
      </c>
      <c r="F145" s="48">
        <v>50</v>
      </c>
      <c r="G145" s="48">
        <v>49</v>
      </c>
      <c r="H145" s="48">
        <v>30</v>
      </c>
      <c r="I145" s="48"/>
      <c r="J145" s="237">
        <f>IFERROR(ROUND(VLOOKUP(A145,[2]GESTANTES!$B$10:$J$222,6,FALSE),0),0)</f>
        <v>12</v>
      </c>
      <c r="K145" s="237">
        <f>IFERROR(ROUND(VLOOKUP(A145,[2]GESTANTES!$B$10:$J$222,7,FALSE),0),0)</f>
        <v>12</v>
      </c>
      <c r="L145" s="237">
        <f>IFERROR(ROUND(VLOOKUP(A145,[2]GESTANTES!$B$10:$J$222,8,FALSE),0),0)</f>
        <v>12</v>
      </c>
      <c r="M145" s="237">
        <f>IFERROR(ROUND(VLOOKUP(A145,[2]GESTANTES!$B$10:$J$222,9,FALSE),0),0)</f>
        <v>20</v>
      </c>
      <c r="N145" s="236">
        <f>IFERROR(ROUND(VLOOKUP(A145,'[3]CHICLAYO 5 -59'!$B$12:$H$301,3,FALSE),0),0)</f>
        <v>43</v>
      </c>
      <c r="O145" s="236">
        <f>IFERROR(ROUND(VLOOKUP(A145,'[3]CHICLAYO 5 -59'!$B$12:$H$301,4,FALSE),0),0)</f>
        <v>260</v>
      </c>
      <c r="P145" s="236">
        <f>IFERROR(ROUND(VLOOKUP(A145,'[3]CHICLAYO 5 -59'!$B$12:$H$301,5,FALSE),0),0)</f>
        <v>43</v>
      </c>
      <c r="Q145" s="236">
        <f>IFERROR(ROUND(VLOOKUP(A145,'[3]CHICLAYO 5 -59'!$B$12:$H$301,6,FALSE),0),0)</f>
        <v>22</v>
      </c>
      <c r="R145" s="236">
        <f>IFERROR(ROUND(VLOOKUP(A145,'[3]CHICLAYO 5 -59'!$B$12:$H$301,7,FALSE),0),0)</f>
        <v>22</v>
      </c>
      <c r="S145" s="196">
        <f>ROUND(VLOOKUP(A145,'[4]CHICLAYO AM'!$B$12:$E$286,3,FALSE),0)</f>
        <v>84</v>
      </c>
      <c r="T145" s="196">
        <f>ROUND(VLOOKUP(A145,'[4]CHICLAYO AM'!$B$12:$E$286,4,FALSE),0)</f>
        <v>167</v>
      </c>
      <c r="U145" s="51" t="str">
        <f>VLOOKUP(A145,'[1]4'!$A$2:$F$256,3,FALSE)</f>
        <v>MORROPE</v>
      </c>
    </row>
    <row r="146" spans="1:21" x14ac:dyDescent="0.3">
      <c r="A146" s="15">
        <v>4428</v>
      </c>
      <c r="B146" s="24" t="s">
        <v>149</v>
      </c>
      <c r="C146" s="21"/>
      <c r="D146" s="48">
        <v>80</v>
      </c>
      <c r="E146" s="48">
        <v>94</v>
      </c>
      <c r="F146" s="48">
        <v>90</v>
      </c>
      <c r="G146" s="48">
        <v>61</v>
      </c>
      <c r="H146" s="48">
        <v>71</v>
      </c>
      <c r="I146" s="48"/>
      <c r="J146" s="237">
        <f>IFERROR(ROUND(VLOOKUP(A146,[2]GESTANTES!$B$10:$J$222,6,FALSE),0),0)</f>
        <v>36</v>
      </c>
      <c r="K146" s="237">
        <f>IFERROR(ROUND(VLOOKUP(A146,[2]GESTANTES!$B$10:$J$222,7,FALSE),0),0)</f>
        <v>36</v>
      </c>
      <c r="L146" s="237">
        <f>IFERROR(ROUND(VLOOKUP(A146,[2]GESTANTES!$B$10:$J$222,8,FALSE),0),0)</f>
        <v>36</v>
      </c>
      <c r="M146" s="237">
        <f>IFERROR(ROUND(VLOOKUP(A146,[2]GESTANTES!$B$10:$J$222,9,FALSE),0),0)</f>
        <v>61</v>
      </c>
      <c r="N146" s="236">
        <f>IFERROR(ROUND(VLOOKUP(A146,'[3]CHICLAYO 5 -59'!$B$12:$H$301,3,FALSE),0),0)</f>
        <v>50</v>
      </c>
      <c r="O146" s="236">
        <f>IFERROR(ROUND(VLOOKUP(A146,'[3]CHICLAYO 5 -59'!$B$12:$H$301,4,FALSE),0),0)</f>
        <v>298</v>
      </c>
      <c r="P146" s="236">
        <f>IFERROR(ROUND(VLOOKUP(A146,'[3]CHICLAYO 5 -59'!$B$12:$H$301,5,FALSE),0),0)</f>
        <v>50</v>
      </c>
      <c r="Q146" s="236">
        <f>IFERROR(ROUND(VLOOKUP(A146,'[3]CHICLAYO 5 -59'!$B$12:$H$301,6,FALSE),0),0)</f>
        <v>25</v>
      </c>
      <c r="R146" s="236">
        <f>IFERROR(ROUND(VLOOKUP(A146,'[3]CHICLAYO 5 -59'!$B$12:$H$301,7,FALSE),0),0)</f>
        <v>25</v>
      </c>
      <c r="S146" s="196">
        <f>ROUND(VLOOKUP(A146,'[4]CHICLAYO AM'!$B$12:$E$286,3,FALSE),0)</f>
        <v>97</v>
      </c>
      <c r="T146" s="196">
        <f>ROUND(VLOOKUP(A146,'[4]CHICLAYO AM'!$B$12:$E$286,4,FALSE),0)</f>
        <v>194</v>
      </c>
      <c r="U146" s="51" t="str">
        <f>VLOOKUP(A146,'[1]4'!$A$2:$F$256,3,FALSE)</f>
        <v>MORROPE</v>
      </c>
    </row>
    <row r="147" spans="1:21" x14ac:dyDescent="0.3">
      <c r="A147" s="15">
        <v>4429</v>
      </c>
      <c r="B147" s="24" t="s">
        <v>150</v>
      </c>
      <c r="C147" s="21"/>
      <c r="D147" s="48">
        <v>165</v>
      </c>
      <c r="E147" s="48">
        <v>170</v>
      </c>
      <c r="F147" s="48">
        <v>163</v>
      </c>
      <c r="G147" s="48">
        <v>125</v>
      </c>
      <c r="H147" s="48">
        <v>149</v>
      </c>
      <c r="I147" s="48"/>
      <c r="J147" s="237">
        <f>IFERROR(ROUND(VLOOKUP(A147,[2]GESTANTES!$B$10:$J$222,6,FALSE),0),0)</f>
        <v>57</v>
      </c>
      <c r="K147" s="237">
        <f>IFERROR(ROUND(VLOOKUP(A147,[2]GESTANTES!$B$10:$J$222,7,FALSE),0),0)</f>
        <v>57</v>
      </c>
      <c r="L147" s="237">
        <f>IFERROR(ROUND(VLOOKUP(A147,[2]GESTANTES!$B$10:$J$222,8,FALSE),0),0)</f>
        <v>57</v>
      </c>
      <c r="M147" s="237">
        <f>IFERROR(ROUND(VLOOKUP(A147,[2]GESTANTES!$B$10:$J$222,9,FALSE),0),0)</f>
        <v>97</v>
      </c>
      <c r="N147" s="236">
        <f>IFERROR(ROUND(VLOOKUP(A147,'[3]CHICLAYO 5 -59'!$B$12:$H$301,3,FALSE),0),0)</f>
        <v>74</v>
      </c>
      <c r="O147" s="236">
        <f>IFERROR(ROUND(VLOOKUP(A147,'[3]CHICLAYO 5 -59'!$B$12:$H$301,4,FALSE),0),0)</f>
        <v>445</v>
      </c>
      <c r="P147" s="236">
        <f>IFERROR(ROUND(VLOOKUP(A147,'[3]CHICLAYO 5 -59'!$B$12:$H$301,5,FALSE),0),0)</f>
        <v>74</v>
      </c>
      <c r="Q147" s="236">
        <f>IFERROR(ROUND(VLOOKUP(A147,'[3]CHICLAYO 5 -59'!$B$12:$H$301,6,FALSE),0),0)</f>
        <v>37</v>
      </c>
      <c r="R147" s="236">
        <f>IFERROR(ROUND(VLOOKUP(A147,'[3]CHICLAYO 5 -59'!$B$12:$H$301,7,FALSE),0),0)</f>
        <v>37</v>
      </c>
      <c r="S147" s="196">
        <f>ROUND(VLOOKUP(A147,'[4]CHICLAYO AM'!$B$12:$E$286,3,FALSE),0)</f>
        <v>144</v>
      </c>
      <c r="T147" s="196">
        <f>ROUND(VLOOKUP(A147,'[4]CHICLAYO AM'!$B$12:$E$286,4,FALSE),0)</f>
        <v>288</v>
      </c>
      <c r="U147" s="51" t="str">
        <f>VLOOKUP(A147,'[1]4'!$A$2:$F$256,3,FALSE)</f>
        <v>MORROPE</v>
      </c>
    </row>
    <row r="148" spans="1:21" x14ac:dyDescent="0.3">
      <c r="A148" s="15">
        <v>4430</v>
      </c>
      <c r="B148" s="24" t="s">
        <v>151</v>
      </c>
      <c r="C148" s="21"/>
      <c r="D148" s="48">
        <v>40</v>
      </c>
      <c r="E148" s="48">
        <v>48</v>
      </c>
      <c r="F148" s="48">
        <v>50</v>
      </c>
      <c r="G148" s="48">
        <v>40</v>
      </c>
      <c r="H148" s="48">
        <v>40</v>
      </c>
      <c r="I148" s="48"/>
      <c r="J148" s="237">
        <f>IFERROR(ROUND(VLOOKUP(A148,[2]GESTANTES!$B$10:$J$222,6,FALSE),0),0)</f>
        <v>12</v>
      </c>
      <c r="K148" s="237">
        <f>IFERROR(ROUND(VLOOKUP(A148,[2]GESTANTES!$B$10:$J$222,7,FALSE),0),0)</f>
        <v>12</v>
      </c>
      <c r="L148" s="237">
        <f>IFERROR(ROUND(VLOOKUP(A148,[2]GESTANTES!$B$10:$J$222,8,FALSE),0),0)</f>
        <v>12</v>
      </c>
      <c r="M148" s="237">
        <f>IFERROR(ROUND(VLOOKUP(A148,[2]GESTANTES!$B$10:$J$222,9,FALSE),0),0)</f>
        <v>21</v>
      </c>
      <c r="N148" s="236">
        <f>IFERROR(ROUND(VLOOKUP(A148,'[3]CHICLAYO 5 -59'!$B$12:$H$301,3,FALSE),0),0)</f>
        <v>26</v>
      </c>
      <c r="O148" s="236">
        <f>IFERROR(ROUND(VLOOKUP(A148,'[3]CHICLAYO 5 -59'!$B$12:$H$301,4,FALSE),0),0)</f>
        <v>154</v>
      </c>
      <c r="P148" s="236">
        <f>IFERROR(ROUND(VLOOKUP(A148,'[3]CHICLAYO 5 -59'!$B$12:$H$301,5,FALSE),0),0)</f>
        <v>26</v>
      </c>
      <c r="Q148" s="236">
        <f>IFERROR(ROUND(VLOOKUP(A148,'[3]CHICLAYO 5 -59'!$B$12:$H$301,6,FALSE),0),0)</f>
        <v>13</v>
      </c>
      <c r="R148" s="236">
        <f>IFERROR(ROUND(VLOOKUP(A148,'[3]CHICLAYO 5 -59'!$B$12:$H$301,7,FALSE),0),0)</f>
        <v>13</v>
      </c>
      <c r="S148" s="196">
        <f>ROUND(VLOOKUP(A148,'[4]CHICLAYO AM'!$B$12:$E$286,3,FALSE),0)</f>
        <v>50</v>
      </c>
      <c r="T148" s="196">
        <f>ROUND(VLOOKUP(A148,'[4]CHICLAYO AM'!$B$12:$E$286,4,FALSE),0)</f>
        <v>100</v>
      </c>
      <c r="U148" s="51" t="str">
        <f>VLOOKUP(A148,'[1]4'!$A$2:$F$256,3,FALSE)</f>
        <v>MORROPE</v>
      </c>
    </row>
    <row r="149" spans="1:21" x14ac:dyDescent="0.3">
      <c r="A149" s="15">
        <v>4431</v>
      </c>
      <c r="B149" s="24" t="s">
        <v>152</v>
      </c>
      <c r="C149" s="21"/>
      <c r="D149" s="48">
        <v>20</v>
      </c>
      <c r="E149" s="48">
        <v>25</v>
      </c>
      <c r="F149" s="48">
        <v>30</v>
      </c>
      <c r="G149" s="48">
        <v>22</v>
      </c>
      <c r="H149" s="48">
        <v>20</v>
      </c>
      <c r="I149" s="48"/>
      <c r="J149" s="237">
        <f>IFERROR(ROUND(VLOOKUP(A149,[2]GESTANTES!$B$10:$J$222,6,FALSE),0),0)</f>
        <v>11</v>
      </c>
      <c r="K149" s="237">
        <f>IFERROR(ROUND(VLOOKUP(A149,[2]GESTANTES!$B$10:$J$222,7,FALSE),0),0)</f>
        <v>11</v>
      </c>
      <c r="L149" s="237">
        <f>IFERROR(ROUND(VLOOKUP(A149,[2]GESTANTES!$B$10:$J$222,8,FALSE),0),0)</f>
        <v>11</v>
      </c>
      <c r="M149" s="237">
        <f>IFERROR(ROUND(VLOOKUP(A149,[2]GESTANTES!$B$10:$J$222,9,FALSE),0),0)</f>
        <v>19</v>
      </c>
      <c r="N149" s="236">
        <f>IFERROR(ROUND(VLOOKUP(A149,'[3]CHICLAYO 5 -59'!$B$12:$H$301,3,FALSE),0),0)</f>
        <v>20</v>
      </c>
      <c r="O149" s="236">
        <f>IFERROR(ROUND(VLOOKUP(A149,'[3]CHICLAYO 5 -59'!$B$12:$H$301,4,FALSE),0),0)</f>
        <v>118</v>
      </c>
      <c r="P149" s="236">
        <f>IFERROR(ROUND(VLOOKUP(A149,'[3]CHICLAYO 5 -59'!$B$12:$H$301,5,FALSE),0),0)</f>
        <v>20</v>
      </c>
      <c r="Q149" s="236">
        <f>IFERROR(ROUND(VLOOKUP(A149,'[3]CHICLAYO 5 -59'!$B$12:$H$301,6,FALSE),0),0)</f>
        <v>10</v>
      </c>
      <c r="R149" s="236">
        <f>IFERROR(ROUND(VLOOKUP(A149,'[3]CHICLAYO 5 -59'!$B$12:$H$301,7,FALSE),0),0)</f>
        <v>10</v>
      </c>
      <c r="S149" s="196">
        <f>ROUND(VLOOKUP(A149,'[4]CHICLAYO AM'!$B$12:$E$286,3,FALSE),0)</f>
        <v>38</v>
      </c>
      <c r="T149" s="196">
        <f>ROUND(VLOOKUP(A149,'[4]CHICLAYO AM'!$B$12:$E$286,4,FALSE),0)</f>
        <v>76</v>
      </c>
      <c r="U149" s="51" t="str">
        <f>VLOOKUP(A149,'[1]4'!$A$2:$F$256,3,FALSE)</f>
        <v>MORROPE</v>
      </c>
    </row>
    <row r="150" spans="1:21" x14ac:dyDescent="0.3">
      <c r="A150" s="15">
        <v>4432</v>
      </c>
      <c r="B150" s="24" t="s">
        <v>153</v>
      </c>
      <c r="C150" s="21"/>
      <c r="D150" s="48">
        <v>30</v>
      </c>
      <c r="E150" s="48">
        <v>30</v>
      </c>
      <c r="F150" s="48">
        <v>50</v>
      </c>
      <c r="G150" s="48">
        <v>27</v>
      </c>
      <c r="H150" s="48">
        <v>27</v>
      </c>
      <c r="I150" s="48"/>
      <c r="J150" s="237">
        <f>IFERROR(ROUND(VLOOKUP(A150,[2]GESTANTES!$B$10:$J$222,6,FALSE),0),0)</f>
        <v>11</v>
      </c>
      <c r="K150" s="237">
        <f>IFERROR(ROUND(VLOOKUP(A150,[2]GESTANTES!$B$10:$J$222,7,FALSE),0),0)</f>
        <v>11</v>
      </c>
      <c r="L150" s="237">
        <f>IFERROR(ROUND(VLOOKUP(A150,[2]GESTANTES!$B$10:$J$222,8,FALSE),0),0)</f>
        <v>11</v>
      </c>
      <c r="M150" s="237">
        <f>IFERROR(ROUND(VLOOKUP(A150,[2]GESTANTES!$B$10:$J$222,9,FALSE),0),0)</f>
        <v>19</v>
      </c>
      <c r="N150" s="236">
        <f>IFERROR(ROUND(VLOOKUP(A150,'[3]CHICLAYO 5 -59'!$B$12:$H$301,3,FALSE),0),0)</f>
        <v>28</v>
      </c>
      <c r="O150" s="236">
        <f>IFERROR(ROUND(VLOOKUP(A150,'[3]CHICLAYO 5 -59'!$B$12:$H$301,4,FALSE),0),0)</f>
        <v>171</v>
      </c>
      <c r="P150" s="236">
        <f>IFERROR(ROUND(VLOOKUP(A150,'[3]CHICLAYO 5 -59'!$B$12:$H$301,5,FALSE),0),0)</f>
        <v>28</v>
      </c>
      <c r="Q150" s="236">
        <f>IFERROR(ROUND(VLOOKUP(A150,'[3]CHICLAYO 5 -59'!$B$12:$H$301,6,FALSE),0),0)</f>
        <v>14</v>
      </c>
      <c r="R150" s="236">
        <f>IFERROR(ROUND(VLOOKUP(A150,'[3]CHICLAYO 5 -59'!$B$12:$H$301,7,FALSE),0),0)</f>
        <v>14</v>
      </c>
      <c r="S150" s="196">
        <f>ROUND(VLOOKUP(A150,'[4]CHICLAYO AM'!$B$12:$E$286,3,FALSE),0)</f>
        <v>56</v>
      </c>
      <c r="T150" s="196">
        <f>ROUND(VLOOKUP(A150,'[4]CHICLAYO AM'!$B$12:$E$286,4,FALSE),0)</f>
        <v>112</v>
      </c>
      <c r="U150" s="51" t="str">
        <f>VLOOKUP(A150,'[1]4'!$A$2:$F$256,3,FALSE)</f>
        <v>MORROPE</v>
      </c>
    </row>
    <row r="151" spans="1:21" x14ac:dyDescent="0.3">
      <c r="A151" s="15">
        <v>4433</v>
      </c>
      <c r="B151" s="24" t="s">
        <v>154</v>
      </c>
      <c r="C151" s="21"/>
      <c r="D151" s="48">
        <v>25</v>
      </c>
      <c r="E151" s="48">
        <v>25</v>
      </c>
      <c r="F151" s="48">
        <v>35</v>
      </c>
      <c r="G151" s="48">
        <v>21</v>
      </c>
      <c r="H151" s="48">
        <v>18</v>
      </c>
      <c r="I151" s="48"/>
      <c r="J151" s="237">
        <f>IFERROR(ROUND(VLOOKUP(A151,[2]GESTANTES!$B$10:$J$222,6,FALSE),0),0)</f>
        <v>8</v>
      </c>
      <c r="K151" s="237">
        <f>IFERROR(ROUND(VLOOKUP(A151,[2]GESTANTES!$B$10:$J$222,7,FALSE),0),0)</f>
        <v>8</v>
      </c>
      <c r="L151" s="237">
        <f>IFERROR(ROUND(VLOOKUP(A151,[2]GESTANTES!$B$10:$J$222,8,FALSE),0),0)</f>
        <v>8</v>
      </c>
      <c r="M151" s="237">
        <f>IFERROR(ROUND(VLOOKUP(A151,[2]GESTANTES!$B$10:$J$222,9,FALSE),0),0)</f>
        <v>14</v>
      </c>
      <c r="N151" s="236">
        <f>IFERROR(ROUND(VLOOKUP(A151,'[3]CHICLAYO 5 -59'!$B$12:$H$301,3,FALSE),0),0)</f>
        <v>19</v>
      </c>
      <c r="O151" s="236">
        <f>IFERROR(ROUND(VLOOKUP(A151,'[3]CHICLAYO 5 -59'!$B$12:$H$301,4,FALSE),0),0)</f>
        <v>115</v>
      </c>
      <c r="P151" s="236">
        <f>IFERROR(ROUND(VLOOKUP(A151,'[3]CHICLAYO 5 -59'!$B$12:$H$301,5,FALSE),0),0)</f>
        <v>19</v>
      </c>
      <c r="Q151" s="236">
        <f>IFERROR(ROUND(VLOOKUP(A151,'[3]CHICLAYO 5 -59'!$B$12:$H$301,6,FALSE),0),0)</f>
        <v>10</v>
      </c>
      <c r="R151" s="236">
        <f>IFERROR(ROUND(VLOOKUP(A151,'[3]CHICLAYO 5 -59'!$B$12:$H$301,7,FALSE),0),0)</f>
        <v>10</v>
      </c>
      <c r="S151" s="196">
        <f>ROUND(VLOOKUP(A151,'[4]CHICLAYO AM'!$B$12:$E$286,3,FALSE),0)</f>
        <v>37</v>
      </c>
      <c r="T151" s="196">
        <f>ROUND(VLOOKUP(A151,'[4]CHICLAYO AM'!$B$12:$E$286,4,FALSE),0)</f>
        <v>74</v>
      </c>
      <c r="U151" s="51" t="str">
        <f>VLOOKUP(A151,'[1]4'!$A$2:$F$256,3,FALSE)</f>
        <v>MORROPE</v>
      </c>
    </row>
    <row r="152" spans="1:21" x14ac:dyDescent="0.3">
      <c r="A152" s="15">
        <v>4434</v>
      </c>
      <c r="B152" s="24" t="s">
        <v>155</v>
      </c>
      <c r="C152" s="21"/>
      <c r="D152" s="48">
        <v>45</v>
      </c>
      <c r="E152" s="48">
        <v>51</v>
      </c>
      <c r="F152" s="48">
        <v>60</v>
      </c>
      <c r="G152" s="48">
        <v>46</v>
      </c>
      <c r="H152" s="48">
        <v>60</v>
      </c>
      <c r="I152" s="48"/>
      <c r="J152" s="237">
        <f>IFERROR(ROUND(VLOOKUP(A152,[2]GESTANTES!$B$10:$J$222,6,FALSE),0),0)</f>
        <v>19</v>
      </c>
      <c r="K152" s="237">
        <f>IFERROR(ROUND(VLOOKUP(A152,[2]GESTANTES!$B$10:$J$222,7,FALSE),0),0)</f>
        <v>19</v>
      </c>
      <c r="L152" s="237">
        <f>IFERROR(ROUND(VLOOKUP(A152,[2]GESTANTES!$B$10:$J$222,8,FALSE),0),0)</f>
        <v>19</v>
      </c>
      <c r="M152" s="237">
        <f>IFERROR(ROUND(VLOOKUP(A152,[2]GESTANTES!$B$10:$J$222,9,FALSE),0),0)</f>
        <v>33</v>
      </c>
      <c r="N152" s="236">
        <f>IFERROR(ROUND(VLOOKUP(A152,'[3]CHICLAYO 5 -59'!$B$12:$H$301,3,FALSE),0),0)</f>
        <v>26</v>
      </c>
      <c r="O152" s="236">
        <f>IFERROR(ROUND(VLOOKUP(A152,'[3]CHICLAYO 5 -59'!$B$12:$H$301,4,FALSE),0),0)</f>
        <v>155</v>
      </c>
      <c r="P152" s="236">
        <f>IFERROR(ROUND(VLOOKUP(A152,'[3]CHICLAYO 5 -59'!$B$12:$H$301,5,FALSE),0),0)</f>
        <v>26</v>
      </c>
      <c r="Q152" s="236">
        <f>IFERROR(ROUND(VLOOKUP(A152,'[3]CHICLAYO 5 -59'!$B$12:$H$301,6,FALSE),0),0)</f>
        <v>13</v>
      </c>
      <c r="R152" s="236">
        <f>IFERROR(ROUND(VLOOKUP(A152,'[3]CHICLAYO 5 -59'!$B$12:$H$301,7,FALSE),0),0)</f>
        <v>13</v>
      </c>
      <c r="S152" s="196">
        <f>ROUND(VLOOKUP(A152,'[4]CHICLAYO AM'!$B$12:$E$286,3,FALSE),0)</f>
        <v>50</v>
      </c>
      <c r="T152" s="196">
        <f>ROUND(VLOOKUP(A152,'[4]CHICLAYO AM'!$B$12:$E$286,4,FALSE),0)</f>
        <v>100</v>
      </c>
      <c r="U152" s="51" t="str">
        <f>VLOOKUP(A152,'[1]4'!$A$2:$F$256,3,FALSE)</f>
        <v>MORROPE</v>
      </c>
    </row>
    <row r="153" spans="1:21" x14ac:dyDescent="0.3">
      <c r="A153" s="15">
        <v>4435</v>
      </c>
      <c r="B153" s="24" t="s">
        <v>156</v>
      </c>
      <c r="C153" s="21"/>
      <c r="D153" s="48">
        <v>30</v>
      </c>
      <c r="E153" s="48">
        <v>35</v>
      </c>
      <c r="F153" s="48">
        <v>40</v>
      </c>
      <c r="G153" s="48">
        <v>25</v>
      </c>
      <c r="H153" s="48">
        <v>24</v>
      </c>
      <c r="I153" s="48"/>
      <c r="J153" s="237">
        <f>IFERROR(ROUND(VLOOKUP(A153,[2]GESTANTES!$B$10:$J$222,6,FALSE),0),0)</f>
        <v>13</v>
      </c>
      <c r="K153" s="237">
        <f>IFERROR(ROUND(VLOOKUP(A153,[2]GESTANTES!$B$10:$J$222,7,FALSE),0),0)</f>
        <v>13</v>
      </c>
      <c r="L153" s="237">
        <f>IFERROR(ROUND(VLOOKUP(A153,[2]GESTANTES!$B$10:$J$222,8,FALSE),0),0)</f>
        <v>13</v>
      </c>
      <c r="M153" s="237">
        <f>IFERROR(ROUND(VLOOKUP(A153,[2]GESTANTES!$B$10:$J$222,9,FALSE),0),0)</f>
        <v>22</v>
      </c>
      <c r="N153" s="236">
        <f>IFERROR(ROUND(VLOOKUP(A153,'[3]CHICLAYO 5 -59'!$B$12:$H$301,3,FALSE),0),0)</f>
        <v>18</v>
      </c>
      <c r="O153" s="236">
        <f>IFERROR(ROUND(VLOOKUP(A153,'[3]CHICLAYO 5 -59'!$B$12:$H$301,4,FALSE),0),0)</f>
        <v>108</v>
      </c>
      <c r="P153" s="236">
        <f>IFERROR(ROUND(VLOOKUP(A153,'[3]CHICLAYO 5 -59'!$B$12:$H$301,5,FALSE),0),0)</f>
        <v>18</v>
      </c>
      <c r="Q153" s="236">
        <f>IFERROR(ROUND(VLOOKUP(A153,'[3]CHICLAYO 5 -59'!$B$12:$H$301,6,FALSE),0),0)</f>
        <v>9</v>
      </c>
      <c r="R153" s="236">
        <f>IFERROR(ROUND(VLOOKUP(A153,'[3]CHICLAYO 5 -59'!$B$12:$H$301,7,FALSE),0),0)</f>
        <v>9</v>
      </c>
      <c r="S153" s="196">
        <f>ROUND(VLOOKUP(A153,'[4]CHICLAYO AM'!$B$12:$E$286,3,FALSE),0)</f>
        <v>35</v>
      </c>
      <c r="T153" s="196">
        <f>ROUND(VLOOKUP(A153,'[4]CHICLAYO AM'!$B$12:$E$286,4,FALSE),0)</f>
        <v>71</v>
      </c>
      <c r="U153" s="51" t="str">
        <f>VLOOKUP(A153,'[1]4'!$A$2:$F$256,3,FALSE)</f>
        <v>MORROPE</v>
      </c>
    </row>
    <row r="154" spans="1:21" x14ac:dyDescent="0.3">
      <c r="A154" s="15">
        <v>4436</v>
      </c>
      <c r="B154" s="24" t="s">
        <v>157</v>
      </c>
      <c r="C154" s="21"/>
      <c r="D154" s="48">
        <v>20</v>
      </c>
      <c r="E154" s="48">
        <v>25</v>
      </c>
      <c r="F154" s="48">
        <v>50</v>
      </c>
      <c r="G154" s="48">
        <v>30</v>
      </c>
      <c r="H154" s="48">
        <v>30</v>
      </c>
      <c r="I154" s="48"/>
      <c r="J154" s="237">
        <f>IFERROR(ROUND(VLOOKUP(A154,[2]GESTANTES!$B$10:$J$222,6,FALSE),0),0)</f>
        <v>11</v>
      </c>
      <c r="K154" s="237">
        <f>IFERROR(ROUND(VLOOKUP(A154,[2]GESTANTES!$B$10:$J$222,7,FALSE),0),0)</f>
        <v>11</v>
      </c>
      <c r="L154" s="237">
        <f>IFERROR(ROUND(VLOOKUP(A154,[2]GESTANTES!$B$10:$J$222,8,FALSE),0),0)</f>
        <v>11</v>
      </c>
      <c r="M154" s="237">
        <f>IFERROR(ROUND(VLOOKUP(A154,[2]GESTANTES!$B$10:$J$222,9,FALSE),0),0)</f>
        <v>18</v>
      </c>
      <c r="N154" s="236">
        <f>IFERROR(ROUND(VLOOKUP(A154,'[3]CHICLAYO 5 -59'!$B$12:$H$301,3,FALSE),0),0)</f>
        <v>29</v>
      </c>
      <c r="O154" s="236">
        <f>IFERROR(ROUND(VLOOKUP(A154,'[3]CHICLAYO 5 -59'!$B$12:$H$301,4,FALSE),0),0)</f>
        <v>175</v>
      </c>
      <c r="P154" s="236">
        <f>IFERROR(ROUND(VLOOKUP(A154,'[3]CHICLAYO 5 -59'!$B$12:$H$301,5,FALSE),0),0)</f>
        <v>29</v>
      </c>
      <c r="Q154" s="236">
        <f>IFERROR(ROUND(VLOOKUP(A154,'[3]CHICLAYO 5 -59'!$B$12:$H$301,6,FALSE),0),0)</f>
        <v>15</v>
      </c>
      <c r="R154" s="236">
        <f>IFERROR(ROUND(VLOOKUP(A154,'[3]CHICLAYO 5 -59'!$B$12:$H$301,7,FALSE),0),0)</f>
        <v>15</v>
      </c>
      <c r="S154" s="196">
        <f>ROUND(VLOOKUP(A154,'[4]CHICLAYO AM'!$B$12:$E$286,3,FALSE),0)</f>
        <v>57</v>
      </c>
      <c r="T154" s="196">
        <f>ROUND(VLOOKUP(A154,'[4]CHICLAYO AM'!$B$12:$E$286,4,FALSE),0)</f>
        <v>114</v>
      </c>
      <c r="U154" s="51" t="str">
        <f>VLOOKUP(A154,'[1]4'!$A$2:$F$256,3,FALSE)</f>
        <v>MORROPE</v>
      </c>
    </row>
    <row r="155" spans="1:21" x14ac:dyDescent="0.3">
      <c r="A155" s="15">
        <v>4437</v>
      </c>
      <c r="B155" s="24" t="s">
        <v>158</v>
      </c>
      <c r="C155" s="21"/>
      <c r="D155" s="48">
        <v>92</v>
      </c>
      <c r="E155" s="48">
        <v>95</v>
      </c>
      <c r="F155" s="48">
        <v>85</v>
      </c>
      <c r="G155" s="48">
        <v>83</v>
      </c>
      <c r="H155" s="48">
        <v>80</v>
      </c>
      <c r="I155" s="48"/>
      <c r="J155" s="237">
        <f>IFERROR(ROUND(VLOOKUP(A155,[2]GESTANTES!$B$10:$J$222,6,FALSE),0),0)</f>
        <v>37</v>
      </c>
      <c r="K155" s="237">
        <f>IFERROR(ROUND(VLOOKUP(A155,[2]GESTANTES!$B$10:$J$222,7,FALSE),0),0)</f>
        <v>37</v>
      </c>
      <c r="L155" s="237">
        <f>IFERROR(ROUND(VLOOKUP(A155,[2]GESTANTES!$B$10:$J$222,8,FALSE),0),0)</f>
        <v>37</v>
      </c>
      <c r="M155" s="237">
        <f>IFERROR(ROUND(VLOOKUP(A155,[2]GESTANTES!$B$10:$J$222,9,FALSE),0),0)</f>
        <v>64</v>
      </c>
      <c r="N155" s="236">
        <f>IFERROR(ROUND(VLOOKUP(A155,'[3]CHICLAYO 5 -59'!$B$12:$H$301,3,FALSE),0),0)</f>
        <v>57</v>
      </c>
      <c r="O155" s="236">
        <f>IFERROR(ROUND(VLOOKUP(A155,'[3]CHICLAYO 5 -59'!$B$12:$H$301,4,FALSE),0),0)</f>
        <v>341</v>
      </c>
      <c r="P155" s="236">
        <f>IFERROR(ROUND(VLOOKUP(A155,'[3]CHICLAYO 5 -59'!$B$12:$H$301,5,FALSE),0),0)</f>
        <v>57</v>
      </c>
      <c r="Q155" s="236">
        <f>IFERROR(ROUND(VLOOKUP(A155,'[3]CHICLAYO 5 -59'!$B$12:$H$301,6,FALSE),0),0)</f>
        <v>28</v>
      </c>
      <c r="R155" s="236">
        <f>IFERROR(ROUND(VLOOKUP(A155,'[3]CHICLAYO 5 -59'!$B$12:$H$301,7,FALSE),0),0)</f>
        <v>28</v>
      </c>
      <c r="S155" s="196">
        <f>ROUND(VLOOKUP(A155,'[4]CHICLAYO AM'!$B$12:$E$286,3,FALSE),0)</f>
        <v>111</v>
      </c>
      <c r="T155" s="196">
        <f>ROUND(VLOOKUP(A155,'[4]CHICLAYO AM'!$B$12:$E$286,4,FALSE),0)</f>
        <v>221</v>
      </c>
      <c r="U155" s="51" t="str">
        <f>VLOOKUP(A155,'[1]4'!$A$2:$F$256,3,FALSE)</f>
        <v>MORROPE</v>
      </c>
    </row>
    <row r="156" spans="1:21" x14ac:dyDescent="0.3">
      <c r="A156" s="15">
        <v>4438</v>
      </c>
      <c r="B156" s="24" t="s">
        <v>159</v>
      </c>
      <c r="C156" s="21"/>
      <c r="D156" s="48">
        <v>45</v>
      </c>
      <c r="E156" s="48">
        <v>49</v>
      </c>
      <c r="F156" s="48">
        <v>58</v>
      </c>
      <c r="G156" s="48">
        <v>58</v>
      </c>
      <c r="H156" s="48">
        <v>38</v>
      </c>
      <c r="I156" s="48"/>
      <c r="J156" s="237">
        <f>IFERROR(ROUND(VLOOKUP(A156,[2]GESTANTES!$B$10:$J$222,6,FALSE),0),0)</f>
        <v>13</v>
      </c>
      <c r="K156" s="237">
        <f>IFERROR(ROUND(VLOOKUP(A156,[2]GESTANTES!$B$10:$J$222,7,FALSE),0),0)</f>
        <v>13</v>
      </c>
      <c r="L156" s="237">
        <f>IFERROR(ROUND(VLOOKUP(A156,[2]GESTANTES!$B$10:$J$222,8,FALSE),0),0)</f>
        <v>13</v>
      </c>
      <c r="M156" s="237">
        <f>IFERROR(ROUND(VLOOKUP(A156,[2]GESTANTES!$B$10:$J$222,9,FALSE),0),0)</f>
        <v>23</v>
      </c>
      <c r="N156" s="236">
        <f>IFERROR(ROUND(VLOOKUP(A156,'[3]CHICLAYO 5 -59'!$B$12:$H$301,3,FALSE),0),0)</f>
        <v>39</v>
      </c>
      <c r="O156" s="236">
        <f>IFERROR(ROUND(VLOOKUP(A156,'[3]CHICLAYO 5 -59'!$B$12:$H$301,4,FALSE),0),0)</f>
        <v>236</v>
      </c>
      <c r="P156" s="236">
        <f>IFERROR(ROUND(VLOOKUP(A156,'[3]CHICLAYO 5 -59'!$B$12:$H$301,5,FALSE),0),0)</f>
        <v>39</v>
      </c>
      <c r="Q156" s="236">
        <f>IFERROR(ROUND(VLOOKUP(A156,'[3]CHICLAYO 5 -59'!$B$12:$H$301,6,FALSE),0),0)</f>
        <v>20</v>
      </c>
      <c r="R156" s="236">
        <f>IFERROR(ROUND(VLOOKUP(A156,'[3]CHICLAYO 5 -59'!$B$12:$H$301,7,FALSE),0),0)</f>
        <v>20</v>
      </c>
      <c r="S156" s="196">
        <f>ROUND(VLOOKUP(A156,'[4]CHICLAYO AM'!$B$12:$E$286,3,FALSE),0)</f>
        <v>77</v>
      </c>
      <c r="T156" s="196">
        <f>ROUND(VLOOKUP(A156,'[4]CHICLAYO AM'!$B$12:$E$286,4,FALSE),0)</f>
        <v>154</v>
      </c>
      <c r="U156" s="51" t="str">
        <f>VLOOKUP(A156,'[1]4'!$A$2:$F$256,3,FALSE)</f>
        <v>MORROPE</v>
      </c>
    </row>
    <row r="157" spans="1:21" x14ac:dyDescent="0.3">
      <c r="A157" s="15">
        <v>7222</v>
      </c>
      <c r="B157" s="24" t="s">
        <v>203</v>
      </c>
      <c r="C157" s="21"/>
      <c r="D157" s="48">
        <v>25</v>
      </c>
      <c r="E157" s="48">
        <v>30</v>
      </c>
      <c r="F157" s="48">
        <v>25</v>
      </c>
      <c r="G157" s="48">
        <v>31</v>
      </c>
      <c r="H157" s="48">
        <v>18</v>
      </c>
      <c r="I157" s="48"/>
      <c r="J157" s="237">
        <f>IFERROR(ROUND(VLOOKUP(A157,[2]GESTANTES!$B$10:$J$222,6,FALSE),0),0)</f>
        <v>12</v>
      </c>
      <c r="K157" s="237">
        <f>IFERROR(ROUND(VLOOKUP(A157,[2]GESTANTES!$B$10:$J$222,7,FALSE),0),0)</f>
        <v>12</v>
      </c>
      <c r="L157" s="237">
        <f>IFERROR(ROUND(VLOOKUP(A157,[2]GESTANTES!$B$10:$J$222,8,FALSE),0),0)</f>
        <v>12</v>
      </c>
      <c r="M157" s="237">
        <f>IFERROR(ROUND(VLOOKUP(A157,[2]GESTANTES!$B$10:$J$222,9,FALSE),0),0)</f>
        <v>21</v>
      </c>
      <c r="N157" s="236">
        <f>IFERROR(ROUND(VLOOKUP(A157,'[3]CHICLAYO 5 -59'!$B$12:$H$301,3,FALSE),0),0)</f>
        <v>24</v>
      </c>
      <c r="O157" s="236">
        <f>IFERROR(ROUND(VLOOKUP(A157,'[3]CHICLAYO 5 -59'!$B$12:$H$301,4,FALSE),0),0)</f>
        <v>146</v>
      </c>
      <c r="P157" s="236">
        <f>IFERROR(ROUND(VLOOKUP(A157,'[3]CHICLAYO 5 -59'!$B$12:$H$301,5,FALSE),0),0)</f>
        <v>24</v>
      </c>
      <c r="Q157" s="236">
        <f>IFERROR(ROUND(VLOOKUP(A157,'[3]CHICLAYO 5 -59'!$B$12:$H$301,6,FALSE),0),0)</f>
        <v>12</v>
      </c>
      <c r="R157" s="236">
        <f>IFERROR(ROUND(VLOOKUP(A157,'[3]CHICLAYO 5 -59'!$B$12:$H$301,7,FALSE),0),0)</f>
        <v>12</v>
      </c>
      <c r="S157" s="196">
        <f>ROUND(VLOOKUP(A157,'[4]CHICLAYO AM'!$B$12:$E$286,3,FALSE),0)</f>
        <v>48</v>
      </c>
      <c r="T157" s="196">
        <f>ROUND(VLOOKUP(A157,'[4]CHICLAYO AM'!$B$12:$E$286,4,FALSE),0)</f>
        <v>95</v>
      </c>
      <c r="U157" s="51" t="str">
        <f>VLOOKUP(A157,'[1]4'!$A$2:$F$256,3,FALSE)</f>
        <v>MORROPE</v>
      </c>
    </row>
    <row r="158" spans="1:21" x14ac:dyDescent="0.3">
      <c r="A158" s="15">
        <v>7223</v>
      </c>
      <c r="B158" s="24" t="s">
        <v>204</v>
      </c>
      <c r="C158" s="21"/>
      <c r="D158" s="48">
        <v>21</v>
      </c>
      <c r="E158" s="48">
        <v>25</v>
      </c>
      <c r="F158" s="48">
        <v>20</v>
      </c>
      <c r="G158" s="48">
        <v>7</v>
      </c>
      <c r="H158" s="48">
        <v>15</v>
      </c>
      <c r="I158" s="48"/>
      <c r="J158" s="237">
        <f>IFERROR(ROUND(VLOOKUP(A158,[2]GESTANTES!$B$10:$J$222,6,FALSE),0),0)</f>
        <v>5</v>
      </c>
      <c r="K158" s="237">
        <f>IFERROR(ROUND(VLOOKUP(A158,[2]GESTANTES!$B$10:$J$222,7,FALSE),0),0)</f>
        <v>5</v>
      </c>
      <c r="L158" s="237">
        <f>IFERROR(ROUND(VLOOKUP(A158,[2]GESTANTES!$B$10:$J$222,8,FALSE),0),0)</f>
        <v>5</v>
      </c>
      <c r="M158" s="237">
        <f>IFERROR(ROUND(VLOOKUP(A158,[2]GESTANTES!$B$10:$J$222,9,FALSE),0),0)</f>
        <v>8</v>
      </c>
      <c r="N158" s="236">
        <f>IFERROR(ROUND(VLOOKUP(A158,'[3]CHICLAYO 5 -59'!$B$12:$H$301,3,FALSE),0),0)</f>
        <v>19</v>
      </c>
      <c r="O158" s="236">
        <f>IFERROR(ROUND(VLOOKUP(A158,'[3]CHICLAYO 5 -59'!$B$12:$H$301,4,FALSE),0),0)</f>
        <v>114</v>
      </c>
      <c r="P158" s="236">
        <f>IFERROR(ROUND(VLOOKUP(A158,'[3]CHICLAYO 5 -59'!$B$12:$H$301,5,FALSE),0),0)</f>
        <v>19</v>
      </c>
      <c r="Q158" s="236">
        <f>IFERROR(ROUND(VLOOKUP(A158,'[3]CHICLAYO 5 -59'!$B$12:$H$301,6,FALSE),0),0)</f>
        <v>9</v>
      </c>
      <c r="R158" s="236">
        <f>IFERROR(ROUND(VLOOKUP(A158,'[3]CHICLAYO 5 -59'!$B$12:$H$301,7,FALSE),0),0)</f>
        <v>9</v>
      </c>
      <c r="S158" s="196">
        <f>ROUND(VLOOKUP(A158,'[4]CHICLAYO AM'!$B$12:$E$286,3,FALSE),0)</f>
        <v>37</v>
      </c>
      <c r="T158" s="196">
        <f>ROUND(VLOOKUP(A158,'[4]CHICLAYO AM'!$B$12:$E$286,4,FALSE),0)</f>
        <v>73</v>
      </c>
      <c r="U158" s="51" t="str">
        <f>VLOOKUP(A158,'[1]4'!$A$2:$F$256,3,FALSE)</f>
        <v>MORROPE</v>
      </c>
    </row>
    <row r="159" spans="1:21" x14ac:dyDescent="0.3">
      <c r="A159" s="15"/>
      <c r="B159" s="24" t="e">
        <v>#N/A</v>
      </c>
      <c r="C159" s="21"/>
      <c r="D159" s="23">
        <f>SUM(D160:D164)</f>
        <v>339</v>
      </c>
      <c r="E159" s="23">
        <f t="shared" ref="E159:T159" si="114">SUM(E160:E164)</f>
        <v>437</v>
      </c>
      <c r="F159" s="23">
        <f t="shared" si="114"/>
        <v>443</v>
      </c>
      <c r="G159" s="23">
        <f t="shared" si="114"/>
        <v>413</v>
      </c>
      <c r="H159" s="23">
        <f t="shared" si="114"/>
        <v>387</v>
      </c>
      <c r="I159" s="23">
        <f t="shared" si="114"/>
        <v>0</v>
      </c>
      <c r="J159" s="23">
        <f t="shared" ref="J159:M159" si="115">SUM(J160:J164)</f>
        <v>156</v>
      </c>
      <c r="K159" s="23">
        <f t="shared" si="115"/>
        <v>156</v>
      </c>
      <c r="L159" s="23">
        <f t="shared" si="115"/>
        <v>156</v>
      </c>
      <c r="M159" s="23">
        <f t="shared" si="115"/>
        <v>267</v>
      </c>
      <c r="N159" s="23">
        <f t="shared" ref="N159:R159" si="116">SUM(N160:N164)</f>
        <v>320</v>
      </c>
      <c r="O159" s="23">
        <f t="shared" si="116"/>
        <v>1918</v>
      </c>
      <c r="P159" s="23">
        <f t="shared" si="116"/>
        <v>320</v>
      </c>
      <c r="Q159" s="23">
        <f t="shared" si="116"/>
        <v>159</v>
      </c>
      <c r="R159" s="23">
        <f t="shared" si="116"/>
        <v>159</v>
      </c>
      <c r="S159" s="23">
        <f t="shared" ref="S159" si="117">SUM(S160:S164)</f>
        <v>1160</v>
      </c>
      <c r="T159" s="23">
        <f t="shared" si="114"/>
        <v>2320</v>
      </c>
      <c r="U159" s="51"/>
    </row>
    <row r="160" spans="1:21" x14ac:dyDescent="0.3">
      <c r="A160" s="15">
        <v>4376</v>
      </c>
      <c r="B160" s="24" t="s">
        <v>97</v>
      </c>
      <c r="C160" s="21"/>
      <c r="D160" s="48">
        <v>125</v>
      </c>
      <c r="E160" s="48">
        <v>193</v>
      </c>
      <c r="F160" s="48">
        <v>197</v>
      </c>
      <c r="G160" s="48">
        <v>170</v>
      </c>
      <c r="H160" s="48">
        <v>160</v>
      </c>
      <c r="I160" s="48"/>
      <c r="J160" s="237">
        <f>IFERROR(ROUND(VLOOKUP(A160,[2]GESTANTES!$B$10:$J$222,6,FALSE),0),0)</f>
        <v>72</v>
      </c>
      <c r="K160" s="237">
        <f>IFERROR(ROUND(VLOOKUP(A160,[2]GESTANTES!$B$10:$J$222,7,FALSE),0),0)</f>
        <v>72</v>
      </c>
      <c r="L160" s="237">
        <f>IFERROR(ROUND(VLOOKUP(A160,[2]GESTANTES!$B$10:$J$222,8,FALSE),0),0)</f>
        <v>72</v>
      </c>
      <c r="M160" s="237">
        <f>IFERROR(ROUND(VLOOKUP(A160,[2]GESTANTES!$B$10:$J$222,9,FALSE),0),0)</f>
        <v>123</v>
      </c>
      <c r="N160" s="236">
        <f>IFERROR(ROUND(VLOOKUP(A160,'[3]CHICLAYO 5 -59'!$B$12:$H$301,3,FALSE),0),0)</f>
        <v>143</v>
      </c>
      <c r="O160" s="236">
        <f>IFERROR(ROUND(VLOOKUP(A160,'[3]CHICLAYO 5 -59'!$B$12:$H$301,4,FALSE),0),0)</f>
        <v>858</v>
      </c>
      <c r="P160" s="236">
        <f>IFERROR(ROUND(VLOOKUP(A160,'[3]CHICLAYO 5 -59'!$B$12:$H$301,5,FALSE),0),0)</f>
        <v>143</v>
      </c>
      <c r="Q160" s="236">
        <f>IFERROR(ROUND(VLOOKUP(A160,'[3]CHICLAYO 5 -59'!$B$12:$H$301,6,FALSE),0),0)</f>
        <v>71</v>
      </c>
      <c r="R160" s="236">
        <f>IFERROR(ROUND(VLOOKUP(A160,'[3]CHICLAYO 5 -59'!$B$12:$H$301,7,FALSE),0),0)</f>
        <v>71</v>
      </c>
      <c r="S160" s="196">
        <f>ROUND(VLOOKUP(A160,'[4]CHICLAYO AM'!$B$12:$E$286,3,FALSE),0)</f>
        <v>530</v>
      </c>
      <c r="T160" s="196">
        <f>ROUND(VLOOKUP(A160,'[4]CHICLAYO AM'!$B$12:$E$286,4,FALSE),0)</f>
        <v>1060</v>
      </c>
      <c r="U160" s="51" t="str">
        <f>VLOOKUP(A160,'[1]4'!$A$2:$F$256,3,FALSE)</f>
        <v>ILLIMO</v>
      </c>
    </row>
    <row r="161" spans="1:21" x14ac:dyDescent="0.3">
      <c r="A161" s="15">
        <v>4377</v>
      </c>
      <c r="B161" s="24" t="s">
        <v>98</v>
      </c>
      <c r="C161" s="21"/>
      <c r="D161" s="48">
        <v>35</v>
      </c>
      <c r="E161" s="48">
        <v>40</v>
      </c>
      <c r="F161" s="48">
        <v>28</v>
      </c>
      <c r="G161" s="48">
        <v>23</v>
      </c>
      <c r="H161" s="48">
        <v>20</v>
      </c>
      <c r="I161" s="48"/>
      <c r="J161" s="237">
        <f>IFERROR(ROUND(VLOOKUP(A161,[2]GESTANTES!$B$10:$J$222,6,FALSE),0),0)</f>
        <v>12</v>
      </c>
      <c r="K161" s="237">
        <f>IFERROR(ROUND(VLOOKUP(A161,[2]GESTANTES!$B$10:$J$222,7,FALSE),0),0)</f>
        <v>12</v>
      </c>
      <c r="L161" s="237">
        <f>IFERROR(ROUND(VLOOKUP(A161,[2]GESTANTES!$B$10:$J$222,8,FALSE),0),0)</f>
        <v>12</v>
      </c>
      <c r="M161" s="237">
        <f>IFERROR(ROUND(VLOOKUP(A161,[2]GESTANTES!$B$10:$J$222,9,FALSE),0),0)</f>
        <v>21</v>
      </c>
      <c r="N161" s="236">
        <f>IFERROR(ROUND(VLOOKUP(A161,'[3]CHICLAYO 5 -59'!$B$12:$H$301,3,FALSE),0),0)</f>
        <v>28</v>
      </c>
      <c r="O161" s="236">
        <f>IFERROR(ROUND(VLOOKUP(A161,'[3]CHICLAYO 5 -59'!$B$12:$H$301,4,FALSE),0),0)</f>
        <v>169</v>
      </c>
      <c r="P161" s="236">
        <f>IFERROR(ROUND(VLOOKUP(A161,'[3]CHICLAYO 5 -59'!$B$12:$H$301,5,FALSE),0),0)</f>
        <v>28</v>
      </c>
      <c r="Q161" s="236">
        <f>IFERROR(ROUND(VLOOKUP(A161,'[3]CHICLAYO 5 -59'!$B$12:$H$301,6,FALSE),0),0)</f>
        <v>14</v>
      </c>
      <c r="R161" s="236">
        <f>IFERROR(ROUND(VLOOKUP(A161,'[3]CHICLAYO 5 -59'!$B$12:$H$301,7,FALSE),0),0)</f>
        <v>14</v>
      </c>
      <c r="S161" s="196">
        <f>ROUND(VLOOKUP(A161,'[4]CHICLAYO AM'!$B$12:$E$286,3,FALSE),0)</f>
        <v>104</v>
      </c>
      <c r="T161" s="196">
        <f>ROUND(VLOOKUP(A161,'[4]CHICLAYO AM'!$B$12:$E$286,4,FALSE),0)</f>
        <v>207</v>
      </c>
      <c r="U161" s="51" t="str">
        <f>VLOOKUP(A161,'[1]4'!$A$2:$F$256,3,FALSE)</f>
        <v>ILLIMO</v>
      </c>
    </row>
    <row r="162" spans="1:21" x14ac:dyDescent="0.3">
      <c r="A162" s="15">
        <v>4378</v>
      </c>
      <c r="B162" s="24" t="s">
        <v>99</v>
      </c>
      <c r="C162" s="21"/>
      <c r="D162" s="48">
        <v>20</v>
      </c>
      <c r="E162" s="48">
        <v>36</v>
      </c>
      <c r="F162" s="48">
        <v>40</v>
      </c>
      <c r="G162" s="48">
        <v>30</v>
      </c>
      <c r="H162" s="48">
        <v>28</v>
      </c>
      <c r="I162" s="48"/>
      <c r="J162" s="237">
        <f>IFERROR(ROUND(VLOOKUP(A162,[2]GESTANTES!$B$10:$J$222,6,FALSE),0),0)</f>
        <v>14</v>
      </c>
      <c r="K162" s="237">
        <f>IFERROR(ROUND(VLOOKUP(A162,[2]GESTANTES!$B$10:$J$222,7,FALSE),0),0)</f>
        <v>14</v>
      </c>
      <c r="L162" s="237">
        <f>IFERROR(ROUND(VLOOKUP(A162,[2]GESTANTES!$B$10:$J$222,8,FALSE),0),0)</f>
        <v>14</v>
      </c>
      <c r="M162" s="237">
        <f>IFERROR(ROUND(VLOOKUP(A162,[2]GESTANTES!$B$10:$J$222,9,FALSE),0),0)</f>
        <v>23</v>
      </c>
      <c r="N162" s="236">
        <f>IFERROR(ROUND(VLOOKUP(A162,'[3]CHICLAYO 5 -59'!$B$12:$H$301,3,FALSE),0),0)</f>
        <v>12</v>
      </c>
      <c r="O162" s="236">
        <f>IFERROR(ROUND(VLOOKUP(A162,'[3]CHICLAYO 5 -59'!$B$12:$H$301,4,FALSE),0),0)</f>
        <v>73</v>
      </c>
      <c r="P162" s="236">
        <f>IFERROR(ROUND(VLOOKUP(A162,'[3]CHICLAYO 5 -59'!$B$12:$H$301,5,FALSE),0),0)</f>
        <v>12</v>
      </c>
      <c r="Q162" s="236">
        <f>IFERROR(ROUND(VLOOKUP(A162,'[3]CHICLAYO 5 -59'!$B$12:$H$301,6,FALSE),0),0)</f>
        <v>6</v>
      </c>
      <c r="R162" s="236">
        <f>IFERROR(ROUND(VLOOKUP(A162,'[3]CHICLAYO 5 -59'!$B$12:$H$301,7,FALSE),0),0)</f>
        <v>6</v>
      </c>
      <c r="S162" s="196">
        <f>ROUND(VLOOKUP(A162,'[4]CHICLAYO AM'!$B$12:$E$286,3,FALSE),0)</f>
        <v>45</v>
      </c>
      <c r="T162" s="196">
        <f>ROUND(VLOOKUP(A162,'[4]CHICLAYO AM'!$B$12:$E$286,4,FALSE),0)</f>
        <v>91</v>
      </c>
      <c r="U162" s="51" t="str">
        <f>VLOOKUP(A162,'[1]4'!$A$2:$F$256,3,FALSE)</f>
        <v>ILLIMO</v>
      </c>
    </row>
    <row r="163" spans="1:21" x14ac:dyDescent="0.3">
      <c r="A163" s="15">
        <v>4384</v>
      </c>
      <c r="B163" s="24" t="s">
        <v>105</v>
      </c>
      <c r="C163" s="21"/>
      <c r="D163" s="48">
        <v>134</v>
      </c>
      <c r="E163" s="48">
        <v>140</v>
      </c>
      <c r="F163" s="48">
        <v>165</v>
      </c>
      <c r="G163" s="48">
        <v>169</v>
      </c>
      <c r="H163" s="48">
        <v>154</v>
      </c>
      <c r="I163" s="48"/>
      <c r="J163" s="237">
        <f>IFERROR(ROUND(VLOOKUP(A163,[2]GESTANTES!$B$10:$J$222,6,FALSE),0),0)</f>
        <v>53</v>
      </c>
      <c r="K163" s="237">
        <f>IFERROR(ROUND(VLOOKUP(A163,[2]GESTANTES!$B$10:$J$222,7,FALSE),0),0)</f>
        <v>53</v>
      </c>
      <c r="L163" s="237">
        <f>IFERROR(ROUND(VLOOKUP(A163,[2]GESTANTES!$B$10:$J$222,8,FALSE),0),0)</f>
        <v>53</v>
      </c>
      <c r="M163" s="237">
        <f>IFERROR(ROUND(VLOOKUP(A163,[2]GESTANTES!$B$10:$J$222,9,FALSE),0),0)</f>
        <v>91</v>
      </c>
      <c r="N163" s="236">
        <f>IFERROR(ROUND(VLOOKUP(A163,'[3]CHICLAYO 5 -59'!$B$12:$H$301,3,FALSE),0),0)</f>
        <v>123</v>
      </c>
      <c r="O163" s="236">
        <f>IFERROR(ROUND(VLOOKUP(A163,'[3]CHICLAYO 5 -59'!$B$12:$H$301,4,FALSE),0),0)</f>
        <v>736</v>
      </c>
      <c r="P163" s="236">
        <f>IFERROR(ROUND(VLOOKUP(A163,'[3]CHICLAYO 5 -59'!$B$12:$H$301,5,FALSE),0),0)</f>
        <v>123</v>
      </c>
      <c r="Q163" s="236">
        <f>IFERROR(ROUND(VLOOKUP(A163,'[3]CHICLAYO 5 -59'!$B$12:$H$301,6,FALSE),0),0)</f>
        <v>61</v>
      </c>
      <c r="R163" s="236">
        <f>IFERROR(ROUND(VLOOKUP(A163,'[3]CHICLAYO 5 -59'!$B$12:$H$301,7,FALSE),0),0)</f>
        <v>61</v>
      </c>
      <c r="S163" s="196">
        <f>ROUND(VLOOKUP(A163,'[4]CHICLAYO AM'!$B$12:$E$286,3,FALSE),0)</f>
        <v>432</v>
      </c>
      <c r="T163" s="196">
        <f>ROUND(VLOOKUP(A163,'[4]CHICLAYO AM'!$B$12:$E$286,4,FALSE),0)</f>
        <v>864</v>
      </c>
      <c r="U163" s="51" t="str">
        <f>VLOOKUP(A163,'[1]4'!$A$2:$F$256,3,FALSE)</f>
        <v>PACORA</v>
      </c>
    </row>
    <row r="164" spans="1:21" x14ac:dyDescent="0.3">
      <c r="A164" s="15">
        <v>4385</v>
      </c>
      <c r="B164" s="24" t="s">
        <v>106</v>
      </c>
      <c r="C164" s="21"/>
      <c r="D164" s="48">
        <v>25</v>
      </c>
      <c r="E164" s="48">
        <v>28</v>
      </c>
      <c r="F164" s="48">
        <v>13</v>
      </c>
      <c r="G164" s="48">
        <v>21</v>
      </c>
      <c r="H164" s="48">
        <v>25</v>
      </c>
      <c r="I164" s="48"/>
      <c r="J164" s="237">
        <f>IFERROR(ROUND(VLOOKUP(A164,[2]GESTANTES!$B$10:$J$222,6,FALSE),0),0)</f>
        <v>5</v>
      </c>
      <c r="K164" s="237">
        <f>IFERROR(ROUND(VLOOKUP(A164,[2]GESTANTES!$B$10:$J$222,7,FALSE),0),0)</f>
        <v>5</v>
      </c>
      <c r="L164" s="237">
        <f>IFERROR(ROUND(VLOOKUP(A164,[2]GESTANTES!$B$10:$J$222,8,FALSE),0),0)</f>
        <v>5</v>
      </c>
      <c r="M164" s="237">
        <f>IFERROR(ROUND(VLOOKUP(A164,[2]GESTANTES!$B$10:$J$222,9,FALSE),0),0)</f>
        <v>9</v>
      </c>
      <c r="N164" s="236">
        <f>IFERROR(ROUND(VLOOKUP(A164,'[3]CHICLAYO 5 -59'!$B$12:$H$301,3,FALSE),0),0)</f>
        <v>14</v>
      </c>
      <c r="O164" s="236">
        <f>IFERROR(ROUND(VLOOKUP(A164,'[3]CHICLAYO 5 -59'!$B$12:$H$301,4,FALSE),0),0)</f>
        <v>82</v>
      </c>
      <c r="P164" s="236">
        <f>IFERROR(ROUND(VLOOKUP(A164,'[3]CHICLAYO 5 -59'!$B$12:$H$301,5,FALSE),0),0)</f>
        <v>14</v>
      </c>
      <c r="Q164" s="236">
        <f>IFERROR(ROUND(VLOOKUP(A164,'[3]CHICLAYO 5 -59'!$B$12:$H$301,6,FALSE),0),0)</f>
        <v>7</v>
      </c>
      <c r="R164" s="236">
        <f>IFERROR(ROUND(VLOOKUP(A164,'[3]CHICLAYO 5 -59'!$B$12:$H$301,7,FALSE),0),0)</f>
        <v>7</v>
      </c>
      <c r="S164" s="196">
        <f>ROUND(VLOOKUP(A164,'[4]CHICLAYO AM'!$B$12:$E$286,3,FALSE),0)</f>
        <v>49</v>
      </c>
      <c r="T164" s="196">
        <f>ROUND(VLOOKUP(A164,'[4]CHICLAYO AM'!$B$12:$E$286,4,FALSE),0)</f>
        <v>98</v>
      </c>
      <c r="U164" s="51" t="str">
        <f>VLOOKUP(A164,'[1]4'!$A$2:$F$256,3,FALSE)</f>
        <v>PACORA</v>
      </c>
    </row>
    <row r="165" spans="1:21" x14ac:dyDescent="0.3">
      <c r="A165" s="15"/>
      <c r="B165" s="24" t="e">
        <v>#N/A</v>
      </c>
      <c r="C165" s="21"/>
      <c r="D165" s="23">
        <f>SUM(D166:D171)</f>
        <v>431</v>
      </c>
      <c r="E165" s="23">
        <f t="shared" ref="E165:T165" si="118">SUM(E166:E171)</f>
        <v>526</v>
      </c>
      <c r="F165" s="23">
        <f t="shared" si="118"/>
        <v>600</v>
      </c>
      <c r="G165" s="23">
        <f t="shared" si="118"/>
        <v>465</v>
      </c>
      <c r="H165" s="23">
        <f t="shared" si="118"/>
        <v>479</v>
      </c>
      <c r="I165" s="23">
        <f t="shared" si="118"/>
        <v>0</v>
      </c>
      <c r="J165" s="23">
        <f t="shared" ref="J165:M165" si="119">SUM(J166:J171)</f>
        <v>178</v>
      </c>
      <c r="K165" s="23">
        <f t="shared" si="119"/>
        <v>178</v>
      </c>
      <c r="L165" s="23">
        <f t="shared" si="119"/>
        <v>178</v>
      </c>
      <c r="M165" s="23">
        <f t="shared" si="119"/>
        <v>308</v>
      </c>
      <c r="N165" s="23">
        <f t="shared" ref="N165:R165" si="120">SUM(N166:N171)</f>
        <v>402</v>
      </c>
      <c r="O165" s="23">
        <f t="shared" si="120"/>
        <v>2415</v>
      </c>
      <c r="P165" s="23">
        <f t="shared" si="120"/>
        <v>402</v>
      </c>
      <c r="Q165" s="23">
        <f t="shared" si="120"/>
        <v>201</v>
      </c>
      <c r="R165" s="23">
        <f t="shared" si="120"/>
        <v>201</v>
      </c>
      <c r="S165" s="23">
        <f t="shared" ref="S165" si="121">SUM(S166:S171)</f>
        <v>1094</v>
      </c>
      <c r="T165" s="23">
        <f t="shared" si="118"/>
        <v>2186</v>
      </c>
      <c r="U165" s="51"/>
    </row>
    <row r="166" spans="1:21" x14ac:dyDescent="0.3">
      <c r="A166" s="15">
        <v>4389</v>
      </c>
      <c r="B166" s="24" t="s">
        <v>110</v>
      </c>
      <c r="C166" s="21"/>
      <c r="D166" s="48">
        <v>226</v>
      </c>
      <c r="E166" s="48">
        <v>275</v>
      </c>
      <c r="F166" s="48">
        <v>300</v>
      </c>
      <c r="G166" s="48">
        <v>239</v>
      </c>
      <c r="H166" s="48">
        <v>250</v>
      </c>
      <c r="I166" s="48"/>
      <c r="J166" s="237">
        <f>IFERROR(ROUND(VLOOKUP(A166,[2]GESTANTES!$B$10:$J$222,6,FALSE),0),0)</f>
        <v>90</v>
      </c>
      <c r="K166" s="237">
        <f>IFERROR(ROUND(VLOOKUP(A166,[2]GESTANTES!$B$10:$J$222,7,FALSE),0),0)</f>
        <v>90</v>
      </c>
      <c r="L166" s="237">
        <f>IFERROR(ROUND(VLOOKUP(A166,[2]GESTANTES!$B$10:$J$222,8,FALSE),0),0)</f>
        <v>90</v>
      </c>
      <c r="M166" s="237">
        <f>IFERROR(ROUND(VLOOKUP(A166,[2]GESTANTES!$B$10:$J$222,9,FALSE),0),0)</f>
        <v>155</v>
      </c>
      <c r="N166" s="236">
        <f>IFERROR(ROUND(VLOOKUP(A166,'[3]CHICLAYO 5 -59'!$B$12:$H$301,3,FALSE),0),0)</f>
        <v>187</v>
      </c>
      <c r="O166" s="236">
        <f>IFERROR(ROUND(VLOOKUP(A166,'[3]CHICLAYO 5 -59'!$B$12:$H$301,4,FALSE),0),0)</f>
        <v>1122</v>
      </c>
      <c r="P166" s="236">
        <f>IFERROR(ROUND(VLOOKUP(A166,'[3]CHICLAYO 5 -59'!$B$12:$H$301,5,FALSE),0),0)</f>
        <v>187</v>
      </c>
      <c r="Q166" s="236">
        <f>IFERROR(ROUND(VLOOKUP(A166,'[3]CHICLAYO 5 -59'!$B$12:$H$301,6,FALSE),0),0)</f>
        <v>93</v>
      </c>
      <c r="R166" s="236">
        <f>IFERROR(ROUND(VLOOKUP(A166,'[3]CHICLAYO 5 -59'!$B$12:$H$301,7,FALSE),0),0)</f>
        <v>93</v>
      </c>
      <c r="S166" s="196">
        <f>ROUND(VLOOKUP(A166,'[4]CHICLAYO AM'!$B$12:$E$286,3,FALSE),0)</f>
        <v>508</v>
      </c>
      <c r="T166" s="196">
        <f>ROUND(VLOOKUP(A166,'[4]CHICLAYO AM'!$B$12:$E$286,4,FALSE),0)</f>
        <v>1015</v>
      </c>
      <c r="U166" s="51" t="str">
        <f>VLOOKUP(A166,'[1]4'!$A$2:$F$256,3,FALSE)</f>
        <v>TUCUME</v>
      </c>
    </row>
    <row r="167" spans="1:21" x14ac:dyDescent="0.3">
      <c r="A167" s="15">
        <v>4390</v>
      </c>
      <c r="B167" s="24" t="s">
        <v>111</v>
      </c>
      <c r="C167" s="21"/>
      <c r="D167" s="48">
        <v>25</v>
      </c>
      <c r="E167" s="48">
        <v>25</v>
      </c>
      <c r="F167" s="48">
        <v>33</v>
      </c>
      <c r="G167" s="48">
        <v>29</v>
      </c>
      <c r="H167" s="48">
        <v>50</v>
      </c>
      <c r="I167" s="48"/>
      <c r="J167" s="237">
        <f>IFERROR(ROUND(VLOOKUP(A167,[2]GESTANTES!$B$10:$J$222,6,FALSE),0),0)</f>
        <v>6</v>
      </c>
      <c r="K167" s="237">
        <f>IFERROR(ROUND(VLOOKUP(A167,[2]GESTANTES!$B$10:$J$222,7,FALSE),0),0)</f>
        <v>6</v>
      </c>
      <c r="L167" s="237">
        <f>IFERROR(ROUND(VLOOKUP(A167,[2]GESTANTES!$B$10:$J$222,8,FALSE),0),0)</f>
        <v>6</v>
      </c>
      <c r="M167" s="237">
        <f>IFERROR(ROUND(VLOOKUP(A167,[2]GESTANTES!$B$10:$J$222,9,FALSE),0),0)</f>
        <v>11</v>
      </c>
      <c r="N167" s="236">
        <f>IFERROR(ROUND(VLOOKUP(A167,'[3]CHICLAYO 5 -59'!$B$12:$H$301,3,FALSE),0),0)</f>
        <v>30</v>
      </c>
      <c r="O167" s="236">
        <f>IFERROR(ROUND(VLOOKUP(A167,'[3]CHICLAYO 5 -59'!$B$12:$H$301,4,FALSE),0),0)</f>
        <v>182</v>
      </c>
      <c r="P167" s="236">
        <f>IFERROR(ROUND(VLOOKUP(A167,'[3]CHICLAYO 5 -59'!$B$12:$H$301,5,FALSE),0),0)</f>
        <v>30</v>
      </c>
      <c r="Q167" s="236">
        <f>IFERROR(ROUND(VLOOKUP(A167,'[3]CHICLAYO 5 -59'!$B$12:$H$301,6,FALSE),0),0)</f>
        <v>15</v>
      </c>
      <c r="R167" s="236">
        <f>IFERROR(ROUND(VLOOKUP(A167,'[3]CHICLAYO 5 -59'!$B$12:$H$301,7,FALSE),0),0)</f>
        <v>15</v>
      </c>
      <c r="S167" s="196">
        <f>ROUND(VLOOKUP(A167,'[4]CHICLAYO AM'!$B$12:$E$286,3,FALSE),0)</f>
        <v>82</v>
      </c>
      <c r="T167" s="196">
        <f>ROUND(VLOOKUP(A167,'[4]CHICLAYO AM'!$B$12:$E$286,4,FALSE),0)</f>
        <v>164</v>
      </c>
      <c r="U167" s="51" t="str">
        <f>VLOOKUP(A167,'[1]4'!$A$2:$F$256,3,FALSE)</f>
        <v>TUCUME</v>
      </c>
    </row>
    <row r="168" spans="1:21" x14ac:dyDescent="0.3">
      <c r="A168" s="15">
        <v>4391</v>
      </c>
      <c r="B168" s="24" t="s">
        <v>112</v>
      </c>
      <c r="C168" s="21"/>
      <c r="D168" s="48">
        <v>41</v>
      </c>
      <c r="E168" s="48">
        <v>48</v>
      </c>
      <c r="F168" s="48">
        <v>52</v>
      </c>
      <c r="G168" s="48">
        <v>52</v>
      </c>
      <c r="H168" s="48">
        <v>60</v>
      </c>
      <c r="I168" s="48"/>
      <c r="J168" s="237">
        <f>IFERROR(ROUND(VLOOKUP(A168,[2]GESTANTES!$B$10:$J$222,6,FALSE),0),0)</f>
        <v>19</v>
      </c>
      <c r="K168" s="237">
        <f>IFERROR(ROUND(VLOOKUP(A168,[2]GESTANTES!$B$10:$J$222,7,FALSE),0),0)</f>
        <v>19</v>
      </c>
      <c r="L168" s="237">
        <f>IFERROR(ROUND(VLOOKUP(A168,[2]GESTANTES!$B$10:$J$222,8,FALSE),0),0)</f>
        <v>19</v>
      </c>
      <c r="M168" s="237">
        <f>IFERROR(ROUND(VLOOKUP(A168,[2]GESTANTES!$B$10:$J$222,9,FALSE),0),0)</f>
        <v>33</v>
      </c>
      <c r="N168" s="236">
        <f>IFERROR(ROUND(VLOOKUP(A168,'[3]CHICLAYO 5 -59'!$B$12:$H$301,3,FALSE),0),0)</f>
        <v>45</v>
      </c>
      <c r="O168" s="236">
        <f>IFERROR(ROUND(VLOOKUP(A168,'[3]CHICLAYO 5 -59'!$B$12:$H$301,4,FALSE),0),0)</f>
        <v>267</v>
      </c>
      <c r="P168" s="236">
        <f>IFERROR(ROUND(VLOOKUP(A168,'[3]CHICLAYO 5 -59'!$B$12:$H$301,5,FALSE),0),0)</f>
        <v>45</v>
      </c>
      <c r="Q168" s="236">
        <f>IFERROR(ROUND(VLOOKUP(A168,'[3]CHICLAYO 5 -59'!$B$12:$H$301,6,FALSE),0),0)</f>
        <v>22</v>
      </c>
      <c r="R168" s="236">
        <f>IFERROR(ROUND(VLOOKUP(A168,'[3]CHICLAYO 5 -59'!$B$12:$H$301,7,FALSE),0),0)</f>
        <v>22</v>
      </c>
      <c r="S168" s="196">
        <f>ROUND(VLOOKUP(A168,'[4]CHICLAYO AM'!$B$12:$E$286,3,FALSE),0)</f>
        <v>121</v>
      </c>
      <c r="T168" s="196">
        <f>ROUND(VLOOKUP(A168,'[4]CHICLAYO AM'!$B$12:$E$286,4,FALSE),0)</f>
        <v>241</v>
      </c>
      <c r="U168" s="51" t="str">
        <f>VLOOKUP(A168,'[1]4'!$A$2:$F$256,3,FALSE)</f>
        <v>TUCUME</v>
      </c>
    </row>
    <row r="169" spans="1:21" x14ac:dyDescent="0.3">
      <c r="A169" s="15">
        <v>4392</v>
      </c>
      <c r="B169" s="24" t="s">
        <v>113</v>
      </c>
      <c r="C169" s="21"/>
      <c r="D169" s="48">
        <v>70</v>
      </c>
      <c r="E169" s="48">
        <v>80</v>
      </c>
      <c r="F169" s="48">
        <v>95</v>
      </c>
      <c r="G169" s="48">
        <v>80</v>
      </c>
      <c r="H169" s="48">
        <v>70</v>
      </c>
      <c r="I169" s="48"/>
      <c r="J169" s="237">
        <f>IFERROR(ROUND(VLOOKUP(A169,[2]GESTANTES!$B$10:$J$222,6,FALSE),0),0)</f>
        <v>36</v>
      </c>
      <c r="K169" s="237">
        <f>IFERROR(ROUND(VLOOKUP(A169,[2]GESTANTES!$B$10:$J$222,7,FALSE),0),0)</f>
        <v>36</v>
      </c>
      <c r="L169" s="237">
        <f>IFERROR(ROUND(VLOOKUP(A169,[2]GESTANTES!$B$10:$J$222,8,FALSE),0),0)</f>
        <v>36</v>
      </c>
      <c r="M169" s="237">
        <f>IFERROR(ROUND(VLOOKUP(A169,[2]GESTANTES!$B$10:$J$222,9,FALSE),0),0)</f>
        <v>62</v>
      </c>
      <c r="N169" s="236">
        <f>IFERROR(ROUND(VLOOKUP(A169,'[3]CHICLAYO 5 -59'!$B$12:$H$301,3,FALSE),0),0)</f>
        <v>83</v>
      </c>
      <c r="O169" s="236">
        <f>IFERROR(ROUND(VLOOKUP(A169,'[3]CHICLAYO 5 -59'!$B$12:$H$301,4,FALSE),0),0)</f>
        <v>498</v>
      </c>
      <c r="P169" s="236">
        <f>IFERROR(ROUND(VLOOKUP(A169,'[3]CHICLAYO 5 -59'!$B$12:$H$301,5,FALSE),0),0)</f>
        <v>83</v>
      </c>
      <c r="Q169" s="236">
        <f>IFERROR(ROUND(VLOOKUP(A169,'[3]CHICLAYO 5 -59'!$B$12:$H$301,6,FALSE),0),0)</f>
        <v>42</v>
      </c>
      <c r="R169" s="236">
        <f>IFERROR(ROUND(VLOOKUP(A169,'[3]CHICLAYO 5 -59'!$B$12:$H$301,7,FALSE),0),0)</f>
        <v>42</v>
      </c>
      <c r="S169" s="196">
        <f>ROUND(VLOOKUP(A169,'[4]CHICLAYO AM'!$B$12:$E$286,3,FALSE),0)</f>
        <v>225</v>
      </c>
      <c r="T169" s="196">
        <f>ROUND(VLOOKUP(A169,'[4]CHICLAYO AM'!$B$12:$E$286,4,FALSE),0)</f>
        <v>451</v>
      </c>
      <c r="U169" s="51" t="str">
        <f>VLOOKUP(A169,'[1]4'!$A$2:$F$256,3,FALSE)</f>
        <v>TUCUME</v>
      </c>
    </row>
    <row r="170" spans="1:21" x14ac:dyDescent="0.3">
      <c r="A170" s="15">
        <v>4393</v>
      </c>
      <c r="B170" s="24" t="s">
        <v>114</v>
      </c>
      <c r="C170" s="21"/>
      <c r="D170" s="48">
        <v>35</v>
      </c>
      <c r="E170" s="48">
        <v>40</v>
      </c>
      <c r="F170" s="48">
        <v>50</v>
      </c>
      <c r="G170" s="48">
        <v>30</v>
      </c>
      <c r="H170" s="48">
        <v>33</v>
      </c>
      <c r="I170" s="48"/>
      <c r="J170" s="237">
        <f>IFERROR(ROUND(VLOOKUP(A170,[2]GESTANTES!$B$10:$J$222,6,FALSE),0),0)</f>
        <v>12</v>
      </c>
      <c r="K170" s="237">
        <f>IFERROR(ROUND(VLOOKUP(A170,[2]GESTANTES!$B$10:$J$222,7,FALSE),0),0)</f>
        <v>12</v>
      </c>
      <c r="L170" s="237">
        <f>IFERROR(ROUND(VLOOKUP(A170,[2]GESTANTES!$B$10:$J$222,8,FALSE),0),0)</f>
        <v>12</v>
      </c>
      <c r="M170" s="237">
        <f>IFERROR(ROUND(VLOOKUP(A170,[2]GESTANTES!$B$10:$J$222,9,FALSE),0),0)</f>
        <v>21</v>
      </c>
      <c r="N170" s="236">
        <f>IFERROR(ROUND(VLOOKUP(A170,'[3]CHICLAYO 5 -59'!$B$12:$H$301,3,FALSE),0),0)</f>
        <v>33</v>
      </c>
      <c r="O170" s="236">
        <f>IFERROR(ROUND(VLOOKUP(A170,'[3]CHICLAYO 5 -59'!$B$12:$H$301,4,FALSE),0),0)</f>
        <v>200</v>
      </c>
      <c r="P170" s="236">
        <f>IFERROR(ROUND(VLOOKUP(A170,'[3]CHICLAYO 5 -59'!$B$12:$H$301,5,FALSE),0),0)</f>
        <v>33</v>
      </c>
      <c r="Q170" s="236">
        <f>IFERROR(ROUND(VLOOKUP(A170,'[3]CHICLAYO 5 -59'!$B$12:$H$301,6,FALSE),0),0)</f>
        <v>17</v>
      </c>
      <c r="R170" s="236">
        <f>IFERROR(ROUND(VLOOKUP(A170,'[3]CHICLAYO 5 -59'!$B$12:$H$301,7,FALSE),0),0)</f>
        <v>17</v>
      </c>
      <c r="S170" s="196">
        <f>ROUND(VLOOKUP(A170,'[4]CHICLAYO AM'!$B$12:$E$286,3,FALSE),0)</f>
        <v>91</v>
      </c>
      <c r="T170" s="196">
        <f>ROUND(VLOOKUP(A170,'[4]CHICLAYO AM'!$B$12:$E$286,4,FALSE),0)</f>
        <v>182</v>
      </c>
      <c r="U170" s="51" t="str">
        <f>VLOOKUP(A170,'[1]4'!$A$2:$F$256,3,FALSE)</f>
        <v>TUCUME</v>
      </c>
    </row>
    <row r="171" spans="1:21" x14ac:dyDescent="0.3">
      <c r="A171" s="15">
        <v>4394</v>
      </c>
      <c r="B171" s="24" t="s">
        <v>115</v>
      </c>
      <c r="C171" s="21"/>
      <c r="D171" s="48">
        <v>34</v>
      </c>
      <c r="E171" s="48">
        <v>58</v>
      </c>
      <c r="F171" s="48">
        <v>70</v>
      </c>
      <c r="G171" s="48">
        <v>35</v>
      </c>
      <c r="H171" s="48">
        <v>16</v>
      </c>
      <c r="I171" s="48"/>
      <c r="J171" s="237">
        <f>IFERROR(ROUND(VLOOKUP(A171,[2]GESTANTES!$B$10:$J$222,6,FALSE),0),0)</f>
        <v>15</v>
      </c>
      <c r="K171" s="237">
        <f>IFERROR(ROUND(VLOOKUP(A171,[2]GESTANTES!$B$10:$J$222,7,FALSE),0),0)</f>
        <v>15</v>
      </c>
      <c r="L171" s="237">
        <f>IFERROR(ROUND(VLOOKUP(A171,[2]GESTANTES!$B$10:$J$222,8,FALSE),0),0)</f>
        <v>15</v>
      </c>
      <c r="M171" s="237">
        <f>IFERROR(ROUND(VLOOKUP(A171,[2]GESTANTES!$B$10:$J$222,9,FALSE),0),0)</f>
        <v>26</v>
      </c>
      <c r="N171" s="236">
        <f>IFERROR(ROUND(VLOOKUP(A171,'[3]CHICLAYO 5 -59'!$B$12:$H$301,3,FALSE),0),0)</f>
        <v>24</v>
      </c>
      <c r="O171" s="236">
        <f>IFERROR(ROUND(VLOOKUP(A171,'[3]CHICLAYO 5 -59'!$B$12:$H$301,4,FALSE),0),0)</f>
        <v>146</v>
      </c>
      <c r="P171" s="236">
        <f>IFERROR(ROUND(VLOOKUP(A171,'[3]CHICLAYO 5 -59'!$B$12:$H$301,5,FALSE),0),0)</f>
        <v>24</v>
      </c>
      <c r="Q171" s="236">
        <f>IFERROR(ROUND(VLOOKUP(A171,'[3]CHICLAYO 5 -59'!$B$12:$H$301,6,FALSE),0),0)</f>
        <v>12</v>
      </c>
      <c r="R171" s="236">
        <f>IFERROR(ROUND(VLOOKUP(A171,'[3]CHICLAYO 5 -59'!$B$12:$H$301,7,FALSE),0),0)</f>
        <v>12</v>
      </c>
      <c r="S171" s="196">
        <f>ROUND(VLOOKUP(A171,'[4]CHICLAYO AM'!$B$12:$E$286,3,FALSE),0)</f>
        <v>67</v>
      </c>
      <c r="T171" s="196">
        <f>ROUND(VLOOKUP(A171,'[4]CHICLAYO AM'!$B$12:$E$286,4,FALSE),0)</f>
        <v>133</v>
      </c>
      <c r="U171" s="51" t="str">
        <f>VLOOKUP(A171,'[1]4'!$A$2:$F$256,3,FALSE)</f>
        <v>TUCUME</v>
      </c>
    </row>
    <row r="172" spans="1:21" x14ac:dyDescent="0.3">
      <c r="A172" s="15"/>
      <c r="B172" s="24" t="e">
        <v>#N/A</v>
      </c>
      <c r="C172" s="21"/>
      <c r="D172" s="23">
        <f>SUM(D173:D174)</f>
        <v>322</v>
      </c>
      <c r="E172" s="23">
        <f t="shared" ref="E172:T172" si="122">SUM(E173:E174)</f>
        <v>463</v>
      </c>
      <c r="F172" s="23">
        <f t="shared" si="122"/>
        <v>438</v>
      </c>
      <c r="G172" s="23">
        <f t="shared" si="122"/>
        <v>397</v>
      </c>
      <c r="H172" s="23">
        <f t="shared" si="122"/>
        <v>450</v>
      </c>
      <c r="I172" s="23">
        <f t="shared" si="122"/>
        <v>0</v>
      </c>
      <c r="J172" s="23">
        <f t="shared" ref="J172:M172" si="123">SUM(J173:J174)</f>
        <v>124</v>
      </c>
      <c r="K172" s="23">
        <f t="shared" si="123"/>
        <v>124</v>
      </c>
      <c r="L172" s="23">
        <f t="shared" si="123"/>
        <v>124</v>
      </c>
      <c r="M172" s="23">
        <f t="shared" si="123"/>
        <v>214</v>
      </c>
      <c r="N172" s="23">
        <f t="shared" ref="N172:R172" si="124">SUM(N173:N174)</f>
        <v>288</v>
      </c>
      <c r="O172" s="23">
        <f t="shared" si="124"/>
        <v>1726</v>
      </c>
      <c r="P172" s="23">
        <f t="shared" si="124"/>
        <v>288</v>
      </c>
      <c r="Q172" s="23">
        <f t="shared" si="124"/>
        <v>143</v>
      </c>
      <c r="R172" s="23">
        <f t="shared" si="124"/>
        <v>143</v>
      </c>
      <c r="S172" s="23">
        <f t="shared" ref="S172" si="125">SUM(S173:S174)</f>
        <v>810</v>
      </c>
      <c r="T172" s="23">
        <f t="shared" si="122"/>
        <v>1622</v>
      </c>
      <c r="U172" s="51"/>
    </row>
    <row r="173" spans="1:21" x14ac:dyDescent="0.3">
      <c r="A173" s="15">
        <v>4371</v>
      </c>
      <c r="B173" s="24" t="s">
        <v>91</v>
      </c>
      <c r="C173" s="21"/>
      <c r="D173" s="48">
        <v>282</v>
      </c>
      <c r="E173" s="48">
        <v>403</v>
      </c>
      <c r="F173" s="48">
        <v>380</v>
      </c>
      <c r="G173" s="48">
        <v>360</v>
      </c>
      <c r="H173" s="48">
        <v>400</v>
      </c>
      <c r="I173" s="48"/>
      <c r="J173" s="237">
        <f>IFERROR(ROUND(VLOOKUP(A173,[2]GESTANTES!$B$10:$J$222,6,FALSE),0),0)</f>
        <v>116</v>
      </c>
      <c r="K173" s="237">
        <f>IFERROR(ROUND(VLOOKUP(A173,[2]GESTANTES!$B$10:$J$222,7,FALSE),0),0)</f>
        <v>116</v>
      </c>
      <c r="L173" s="237">
        <f>IFERROR(ROUND(VLOOKUP(A173,[2]GESTANTES!$B$10:$J$222,8,FALSE),0),0)</f>
        <v>116</v>
      </c>
      <c r="M173" s="237">
        <f>IFERROR(ROUND(VLOOKUP(A173,[2]GESTANTES!$B$10:$J$222,9,FALSE),0),0)</f>
        <v>200</v>
      </c>
      <c r="N173" s="236">
        <f>IFERROR(ROUND(VLOOKUP(A173,'[3]CHICLAYO 5 -59'!$B$12:$H$301,3,FALSE),0),0)</f>
        <v>241</v>
      </c>
      <c r="O173" s="236">
        <f>IFERROR(ROUND(VLOOKUP(A173,'[3]CHICLAYO 5 -59'!$B$12:$H$301,4,FALSE),0),0)</f>
        <v>1444</v>
      </c>
      <c r="P173" s="236">
        <f>IFERROR(ROUND(VLOOKUP(A173,'[3]CHICLAYO 5 -59'!$B$12:$H$301,5,FALSE),0),0)</f>
        <v>241</v>
      </c>
      <c r="Q173" s="236">
        <f>IFERROR(ROUND(VLOOKUP(A173,'[3]CHICLAYO 5 -59'!$B$12:$H$301,6,FALSE),0),0)</f>
        <v>120</v>
      </c>
      <c r="R173" s="236">
        <f>IFERROR(ROUND(VLOOKUP(A173,'[3]CHICLAYO 5 -59'!$B$12:$H$301,7,FALSE),0),0)</f>
        <v>120</v>
      </c>
      <c r="S173" s="196">
        <f>ROUND(VLOOKUP(A173,'[4]CHICLAYO AM'!$B$12:$E$286,3,FALSE),0)</f>
        <v>678</v>
      </c>
      <c r="T173" s="196">
        <f>ROUND(VLOOKUP(A173,'[4]CHICLAYO AM'!$B$12:$E$286,4,FALSE),0)</f>
        <v>1357</v>
      </c>
      <c r="U173" s="51" t="str">
        <f>VLOOKUP(A173,'[1]4'!$A$2:$F$256,3,FALSE)</f>
        <v>JAYANCA</v>
      </c>
    </row>
    <row r="174" spans="1:21" x14ac:dyDescent="0.3">
      <c r="A174" s="15">
        <v>4379</v>
      </c>
      <c r="B174" s="24" t="s">
        <v>100</v>
      </c>
      <c r="C174" s="21"/>
      <c r="D174" s="48">
        <v>40</v>
      </c>
      <c r="E174" s="48">
        <v>60</v>
      </c>
      <c r="F174" s="48">
        <v>58</v>
      </c>
      <c r="G174" s="48">
        <v>37</v>
      </c>
      <c r="H174" s="48">
        <v>50</v>
      </c>
      <c r="I174" s="48"/>
      <c r="J174" s="237">
        <f>IFERROR(ROUND(VLOOKUP(A174,[2]GESTANTES!$B$10:$J$222,6,FALSE),0),0)</f>
        <v>8</v>
      </c>
      <c r="K174" s="237">
        <f>IFERROR(ROUND(VLOOKUP(A174,[2]GESTANTES!$B$10:$J$222,7,FALSE),0),0)</f>
        <v>8</v>
      </c>
      <c r="L174" s="237">
        <f>IFERROR(ROUND(VLOOKUP(A174,[2]GESTANTES!$B$10:$J$222,8,FALSE),0),0)</f>
        <v>8</v>
      </c>
      <c r="M174" s="237">
        <f>IFERROR(ROUND(VLOOKUP(A174,[2]GESTANTES!$B$10:$J$222,9,FALSE),0),0)</f>
        <v>14</v>
      </c>
      <c r="N174" s="236">
        <f>IFERROR(ROUND(VLOOKUP(A174,'[3]CHICLAYO 5 -59'!$B$12:$H$301,3,FALSE),0),0)</f>
        <v>47</v>
      </c>
      <c r="O174" s="236">
        <f>IFERROR(ROUND(VLOOKUP(A174,'[3]CHICLAYO 5 -59'!$B$12:$H$301,4,FALSE),0),0)</f>
        <v>282</v>
      </c>
      <c r="P174" s="236">
        <f>IFERROR(ROUND(VLOOKUP(A174,'[3]CHICLAYO 5 -59'!$B$12:$H$301,5,FALSE),0),0)</f>
        <v>47</v>
      </c>
      <c r="Q174" s="236">
        <f>IFERROR(ROUND(VLOOKUP(A174,'[3]CHICLAYO 5 -59'!$B$12:$H$301,6,FALSE),0),0)</f>
        <v>23</v>
      </c>
      <c r="R174" s="236">
        <f>IFERROR(ROUND(VLOOKUP(A174,'[3]CHICLAYO 5 -59'!$B$12:$H$301,7,FALSE),0),0)</f>
        <v>23</v>
      </c>
      <c r="S174" s="196">
        <f>ROUND(VLOOKUP(A174,'[4]CHICLAYO AM'!$B$12:$E$286,3,FALSE),0)</f>
        <v>132</v>
      </c>
      <c r="T174" s="196">
        <f>ROUND(VLOOKUP(A174,'[4]CHICLAYO AM'!$B$12:$E$286,4,FALSE),0)</f>
        <v>265</v>
      </c>
      <c r="U174" s="51" t="str">
        <f>VLOOKUP(A174,'[1]4'!$A$2:$F$256,3,FALSE)</f>
        <v>JAYANCA</v>
      </c>
    </row>
    <row r="175" spans="1:21" x14ac:dyDescent="0.3">
      <c r="A175" s="15"/>
      <c r="B175" s="24" t="e">
        <v>#N/A</v>
      </c>
      <c r="C175" s="21"/>
      <c r="D175" s="23">
        <f>SUM(D176:D185)</f>
        <v>193</v>
      </c>
      <c r="E175" s="23">
        <f t="shared" ref="E175:T175" si="126">SUM(E176:E185)</f>
        <v>246</v>
      </c>
      <c r="F175" s="23">
        <f t="shared" si="126"/>
        <v>293</v>
      </c>
      <c r="G175" s="23">
        <f t="shared" si="126"/>
        <v>267</v>
      </c>
      <c r="H175" s="23">
        <f t="shared" si="126"/>
        <v>283</v>
      </c>
      <c r="I175" s="23">
        <f t="shared" si="126"/>
        <v>0</v>
      </c>
      <c r="J175" s="23">
        <f t="shared" ref="J175:M175" si="127">SUM(J176:J185)</f>
        <v>89</v>
      </c>
      <c r="K175" s="23">
        <f t="shared" si="127"/>
        <v>89</v>
      </c>
      <c r="L175" s="23">
        <f t="shared" si="127"/>
        <v>89</v>
      </c>
      <c r="M175" s="23">
        <f t="shared" si="127"/>
        <v>153</v>
      </c>
      <c r="N175" s="23">
        <f t="shared" ref="N175:R175" si="128">SUM(N176:N185)</f>
        <v>256</v>
      </c>
      <c r="O175" s="23">
        <f t="shared" si="128"/>
        <v>1537</v>
      </c>
      <c r="P175" s="23">
        <f t="shared" si="128"/>
        <v>256</v>
      </c>
      <c r="Q175" s="23">
        <f t="shared" si="128"/>
        <v>128</v>
      </c>
      <c r="R175" s="23">
        <f t="shared" si="128"/>
        <v>128</v>
      </c>
      <c r="S175" s="23">
        <f t="shared" ref="S175" si="129">SUM(S176:S185)</f>
        <v>799</v>
      </c>
      <c r="T175" s="23">
        <f t="shared" si="126"/>
        <v>1595</v>
      </c>
      <c r="U175" s="51"/>
    </row>
    <row r="176" spans="1:21" x14ac:dyDescent="0.3">
      <c r="A176" s="15">
        <v>11452</v>
      </c>
      <c r="B176" s="24" t="s">
        <v>215</v>
      </c>
      <c r="C176" s="21"/>
      <c r="D176" s="48">
        <v>8</v>
      </c>
      <c r="E176" s="48">
        <v>10</v>
      </c>
      <c r="F176" s="48">
        <v>12</v>
      </c>
      <c r="G176" s="48">
        <v>15</v>
      </c>
      <c r="H176" s="48">
        <v>12</v>
      </c>
      <c r="I176" s="48"/>
      <c r="J176" s="237">
        <f>IFERROR(ROUND(VLOOKUP(A176,[2]GESTANTES!$B$10:$J$222,6,FALSE),0),0)</f>
        <v>3</v>
      </c>
      <c r="K176" s="237">
        <f>IFERROR(ROUND(VLOOKUP(A176,[2]GESTANTES!$B$10:$J$222,7,FALSE),0),0)</f>
        <v>3</v>
      </c>
      <c r="L176" s="237">
        <f>IFERROR(ROUND(VLOOKUP(A176,[2]GESTANTES!$B$10:$J$222,8,FALSE),0),0)</f>
        <v>3</v>
      </c>
      <c r="M176" s="237">
        <f>IFERROR(ROUND(VLOOKUP(A176,[2]GESTANTES!$B$10:$J$222,9,FALSE),0),0)</f>
        <v>5</v>
      </c>
      <c r="N176" s="236">
        <f>IFERROR(ROUND(VLOOKUP(A176,'[3]CHICLAYO 5 -59'!$B$12:$H$301,3,FALSE),0),0)</f>
        <v>19</v>
      </c>
      <c r="O176" s="236">
        <f>IFERROR(ROUND(VLOOKUP(A176,'[3]CHICLAYO 5 -59'!$B$12:$H$301,4,FALSE),0),0)</f>
        <v>117</v>
      </c>
      <c r="P176" s="236">
        <f>IFERROR(ROUND(VLOOKUP(A176,'[3]CHICLAYO 5 -59'!$B$12:$H$301,5,FALSE),0),0)</f>
        <v>19</v>
      </c>
      <c r="Q176" s="236">
        <f>IFERROR(ROUND(VLOOKUP(A176,'[3]CHICLAYO 5 -59'!$B$12:$H$301,6,FALSE),0),0)</f>
        <v>10</v>
      </c>
      <c r="R176" s="236">
        <f>IFERROR(ROUND(VLOOKUP(A176,'[3]CHICLAYO 5 -59'!$B$12:$H$301,7,FALSE),0),0)</f>
        <v>10</v>
      </c>
      <c r="S176" s="196">
        <f>ROUND(VLOOKUP(A176,'[4]CHICLAYO AM'!$B$12:$E$286,3,FALSE),0)</f>
        <v>61</v>
      </c>
      <c r="T176" s="196">
        <f>ROUND(VLOOKUP(A176,'[4]CHICLAYO AM'!$B$12:$E$286,4,FALSE),0)</f>
        <v>121</v>
      </c>
      <c r="U176" s="51" t="str">
        <f>VLOOKUP(A176,'[1]4'!$A$2:$F$256,3,FALSE)</f>
        <v>SALAS</v>
      </c>
    </row>
    <row r="177" spans="1:21" x14ac:dyDescent="0.3">
      <c r="A177" s="15">
        <v>4386</v>
      </c>
      <c r="B177" s="24" t="s">
        <v>107</v>
      </c>
      <c r="C177" s="21"/>
      <c r="D177" s="48">
        <v>87</v>
      </c>
      <c r="E177" s="48">
        <v>98</v>
      </c>
      <c r="F177" s="48">
        <v>123</v>
      </c>
      <c r="G177" s="48">
        <v>90</v>
      </c>
      <c r="H177" s="48">
        <v>100</v>
      </c>
      <c r="I177" s="48"/>
      <c r="J177" s="237">
        <f>IFERROR(ROUND(VLOOKUP(A177,[2]GESTANTES!$B$10:$J$222,6,FALSE),0),0)</f>
        <v>40</v>
      </c>
      <c r="K177" s="237">
        <f>IFERROR(ROUND(VLOOKUP(A177,[2]GESTANTES!$B$10:$J$222,7,FALSE),0),0)</f>
        <v>40</v>
      </c>
      <c r="L177" s="237">
        <f>IFERROR(ROUND(VLOOKUP(A177,[2]GESTANTES!$B$10:$J$222,8,FALSE),0),0)</f>
        <v>40</v>
      </c>
      <c r="M177" s="237">
        <f>IFERROR(ROUND(VLOOKUP(A177,[2]GESTANTES!$B$10:$J$222,9,FALSE),0),0)</f>
        <v>69</v>
      </c>
      <c r="N177" s="236">
        <f>IFERROR(ROUND(VLOOKUP(A177,'[3]CHICLAYO 5 -59'!$B$12:$H$301,3,FALSE),0),0)</f>
        <v>65</v>
      </c>
      <c r="O177" s="236">
        <f>IFERROR(ROUND(VLOOKUP(A177,'[3]CHICLAYO 5 -59'!$B$12:$H$301,4,FALSE),0),0)</f>
        <v>393</v>
      </c>
      <c r="P177" s="236">
        <f>IFERROR(ROUND(VLOOKUP(A177,'[3]CHICLAYO 5 -59'!$B$12:$H$301,5,FALSE),0),0)</f>
        <v>65</v>
      </c>
      <c r="Q177" s="236">
        <f>IFERROR(ROUND(VLOOKUP(A177,'[3]CHICLAYO 5 -59'!$B$12:$H$301,6,FALSE),0),0)</f>
        <v>33</v>
      </c>
      <c r="R177" s="236">
        <f>IFERROR(ROUND(VLOOKUP(A177,'[3]CHICLAYO 5 -59'!$B$12:$H$301,7,FALSE),0),0)</f>
        <v>33</v>
      </c>
      <c r="S177" s="196">
        <f>ROUND(VLOOKUP(A177,'[4]CHICLAYO AM'!$B$12:$E$286,3,FALSE),0)</f>
        <v>204</v>
      </c>
      <c r="T177" s="196">
        <f>ROUND(VLOOKUP(A177,'[4]CHICLAYO AM'!$B$12:$E$286,4,FALSE),0)</f>
        <v>409</v>
      </c>
      <c r="U177" s="51" t="str">
        <f>VLOOKUP(A177,'[1]4'!$A$2:$F$256,3,FALSE)</f>
        <v>SALAS</v>
      </c>
    </row>
    <row r="178" spans="1:21" x14ac:dyDescent="0.3">
      <c r="A178" s="15">
        <v>4387</v>
      </c>
      <c r="B178" s="24" t="s">
        <v>108</v>
      </c>
      <c r="C178" s="21"/>
      <c r="D178" s="48">
        <v>16</v>
      </c>
      <c r="E178" s="48">
        <v>25</v>
      </c>
      <c r="F178" s="48">
        <v>28</v>
      </c>
      <c r="G178" s="48">
        <v>31</v>
      </c>
      <c r="H178" s="48">
        <v>27</v>
      </c>
      <c r="I178" s="48"/>
      <c r="J178" s="237">
        <f>IFERROR(ROUND(VLOOKUP(A178,[2]GESTANTES!$B$10:$J$222,6,FALSE),0),0)</f>
        <v>9</v>
      </c>
      <c r="K178" s="237">
        <f>IFERROR(ROUND(VLOOKUP(A178,[2]GESTANTES!$B$10:$J$222,7,FALSE),0),0)</f>
        <v>9</v>
      </c>
      <c r="L178" s="237">
        <f>IFERROR(ROUND(VLOOKUP(A178,[2]GESTANTES!$B$10:$J$222,8,FALSE),0),0)</f>
        <v>9</v>
      </c>
      <c r="M178" s="237">
        <f>IFERROR(ROUND(VLOOKUP(A178,[2]GESTANTES!$B$10:$J$222,9,FALSE),0),0)</f>
        <v>16</v>
      </c>
      <c r="N178" s="236">
        <f>IFERROR(ROUND(VLOOKUP(A178,'[3]CHICLAYO 5 -59'!$B$12:$H$301,3,FALSE),0),0)</f>
        <v>28</v>
      </c>
      <c r="O178" s="236">
        <f>IFERROR(ROUND(VLOOKUP(A178,'[3]CHICLAYO 5 -59'!$B$12:$H$301,4,FALSE),0),0)</f>
        <v>168</v>
      </c>
      <c r="P178" s="236">
        <f>IFERROR(ROUND(VLOOKUP(A178,'[3]CHICLAYO 5 -59'!$B$12:$H$301,5,FALSE),0),0)</f>
        <v>28</v>
      </c>
      <c r="Q178" s="236">
        <f>IFERROR(ROUND(VLOOKUP(A178,'[3]CHICLAYO 5 -59'!$B$12:$H$301,6,FALSE),0),0)</f>
        <v>14</v>
      </c>
      <c r="R178" s="236">
        <f>IFERROR(ROUND(VLOOKUP(A178,'[3]CHICLAYO 5 -59'!$B$12:$H$301,7,FALSE),0),0)</f>
        <v>14</v>
      </c>
      <c r="S178" s="196">
        <f>ROUND(VLOOKUP(A178,'[4]CHICLAYO AM'!$B$12:$E$286,3,FALSE),0)</f>
        <v>87</v>
      </c>
      <c r="T178" s="196">
        <f>ROUND(VLOOKUP(A178,'[4]CHICLAYO AM'!$B$12:$E$286,4,FALSE),0)</f>
        <v>174</v>
      </c>
      <c r="U178" s="51" t="str">
        <f>VLOOKUP(A178,'[1]4'!$A$2:$F$256,3,FALSE)</f>
        <v>SALAS</v>
      </c>
    </row>
    <row r="179" spans="1:21" x14ac:dyDescent="0.3">
      <c r="A179" s="15">
        <v>4388</v>
      </c>
      <c r="B179" s="24" t="s">
        <v>109</v>
      </c>
      <c r="C179" s="21"/>
      <c r="D179" s="48">
        <v>8</v>
      </c>
      <c r="E179" s="48">
        <v>9</v>
      </c>
      <c r="F179" s="48">
        <v>10</v>
      </c>
      <c r="G179" s="48">
        <v>15</v>
      </c>
      <c r="H179" s="48">
        <v>16</v>
      </c>
      <c r="I179" s="48"/>
      <c r="J179" s="237">
        <f>IFERROR(ROUND(VLOOKUP(A179,[2]GESTANTES!$B$10:$J$222,6,FALSE),0),0)</f>
        <v>3</v>
      </c>
      <c r="K179" s="237">
        <f>IFERROR(ROUND(VLOOKUP(A179,[2]GESTANTES!$B$10:$J$222,7,FALSE),0),0)</f>
        <v>3</v>
      </c>
      <c r="L179" s="237">
        <f>IFERROR(ROUND(VLOOKUP(A179,[2]GESTANTES!$B$10:$J$222,8,FALSE),0),0)</f>
        <v>3</v>
      </c>
      <c r="M179" s="237">
        <f>IFERROR(ROUND(VLOOKUP(A179,[2]GESTANTES!$B$10:$J$222,9,FALSE),0),0)</f>
        <v>5</v>
      </c>
      <c r="N179" s="236">
        <f>IFERROR(ROUND(VLOOKUP(A179,'[3]CHICLAYO 5 -59'!$B$12:$H$301,3,FALSE),0),0)</f>
        <v>14</v>
      </c>
      <c r="O179" s="236">
        <f>IFERROR(ROUND(VLOOKUP(A179,'[3]CHICLAYO 5 -59'!$B$12:$H$301,4,FALSE),0),0)</f>
        <v>83</v>
      </c>
      <c r="P179" s="236">
        <f>IFERROR(ROUND(VLOOKUP(A179,'[3]CHICLAYO 5 -59'!$B$12:$H$301,5,FALSE),0),0)</f>
        <v>14</v>
      </c>
      <c r="Q179" s="236">
        <f>IFERROR(ROUND(VLOOKUP(A179,'[3]CHICLAYO 5 -59'!$B$12:$H$301,6,FALSE),0),0)</f>
        <v>7</v>
      </c>
      <c r="R179" s="236">
        <f>IFERROR(ROUND(VLOOKUP(A179,'[3]CHICLAYO 5 -59'!$B$12:$H$301,7,FALSE),0),0)</f>
        <v>7</v>
      </c>
      <c r="S179" s="196">
        <f>ROUND(VLOOKUP(A179,'[4]CHICLAYO AM'!$B$12:$E$286,3,FALSE),0)</f>
        <v>43</v>
      </c>
      <c r="T179" s="196">
        <f>ROUND(VLOOKUP(A179,'[4]CHICLAYO AM'!$B$12:$E$286,4,FALSE),0)</f>
        <v>86</v>
      </c>
      <c r="U179" s="51" t="str">
        <f>VLOOKUP(A179,'[1]4'!$A$2:$F$256,3,FALSE)</f>
        <v>SALAS</v>
      </c>
    </row>
    <row r="180" spans="1:21" x14ac:dyDescent="0.3">
      <c r="A180" s="15">
        <v>4417</v>
      </c>
      <c r="B180" s="24" t="s">
        <v>138</v>
      </c>
      <c r="C180" s="21"/>
      <c r="D180" s="48">
        <v>15</v>
      </c>
      <c r="E180" s="48">
        <v>21</v>
      </c>
      <c r="F180" s="48">
        <v>24</v>
      </c>
      <c r="G180" s="48">
        <v>27</v>
      </c>
      <c r="H180" s="48">
        <v>31</v>
      </c>
      <c r="I180" s="48"/>
      <c r="J180" s="237">
        <f>IFERROR(ROUND(VLOOKUP(A180,[2]GESTANTES!$B$10:$J$222,6,FALSE),0),0)</f>
        <v>7</v>
      </c>
      <c r="K180" s="237">
        <f>IFERROR(ROUND(VLOOKUP(A180,[2]GESTANTES!$B$10:$J$222,7,FALSE),0),0)</f>
        <v>7</v>
      </c>
      <c r="L180" s="237">
        <f>IFERROR(ROUND(VLOOKUP(A180,[2]GESTANTES!$B$10:$J$222,8,FALSE),0),0)</f>
        <v>7</v>
      </c>
      <c r="M180" s="237">
        <f>IFERROR(ROUND(VLOOKUP(A180,[2]GESTANTES!$B$10:$J$222,9,FALSE),0),0)</f>
        <v>12</v>
      </c>
      <c r="N180" s="236">
        <f>IFERROR(ROUND(VLOOKUP(A180,'[3]CHICLAYO 5 -59'!$B$12:$H$301,3,FALSE),0),0)</f>
        <v>45</v>
      </c>
      <c r="O180" s="236">
        <f>IFERROR(ROUND(VLOOKUP(A180,'[3]CHICLAYO 5 -59'!$B$12:$H$301,4,FALSE),0),0)</f>
        <v>268</v>
      </c>
      <c r="P180" s="236">
        <f>IFERROR(ROUND(VLOOKUP(A180,'[3]CHICLAYO 5 -59'!$B$12:$H$301,5,FALSE),0),0)</f>
        <v>45</v>
      </c>
      <c r="Q180" s="236">
        <f>IFERROR(ROUND(VLOOKUP(A180,'[3]CHICLAYO 5 -59'!$B$12:$H$301,6,FALSE),0),0)</f>
        <v>22</v>
      </c>
      <c r="R180" s="236">
        <f>IFERROR(ROUND(VLOOKUP(A180,'[3]CHICLAYO 5 -59'!$B$12:$H$301,7,FALSE),0),0)</f>
        <v>22</v>
      </c>
      <c r="S180" s="196">
        <f>ROUND(VLOOKUP(A180,'[4]CHICLAYO AM'!$B$12:$E$286,3,FALSE),0)</f>
        <v>139</v>
      </c>
      <c r="T180" s="196">
        <f>ROUND(VLOOKUP(A180,'[4]CHICLAYO AM'!$B$12:$E$286,4,FALSE),0)</f>
        <v>277</v>
      </c>
      <c r="U180" s="51" t="str">
        <f>VLOOKUP(A180,'[1]4'!$A$2:$F$256,3,FALSE)</f>
        <v>SALAS</v>
      </c>
    </row>
    <row r="181" spans="1:21" x14ac:dyDescent="0.3">
      <c r="A181" s="15">
        <v>4418</v>
      </c>
      <c r="B181" s="24" t="s">
        <v>139</v>
      </c>
      <c r="C181" s="21"/>
      <c r="D181" s="48">
        <v>9</v>
      </c>
      <c r="E181" s="48">
        <v>10</v>
      </c>
      <c r="F181" s="48">
        <v>12</v>
      </c>
      <c r="G181" s="48">
        <v>11</v>
      </c>
      <c r="H181" s="48">
        <v>20</v>
      </c>
      <c r="I181" s="48"/>
      <c r="J181" s="237">
        <f>IFERROR(ROUND(VLOOKUP(A181,[2]GESTANTES!$B$10:$J$222,6,FALSE),0),0)</f>
        <v>3</v>
      </c>
      <c r="K181" s="237">
        <f>IFERROR(ROUND(VLOOKUP(A181,[2]GESTANTES!$B$10:$J$222,7,FALSE),0),0)</f>
        <v>3</v>
      </c>
      <c r="L181" s="237">
        <f>IFERROR(ROUND(VLOOKUP(A181,[2]GESTANTES!$B$10:$J$222,8,FALSE),0),0)</f>
        <v>3</v>
      </c>
      <c r="M181" s="237">
        <f>IFERROR(ROUND(VLOOKUP(A181,[2]GESTANTES!$B$10:$J$222,9,FALSE),0),0)</f>
        <v>5</v>
      </c>
      <c r="N181" s="236">
        <f>IFERROR(ROUND(VLOOKUP(A181,'[3]CHICLAYO 5 -59'!$B$12:$H$301,3,FALSE),0),0)</f>
        <v>17</v>
      </c>
      <c r="O181" s="236">
        <f>IFERROR(ROUND(VLOOKUP(A181,'[3]CHICLAYO 5 -59'!$B$12:$H$301,4,FALSE),0),0)</f>
        <v>101</v>
      </c>
      <c r="P181" s="236">
        <f>IFERROR(ROUND(VLOOKUP(A181,'[3]CHICLAYO 5 -59'!$B$12:$H$301,5,FALSE),0),0)</f>
        <v>17</v>
      </c>
      <c r="Q181" s="236">
        <f>IFERROR(ROUND(VLOOKUP(A181,'[3]CHICLAYO 5 -59'!$B$12:$H$301,6,FALSE),0),0)</f>
        <v>8</v>
      </c>
      <c r="R181" s="236">
        <f>IFERROR(ROUND(VLOOKUP(A181,'[3]CHICLAYO 5 -59'!$B$12:$H$301,7,FALSE),0),0)</f>
        <v>8</v>
      </c>
      <c r="S181" s="196">
        <f>ROUND(VLOOKUP(A181,'[4]CHICLAYO AM'!$B$12:$E$286,3,FALSE),0)</f>
        <v>53</v>
      </c>
      <c r="T181" s="196">
        <f>ROUND(VLOOKUP(A181,'[4]CHICLAYO AM'!$B$12:$E$286,4,FALSE),0)</f>
        <v>106</v>
      </c>
      <c r="U181" s="51" t="str">
        <f>VLOOKUP(A181,'[1]4'!$A$2:$F$256,3,FALSE)</f>
        <v>SALAS</v>
      </c>
    </row>
    <row r="182" spans="1:21" x14ac:dyDescent="0.3">
      <c r="A182" s="15">
        <v>4419</v>
      </c>
      <c r="B182" s="24" t="s">
        <v>140</v>
      </c>
      <c r="C182" s="21"/>
      <c r="D182" s="48">
        <v>7</v>
      </c>
      <c r="E182" s="48">
        <v>16</v>
      </c>
      <c r="F182" s="48">
        <v>19</v>
      </c>
      <c r="G182" s="48">
        <v>18</v>
      </c>
      <c r="H182" s="48">
        <v>17</v>
      </c>
      <c r="I182" s="48"/>
      <c r="J182" s="237">
        <f>IFERROR(ROUND(VLOOKUP(A182,[2]GESTANTES!$B$10:$J$222,6,FALSE),0),0)</f>
        <v>6</v>
      </c>
      <c r="K182" s="237">
        <f>IFERROR(ROUND(VLOOKUP(A182,[2]GESTANTES!$B$10:$J$222,7,FALSE),0),0)</f>
        <v>6</v>
      </c>
      <c r="L182" s="237">
        <f>IFERROR(ROUND(VLOOKUP(A182,[2]GESTANTES!$B$10:$J$222,8,FALSE),0),0)</f>
        <v>6</v>
      </c>
      <c r="M182" s="237">
        <f>IFERROR(ROUND(VLOOKUP(A182,[2]GESTANTES!$B$10:$J$222,9,FALSE),0),0)</f>
        <v>10</v>
      </c>
      <c r="N182" s="236">
        <f>IFERROR(ROUND(VLOOKUP(A182,'[3]CHICLAYO 5 -59'!$B$12:$H$301,3,FALSE),0),0)</f>
        <v>13</v>
      </c>
      <c r="O182" s="236">
        <f>IFERROR(ROUND(VLOOKUP(A182,'[3]CHICLAYO 5 -59'!$B$12:$H$301,4,FALSE),0),0)</f>
        <v>80</v>
      </c>
      <c r="P182" s="236">
        <f>IFERROR(ROUND(VLOOKUP(A182,'[3]CHICLAYO 5 -59'!$B$12:$H$301,5,FALSE),0),0)</f>
        <v>13</v>
      </c>
      <c r="Q182" s="236">
        <f>IFERROR(ROUND(VLOOKUP(A182,'[3]CHICLAYO 5 -59'!$B$12:$H$301,6,FALSE),0),0)</f>
        <v>7</v>
      </c>
      <c r="R182" s="236">
        <f>IFERROR(ROUND(VLOOKUP(A182,'[3]CHICLAYO 5 -59'!$B$12:$H$301,7,FALSE),0),0)</f>
        <v>7</v>
      </c>
      <c r="S182" s="196">
        <f>ROUND(VLOOKUP(A182,'[4]CHICLAYO AM'!$B$12:$E$286,3,FALSE),0)</f>
        <v>41</v>
      </c>
      <c r="T182" s="196">
        <f>ROUND(VLOOKUP(A182,'[4]CHICLAYO AM'!$B$12:$E$286,4,FALSE),0)</f>
        <v>83</v>
      </c>
      <c r="U182" s="51" t="str">
        <f>VLOOKUP(A182,'[1]4'!$A$2:$F$256,3,FALSE)</f>
        <v>SALAS</v>
      </c>
    </row>
    <row r="183" spans="1:21" x14ac:dyDescent="0.3">
      <c r="A183" s="15">
        <v>6681</v>
      </c>
      <c r="B183" s="24" t="s">
        <v>190</v>
      </c>
      <c r="C183" s="21"/>
      <c r="D183" s="48">
        <v>15</v>
      </c>
      <c r="E183" s="48">
        <v>20</v>
      </c>
      <c r="F183" s="48">
        <v>32</v>
      </c>
      <c r="G183" s="48">
        <v>25</v>
      </c>
      <c r="H183" s="48">
        <v>25</v>
      </c>
      <c r="I183" s="48"/>
      <c r="J183" s="237">
        <f>IFERROR(ROUND(VLOOKUP(A183,[2]GESTANTES!$B$10:$J$222,6,FALSE),0),0)</f>
        <v>9</v>
      </c>
      <c r="K183" s="237">
        <f>IFERROR(ROUND(VLOOKUP(A183,[2]GESTANTES!$B$10:$J$222,7,FALSE),0),0)</f>
        <v>9</v>
      </c>
      <c r="L183" s="237">
        <f>IFERROR(ROUND(VLOOKUP(A183,[2]GESTANTES!$B$10:$J$222,8,FALSE),0),0)</f>
        <v>9</v>
      </c>
      <c r="M183" s="237">
        <f>IFERROR(ROUND(VLOOKUP(A183,[2]GESTANTES!$B$10:$J$222,9,FALSE),0),0)</f>
        <v>16</v>
      </c>
      <c r="N183" s="236">
        <f>IFERROR(ROUND(VLOOKUP(A183,'[3]CHICLAYO 5 -59'!$B$12:$H$301,3,FALSE),0),0)</f>
        <v>26</v>
      </c>
      <c r="O183" s="236">
        <f>IFERROR(ROUND(VLOOKUP(A183,'[3]CHICLAYO 5 -59'!$B$12:$H$301,4,FALSE),0),0)</f>
        <v>156</v>
      </c>
      <c r="P183" s="236">
        <f>IFERROR(ROUND(VLOOKUP(A183,'[3]CHICLAYO 5 -59'!$B$12:$H$301,5,FALSE),0),0)</f>
        <v>26</v>
      </c>
      <c r="Q183" s="236">
        <f>IFERROR(ROUND(VLOOKUP(A183,'[3]CHICLAYO 5 -59'!$B$12:$H$301,6,FALSE),0),0)</f>
        <v>13</v>
      </c>
      <c r="R183" s="236">
        <f>IFERROR(ROUND(VLOOKUP(A183,'[3]CHICLAYO 5 -59'!$B$12:$H$301,7,FALSE),0),0)</f>
        <v>13</v>
      </c>
      <c r="S183" s="196">
        <f>ROUND(VLOOKUP(A183,'[4]CHICLAYO AM'!$B$12:$E$286,3,FALSE),0)</f>
        <v>81</v>
      </c>
      <c r="T183" s="196">
        <f>ROUND(VLOOKUP(A183,'[4]CHICLAYO AM'!$B$12:$E$286,4,FALSE),0)</f>
        <v>161</v>
      </c>
      <c r="U183" s="51" t="str">
        <f>VLOOKUP(A183,'[1]4'!$A$2:$F$256,3,FALSE)</f>
        <v>SALAS</v>
      </c>
    </row>
    <row r="184" spans="1:21" x14ac:dyDescent="0.3">
      <c r="A184" s="15">
        <v>6682</v>
      </c>
      <c r="B184" s="24" t="s">
        <v>191</v>
      </c>
      <c r="C184" s="21"/>
      <c r="D184" s="48">
        <v>16</v>
      </c>
      <c r="E184" s="48">
        <v>23</v>
      </c>
      <c r="F184" s="48">
        <v>15</v>
      </c>
      <c r="G184" s="48">
        <v>17</v>
      </c>
      <c r="H184" s="48">
        <v>20</v>
      </c>
      <c r="I184" s="48"/>
      <c r="J184" s="237">
        <f>IFERROR(ROUND(VLOOKUP(A184,[2]GESTANTES!$B$10:$J$222,6,FALSE),0),0)</f>
        <v>5</v>
      </c>
      <c r="K184" s="237">
        <f>IFERROR(ROUND(VLOOKUP(A184,[2]GESTANTES!$B$10:$J$222,7,FALSE),0),0)</f>
        <v>5</v>
      </c>
      <c r="L184" s="237">
        <f>IFERROR(ROUND(VLOOKUP(A184,[2]GESTANTES!$B$10:$J$222,8,FALSE),0),0)</f>
        <v>5</v>
      </c>
      <c r="M184" s="237">
        <f>IFERROR(ROUND(VLOOKUP(A184,[2]GESTANTES!$B$10:$J$222,9,FALSE),0),0)</f>
        <v>8</v>
      </c>
      <c r="N184" s="236">
        <f>IFERROR(ROUND(VLOOKUP(A184,'[3]CHICLAYO 5 -59'!$B$12:$H$301,3,FALSE),0),0)</f>
        <v>14</v>
      </c>
      <c r="O184" s="236">
        <f>IFERROR(ROUND(VLOOKUP(A184,'[3]CHICLAYO 5 -59'!$B$12:$H$301,4,FALSE),0),0)</f>
        <v>84</v>
      </c>
      <c r="P184" s="236">
        <f>IFERROR(ROUND(VLOOKUP(A184,'[3]CHICLAYO 5 -59'!$B$12:$H$301,5,FALSE),0),0)</f>
        <v>14</v>
      </c>
      <c r="Q184" s="236">
        <f>IFERROR(ROUND(VLOOKUP(A184,'[3]CHICLAYO 5 -59'!$B$12:$H$301,6,FALSE),0),0)</f>
        <v>7</v>
      </c>
      <c r="R184" s="236">
        <f>IFERROR(ROUND(VLOOKUP(A184,'[3]CHICLAYO 5 -59'!$B$12:$H$301,7,FALSE),0),0)</f>
        <v>7</v>
      </c>
      <c r="S184" s="196">
        <f>ROUND(VLOOKUP(A184,'[4]CHICLAYO AM'!$B$12:$E$286,3,FALSE),0)</f>
        <v>44</v>
      </c>
      <c r="T184" s="196">
        <f>ROUND(VLOOKUP(A184,'[4]CHICLAYO AM'!$B$12:$E$286,4,FALSE),0)</f>
        <v>87</v>
      </c>
      <c r="U184" s="51" t="str">
        <f>VLOOKUP(A184,'[1]4'!$A$2:$F$256,3,FALSE)</f>
        <v>SALAS</v>
      </c>
    </row>
    <row r="185" spans="1:21" x14ac:dyDescent="0.3">
      <c r="A185" s="15">
        <v>9468</v>
      </c>
      <c r="B185" s="24" t="s">
        <v>211</v>
      </c>
      <c r="C185" s="21"/>
      <c r="D185" s="48">
        <v>12</v>
      </c>
      <c r="E185" s="48">
        <v>14</v>
      </c>
      <c r="F185" s="48">
        <v>18</v>
      </c>
      <c r="G185" s="48">
        <v>18</v>
      </c>
      <c r="H185" s="48">
        <v>15</v>
      </c>
      <c r="I185" s="48"/>
      <c r="J185" s="237">
        <f>IFERROR(ROUND(VLOOKUP(A185,[2]GESTANTES!$B$10:$J$222,6,FALSE),0),0)</f>
        <v>4</v>
      </c>
      <c r="K185" s="237">
        <f>IFERROR(ROUND(VLOOKUP(A185,[2]GESTANTES!$B$10:$J$222,7,FALSE),0),0)</f>
        <v>4</v>
      </c>
      <c r="L185" s="237">
        <f>IFERROR(ROUND(VLOOKUP(A185,[2]GESTANTES!$B$10:$J$222,8,FALSE),0),0)</f>
        <v>4</v>
      </c>
      <c r="M185" s="237">
        <f>IFERROR(ROUND(VLOOKUP(A185,[2]GESTANTES!$B$10:$J$222,9,FALSE),0),0)</f>
        <v>7</v>
      </c>
      <c r="N185" s="236">
        <f>IFERROR(ROUND(VLOOKUP(A185,'[3]CHICLAYO 5 -59'!$B$12:$H$301,3,FALSE),0),0)</f>
        <v>15</v>
      </c>
      <c r="O185" s="236">
        <f>IFERROR(ROUND(VLOOKUP(A185,'[3]CHICLAYO 5 -59'!$B$12:$H$301,4,FALSE),0),0)</f>
        <v>87</v>
      </c>
      <c r="P185" s="236">
        <f>IFERROR(ROUND(VLOOKUP(A185,'[3]CHICLAYO 5 -59'!$B$12:$H$301,5,FALSE),0),0)</f>
        <v>15</v>
      </c>
      <c r="Q185" s="236">
        <f>IFERROR(ROUND(VLOOKUP(A185,'[3]CHICLAYO 5 -59'!$B$12:$H$301,6,FALSE),0),0)</f>
        <v>7</v>
      </c>
      <c r="R185" s="236">
        <f>IFERROR(ROUND(VLOOKUP(A185,'[3]CHICLAYO 5 -59'!$B$12:$H$301,7,FALSE),0),0)</f>
        <v>7</v>
      </c>
      <c r="S185" s="196">
        <f>ROUND(VLOOKUP(A185,'[4]CHICLAYO AM'!$B$12:$E$286,3,FALSE),0)</f>
        <v>46</v>
      </c>
      <c r="T185" s="196">
        <f>ROUND(VLOOKUP(A185,'[4]CHICLAYO AM'!$B$12:$E$286,4,FALSE),0)</f>
        <v>91</v>
      </c>
      <c r="U185" s="51" t="str">
        <f>VLOOKUP(A185,'[1]4'!$A$2:$F$256,3,FALSE)</f>
        <v>SALAS</v>
      </c>
    </row>
    <row r="186" spans="1:21" x14ac:dyDescent="0.3">
      <c r="A186" s="15"/>
      <c r="B186" s="24" t="e">
        <v>#N/A</v>
      </c>
      <c r="C186" s="21"/>
      <c r="D186" s="23">
        <f>SUM(D187:D192)</f>
        <v>640</v>
      </c>
      <c r="E186" s="23">
        <f t="shared" ref="E186:T186" si="130">SUM(E187:E192)</f>
        <v>726</v>
      </c>
      <c r="F186" s="23">
        <f t="shared" si="130"/>
        <v>795</v>
      </c>
      <c r="G186" s="23">
        <f t="shared" si="130"/>
        <v>686</v>
      </c>
      <c r="H186" s="23">
        <f t="shared" si="130"/>
        <v>740</v>
      </c>
      <c r="I186" s="23">
        <f t="shared" si="130"/>
        <v>0</v>
      </c>
      <c r="J186" s="23">
        <f t="shared" ref="J186:M186" si="131">SUM(J187:J192)</f>
        <v>220</v>
      </c>
      <c r="K186" s="23">
        <f t="shared" si="131"/>
        <v>220</v>
      </c>
      <c r="L186" s="23">
        <f t="shared" si="131"/>
        <v>220</v>
      </c>
      <c r="M186" s="23">
        <f t="shared" si="131"/>
        <v>376</v>
      </c>
      <c r="N186" s="23">
        <f t="shared" ref="N186:R186" si="132">SUM(N187:N192)</f>
        <v>549</v>
      </c>
      <c r="O186" s="23">
        <f t="shared" si="132"/>
        <v>3301</v>
      </c>
      <c r="P186" s="23">
        <f t="shared" si="132"/>
        <v>549</v>
      </c>
      <c r="Q186" s="23">
        <f t="shared" si="132"/>
        <v>275</v>
      </c>
      <c r="R186" s="23">
        <f t="shared" si="132"/>
        <v>275</v>
      </c>
      <c r="S186" s="23">
        <f t="shared" ref="S186" si="133">SUM(S187:S192)</f>
        <v>1605</v>
      </c>
      <c r="T186" s="23">
        <f t="shared" si="130"/>
        <v>3206</v>
      </c>
      <c r="U186" s="51"/>
    </row>
    <row r="187" spans="1:21" x14ac:dyDescent="0.3">
      <c r="A187" s="15">
        <v>4395</v>
      </c>
      <c r="B187" s="24" t="s">
        <v>116</v>
      </c>
      <c r="C187" s="21"/>
      <c r="D187" s="48">
        <v>510</v>
      </c>
      <c r="E187" s="48">
        <v>563</v>
      </c>
      <c r="F187" s="48">
        <v>590</v>
      </c>
      <c r="G187" s="48">
        <v>550</v>
      </c>
      <c r="H187" s="48">
        <v>579</v>
      </c>
      <c r="I187" s="48"/>
      <c r="J187" s="237">
        <f>IFERROR(ROUND(VLOOKUP(A187,[2]GESTANTES!$B$10:$J$222,6,FALSE),0),0)</f>
        <v>170</v>
      </c>
      <c r="K187" s="237">
        <f>IFERROR(ROUND(VLOOKUP(A187,[2]GESTANTES!$B$10:$J$222,7,FALSE),0),0)</f>
        <v>170</v>
      </c>
      <c r="L187" s="237">
        <f>IFERROR(ROUND(VLOOKUP(A187,[2]GESTANTES!$B$10:$J$222,8,FALSE),0),0)</f>
        <v>170</v>
      </c>
      <c r="M187" s="237">
        <f>IFERROR(ROUND(VLOOKUP(A187,[2]GESTANTES!$B$10:$J$222,9,FALSE),0),0)</f>
        <v>292</v>
      </c>
      <c r="N187" s="236">
        <f>IFERROR(ROUND(VLOOKUP(A187,'[3]CHICLAYO 5 -59'!$B$12:$H$301,3,FALSE),0),0)</f>
        <v>396</v>
      </c>
      <c r="O187" s="236">
        <f>IFERROR(ROUND(VLOOKUP(A187,'[3]CHICLAYO 5 -59'!$B$12:$H$301,4,FALSE),0),0)</f>
        <v>2378</v>
      </c>
      <c r="P187" s="236">
        <f>IFERROR(ROUND(VLOOKUP(A187,'[3]CHICLAYO 5 -59'!$B$12:$H$301,5,FALSE),0),0)</f>
        <v>396</v>
      </c>
      <c r="Q187" s="236">
        <f>IFERROR(ROUND(VLOOKUP(A187,'[3]CHICLAYO 5 -59'!$B$12:$H$301,6,FALSE),0),0)</f>
        <v>198</v>
      </c>
      <c r="R187" s="236">
        <f>IFERROR(ROUND(VLOOKUP(A187,'[3]CHICLAYO 5 -59'!$B$12:$H$301,7,FALSE),0),0)</f>
        <v>198</v>
      </c>
      <c r="S187" s="196">
        <f>ROUND(VLOOKUP(A187,'[4]CHICLAYO AM'!$B$12:$E$286,3,FALSE),0)</f>
        <v>1155</v>
      </c>
      <c r="T187" s="196">
        <f>ROUND(VLOOKUP(A187,'[4]CHICLAYO AM'!$B$12:$E$286,4,FALSE),0)</f>
        <v>2309</v>
      </c>
      <c r="U187" s="51" t="str">
        <f>VLOOKUP(A187,'[1]4'!$A$2:$F$256,3,FALSE)</f>
        <v>MOTUPE</v>
      </c>
    </row>
    <row r="188" spans="1:21" x14ac:dyDescent="0.3">
      <c r="A188" s="15">
        <v>4396</v>
      </c>
      <c r="B188" s="24" t="s">
        <v>117</v>
      </c>
      <c r="C188" s="21"/>
      <c r="D188" s="48">
        <v>33</v>
      </c>
      <c r="E188" s="48">
        <v>26</v>
      </c>
      <c r="F188" s="48">
        <v>32</v>
      </c>
      <c r="G188" s="48">
        <v>22</v>
      </c>
      <c r="H188" s="48">
        <v>21</v>
      </c>
      <c r="I188" s="48"/>
      <c r="J188" s="237">
        <f>IFERROR(ROUND(VLOOKUP(A188,[2]GESTANTES!$B$10:$J$222,6,FALSE),0),0)</f>
        <v>9</v>
      </c>
      <c r="K188" s="237">
        <f>IFERROR(ROUND(VLOOKUP(A188,[2]GESTANTES!$B$10:$J$222,7,FALSE),0),0)</f>
        <v>9</v>
      </c>
      <c r="L188" s="237">
        <f>IFERROR(ROUND(VLOOKUP(A188,[2]GESTANTES!$B$10:$J$222,8,FALSE),0),0)</f>
        <v>9</v>
      </c>
      <c r="M188" s="237">
        <f>IFERROR(ROUND(VLOOKUP(A188,[2]GESTANTES!$B$10:$J$222,9,FALSE),0),0)</f>
        <v>16</v>
      </c>
      <c r="N188" s="236">
        <f>IFERROR(ROUND(VLOOKUP(A188,'[3]CHICLAYO 5 -59'!$B$12:$H$301,3,FALSE),0),0)</f>
        <v>28</v>
      </c>
      <c r="O188" s="236">
        <f>IFERROR(ROUND(VLOOKUP(A188,'[3]CHICLAYO 5 -59'!$B$12:$H$301,4,FALSE),0),0)</f>
        <v>171</v>
      </c>
      <c r="P188" s="236">
        <f>IFERROR(ROUND(VLOOKUP(A188,'[3]CHICLAYO 5 -59'!$B$12:$H$301,5,FALSE),0),0)</f>
        <v>28</v>
      </c>
      <c r="Q188" s="236">
        <f>IFERROR(ROUND(VLOOKUP(A188,'[3]CHICLAYO 5 -59'!$B$12:$H$301,6,FALSE),0),0)</f>
        <v>14</v>
      </c>
      <c r="R188" s="236">
        <f>IFERROR(ROUND(VLOOKUP(A188,'[3]CHICLAYO 5 -59'!$B$12:$H$301,7,FALSE),0),0)</f>
        <v>14</v>
      </c>
      <c r="S188" s="196">
        <f>ROUND(VLOOKUP(A188,'[4]CHICLAYO AM'!$B$12:$E$286,3,FALSE),0)</f>
        <v>83</v>
      </c>
      <c r="T188" s="196">
        <f>ROUND(VLOOKUP(A188,'[4]CHICLAYO AM'!$B$12:$E$286,4,FALSE),0)</f>
        <v>165</v>
      </c>
      <c r="U188" s="51" t="str">
        <f>VLOOKUP(A188,'[1]4'!$A$2:$F$256,3,FALSE)</f>
        <v>CHOCHOPE</v>
      </c>
    </row>
    <row r="189" spans="1:21" x14ac:dyDescent="0.3">
      <c r="A189" s="15">
        <v>4404</v>
      </c>
      <c r="B189" s="24" t="s">
        <v>125</v>
      </c>
      <c r="C189" s="21"/>
      <c r="D189" s="48">
        <v>38</v>
      </c>
      <c r="E189" s="48">
        <v>57</v>
      </c>
      <c r="F189" s="48">
        <v>65</v>
      </c>
      <c r="G189" s="48">
        <v>56</v>
      </c>
      <c r="H189" s="48">
        <v>60</v>
      </c>
      <c r="I189" s="48"/>
      <c r="J189" s="237">
        <f>IFERROR(ROUND(VLOOKUP(A189,[2]GESTANTES!$B$10:$J$222,6,FALSE),0),0)</f>
        <v>18</v>
      </c>
      <c r="K189" s="237">
        <f>IFERROR(ROUND(VLOOKUP(A189,[2]GESTANTES!$B$10:$J$222,7,FALSE),0),0)</f>
        <v>18</v>
      </c>
      <c r="L189" s="237">
        <f>IFERROR(ROUND(VLOOKUP(A189,[2]GESTANTES!$B$10:$J$222,8,FALSE),0),0)</f>
        <v>18</v>
      </c>
      <c r="M189" s="237">
        <f>IFERROR(ROUND(VLOOKUP(A189,[2]GESTANTES!$B$10:$J$222,9,FALSE),0),0)</f>
        <v>30</v>
      </c>
      <c r="N189" s="236">
        <f>IFERROR(ROUND(VLOOKUP(A189,'[3]CHICLAYO 5 -59'!$B$12:$H$301,3,FALSE),0),0)</f>
        <v>53</v>
      </c>
      <c r="O189" s="236">
        <f>IFERROR(ROUND(VLOOKUP(A189,'[3]CHICLAYO 5 -59'!$B$12:$H$301,4,FALSE),0),0)</f>
        <v>318</v>
      </c>
      <c r="P189" s="236">
        <f>IFERROR(ROUND(VLOOKUP(A189,'[3]CHICLAYO 5 -59'!$B$12:$H$301,5,FALSE),0),0)</f>
        <v>53</v>
      </c>
      <c r="Q189" s="236">
        <f>IFERROR(ROUND(VLOOKUP(A189,'[3]CHICLAYO 5 -59'!$B$12:$H$301,6,FALSE),0),0)</f>
        <v>27</v>
      </c>
      <c r="R189" s="236">
        <f>IFERROR(ROUND(VLOOKUP(A189,'[3]CHICLAYO 5 -59'!$B$12:$H$301,7,FALSE),0),0)</f>
        <v>27</v>
      </c>
      <c r="S189" s="196">
        <f>ROUND(VLOOKUP(A189,'[4]CHICLAYO AM'!$B$12:$E$286,3,FALSE),0)</f>
        <v>155</v>
      </c>
      <c r="T189" s="196">
        <f>ROUND(VLOOKUP(A189,'[4]CHICLAYO AM'!$B$12:$E$286,4,FALSE),0)</f>
        <v>310</v>
      </c>
      <c r="U189" s="51" t="str">
        <f>VLOOKUP(A189,'[1]4'!$A$2:$F$256,3,FALSE)</f>
        <v>MOTUPE</v>
      </c>
    </row>
    <row r="190" spans="1:21" x14ac:dyDescent="0.3">
      <c r="A190" s="15">
        <v>4405</v>
      </c>
      <c r="B190" s="24" t="s">
        <v>126</v>
      </c>
      <c r="C190" s="21"/>
      <c r="D190" s="48">
        <v>27</v>
      </c>
      <c r="E190" s="48">
        <v>35</v>
      </c>
      <c r="F190" s="48">
        <v>45</v>
      </c>
      <c r="G190" s="48">
        <v>21</v>
      </c>
      <c r="H190" s="48">
        <v>35</v>
      </c>
      <c r="I190" s="48"/>
      <c r="J190" s="237">
        <f>IFERROR(ROUND(VLOOKUP(A190,[2]GESTANTES!$B$10:$J$222,6,FALSE),0),0)</f>
        <v>11</v>
      </c>
      <c r="K190" s="237">
        <f>IFERROR(ROUND(VLOOKUP(A190,[2]GESTANTES!$B$10:$J$222,7,FALSE),0),0)</f>
        <v>11</v>
      </c>
      <c r="L190" s="237">
        <f>IFERROR(ROUND(VLOOKUP(A190,[2]GESTANTES!$B$10:$J$222,8,FALSE),0),0)</f>
        <v>11</v>
      </c>
      <c r="M190" s="237">
        <f>IFERROR(ROUND(VLOOKUP(A190,[2]GESTANTES!$B$10:$J$222,9,FALSE),0),0)</f>
        <v>18</v>
      </c>
      <c r="N190" s="236">
        <f>IFERROR(ROUND(VLOOKUP(A190,'[3]CHICLAYO 5 -59'!$B$12:$H$301,3,FALSE),0),0)</f>
        <v>30</v>
      </c>
      <c r="O190" s="236">
        <f>IFERROR(ROUND(VLOOKUP(A190,'[3]CHICLAYO 5 -59'!$B$12:$H$301,4,FALSE),0),0)</f>
        <v>180</v>
      </c>
      <c r="P190" s="236">
        <f>IFERROR(ROUND(VLOOKUP(A190,'[3]CHICLAYO 5 -59'!$B$12:$H$301,5,FALSE),0),0)</f>
        <v>30</v>
      </c>
      <c r="Q190" s="236">
        <f>IFERROR(ROUND(VLOOKUP(A190,'[3]CHICLAYO 5 -59'!$B$12:$H$301,6,FALSE),0),0)</f>
        <v>15</v>
      </c>
      <c r="R190" s="236">
        <f>IFERROR(ROUND(VLOOKUP(A190,'[3]CHICLAYO 5 -59'!$B$12:$H$301,7,FALSE),0),0)</f>
        <v>15</v>
      </c>
      <c r="S190" s="196">
        <f>ROUND(VLOOKUP(A190,'[4]CHICLAYO AM'!$B$12:$E$286,3,FALSE),0)</f>
        <v>88</v>
      </c>
      <c r="T190" s="196">
        <f>ROUND(VLOOKUP(A190,'[4]CHICLAYO AM'!$B$12:$E$286,4,FALSE),0)</f>
        <v>175</v>
      </c>
      <c r="U190" s="51" t="str">
        <f>VLOOKUP(A190,'[1]4'!$A$2:$F$256,3,FALSE)</f>
        <v>MOTUPE</v>
      </c>
    </row>
    <row r="191" spans="1:21" x14ac:dyDescent="0.3">
      <c r="A191" s="15">
        <v>4406</v>
      </c>
      <c r="B191" s="24" t="s">
        <v>127</v>
      </c>
      <c r="C191" s="21"/>
      <c r="D191" s="48">
        <v>14</v>
      </c>
      <c r="E191" s="48">
        <v>20</v>
      </c>
      <c r="F191" s="48">
        <v>28</v>
      </c>
      <c r="G191" s="48">
        <v>15</v>
      </c>
      <c r="H191" s="48">
        <v>20</v>
      </c>
      <c r="I191" s="48"/>
      <c r="J191" s="237">
        <f>IFERROR(ROUND(VLOOKUP(A191,[2]GESTANTES!$B$10:$J$222,6,FALSE),0),0)</f>
        <v>5</v>
      </c>
      <c r="K191" s="237">
        <f>IFERROR(ROUND(VLOOKUP(A191,[2]GESTANTES!$B$10:$J$222,7,FALSE),0),0)</f>
        <v>5</v>
      </c>
      <c r="L191" s="237">
        <f>IFERROR(ROUND(VLOOKUP(A191,[2]GESTANTES!$B$10:$J$222,8,FALSE),0),0)</f>
        <v>5</v>
      </c>
      <c r="M191" s="237">
        <f>IFERROR(ROUND(VLOOKUP(A191,[2]GESTANTES!$B$10:$J$222,9,FALSE),0),0)</f>
        <v>8</v>
      </c>
      <c r="N191" s="236">
        <f>IFERROR(ROUND(VLOOKUP(A191,'[3]CHICLAYO 5 -59'!$B$12:$H$301,3,FALSE),0),0)</f>
        <v>20</v>
      </c>
      <c r="O191" s="236">
        <f>IFERROR(ROUND(VLOOKUP(A191,'[3]CHICLAYO 5 -59'!$B$12:$H$301,4,FALSE),0),0)</f>
        <v>120</v>
      </c>
      <c r="P191" s="236">
        <f>IFERROR(ROUND(VLOOKUP(A191,'[3]CHICLAYO 5 -59'!$B$12:$H$301,5,FALSE),0),0)</f>
        <v>20</v>
      </c>
      <c r="Q191" s="236">
        <f>IFERROR(ROUND(VLOOKUP(A191,'[3]CHICLAYO 5 -59'!$B$12:$H$301,6,FALSE),0),0)</f>
        <v>10</v>
      </c>
      <c r="R191" s="236">
        <f>IFERROR(ROUND(VLOOKUP(A191,'[3]CHICLAYO 5 -59'!$B$12:$H$301,7,FALSE),0),0)</f>
        <v>10</v>
      </c>
      <c r="S191" s="196">
        <f>ROUND(VLOOKUP(A191,'[4]CHICLAYO AM'!$B$12:$E$286,3,FALSE),0)</f>
        <v>59</v>
      </c>
      <c r="T191" s="196">
        <f>ROUND(VLOOKUP(A191,'[4]CHICLAYO AM'!$B$12:$E$286,4,FALSE),0)</f>
        <v>117</v>
      </c>
      <c r="U191" s="51" t="str">
        <f>VLOOKUP(A191,'[1]4'!$A$2:$F$256,3,FALSE)</f>
        <v>MOTUPE</v>
      </c>
    </row>
    <row r="192" spans="1:21" x14ac:dyDescent="0.3">
      <c r="A192" s="15">
        <v>6953</v>
      </c>
      <c r="B192" s="24" t="s">
        <v>195</v>
      </c>
      <c r="C192" s="21"/>
      <c r="D192" s="48">
        <v>18</v>
      </c>
      <c r="E192" s="48">
        <v>25</v>
      </c>
      <c r="F192" s="48">
        <v>35</v>
      </c>
      <c r="G192" s="48">
        <v>22</v>
      </c>
      <c r="H192" s="48">
        <v>25</v>
      </c>
      <c r="I192" s="48"/>
      <c r="J192" s="237">
        <f>IFERROR(ROUND(VLOOKUP(A192,[2]GESTANTES!$B$10:$J$222,6,FALSE),0),0)</f>
        <v>7</v>
      </c>
      <c r="K192" s="237">
        <f>IFERROR(ROUND(VLOOKUP(A192,[2]GESTANTES!$B$10:$J$222,7,FALSE),0),0)</f>
        <v>7</v>
      </c>
      <c r="L192" s="237">
        <f>IFERROR(ROUND(VLOOKUP(A192,[2]GESTANTES!$B$10:$J$222,8,FALSE),0),0)</f>
        <v>7</v>
      </c>
      <c r="M192" s="237">
        <f>IFERROR(ROUND(VLOOKUP(A192,[2]GESTANTES!$B$10:$J$222,9,FALSE),0),0)</f>
        <v>12</v>
      </c>
      <c r="N192" s="236">
        <f>IFERROR(ROUND(VLOOKUP(A192,'[3]CHICLAYO 5 -59'!$B$12:$H$301,3,FALSE),0),0)</f>
        <v>22</v>
      </c>
      <c r="O192" s="236">
        <f>IFERROR(ROUND(VLOOKUP(A192,'[3]CHICLAYO 5 -59'!$B$12:$H$301,4,FALSE),0),0)</f>
        <v>134</v>
      </c>
      <c r="P192" s="236">
        <f>IFERROR(ROUND(VLOOKUP(A192,'[3]CHICLAYO 5 -59'!$B$12:$H$301,5,FALSE),0),0)</f>
        <v>22</v>
      </c>
      <c r="Q192" s="236">
        <f>IFERROR(ROUND(VLOOKUP(A192,'[3]CHICLAYO 5 -59'!$B$12:$H$301,6,FALSE),0),0)</f>
        <v>11</v>
      </c>
      <c r="R192" s="236">
        <f>IFERROR(ROUND(VLOOKUP(A192,'[3]CHICLAYO 5 -59'!$B$12:$H$301,7,FALSE),0),0)</f>
        <v>11</v>
      </c>
      <c r="S192" s="196">
        <f>ROUND(VLOOKUP(A192,'[4]CHICLAYO AM'!$B$12:$E$286,3,FALSE),0)</f>
        <v>65</v>
      </c>
      <c r="T192" s="196">
        <f>ROUND(VLOOKUP(A192,'[4]CHICLAYO AM'!$B$12:$E$286,4,FALSE),0)</f>
        <v>130</v>
      </c>
      <c r="U192" s="51" t="str">
        <f>VLOOKUP(A192,'[1]4'!$A$2:$F$256,3,FALSE)</f>
        <v>MOTUPE</v>
      </c>
    </row>
    <row r="193" spans="1:21" x14ac:dyDescent="0.3">
      <c r="A193" s="15"/>
      <c r="B193" s="24" t="e">
        <v>#N/A</v>
      </c>
      <c r="C193" s="21"/>
      <c r="D193" s="23">
        <f>SUM(D194:D212)</f>
        <v>979</v>
      </c>
      <c r="E193" s="23">
        <f t="shared" ref="E193:T193" si="134">SUM(E194:E212)</f>
        <v>1147</v>
      </c>
      <c r="F193" s="23">
        <f t="shared" si="134"/>
        <v>1225</v>
      </c>
      <c r="G193" s="23">
        <f>SUM(G194:G212)</f>
        <v>1094</v>
      </c>
      <c r="H193" s="23">
        <f t="shared" si="134"/>
        <v>1044</v>
      </c>
      <c r="I193" s="23">
        <f t="shared" si="134"/>
        <v>0</v>
      </c>
      <c r="J193" s="23">
        <f t="shared" ref="J193:M193" si="135">SUM(J194:J212)</f>
        <v>389</v>
      </c>
      <c r="K193" s="23">
        <f t="shared" si="135"/>
        <v>389</v>
      </c>
      <c r="L193" s="23">
        <f t="shared" si="135"/>
        <v>389</v>
      </c>
      <c r="M193" s="23">
        <f t="shared" si="135"/>
        <v>665</v>
      </c>
      <c r="N193" s="23">
        <f t="shared" ref="N193:R193" si="136">SUM(N194:N212)</f>
        <v>885</v>
      </c>
      <c r="O193" s="23">
        <f t="shared" si="136"/>
        <v>5303</v>
      </c>
      <c r="P193" s="23">
        <f t="shared" si="136"/>
        <v>885</v>
      </c>
      <c r="Q193" s="23">
        <f t="shared" si="136"/>
        <v>443</v>
      </c>
      <c r="R193" s="23">
        <f t="shared" si="136"/>
        <v>443</v>
      </c>
      <c r="S193" s="23">
        <f t="shared" ref="S193" si="137">SUM(S194:S212)</f>
        <v>2395</v>
      </c>
      <c r="T193" s="23">
        <f t="shared" si="134"/>
        <v>4790</v>
      </c>
      <c r="U193" s="51"/>
    </row>
    <row r="194" spans="1:21" x14ac:dyDescent="0.3">
      <c r="A194" s="15">
        <v>10095</v>
      </c>
      <c r="B194" s="24" t="s">
        <v>213</v>
      </c>
      <c r="C194" s="21"/>
      <c r="D194" s="48">
        <v>26</v>
      </c>
      <c r="E194" s="48">
        <v>28</v>
      </c>
      <c r="F194" s="48">
        <v>38</v>
      </c>
      <c r="G194" s="48">
        <v>24</v>
      </c>
      <c r="H194" s="48">
        <v>31</v>
      </c>
      <c r="I194" s="48"/>
      <c r="J194" s="237">
        <f>IFERROR(ROUND(VLOOKUP(A194,[2]GESTANTES!$B$10:$J$222,6,FALSE),0),0)</f>
        <v>9</v>
      </c>
      <c r="K194" s="237">
        <f>IFERROR(ROUND(VLOOKUP(A194,[2]GESTANTES!$B$10:$J$222,7,FALSE),0),0)</f>
        <v>9</v>
      </c>
      <c r="L194" s="237">
        <f>IFERROR(ROUND(VLOOKUP(A194,[2]GESTANTES!$B$10:$J$222,8,FALSE),0),0)</f>
        <v>9</v>
      </c>
      <c r="M194" s="237">
        <f>IFERROR(ROUND(VLOOKUP(A194,[2]GESTANTES!$B$10:$J$222,9,FALSE),0),0)</f>
        <v>15</v>
      </c>
      <c r="N194" s="236">
        <f>IFERROR(ROUND(VLOOKUP(A194,'[3]CHICLAYO 5 -59'!$B$12:$H$301,3,FALSE),0),0)</f>
        <v>24</v>
      </c>
      <c r="O194" s="236">
        <f>IFERROR(ROUND(VLOOKUP(A194,'[3]CHICLAYO 5 -59'!$B$12:$H$301,4,FALSE),0),0)</f>
        <v>144</v>
      </c>
      <c r="P194" s="236">
        <f>IFERROR(ROUND(VLOOKUP(A194,'[3]CHICLAYO 5 -59'!$B$12:$H$301,5,FALSE),0),0)</f>
        <v>24</v>
      </c>
      <c r="Q194" s="236">
        <f>IFERROR(ROUND(VLOOKUP(A194,'[3]CHICLAYO 5 -59'!$B$12:$H$301,6,FALSE),0),0)</f>
        <v>12</v>
      </c>
      <c r="R194" s="236">
        <f>IFERROR(ROUND(VLOOKUP(A194,'[3]CHICLAYO 5 -59'!$B$12:$H$301,7,FALSE),0),0)</f>
        <v>12</v>
      </c>
      <c r="S194" s="196">
        <f>ROUND(VLOOKUP(A194,'[4]CHICLAYO AM'!$B$12:$E$286,3,FALSE),0)</f>
        <v>65</v>
      </c>
      <c r="T194" s="196">
        <f>ROUND(VLOOKUP(A194,'[4]CHICLAYO AM'!$B$12:$E$286,4,FALSE),0)</f>
        <v>130</v>
      </c>
      <c r="U194" s="51" t="str">
        <f>VLOOKUP(A194,'[1]4'!$A$2:$F$256,3,FALSE)</f>
        <v>OLMOS</v>
      </c>
    </row>
    <row r="195" spans="1:21" x14ac:dyDescent="0.3">
      <c r="A195" s="15">
        <v>10096</v>
      </c>
      <c r="B195" s="24" t="s">
        <v>212</v>
      </c>
      <c r="C195" s="21"/>
      <c r="D195" s="48">
        <v>21</v>
      </c>
      <c r="E195" s="48">
        <v>30</v>
      </c>
      <c r="F195" s="48">
        <v>40</v>
      </c>
      <c r="G195" s="48">
        <v>40</v>
      </c>
      <c r="H195" s="48">
        <v>15</v>
      </c>
      <c r="I195" s="48"/>
      <c r="J195" s="237">
        <f>IFERROR(ROUND(VLOOKUP(A195,[2]GESTANTES!$B$10:$J$222,6,FALSE),0),0)</f>
        <v>7</v>
      </c>
      <c r="K195" s="237">
        <f>IFERROR(ROUND(VLOOKUP(A195,[2]GESTANTES!$B$10:$J$222,7,FALSE),0),0)</f>
        <v>7</v>
      </c>
      <c r="L195" s="237">
        <f>IFERROR(ROUND(VLOOKUP(A195,[2]GESTANTES!$B$10:$J$222,8,FALSE),0),0)</f>
        <v>7</v>
      </c>
      <c r="M195" s="237">
        <f>IFERROR(ROUND(VLOOKUP(A195,[2]GESTANTES!$B$10:$J$222,9,FALSE),0),0)</f>
        <v>12</v>
      </c>
      <c r="N195" s="236">
        <f>IFERROR(ROUND(VLOOKUP(A195,'[3]CHICLAYO 5 -59'!$B$12:$H$301,3,FALSE),0),0)</f>
        <v>26</v>
      </c>
      <c r="O195" s="236">
        <f>IFERROR(ROUND(VLOOKUP(A195,'[3]CHICLAYO 5 -59'!$B$12:$H$301,4,FALSE),0),0)</f>
        <v>153</v>
      </c>
      <c r="P195" s="236">
        <f>IFERROR(ROUND(VLOOKUP(A195,'[3]CHICLAYO 5 -59'!$B$12:$H$301,5,FALSE),0),0)</f>
        <v>26</v>
      </c>
      <c r="Q195" s="236">
        <f>IFERROR(ROUND(VLOOKUP(A195,'[3]CHICLAYO 5 -59'!$B$12:$H$301,6,FALSE),0),0)</f>
        <v>13</v>
      </c>
      <c r="R195" s="236">
        <f>IFERROR(ROUND(VLOOKUP(A195,'[3]CHICLAYO 5 -59'!$B$12:$H$301,7,FALSE),0),0)</f>
        <v>13</v>
      </c>
      <c r="S195" s="196">
        <f>ROUND(VLOOKUP(A195,'[4]CHICLAYO AM'!$B$12:$E$286,3,FALSE),0)</f>
        <v>69</v>
      </c>
      <c r="T195" s="196">
        <f>ROUND(VLOOKUP(A195,'[4]CHICLAYO AM'!$B$12:$E$286,4,FALSE),0)</f>
        <v>138</v>
      </c>
      <c r="U195" s="51" t="str">
        <f>VLOOKUP(A195,'[1]4'!$A$2:$F$256,3,FALSE)</f>
        <v>OLMOS</v>
      </c>
    </row>
    <row r="196" spans="1:21" x14ac:dyDescent="0.3">
      <c r="A196" s="15">
        <v>11688</v>
      </c>
      <c r="B196" s="24" t="s">
        <v>214</v>
      </c>
      <c r="C196" s="21"/>
      <c r="D196" s="48">
        <v>32</v>
      </c>
      <c r="E196" s="48">
        <v>30</v>
      </c>
      <c r="F196" s="48">
        <v>40</v>
      </c>
      <c r="G196" s="48">
        <v>20</v>
      </c>
      <c r="H196" s="48">
        <v>19</v>
      </c>
      <c r="I196" s="48"/>
      <c r="J196" s="237">
        <f>IFERROR(ROUND(VLOOKUP(A196,[2]GESTANTES!$B$10:$J$222,6,FALSE),0),0)</f>
        <v>8</v>
      </c>
      <c r="K196" s="237">
        <f>IFERROR(ROUND(VLOOKUP(A196,[2]GESTANTES!$B$10:$J$222,7,FALSE),0),0)</f>
        <v>8</v>
      </c>
      <c r="L196" s="237">
        <f>IFERROR(ROUND(VLOOKUP(A196,[2]GESTANTES!$B$10:$J$222,8,FALSE),0),0)</f>
        <v>8</v>
      </c>
      <c r="M196" s="237">
        <f>IFERROR(ROUND(VLOOKUP(A196,[2]GESTANTES!$B$10:$J$222,9,FALSE),0),0)</f>
        <v>14</v>
      </c>
      <c r="N196" s="236">
        <f>IFERROR(ROUND(VLOOKUP(A196,'[3]CHICLAYO 5 -59'!$B$12:$H$301,3,FALSE),0),0)</f>
        <v>41</v>
      </c>
      <c r="O196" s="236">
        <f>IFERROR(ROUND(VLOOKUP(A196,'[3]CHICLAYO 5 -59'!$B$12:$H$301,4,FALSE),0),0)</f>
        <v>246</v>
      </c>
      <c r="P196" s="236">
        <f>IFERROR(ROUND(VLOOKUP(A196,'[3]CHICLAYO 5 -59'!$B$12:$H$301,5,FALSE),0),0)</f>
        <v>41</v>
      </c>
      <c r="Q196" s="236">
        <f>IFERROR(ROUND(VLOOKUP(A196,'[3]CHICLAYO 5 -59'!$B$12:$H$301,6,FALSE),0),0)</f>
        <v>21</v>
      </c>
      <c r="R196" s="236">
        <f>IFERROR(ROUND(VLOOKUP(A196,'[3]CHICLAYO 5 -59'!$B$12:$H$301,7,FALSE),0),0)</f>
        <v>21</v>
      </c>
      <c r="S196" s="196">
        <f>ROUND(VLOOKUP(A196,'[4]CHICLAYO AM'!$B$12:$E$286,3,FALSE),0)</f>
        <v>111</v>
      </c>
      <c r="T196" s="196">
        <f>ROUND(VLOOKUP(A196,'[4]CHICLAYO AM'!$B$12:$E$286,4,FALSE),0)</f>
        <v>222</v>
      </c>
      <c r="U196" s="51" t="str">
        <f>VLOOKUP(A196,'[1]4'!$A$2:$F$256,3,FALSE)</f>
        <v>OLMOS</v>
      </c>
    </row>
    <row r="197" spans="1:21" x14ac:dyDescent="0.3">
      <c r="A197" s="15">
        <v>17605</v>
      </c>
      <c r="B197" s="24" t="s">
        <v>217</v>
      </c>
      <c r="C197" s="21"/>
      <c r="D197" s="48">
        <v>35</v>
      </c>
      <c r="E197" s="48">
        <v>50</v>
      </c>
      <c r="F197" s="48">
        <v>60</v>
      </c>
      <c r="G197" s="48">
        <v>33</v>
      </c>
      <c r="H197" s="48">
        <v>39</v>
      </c>
      <c r="I197" s="48"/>
      <c r="J197" s="237">
        <f>IFERROR(ROUND(VLOOKUP(A197,[2]GESTANTES!$B$10:$J$222,6,FALSE),0),0)</f>
        <v>6</v>
      </c>
      <c r="K197" s="237">
        <f>IFERROR(ROUND(VLOOKUP(A197,[2]GESTANTES!$B$10:$J$222,7,FALSE),0),0)</f>
        <v>6</v>
      </c>
      <c r="L197" s="237">
        <f>IFERROR(ROUND(VLOOKUP(A197,[2]GESTANTES!$B$10:$J$222,8,FALSE),0),0)</f>
        <v>6</v>
      </c>
      <c r="M197" s="237">
        <f>IFERROR(ROUND(VLOOKUP(A197,[2]GESTANTES!$B$10:$J$222,9,FALSE),0),0)</f>
        <v>11</v>
      </c>
      <c r="N197" s="236">
        <f>IFERROR(ROUND(VLOOKUP(A197,'[3]CHICLAYO 5 -59'!$B$12:$H$301,3,FALSE),0),0)</f>
        <v>21</v>
      </c>
      <c r="O197" s="236">
        <f>IFERROR(ROUND(VLOOKUP(A197,'[3]CHICLAYO 5 -59'!$B$12:$H$301,4,FALSE),0),0)</f>
        <v>128</v>
      </c>
      <c r="P197" s="236">
        <f>IFERROR(ROUND(VLOOKUP(A197,'[3]CHICLAYO 5 -59'!$B$12:$H$301,5,FALSE),0),0)</f>
        <v>21</v>
      </c>
      <c r="Q197" s="236">
        <f>IFERROR(ROUND(VLOOKUP(A197,'[3]CHICLAYO 5 -59'!$B$12:$H$301,6,FALSE),0),0)</f>
        <v>11</v>
      </c>
      <c r="R197" s="236">
        <f>IFERROR(ROUND(VLOOKUP(A197,'[3]CHICLAYO 5 -59'!$B$12:$H$301,7,FALSE),0),0)</f>
        <v>11</v>
      </c>
      <c r="S197" s="196">
        <f>ROUND(VLOOKUP(A197,'[4]CHICLAYO AM'!$B$12:$E$286,3,FALSE),0)</f>
        <v>58</v>
      </c>
      <c r="T197" s="196">
        <f>ROUND(VLOOKUP(A197,'[4]CHICLAYO AM'!$B$12:$E$286,4,FALSE),0)</f>
        <v>115</v>
      </c>
      <c r="U197" s="51" t="str">
        <f>VLOOKUP(A197,'[1]4'!$A$2:$F$256,3,FALSE)</f>
        <v>OLMOS</v>
      </c>
    </row>
    <row r="198" spans="1:21" x14ac:dyDescent="0.3">
      <c r="A198" s="15">
        <v>18872</v>
      </c>
      <c r="B198" s="24" t="s">
        <v>221</v>
      </c>
      <c r="C198" s="21"/>
      <c r="D198" s="48">
        <v>16</v>
      </c>
      <c r="E198" s="48">
        <v>16</v>
      </c>
      <c r="F198" s="48">
        <v>20</v>
      </c>
      <c r="G198" s="48">
        <v>20</v>
      </c>
      <c r="H198" s="48">
        <v>20</v>
      </c>
      <c r="I198" s="48"/>
      <c r="J198" s="237">
        <f>IFERROR(ROUND(VLOOKUP(A198,[2]GESTANTES!$B$10:$J$222,6,FALSE),0),0)</f>
        <v>2</v>
      </c>
      <c r="K198" s="237">
        <f>IFERROR(ROUND(VLOOKUP(A198,[2]GESTANTES!$B$10:$J$222,7,FALSE),0),0)</f>
        <v>2</v>
      </c>
      <c r="L198" s="237">
        <f>IFERROR(ROUND(VLOOKUP(A198,[2]GESTANTES!$B$10:$J$222,8,FALSE),0),0)</f>
        <v>2</v>
      </c>
      <c r="M198" s="237">
        <f>IFERROR(ROUND(VLOOKUP(A198,[2]GESTANTES!$B$10:$J$222,9,FALSE),0),0)</f>
        <v>4</v>
      </c>
      <c r="N198" s="236">
        <f>IFERROR(ROUND(VLOOKUP(A198,'[3]CHICLAYO 5 -59'!$B$12:$H$301,3,FALSE),0),0)</f>
        <v>22</v>
      </c>
      <c r="O198" s="236">
        <f>IFERROR(ROUND(VLOOKUP(A198,'[3]CHICLAYO 5 -59'!$B$12:$H$301,4,FALSE),0),0)</f>
        <v>132</v>
      </c>
      <c r="P198" s="236">
        <f>IFERROR(ROUND(VLOOKUP(A198,'[3]CHICLAYO 5 -59'!$B$12:$H$301,5,FALSE),0),0)</f>
        <v>22</v>
      </c>
      <c r="Q198" s="236">
        <f>IFERROR(ROUND(VLOOKUP(A198,'[3]CHICLAYO 5 -59'!$B$12:$H$301,6,FALSE),0),0)</f>
        <v>11</v>
      </c>
      <c r="R198" s="236">
        <f>IFERROR(ROUND(VLOOKUP(A198,'[3]CHICLAYO 5 -59'!$B$12:$H$301,7,FALSE),0),0)</f>
        <v>11</v>
      </c>
      <c r="S198" s="196">
        <f>ROUND(VLOOKUP(A198,'[4]CHICLAYO AM'!$B$12:$E$286,3,FALSE),0)</f>
        <v>60</v>
      </c>
      <c r="T198" s="196">
        <f>ROUND(VLOOKUP(A198,'[4]CHICLAYO AM'!$B$12:$E$286,4,FALSE),0)</f>
        <v>119</v>
      </c>
      <c r="U198" s="51" t="str">
        <f>VLOOKUP(A198,'[1]4'!$A$2:$F$256,3,FALSE)</f>
        <v>OLMOS</v>
      </c>
    </row>
    <row r="199" spans="1:21" x14ac:dyDescent="0.3">
      <c r="A199" s="15">
        <v>18916</v>
      </c>
      <c r="B199" s="24" t="s">
        <v>220</v>
      </c>
      <c r="C199" s="21"/>
      <c r="D199" s="48">
        <v>23</v>
      </c>
      <c r="E199" s="48">
        <v>30</v>
      </c>
      <c r="F199" s="48">
        <v>50</v>
      </c>
      <c r="G199" s="48">
        <v>40</v>
      </c>
      <c r="H199" s="48">
        <v>40</v>
      </c>
      <c r="I199" s="48"/>
      <c r="J199" s="237">
        <f>IFERROR(ROUND(VLOOKUP(A199,[2]GESTANTES!$B$10:$J$222,6,FALSE),0),0)</f>
        <v>7</v>
      </c>
      <c r="K199" s="237">
        <f>IFERROR(ROUND(VLOOKUP(A199,[2]GESTANTES!$B$10:$J$222,7,FALSE),0),0)</f>
        <v>7</v>
      </c>
      <c r="L199" s="237">
        <f>IFERROR(ROUND(VLOOKUP(A199,[2]GESTANTES!$B$10:$J$222,8,FALSE),0),0)</f>
        <v>7</v>
      </c>
      <c r="M199" s="237">
        <f>IFERROR(ROUND(VLOOKUP(A199,[2]GESTANTES!$B$10:$J$222,9,FALSE),0),0)</f>
        <v>12</v>
      </c>
      <c r="N199" s="236">
        <f>IFERROR(ROUND(VLOOKUP(A199,'[3]CHICLAYO 5 -59'!$B$12:$H$301,3,FALSE),0),0)</f>
        <v>26</v>
      </c>
      <c r="O199" s="236">
        <f>IFERROR(ROUND(VLOOKUP(A199,'[3]CHICLAYO 5 -59'!$B$12:$H$301,4,FALSE),0),0)</f>
        <v>155</v>
      </c>
      <c r="P199" s="236">
        <f>IFERROR(ROUND(VLOOKUP(A199,'[3]CHICLAYO 5 -59'!$B$12:$H$301,5,FALSE),0),0)</f>
        <v>26</v>
      </c>
      <c r="Q199" s="236">
        <f>IFERROR(ROUND(VLOOKUP(A199,'[3]CHICLAYO 5 -59'!$B$12:$H$301,6,FALSE),0),0)</f>
        <v>13</v>
      </c>
      <c r="R199" s="236">
        <f>IFERROR(ROUND(VLOOKUP(A199,'[3]CHICLAYO 5 -59'!$B$12:$H$301,7,FALSE),0),0)</f>
        <v>13</v>
      </c>
      <c r="S199" s="196">
        <f>ROUND(VLOOKUP(A199,'[4]CHICLAYO AM'!$B$12:$E$286,3,FALSE),0)</f>
        <v>70</v>
      </c>
      <c r="T199" s="196">
        <f>ROUND(VLOOKUP(A199,'[4]CHICLAYO AM'!$B$12:$E$286,4,FALSE),0)</f>
        <v>139</v>
      </c>
      <c r="U199" s="51" t="str">
        <f>VLOOKUP(A199,'[1]4'!$A$2:$F$256,3,FALSE)</f>
        <v>OLMOS</v>
      </c>
    </row>
    <row r="200" spans="1:21" x14ac:dyDescent="0.3">
      <c r="A200" s="15">
        <v>4407</v>
      </c>
      <c r="B200" s="24" t="s">
        <v>128</v>
      </c>
      <c r="C200" s="21"/>
      <c r="D200" s="48">
        <v>451</v>
      </c>
      <c r="E200" s="48">
        <v>487</v>
      </c>
      <c r="F200" s="48">
        <v>450</v>
      </c>
      <c r="G200" s="48">
        <v>480</v>
      </c>
      <c r="H200" s="48">
        <v>497</v>
      </c>
      <c r="I200" s="48"/>
      <c r="J200" s="237">
        <f>IFERROR(ROUND(VLOOKUP(A200,[2]GESTANTES!$B$10:$J$222,6,FALSE),0),0)</f>
        <v>209</v>
      </c>
      <c r="K200" s="237">
        <f>IFERROR(ROUND(VLOOKUP(A200,[2]GESTANTES!$B$10:$J$222,7,FALSE),0),0)</f>
        <v>209</v>
      </c>
      <c r="L200" s="237">
        <f>IFERROR(ROUND(VLOOKUP(A200,[2]GESTANTES!$B$10:$J$222,8,FALSE),0),0)</f>
        <v>209</v>
      </c>
      <c r="M200" s="237">
        <f>IFERROR(ROUND(VLOOKUP(A200,[2]GESTANTES!$B$10:$J$222,9,FALSE),0),0)</f>
        <v>358</v>
      </c>
      <c r="N200" s="236">
        <f>IFERROR(ROUND(VLOOKUP(A200,'[3]CHICLAYO 5 -59'!$B$12:$H$301,3,FALSE),0),0)</f>
        <v>276</v>
      </c>
      <c r="O200" s="236">
        <f>IFERROR(ROUND(VLOOKUP(A200,'[3]CHICLAYO 5 -59'!$B$12:$H$301,4,FALSE),0),0)</f>
        <v>1655</v>
      </c>
      <c r="P200" s="236">
        <f>IFERROR(ROUND(VLOOKUP(A200,'[3]CHICLAYO 5 -59'!$B$12:$H$301,5,FALSE),0),0)</f>
        <v>276</v>
      </c>
      <c r="Q200" s="236">
        <f>IFERROR(ROUND(VLOOKUP(A200,'[3]CHICLAYO 5 -59'!$B$12:$H$301,6,FALSE),0),0)</f>
        <v>138</v>
      </c>
      <c r="R200" s="236">
        <f>IFERROR(ROUND(VLOOKUP(A200,'[3]CHICLAYO 5 -59'!$B$12:$H$301,7,FALSE),0),0)</f>
        <v>138</v>
      </c>
      <c r="S200" s="196">
        <f>ROUND(VLOOKUP(A200,'[4]CHICLAYO AM'!$B$12:$E$286,3,FALSE),0)</f>
        <v>747</v>
      </c>
      <c r="T200" s="196">
        <f>ROUND(VLOOKUP(A200,'[4]CHICLAYO AM'!$B$12:$E$286,4,FALSE),0)</f>
        <v>1495</v>
      </c>
      <c r="U200" s="51" t="str">
        <f>VLOOKUP(A200,'[1]4'!$A$2:$F$256,3,FALSE)</f>
        <v>OLMOS</v>
      </c>
    </row>
    <row r="201" spans="1:21" x14ac:dyDescent="0.3">
      <c r="A201" s="15">
        <v>4408</v>
      </c>
      <c r="B201" s="24" t="s">
        <v>129</v>
      </c>
      <c r="C201" s="21"/>
      <c r="D201" s="48">
        <v>45</v>
      </c>
      <c r="E201" s="48">
        <v>50</v>
      </c>
      <c r="F201" s="48">
        <v>60</v>
      </c>
      <c r="G201" s="48">
        <v>48</v>
      </c>
      <c r="H201" s="48">
        <v>37</v>
      </c>
      <c r="I201" s="48"/>
      <c r="J201" s="237">
        <f>IFERROR(ROUND(VLOOKUP(A201,[2]GESTANTES!$B$10:$J$222,6,FALSE),0),0)</f>
        <v>14</v>
      </c>
      <c r="K201" s="237">
        <f>IFERROR(ROUND(VLOOKUP(A201,[2]GESTANTES!$B$10:$J$222,7,FALSE),0),0)</f>
        <v>14</v>
      </c>
      <c r="L201" s="237">
        <f>IFERROR(ROUND(VLOOKUP(A201,[2]GESTANTES!$B$10:$J$222,8,FALSE),0),0)</f>
        <v>14</v>
      </c>
      <c r="M201" s="237">
        <f>IFERROR(ROUND(VLOOKUP(A201,[2]GESTANTES!$B$10:$J$222,9,FALSE),0),0)</f>
        <v>23</v>
      </c>
      <c r="N201" s="236">
        <f>IFERROR(ROUND(VLOOKUP(A201,'[3]CHICLAYO 5 -59'!$B$12:$H$301,3,FALSE),0),0)</f>
        <v>107</v>
      </c>
      <c r="O201" s="236">
        <f>IFERROR(ROUND(VLOOKUP(A201,'[3]CHICLAYO 5 -59'!$B$12:$H$301,4,FALSE),0),0)</f>
        <v>640</v>
      </c>
      <c r="P201" s="236">
        <f>IFERROR(ROUND(VLOOKUP(A201,'[3]CHICLAYO 5 -59'!$B$12:$H$301,5,FALSE),0),0)</f>
        <v>107</v>
      </c>
      <c r="Q201" s="236">
        <f>IFERROR(ROUND(VLOOKUP(A201,'[3]CHICLAYO 5 -59'!$B$12:$H$301,6,FALSE),0),0)</f>
        <v>53</v>
      </c>
      <c r="R201" s="236">
        <f>IFERROR(ROUND(VLOOKUP(A201,'[3]CHICLAYO 5 -59'!$B$12:$H$301,7,FALSE),0),0)</f>
        <v>53</v>
      </c>
      <c r="S201" s="196">
        <f>ROUND(VLOOKUP(A201,'[4]CHICLAYO AM'!$B$12:$E$286,3,FALSE),0)</f>
        <v>290</v>
      </c>
      <c r="T201" s="196">
        <f>ROUND(VLOOKUP(A201,'[4]CHICLAYO AM'!$B$12:$E$286,4,FALSE),0)</f>
        <v>579</v>
      </c>
      <c r="U201" s="51" t="str">
        <f>VLOOKUP(A201,'[1]4'!$A$2:$F$256,3,FALSE)</f>
        <v>OLMOS</v>
      </c>
    </row>
    <row r="202" spans="1:21" x14ac:dyDescent="0.3">
      <c r="A202" s="15">
        <v>4409</v>
      </c>
      <c r="B202" s="24" t="s">
        <v>130</v>
      </c>
      <c r="C202" s="21"/>
      <c r="D202" s="48">
        <v>80</v>
      </c>
      <c r="E202" s="48">
        <v>100</v>
      </c>
      <c r="F202" s="48">
        <v>120</v>
      </c>
      <c r="G202" s="48">
        <v>83</v>
      </c>
      <c r="H202" s="48">
        <v>80</v>
      </c>
      <c r="I202" s="48"/>
      <c r="J202" s="237">
        <f>IFERROR(ROUND(VLOOKUP(A202,[2]GESTANTES!$B$10:$J$222,6,FALSE),0),0)</f>
        <v>29</v>
      </c>
      <c r="K202" s="237">
        <f>IFERROR(ROUND(VLOOKUP(A202,[2]GESTANTES!$B$10:$J$222,7,FALSE),0),0)</f>
        <v>29</v>
      </c>
      <c r="L202" s="237">
        <f>IFERROR(ROUND(VLOOKUP(A202,[2]GESTANTES!$B$10:$J$222,8,FALSE),0),0)</f>
        <v>29</v>
      </c>
      <c r="M202" s="237">
        <f>IFERROR(ROUND(VLOOKUP(A202,[2]GESTANTES!$B$10:$J$222,9,FALSE),0),0)</f>
        <v>51</v>
      </c>
      <c r="N202" s="236">
        <f>IFERROR(ROUND(VLOOKUP(A202,'[3]CHICLAYO 5 -59'!$B$12:$H$301,3,FALSE),0),0)</f>
        <v>100</v>
      </c>
      <c r="O202" s="236">
        <f>IFERROR(ROUND(VLOOKUP(A202,'[3]CHICLAYO 5 -59'!$B$12:$H$301,4,FALSE),0),0)</f>
        <v>598</v>
      </c>
      <c r="P202" s="236">
        <f>IFERROR(ROUND(VLOOKUP(A202,'[3]CHICLAYO 5 -59'!$B$12:$H$301,5,FALSE),0),0)</f>
        <v>100</v>
      </c>
      <c r="Q202" s="236">
        <f>IFERROR(ROUND(VLOOKUP(A202,'[3]CHICLAYO 5 -59'!$B$12:$H$301,6,FALSE),0),0)</f>
        <v>50</v>
      </c>
      <c r="R202" s="236">
        <f>IFERROR(ROUND(VLOOKUP(A202,'[3]CHICLAYO 5 -59'!$B$12:$H$301,7,FALSE),0),0)</f>
        <v>50</v>
      </c>
      <c r="S202" s="196">
        <f>ROUND(VLOOKUP(A202,'[4]CHICLAYO AM'!$B$12:$E$286,3,FALSE),0)</f>
        <v>270</v>
      </c>
      <c r="T202" s="196">
        <f>ROUND(VLOOKUP(A202,'[4]CHICLAYO AM'!$B$12:$E$286,4,FALSE),0)</f>
        <v>539</v>
      </c>
      <c r="U202" s="51" t="str">
        <f>VLOOKUP(A202,'[1]4'!$A$2:$F$256,3,FALSE)</f>
        <v>OLMOS</v>
      </c>
    </row>
    <row r="203" spans="1:21" x14ac:dyDescent="0.3">
      <c r="A203" s="15">
        <v>4410</v>
      </c>
      <c r="B203" s="24" t="s">
        <v>131</v>
      </c>
      <c r="C203" s="21"/>
      <c r="D203" s="48">
        <v>36</v>
      </c>
      <c r="E203" s="48">
        <v>31</v>
      </c>
      <c r="F203" s="48">
        <v>41</v>
      </c>
      <c r="G203" s="48">
        <v>25</v>
      </c>
      <c r="H203" s="48">
        <v>28</v>
      </c>
      <c r="I203" s="48"/>
      <c r="J203" s="237">
        <f>IFERROR(ROUND(VLOOKUP(A203,[2]GESTANTES!$B$10:$J$222,6,FALSE),0),0)</f>
        <v>11</v>
      </c>
      <c r="K203" s="237">
        <f>IFERROR(ROUND(VLOOKUP(A203,[2]GESTANTES!$B$10:$J$222,7,FALSE),0),0)</f>
        <v>11</v>
      </c>
      <c r="L203" s="237">
        <f>IFERROR(ROUND(VLOOKUP(A203,[2]GESTANTES!$B$10:$J$222,8,FALSE),0),0)</f>
        <v>11</v>
      </c>
      <c r="M203" s="237">
        <f>IFERROR(ROUND(VLOOKUP(A203,[2]GESTANTES!$B$10:$J$222,9,FALSE),0),0)</f>
        <v>18</v>
      </c>
      <c r="N203" s="236">
        <f>IFERROR(ROUND(VLOOKUP(A203,'[3]CHICLAYO 5 -59'!$B$12:$H$301,3,FALSE),0),0)</f>
        <v>27</v>
      </c>
      <c r="O203" s="236">
        <f>IFERROR(ROUND(VLOOKUP(A203,'[3]CHICLAYO 5 -59'!$B$12:$H$301,4,FALSE),0),0)</f>
        <v>164</v>
      </c>
      <c r="P203" s="236">
        <f>IFERROR(ROUND(VLOOKUP(A203,'[3]CHICLAYO 5 -59'!$B$12:$H$301,5,FALSE),0),0)</f>
        <v>27</v>
      </c>
      <c r="Q203" s="236">
        <f>IFERROR(ROUND(VLOOKUP(A203,'[3]CHICLAYO 5 -59'!$B$12:$H$301,6,FALSE),0),0)</f>
        <v>14</v>
      </c>
      <c r="R203" s="236">
        <f>IFERROR(ROUND(VLOOKUP(A203,'[3]CHICLAYO 5 -59'!$B$12:$H$301,7,FALSE),0),0)</f>
        <v>14</v>
      </c>
      <c r="S203" s="196">
        <f>ROUND(VLOOKUP(A203,'[4]CHICLAYO AM'!$B$12:$E$286,3,FALSE),0)</f>
        <v>74</v>
      </c>
      <c r="T203" s="196">
        <f>ROUND(VLOOKUP(A203,'[4]CHICLAYO AM'!$B$12:$E$286,4,FALSE),0)</f>
        <v>149</v>
      </c>
      <c r="U203" s="51" t="str">
        <f>VLOOKUP(A203,'[1]4'!$A$2:$F$256,3,FALSE)</f>
        <v>OLMOS</v>
      </c>
    </row>
    <row r="204" spans="1:21" x14ac:dyDescent="0.3">
      <c r="A204" s="15">
        <v>4411</v>
      </c>
      <c r="B204" s="24" t="s">
        <v>132</v>
      </c>
      <c r="C204" s="21"/>
      <c r="D204" s="48">
        <v>15</v>
      </c>
      <c r="E204" s="48">
        <v>21</v>
      </c>
      <c r="F204" s="48">
        <v>20</v>
      </c>
      <c r="G204" s="48">
        <v>30</v>
      </c>
      <c r="H204" s="48">
        <v>27</v>
      </c>
      <c r="I204" s="48"/>
      <c r="J204" s="237">
        <f>IFERROR(ROUND(VLOOKUP(A204,[2]GESTANTES!$B$10:$J$222,6,FALSE),0),0)</f>
        <v>6</v>
      </c>
      <c r="K204" s="237">
        <f>IFERROR(ROUND(VLOOKUP(A204,[2]GESTANTES!$B$10:$J$222,7,FALSE),0),0)</f>
        <v>6</v>
      </c>
      <c r="L204" s="237">
        <f>IFERROR(ROUND(VLOOKUP(A204,[2]GESTANTES!$B$10:$J$222,8,FALSE),0),0)</f>
        <v>6</v>
      </c>
      <c r="M204" s="237">
        <f>IFERROR(ROUND(VLOOKUP(A204,[2]GESTANTES!$B$10:$J$222,9,FALSE),0),0)</f>
        <v>10</v>
      </c>
      <c r="N204" s="236">
        <f>IFERROR(ROUND(VLOOKUP(A204,'[3]CHICLAYO 5 -59'!$B$12:$H$301,3,FALSE),0),0)</f>
        <v>21</v>
      </c>
      <c r="O204" s="236">
        <f>IFERROR(ROUND(VLOOKUP(A204,'[3]CHICLAYO 5 -59'!$B$12:$H$301,4,FALSE),0),0)</f>
        <v>123</v>
      </c>
      <c r="P204" s="236">
        <f>IFERROR(ROUND(VLOOKUP(A204,'[3]CHICLAYO 5 -59'!$B$12:$H$301,5,FALSE),0),0)</f>
        <v>21</v>
      </c>
      <c r="Q204" s="236">
        <f>IFERROR(ROUND(VLOOKUP(A204,'[3]CHICLAYO 5 -59'!$B$12:$H$301,6,FALSE),0),0)</f>
        <v>10</v>
      </c>
      <c r="R204" s="236">
        <f>IFERROR(ROUND(VLOOKUP(A204,'[3]CHICLAYO 5 -59'!$B$12:$H$301,7,FALSE),0),0)</f>
        <v>10</v>
      </c>
      <c r="S204" s="196">
        <f>ROUND(VLOOKUP(A204,'[4]CHICLAYO AM'!$B$12:$E$286,3,FALSE),0)</f>
        <v>56</v>
      </c>
      <c r="T204" s="196">
        <f>ROUND(VLOOKUP(A204,'[4]CHICLAYO AM'!$B$12:$E$286,4,FALSE),0)</f>
        <v>112</v>
      </c>
      <c r="U204" s="51" t="str">
        <f>VLOOKUP(A204,'[1]4'!$A$2:$F$256,3,FALSE)</f>
        <v>OLMOS</v>
      </c>
    </row>
    <row r="205" spans="1:21" x14ac:dyDescent="0.3">
      <c r="A205" s="15">
        <v>4412</v>
      </c>
      <c r="B205" s="24" t="s">
        <v>133</v>
      </c>
      <c r="C205" s="21"/>
      <c r="D205" s="48">
        <v>6</v>
      </c>
      <c r="E205" s="48">
        <v>6</v>
      </c>
      <c r="F205" s="48">
        <v>4</v>
      </c>
      <c r="G205" s="48">
        <v>5</v>
      </c>
      <c r="H205" s="48">
        <v>6</v>
      </c>
      <c r="I205" s="48"/>
      <c r="J205" s="237">
        <f>IFERROR(ROUND(VLOOKUP(A205,[2]GESTANTES!$B$10:$J$222,6,FALSE),0),0)</f>
        <v>2</v>
      </c>
      <c r="K205" s="237">
        <f>IFERROR(ROUND(VLOOKUP(A205,[2]GESTANTES!$B$10:$J$222,7,FALSE),0),0)</f>
        <v>2</v>
      </c>
      <c r="L205" s="237">
        <f>IFERROR(ROUND(VLOOKUP(A205,[2]GESTANTES!$B$10:$J$222,8,FALSE),0),0)</f>
        <v>2</v>
      </c>
      <c r="M205" s="237">
        <f>IFERROR(ROUND(VLOOKUP(A205,[2]GESTANTES!$B$10:$J$222,9,FALSE),0),0)</f>
        <v>3</v>
      </c>
      <c r="N205" s="236">
        <f>IFERROR(ROUND(VLOOKUP(A205,'[3]CHICLAYO 5 -59'!$B$12:$H$301,3,FALSE),0),0)</f>
        <v>14</v>
      </c>
      <c r="O205" s="236">
        <f>IFERROR(ROUND(VLOOKUP(A205,'[3]CHICLAYO 5 -59'!$B$12:$H$301,4,FALSE),0),0)</f>
        <v>87</v>
      </c>
      <c r="P205" s="236">
        <f>IFERROR(ROUND(VLOOKUP(A205,'[3]CHICLAYO 5 -59'!$B$12:$H$301,5,FALSE),0),0)</f>
        <v>14</v>
      </c>
      <c r="Q205" s="236">
        <f>IFERROR(ROUND(VLOOKUP(A205,'[3]CHICLAYO 5 -59'!$B$12:$H$301,6,FALSE),0),0)</f>
        <v>7</v>
      </c>
      <c r="R205" s="236">
        <f>IFERROR(ROUND(VLOOKUP(A205,'[3]CHICLAYO 5 -59'!$B$12:$H$301,7,FALSE),0),0)</f>
        <v>7</v>
      </c>
      <c r="S205" s="196">
        <f>ROUND(VLOOKUP(A205,'[4]CHICLAYO AM'!$B$12:$E$286,3,FALSE),0)</f>
        <v>39</v>
      </c>
      <c r="T205" s="196">
        <f>ROUND(VLOOKUP(A205,'[4]CHICLAYO AM'!$B$12:$E$286,4,FALSE),0)</f>
        <v>79</v>
      </c>
      <c r="U205" s="51" t="str">
        <f>VLOOKUP(A205,'[1]4'!$A$2:$F$256,3,FALSE)</f>
        <v>OLMOS</v>
      </c>
    </row>
    <row r="206" spans="1:21" x14ac:dyDescent="0.3">
      <c r="A206" s="15">
        <v>4413</v>
      </c>
      <c r="B206" s="24" t="s">
        <v>134</v>
      </c>
      <c r="C206" s="21"/>
      <c r="D206" s="48">
        <v>3</v>
      </c>
      <c r="E206" s="48">
        <v>3</v>
      </c>
      <c r="F206" s="48">
        <v>6</v>
      </c>
      <c r="G206" s="48">
        <v>8</v>
      </c>
      <c r="H206" s="48">
        <v>6</v>
      </c>
      <c r="I206" s="48"/>
      <c r="J206" s="237">
        <f>IFERROR(ROUND(VLOOKUP(A206,[2]GESTANTES!$B$10:$J$222,6,FALSE),0),0)</f>
        <v>1</v>
      </c>
      <c r="K206" s="237">
        <f>IFERROR(ROUND(VLOOKUP(A206,[2]GESTANTES!$B$10:$J$222,7,FALSE),0),0)</f>
        <v>1</v>
      </c>
      <c r="L206" s="237">
        <f>IFERROR(ROUND(VLOOKUP(A206,[2]GESTANTES!$B$10:$J$222,8,FALSE),0),0)</f>
        <v>1</v>
      </c>
      <c r="M206" s="237">
        <f>IFERROR(ROUND(VLOOKUP(A206,[2]GESTANTES!$B$10:$J$222,9,FALSE),0),0)</f>
        <v>1</v>
      </c>
      <c r="N206" s="236">
        <f>IFERROR(ROUND(VLOOKUP(A206,'[3]CHICLAYO 5 -59'!$B$12:$H$301,3,FALSE),0),0)</f>
        <v>16</v>
      </c>
      <c r="O206" s="236">
        <f>IFERROR(ROUND(VLOOKUP(A206,'[3]CHICLAYO 5 -59'!$B$12:$H$301,4,FALSE),0),0)</f>
        <v>93</v>
      </c>
      <c r="P206" s="236">
        <f>IFERROR(ROUND(VLOOKUP(A206,'[3]CHICLAYO 5 -59'!$B$12:$H$301,5,FALSE),0),0)</f>
        <v>16</v>
      </c>
      <c r="Q206" s="236">
        <f>IFERROR(ROUND(VLOOKUP(A206,'[3]CHICLAYO 5 -59'!$B$12:$H$301,6,FALSE),0),0)</f>
        <v>8</v>
      </c>
      <c r="R206" s="236">
        <f>IFERROR(ROUND(VLOOKUP(A206,'[3]CHICLAYO 5 -59'!$B$12:$H$301,7,FALSE),0),0)</f>
        <v>8</v>
      </c>
      <c r="S206" s="196">
        <f>ROUND(VLOOKUP(A206,'[4]CHICLAYO AM'!$B$12:$E$286,3,FALSE),0)</f>
        <v>42</v>
      </c>
      <c r="T206" s="196">
        <f>ROUND(VLOOKUP(A206,'[4]CHICLAYO AM'!$B$12:$E$286,4,FALSE),0)</f>
        <v>84</v>
      </c>
      <c r="U206" s="51" t="str">
        <f>VLOOKUP(A206,'[1]4'!$A$2:$F$256,3,FALSE)</f>
        <v>OLMOS</v>
      </c>
    </row>
    <row r="207" spans="1:21" x14ac:dyDescent="0.3">
      <c r="A207" s="15">
        <v>4414</v>
      </c>
      <c r="B207" s="24" t="s">
        <v>135</v>
      </c>
      <c r="C207" s="21"/>
      <c r="D207" s="48">
        <v>12</v>
      </c>
      <c r="E207" s="48">
        <v>12</v>
      </c>
      <c r="F207" s="48">
        <v>12</v>
      </c>
      <c r="G207" s="48">
        <v>11</v>
      </c>
      <c r="H207" s="48">
        <v>10</v>
      </c>
      <c r="I207" s="48"/>
      <c r="J207" s="237">
        <f>IFERROR(ROUND(VLOOKUP(A207,[2]GESTANTES!$B$10:$J$222,6,FALSE),0),0)</f>
        <v>6</v>
      </c>
      <c r="K207" s="237">
        <f>IFERROR(ROUND(VLOOKUP(A207,[2]GESTANTES!$B$10:$J$222,7,FALSE),0),0)</f>
        <v>6</v>
      </c>
      <c r="L207" s="237">
        <f>IFERROR(ROUND(VLOOKUP(A207,[2]GESTANTES!$B$10:$J$222,8,FALSE),0),0)</f>
        <v>6</v>
      </c>
      <c r="M207" s="237">
        <f>IFERROR(ROUND(VLOOKUP(A207,[2]GESTANTES!$B$10:$J$222,9,FALSE),0),0)</f>
        <v>10</v>
      </c>
      <c r="N207" s="236">
        <f>IFERROR(ROUND(VLOOKUP(A207,'[3]CHICLAYO 5 -59'!$B$12:$H$301,3,FALSE),0),0)</f>
        <v>22</v>
      </c>
      <c r="O207" s="236">
        <f>IFERROR(ROUND(VLOOKUP(A207,'[3]CHICLAYO 5 -59'!$B$12:$H$301,4,FALSE),0),0)</f>
        <v>130</v>
      </c>
      <c r="P207" s="236">
        <f>IFERROR(ROUND(VLOOKUP(A207,'[3]CHICLAYO 5 -59'!$B$12:$H$301,5,FALSE),0),0)</f>
        <v>22</v>
      </c>
      <c r="Q207" s="236">
        <f>IFERROR(ROUND(VLOOKUP(A207,'[3]CHICLAYO 5 -59'!$B$12:$H$301,6,FALSE),0),0)</f>
        <v>11</v>
      </c>
      <c r="R207" s="236">
        <f>IFERROR(ROUND(VLOOKUP(A207,'[3]CHICLAYO 5 -59'!$B$12:$H$301,7,FALSE),0),0)</f>
        <v>11</v>
      </c>
      <c r="S207" s="196">
        <f>ROUND(VLOOKUP(A207,'[4]CHICLAYO AM'!$B$12:$E$286,3,FALSE),0)</f>
        <v>59</v>
      </c>
      <c r="T207" s="196">
        <f>ROUND(VLOOKUP(A207,'[4]CHICLAYO AM'!$B$12:$E$286,4,FALSE),0)</f>
        <v>119</v>
      </c>
      <c r="U207" s="51" t="str">
        <f>VLOOKUP(A207,'[1]4'!$A$2:$F$256,3,FALSE)</f>
        <v>OLMOS</v>
      </c>
    </row>
    <row r="208" spans="1:21" x14ac:dyDescent="0.3">
      <c r="A208" s="15">
        <v>4415</v>
      </c>
      <c r="B208" s="24" t="s">
        <v>136</v>
      </c>
      <c r="C208" s="21"/>
      <c r="D208" s="48">
        <v>24</v>
      </c>
      <c r="E208" s="48">
        <v>40</v>
      </c>
      <c r="F208" s="48">
        <v>44</v>
      </c>
      <c r="G208" s="48">
        <v>40</v>
      </c>
      <c r="H208" s="48">
        <v>38</v>
      </c>
      <c r="I208" s="48"/>
      <c r="J208" s="237">
        <f>IFERROR(ROUND(VLOOKUP(A208,[2]GESTANTES!$B$10:$J$222,6,FALSE),0),0)</f>
        <v>15</v>
      </c>
      <c r="K208" s="237">
        <f>IFERROR(ROUND(VLOOKUP(A208,[2]GESTANTES!$B$10:$J$222,7,FALSE),0),0)</f>
        <v>15</v>
      </c>
      <c r="L208" s="237">
        <f>IFERROR(ROUND(VLOOKUP(A208,[2]GESTANTES!$B$10:$J$222,8,FALSE),0),0)</f>
        <v>15</v>
      </c>
      <c r="M208" s="237">
        <f>IFERROR(ROUND(VLOOKUP(A208,[2]GESTANTES!$B$10:$J$222,9,FALSE),0),0)</f>
        <v>25</v>
      </c>
      <c r="N208" s="236">
        <f>IFERROR(ROUND(VLOOKUP(A208,'[3]CHICLAYO 5 -59'!$B$12:$H$301,3,FALSE),0),0)</f>
        <v>21</v>
      </c>
      <c r="O208" s="236">
        <f>IFERROR(ROUND(VLOOKUP(A208,'[3]CHICLAYO 5 -59'!$B$12:$H$301,4,FALSE),0),0)</f>
        <v>128</v>
      </c>
      <c r="P208" s="236">
        <f>IFERROR(ROUND(VLOOKUP(A208,'[3]CHICLAYO 5 -59'!$B$12:$H$301,5,FALSE),0),0)</f>
        <v>21</v>
      </c>
      <c r="Q208" s="236">
        <f>IFERROR(ROUND(VLOOKUP(A208,'[3]CHICLAYO 5 -59'!$B$12:$H$301,6,FALSE),0),0)</f>
        <v>11</v>
      </c>
      <c r="R208" s="236">
        <f>IFERROR(ROUND(VLOOKUP(A208,'[3]CHICLAYO 5 -59'!$B$12:$H$301,7,FALSE),0),0)</f>
        <v>11</v>
      </c>
      <c r="S208" s="196">
        <f>ROUND(VLOOKUP(A208,'[4]CHICLAYO AM'!$B$12:$E$286,3,FALSE),0)</f>
        <v>58</v>
      </c>
      <c r="T208" s="196">
        <f>ROUND(VLOOKUP(A208,'[4]CHICLAYO AM'!$B$12:$E$286,4,FALSE),0)</f>
        <v>115</v>
      </c>
      <c r="U208" s="51" t="str">
        <f>VLOOKUP(A208,'[1]4'!$A$2:$F$256,3,FALSE)</f>
        <v>OLMOS</v>
      </c>
    </row>
    <row r="209" spans="1:21" x14ac:dyDescent="0.3">
      <c r="A209" s="15">
        <v>4416</v>
      </c>
      <c r="B209" s="24" t="s">
        <v>137</v>
      </c>
      <c r="C209" s="21"/>
      <c r="D209" s="48">
        <v>10</v>
      </c>
      <c r="E209" s="48">
        <v>13</v>
      </c>
      <c r="F209" s="48">
        <v>10</v>
      </c>
      <c r="G209" s="48">
        <v>20</v>
      </c>
      <c r="H209" s="48">
        <v>12</v>
      </c>
      <c r="I209" s="48"/>
      <c r="J209" s="237">
        <f>IFERROR(ROUND(VLOOKUP(A209,[2]GESTANTES!$B$10:$J$222,6,FALSE),0),0)</f>
        <v>3</v>
      </c>
      <c r="K209" s="237">
        <f>IFERROR(ROUND(VLOOKUP(A209,[2]GESTANTES!$B$10:$J$222,7,FALSE),0),0)</f>
        <v>3</v>
      </c>
      <c r="L209" s="237">
        <f>IFERROR(ROUND(VLOOKUP(A209,[2]GESTANTES!$B$10:$J$222,8,FALSE),0),0)</f>
        <v>3</v>
      </c>
      <c r="M209" s="237">
        <f>IFERROR(ROUND(VLOOKUP(A209,[2]GESTANTES!$B$10:$J$222,9,FALSE),0),0)</f>
        <v>5</v>
      </c>
      <c r="N209" s="236">
        <f>IFERROR(ROUND(VLOOKUP(A209,'[3]CHICLAYO 5 -59'!$B$12:$H$301,3,FALSE),0),0)</f>
        <v>15</v>
      </c>
      <c r="O209" s="236">
        <f>IFERROR(ROUND(VLOOKUP(A209,'[3]CHICLAYO 5 -59'!$B$12:$H$301,4,FALSE),0),0)</f>
        <v>88</v>
      </c>
      <c r="P209" s="236">
        <f>IFERROR(ROUND(VLOOKUP(A209,'[3]CHICLAYO 5 -59'!$B$12:$H$301,5,FALSE),0),0)</f>
        <v>15</v>
      </c>
      <c r="Q209" s="236">
        <f>IFERROR(ROUND(VLOOKUP(A209,'[3]CHICLAYO 5 -59'!$B$12:$H$301,6,FALSE),0),0)</f>
        <v>7</v>
      </c>
      <c r="R209" s="236">
        <f>IFERROR(ROUND(VLOOKUP(A209,'[3]CHICLAYO 5 -59'!$B$12:$H$301,7,FALSE),0),0)</f>
        <v>7</v>
      </c>
      <c r="S209" s="196">
        <f>ROUND(VLOOKUP(A209,'[4]CHICLAYO AM'!$B$12:$E$286,3,FALSE),0)</f>
        <v>40</v>
      </c>
      <c r="T209" s="196">
        <f>ROUND(VLOOKUP(A209,'[4]CHICLAYO AM'!$B$12:$E$286,4,FALSE),0)</f>
        <v>79</v>
      </c>
      <c r="U209" s="51" t="str">
        <f>VLOOKUP(A209,'[1]4'!$A$2:$F$256,3,FALSE)</f>
        <v>OLMOS</v>
      </c>
    </row>
    <row r="210" spans="1:21" x14ac:dyDescent="0.3">
      <c r="A210" s="15">
        <v>6683</v>
      </c>
      <c r="B210" s="24" t="s">
        <v>192</v>
      </c>
      <c r="C210" s="21"/>
      <c r="D210" s="48">
        <v>90</v>
      </c>
      <c r="E210" s="48">
        <v>120</v>
      </c>
      <c r="F210" s="48">
        <v>120</v>
      </c>
      <c r="G210" s="48">
        <v>95</v>
      </c>
      <c r="H210" s="48">
        <v>85</v>
      </c>
      <c r="I210" s="48"/>
      <c r="J210" s="237">
        <f>IFERROR(ROUND(VLOOKUP(A210,[2]GESTANTES!$B$10:$J$222,6,FALSE),0),0)</f>
        <v>31</v>
      </c>
      <c r="K210" s="237">
        <f>IFERROR(ROUND(VLOOKUP(A210,[2]GESTANTES!$B$10:$J$222,7,FALSE),0),0)</f>
        <v>31</v>
      </c>
      <c r="L210" s="237">
        <f>IFERROR(ROUND(VLOOKUP(A210,[2]GESTANTES!$B$10:$J$222,8,FALSE),0),0)</f>
        <v>31</v>
      </c>
      <c r="M210" s="237">
        <f>IFERROR(ROUND(VLOOKUP(A210,[2]GESTANTES!$B$10:$J$222,9,FALSE),0),0)</f>
        <v>54</v>
      </c>
      <c r="N210" s="236">
        <f>IFERROR(ROUND(VLOOKUP(A210,'[3]CHICLAYO 5 -59'!$B$12:$H$301,3,FALSE),0),0)</f>
        <v>57</v>
      </c>
      <c r="O210" s="236">
        <f>IFERROR(ROUND(VLOOKUP(A210,'[3]CHICLAYO 5 -59'!$B$12:$H$301,4,FALSE),0),0)</f>
        <v>339</v>
      </c>
      <c r="P210" s="236">
        <f>IFERROR(ROUND(VLOOKUP(A210,'[3]CHICLAYO 5 -59'!$B$12:$H$301,5,FALSE),0),0)</f>
        <v>57</v>
      </c>
      <c r="Q210" s="236">
        <f>IFERROR(ROUND(VLOOKUP(A210,'[3]CHICLAYO 5 -59'!$B$12:$H$301,6,FALSE),0),0)</f>
        <v>28</v>
      </c>
      <c r="R210" s="236">
        <f>IFERROR(ROUND(VLOOKUP(A210,'[3]CHICLAYO 5 -59'!$B$12:$H$301,7,FALSE),0),0)</f>
        <v>28</v>
      </c>
      <c r="S210" s="196">
        <f>ROUND(VLOOKUP(A210,'[4]CHICLAYO AM'!$B$12:$E$286,3,FALSE),0)</f>
        <v>153</v>
      </c>
      <c r="T210" s="196">
        <f>ROUND(VLOOKUP(A210,'[4]CHICLAYO AM'!$B$12:$E$286,4,FALSE),0)</f>
        <v>307</v>
      </c>
      <c r="U210" s="51" t="str">
        <f>VLOOKUP(A210,'[1]4'!$A$2:$F$256,3,FALSE)</f>
        <v>OLMOS</v>
      </c>
    </row>
    <row r="211" spans="1:21" x14ac:dyDescent="0.3">
      <c r="A211" s="15">
        <v>7315</v>
      </c>
      <c r="B211" s="24" t="s">
        <v>206</v>
      </c>
      <c r="C211" s="21"/>
      <c r="D211" s="48">
        <v>16</v>
      </c>
      <c r="E211" s="48">
        <v>20</v>
      </c>
      <c r="F211" s="48">
        <v>20</v>
      </c>
      <c r="G211" s="48">
        <v>18</v>
      </c>
      <c r="H211" s="48">
        <v>14</v>
      </c>
      <c r="I211" s="48"/>
      <c r="J211" s="237">
        <f>IFERROR(ROUND(VLOOKUP(A211,[2]GESTANTES!$B$10:$J$222,6,FALSE),0),0)</f>
        <v>8</v>
      </c>
      <c r="K211" s="237">
        <f>IFERROR(ROUND(VLOOKUP(A211,[2]GESTANTES!$B$10:$J$222,7,FALSE),0),0)</f>
        <v>8</v>
      </c>
      <c r="L211" s="237">
        <f>IFERROR(ROUND(VLOOKUP(A211,[2]GESTANTES!$B$10:$J$222,8,FALSE),0),0)</f>
        <v>8</v>
      </c>
      <c r="M211" s="237">
        <f>IFERROR(ROUND(VLOOKUP(A211,[2]GESTANTES!$B$10:$J$222,9,FALSE),0),0)</f>
        <v>14</v>
      </c>
      <c r="N211" s="236">
        <f>IFERROR(ROUND(VLOOKUP(A211,'[3]CHICLAYO 5 -59'!$B$12:$H$301,3,FALSE),0),0)</f>
        <v>23</v>
      </c>
      <c r="O211" s="236">
        <f>IFERROR(ROUND(VLOOKUP(A211,'[3]CHICLAYO 5 -59'!$B$12:$H$301,4,FALSE),0),0)</f>
        <v>141</v>
      </c>
      <c r="P211" s="236">
        <f>IFERROR(ROUND(VLOOKUP(A211,'[3]CHICLAYO 5 -59'!$B$12:$H$301,5,FALSE),0),0)</f>
        <v>23</v>
      </c>
      <c r="Q211" s="236">
        <f>IFERROR(ROUND(VLOOKUP(A211,'[3]CHICLAYO 5 -59'!$B$12:$H$301,6,FALSE),0),0)</f>
        <v>12</v>
      </c>
      <c r="R211" s="236">
        <f>IFERROR(ROUND(VLOOKUP(A211,'[3]CHICLAYO 5 -59'!$B$12:$H$301,7,FALSE),0),0)</f>
        <v>12</v>
      </c>
      <c r="S211" s="196">
        <f>ROUND(VLOOKUP(A211,'[4]CHICLAYO AM'!$B$12:$E$286,3,FALSE),0)</f>
        <v>63</v>
      </c>
      <c r="T211" s="196">
        <f>ROUND(VLOOKUP(A211,'[4]CHICLAYO AM'!$B$12:$E$286,4,FALSE),0)</f>
        <v>127</v>
      </c>
      <c r="U211" s="51" t="str">
        <f>VLOOKUP(A211,'[1]4'!$A$2:$F$256,3,FALSE)</f>
        <v>OLMOS</v>
      </c>
    </row>
    <row r="212" spans="1:21" x14ac:dyDescent="0.3">
      <c r="A212" s="15">
        <v>7316</v>
      </c>
      <c r="B212" s="24" t="s">
        <v>207</v>
      </c>
      <c r="C212" s="21"/>
      <c r="D212" s="48">
        <v>38</v>
      </c>
      <c r="E212" s="48">
        <v>60</v>
      </c>
      <c r="F212" s="48">
        <v>70</v>
      </c>
      <c r="G212" s="48">
        <v>54</v>
      </c>
      <c r="H212" s="48">
        <v>40</v>
      </c>
      <c r="I212" s="48"/>
      <c r="J212" s="237">
        <f>IFERROR(ROUND(VLOOKUP(A212,[2]GESTANTES!$B$10:$J$222,6,FALSE),0),0)</f>
        <v>15</v>
      </c>
      <c r="K212" s="237">
        <f>IFERROR(ROUND(VLOOKUP(A212,[2]GESTANTES!$B$10:$J$222,7,FALSE),0),0)</f>
        <v>15</v>
      </c>
      <c r="L212" s="237">
        <f>IFERROR(ROUND(VLOOKUP(A212,[2]GESTANTES!$B$10:$J$222,8,FALSE),0),0)</f>
        <v>15</v>
      </c>
      <c r="M212" s="237">
        <f>IFERROR(ROUND(VLOOKUP(A212,[2]GESTANTES!$B$10:$J$222,9,FALSE),0),0)</f>
        <v>25</v>
      </c>
      <c r="N212" s="236">
        <f>IFERROR(ROUND(VLOOKUP(A212,'[3]CHICLAYO 5 -59'!$B$12:$H$301,3,FALSE),0),0)</f>
        <v>26</v>
      </c>
      <c r="O212" s="236">
        <f>IFERROR(ROUND(VLOOKUP(A212,'[3]CHICLAYO 5 -59'!$B$12:$H$301,4,FALSE),0),0)</f>
        <v>159</v>
      </c>
      <c r="P212" s="236">
        <f>IFERROR(ROUND(VLOOKUP(A212,'[3]CHICLAYO 5 -59'!$B$12:$H$301,5,FALSE),0),0)</f>
        <v>26</v>
      </c>
      <c r="Q212" s="236">
        <f>IFERROR(ROUND(VLOOKUP(A212,'[3]CHICLAYO 5 -59'!$B$12:$H$301,6,FALSE),0),0)</f>
        <v>13</v>
      </c>
      <c r="R212" s="236">
        <f>IFERROR(ROUND(VLOOKUP(A212,'[3]CHICLAYO 5 -59'!$B$12:$H$301,7,FALSE),0),0)</f>
        <v>13</v>
      </c>
      <c r="S212" s="196">
        <f>ROUND(VLOOKUP(A212,'[4]CHICLAYO AM'!$B$12:$E$286,3,FALSE),0)</f>
        <v>71</v>
      </c>
      <c r="T212" s="196">
        <f>ROUND(VLOOKUP(A212,'[4]CHICLAYO AM'!$B$12:$E$286,4,FALSE),0)</f>
        <v>143</v>
      </c>
      <c r="U212" s="51" t="str">
        <f>VLOOKUP(A212,'[1]4'!$A$2:$F$256,3,FALSE)</f>
        <v>OLMOS</v>
      </c>
    </row>
    <row r="213" spans="1:21" x14ac:dyDescent="0.3">
      <c r="A213" s="15"/>
      <c r="B213" s="24" t="e">
        <v>#N/A</v>
      </c>
      <c r="C213" s="21"/>
      <c r="D213" s="23">
        <f>SUM(D214:D223)</f>
        <v>187</v>
      </c>
      <c r="E213" s="23">
        <f t="shared" ref="E213:T213" si="138">SUM(E214:E223)</f>
        <v>270</v>
      </c>
      <c r="F213" s="23">
        <f t="shared" si="138"/>
        <v>331</v>
      </c>
      <c r="G213" s="23">
        <f t="shared" si="138"/>
        <v>304</v>
      </c>
      <c r="H213" s="23">
        <f t="shared" si="138"/>
        <v>328</v>
      </c>
      <c r="I213" s="23">
        <f t="shared" si="138"/>
        <v>0</v>
      </c>
      <c r="J213" s="23">
        <f t="shared" ref="J213:M213" si="139">SUM(J214:J223)</f>
        <v>94</v>
      </c>
      <c r="K213" s="23">
        <f t="shared" si="139"/>
        <v>94</v>
      </c>
      <c r="L213" s="23">
        <f t="shared" si="139"/>
        <v>94</v>
      </c>
      <c r="M213" s="23">
        <f t="shared" si="139"/>
        <v>165</v>
      </c>
      <c r="N213" s="23">
        <f t="shared" ref="N213:R213" si="140">SUM(N214:N223)</f>
        <v>224</v>
      </c>
      <c r="O213" s="23">
        <f t="shared" si="140"/>
        <v>1350</v>
      </c>
      <c r="P213" s="23">
        <f t="shared" si="140"/>
        <v>224</v>
      </c>
      <c r="Q213" s="23">
        <f t="shared" si="140"/>
        <v>113</v>
      </c>
      <c r="R213" s="23">
        <f t="shared" si="140"/>
        <v>113</v>
      </c>
      <c r="S213" s="23">
        <f t="shared" ref="S213" si="141">SUM(S214:S223)</f>
        <v>438</v>
      </c>
      <c r="T213" s="23">
        <f t="shared" si="138"/>
        <v>875</v>
      </c>
      <c r="U213" s="51"/>
    </row>
    <row r="214" spans="1:21" x14ac:dyDescent="0.3">
      <c r="A214" s="15">
        <v>4397</v>
      </c>
      <c r="B214" s="24" t="s">
        <v>118</v>
      </c>
      <c r="C214" s="21"/>
      <c r="D214" s="48">
        <v>37</v>
      </c>
      <c r="E214" s="48">
        <v>79</v>
      </c>
      <c r="F214" s="48">
        <v>92</v>
      </c>
      <c r="G214" s="48">
        <v>110</v>
      </c>
      <c r="H214" s="48">
        <v>100</v>
      </c>
      <c r="I214" s="48"/>
      <c r="J214" s="237">
        <f>IFERROR(ROUND(VLOOKUP(A214,[2]GESTANTES!$B$10:$J$222,6,FALSE),0),0)</f>
        <v>29</v>
      </c>
      <c r="K214" s="237">
        <f>IFERROR(ROUND(VLOOKUP(A214,[2]GESTANTES!$B$10:$J$222,7,FALSE),0),0)</f>
        <v>29</v>
      </c>
      <c r="L214" s="237">
        <f>IFERROR(ROUND(VLOOKUP(A214,[2]GESTANTES!$B$10:$J$222,8,FALSE),0),0)</f>
        <v>29</v>
      </c>
      <c r="M214" s="237">
        <f>IFERROR(ROUND(VLOOKUP(A214,[2]GESTANTES!$B$10:$J$222,9,FALSE),0),0)</f>
        <v>51</v>
      </c>
      <c r="N214" s="236">
        <f>IFERROR(ROUND(VLOOKUP(A214,'[3]CHICLAYO 5 -59'!$B$12:$H$301,3,FALSE),0),0)</f>
        <v>45</v>
      </c>
      <c r="O214" s="236">
        <f>IFERROR(ROUND(VLOOKUP(A214,'[3]CHICLAYO 5 -59'!$B$12:$H$301,4,FALSE),0),0)</f>
        <v>271</v>
      </c>
      <c r="P214" s="236">
        <f>IFERROR(ROUND(VLOOKUP(A214,'[3]CHICLAYO 5 -59'!$B$12:$H$301,5,FALSE),0),0)</f>
        <v>45</v>
      </c>
      <c r="Q214" s="236">
        <f>IFERROR(ROUND(VLOOKUP(A214,'[3]CHICLAYO 5 -59'!$B$12:$H$301,6,FALSE),0),0)</f>
        <v>23</v>
      </c>
      <c r="R214" s="236">
        <f>IFERROR(ROUND(VLOOKUP(A214,'[3]CHICLAYO 5 -59'!$B$12:$H$301,7,FALSE),0),0)</f>
        <v>23</v>
      </c>
      <c r="S214" s="196">
        <f>ROUND(VLOOKUP(A214,'[4]CHICLAYO AM'!$B$12:$E$286,3,FALSE),0)</f>
        <v>88</v>
      </c>
      <c r="T214" s="196">
        <f>ROUND(VLOOKUP(A214,'[4]CHICLAYO AM'!$B$12:$E$286,4,FALSE),0)</f>
        <v>175</v>
      </c>
      <c r="U214" s="51" t="str">
        <f>VLOOKUP(A214,'[1]4'!$A$2:$F$256,3,FALSE)</f>
        <v>CAÑARIS</v>
      </c>
    </row>
    <row r="215" spans="1:21" x14ac:dyDescent="0.3">
      <c r="A215" s="15">
        <v>4398</v>
      </c>
      <c r="B215" s="24" t="s">
        <v>119</v>
      </c>
      <c r="C215" s="21"/>
      <c r="D215" s="48">
        <v>15</v>
      </c>
      <c r="E215" s="48">
        <v>16</v>
      </c>
      <c r="F215" s="48">
        <v>20</v>
      </c>
      <c r="G215" s="48">
        <v>9</v>
      </c>
      <c r="H215" s="48">
        <v>15</v>
      </c>
      <c r="I215" s="48"/>
      <c r="J215" s="237">
        <f>IFERROR(ROUND(VLOOKUP(A215,[2]GESTANTES!$B$10:$J$222,6,FALSE),0),0)</f>
        <v>5</v>
      </c>
      <c r="K215" s="237">
        <f>IFERROR(ROUND(VLOOKUP(A215,[2]GESTANTES!$B$10:$J$222,7,FALSE),0),0)</f>
        <v>5</v>
      </c>
      <c r="L215" s="237">
        <f>IFERROR(ROUND(VLOOKUP(A215,[2]GESTANTES!$B$10:$J$222,8,FALSE),0),0)</f>
        <v>5</v>
      </c>
      <c r="M215" s="237">
        <f>IFERROR(ROUND(VLOOKUP(A215,[2]GESTANTES!$B$10:$J$222,9,FALSE),0),0)</f>
        <v>8</v>
      </c>
      <c r="N215" s="236">
        <f>IFERROR(ROUND(VLOOKUP(A215,'[3]CHICLAYO 5 -59'!$B$12:$H$301,3,FALSE),0),0)</f>
        <v>15</v>
      </c>
      <c r="O215" s="236">
        <f>IFERROR(ROUND(VLOOKUP(A215,'[3]CHICLAYO 5 -59'!$B$12:$H$301,4,FALSE),0),0)</f>
        <v>92</v>
      </c>
      <c r="P215" s="236">
        <f>IFERROR(ROUND(VLOOKUP(A215,'[3]CHICLAYO 5 -59'!$B$12:$H$301,5,FALSE),0),0)</f>
        <v>15</v>
      </c>
      <c r="Q215" s="236">
        <f>IFERROR(ROUND(VLOOKUP(A215,'[3]CHICLAYO 5 -59'!$B$12:$H$301,6,FALSE),0),0)</f>
        <v>8</v>
      </c>
      <c r="R215" s="236">
        <f>IFERROR(ROUND(VLOOKUP(A215,'[3]CHICLAYO 5 -59'!$B$12:$H$301,7,FALSE),0),0)</f>
        <v>8</v>
      </c>
      <c r="S215" s="196">
        <f>ROUND(VLOOKUP(A215,'[4]CHICLAYO AM'!$B$12:$E$286,3,FALSE),0)</f>
        <v>30</v>
      </c>
      <c r="T215" s="196">
        <f>ROUND(VLOOKUP(A215,'[4]CHICLAYO AM'!$B$12:$E$286,4,FALSE),0)</f>
        <v>60</v>
      </c>
      <c r="U215" s="51" t="str">
        <f>VLOOKUP(A215,'[1]4'!$A$2:$F$256,3,FALSE)</f>
        <v>CAÑARIS</v>
      </c>
    </row>
    <row r="216" spans="1:21" x14ac:dyDescent="0.3">
      <c r="A216" s="15">
        <v>4399</v>
      </c>
      <c r="B216" s="24" t="s">
        <v>120</v>
      </c>
      <c r="C216" s="21"/>
      <c r="D216" s="48">
        <v>20</v>
      </c>
      <c r="E216" s="48">
        <v>35</v>
      </c>
      <c r="F216" s="48">
        <v>50</v>
      </c>
      <c r="G216" s="48">
        <v>40</v>
      </c>
      <c r="H216" s="48">
        <v>38</v>
      </c>
      <c r="I216" s="48"/>
      <c r="J216" s="237">
        <f>IFERROR(ROUND(VLOOKUP(A216,[2]GESTANTES!$B$10:$J$222,6,FALSE),0),0)</f>
        <v>12</v>
      </c>
      <c r="K216" s="237">
        <f>IFERROR(ROUND(VLOOKUP(A216,[2]GESTANTES!$B$10:$J$222,7,FALSE),0),0)</f>
        <v>12</v>
      </c>
      <c r="L216" s="237">
        <f>IFERROR(ROUND(VLOOKUP(A216,[2]GESTANTES!$B$10:$J$222,8,FALSE),0),0)</f>
        <v>12</v>
      </c>
      <c r="M216" s="237">
        <f>IFERROR(ROUND(VLOOKUP(A216,[2]GESTANTES!$B$10:$J$222,9,FALSE),0),0)</f>
        <v>21</v>
      </c>
      <c r="N216" s="236">
        <f>IFERROR(ROUND(VLOOKUP(A216,'[3]CHICLAYO 5 -59'!$B$12:$H$301,3,FALSE),0),0)</f>
        <v>38</v>
      </c>
      <c r="O216" s="236">
        <f>IFERROR(ROUND(VLOOKUP(A216,'[3]CHICLAYO 5 -59'!$B$12:$H$301,4,FALSE),0),0)</f>
        <v>229</v>
      </c>
      <c r="P216" s="236">
        <f>IFERROR(ROUND(VLOOKUP(A216,'[3]CHICLAYO 5 -59'!$B$12:$H$301,5,FALSE),0),0)</f>
        <v>38</v>
      </c>
      <c r="Q216" s="236">
        <f>IFERROR(ROUND(VLOOKUP(A216,'[3]CHICLAYO 5 -59'!$B$12:$H$301,6,FALSE),0),0)</f>
        <v>19</v>
      </c>
      <c r="R216" s="236">
        <f>IFERROR(ROUND(VLOOKUP(A216,'[3]CHICLAYO 5 -59'!$B$12:$H$301,7,FALSE),0),0)</f>
        <v>19</v>
      </c>
      <c r="S216" s="196">
        <f>ROUND(VLOOKUP(A216,'[4]CHICLAYO AM'!$B$12:$E$286,3,FALSE),0)</f>
        <v>74</v>
      </c>
      <c r="T216" s="196">
        <f>ROUND(VLOOKUP(A216,'[4]CHICLAYO AM'!$B$12:$E$286,4,FALSE),0)</f>
        <v>149</v>
      </c>
      <c r="U216" s="51" t="str">
        <f>VLOOKUP(A216,'[1]4'!$A$2:$F$256,3,FALSE)</f>
        <v>CAÑARIS</v>
      </c>
    </row>
    <row r="217" spans="1:21" x14ac:dyDescent="0.3">
      <c r="A217" s="15">
        <v>4400</v>
      </c>
      <c r="B217" s="24" t="s">
        <v>121</v>
      </c>
      <c r="C217" s="21"/>
      <c r="D217" s="48">
        <v>14</v>
      </c>
      <c r="E217" s="48">
        <v>22</v>
      </c>
      <c r="F217" s="48">
        <v>21</v>
      </c>
      <c r="G217" s="48">
        <v>24</v>
      </c>
      <c r="H217" s="48">
        <v>26</v>
      </c>
      <c r="I217" s="48"/>
      <c r="J217" s="237">
        <f>IFERROR(ROUND(VLOOKUP(A217,[2]GESTANTES!$B$10:$J$222,6,FALSE),0),0)</f>
        <v>8</v>
      </c>
      <c r="K217" s="237">
        <f>IFERROR(ROUND(VLOOKUP(A217,[2]GESTANTES!$B$10:$J$222,7,FALSE),0),0)</f>
        <v>8</v>
      </c>
      <c r="L217" s="237">
        <f>IFERROR(ROUND(VLOOKUP(A217,[2]GESTANTES!$B$10:$J$222,8,FALSE),0),0)</f>
        <v>8</v>
      </c>
      <c r="M217" s="237">
        <f>IFERROR(ROUND(VLOOKUP(A217,[2]GESTANTES!$B$10:$J$222,9,FALSE),0),0)</f>
        <v>14</v>
      </c>
      <c r="N217" s="236">
        <f>IFERROR(ROUND(VLOOKUP(A217,'[3]CHICLAYO 5 -59'!$B$12:$H$301,3,FALSE),0),0)</f>
        <v>24</v>
      </c>
      <c r="O217" s="236">
        <f>IFERROR(ROUND(VLOOKUP(A217,'[3]CHICLAYO 5 -59'!$B$12:$H$301,4,FALSE),0),0)</f>
        <v>146</v>
      </c>
      <c r="P217" s="236">
        <f>IFERROR(ROUND(VLOOKUP(A217,'[3]CHICLAYO 5 -59'!$B$12:$H$301,5,FALSE),0),0)</f>
        <v>24</v>
      </c>
      <c r="Q217" s="236">
        <f>IFERROR(ROUND(VLOOKUP(A217,'[3]CHICLAYO 5 -59'!$B$12:$H$301,6,FALSE),0),0)</f>
        <v>12</v>
      </c>
      <c r="R217" s="236">
        <f>IFERROR(ROUND(VLOOKUP(A217,'[3]CHICLAYO 5 -59'!$B$12:$H$301,7,FALSE),0),0)</f>
        <v>12</v>
      </c>
      <c r="S217" s="196">
        <f>ROUND(VLOOKUP(A217,'[4]CHICLAYO AM'!$B$12:$E$286,3,FALSE),0)</f>
        <v>47</v>
      </c>
      <c r="T217" s="196">
        <f>ROUND(VLOOKUP(A217,'[4]CHICLAYO AM'!$B$12:$E$286,4,FALSE),0)</f>
        <v>94</v>
      </c>
      <c r="U217" s="51" t="str">
        <f>VLOOKUP(A217,'[1]4'!$A$2:$F$256,3,FALSE)</f>
        <v>CAÑARIS</v>
      </c>
    </row>
    <row r="218" spans="1:21" x14ac:dyDescent="0.3">
      <c r="A218" s="15">
        <v>4401</v>
      </c>
      <c r="B218" s="24" t="s">
        <v>122</v>
      </c>
      <c r="C218" s="21"/>
      <c r="D218" s="48">
        <v>14</v>
      </c>
      <c r="E218" s="48">
        <v>10</v>
      </c>
      <c r="F218" s="48">
        <v>14</v>
      </c>
      <c r="G218" s="48">
        <v>12</v>
      </c>
      <c r="H218" s="48">
        <v>15</v>
      </c>
      <c r="I218" s="48"/>
      <c r="J218" s="237">
        <f>IFERROR(ROUND(VLOOKUP(A218,[2]GESTANTES!$B$10:$J$222,6,FALSE),0),0)</f>
        <v>1</v>
      </c>
      <c r="K218" s="237">
        <f>IFERROR(ROUND(VLOOKUP(A218,[2]GESTANTES!$B$10:$J$222,7,FALSE),0),0)</f>
        <v>1</v>
      </c>
      <c r="L218" s="237">
        <f>IFERROR(ROUND(VLOOKUP(A218,[2]GESTANTES!$B$10:$J$222,8,FALSE),0),0)</f>
        <v>1</v>
      </c>
      <c r="M218" s="237">
        <f>IFERROR(ROUND(VLOOKUP(A218,[2]GESTANTES!$B$10:$J$222,9,FALSE),0),0)</f>
        <v>2</v>
      </c>
      <c r="N218" s="236">
        <f>IFERROR(ROUND(VLOOKUP(A218,'[3]CHICLAYO 5 -59'!$B$12:$H$301,3,FALSE),0),0)</f>
        <v>17</v>
      </c>
      <c r="O218" s="236">
        <f>IFERROR(ROUND(VLOOKUP(A218,'[3]CHICLAYO 5 -59'!$B$12:$H$301,4,FALSE),0),0)</f>
        <v>101</v>
      </c>
      <c r="P218" s="236">
        <f>IFERROR(ROUND(VLOOKUP(A218,'[3]CHICLAYO 5 -59'!$B$12:$H$301,5,FALSE),0),0)</f>
        <v>17</v>
      </c>
      <c r="Q218" s="236">
        <f>IFERROR(ROUND(VLOOKUP(A218,'[3]CHICLAYO 5 -59'!$B$12:$H$301,6,FALSE),0),0)</f>
        <v>8</v>
      </c>
      <c r="R218" s="236">
        <f>IFERROR(ROUND(VLOOKUP(A218,'[3]CHICLAYO 5 -59'!$B$12:$H$301,7,FALSE),0),0)</f>
        <v>8</v>
      </c>
      <c r="S218" s="196">
        <f>ROUND(VLOOKUP(A218,'[4]CHICLAYO AM'!$B$12:$E$286,3,FALSE),0)</f>
        <v>33</v>
      </c>
      <c r="T218" s="196">
        <f>ROUND(VLOOKUP(A218,'[4]CHICLAYO AM'!$B$12:$E$286,4,FALSE),0)</f>
        <v>65</v>
      </c>
      <c r="U218" s="51" t="str">
        <f>VLOOKUP(A218,'[1]4'!$A$2:$F$256,3,FALSE)</f>
        <v>CAÑARIS</v>
      </c>
    </row>
    <row r="219" spans="1:21" x14ac:dyDescent="0.3">
      <c r="A219" s="15">
        <v>4402</v>
      </c>
      <c r="B219" s="24" t="s">
        <v>123</v>
      </c>
      <c r="C219" s="21"/>
      <c r="D219" s="48">
        <v>15</v>
      </c>
      <c r="E219" s="48">
        <v>20</v>
      </c>
      <c r="F219" s="48">
        <v>18</v>
      </c>
      <c r="G219" s="48">
        <v>20</v>
      </c>
      <c r="H219" s="48">
        <v>20</v>
      </c>
      <c r="I219" s="48"/>
      <c r="J219" s="237">
        <f>IFERROR(ROUND(VLOOKUP(A219,[2]GESTANTES!$B$10:$J$222,6,FALSE),0),0)</f>
        <v>5</v>
      </c>
      <c r="K219" s="237">
        <f>IFERROR(ROUND(VLOOKUP(A219,[2]GESTANTES!$B$10:$J$222,7,FALSE),0),0)</f>
        <v>5</v>
      </c>
      <c r="L219" s="237">
        <f>IFERROR(ROUND(VLOOKUP(A219,[2]GESTANTES!$B$10:$J$222,8,FALSE),0),0)</f>
        <v>5</v>
      </c>
      <c r="M219" s="237">
        <f>IFERROR(ROUND(VLOOKUP(A219,[2]GESTANTES!$B$10:$J$222,9,FALSE),0),0)</f>
        <v>9</v>
      </c>
      <c r="N219" s="236">
        <f>IFERROR(ROUND(VLOOKUP(A219,'[3]CHICLAYO 5 -59'!$B$12:$H$301,3,FALSE),0),0)</f>
        <v>17</v>
      </c>
      <c r="O219" s="236">
        <f>IFERROR(ROUND(VLOOKUP(A219,'[3]CHICLAYO 5 -59'!$B$12:$H$301,4,FALSE),0),0)</f>
        <v>105</v>
      </c>
      <c r="P219" s="236">
        <f>IFERROR(ROUND(VLOOKUP(A219,'[3]CHICLAYO 5 -59'!$B$12:$H$301,5,FALSE),0),0)</f>
        <v>17</v>
      </c>
      <c r="Q219" s="236">
        <f>IFERROR(ROUND(VLOOKUP(A219,'[3]CHICLAYO 5 -59'!$B$12:$H$301,6,FALSE),0),0)</f>
        <v>9</v>
      </c>
      <c r="R219" s="236">
        <f>IFERROR(ROUND(VLOOKUP(A219,'[3]CHICLAYO 5 -59'!$B$12:$H$301,7,FALSE),0),0)</f>
        <v>9</v>
      </c>
      <c r="S219" s="196">
        <f>ROUND(VLOOKUP(A219,'[4]CHICLAYO AM'!$B$12:$E$286,3,FALSE),0)</f>
        <v>34</v>
      </c>
      <c r="T219" s="196">
        <f>ROUND(VLOOKUP(A219,'[4]CHICLAYO AM'!$B$12:$E$286,4,FALSE),0)</f>
        <v>68</v>
      </c>
      <c r="U219" s="51" t="str">
        <f>VLOOKUP(A219,'[1]4'!$A$2:$F$256,3,FALSE)</f>
        <v>CAÑARIS</v>
      </c>
    </row>
    <row r="220" spans="1:21" x14ac:dyDescent="0.3">
      <c r="A220" s="15">
        <v>7020</v>
      </c>
      <c r="B220" s="24" t="s">
        <v>198</v>
      </c>
      <c r="C220" s="21"/>
      <c r="D220" s="48">
        <v>19</v>
      </c>
      <c r="E220" s="48">
        <v>25</v>
      </c>
      <c r="F220" s="48">
        <v>37</v>
      </c>
      <c r="G220" s="48">
        <v>26</v>
      </c>
      <c r="H220" s="48">
        <v>30</v>
      </c>
      <c r="I220" s="48"/>
      <c r="J220" s="237">
        <f>IFERROR(ROUND(VLOOKUP(A220,[2]GESTANTES!$B$10:$J$222,6,FALSE),0),0)</f>
        <v>9</v>
      </c>
      <c r="K220" s="237">
        <f>IFERROR(ROUND(VLOOKUP(A220,[2]GESTANTES!$B$10:$J$222,7,FALSE),0),0)</f>
        <v>9</v>
      </c>
      <c r="L220" s="237">
        <f>IFERROR(ROUND(VLOOKUP(A220,[2]GESTANTES!$B$10:$J$222,8,FALSE),0),0)</f>
        <v>9</v>
      </c>
      <c r="M220" s="237">
        <f>IFERROR(ROUND(VLOOKUP(A220,[2]GESTANTES!$B$10:$J$222,9,FALSE),0),0)</f>
        <v>16</v>
      </c>
      <c r="N220" s="236">
        <f>IFERROR(ROUND(VLOOKUP(A220,'[3]CHICLAYO 5 -59'!$B$12:$H$301,3,FALSE),0),0)</f>
        <v>16</v>
      </c>
      <c r="O220" s="236">
        <f>IFERROR(ROUND(VLOOKUP(A220,'[3]CHICLAYO 5 -59'!$B$12:$H$301,4,FALSE),0),0)</f>
        <v>95</v>
      </c>
      <c r="P220" s="236">
        <f>IFERROR(ROUND(VLOOKUP(A220,'[3]CHICLAYO 5 -59'!$B$12:$H$301,5,FALSE),0),0)</f>
        <v>16</v>
      </c>
      <c r="Q220" s="236">
        <f>IFERROR(ROUND(VLOOKUP(A220,'[3]CHICLAYO 5 -59'!$B$12:$H$301,6,FALSE),0),0)</f>
        <v>8</v>
      </c>
      <c r="R220" s="236">
        <f>IFERROR(ROUND(VLOOKUP(A220,'[3]CHICLAYO 5 -59'!$B$12:$H$301,7,FALSE),0),0)</f>
        <v>8</v>
      </c>
      <c r="S220" s="196">
        <f>ROUND(VLOOKUP(A220,'[4]CHICLAYO AM'!$B$12:$E$286,3,FALSE),0)</f>
        <v>31</v>
      </c>
      <c r="T220" s="196">
        <f>ROUND(VLOOKUP(A220,'[4]CHICLAYO AM'!$B$12:$E$286,4,FALSE),0)</f>
        <v>62</v>
      </c>
      <c r="U220" s="51" t="str">
        <f>VLOOKUP(A220,'[1]4'!$A$2:$F$256,3,FALSE)</f>
        <v>CAÑARIS</v>
      </c>
    </row>
    <row r="221" spans="1:21" x14ac:dyDescent="0.3">
      <c r="A221" s="15">
        <v>7021</v>
      </c>
      <c r="B221" s="24" t="s">
        <v>199</v>
      </c>
      <c r="C221" s="21"/>
      <c r="D221" s="48">
        <v>18</v>
      </c>
      <c r="E221" s="48">
        <v>18</v>
      </c>
      <c r="F221" s="48">
        <v>20</v>
      </c>
      <c r="G221" s="48">
        <v>13</v>
      </c>
      <c r="H221" s="48">
        <v>40</v>
      </c>
      <c r="I221" s="48"/>
      <c r="J221" s="237">
        <f>IFERROR(ROUND(VLOOKUP(A221,[2]GESTANTES!$B$10:$J$222,6,FALSE),0),0)</f>
        <v>6</v>
      </c>
      <c r="K221" s="237">
        <f>IFERROR(ROUND(VLOOKUP(A221,[2]GESTANTES!$B$10:$J$222,7,FALSE),0),0)</f>
        <v>6</v>
      </c>
      <c r="L221" s="237">
        <f>IFERROR(ROUND(VLOOKUP(A221,[2]GESTANTES!$B$10:$J$222,8,FALSE),0),0)</f>
        <v>6</v>
      </c>
      <c r="M221" s="237">
        <f>IFERROR(ROUND(VLOOKUP(A221,[2]GESTANTES!$B$10:$J$222,9,FALSE),0),0)</f>
        <v>11</v>
      </c>
      <c r="N221" s="236">
        <f>IFERROR(ROUND(VLOOKUP(A221,'[3]CHICLAYO 5 -59'!$B$12:$H$301,3,FALSE),0),0)</f>
        <v>15</v>
      </c>
      <c r="O221" s="236">
        <f>IFERROR(ROUND(VLOOKUP(A221,'[3]CHICLAYO 5 -59'!$B$12:$H$301,4,FALSE),0),0)</f>
        <v>92</v>
      </c>
      <c r="P221" s="236">
        <f>IFERROR(ROUND(VLOOKUP(A221,'[3]CHICLAYO 5 -59'!$B$12:$H$301,5,FALSE),0),0)</f>
        <v>15</v>
      </c>
      <c r="Q221" s="236">
        <f>IFERROR(ROUND(VLOOKUP(A221,'[3]CHICLAYO 5 -59'!$B$12:$H$301,6,FALSE),0),0)</f>
        <v>8</v>
      </c>
      <c r="R221" s="236">
        <f>IFERROR(ROUND(VLOOKUP(A221,'[3]CHICLAYO 5 -59'!$B$12:$H$301,7,FALSE),0),0)</f>
        <v>8</v>
      </c>
      <c r="S221" s="196">
        <f>ROUND(VLOOKUP(A221,'[4]CHICLAYO AM'!$B$12:$E$286,3,FALSE),0)</f>
        <v>30</v>
      </c>
      <c r="T221" s="196">
        <f>ROUND(VLOOKUP(A221,'[4]CHICLAYO AM'!$B$12:$E$286,4,FALSE),0)</f>
        <v>60</v>
      </c>
      <c r="U221" s="51" t="str">
        <f>VLOOKUP(A221,'[1]4'!$A$2:$F$256,3,FALSE)</f>
        <v>CAÑARIS</v>
      </c>
    </row>
    <row r="222" spans="1:21" x14ac:dyDescent="0.3">
      <c r="A222" s="15">
        <v>7318</v>
      </c>
      <c r="B222" s="24" t="s">
        <v>209</v>
      </c>
      <c r="C222" s="21"/>
      <c r="D222" s="48">
        <v>17</v>
      </c>
      <c r="E222" s="48">
        <v>25</v>
      </c>
      <c r="F222" s="48">
        <v>34</v>
      </c>
      <c r="G222" s="48">
        <v>36</v>
      </c>
      <c r="H222" s="48">
        <v>25</v>
      </c>
      <c r="I222" s="48"/>
      <c r="J222" s="237">
        <f>IFERROR(ROUND(VLOOKUP(A222,[2]GESTANTES!$B$10:$J$222,6,FALSE),0),0)</f>
        <v>12</v>
      </c>
      <c r="K222" s="237">
        <f>IFERROR(ROUND(VLOOKUP(A222,[2]GESTANTES!$B$10:$J$222,7,FALSE),0),0)</f>
        <v>12</v>
      </c>
      <c r="L222" s="237">
        <f>IFERROR(ROUND(VLOOKUP(A222,[2]GESTANTES!$B$10:$J$222,8,FALSE),0),0)</f>
        <v>12</v>
      </c>
      <c r="M222" s="237">
        <f>IFERROR(ROUND(VLOOKUP(A222,[2]GESTANTES!$B$10:$J$222,9,FALSE),0),0)</f>
        <v>21</v>
      </c>
      <c r="N222" s="236">
        <f>IFERROR(ROUND(VLOOKUP(A222,'[3]CHICLAYO 5 -59'!$B$12:$H$301,3,FALSE),0),0)</f>
        <v>19</v>
      </c>
      <c r="O222" s="236">
        <f>IFERROR(ROUND(VLOOKUP(A222,'[3]CHICLAYO 5 -59'!$B$12:$H$301,4,FALSE),0),0)</f>
        <v>112</v>
      </c>
      <c r="P222" s="236">
        <f>IFERROR(ROUND(VLOOKUP(A222,'[3]CHICLAYO 5 -59'!$B$12:$H$301,5,FALSE),0),0)</f>
        <v>19</v>
      </c>
      <c r="Q222" s="236">
        <f>IFERROR(ROUND(VLOOKUP(A222,'[3]CHICLAYO 5 -59'!$B$12:$H$301,6,FALSE),0),0)</f>
        <v>9</v>
      </c>
      <c r="R222" s="236">
        <f>IFERROR(ROUND(VLOOKUP(A222,'[3]CHICLAYO 5 -59'!$B$12:$H$301,7,FALSE),0),0)</f>
        <v>9</v>
      </c>
      <c r="S222" s="196">
        <f>ROUND(VLOOKUP(A222,'[4]CHICLAYO AM'!$B$12:$E$286,3,FALSE),0)</f>
        <v>36</v>
      </c>
      <c r="T222" s="196">
        <f>ROUND(VLOOKUP(A222,'[4]CHICLAYO AM'!$B$12:$E$286,4,FALSE),0)</f>
        <v>72</v>
      </c>
      <c r="U222" s="51" t="str">
        <f>VLOOKUP(A222,'[1]4'!$A$2:$F$256,3,FALSE)</f>
        <v>CAÑARIS</v>
      </c>
    </row>
    <row r="223" spans="1:21" x14ac:dyDescent="0.3">
      <c r="A223" s="15">
        <v>4403</v>
      </c>
      <c r="B223" s="24" t="s">
        <v>124</v>
      </c>
      <c r="C223" s="21"/>
      <c r="D223" s="48">
        <v>18</v>
      </c>
      <c r="E223" s="48">
        <v>20</v>
      </c>
      <c r="F223" s="48">
        <v>25</v>
      </c>
      <c r="G223" s="48">
        <v>14</v>
      </c>
      <c r="H223" s="48">
        <v>19</v>
      </c>
      <c r="I223" s="48"/>
      <c r="J223" s="237">
        <f>IFERROR(ROUND(VLOOKUP(A223,[2]GESTANTES!$B$10:$J$222,6,FALSE),0),0)</f>
        <v>7</v>
      </c>
      <c r="K223" s="237">
        <f>IFERROR(ROUND(VLOOKUP(A223,[2]GESTANTES!$B$10:$J$222,7,FALSE),0),0)</f>
        <v>7</v>
      </c>
      <c r="L223" s="237">
        <f>IFERROR(ROUND(VLOOKUP(A223,[2]GESTANTES!$B$10:$J$222,8,FALSE),0),0)</f>
        <v>7</v>
      </c>
      <c r="M223" s="237">
        <f>IFERROR(ROUND(VLOOKUP(A223,[2]GESTANTES!$B$10:$J$222,9,FALSE),0),0)</f>
        <v>12</v>
      </c>
      <c r="N223" s="236">
        <f>IFERROR(ROUND(VLOOKUP(A223,'[3]CHICLAYO 5 -59'!$B$12:$H$301,3,FALSE),0),0)</f>
        <v>18</v>
      </c>
      <c r="O223" s="236">
        <f>IFERROR(ROUND(VLOOKUP(A223,'[3]CHICLAYO 5 -59'!$B$12:$H$301,4,FALSE),0),0)</f>
        <v>107</v>
      </c>
      <c r="P223" s="236">
        <f>IFERROR(ROUND(VLOOKUP(A223,'[3]CHICLAYO 5 -59'!$B$12:$H$301,5,FALSE),0),0)</f>
        <v>18</v>
      </c>
      <c r="Q223" s="236">
        <f>IFERROR(ROUND(VLOOKUP(A223,'[3]CHICLAYO 5 -59'!$B$12:$H$301,6,FALSE),0),0)</f>
        <v>9</v>
      </c>
      <c r="R223" s="236">
        <f>IFERROR(ROUND(VLOOKUP(A223,'[3]CHICLAYO 5 -59'!$B$12:$H$301,7,FALSE),0),0)</f>
        <v>9</v>
      </c>
      <c r="S223" s="196">
        <f>ROUND(VLOOKUP(A223,'[4]CHICLAYO AM'!$B$12:$E$286,3,FALSE),0)</f>
        <v>35</v>
      </c>
      <c r="T223" s="196">
        <f>ROUND(VLOOKUP(A223,'[4]CHICLAYO AM'!$B$12:$E$286,4,FALSE),0)</f>
        <v>70</v>
      </c>
      <c r="U223" s="51" t="str">
        <f>VLOOKUP(A223,'[1]4'!$A$2:$F$256,3,FALSE)</f>
        <v>CAÑARIS</v>
      </c>
    </row>
    <row r="224" spans="1:21" x14ac:dyDescent="0.3">
      <c r="A224" s="194">
        <v>8836</v>
      </c>
      <c r="B224" s="193" t="s">
        <v>273</v>
      </c>
      <c r="C224" s="195"/>
      <c r="D224" s="196"/>
      <c r="E224" s="196"/>
      <c r="F224" s="196"/>
      <c r="G224" s="196"/>
      <c r="H224" s="196"/>
      <c r="I224" s="196"/>
      <c r="J224" s="237">
        <f>IFERROR(ROUND(VLOOKUP(A224,[2]GESTANTES!$B$10:$J$222,6,FALSE),0),0)</f>
        <v>0</v>
      </c>
      <c r="K224" s="237">
        <f>IFERROR(ROUND(VLOOKUP(A224,[2]GESTANTES!$B$10:$J$222,7,FALSE),0),0)</f>
        <v>0</v>
      </c>
      <c r="L224" s="237">
        <f>IFERROR(ROUND(VLOOKUP(A224,[2]GESTANTES!$B$10:$J$222,8,FALSE),0),0)</f>
        <v>0</v>
      </c>
      <c r="M224" s="237">
        <f>IFERROR(ROUND(VLOOKUP(A224,[2]GESTANTES!$B$10:$J$222,9,FALSE),0),0)</f>
        <v>0</v>
      </c>
      <c r="N224" s="236">
        <f>IFERROR(ROUND(VLOOKUP(A224,'[3]CHICLAYO 5 -59'!$B$12:$H$301,3,FALSE),0),0)</f>
        <v>406</v>
      </c>
      <c r="O224" s="236">
        <f>IFERROR(ROUND(VLOOKUP(A224,'[3]CHICLAYO 5 -59'!$B$12:$H$301,4,FALSE),0),0)</f>
        <v>2433</v>
      </c>
      <c r="P224" s="236">
        <f>IFERROR(ROUND(VLOOKUP(A224,'[3]CHICLAYO 5 -59'!$B$12:$H$301,5,FALSE),0),0)</f>
        <v>406</v>
      </c>
      <c r="Q224" s="236">
        <f>IFERROR(ROUND(VLOOKUP(A224,'[3]CHICLAYO 5 -59'!$B$12:$H$301,6,FALSE),0),0)</f>
        <v>203</v>
      </c>
      <c r="R224" s="236">
        <f>IFERROR(ROUND(VLOOKUP(A224,'[3]CHICLAYO 5 -59'!$B$12:$H$301,7,FALSE),0),0)</f>
        <v>203</v>
      </c>
      <c r="S224" s="196">
        <f>ROUND(VLOOKUP(A224,'[4]CHICLAYO AM'!$B$12:$E$286,3,FALSE),0)</f>
        <v>1428</v>
      </c>
      <c r="T224" s="196">
        <f>ROUND(VLOOKUP(A224,'[4]CHICLAYO AM'!$B$12:$E$286,4,FALSE),0)</f>
        <v>2856</v>
      </c>
      <c r="U224" s="197" t="str">
        <f>VLOOKUP(A224,'[1]4'!$A$2:$F$256,3,FALSE)</f>
        <v>CHICLAYO</v>
      </c>
    </row>
    <row r="225" spans="1:21" x14ac:dyDescent="0.3">
      <c r="A225" s="194">
        <v>8577</v>
      </c>
      <c r="B225" s="193" t="s">
        <v>274</v>
      </c>
      <c r="C225" s="195"/>
      <c r="D225" s="196"/>
      <c r="E225" s="196"/>
      <c r="F225" s="196"/>
      <c r="G225" s="196"/>
      <c r="H225" s="196"/>
      <c r="I225" s="196"/>
      <c r="J225" s="237">
        <f>IFERROR(ROUND(VLOOKUP(A225,[2]GESTANTES!$B$10:$J$222,6,FALSE),0),0)</f>
        <v>0</v>
      </c>
      <c r="K225" s="237">
        <f>IFERROR(ROUND(VLOOKUP(A225,[2]GESTANTES!$B$10:$J$222,7,FALSE),0),0)</f>
        <v>0</v>
      </c>
      <c r="L225" s="237">
        <f>IFERROR(ROUND(VLOOKUP(A225,[2]GESTANTES!$B$10:$J$222,8,FALSE),0),0)</f>
        <v>0</v>
      </c>
      <c r="M225" s="237">
        <f>IFERROR(ROUND(VLOOKUP(A225,[2]GESTANTES!$B$10:$J$222,9,FALSE),0),0)</f>
        <v>0</v>
      </c>
      <c r="N225" s="236">
        <f>IFERROR(ROUND(VLOOKUP(A225,'[3]CHICLAYO 5 -59'!$B$12:$H$301,3,FALSE),0),0)</f>
        <v>0</v>
      </c>
      <c r="O225" s="236">
        <f>IFERROR(ROUND(VLOOKUP(A225,'[3]CHICLAYO 5 -59'!$B$12:$H$301,4,FALSE),0),0)</f>
        <v>0</v>
      </c>
      <c r="P225" s="236">
        <f>IFERROR(ROUND(VLOOKUP(A225,'[3]CHICLAYO 5 -59'!$B$12:$H$301,5,FALSE),0),0)</f>
        <v>0</v>
      </c>
      <c r="Q225" s="236">
        <f>IFERROR(ROUND(VLOOKUP(A225,'[3]CHICLAYO 5 -59'!$B$12:$H$301,6,FALSE),0),0)</f>
        <v>0</v>
      </c>
      <c r="R225" s="236">
        <f>IFERROR(ROUND(VLOOKUP(A225,'[3]CHICLAYO 5 -59'!$B$12:$H$301,7,FALSE),0),0)</f>
        <v>0</v>
      </c>
      <c r="S225" s="196">
        <f>IFERROR(ROUND(VLOOKUP(A225,'[4]CHICLAYO AM'!$B$12:$E$286,3,FALSE),0),0)</f>
        <v>0</v>
      </c>
      <c r="T225" s="196">
        <f>IFERROR(ROUND(VLOOKUP(A225,'[4]CHICLAYO AM'!$B$12:$E$286,4,FALSE),0),0)</f>
        <v>0</v>
      </c>
      <c r="U225" s="197" t="str">
        <f>VLOOKUP(A225,'[1]4'!$A$2:$F$256,3,FALSE)</f>
        <v>CHICLAYO</v>
      </c>
    </row>
    <row r="226" spans="1:21" x14ac:dyDescent="0.3">
      <c r="A226" s="194">
        <v>8835</v>
      </c>
      <c r="B226" s="193" t="s">
        <v>463</v>
      </c>
      <c r="C226" s="195"/>
      <c r="D226" s="196"/>
      <c r="E226" s="196"/>
      <c r="F226" s="196"/>
      <c r="G226" s="196"/>
      <c r="H226" s="196"/>
      <c r="I226" s="196"/>
      <c r="J226" s="237">
        <f>IFERROR(ROUND(VLOOKUP(A226,[2]GESTANTES!$B$10:$J$222,6,FALSE),0),0)</f>
        <v>0</v>
      </c>
      <c r="K226" s="237">
        <f>IFERROR(ROUND(VLOOKUP(A226,[2]GESTANTES!$B$10:$J$222,7,FALSE),0),0)</f>
        <v>0</v>
      </c>
      <c r="L226" s="237">
        <f>IFERROR(ROUND(VLOOKUP(A226,[2]GESTANTES!$B$10:$J$222,8,FALSE),0),0)</f>
        <v>0</v>
      </c>
      <c r="M226" s="237">
        <f>IFERROR(ROUND(VLOOKUP(A226,[2]GESTANTES!$B$10:$J$222,9,FALSE),0),0)</f>
        <v>0</v>
      </c>
      <c r="N226" s="236">
        <f>IFERROR(ROUND(VLOOKUP(A226,'[3]CHICLAYO 5 -59'!$B$12:$H$301,3,FALSE),0),0)</f>
        <v>0</v>
      </c>
      <c r="O226" s="236">
        <f>IFERROR(ROUND(VLOOKUP(A226,'[3]CHICLAYO 5 -59'!$B$12:$H$301,4,FALSE),0),0)</f>
        <v>0</v>
      </c>
      <c r="P226" s="236">
        <f>IFERROR(ROUND(VLOOKUP(A226,'[3]CHICLAYO 5 -59'!$B$12:$H$301,5,FALSE),0),0)</f>
        <v>0</v>
      </c>
      <c r="Q226" s="236">
        <f>IFERROR(ROUND(VLOOKUP(A226,'[3]CHICLAYO 5 -59'!$B$12:$H$301,6,FALSE),0),0)</f>
        <v>0</v>
      </c>
      <c r="R226" s="236">
        <f>IFERROR(ROUND(VLOOKUP(A226,'[3]CHICLAYO 5 -59'!$B$12:$H$301,7,FALSE),0),0)</f>
        <v>0</v>
      </c>
      <c r="S226" s="196">
        <f>IFERROR(ROUND(VLOOKUP(A226,'[4]CHICLAYO AM'!$B$12:$E$286,3,FALSE),0),0)</f>
        <v>0</v>
      </c>
      <c r="T226" s="196">
        <f>IFERROR(ROUND(VLOOKUP(A226,'[4]CHICLAYO AM'!$B$12:$E$286,4,FALSE),0),0)</f>
        <v>0</v>
      </c>
      <c r="U226" s="197" t="str">
        <f>VLOOKUP(A226,'[1]4'!$A$2:$F$256,3,FALSE)</f>
        <v>CHICLAYO</v>
      </c>
    </row>
    <row r="227" spans="1:21" x14ac:dyDescent="0.3">
      <c r="A227" s="194">
        <v>11020</v>
      </c>
      <c r="B227" s="193" t="s">
        <v>275</v>
      </c>
      <c r="C227" s="195"/>
      <c r="D227" s="196"/>
      <c r="E227" s="196"/>
      <c r="F227" s="196"/>
      <c r="G227" s="196"/>
      <c r="H227" s="196"/>
      <c r="I227" s="196"/>
      <c r="J227" s="237">
        <f>IFERROR(ROUND(VLOOKUP(A227,[2]GESTANTES!$B$10:$J$222,6,FALSE),0),0)</f>
        <v>0</v>
      </c>
      <c r="K227" s="237">
        <f>IFERROR(ROUND(VLOOKUP(A227,[2]GESTANTES!$B$10:$J$222,7,FALSE),0),0)</f>
        <v>0</v>
      </c>
      <c r="L227" s="237">
        <f>IFERROR(ROUND(VLOOKUP(A227,[2]GESTANTES!$B$10:$J$222,8,FALSE),0),0)</f>
        <v>0</v>
      </c>
      <c r="M227" s="237">
        <f>IFERROR(ROUND(VLOOKUP(A227,[2]GESTANTES!$B$10:$J$222,9,FALSE),0),0)</f>
        <v>0</v>
      </c>
      <c r="N227" s="236">
        <f>IFERROR(ROUND(VLOOKUP(A227,'[3]CHICLAYO 5 -59'!$B$12:$H$301,3,FALSE),0),0)</f>
        <v>0</v>
      </c>
      <c r="O227" s="236">
        <f>IFERROR(ROUND(VLOOKUP(A227,'[3]CHICLAYO 5 -59'!$B$12:$H$301,4,FALSE),0),0)</f>
        <v>0</v>
      </c>
      <c r="P227" s="236">
        <f>IFERROR(ROUND(VLOOKUP(A227,'[3]CHICLAYO 5 -59'!$B$12:$H$301,5,FALSE),0),0)</f>
        <v>0</v>
      </c>
      <c r="Q227" s="236">
        <f>IFERROR(ROUND(VLOOKUP(A227,'[3]CHICLAYO 5 -59'!$B$12:$H$301,6,FALSE),0),0)</f>
        <v>0</v>
      </c>
      <c r="R227" s="236">
        <f>IFERROR(ROUND(VLOOKUP(A227,'[3]CHICLAYO 5 -59'!$B$12:$H$301,7,FALSE),0),0)</f>
        <v>0</v>
      </c>
      <c r="S227" s="196">
        <f>IFERROR(ROUND(VLOOKUP(A227,'[4]CHICLAYO AM'!$B$12:$E$286,3,FALSE),0),0)</f>
        <v>0</v>
      </c>
      <c r="T227" s="196">
        <f>IFERROR(ROUND(VLOOKUP(A227,'[4]CHICLAYO AM'!$B$12:$E$286,4,FALSE),0),0)</f>
        <v>0</v>
      </c>
      <c r="U227" s="197" t="str">
        <f>VLOOKUP(A227,'[1]4'!$A$2:$F$256,3,FALSE)</f>
        <v>PIMENTEL</v>
      </c>
    </row>
    <row r="228" spans="1:21" x14ac:dyDescent="0.3">
      <c r="A228" s="194">
        <v>8349</v>
      </c>
      <c r="B228" s="193" t="s">
        <v>276</v>
      </c>
      <c r="C228" s="198"/>
      <c r="D228" s="196"/>
      <c r="E228" s="196"/>
      <c r="F228" s="196"/>
      <c r="G228" s="196"/>
      <c r="H228" s="196"/>
      <c r="I228" s="196"/>
      <c r="J228" s="237">
        <f>IFERROR(ROUND(VLOOKUP(A228,[2]GESTANTES!$B$10:$J$222,6,FALSE),0),0)</f>
        <v>0</v>
      </c>
      <c r="K228" s="237">
        <f>IFERROR(ROUND(VLOOKUP(A228,[2]GESTANTES!$B$10:$J$222,7,FALSE),0),0)</f>
        <v>0</v>
      </c>
      <c r="L228" s="237">
        <f>IFERROR(ROUND(VLOOKUP(A228,[2]GESTANTES!$B$10:$J$222,8,FALSE),0),0)</f>
        <v>0</v>
      </c>
      <c r="M228" s="237">
        <f>IFERROR(ROUND(VLOOKUP(A228,[2]GESTANTES!$B$10:$J$222,9,FALSE),0),0)</f>
        <v>0</v>
      </c>
      <c r="N228" s="236">
        <f>IFERROR(ROUND(VLOOKUP(A228,'[3]CHICLAYO 5 -59'!$B$12:$H$301,3,FALSE),0),0)</f>
        <v>38</v>
      </c>
      <c r="O228" s="236">
        <f>IFERROR(ROUND(VLOOKUP(A228,'[3]CHICLAYO 5 -59'!$B$12:$H$301,4,FALSE),0),0)</f>
        <v>226</v>
      </c>
      <c r="P228" s="236">
        <f>IFERROR(ROUND(VLOOKUP(A228,'[3]CHICLAYO 5 -59'!$B$12:$H$301,5,FALSE),0),0)</f>
        <v>38</v>
      </c>
      <c r="Q228" s="236">
        <f>IFERROR(ROUND(VLOOKUP(A228,'[3]CHICLAYO 5 -59'!$B$12:$H$301,6,FALSE),0),0)</f>
        <v>19</v>
      </c>
      <c r="R228" s="236">
        <f>IFERROR(ROUND(VLOOKUP(A228,'[3]CHICLAYO 5 -59'!$B$12:$H$301,7,FALSE),0),0)</f>
        <v>19</v>
      </c>
      <c r="S228" s="196">
        <f>IFERROR(ROUND(VLOOKUP(A228,'[4]CHICLAYO AM'!$B$12:$E$286,3,FALSE),0),0)</f>
        <v>139</v>
      </c>
      <c r="T228" s="196">
        <f>IFERROR(ROUND(VLOOKUP(A228,'[4]CHICLAYO AM'!$B$12:$E$286,4,FALSE),0),0)</f>
        <v>277</v>
      </c>
      <c r="U228" s="197" t="str">
        <f>VLOOKUP(A228,'[1]4'!$A$2:$F$256,3,FALSE)</f>
        <v>CHONGOYAPE</v>
      </c>
    </row>
    <row r="229" spans="1:21" x14ac:dyDescent="0.3">
      <c r="A229" s="194">
        <v>11841</v>
      </c>
      <c r="B229" s="193" t="s">
        <v>277</v>
      </c>
      <c r="C229" s="195"/>
      <c r="D229" s="196"/>
      <c r="E229" s="196"/>
      <c r="F229" s="196"/>
      <c r="G229" s="196"/>
      <c r="H229" s="196"/>
      <c r="I229" s="196"/>
      <c r="J229" s="237">
        <f>IFERROR(ROUND(VLOOKUP(A229,[2]GESTANTES!$B$10:$J$222,6,FALSE),0),0)</f>
        <v>0</v>
      </c>
      <c r="K229" s="237">
        <f>IFERROR(ROUND(VLOOKUP(A229,[2]GESTANTES!$B$10:$J$222,7,FALSE),0),0)</f>
        <v>0</v>
      </c>
      <c r="L229" s="237">
        <f>IFERROR(ROUND(VLOOKUP(A229,[2]GESTANTES!$B$10:$J$222,8,FALSE),0),0)</f>
        <v>0</v>
      </c>
      <c r="M229" s="237">
        <f>IFERROR(ROUND(VLOOKUP(A229,[2]GESTANTES!$B$10:$J$222,9,FALSE),0),0)</f>
        <v>0</v>
      </c>
      <c r="N229" s="236">
        <f>IFERROR(ROUND(VLOOKUP(A229,'[3]CHICLAYO 5 -59'!$B$12:$H$301,3,FALSE),0),0)</f>
        <v>75</v>
      </c>
      <c r="O229" s="236">
        <f>IFERROR(ROUND(VLOOKUP(A229,'[3]CHICLAYO 5 -59'!$B$12:$H$301,4,FALSE),0),0)</f>
        <v>451</v>
      </c>
      <c r="P229" s="236">
        <f>IFERROR(ROUND(VLOOKUP(A229,'[3]CHICLAYO 5 -59'!$B$12:$H$301,5,FALSE),0),0)</f>
        <v>75</v>
      </c>
      <c r="Q229" s="236">
        <f>IFERROR(ROUND(VLOOKUP(A229,'[3]CHICLAYO 5 -59'!$B$12:$H$301,6,FALSE),0),0)</f>
        <v>38</v>
      </c>
      <c r="R229" s="236">
        <f>IFERROR(ROUND(VLOOKUP(A229,'[3]CHICLAYO 5 -59'!$B$12:$H$301,7,FALSE),0),0)</f>
        <v>38</v>
      </c>
      <c r="S229" s="196">
        <f>IFERROR(ROUND(VLOOKUP(A229,'[4]CHICLAYO AM'!$B$12:$E$286,3,FALSE),0),0)</f>
        <v>371</v>
      </c>
      <c r="T229" s="196">
        <f>IFERROR(ROUND(VLOOKUP(A229,'[4]CHICLAYO AM'!$B$12:$E$286,4,FALSE),0),0)</f>
        <v>742</v>
      </c>
      <c r="U229" s="197" t="str">
        <f>VLOOKUP(A229,'[1]4'!$A$2:$F$256,3,FALSE)</f>
        <v>CAYALTI</v>
      </c>
    </row>
    <row r="230" spans="1:21" x14ac:dyDescent="0.3">
      <c r="A230" s="194">
        <v>8838</v>
      </c>
      <c r="B230" s="193" t="s">
        <v>278</v>
      </c>
      <c r="C230" s="195"/>
      <c r="D230" s="196"/>
      <c r="E230" s="196"/>
      <c r="F230" s="196"/>
      <c r="G230" s="196"/>
      <c r="H230" s="196"/>
      <c r="I230" s="196"/>
      <c r="J230" s="237">
        <f>IFERROR(ROUND(VLOOKUP(A230,[2]GESTANTES!$B$10:$J$222,6,FALSE),0),0)</f>
        <v>0</v>
      </c>
      <c r="K230" s="237">
        <f>IFERROR(ROUND(VLOOKUP(A230,[2]GESTANTES!$B$10:$J$222,7,FALSE),0),0)</f>
        <v>0</v>
      </c>
      <c r="L230" s="237">
        <f>IFERROR(ROUND(VLOOKUP(A230,[2]GESTANTES!$B$10:$J$222,8,FALSE),0),0)</f>
        <v>0</v>
      </c>
      <c r="M230" s="237">
        <f>IFERROR(ROUND(VLOOKUP(A230,[2]GESTANTES!$B$10:$J$222,9,FALSE),0),0)</f>
        <v>0</v>
      </c>
      <c r="N230" s="236">
        <f>IFERROR(ROUND(VLOOKUP(A230,'[3]CHICLAYO 5 -59'!$B$12:$H$301,3,FALSE),0),0)</f>
        <v>43</v>
      </c>
      <c r="O230" s="236">
        <f>IFERROR(ROUND(VLOOKUP(A230,'[3]CHICLAYO 5 -59'!$B$12:$H$301,4,FALSE),0),0)</f>
        <v>258</v>
      </c>
      <c r="P230" s="236">
        <f>IFERROR(ROUND(VLOOKUP(A230,'[3]CHICLAYO 5 -59'!$B$12:$H$301,5,FALSE),0),0)</f>
        <v>43</v>
      </c>
      <c r="Q230" s="236">
        <f>IFERROR(ROUND(VLOOKUP(A230,'[3]CHICLAYO 5 -59'!$B$12:$H$301,6,FALSE),0),0)</f>
        <v>21</v>
      </c>
      <c r="R230" s="236">
        <f>IFERROR(ROUND(VLOOKUP(A230,'[3]CHICLAYO 5 -59'!$B$12:$H$301,7,FALSE),0),0)</f>
        <v>21</v>
      </c>
      <c r="S230" s="196">
        <f>IFERROR(ROUND(VLOOKUP(A230,'[4]CHICLAYO AM'!$B$12:$E$286,3,FALSE),0),0)</f>
        <v>148</v>
      </c>
      <c r="T230" s="196">
        <f>IFERROR(ROUND(VLOOKUP(A230,'[4]CHICLAYO AM'!$B$12:$E$286,4,FALSE),0),0)</f>
        <v>295</v>
      </c>
      <c r="U230" s="197" t="str">
        <f>VLOOKUP(A230,'[1]4'!$A$2:$F$256,3,FALSE)</f>
        <v>ETEN</v>
      </c>
    </row>
    <row r="231" spans="1:21" x14ac:dyDescent="0.3">
      <c r="A231" s="194">
        <v>8832</v>
      </c>
      <c r="B231" s="193" t="s">
        <v>279</v>
      </c>
      <c r="C231" s="195"/>
      <c r="D231" s="196"/>
      <c r="E231" s="196"/>
      <c r="F231" s="196"/>
      <c r="G231" s="196"/>
      <c r="H231" s="196"/>
      <c r="I231" s="196"/>
      <c r="J231" s="237">
        <f>IFERROR(ROUND(VLOOKUP(A231,[2]GESTANTES!$B$10:$J$222,6,FALSE),0),0)</f>
        <v>0</v>
      </c>
      <c r="K231" s="237">
        <f>IFERROR(ROUND(VLOOKUP(A231,[2]GESTANTES!$B$10:$J$222,7,FALSE),0),0)</f>
        <v>0</v>
      </c>
      <c r="L231" s="237">
        <f>IFERROR(ROUND(VLOOKUP(A231,[2]GESTANTES!$B$10:$J$222,8,FALSE),0),0)</f>
        <v>0</v>
      </c>
      <c r="M231" s="237">
        <f>IFERROR(ROUND(VLOOKUP(A231,[2]GESTANTES!$B$10:$J$222,9,FALSE),0),0)</f>
        <v>0</v>
      </c>
      <c r="N231" s="236">
        <f>IFERROR(ROUND(VLOOKUP(A231,'[3]CHICLAYO 5 -59'!$B$12:$H$301,3,FALSE),0),0)</f>
        <v>28</v>
      </c>
      <c r="O231" s="236">
        <f>IFERROR(ROUND(VLOOKUP(A231,'[3]CHICLAYO 5 -59'!$B$12:$H$301,4,FALSE),0),0)</f>
        <v>170</v>
      </c>
      <c r="P231" s="236">
        <f>IFERROR(ROUND(VLOOKUP(A231,'[3]CHICLAYO 5 -59'!$B$12:$H$301,5,FALSE),0),0)</f>
        <v>28</v>
      </c>
      <c r="Q231" s="236">
        <f>IFERROR(ROUND(VLOOKUP(A231,'[3]CHICLAYO 5 -59'!$B$12:$H$301,6,FALSE),0),0)</f>
        <v>14</v>
      </c>
      <c r="R231" s="236">
        <f>IFERROR(ROUND(VLOOKUP(A231,'[3]CHICLAYO 5 -59'!$B$12:$H$301,7,FALSE),0),0)</f>
        <v>14</v>
      </c>
      <c r="S231" s="196">
        <f>IFERROR(ROUND(VLOOKUP(A231,'[4]CHICLAYO AM'!$B$12:$E$286,3,FALSE),0),0)</f>
        <v>102</v>
      </c>
      <c r="T231" s="196">
        <f>IFERROR(ROUND(VLOOKUP(A231,'[4]CHICLAYO AM'!$B$12:$E$286,4,FALSE),0),0)</f>
        <v>205</v>
      </c>
      <c r="U231" s="197" t="str">
        <f>VLOOKUP(A231,'[1]4'!$A$2:$F$256,3,FALSE)</f>
        <v>LAGUNAS</v>
      </c>
    </row>
    <row r="232" spans="1:21" x14ac:dyDescent="0.3">
      <c r="A232" s="194">
        <v>8892</v>
      </c>
      <c r="B232" s="193" t="s">
        <v>280</v>
      </c>
      <c r="C232" s="195"/>
      <c r="D232" s="196"/>
      <c r="E232" s="196"/>
      <c r="F232" s="196"/>
      <c r="G232" s="196"/>
      <c r="H232" s="196"/>
      <c r="I232" s="196"/>
      <c r="J232" s="237">
        <f>IFERROR(ROUND(VLOOKUP(A232,[2]GESTANTES!$B$10:$J$222,6,FALSE),0),0)</f>
        <v>0</v>
      </c>
      <c r="K232" s="237">
        <f>IFERROR(ROUND(VLOOKUP(A232,[2]GESTANTES!$B$10:$J$222,7,FALSE),0),0)</f>
        <v>0</v>
      </c>
      <c r="L232" s="237">
        <f>IFERROR(ROUND(VLOOKUP(A232,[2]GESTANTES!$B$10:$J$222,8,FALSE),0),0)</f>
        <v>0</v>
      </c>
      <c r="M232" s="237">
        <f>IFERROR(ROUND(VLOOKUP(A232,[2]GESTANTES!$B$10:$J$222,9,FALSE),0),0)</f>
        <v>0</v>
      </c>
      <c r="N232" s="236">
        <f>IFERROR(ROUND(VLOOKUP(A232,'[3]CHICLAYO 5 -59'!$B$12:$H$301,3,FALSE),0),0)</f>
        <v>23</v>
      </c>
      <c r="O232" s="236">
        <f>IFERROR(ROUND(VLOOKUP(A232,'[3]CHICLAYO 5 -59'!$B$12:$H$301,4,FALSE),0),0)</f>
        <v>139</v>
      </c>
      <c r="P232" s="236">
        <f>IFERROR(ROUND(VLOOKUP(A232,'[3]CHICLAYO 5 -59'!$B$12:$H$301,5,FALSE),0),0)</f>
        <v>23</v>
      </c>
      <c r="Q232" s="236">
        <f>IFERROR(ROUND(VLOOKUP(A232,'[3]CHICLAYO 5 -59'!$B$12:$H$301,6,FALSE),0),0)</f>
        <v>12</v>
      </c>
      <c r="R232" s="236">
        <f>IFERROR(ROUND(VLOOKUP(A232,'[3]CHICLAYO 5 -59'!$B$12:$H$301,7,FALSE),0),0)</f>
        <v>12</v>
      </c>
      <c r="S232" s="196">
        <f>IFERROR(ROUND(VLOOKUP(A232,'[4]CHICLAYO AM'!$B$12:$E$286,3,FALSE),0),0)</f>
        <v>100</v>
      </c>
      <c r="T232" s="196">
        <f>IFERROR(ROUND(VLOOKUP(A232,'[4]CHICLAYO AM'!$B$12:$E$286,4,FALSE),0),0)</f>
        <v>200</v>
      </c>
      <c r="U232" s="197" t="str">
        <f>VLOOKUP(A232,'[1]4'!$A$2:$F$256,3,FALSE)</f>
        <v>OYOTUN</v>
      </c>
    </row>
    <row r="233" spans="1:21" x14ac:dyDescent="0.3">
      <c r="A233" s="194">
        <v>8831</v>
      </c>
      <c r="B233" s="193" t="s">
        <v>281</v>
      </c>
      <c r="C233" s="195"/>
      <c r="D233" s="196"/>
      <c r="E233" s="196"/>
      <c r="F233" s="196"/>
      <c r="G233" s="196"/>
      <c r="H233" s="196"/>
      <c r="I233" s="196"/>
      <c r="J233" s="237">
        <f>IFERROR(ROUND(VLOOKUP(A233,[2]GESTANTES!$B$10:$J$222,6,FALSE),0),0)</f>
        <v>0</v>
      </c>
      <c r="K233" s="237">
        <f>IFERROR(ROUND(VLOOKUP(A233,[2]GESTANTES!$B$10:$J$222,7,FALSE),0),0)</f>
        <v>0</v>
      </c>
      <c r="L233" s="237">
        <f>IFERROR(ROUND(VLOOKUP(A233,[2]GESTANTES!$B$10:$J$222,8,FALSE),0),0)</f>
        <v>0</v>
      </c>
      <c r="M233" s="237">
        <f>IFERROR(ROUND(VLOOKUP(A233,[2]GESTANTES!$B$10:$J$222,9,FALSE),0),0)</f>
        <v>0</v>
      </c>
      <c r="N233" s="236">
        <f>IFERROR(ROUND(VLOOKUP(A233,'[3]CHICLAYO 5 -59'!$B$12:$H$301,3,FALSE),0),0)</f>
        <v>318</v>
      </c>
      <c r="O233" s="236">
        <f>IFERROR(ROUND(VLOOKUP(A233,'[3]CHICLAYO 5 -59'!$B$12:$H$301,4,FALSE),0),0)</f>
        <v>1908</v>
      </c>
      <c r="P233" s="236">
        <f>IFERROR(ROUND(VLOOKUP(A233,'[3]CHICLAYO 5 -59'!$B$12:$H$301,5,FALSE),0),0)</f>
        <v>318</v>
      </c>
      <c r="Q233" s="236">
        <f>IFERROR(ROUND(VLOOKUP(A233,'[3]CHICLAYO 5 -59'!$B$12:$H$301,6,FALSE),0),0)</f>
        <v>159</v>
      </c>
      <c r="R233" s="236">
        <f>IFERROR(ROUND(VLOOKUP(A233,'[3]CHICLAYO 5 -59'!$B$12:$H$301,7,FALSE),0),0)</f>
        <v>159</v>
      </c>
      <c r="S233" s="196">
        <f>IFERROR(ROUND(VLOOKUP(A233,'[4]CHICLAYO AM'!$B$12:$E$286,3,FALSE),0),0)</f>
        <v>748</v>
      </c>
      <c r="T233" s="196">
        <f>IFERROR(ROUND(VLOOKUP(A233,'[4]CHICLAYO AM'!$B$12:$E$286,4,FALSE),0),0)</f>
        <v>1495</v>
      </c>
      <c r="U233" s="197" t="str">
        <f>VLOOKUP(A233,'[1]4'!$A$2:$F$256,3,FALSE)</f>
        <v>JOSE LEONARDO ORTIZ</v>
      </c>
    </row>
    <row r="234" spans="1:21" x14ac:dyDescent="0.3">
      <c r="A234" s="194">
        <v>8833</v>
      </c>
      <c r="B234" s="193" t="s">
        <v>282</v>
      </c>
      <c r="C234" s="195"/>
      <c r="D234" s="196"/>
      <c r="E234" s="196"/>
      <c r="F234" s="196"/>
      <c r="G234" s="196"/>
      <c r="H234" s="196"/>
      <c r="I234" s="196"/>
      <c r="J234" s="237">
        <f>IFERROR(ROUND(VLOOKUP(A234,[2]GESTANTES!$B$10:$J$222,6,FALSE),0),0)</f>
        <v>0</v>
      </c>
      <c r="K234" s="237">
        <f>IFERROR(ROUND(VLOOKUP(A234,[2]GESTANTES!$B$10:$J$222,7,FALSE),0),0)</f>
        <v>0</v>
      </c>
      <c r="L234" s="237">
        <f>IFERROR(ROUND(VLOOKUP(A234,[2]GESTANTES!$B$10:$J$222,8,FALSE),0),0)</f>
        <v>0</v>
      </c>
      <c r="M234" s="237">
        <f>IFERROR(ROUND(VLOOKUP(A234,[2]GESTANTES!$B$10:$J$222,9,FALSE),0),0)</f>
        <v>0</v>
      </c>
      <c r="N234" s="236">
        <f>IFERROR(ROUND(VLOOKUP(A234,'[3]CHICLAYO 5 -59'!$B$12:$H$301,3,FALSE),0),0)</f>
        <v>258</v>
      </c>
      <c r="O234" s="236">
        <f>IFERROR(ROUND(VLOOKUP(A234,'[3]CHICLAYO 5 -59'!$B$12:$H$301,4,FALSE),0),0)</f>
        <v>1545</v>
      </c>
      <c r="P234" s="236">
        <f>IFERROR(ROUND(VLOOKUP(A234,'[3]CHICLAYO 5 -59'!$B$12:$H$301,5,FALSE),0),0)</f>
        <v>258</v>
      </c>
      <c r="Q234" s="236">
        <f>IFERROR(ROUND(VLOOKUP(A234,'[3]CHICLAYO 5 -59'!$B$12:$H$301,6,FALSE),0),0)</f>
        <v>129</v>
      </c>
      <c r="R234" s="236">
        <f>IFERROR(ROUND(VLOOKUP(A234,'[3]CHICLAYO 5 -59'!$B$12:$H$301,7,FALSE),0),0)</f>
        <v>129</v>
      </c>
      <c r="S234" s="196">
        <f>IFERROR(ROUND(VLOOKUP(A234,'[4]CHICLAYO AM'!$B$12:$E$286,3,FALSE),0),0)</f>
        <v>650</v>
      </c>
      <c r="T234" s="196">
        <f>IFERROR(ROUND(VLOOKUP(A234,'[4]CHICLAYO AM'!$B$12:$E$286,4,FALSE),0),0)</f>
        <v>1300</v>
      </c>
      <c r="U234" s="197" t="str">
        <f>VLOOKUP(A234,'[1]4'!$A$2:$F$256,3,FALSE)</f>
        <v>LA VICTORIA</v>
      </c>
    </row>
    <row r="235" spans="1:21" x14ac:dyDescent="0.3">
      <c r="A235" s="194">
        <v>16699</v>
      </c>
      <c r="B235" s="193" t="s">
        <v>283</v>
      </c>
      <c r="C235" s="195"/>
      <c r="D235" s="196"/>
      <c r="E235" s="196"/>
      <c r="F235" s="196"/>
      <c r="G235" s="196"/>
      <c r="H235" s="196"/>
      <c r="I235" s="196"/>
      <c r="J235" s="237">
        <f>IFERROR(ROUND(VLOOKUP(A235,[2]GESTANTES!$B$10:$J$222,6,FALSE),0),0)</f>
        <v>0</v>
      </c>
      <c r="K235" s="237">
        <f>IFERROR(ROUND(VLOOKUP(A235,[2]GESTANTES!$B$10:$J$222,7,FALSE),0),0)</f>
        <v>0</v>
      </c>
      <c r="L235" s="237">
        <f>IFERROR(ROUND(VLOOKUP(A235,[2]GESTANTES!$B$10:$J$222,8,FALSE),0),0)</f>
        <v>0</v>
      </c>
      <c r="M235" s="237">
        <f>IFERROR(ROUND(VLOOKUP(A235,[2]GESTANTES!$B$10:$J$222,9,FALSE),0),0)</f>
        <v>0</v>
      </c>
      <c r="N235" s="236">
        <f>IFERROR(ROUND(VLOOKUP(A235,'[3]CHICLAYO 5 -59'!$B$12:$H$301,3,FALSE),0),0)</f>
        <v>106</v>
      </c>
      <c r="O235" s="236">
        <f>IFERROR(ROUND(VLOOKUP(A235,'[3]CHICLAYO 5 -59'!$B$12:$H$301,4,FALSE),0),0)</f>
        <v>638</v>
      </c>
      <c r="P235" s="236">
        <f>IFERROR(ROUND(VLOOKUP(A235,'[3]CHICLAYO 5 -59'!$B$12:$H$301,5,FALSE),0),0)</f>
        <v>106</v>
      </c>
      <c r="Q235" s="236">
        <f>IFERROR(ROUND(VLOOKUP(A235,'[3]CHICLAYO 5 -59'!$B$12:$H$301,6,FALSE),0),0)</f>
        <v>53</v>
      </c>
      <c r="R235" s="236">
        <f>IFERROR(ROUND(VLOOKUP(A235,'[3]CHICLAYO 5 -59'!$B$12:$H$301,7,FALSE),0),0)</f>
        <v>53</v>
      </c>
      <c r="S235" s="196">
        <f>IFERROR(ROUND(VLOOKUP(A235,'[4]CHICLAYO AM'!$B$12:$E$286,3,FALSE),0),0)</f>
        <v>348</v>
      </c>
      <c r="T235" s="196">
        <f>IFERROR(ROUND(VLOOKUP(A235,'[4]CHICLAYO AM'!$B$12:$E$286,4,FALSE),0),0)</f>
        <v>697</v>
      </c>
      <c r="U235" s="197" t="str">
        <f>VLOOKUP(A235,'[1]4'!$A$2:$F$256,3,FALSE)</f>
        <v>PATAPO</v>
      </c>
    </row>
    <row r="236" spans="1:21" x14ac:dyDescent="0.3">
      <c r="A236" s="194">
        <v>12241</v>
      </c>
      <c r="B236" s="193" t="s">
        <v>284</v>
      </c>
      <c r="C236" s="195"/>
      <c r="D236" s="196"/>
      <c r="E236" s="196"/>
      <c r="F236" s="196"/>
      <c r="G236" s="196"/>
      <c r="H236" s="196"/>
      <c r="I236" s="196"/>
      <c r="J236" s="237">
        <f>IFERROR(ROUND(VLOOKUP(A236,[2]GESTANTES!$B$10:$J$222,6,FALSE),0),0)</f>
        <v>0</v>
      </c>
      <c r="K236" s="237">
        <f>IFERROR(ROUND(VLOOKUP(A236,[2]GESTANTES!$B$10:$J$222,7,FALSE),0),0)</f>
        <v>0</v>
      </c>
      <c r="L236" s="237">
        <f>IFERROR(ROUND(VLOOKUP(A236,[2]GESTANTES!$B$10:$J$222,8,FALSE),0),0)</f>
        <v>0</v>
      </c>
      <c r="M236" s="237">
        <f>IFERROR(ROUND(VLOOKUP(A236,[2]GESTANTES!$B$10:$J$222,9,FALSE),0),0)</f>
        <v>0</v>
      </c>
      <c r="N236" s="236">
        <f>IFERROR(ROUND(VLOOKUP(A236,'[3]CHICLAYO 5 -59'!$B$12:$H$301,3,FALSE),0),0)</f>
        <v>141</v>
      </c>
      <c r="O236" s="236">
        <f>IFERROR(ROUND(VLOOKUP(A236,'[3]CHICLAYO 5 -59'!$B$12:$H$301,4,FALSE),0),0)</f>
        <v>844</v>
      </c>
      <c r="P236" s="236">
        <f>IFERROR(ROUND(VLOOKUP(A236,'[3]CHICLAYO 5 -59'!$B$12:$H$301,5,FALSE),0),0)</f>
        <v>141</v>
      </c>
      <c r="Q236" s="236">
        <f>IFERROR(ROUND(VLOOKUP(A236,'[3]CHICLAYO 5 -59'!$B$12:$H$301,6,FALSE),0),0)</f>
        <v>70</v>
      </c>
      <c r="R236" s="236">
        <f>IFERROR(ROUND(VLOOKUP(A236,'[3]CHICLAYO 5 -59'!$B$12:$H$301,7,FALSE),0),0)</f>
        <v>70</v>
      </c>
      <c r="S236" s="196">
        <f>IFERROR(ROUND(VLOOKUP(A236,'[4]CHICLAYO AM'!$B$12:$E$286,3,FALSE),0),0)</f>
        <v>359</v>
      </c>
      <c r="T236" s="196">
        <f>IFERROR(ROUND(VLOOKUP(A236,'[4]CHICLAYO AM'!$B$12:$E$286,4,FALSE),0),0)</f>
        <v>719</v>
      </c>
      <c r="U236" s="197" t="str">
        <f>VLOOKUP(A236,'[1]4'!$A$2:$F$256,3,FALSE)</f>
        <v>LAMBAYEQUE</v>
      </c>
    </row>
    <row r="237" spans="1:21" x14ac:dyDescent="0.3">
      <c r="A237" s="194">
        <v>8891</v>
      </c>
      <c r="B237" s="193" t="s">
        <v>285</v>
      </c>
      <c r="C237" s="195"/>
      <c r="D237" s="196"/>
      <c r="E237" s="196"/>
      <c r="F237" s="196"/>
      <c r="G237" s="196"/>
      <c r="H237" s="196"/>
      <c r="I237" s="196"/>
      <c r="J237" s="237">
        <f>IFERROR(ROUND(VLOOKUP(A237,[2]GESTANTES!$B$10:$J$222,6,FALSE),0),0)</f>
        <v>0</v>
      </c>
      <c r="K237" s="237">
        <f>IFERROR(ROUND(VLOOKUP(A237,[2]GESTANTES!$B$10:$J$222,7,FALSE),0),0)</f>
        <v>0</v>
      </c>
      <c r="L237" s="237">
        <f>IFERROR(ROUND(VLOOKUP(A237,[2]GESTANTES!$B$10:$J$222,8,FALSE),0),0)</f>
        <v>0</v>
      </c>
      <c r="M237" s="237">
        <f>IFERROR(ROUND(VLOOKUP(A237,[2]GESTANTES!$B$10:$J$222,9,FALSE),0),0)</f>
        <v>0</v>
      </c>
      <c r="N237" s="236">
        <f>IFERROR(ROUND(VLOOKUP(A237,'[3]CHICLAYO 5 -59'!$B$12:$H$301,3,FALSE),0),0)</f>
        <v>53</v>
      </c>
      <c r="O237" s="236">
        <f>IFERROR(ROUND(VLOOKUP(A237,'[3]CHICLAYO 5 -59'!$B$12:$H$301,4,FALSE),0),0)</f>
        <v>321</v>
      </c>
      <c r="P237" s="236">
        <f>IFERROR(ROUND(VLOOKUP(A237,'[3]CHICLAYO 5 -59'!$B$12:$H$301,5,FALSE),0),0)</f>
        <v>53</v>
      </c>
      <c r="Q237" s="236">
        <f>IFERROR(ROUND(VLOOKUP(A237,'[3]CHICLAYO 5 -59'!$B$12:$H$301,6,FALSE),0),0)</f>
        <v>27</v>
      </c>
      <c r="R237" s="236">
        <f>IFERROR(ROUND(VLOOKUP(A237,'[3]CHICLAYO 5 -59'!$B$12:$H$301,7,FALSE),0),0)</f>
        <v>27</v>
      </c>
      <c r="S237" s="196">
        <f>IFERROR(ROUND(VLOOKUP(A237,'[4]CHICLAYO AM'!$B$12:$E$286,3,FALSE),0),0)</f>
        <v>150</v>
      </c>
      <c r="T237" s="196">
        <f>IFERROR(ROUND(VLOOKUP(A237,'[4]CHICLAYO AM'!$B$12:$E$286,4,FALSE),0),0)</f>
        <v>301</v>
      </c>
      <c r="U237" s="197" t="str">
        <f>VLOOKUP(A237,'[1]4'!$A$2:$F$256,3,FALSE)</f>
        <v>JAYANCA</v>
      </c>
    </row>
    <row r="238" spans="1:21" x14ac:dyDescent="0.3">
      <c r="A238" s="194">
        <v>8839</v>
      </c>
      <c r="B238" s="193" t="s">
        <v>286</v>
      </c>
      <c r="C238" s="195"/>
      <c r="D238" s="196"/>
      <c r="E238" s="196"/>
      <c r="F238" s="196"/>
      <c r="G238" s="196"/>
      <c r="H238" s="196"/>
      <c r="I238" s="196"/>
      <c r="J238" s="237">
        <f>IFERROR(ROUND(VLOOKUP(A238,[2]GESTANTES!$B$10:$J$222,6,FALSE),0),0)</f>
        <v>0</v>
      </c>
      <c r="K238" s="237">
        <f>IFERROR(ROUND(VLOOKUP(A238,[2]GESTANTES!$B$10:$J$222,7,FALSE),0),0)</f>
        <v>0</v>
      </c>
      <c r="L238" s="237">
        <f>IFERROR(ROUND(VLOOKUP(A238,[2]GESTANTES!$B$10:$J$222,8,FALSE),0),0)</f>
        <v>0</v>
      </c>
      <c r="M238" s="237">
        <f>IFERROR(ROUND(VLOOKUP(A238,[2]GESTANTES!$B$10:$J$222,9,FALSE),0),0)</f>
        <v>0</v>
      </c>
      <c r="N238" s="236">
        <f>IFERROR(ROUND(VLOOKUP(A238,'[3]CHICLAYO 5 -59'!$B$12:$H$301,3,FALSE),0),0)</f>
        <v>49</v>
      </c>
      <c r="O238" s="236">
        <f>IFERROR(ROUND(VLOOKUP(A238,'[3]CHICLAYO 5 -59'!$B$12:$H$301,4,FALSE),0),0)</f>
        <v>293</v>
      </c>
      <c r="P238" s="236">
        <f>IFERROR(ROUND(VLOOKUP(A238,'[3]CHICLAYO 5 -59'!$B$12:$H$301,5,FALSE),0),0)</f>
        <v>49</v>
      </c>
      <c r="Q238" s="236">
        <f>IFERROR(ROUND(VLOOKUP(A238,'[3]CHICLAYO 5 -59'!$B$12:$H$301,6,FALSE),0),0)</f>
        <v>24</v>
      </c>
      <c r="R238" s="236">
        <f>IFERROR(ROUND(VLOOKUP(A238,'[3]CHICLAYO 5 -59'!$B$12:$H$301,7,FALSE),0),0)</f>
        <v>24</v>
      </c>
      <c r="S238" s="196">
        <f>IFERROR(ROUND(VLOOKUP(A238,'[4]CHICLAYO AM'!$B$12:$E$286,3,FALSE),0),0)</f>
        <v>142</v>
      </c>
      <c r="T238" s="196">
        <f>IFERROR(ROUND(VLOOKUP(A238,'[4]CHICLAYO AM'!$B$12:$E$286,4,FALSE),0),0)</f>
        <v>284</v>
      </c>
      <c r="U238" s="197" t="str">
        <f>VLOOKUP(A238,'[1]4'!$A$2:$F$256,3,FALSE)</f>
        <v>MOTUPE</v>
      </c>
    </row>
    <row r="239" spans="1:21" x14ac:dyDescent="0.3">
      <c r="A239" s="194">
        <v>8830</v>
      </c>
      <c r="B239" s="193" t="s">
        <v>287</v>
      </c>
      <c r="C239" s="195"/>
      <c r="D239" s="196"/>
      <c r="E239" s="196"/>
      <c r="F239" s="196"/>
      <c r="G239" s="196"/>
      <c r="H239" s="196"/>
      <c r="I239" s="196"/>
      <c r="J239" s="237">
        <f>IFERROR(ROUND(VLOOKUP(A239,[2]GESTANTES!$B$10:$J$222,6,FALSE),0),0)</f>
        <v>0</v>
      </c>
      <c r="K239" s="237">
        <f>IFERROR(ROUND(VLOOKUP(A239,[2]GESTANTES!$B$10:$J$222,7,FALSE),0),0)</f>
        <v>0</v>
      </c>
      <c r="L239" s="237">
        <f>IFERROR(ROUND(VLOOKUP(A239,[2]GESTANTES!$B$10:$J$222,8,FALSE),0),0)</f>
        <v>0</v>
      </c>
      <c r="M239" s="237">
        <f>IFERROR(ROUND(VLOOKUP(A239,[2]GESTANTES!$B$10:$J$222,9,FALSE),0),0)</f>
        <v>0</v>
      </c>
      <c r="N239" s="236">
        <f>IFERROR(ROUND(VLOOKUP(A239,'[3]CHICLAYO 5 -59'!$B$12:$H$301,3,FALSE),0),0)</f>
        <v>28</v>
      </c>
      <c r="O239" s="236">
        <f>IFERROR(ROUND(VLOOKUP(A239,'[3]CHICLAYO 5 -59'!$B$12:$H$301,4,FALSE),0),0)</f>
        <v>170</v>
      </c>
      <c r="P239" s="236">
        <f>IFERROR(ROUND(VLOOKUP(A239,'[3]CHICLAYO 5 -59'!$B$12:$H$301,5,FALSE),0),0)</f>
        <v>28</v>
      </c>
      <c r="Q239" s="236">
        <f>IFERROR(ROUND(VLOOKUP(A239,'[3]CHICLAYO 5 -59'!$B$12:$H$301,6,FALSE),0),0)</f>
        <v>14</v>
      </c>
      <c r="R239" s="236">
        <f>IFERROR(ROUND(VLOOKUP(A239,'[3]CHICLAYO 5 -59'!$B$12:$H$301,7,FALSE),0),0)</f>
        <v>14</v>
      </c>
      <c r="S239" s="196">
        <f>IFERROR(ROUND(VLOOKUP(A239,'[4]CHICLAYO AM'!$B$12:$E$286,3,FALSE),0),0)</f>
        <v>77</v>
      </c>
      <c r="T239" s="196">
        <f>IFERROR(ROUND(VLOOKUP(A239,'[4]CHICLAYO AM'!$B$12:$E$286,4,FALSE),0),0)</f>
        <v>153</v>
      </c>
      <c r="U239" s="197" t="str">
        <f>VLOOKUP(A239,'[1]4'!$A$2:$F$256,3,FALSE)</f>
        <v>OLMOS</v>
      </c>
    </row>
    <row r="240" spans="1:21" x14ac:dyDescent="0.3">
      <c r="A240" s="194">
        <v>8608</v>
      </c>
      <c r="B240" s="193" t="s">
        <v>288</v>
      </c>
      <c r="C240" s="195"/>
      <c r="D240" s="196"/>
      <c r="E240" s="196"/>
      <c r="F240" s="196"/>
      <c r="G240" s="196"/>
      <c r="H240" s="196"/>
      <c r="I240" s="196"/>
      <c r="J240" s="237">
        <f>IFERROR(ROUND(VLOOKUP(A240,[2]GESTANTES!$B$10:$J$222,6,FALSE),0),0)</f>
        <v>0</v>
      </c>
      <c r="K240" s="237">
        <f>IFERROR(ROUND(VLOOKUP(A240,[2]GESTANTES!$B$10:$J$222,7,FALSE),0),0)</f>
        <v>0</v>
      </c>
      <c r="L240" s="237">
        <f>IFERROR(ROUND(VLOOKUP(A240,[2]GESTANTES!$B$10:$J$222,8,FALSE),0),0)</f>
        <v>0</v>
      </c>
      <c r="M240" s="237">
        <f>IFERROR(ROUND(VLOOKUP(A240,[2]GESTANTES!$B$10:$J$222,9,FALSE),0),0)</f>
        <v>0</v>
      </c>
      <c r="N240" s="236">
        <f>IFERROR(ROUND(VLOOKUP(A240,'[3]CHICLAYO 5 -59'!$B$12:$H$301,3,FALSE),0),0)</f>
        <v>51</v>
      </c>
      <c r="O240" s="236">
        <f>IFERROR(ROUND(VLOOKUP(A240,'[3]CHICLAYO 5 -59'!$B$12:$H$301,4,FALSE),0),0)</f>
        <v>308</v>
      </c>
      <c r="P240" s="236">
        <f>IFERROR(ROUND(VLOOKUP(A240,'[3]CHICLAYO 5 -59'!$B$12:$H$301,5,FALSE),0),0)</f>
        <v>51</v>
      </c>
      <c r="Q240" s="236">
        <f>IFERROR(ROUND(VLOOKUP(A240,'[3]CHICLAYO 5 -59'!$B$12:$H$301,6,FALSE),0),0)</f>
        <v>26</v>
      </c>
      <c r="R240" s="236">
        <f>IFERROR(ROUND(VLOOKUP(A240,'[3]CHICLAYO 5 -59'!$B$12:$H$301,7,FALSE),0),0)</f>
        <v>26</v>
      </c>
      <c r="S240" s="196">
        <f>IFERROR(ROUND(VLOOKUP(A240,'[4]CHICLAYO AM'!$B$12:$E$286,3,FALSE),0),0)</f>
        <v>139</v>
      </c>
      <c r="T240" s="196">
        <f>IFERROR(ROUND(VLOOKUP(A240,'[4]CHICLAYO AM'!$B$12:$E$286,4,FALSE),0),0)</f>
        <v>278</v>
      </c>
      <c r="U240" s="197" t="str">
        <f>VLOOKUP(A240,'[1]4'!$A$2:$F$256,3,FALSE)</f>
        <v>TUCUME</v>
      </c>
    </row>
    <row r="241" spans="1:21" x14ac:dyDescent="0.3">
      <c r="A241" s="194">
        <v>8901</v>
      </c>
      <c r="B241" s="193" t="s">
        <v>289</v>
      </c>
      <c r="C241" s="195"/>
      <c r="D241" s="196"/>
      <c r="E241" s="196"/>
      <c r="F241" s="196"/>
      <c r="G241" s="196"/>
      <c r="H241" s="196"/>
      <c r="I241" s="196"/>
      <c r="J241" s="237">
        <f>IFERROR(ROUND(VLOOKUP(A241,[2]GESTANTES!$B$10:$J$222,6,FALSE),0),0)</f>
        <v>0</v>
      </c>
      <c r="K241" s="237">
        <f>IFERROR(ROUND(VLOOKUP(A241,[2]GESTANTES!$B$10:$J$222,7,FALSE),0),0)</f>
        <v>0</v>
      </c>
      <c r="L241" s="237">
        <f>IFERROR(ROUND(VLOOKUP(A241,[2]GESTANTES!$B$10:$J$222,8,FALSE),0),0)</f>
        <v>0</v>
      </c>
      <c r="M241" s="237">
        <f>IFERROR(ROUND(VLOOKUP(A241,[2]GESTANTES!$B$10:$J$222,9,FALSE),0),0)</f>
        <v>0</v>
      </c>
      <c r="N241" s="236">
        <f>IFERROR(ROUND(VLOOKUP(A241,'[3]CHICLAYO 5 -59'!$B$12:$H$301,3,FALSE),0),0)</f>
        <v>109</v>
      </c>
      <c r="O241" s="236">
        <f>IFERROR(ROUND(VLOOKUP(A241,'[3]CHICLAYO 5 -59'!$B$12:$H$301,4,FALSE),0),0)</f>
        <v>652</v>
      </c>
      <c r="P241" s="236">
        <f>IFERROR(ROUND(VLOOKUP(A241,'[3]CHICLAYO 5 -59'!$B$12:$H$301,5,FALSE),0),0)</f>
        <v>109</v>
      </c>
      <c r="Q241" s="236">
        <f>IFERROR(ROUND(VLOOKUP(A241,'[3]CHICLAYO 5 -59'!$B$12:$H$301,6,FALSE),0),0)</f>
        <v>54</v>
      </c>
      <c r="R241" s="236">
        <f>IFERROR(ROUND(VLOOKUP(A241,'[3]CHICLAYO 5 -59'!$B$12:$H$301,7,FALSE),0),0)</f>
        <v>54</v>
      </c>
      <c r="S241" s="196">
        <f>IFERROR(ROUND(VLOOKUP(A241,'[4]CHICLAYO AM'!$B$12:$E$286,3,FALSE),0),0)</f>
        <v>395</v>
      </c>
      <c r="T241" s="196">
        <f>IFERROR(ROUND(VLOOKUP(A241,'[4]CHICLAYO AM'!$B$12:$E$286,4,FALSE),0),0)</f>
        <v>790</v>
      </c>
      <c r="U241" s="197" t="str">
        <f>VLOOKUP(A241,'[1]4'!$A$2:$F$256,3,FALSE)</f>
        <v>FERREÑAFE</v>
      </c>
    </row>
    <row r="242" spans="1:21" x14ac:dyDescent="0.3">
      <c r="A242" s="15">
        <v>4317</v>
      </c>
      <c r="B242" s="24" t="s">
        <v>353</v>
      </c>
      <c r="C242" s="21"/>
      <c r="D242" s="48"/>
      <c r="E242" s="48"/>
      <c r="F242" s="48"/>
      <c r="G242" s="48"/>
      <c r="H242" s="48"/>
      <c r="I242" s="48"/>
      <c r="J242" s="237">
        <f>IFERROR(ROUND(VLOOKUP(A242,[2]GESTANTES!$B$10:$J$222,6,FALSE),0),0)</f>
        <v>0</v>
      </c>
      <c r="K242" s="237">
        <f>IFERROR(ROUND(VLOOKUP(A242,[2]GESTANTES!$B$10:$J$222,7,FALSE),0),0)</f>
        <v>0</v>
      </c>
      <c r="L242" s="237">
        <f>IFERROR(ROUND(VLOOKUP(A242,[2]GESTANTES!$B$10:$J$222,8,FALSE),0),0)</f>
        <v>0</v>
      </c>
      <c r="M242" s="237">
        <f>IFERROR(ROUND(VLOOKUP(A242,[2]GESTANTES!$B$10:$J$222,9,FALSE),0),0)</f>
        <v>0</v>
      </c>
      <c r="N242" s="236">
        <f>IFERROR(ROUND(VLOOKUP(A242,'[3]CHICLAYO 5 -59'!$B$12:$H$301,3,FALSE),0),0)</f>
        <v>0</v>
      </c>
      <c r="O242" s="236">
        <f>IFERROR(ROUND(VLOOKUP(A242,'[3]CHICLAYO 5 -59'!$B$12:$H$301,4,FALSE),0),0)</f>
        <v>0</v>
      </c>
      <c r="P242" s="236">
        <f>IFERROR(ROUND(VLOOKUP(A242,'[3]CHICLAYO 5 -59'!$B$12:$H$301,5,FALSE),0),0)</f>
        <v>0</v>
      </c>
      <c r="Q242" s="236">
        <f>IFERROR(ROUND(VLOOKUP(A242,'[3]CHICLAYO 5 -59'!$B$12:$H$301,6,FALSE),0),0)</f>
        <v>0</v>
      </c>
      <c r="R242" s="236">
        <f>IFERROR(ROUND(VLOOKUP(A242,'[3]CHICLAYO 5 -59'!$B$12:$H$301,7,FALSE),0),0)</f>
        <v>0</v>
      </c>
      <c r="S242" s="196">
        <f>IFERROR(ROUND(VLOOKUP(A242,'[4]CHICLAYO AM'!$B$12:$E$286,3,FALSE),0),0)</f>
        <v>0</v>
      </c>
      <c r="T242" s="196">
        <f>IFERROR(ROUND(VLOOKUP(A242,'[4]CHICLAYO AM'!$B$12:$E$286,4,FALSE),0),0)</f>
        <v>0</v>
      </c>
      <c r="U242" s="51" t="str">
        <f>VLOOKUP(A242,'[1]4'!$A$2:$F$256,3,FALSE)</f>
        <v>CHICLAYO</v>
      </c>
    </row>
    <row r="243" spans="1:21" x14ac:dyDescent="0.3">
      <c r="A243" s="15">
        <v>11470</v>
      </c>
      <c r="B243" s="24" t="s">
        <v>216</v>
      </c>
      <c r="C243" s="21"/>
      <c r="D243" s="48"/>
      <c r="E243" s="48"/>
      <c r="F243" s="48"/>
      <c r="G243" s="48"/>
      <c r="H243" s="48"/>
      <c r="I243" s="48"/>
      <c r="J243" s="237">
        <f>IFERROR(ROUND(VLOOKUP(A243,[2]GESTANTES!$B$10:$J$222,6,FALSE),0),0)</f>
        <v>0</v>
      </c>
      <c r="K243" s="237">
        <f>IFERROR(ROUND(VLOOKUP(A243,[2]GESTANTES!$B$10:$J$222,7,FALSE),0),0)</f>
        <v>0</v>
      </c>
      <c r="L243" s="237">
        <f>IFERROR(ROUND(VLOOKUP(A243,[2]GESTANTES!$B$10:$J$222,8,FALSE),0),0)</f>
        <v>0</v>
      </c>
      <c r="M243" s="237">
        <f>IFERROR(ROUND(VLOOKUP(A243,[2]GESTANTES!$B$10:$J$222,9,FALSE),0),0)</f>
        <v>0</v>
      </c>
      <c r="N243" s="236">
        <f>IFERROR(ROUND(VLOOKUP(A243,'[3]CHICLAYO 5 -59'!$B$12:$H$301,3,FALSE),0),0)</f>
        <v>0</v>
      </c>
      <c r="O243" s="236">
        <f>IFERROR(ROUND(VLOOKUP(A243,'[3]CHICLAYO 5 -59'!$B$12:$H$301,4,FALSE),0),0)</f>
        <v>0</v>
      </c>
      <c r="P243" s="236">
        <f>IFERROR(ROUND(VLOOKUP(A243,'[3]CHICLAYO 5 -59'!$B$12:$H$301,5,FALSE),0),0)</f>
        <v>0</v>
      </c>
      <c r="Q243" s="236">
        <f>IFERROR(ROUND(VLOOKUP(A243,'[3]CHICLAYO 5 -59'!$B$12:$H$301,6,FALSE),0),0)</f>
        <v>0</v>
      </c>
      <c r="R243" s="236">
        <f>IFERROR(ROUND(VLOOKUP(A243,'[3]CHICLAYO 5 -59'!$B$12:$H$301,7,FALSE),0),0)</f>
        <v>0</v>
      </c>
      <c r="S243" s="196">
        <f>IFERROR(ROUND(VLOOKUP(A243,'[4]CHICLAYO AM'!$B$12:$E$286,3,FALSE),0),0)</f>
        <v>0</v>
      </c>
      <c r="T243" s="196">
        <f>IFERROR(ROUND(VLOOKUP(A243,'[4]CHICLAYO AM'!$B$12:$E$286,4,FALSE),0),0)</f>
        <v>0</v>
      </c>
      <c r="U243" s="51" t="str">
        <f>VLOOKUP(A243,'[1]4'!$A$2:$F$256,3,FALSE)</f>
        <v>CHICLAYO</v>
      </c>
    </row>
    <row r="244" spans="1:21" x14ac:dyDescent="0.3">
      <c r="A244" s="15">
        <v>11833</v>
      </c>
      <c r="B244" s="24" t="s">
        <v>354</v>
      </c>
      <c r="C244" s="21"/>
      <c r="D244" s="48"/>
      <c r="E244" s="48"/>
      <c r="F244" s="48"/>
      <c r="G244" s="48"/>
      <c r="H244" s="48"/>
      <c r="I244" s="48"/>
      <c r="J244" s="237">
        <f>IFERROR(ROUND(VLOOKUP(A244,[2]GESTANTES!$B$10:$J$222,6,FALSE),0),0)</f>
        <v>0</v>
      </c>
      <c r="K244" s="237">
        <f>IFERROR(ROUND(VLOOKUP(A244,[2]GESTANTES!$B$10:$J$222,7,FALSE),0),0)</f>
        <v>0</v>
      </c>
      <c r="L244" s="237">
        <f>IFERROR(ROUND(VLOOKUP(A244,[2]GESTANTES!$B$10:$J$222,8,FALSE),0),0)</f>
        <v>0</v>
      </c>
      <c r="M244" s="237">
        <f>IFERROR(ROUND(VLOOKUP(A244,[2]GESTANTES!$B$10:$J$222,9,FALSE),0),0)</f>
        <v>0</v>
      </c>
      <c r="N244" s="236">
        <f>IFERROR(ROUND(VLOOKUP(A244,'[3]CHICLAYO 5 -59'!$B$12:$H$301,3,FALSE),0),0)</f>
        <v>0</v>
      </c>
      <c r="O244" s="236">
        <f>IFERROR(ROUND(VLOOKUP(A244,'[3]CHICLAYO 5 -59'!$B$12:$H$301,4,FALSE),0),0)</f>
        <v>0</v>
      </c>
      <c r="P244" s="236">
        <f>IFERROR(ROUND(VLOOKUP(A244,'[3]CHICLAYO 5 -59'!$B$12:$H$301,5,FALSE),0),0)</f>
        <v>0</v>
      </c>
      <c r="Q244" s="236">
        <f>IFERROR(ROUND(VLOOKUP(A244,'[3]CHICLAYO 5 -59'!$B$12:$H$301,6,FALSE),0),0)</f>
        <v>0</v>
      </c>
      <c r="R244" s="236">
        <f>IFERROR(ROUND(VLOOKUP(A244,'[3]CHICLAYO 5 -59'!$B$12:$H$301,7,FALSE),0),0)</f>
        <v>0</v>
      </c>
      <c r="S244" s="196">
        <f>IFERROR(ROUND(VLOOKUP(A244,'[4]CHICLAYO AM'!$B$12:$E$286,3,FALSE),0),0)</f>
        <v>0</v>
      </c>
      <c r="T244" s="196">
        <f>IFERROR(ROUND(VLOOKUP(A244,'[4]CHICLAYO AM'!$B$12:$E$286,4,FALSE),0),0)</f>
        <v>0</v>
      </c>
      <c r="U244" s="51" t="s">
        <v>33</v>
      </c>
    </row>
    <row r="245" spans="1:21" x14ac:dyDescent="0.3">
      <c r="A245" s="15">
        <v>8083</v>
      </c>
      <c r="B245" s="24" t="s">
        <v>355</v>
      </c>
      <c r="C245" s="21"/>
      <c r="D245" s="48"/>
      <c r="E245" s="48"/>
      <c r="F245" s="48"/>
      <c r="G245" s="48"/>
      <c r="H245" s="48"/>
      <c r="I245" s="48"/>
      <c r="J245" s="237">
        <f>IFERROR(ROUND(VLOOKUP(A245,[2]GESTANTES!$B$10:$J$222,6,FALSE),0),0)</f>
        <v>0</v>
      </c>
      <c r="K245" s="237">
        <f>IFERROR(ROUND(VLOOKUP(A245,[2]GESTANTES!$B$10:$J$222,7,FALSE),0),0)</f>
        <v>0</v>
      </c>
      <c r="L245" s="237">
        <f>IFERROR(ROUND(VLOOKUP(A245,[2]GESTANTES!$B$10:$J$222,8,FALSE),0),0)</f>
        <v>0</v>
      </c>
      <c r="M245" s="237">
        <f>IFERROR(ROUND(VLOOKUP(A245,[2]GESTANTES!$B$10:$J$222,9,FALSE),0),0)</f>
        <v>0</v>
      </c>
      <c r="N245" s="236">
        <f>IFERROR(ROUND(VLOOKUP(A245,'[3]CHICLAYO 5 -59'!$B$12:$H$301,3,FALSE),0),0)</f>
        <v>0</v>
      </c>
      <c r="O245" s="236">
        <f>IFERROR(ROUND(VLOOKUP(A245,'[3]CHICLAYO 5 -59'!$B$12:$H$301,4,FALSE),0),0)</f>
        <v>0</v>
      </c>
      <c r="P245" s="236">
        <f>IFERROR(ROUND(VLOOKUP(A245,'[3]CHICLAYO 5 -59'!$B$12:$H$301,5,FALSE),0),0)</f>
        <v>0</v>
      </c>
      <c r="Q245" s="236">
        <f>IFERROR(ROUND(VLOOKUP(A245,'[3]CHICLAYO 5 -59'!$B$12:$H$301,6,FALSE),0),0)</f>
        <v>0</v>
      </c>
      <c r="R245" s="236">
        <f>IFERROR(ROUND(VLOOKUP(A245,'[3]CHICLAYO 5 -59'!$B$12:$H$301,7,FALSE),0),0)</f>
        <v>0</v>
      </c>
      <c r="S245" s="196">
        <f>IFERROR(ROUND(VLOOKUP(A245,'[4]CHICLAYO AM'!$B$12:$E$286,3,FALSE),0),0)</f>
        <v>0</v>
      </c>
      <c r="T245" s="196">
        <f>IFERROR(ROUND(VLOOKUP(A245,'[4]CHICLAYO AM'!$B$12:$E$286,4,FALSE),0),0)</f>
        <v>0</v>
      </c>
      <c r="U245" s="51" t="s">
        <v>33</v>
      </c>
    </row>
    <row r="246" spans="1:21" x14ac:dyDescent="0.3">
      <c r="A246" s="15">
        <v>4370</v>
      </c>
      <c r="B246" s="24" t="s">
        <v>356</v>
      </c>
      <c r="C246" s="21"/>
      <c r="D246" s="48"/>
      <c r="E246" s="48"/>
      <c r="F246" s="48"/>
      <c r="G246" s="48"/>
      <c r="H246" s="48"/>
      <c r="I246" s="48"/>
      <c r="J246" s="237">
        <f>IFERROR(ROUND(VLOOKUP(A246,[2]GESTANTES!$B$10:$J$222,6,FALSE),0),0)</f>
        <v>0</v>
      </c>
      <c r="K246" s="237">
        <f>IFERROR(ROUND(VLOOKUP(A246,[2]GESTANTES!$B$10:$J$222,7,FALSE),0),0)</f>
        <v>0</v>
      </c>
      <c r="L246" s="237">
        <f>IFERROR(ROUND(VLOOKUP(A246,[2]GESTANTES!$B$10:$J$222,8,FALSE),0),0)</f>
        <v>0</v>
      </c>
      <c r="M246" s="237">
        <f>IFERROR(ROUND(VLOOKUP(A246,[2]GESTANTES!$B$10:$J$222,9,FALSE),0),0)</f>
        <v>0</v>
      </c>
      <c r="N246" s="236">
        <f>IFERROR(ROUND(VLOOKUP(A246,'[3]CHICLAYO 5 -59'!$B$12:$H$301,3,FALSE),0),0)</f>
        <v>0</v>
      </c>
      <c r="O246" s="236">
        <f>IFERROR(ROUND(VLOOKUP(A246,'[3]CHICLAYO 5 -59'!$B$12:$H$301,4,FALSE),0),0)</f>
        <v>0</v>
      </c>
      <c r="P246" s="236">
        <f>IFERROR(ROUND(VLOOKUP(A246,'[3]CHICLAYO 5 -59'!$B$12:$H$301,5,FALSE),0),0)</f>
        <v>0</v>
      </c>
      <c r="Q246" s="236">
        <f>IFERROR(ROUND(VLOOKUP(A246,'[3]CHICLAYO 5 -59'!$B$12:$H$301,6,FALSE),0),0)</f>
        <v>0</v>
      </c>
      <c r="R246" s="236">
        <f>IFERROR(ROUND(VLOOKUP(A246,'[3]CHICLAYO 5 -59'!$B$12:$H$301,7,FALSE),0),0)</f>
        <v>0</v>
      </c>
      <c r="S246" s="196">
        <f>IFERROR(ROUND(VLOOKUP(A246,'[4]CHICLAYO AM'!$B$12:$E$286,3,FALSE),0),0)</f>
        <v>0</v>
      </c>
      <c r="T246" s="196">
        <f>IFERROR(ROUND(VLOOKUP(A246,'[4]CHICLAYO AM'!$B$12:$E$286,4,FALSE),0),0)</f>
        <v>0</v>
      </c>
      <c r="U246" s="51" t="str">
        <f>VLOOKUP(A246,'[1]4'!$A$2:$F$256,3,FALSE)</f>
        <v>LAMBAYEQUE</v>
      </c>
    </row>
    <row r="247" spans="1:21" x14ac:dyDescent="0.3">
      <c r="A247" s="15">
        <v>25198</v>
      </c>
      <c r="B247" s="24" t="s">
        <v>679</v>
      </c>
      <c r="C247" s="21"/>
      <c r="D247" s="48"/>
      <c r="E247" s="48"/>
      <c r="F247" s="48"/>
      <c r="G247" s="48"/>
      <c r="H247" s="48"/>
      <c r="I247" s="48"/>
      <c r="J247" s="237">
        <f>IFERROR(ROUND(VLOOKUP(A247,[2]GESTANTES!$B$10:$J$222,6,FALSE),0),0)</f>
        <v>0</v>
      </c>
      <c r="K247" s="237">
        <f>IFERROR(ROUND(VLOOKUP(A247,[2]GESTANTES!$B$10:$J$222,7,FALSE),0),0)</f>
        <v>0</v>
      </c>
      <c r="L247" s="237">
        <f>IFERROR(ROUND(VLOOKUP(A247,[2]GESTANTES!$B$10:$J$222,8,FALSE),0),0)</f>
        <v>0</v>
      </c>
      <c r="M247" s="237">
        <f>IFERROR(ROUND(VLOOKUP(A247,[2]GESTANTES!$B$10:$J$222,9,FALSE),0),0)</f>
        <v>0</v>
      </c>
      <c r="N247" s="236">
        <f>IFERROR(ROUND(VLOOKUP(A247,'[3]CHICLAYO 5 -59'!$B$12:$H$301,3,FALSE),0),0)</f>
        <v>61</v>
      </c>
      <c r="O247" s="236">
        <f>IFERROR(ROUND(VLOOKUP(A247,'[3]CHICLAYO 5 -59'!$B$12:$H$301,4,FALSE),0),0)</f>
        <v>364</v>
      </c>
      <c r="P247" s="236">
        <f>IFERROR(ROUND(VLOOKUP(A247,'[3]CHICLAYO 5 -59'!$B$12:$H$301,5,FALSE),0),0)</f>
        <v>61</v>
      </c>
      <c r="Q247" s="236">
        <f>IFERROR(ROUND(VLOOKUP(A247,'[3]CHICLAYO 5 -59'!$B$12:$H$301,6,FALSE),0),0)</f>
        <v>30</v>
      </c>
      <c r="R247" s="236">
        <f>IFERROR(ROUND(VLOOKUP(A247,'[3]CHICLAYO 5 -59'!$B$12:$H$301,7,FALSE),0),0)</f>
        <v>30</v>
      </c>
      <c r="S247" s="196">
        <f>IFERROR(ROUND(VLOOKUP(A247,'[4]CHICLAYO AM'!$B$12:$E$286,3,FALSE),0),0)</f>
        <v>155</v>
      </c>
      <c r="T247" s="196">
        <f>IFERROR(ROUND(VLOOKUP(A247,'[4]CHICLAYO AM'!$B$12:$E$286,4,FALSE),0),0)</f>
        <v>310</v>
      </c>
      <c r="U247" s="51" t="s">
        <v>92</v>
      </c>
    </row>
    <row r="248" spans="1:21" x14ac:dyDescent="0.3">
      <c r="A248" s="15"/>
      <c r="B248" s="24" t="s">
        <v>357</v>
      </c>
      <c r="C248" s="21"/>
      <c r="D248" s="48"/>
      <c r="E248" s="48"/>
      <c r="F248" s="48"/>
      <c r="G248" s="48"/>
      <c r="H248" s="48"/>
      <c r="I248" s="48"/>
      <c r="J248" s="237">
        <f>IFERROR(ROUND(VLOOKUP(A248,[2]GESTANTES!$B$10:$J$222,6,FALSE),0),0)</f>
        <v>0</v>
      </c>
      <c r="K248" s="237">
        <f>IFERROR(ROUND(VLOOKUP(A248,[2]GESTANTES!$B$10:$J$222,7,FALSE),0),0)</f>
        <v>0</v>
      </c>
      <c r="L248" s="237">
        <f>IFERROR(ROUND(VLOOKUP(A248,[2]GESTANTES!$B$10:$J$222,8,FALSE),0),0)</f>
        <v>0</v>
      </c>
      <c r="M248" s="237">
        <f>IFERROR(ROUND(VLOOKUP(A248,[2]GESTANTES!$B$10:$J$222,9,FALSE),0),0)</f>
        <v>0</v>
      </c>
      <c r="N248" s="236">
        <f>IFERROR(ROUND(VLOOKUP(A248,'[3]CHICLAYO 5 -59'!$B$12:$H$301,3,FALSE),0),0)</f>
        <v>0</v>
      </c>
      <c r="O248" s="236">
        <f>IFERROR(ROUND(VLOOKUP(A248,'[3]CHICLAYO 5 -59'!$B$12:$H$301,4,FALSE),0),0)</f>
        <v>0</v>
      </c>
      <c r="P248" s="236">
        <f>IFERROR(ROUND(VLOOKUP(A248,'[3]CHICLAYO 5 -59'!$B$12:$H$301,5,FALSE),0),0)</f>
        <v>0</v>
      </c>
      <c r="Q248" s="236">
        <f>IFERROR(ROUND(VLOOKUP(A248,'[3]CHICLAYO 5 -59'!$B$12:$H$301,6,FALSE),0),0)</f>
        <v>0</v>
      </c>
      <c r="R248" s="236">
        <f>IFERROR(ROUND(VLOOKUP(A248,'[3]CHICLAYO 5 -59'!$B$12:$H$301,7,FALSE),0),0)</f>
        <v>0</v>
      </c>
      <c r="S248" s="196">
        <f>IFERROR(ROUND(VLOOKUP(A248,'[4]CHICLAYO AM'!$B$12:$E$286,3,FALSE),0),0)</f>
        <v>0</v>
      </c>
      <c r="T248" s="196">
        <f>IFERROR(ROUND(VLOOKUP(A248,'[4]CHICLAYO AM'!$B$12:$E$286,4,FALSE),0),0)</f>
        <v>0</v>
      </c>
      <c r="U248" s="51" t="s">
        <v>49</v>
      </c>
    </row>
  </sheetData>
  <dataValidations disablePrompts="1" count="1">
    <dataValidation operator="greaterThanOrEqual" showInputMessage="1" showErrorMessage="1" errorTitle="Error de Datos" error="No se permiten valores menores que cero" sqref="J15:M21 J23:M28 J30:M33 J35:M38 J40:M44 J46:M47 J49:M51 J53:M59 J61:M68 J70:M76 J78:M79 J81:M86 J88:M91 J93:M93 J95:M98 J100:M109 J111:M124 J127:M131 J133:M136 J138:M158 J160:M164 J166:M171 J173:M174 J176:M185 J187:M192 J194:M212 J214:M248" xr:uid="{89091CCB-14F9-41A1-BCC8-34CBBAE4461A}"/>
  </dataValidations>
  <pageMargins left="0.7" right="0.7" top="0.75" bottom="0.75" header="0.3" footer="0.3"/>
  <pageSetup paperSize="9"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180E1-88DE-4277-AAFE-A996ED5AADA6}">
  <sheetPr>
    <tabColor rgb="FFFF0000"/>
  </sheetPr>
  <dimension ref="B1:L69"/>
  <sheetViews>
    <sheetView showGridLines="0" tabSelected="1" zoomScale="115" zoomScaleNormal="115" zoomScaleSheetLayoutView="100" workbookViewId="0">
      <selection activeCell="D13" sqref="D13"/>
    </sheetView>
  </sheetViews>
  <sheetFormatPr baseColWidth="10" defaultColWidth="11.44140625" defaultRowHeight="14.4" x14ac:dyDescent="0.3"/>
  <cols>
    <col min="1" max="1" width="5.33203125" style="31" customWidth="1"/>
    <col min="2" max="2" width="19.88671875" style="31" customWidth="1"/>
    <col min="3" max="3" width="20" style="32" customWidth="1"/>
    <col min="4" max="5" width="18.77734375" style="31" customWidth="1"/>
    <col min="6" max="8" width="16.44140625" style="31" customWidth="1"/>
    <col min="9" max="16384" width="11.44140625" style="31"/>
  </cols>
  <sheetData>
    <row r="1" spans="2:12" ht="15" thickBot="1" x14ac:dyDescent="0.35"/>
    <row r="2" spans="2:12" ht="23.25" customHeight="1" thickTop="1" thickBot="1" x14ac:dyDescent="0.35">
      <c r="B2" s="265" t="str">
        <f>CONCATENATE("GERESA LAMBAYEQUE ESTRATEGIA  DE INMUNIZACIONES  ACUMULADO AL MES DE ABRIL* 2025 EN: ",C4)</f>
        <v>GERESA LAMBAYEQUE ESTRATEGIA  DE INMUNIZACIONES  ACUMULADO AL MES DE ABRIL* 2025 EN: TOTAL GERESA</v>
      </c>
      <c r="C2" s="266"/>
      <c r="D2" s="266"/>
      <c r="E2" s="266"/>
      <c r="F2" s="266"/>
      <c r="G2" s="266"/>
      <c r="H2" s="267"/>
      <c r="L2" s="90" t="str">
        <f>CONCATENATE(B2," "," MENORES DE 1 AÑO")</f>
        <v>GERESA LAMBAYEQUE ESTRATEGIA  DE INMUNIZACIONES  ACUMULADO AL MES DE ABRIL* 2025 EN: TOTAL GERESA  MENORES DE 1 AÑO</v>
      </c>
    </row>
    <row r="3" spans="2:12" ht="15" thickTop="1" x14ac:dyDescent="0.3">
      <c r="B3" s="224" t="s">
        <v>665</v>
      </c>
      <c r="L3" s="90" t="str">
        <f>CONCATENATE(B2," ","  DE 1 AÑO")</f>
        <v>GERESA LAMBAYEQUE ESTRATEGIA  DE INMUNIZACIONES  ACUMULADO AL MES DE ABRIL* 2025 EN: TOTAL GERESA   DE 1 AÑO</v>
      </c>
    </row>
    <row r="4" spans="2:12" ht="15.6" x14ac:dyDescent="0.3">
      <c r="B4" s="1" t="s">
        <v>233</v>
      </c>
      <c r="C4" s="268" t="s">
        <v>292</v>
      </c>
      <c r="D4" s="268"/>
      <c r="E4" s="268"/>
    </row>
    <row r="5" spans="2:12" ht="15" thickBot="1" x14ac:dyDescent="0.35">
      <c r="B5" s="43" t="s">
        <v>413</v>
      </c>
    </row>
    <row r="6" spans="2:12" s="33" customFormat="1" ht="31.8" thickTop="1" x14ac:dyDescent="0.3">
      <c r="B6" s="258" t="s">
        <v>228</v>
      </c>
      <c r="C6" s="259"/>
      <c r="D6" s="241" t="s">
        <v>230</v>
      </c>
      <c r="E6" s="241" t="s">
        <v>229</v>
      </c>
      <c r="F6" s="241" t="s">
        <v>231</v>
      </c>
      <c r="G6" s="241" t="s">
        <v>290</v>
      </c>
      <c r="H6" s="242" t="s">
        <v>291</v>
      </c>
    </row>
    <row r="7" spans="2:12" ht="18" customHeight="1" x14ac:dyDescent="0.3">
      <c r="B7" s="269" t="s">
        <v>226</v>
      </c>
      <c r="C7" s="146" t="s">
        <v>7</v>
      </c>
      <c r="D7" s="35">
        <f>VLOOKUP(C4,Prog!$B$8:$T$245,3,FALSE)</f>
        <v>17356</v>
      </c>
      <c r="E7" s="35">
        <f>VLOOKUP(C4,'INFO-ACUM'!$B$2:$AH$249,2,FALSE)</f>
        <v>4406</v>
      </c>
      <c r="F7" s="245">
        <f>IFERROR(E7/D7,0)</f>
        <v>0.25386033648306061</v>
      </c>
      <c r="G7" s="35">
        <f>D7-E7</f>
        <v>12950</v>
      </c>
      <c r="H7" s="243">
        <f>100%-F7</f>
        <v>0.74613966351693939</v>
      </c>
      <c r="J7" s="190"/>
      <c r="K7" s="191"/>
    </row>
    <row r="8" spans="2:12" ht="18" hidden="1" customHeight="1" x14ac:dyDescent="0.3">
      <c r="B8" s="269"/>
      <c r="C8" s="146" t="s">
        <v>8</v>
      </c>
      <c r="D8" s="35">
        <f>$D$7</f>
        <v>17356</v>
      </c>
      <c r="E8" s="35">
        <f>VLOOKUP(C4,'INFO-ACUM'!$B$2:$AH$249,3,FALSE)</f>
        <v>115</v>
      </c>
      <c r="F8" s="245">
        <f>E8/D8</f>
        <v>6.6259506798801568E-3</v>
      </c>
      <c r="G8" s="35">
        <f t="shared" ref="G8:G21" si="0">D8-E8</f>
        <v>17241</v>
      </c>
      <c r="H8" s="243">
        <f t="shared" ref="H8:H21" si="1">100%-F8</f>
        <v>0.99337404932011986</v>
      </c>
      <c r="J8" s="190"/>
      <c r="K8" s="191"/>
    </row>
    <row r="9" spans="2:12" ht="18" customHeight="1" x14ac:dyDescent="0.3">
      <c r="B9" s="269"/>
      <c r="C9" s="146" t="s">
        <v>8</v>
      </c>
      <c r="D9" s="35">
        <f t="shared" ref="D9:D19" si="2">$D$7</f>
        <v>17356</v>
      </c>
      <c r="E9" s="35">
        <f>VLOOKUP(C4,'INFO-ACUM'!$B$2:$AH$249,5,FALSE)</f>
        <v>4831</v>
      </c>
      <c r="F9" s="245">
        <f t="shared" ref="F9:F21" si="3">IFERROR(E9/D9,0)</f>
        <v>0.27834754551740032</v>
      </c>
      <c r="G9" s="35">
        <f t="shared" si="0"/>
        <v>12525</v>
      </c>
      <c r="H9" s="243">
        <f t="shared" si="1"/>
        <v>0.72165245448259974</v>
      </c>
      <c r="J9" s="190"/>
      <c r="K9" s="191"/>
    </row>
    <row r="10" spans="2:12" ht="18" customHeight="1" x14ac:dyDescent="0.3">
      <c r="B10" s="269"/>
      <c r="C10" s="34" t="s">
        <v>11</v>
      </c>
      <c r="D10" s="35">
        <f t="shared" si="2"/>
        <v>17356</v>
      </c>
      <c r="E10" s="35">
        <f>VLOOKUP(C4,'INFO-ACUM'!$B$2:$AH$249,6,FALSE)</f>
        <v>4220</v>
      </c>
      <c r="F10" s="245">
        <f t="shared" si="3"/>
        <v>0.24314358147038487</v>
      </c>
      <c r="G10" s="35">
        <f t="shared" si="0"/>
        <v>13136</v>
      </c>
      <c r="H10" s="243">
        <f t="shared" si="1"/>
        <v>0.75685641852961516</v>
      </c>
      <c r="J10" s="190"/>
      <c r="K10" s="191"/>
    </row>
    <row r="11" spans="2:12" ht="18" customHeight="1" x14ac:dyDescent="0.3">
      <c r="B11" s="269"/>
      <c r="C11" s="34" t="s">
        <v>12</v>
      </c>
      <c r="D11" s="35">
        <f t="shared" si="2"/>
        <v>17356</v>
      </c>
      <c r="E11" s="35">
        <f>VLOOKUP(C4,'INFO-ACUM'!$B$2:$AH$249,7,FALSE)</f>
        <v>4236</v>
      </c>
      <c r="F11" s="245">
        <f t="shared" si="3"/>
        <v>0.24406545286932474</v>
      </c>
      <c r="G11" s="35">
        <f t="shared" si="0"/>
        <v>13120</v>
      </c>
      <c r="H11" s="243">
        <f t="shared" si="1"/>
        <v>0.75593454713067532</v>
      </c>
      <c r="J11" s="190"/>
      <c r="K11" s="191"/>
    </row>
    <row r="12" spans="2:12" ht="18" customHeight="1" x14ac:dyDescent="0.3">
      <c r="B12" s="269"/>
      <c r="C12" s="34" t="s">
        <v>13</v>
      </c>
      <c r="D12" s="35">
        <f t="shared" si="2"/>
        <v>17356</v>
      </c>
      <c r="E12" s="35">
        <f>VLOOKUP(C4,'INFO-ACUM'!$B$2:$AH$249,8,FALSE)</f>
        <v>4207</v>
      </c>
      <c r="F12" s="245">
        <f t="shared" si="3"/>
        <v>0.24239456095874626</v>
      </c>
      <c r="G12" s="35">
        <f t="shared" si="0"/>
        <v>13149</v>
      </c>
      <c r="H12" s="243">
        <f t="shared" si="1"/>
        <v>0.75760543904125377</v>
      </c>
      <c r="J12" s="190"/>
      <c r="K12" s="191"/>
    </row>
    <row r="13" spans="2:12" ht="18" customHeight="1" x14ac:dyDescent="0.3">
      <c r="B13" s="269"/>
      <c r="C13" s="34" t="s">
        <v>14</v>
      </c>
      <c r="D13" s="35">
        <f t="shared" si="2"/>
        <v>17356</v>
      </c>
      <c r="E13" s="35">
        <f>VLOOKUP(C4,'INFO-ACUM'!$B$2:$AH$249,9,FALSE)</f>
        <v>4184</v>
      </c>
      <c r="F13" s="245">
        <f t="shared" si="3"/>
        <v>0.24106937082277022</v>
      </c>
      <c r="G13" s="35">
        <f t="shared" si="0"/>
        <v>13172</v>
      </c>
      <c r="H13" s="243">
        <f t="shared" si="1"/>
        <v>0.75893062917722975</v>
      </c>
      <c r="J13" s="190"/>
      <c r="K13" s="191"/>
    </row>
    <row r="14" spans="2:12" ht="18" customHeight="1" x14ac:dyDescent="0.3">
      <c r="B14" s="269"/>
      <c r="C14" s="146" t="s">
        <v>15</v>
      </c>
      <c r="D14" s="35">
        <f t="shared" si="2"/>
        <v>17356</v>
      </c>
      <c r="E14" s="35">
        <f>VLOOKUP(C4,'INFO-ACUM'!$B$2:$AH$249,10,FALSE)</f>
        <v>4642</v>
      </c>
      <c r="F14" s="245">
        <f t="shared" si="3"/>
        <v>0.26745793961742337</v>
      </c>
      <c r="G14" s="35">
        <f t="shared" si="0"/>
        <v>12714</v>
      </c>
      <c r="H14" s="243">
        <f t="shared" si="1"/>
        <v>0.73254206038257663</v>
      </c>
      <c r="J14" s="190"/>
      <c r="K14" s="191"/>
    </row>
    <row r="15" spans="2:12" ht="18" customHeight="1" x14ac:dyDescent="0.3">
      <c r="B15" s="269"/>
      <c r="C15" s="146" t="s">
        <v>16</v>
      </c>
      <c r="D15" s="35">
        <f t="shared" si="2"/>
        <v>17356</v>
      </c>
      <c r="E15" s="35">
        <f>VLOOKUP(C4,'INFO-ACUM'!$B$2:$AH$249,11,FALSE)</f>
        <v>4564</v>
      </c>
      <c r="F15" s="245">
        <f t="shared" si="3"/>
        <v>0.2629638165475916</v>
      </c>
      <c r="G15" s="35">
        <f t="shared" si="0"/>
        <v>12792</v>
      </c>
      <c r="H15" s="243">
        <f t="shared" si="1"/>
        <v>0.7370361834524084</v>
      </c>
      <c r="J15" s="190"/>
      <c r="K15" s="191"/>
    </row>
    <row r="16" spans="2:12" ht="18" customHeight="1" x14ac:dyDescent="0.3">
      <c r="B16" s="269"/>
      <c r="C16" s="146" t="s">
        <v>17</v>
      </c>
      <c r="D16" s="35">
        <f t="shared" si="2"/>
        <v>17356</v>
      </c>
      <c r="E16" s="35">
        <f>VLOOKUP(C4,'INFO-ACUM'!$B$2:$AH$249,12,FALSE)</f>
        <v>4642</v>
      </c>
      <c r="F16" s="245">
        <f t="shared" si="3"/>
        <v>0.26745793961742337</v>
      </c>
      <c r="G16" s="35">
        <f t="shared" si="0"/>
        <v>12714</v>
      </c>
      <c r="H16" s="243">
        <f t="shared" si="1"/>
        <v>0.73254206038257663</v>
      </c>
      <c r="J16" s="190"/>
      <c r="K16" s="191"/>
    </row>
    <row r="17" spans="2:11" ht="18" customHeight="1" x14ac:dyDescent="0.3">
      <c r="B17" s="269"/>
      <c r="C17" s="34" t="s">
        <v>18</v>
      </c>
      <c r="D17" s="35">
        <f t="shared" si="2"/>
        <v>17356</v>
      </c>
      <c r="E17" s="35">
        <f>VLOOKUP(C4,'INFO-ACUM'!$B$2:$AH$249,13,FALSE)</f>
        <v>4666</v>
      </c>
      <c r="F17" s="245">
        <f t="shared" si="3"/>
        <v>0.26884074671583313</v>
      </c>
      <c r="G17" s="35">
        <f t="shared" si="0"/>
        <v>12690</v>
      </c>
      <c r="H17" s="243">
        <f t="shared" si="1"/>
        <v>0.73115925328416687</v>
      </c>
      <c r="J17" s="190"/>
      <c r="K17" s="191"/>
    </row>
    <row r="18" spans="2:11" ht="18" customHeight="1" x14ac:dyDescent="0.3">
      <c r="B18" s="269"/>
      <c r="C18" s="146" t="s">
        <v>457</v>
      </c>
      <c r="D18" s="35">
        <f t="shared" si="2"/>
        <v>17356</v>
      </c>
      <c r="E18" s="35">
        <f>VLOOKUP(C4,'INFO-ACUM'!$B$2:$AH$249,14,FALSE)</f>
        <v>4759</v>
      </c>
      <c r="F18" s="245">
        <f t="shared" si="3"/>
        <v>0.27419912422217102</v>
      </c>
      <c r="G18" s="35">
        <f t="shared" si="0"/>
        <v>12597</v>
      </c>
      <c r="H18" s="243">
        <f t="shared" si="1"/>
        <v>0.72580087577782892</v>
      </c>
      <c r="J18" s="190"/>
      <c r="K18" s="191"/>
    </row>
    <row r="19" spans="2:11" ht="18" customHeight="1" x14ac:dyDescent="0.3">
      <c r="B19" s="269"/>
      <c r="C19" s="146" t="s">
        <v>20</v>
      </c>
      <c r="D19" s="35">
        <f t="shared" si="2"/>
        <v>17356</v>
      </c>
      <c r="E19" s="35">
        <f>VLOOKUP(C4,'INFO-ACUM'!$B$2:$AH$249,15,FALSE)</f>
        <v>4757</v>
      </c>
      <c r="F19" s="245">
        <f t="shared" si="3"/>
        <v>0.27408389029730351</v>
      </c>
      <c r="G19" s="35">
        <f t="shared" si="0"/>
        <v>12599</v>
      </c>
      <c r="H19" s="243">
        <f t="shared" si="1"/>
        <v>0.72591610970269649</v>
      </c>
      <c r="J19" s="190"/>
      <c r="K19" s="191"/>
    </row>
    <row r="20" spans="2:11" ht="18" customHeight="1" x14ac:dyDescent="0.3">
      <c r="B20" s="269"/>
      <c r="C20" s="34" t="s">
        <v>21</v>
      </c>
      <c r="D20" s="78">
        <f>$D$7*50%</f>
        <v>8678</v>
      </c>
      <c r="E20" s="35">
        <f>VLOOKUP(C4,'INFO-ACUM'!$B$2:$AH$249,16,FALSE)</f>
        <v>17</v>
      </c>
      <c r="F20" s="245">
        <f t="shared" si="3"/>
        <v>1.9589767227471766E-3</v>
      </c>
      <c r="G20" s="35">
        <f t="shared" si="0"/>
        <v>8661</v>
      </c>
      <c r="H20" s="243">
        <f t="shared" si="1"/>
        <v>0.99804102327725286</v>
      </c>
      <c r="J20" s="190"/>
      <c r="K20" s="191"/>
    </row>
    <row r="21" spans="2:11" ht="18" customHeight="1" thickBot="1" x14ac:dyDescent="0.35">
      <c r="B21" s="270"/>
      <c r="C21" s="147" t="s">
        <v>22</v>
      </c>
      <c r="D21" s="79">
        <f>$D$7*50%</f>
        <v>8678</v>
      </c>
      <c r="E21" s="37">
        <f>VLOOKUP(C4,'INFO-ACUM'!$B$2:$AH$249,17,FALSE)</f>
        <v>0</v>
      </c>
      <c r="F21" s="246">
        <f t="shared" si="3"/>
        <v>0</v>
      </c>
      <c r="G21" s="37">
        <f t="shared" si="0"/>
        <v>8678</v>
      </c>
      <c r="H21" s="244">
        <f t="shared" si="1"/>
        <v>1</v>
      </c>
      <c r="J21" s="190"/>
      <c r="K21" s="191"/>
    </row>
    <row r="22" spans="2:11" ht="18" customHeight="1" thickBot="1" x14ac:dyDescent="0.35">
      <c r="C22" s="31"/>
    </row>
    <row r="23" spans="2:11" ht="31.8" thickTop="1" x14ac:dyDescent="0.3">
      <c r="B23" s="258" t="s">
        <v>228</v>
      </c>
      <c r="C23" s="259"/>
      <c r="D23" s="241" t="s">
        <v>230</v>
      </c>
      <c r="E23" s="241" t="s">
        <v>229</v>
      </c>
      <c r="F23" s="241" t="s">
        <v>231</v>
      </c>
      <c r="G23" s="241" t="s">
        <v>290</v>
      </c>
      <c r="H23" s="242" t="s">
        <v>291</v>
      </c>
    </row>
    <row r="24" spans="2:11" ht="18" customHeight="1" x14ac:dyDescent="0.3">
      <c r="B24" s="260" t="s">
        <v>232</v>
      </c>
      <c r="C24" s="76" t="s">
        <v>23</v>
      </c>
      <c r="D24" s="35">
        <f>VLOOKUP(C4,Prog!$B$8:$T$241,4,FALSE)</f>
        <v>19428</v>
      </c>
      <c r="E24" s="35">
        <f>VLOOKUP(C4,'INFO-ACUM'!$B$2:$AH$249,18,FALSE)</f>
        <v>4414</v>
      </c>
      <c r="F24" s="245">
        <f t="shared" ref="F24:F31" si="4">IFERROR(E24/D24,0)</f>
        <v>0.22719785876055179</v>
      </c>
      <c r="G24" s="35">
        <f>D24-E24</f>
        <v>15014</v>
      </c>
      <c r="H24" s="247">
        <f>100%-F24</f>
        <v>0.77280214123944824</v>
      </c>
    </row>
    <row r="25" spans="2:11" ht="18" customHeight="1" x14ac:dyDescent="0.3">
      <c r="B25" s="261"/>
      <c r="C25" s="76" t="s">
        <v>24</v>
      </c>
      <c r="D25" s="35">
        <f>$D$24</f>
        <v>19428</v>
      </c>
      <c r="E25" s="35">
        <f>VLOOKUP(C4,'INFO-ACUM'!$B$2:$AH$249,19,FALSE)</f>
        <v>4558</v>
      </c>
      <c r="F25" s="245">
        <f t="shared" si="4"/>
        <v>0.23460984146592548</v>
      </c>
      <c r="G25" s="35">
        <f t="shared" ref="G25:G31" si="5">D25-E25</f>
        <v>14870</v>
      </c>
      <c r="H25" s="247">
        <f t="shared" ref="H25:H31" si="6">100%-F25</f>
        <v>0.76539015853407455</v>
      </c>
    </row>
    <row r="26" spans="2:11" ht="18" customHeight="1" x14ac:dyDescent="0.3">
      <c r="B26" s="261"/>
      <c r="C26" s="34" t="s">
        <v>25</v>
      </c>
      <c r="D26" s="35">
        <f t="shared" ref="D26:D31" si="7">$D$24</f>
        <v>19428</v>
      </c>
      <c r="E26" s="35">
        <f>VLOOKUP(C4,'INFO-ACUM'!$B$2:$AH$249,20,FALSE)</f>
        <v>3740</v>
      </c>
      <c r="F26" s="245">
        <f t="shared" si="4"/>
        <v>0.19250566193123328</v>
      </c>
      <c r="G26" s="35">
        <f t="shared" si="5"/>
        <v>15688</v>
      </c>
      <c r="H26" s="247">
        <f t="shared" si="6"/>
        <v>0.80749433806876669</v>
      </c>
    </row>
    <row r="27" spans="2:11" ht="18" customHeight="1" x14ac:dyDescent="0.3">
      <c r="B27" s="261"/>
      <c r="C27" s="34" t="s">
        <v>21</v>
      </c>
      <c r="D27" s="35">
        <f t="shared" si="7"/>
        <v>19428</v>
      </c>
      <c r="E27" s="35">
        <f>VLOOKUP(C4,'INFO-ACUM'!$B$2:$AH$249,21,FALSE)</f>
        <v>1</v>
      </c>
      <c r="F27" s="245">
        <f t="shared" si="4"/>
        <v>5.1472102120650604E-5</v>
      </c>
      <c r="G27" s="35">
        <f t="shared" si="5"/>
        <v>19427</v>
      </c>
      <c r="H27" s="247">
        <f t="shared" si="6"/>
        <v>0.99994852789787936</v>
      </c>
    </row>
    <row r="28" spans="2:11" ht="18" customHeight="1" x14ac:dyDescent="0.3">
      <c r="B28" s="261"/>
      <c r="C28" s="34" t="s">
        <v>26</v>
      </c>
      <c r="D28" s="35">
        <f t="shared" si="7"/>
        <v>19428</v>
      </c>
      <c r="E28" s="35">
        <f>VLOOKUP(C4,'INFO-ACUM'!$B$2:$AH$249,22,FALSE)</f>
        <v>4322</v>
      </c>
      <c r="F28" s="245">
        <f t="shared" si="4"/>
        <v>0.22246242536545194</v>
      </c>
      <c r="G28" s="35">
        <f t="shared" si="5"/>
        <v>15106</v>
      </c>
      <c r="H28" s="247">
        <f t="shared" si="6"/>
        <v>0.77753757463454809</v>
      </c>
    </row>
    <row r="29" spans="2:11" ht="18" customHeight="1" x14ac:dyDescent="0.3">
      <c r="B29" s="261"/>
      <c r="C29" s="76" t="s">
        <v>27</v>
      </c>
      <c r="D29" s="35">
        <f t="shared" si="7"/>
        <v>19428</v>
      </c>
      <c r="E29" s="35">
        <f>VLOOKUP(C4,'INFO-ACUM'!$B$2:$AH$249,23,FALSE)</f>
        <v>3434</v>
      </c>
      <c r="F29" s="245">
        <f t="shared" si="4"/>
        <v>0.17675519868231418</v>
      </c>
      <c r="G29" s="35">
        <f t="shared" si="5"/>
        <v>15994</v>
      </c>
      <c r="H29" s="247">
        <f t="shared" si="6"/>
        <v>0.82324480131768585</v>
      </c>
    </row>
    <row r="30" spans="2:11" ht="18" customHeight="1" x14ac:dyDescent="0.3">
      <c r="B30" s="261"/>
      <c r="C30" s="76" t="s">
        <v>28</v>
      </c>
      <c r="D30" s="35">
        <f t="shared" si="7"/>
        <v>19428</v>
      </c>
      <c r="E30" s="35">
        <f>VLOOKUP(C4,'INFO-ACUM'!$B$2:$AH$249,24,FALSE)</f>
        <v>4016</v>
      </c>
      <c r="F30" s="245">
        <f t="shared" si="4"/>
        <v>0.20671196211653284</v>
      </c>
      <c r="G30" s="35">
        <f t="shared" si="5"/>
        <v>15412</v>
      </c>
      <c r="H30" s="247">
        <f t="shared" si="6"/>
        <v>0.79328803788346713</v>
      </c>
    </row>
    <row r="31" spans="2:11" ht="18" customHeight="1" thickBot="1" x14ac:dyDescent="0.35">
      <c r="B31" s="262"/>
      <c r="C31" s="77" t="s">
        <v>458</v>
      </c>
      <c r="D31" s="37">
        <f t="shared" si="7"/>
        <v>19428</v>
      </c>
      <c r="E31" s="37">
        <f>VLOOKUP(C4,'INFO-ACUM'!$B$2:$AH$249,25,FALSE)</f>
        <v>3965</v>
      </c>
      <c r="F31" s="246">
        <f t="shared" si="4"/>
        <v>0.20408688490837965</v>
      </c>
      <c r="G31" s="37">
        <f t="shared" si="5"/>
        <v>15463</v>
      </c>
      <c r="H31" s="248">
        <f t="shared" si="6"/>
        <v>0.79591311509162033</v>
      </c>
    </row>
    <row r="32" spans="2:11" ht="18" customHeight="1" thickBot="1" x14ac:dyDescent="0.35">
      <c r="C32" s="31"/>
      <c r="E32" s="38"/>
      <c r="F32" s="38"/>
      <c r="G32" s="38"/>
      <c r="H32" s="38"/>
    </row>
    <row r="33" spans="2:8" ht="31.8" thickTop="1" x14ac:dyDescent="0.3">
      <c r="B33" s="258" t="s">
        <v>228</v>
      </c>
      <c r="C33" s="259"/>
      <c r="D33" s="241" t="s">
        <v>230</v>
      </c>
      <c r="E33" s="241" t="s">
        <v>229</v>
      </c>
      <c r="F33" s="241" t="s">
        <v>231</v>
      </c>
      <c r="G33" s="241" t="s">
        <v>290</v>
      </c>
      <c r="H33" s="242" t="s">
        <v>291</v>
      </c>
    </row>
    <row r="34" spans="2:8" ht="18" customHeight="1" x14ac:dyDescent="0.3">
      <c r="B34" s="263" t="s">
        <v>227</v>
      </c>
      <c r="C34" s="76" t="s">
        <v>30</v>
      </c>
      <c r="D34" s="35">
        <f>VLOOKUP(C4,Prog!$B$8:$T$241,7,FALSE)</f>
        <v>22918</v>
      </c>
      <c r="E34" s="35">
        <f>VLOOKUP(C4,'INFO-ACUM'!$B$2:$AH$249,26,FALSE)</f>
        <v>3348</v>
      </c>
      <c r="F34" s="245">
        <f t="shared" ref="F34:F35" si="8">IFERROR(E34/D34,0)</f>
        <v>0.14608604590278385</v>
      </c>
      <c r="G34" s="35">
        <f>D34-E34</f>
        <v>19570</v>
      </c>
      <c r="H34" s="247">
        <f>100%-F34</f>
        <v>0.85391395409721615</v>
      </c>
    </row>
    <row r="35" spans="2:8" ht="18" customHeight="1" thickBot="1" x14ac:dyDescent="0.35">
      <c r="B35" s="264"/>
      <c r="C35" s="77" t="s">
        <v>31</v>
      </c>
      <c r="D35" s="37">
        <f>D34</f>
        <v>22918</v>
      </c>
      <c r="E35" s="37">
        <f>VLOOKUP(C4,'INFO-ACUM'!$B$2:$AH$249,27,FALSE)</f>
        <v>2649</v>
      </c>
      <c r="F35" s="246">
        <f t="shared" si="8"/>
        <v>0.11558600226895889</v>
      </c>
      <c r="G35" s="37">
        <f t="shared" ref="G35" si="9">D35-E35</f>
        <v>20269</v>
      </c>
      <c r="H35" s="248">
        <f t="shared" ref="H35" si="10">100%-F35</f>
        <v>0.88441399773104112</v>
      </c>
    </row>
    <row r="36" spans="2:8" ht="15" thickBot="1" x14ac:dyDescent="0.35"/>
    <row r="37" spans="2:8" ht="31.8" thickTop="1" x14ac:dyDescent="0.3">
      <c r="B37" s="258" t="s">
        <v>228</v>
      </c>
      <c r="C37" s="259"/>
      <c r="D37" s="241" t="s">
        <v>230</v>
      </c>
      <c r="E37" s="241" t="s">
        <v>229</v>
      </c>
      <c r="F37" s="241" t="s">
        <v>231</v>
      </c>
      <c r="G37" s="241" t="s">
        <v>290</v>
      </c>
      <c r="H37" s="242" t="s">
        <v>291</v>
      </c>
    </row>
    <row r="38" spans="2:8" ht="15.6" x14ac:dyDescent="0.3">
      <c r="B38" s="263" t="s">
        <v>304</v>
      </c>
      <c r="C38" s="76" t="s">
        <v>378</v>
      </c>
      <c r="D38" s="35">
        <f>VLOOKUP(C4,Prog!$B$8:$T$241,8,FALSE)</f>
        <v>0</v>
      </c>
      <c r="E38" s="35">
        <f>VLOOKUP(C4,'INFO-ACUM'!$B$2:$AH$249,30,FALSE)</f>
        <v>10734</v>
      </c>
      <c r="F38" s="245">
        <f t="shared" ref="F38:F39" si="11">IFERROR(E38/D38,0)</f>
        <v>0</v>
      </c>
      <c r="G38" s="35">
        <f>D38-E38</f>
        <v>-10734</v>
      </c>
      <c r="H38" s="247">
        <f>100%-F38</f>
        <v>1</v>
      </c>
    </row>
    <row r="39" spans="2:8" ht="16.2" thickBot="1" x14ac:dyDescent="0.35">
      <c r="B39" s="264"/>
      <c r="C39" s="77" t="s">
        <v>379</v>
      </c>
      <c r="D39" s="37">
        <f>D38</f>
        <v>0</v>
      </c>
      <c r="E39" s="37">
        <f>VLOOKUP(C4,'INFO-ACUM'!$B$2:$AH$249,31,FALSE)</f>
        <v>0</v>
      </c>
      <c r="F39" s="246">
        <f t="shared" si="11"/>
        <v>0</v>
      </c>
      <c r="G39" s="37">
        <f t="shared" ref="G39" si="12">D39-E39</f>
        <v>0</v>
      </c>
      <c r="H39" s="248">
        <f t="shared" ref="H39" si="13">100%-F39</f>
        <v>1</v>
      </c>
    </row>
    <row r="40" spans="2:8" ht="15" thickBot="1" x14ac:dyDescent="0.35"/>
    <row r="41" spans="2:8" ht="31.8" thickTop="1" x14ac:dyDescent="0.3">
      <c r="B41" s="258" t="s">
        <v>228</v>
      </c>
      <c r="C41" s="259"/>
      <c r="D41" s="241" t="s">
        <v>230</v>
      </c>
      <c r="E41" s="241" t="s">
        <v>229</v>
      </c>
      <c r="F41" s="241" t="s">
        <v>231</v>
      </c>
      <c r="G41" s="241" t="s">
        <v>290</v>
      </c>
      <c r="H41" s="242" t="s">
        <v>291</v>
      </c>
    </row>
    <row r="42" spans="2:8" ht="15.6" x14ac:dyDescent="0.3">
      <c r="B42" s="263" t="s">
        <v>707</v>
      </c>
      <c r="C42" s="34" t="s">
        <v>302</v>
      </c>
      <c r="D42" s="35">
        <f>VLOOKUP(C4,Prog!$B$8:$T$299,18,FALSE)</f>
        <v>62927</v>
      </c>
      <c r="E42" s="41">
        <f>VLOOKUP(C4,'INFO-ACUM'!$B$2:$AH$249,28,FALSE)</f>
        <v>1778</v>
      </c>
      <c r="F42" s="245">
        <f t="shared" ref="F42:F43" si="14">IFERROR(E42/D42,0)</f>
        <v>2.8254962098940042E-2</v>
      </c>
      <c r="G42" s="35">
        <f>D42-E42</f>
        <v>61149</v>
      </c>
      <c r="H42" s="247">
        <f>100%-F42</f>
        <v>0.97174503790105993</v>
      </c>
    </row>
    <row r="43" spans="2:8" ht="16.2" thickBot="1" x14ac:dyDescent="0.35">
      <c r="B43" s="264"/>
      <c r="C43" s="36" t="s">
        <v>303</v>
      </c>
      <c r="D43" s="37">
        <f>VLOOKUP(C4,Prog!$B$8:$T$299,19,FALSE)</f>
        <v>125839</v>
      </c>
      <c r="E43" s="42">
        <f>VLOOKUP(C4,'INFO-ACUM'!$B$2:$AH$249,29,FALSE)</f>
        <v>754</v>
      </c>
      <c r="F43" s="246">
        <f t="shared" si="14"/>
        <v>5.9917831514872174E-3</v>
      </c>
      <c r="G43" s="37">
        <f t="shared" ref="G43" si="15">D43-E43</f>
        <v>125085</v>
      </c>
      <c r="H43" s="248">
        <f t="shared" ref="H43" si="16">100%-F43</f>
        <v>0.99400821684851282</v>
      </c>
    </row>
    <row r="44" spans="2:8" ht="18" customHeight="1" thickBot="1" x14ac:dyDescent="0.35"/>
    <row r="45" spans="2:8" ht="31.8" thickTop="1" x14ac:dyDescent="0.3">
      <c r="B45" s="258" t="s">
        <v>228</v>
      </c>
      <c r="C45" s="259"/>
      <c r="D45" s="241" t="s">
        <v>230</v>
      </c>
      <c r="E45" s="241" t="s">
        <v>229</v>
      </c>
      <c r="F45" s="241" t="s">
        <v>231</v>
      </c>
      <c r="G45" s="241" t="s">
        <v>290</v>
      </c>
      <c r="H45" s="242" t="s">
        <v>291</v>
      </c>
    </row>
    <row r="46" spans="2:8" ht="15.6" x14ac:dyDescent="0.3">
      <c r="B46" s="263" t="s">
        <v>717</v>
      </c>
      <c r="C46" s="34" t="s">
        <v>708</v>
      </c>
      <c r="D46" s="35">
        <f>VLOOKUP(C4,Prog!$B$8:$T$299,11,FALSE)</f>
        <v>5698</v>
      </c>
      <c r="E46" s="41">
        <f>VLOOKUP(C4,'INFO-ACUM'!$B$2:$AH$249,32,FALSE)</f>
        <v>616</v>
      </c>
      <c r="F46" s="245">
        <f t="shared" ref="F46:F47" si="17">IFERROR(E46/D46,0)</f>
        <v>0.10810810810810811</v>
      </c>
      <c r="G46" s="35">
        <f>D46-E46</f>
        <v>5082</v>
      </c>
      <c r="H46" s="247">
        <f>100%-F46</f>
        <v>0.89189189189189189</v>
      </c>
    </row>
    <row r="47" spans="2:8" ht="16.2" thickBot="1" x14ac:dyDescent="0.35">
      <c r="B47" s="264"/>
      <c r="C47" s="36" t="s">
        <v>718</v>
      </c>
      <c r="D47" s="37">
        <f>VLOOKUP(C4,Prog!$B$8:$T$299,10,FALSE)</f>
        <v>5698</v>
      </c>
      <c r="E47" s="42">
        <f>VLOOKUP(C4,'INFO-ACUM'!$B$2:$AH$249,33,FALSE)</f>
        <v>3196</v>
      </c>
      <c r="F47" s="246">
        <f t="shared" si="17"/>
        <v>0.56089856089856094</v>
      </c>
      <c r="G47" s="37">
        <f t="shared" ref="G47" si="18">D47-E47</f>
        <v>2502</v>
      </c>
      <c r="H47" s="248">
        <f t="shared" ref="H47" si="19">100%-F47</f>
        <v>0.43910143910143906</v>
      </c>
    </row>
    <row r="50" spans="2:12" ht="15.6" x14ac:dyDescent="0.3">
      <c r="B50" s="273" t="str">
        <f>CONCATENATE("INDICADOR DE NIÑAS Y NIÑOS CON VACUNA COMPLETA -", C4, " EN EL AÑO 2025")</f>
        <v>INDICADOR DE NIÑAS Y NIÑOS CON VACUNA COMPLETA -TOTAL GERESA EN EL AÑO 2025</v>
      </c>
      <c r="C50" s="273"/>
      <c r="D50" s="273"/>
      <c r="E50" s="273"/>
      <c r="F50" s="273"/>
      <c r="G50" s="273"/>
      <c r="H50" s="273"/>
    </row>
    <row r="51" spans="2:12" ht="9.6" customHeight="1" thickBot="1" x14ac:dyDescent="0.35">
      <c r="B51" s="126"/>
      <c r="C51" s="127"/>
      <c r="D51" s="126"/>
      <c r="E51" s="126"/>
      <c r="F51" s="126"/>
      <c r="L51" s="152" t="str">
        <f>CONCATENATE(B2," ","  DE 4 AÑOS")</f>
        <v>GERESA LAMBAYEQUE ESTRATEGIA  DE INMUNIZACIONES  ACUMULADO AL MES DE ABRIL* 2025 EN: TOTAL GERESA   DE 4 AÑOS</v>
      </c>
    </row>
    <row r="52" spans="2:12" ht="15" thickTop="1" x14ac:dyDescent="0.3">
      <c r="B52" s="249" t="s">
        <v>394</v>
      </c>
      <c r="C52" s="274" t="s">
        <v>395</v>
      </c>
      <c r="D52" s="274"/>
      <c r="E52" s="274"/>
      <c r="F52" s="250" t="s">
        <v>230</v>
      </c>
      <c r="G52" s="251" t="s">
        <v>396</v>
      </c>
      <c r="H52" s="252" t="s">
        <v>231</v>
      </c>
    </row>
    <row r="53" spans="2:12" ht="16.2" customHeight="1" x14ac:dyDescent="0.3">
      <c r="B53" s="275" t="s">
        <v>412</v>
      </c>
      <c r="C53" s="166" t="s">
        <v>397</v>
      </c>
      <c r="D53" s="166"/>
      <c r="E53" s="166"/>
      <c r="F53" s="129">
        <f>D7</f>
        <v>17356</v>
      </c>
      <c r="G53" s="134">
        <f>E7</f>
        <v>4406</v>
      </c>
      <c r="H53" s="143">
        <f>G53/F53</f>
        <v>0.25386033648306061</v>
      </c>
    </row>
    <row r="54" spans="2:12" ht="16.2" customHeight="1" x14ac:dyDescent="0.3">
      <c r="B54" s="275"/>
      <c r="C54" s="166" t="s">
        <v>398</v>
      </c>
      <c r="D54" s="166"/>
      <c r="E54" s="166"/>
      <c r="F54" s="129">
        <f>F53</f>
        <v>17356</v>
      </c>
      <c r="G54" s="134">
        <f>E9</f>
        <v>4831</v>
      </c>
      <c r="H54" s="143">
        <f t="shared" ref="H54:H67" si="20">G54/F54</f>
        <v>0.27834754551740032</v>
      </c>
    </row>
    <row r="55" spans="2:12" ht="16.2" customHeight="1" x14ac:dyDescent="0.3">
      <c r="B55" s="275"/>
      <c r="C55" s="166" t="s">
        <v>399</v>
      </c>
      <c r="D55" s="166"/>
      <c r="E55" s="166"/>
      <c r="F55" s="129">
        <f t="shared" ref="F55:F59" si="21">F54</f>
        <v>17356</v>
      </c>
      <c r="G55" s="134">
        <f>E14</f>
        <v>4642</v>
      </c>
      <c r="H55" s="143">
        <f t="shared" si="20"/>
        <v>0.26745793961742337</v>
      </c>
    </row>
    <row r="56" spans="2:12" ht="16.2" customHeight="1" x14ac:dyDescent="0.3">
      <c r="B56" s="275"/>
      <c r="C56" s="166" t="s">
        <v>400</v>
      </c>
      <c r="D56" s="166"/>
      <c r="E56" s="166"/>
      <c r="F56" s="129">
        <f t="shared" si="21"/>
        <v>17356</v>
      </c>
      <c r="G56" s="134">
        <f>E15</f>
        <v>4564</v>
      </c>
      <c r="H56" s="143">
        <f t="shared" si="20"/>
        <v>0.2629638165475916</v>
      </c>
    </row>
    <row r="57" spans="2:12" ht="16.2" customHeight="1" x14ac:dyDescent="0.3">
      <c r="B57" s="275"/>
      <c r="C57" s="166" t="s">
        <v>401</v>
      </c>
      <c r="D57" s="166"/>
      <c r="E57" s="166"/>
      <c r="F57" s="129">
        <f t="shared" si="21"/>
        <v>17356</v>
      </c>
      <c r="G57" s="134">
        <f>E16</f>
        <v>4642</v>
      </c>
      <c r="H57" s="143">
        <f t="shared" si="20"/>
        <v>0.26745793961742337</v>
      </c>
    </row>
    <row r="58" spans="2:12" ht="16.2" customHeight="1" x14ac:dyDescent="0.3">
      <c r="B58" s="275"/>
      <c r="C58" s="166" t="s">
        <v>402</v>
      </c>
      <c r="D58" s="166"/>
      <c r="E58" s="166"/>
      <c r="F58" s="129">
        <f t="shared" si="21"/>
        <v>17356</v>
      </c>
      <c r="G58" s="134">
        <f>E19</f>
        <v>4757</v>
      </c>
      <c r="H58" s="143">
        <f t="shared" si="20"/>
        <v>0.27408389029730351</v>
      </c>
    </row>
    <row r="59" spans="2:12" ht="16.2" customHeight="1" thickBot="1" x14ac:dyDescent="0.35">
      <c r="B59" s="275"/>
      <c r="C59" s="128" t="s">
        <v>658</v>
      </c>
      <c r="D59" s="128"/>
      <c r="E59" s="128"/>
      <c r="F59" s="129">
        <f t="shared" si="21"/>
        <v>17356</v>
      </c>
      <c r="G59" s="135">
        <f>E18</f>
        <v>4759</v>
      </c>
      <c r="H59" s="143">
        <f t="shared" si="20"/>
        <v>0.27419912422217102</v>
      </c>
    </row>
    <row r="60" spans="2:12" ht="16.2" customHeight="1" x14ac:dyDescent="0.3">
      <c r="B60" s="275"/>
      <c r="C60" s="167" t="s">
        <v>404</v>
      </c>
      <c r="D60" s="167"/>
      <c r="E60" s="167"/>
      <c r="F60" s="130">
        <f>D24</f>
        <v>19428</v>
      </c>
      <c r="G60" s="136">
        <f>E24</f>
        <v>4414</v>
      </c>
      <c r="H60" s="143">
        <f t="shared" si="20"/>
        <v>0.22719785876055179</v>
      </c>
    </row>
    <row r="61" spans="2:12" ht="16.2" customHeight="1" x14ac:dyDescent="0.3">
      <c r="B61" s="275"/>
      <c r="C61" s="163" t="s">
        <v>405</v>
      </c>
      <c r="D61" s="163"/>
      <c r="E61" s="163"/>
      <c r="F61" s="131">
        <f>F60</f>
        <v>19428</v>
      </c>
      <c r="G61" s="137">
        <f>E25</f>
        <v>4558</v>
      </c>
      <c r="H61" s="143">
        <f t="shared" si="20"/>
        <v>0.23460984146592548</v>
      </c>
    </row>
    <row r="62" spans="2:12" ht="16.2" customHeight="1" x14ac:dyDescent="0.3">
      <c r="B62" s="275"/>
      <c r="C62" s="163" t="s">
        <v>406</v>
      </c>
      <c r="D62" s="163"/>
      <c r="E62" s="163"/>
      <c r="F62" s="131">
        <f t="shared" ref="F62:F65" si="22">F61</f>
        <v>19428</v>
      </c>
      <c r="G62" s="137">
        <f>E26</f>
        <v>3740</v>
      </c>
      <c r="H62" s="143">
        <f t="shared" si="20"/>
        <v>0.19250566193123328</v>
      </c>
      <c r="I62"/>
    </row>
    <row r="63" spans="2:12" ht="16.2" customHeight="1" x14ac:dyDescent="0.3">
      <c r="B63" s="275"/>
      <c r="C63" s="163" t="s">
        <v>407</v>
      </c>
      <c r="D63" s="163"/>
      <c r="E63" s="163"/>
      <c r="F63" s="131">
        <f t="shared" si="22"/>
        <v>19428</v>
      </c>
      <c r="G63" s="137">
        <f>E29</f>
        <v>3434</v>
      </c>
      <c r="H63" s="143">
        <f t="shared" si="20"/>
        <v>0.17675519868231418</v>
      </c>
    </row>
    <row r="64" spans="2:12" ht="16.2" customHeight="1" x14ac:dyDescent="0.3">
      <c r="B64" s="275"/>
      <c r="C64" s="163" t="s">
        <v>408</v>
      </c>
      <c r="D64" s="163"/>
      <c r="E64" s="163"/>
      <c r="F64" s="131">
        <f t="shared" si="22"/>
        <v>19428</v>
      </c>
      <c r="G64" s="137">
        <f>E30</f>
        <v>4016</v>
      </c>
      <c r="H64" s="143">
        <f t="shared" si="20"/>
        <v>0.20671196211653284</v>
      </c>
    </row>
    <row r="65" spans="2:8" ht="16.2" customHeight="1" thickBot="1" x14ac:dyDescent="0.35">
      <c r="B65" s="275"/>
      <c r="C65" s="164" t="s">
        <v>409</v>
      </c>
      <c r="D65" s="164"/>
      <c r="E65" s="164"/>
      <c r="F65" s="132">
        <f t="shared" si="22"/>
        <v>19428</v>
      </c>
      <c r="G65" s="138">
        <f>E31</f>
        <v>3965</v>
      </c>
      <c r="H65" s="143">
        <f t="shared" si="20"/>
        <v>0.20408688490837965</v>
      </c>
    </row>
    <row r="66" spans="2:8" ht="16.2" customHeight="1" x14ac:dyDescent="0.3">
      <c r="B66" s="275"/>
      <c r="C66" s="165" t="s">
        <v>410</v>
      </c>
      <c r="D66" s="165"/>
      <c r="E66" s="165"/>
      <c r="F66" s="133">
        <f>D34</f>
        <v>22918</v>
      </c>
      <c r="G66" s="139">
        <f>E34</f>
        <v>3348</v>
      </c>
      <c r="H66" s="143">
        <f t="shared" si="20"/>
        <v>0.14608604590278385</v>
      </c>
    </row>
    <row r="67" spans="2:8" ht="16.2" customHeight="1" thickBot="1" x14ac:dyDescent="0.35">
      <c r="B67" s="276"/>
      <c r="C67" s="168" t="s">
        <v>411</v>
      </c>
      <c r="D67" s="168"/>
      <c r="E67" s="168"/>
      <c r="F67" s="140">
        <f>D34</f>
        <v>22918</v>
      </c>
      <c r="G67" s="141">
        <f>E35</f>
        <v>2649</v>
      </c>
      <c r="H67" s="143">
        <f t="shared" si="20"/>
        <v>0.11558600226895889</v>
      </c>
    </row>
    <row r="68" spans="2:8" ht="19.2" thickTop="1" thickBot="1" x14ac:dyDescent="0.35">
      <c r="B68" s="271" t="s">
        <v>403</v>
      </c>
      <c r="C68" s="272"/>
      <c r="D68" s="272"/>
      <c r="E68" s="272"/>
      <c r="F68" s="272"/>
      <c r="G68" s="272"/>
      <c r="H68" s="142">
        <f>SUM(G53:G67)/SUM(F53:F67)</f>
        <v>0.22094358497477951</v>
      </c>
    </row>
    <row r="69" spans="2:8" ht="15" thickTop="1" x14ac:dyDescent="0.3"/>
  </sheetData>
  <sheetProtection algorithmName="SHA-512" hashValue="c63sFPNeVmMJBKYX5cZZP0swJFAcqAd49NrP8G1NOF4vZ8AnDIrKclj3YeiLD2XYBEKJwbU+Zxno/+A0F7loXg==" saltValue="XlK9ETQcQlK9iVGFKZt5Zw==" spinCount="100000" sheet="1" objects="1" scenarios="1"/>
  <mergeCells count="18">
    <mergeCell ref="B68:G68"/>
    <mergeCell ref="B50:H50"/>
    <mergeCell ref="C52:E52"/>
    <mergeCell ref="B53:B67"/>
    <mergeCell ref="B42:B43"/>
    <mergeCell ref="B45:C45"/>
    <mergeCell ref="B46:B47"/>
    <mergeCell ref="B2:H2"/>
    <mergeCell ref="C4:E4"/>
    <mergeCell ref="B6:C6"/>
    <mergeCell ref="B7:B21"/>
    <mergeCell ref="B23:C23"/>
    <mergeCell ref="B41:C41"/>
    <mergeCell ref="B24:B31"/>
    <mergeCell ref="B33:C33"/>
    <mergeCell ref="B34:B35"/>
    <mergeCell ref="B37:C37"/>
    <mergeCell ref="B38:B39"/>
  </mergeCells>
  <pageMargins left="0" right="0" top="0" bottom="0" header="0.31496062992125984" footer="0.31496062992125984"/>
  <pageSetup paperSize="9" scale="79" orientation="landscape" r:id="rId1"/>
  <rowBreaks count="1" manualBreakCount="1">
    <brk id="39" max="16383" man="1"/>
  </rowBreaks>
  <colBreaks count="1" manualBreakCount="1">
    <brk id="1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C31239AB-296B-46A4-80BF-20803A88F054}">
          <x14:formula1>
            <xm:f>'INFO-ACUM'!$B$2:$B$222</xm:f>
          </x14:formula1>
          <xm:sqref>C4:E4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04CE4-E2D2-4A7F-9885-A76C648501A8}">
  <sheetPr>
    <tabColor rgb="FF0070C0"/>
  </sheetPr>
  <dimension ref="B1:L70"/>
  <sheetViews>
    <sheetView showGridLines="0" zoomScale="115" zoomScaleNormal="115" zoomScaleSheetLayoutView="100" workbookViewId="0">
      <selection activeCell="B2" sqref="B2:H2"/>
    </sheetView>
  </sheetViews>
  <sheetFormatPr baseColWidth="10" defaultColWidth="11.44140625" defaultRowHeight="14.4" x14ac:dyDescent="0.3"/>
  <cols>
    <col min="1" max="1" width="5.33203125" style="31" customWidth="1"/>
    <col min="2" max="2" width="19.88671875" style="31" customWidth="1"/>
    <col min="3" max="3" width="20" style="32" customWidth="1"/>
    <col min="4" max="5" width="18.77734375" style="31" customWidth="1"/>
    <col min="6" max="8" width="16.44140625" style="31" customWidth="1"/>
    <col min="9" max="16384" width="11.44140625" style="31"/>
  </cols>
  <sheetData>
    <row r="1" spans="2:12" ht="15" thickBot="1" x14ac:dyDescent="0.35"/>
    <row r="2" spans="2:12" ht="23.25" customHeight="1" thickTop="1" thickBot="1" x14ac:dyDescent="0.35">
      <c r="B2" s="277" t="str">
        <f>CONCATENATE("GERESA LAMBAYEQUE ESTRATEGIA  DE INMUNIZACIONES  ACUMULADO DEL AÑO 2025 EN: ",C5)</f>
        <v>GERESA LAMBAYEQUE ESTRATEGIA  DE INMUNIZACIONES  ACUMULADO DEL AÑO 2025 EN: POSOPE ALTO</v>
      </c>
      <c r="C2" s="278"/>
      <c r="D2" s="278"/>
      <c r="E2" s="278"/>
      <c r="F2" s="278"/>
      <c r="G2" s="278"/>
      <c r="H2" s="279"/>
      <c r="L2" s="90" t="str">
        <f>CONCATENATE(B2," "," MENORES DE 1 AÑO")</f>
        <v>GERESA LAMBAYEQUE ESTRATEGIA  DE INMUNIZACIONES  ACUMULADO DEL AÑO 2025 EN: POSOPE ALTO  MENORES DE 1 AÑO</v>
      </c>
    </row>
    <row r="3" spans="2:12" ht="18" customHeight="1" thickTop="1" x14ac:dyDescent="0.3">
      <c r="B3" s="155" t="s">
        <v>415</v>
      </c>
      <c r="C3" s="154">
        <v>3</v>
      </c>
      <c r="L3" s="90"/>
    </row>
    <row r="4" spans="2:12" ht="6" customHeight="1" x14ac:dyDescent="0.3">
      <c r="L4" s="90" t="str">
        <f>CONCATENATE(B2," ","  DE 1 AÑO")</f>
        <v>GERESA LAMBAYEQUE ESTRATEGIA  DE INMUNIZACIONES  ACUMULADO DEL AÑO 2025 EN: POSOPE ALTO   DE 1 AÑO</v>
      </c>
    </row>
    <row r="5" spans="2:12" ht="15.6" x14ac:dyDescent="0.3">
      <c r="B5" s="1" t="s">
        <v>233</v>
      </c>
      <c r="C5" s="280" t="s">
        <v>54</v>
      </c>
      <c r="D5" s="280"/>
      <c r="E5" s="280"/>
    </row>
    <row r="6" spans="2:12" ht="15" thickBot="1" x14ac:dyDescent="0.35">
      <c r="B6" s="43" t="s">
        <v>413</v>
      </c>
    </row>
    <row r="7" spans="2:12" s="33" customFormat="1" ht="31.8" thickTop="1" x14ac:dyDescent="0.3">
      <c r="B7" s="258" t="s">
        <v>228</v>
      </c>
      <c r="C7" s="259"/>
      <c r="D7" s="241" t="s">
        <v>230</v>
      </c>
      <c r="E7" s="241" t="s">
        <v>229</v>
      </c>
      <c r="F7" s="241" t="s">
        <v>231</v>
      </c>
      <c r="G7" s="241" t="s">
        <v>290</v>
      </c>
      <c r="H7" s="242" t="s">
        <v>291</v>
      </c>
    </row>
    <row r="8" spans="2:12" ht="18" customHeight="1" x14ac:dyDescent="0.3">
      <c r="B8" s="269" t="s">
        <v>226</v>
      </c>
      <c r="C8" s="146" t="s">
        <v>416</v>
      </c>
      <c r="D8" s="35">
        <f>IFERROR(VLOOKUP(C5,Prog!$B$8:$T$241,3,FALSE),0)</f>
        <v>195</v>
      </c>
      <c r="E8" s="35">
        <f>VLOOKUP($C$3&amp;$C$5,'INFO-MESES'!$A$2:$AJ$3999,5,FALSE)</f>
        <v>13</v>
      </c>
      <c r="F8" s="245">
        <f>IFERROR(E8/D8,0)</f>
        <v>6.6666666666666666E-2</v>
      </c>
      <c r="G8" s="35">
        <f>D8-E8</f>
        <v>182</v>
      </c>
      <c r="H8" s="243">
        <f>100%-F8</f>
        <v>0.93333333333333335</v>
      </c>
    </row>
    <row r="9" spans="2:12" ht="18" hidden="1" customHeight="1" x14ac:dyDescent="0.3">
      <c r="B9" s="269"/>
      <c r="C9" s="146" t="s">
        <v>8</v>
      </c>
      <c r="D9" s="35">
        <f>$D$8</f>
        <v>195</v>
      </c>
      <c r="E9" s="35" t="e">
        <f>VLOOKUP(C5,'INFO-MESES'!$C$2:$AJ$3999,3,FALSE)</f>
        <v>#N/A</v>
      </c>
      <c r="F9" s="245">
        <f t="shared" ref="F9:F22" si="0">IFERROR(E9/D9,0)</f>
        <v>0</v>
      </c>
      <c r="G9" s="35" t="e">
        <f t="shared" ref="G9:G22" si="1">D9-E9</f>
        <v>#N/A</v>
      </c>
      <c r="H9" s="243">
        <f t="shared" ref="H9:H22" si="2">100%-F9</f>
        <v>1</v>
      </c>
    </row>
    <row r="10" spans="2:12" ht="18" customHeight="1" x14ac:dyDescent="0.3">
      <c r="B10" s="269"/>
      <c r="C10" s="146" t="s">
        <v>8</v>
      </c>
      <c r="D10" s="35">
        <f t="shared" ref="D10:D20" si="3">$D$8</f>
        <v>195</v>
      </c>
      <c r="E10" s="35">
        <f>VLOOKUP($C$3&amp;$C$5,'INFO-MESES'!$A$2:$AJ$3999,8,FALSE)</f>
        <v>14</v>
      </c>
      <c r="F10" s="245">
        <f t="shared" si="0"/>
        <v>7.179487179487179E-2</v>
      </c>
      <c r="G10" s="35">
        <f t="shared" si="1"/>
        <v>181</v>
      </c>
      <c r="H10" s="243">
        <f t="shared" si="2"/>
        <v>0.92820512820512824</v>
      </c>
    </row>
    <row r="11" spans="2:12" ht="18" customHeight="1" x14ac:dyDescent="0.3">
      <c r="B11" s="269"/>
      <c r="C11" s="34" t="s">
        <v>11</v>
      </c>
      <c r="D11" s="35">
        <f t="shared" si="3"/>
        <v>195</v>
      </c>
      <c r="E11" s="35">
        <f>VLOOKUP($C$3&amp;$C$5,'INFO-MESES'!$A$2:$AJ$3999,9,FALSE)</f>
        <v>15</v>
      </c>
      <c r="F11" s="245">
        <f t="shared" si="0"/>
        <v>7.6923076923076927E-2</v>
      </c>
      <c r="G11" s="35">
        <f t="shared" si="1"/>
        <v>180</v>
      </c>
      <c r="H11" s="243">
        <f t="shared" si="2"/>
        <v>0.92307692307692313</v>
      </c>
    </row>
    <row r="12" spans="2:12" ht="18" customHeight="1" x14ac:dyDescent="0.3">
      <c r="B12" s="269"/>
      <c r="C12" s="34" t="s">
        <v>12</v>
      </c>
      <c r="D12" s="35">
        <f t="shared" si="3"/>
        <v>195</v>
      </c>
      <c r="E12" s="35">
        <f>VLOOKUP($C$3&amp;$C$5,'INFO-MESES'!$A$2:$AJ$3999,10,FALSE)</f>
        <v>15</v>
      </c>
      <c r="F12" s="245">
        <f t="shared" si="0"/>
        <v>7.6923076923076927E-2</v>
      </c>
      <c r="G12" s="35">
        <f t="shared" si="1"/>
        <v>180</v>
      </c>
      <c r="H12" s="243">
        <f t="shared" si="2"/>
        <v>0.92307692307692313</v>
      </c>
    </row>
    <row r="13" spans="2:12" ht="18" customHeight="1" x14ac:dyDescent="0.3">
      <c r="B13" s="269"/>
      <c r="C13" s="34" t="s">
        <v>13</v>
      </c>
      <c r="D13" s="35">
        <f t="shared" si="3"/>
        <v>195</v>
      </c>
      <c r="E13" s="35">
        <f>VLOOKUP($C$3&amp;$C$5,'INFO-MESES'!$A$2:$AJ$3999,11,FALSE)</f>
        <v>15</v>
      </c>
      <c r="F13" s="245">
        <f t="shared" si="0"/>
        <v>7.6923076923076927E-2</v>
      </c>
      <c r="G13" s="35">
        <f t="shared" si="1"/>
        <v>180</v>
      </c>
      <c r="H13" s="243">
        <f t="shared" si="2"/>
        <v>0.92307692307692313</v>
      </c>
    </row>
    <row r="14" spans="2:12" ht="18" customHeight="1" x14ac:dyDescent="0.3">
      <c r="B14" s="269"/>
      <c r="C14" s="34" t="s">
        <v>14</v>
      </c>
      <c r="D14" s="35">
        <f t="shared" si="3"/>
        <v>195</v>
      </c>
      <c r="E14" s="35">
        <f>VLOOKUP($C$3&amp;$C$5,'INFO-MESES'!$A$2:$AJ$3999,12,FALSE)</f>
        <v>15</v>
      </c>
      <c r="F14" s="245">
        <f t="shared" si="0"/>
        <v>7.6923076923076927E-2</v>
      </c>
      <c r="G14" s="35">
        <f t="shared" si="1"/>
        <v>180</v>
      </c>
      <c r="H14" s="243">
        <f t="shared" si="2"/>
        <v>0.92307692307692313</v>
      </c>
    </row>
    <row r="15" spans="2:12" ht="18" customHeight="1" x14ac:dyDescent="0.3">
      <c r="B15" s="269"/>
      <c r="C15" s="146" t="s">
        <v>15</v>
      </c>
      <c r="D15" s="35">
        <f t="shared" si="3"/>
        <v>195</v>
      </c>
      <c r="E15" s="35">
        <f>VLOOKUP($C$3&amp;$C$5,'INFO-MESES'!$A$2:$AJ$3999,13,FALSE)</f>
        <v>12</v>
      </c>
      <c r="F15" s="245">
        <f t="shared" si="0"/>
        <v>6.1538461538461542E-2</v>
      </c>
      <c r="G15" s="35">
        <f t="shared" si="1"/>
        <v>183</v>
      </c>
      <c r="H15" s="243">
        <f t="shared" si="2"/>
        <v>0.93846153846153846</v>
      </c>
    </row>
    <row r="16" spans="2:12" ht="18" customHeight="1" x14ac:dyDescent="0.3">
      <c r="B16" s="269"/>
      <c r="C16" s="146" t="s">
        <v>16</v>
      </c>
      <c r="D16" s="35">
        <f t="shared" si="3"/>
        <v>195</v>
      </c>
      <c r="E16" s="35">
        <f>VLOOKUP($C$3&amp;$C$5,'INFO-MESES'!$A$2:$AJ$3999,14,FALSE)</f>
        <v>12</v>
      </c>
      <c r="F16" s="245">
        <f t="shared" si="0"/>
        <v>6.1538461538461542E-2</v>
      </c>
      <c r="G16" s="35">
        <f t="shared" si="1"/>
        <v>183</v>
      </c>
      <c r="H16" s="243">
        <f t="shared" si="2"/>
        <v>0.93846153846153846</v>
      </c>
    </row>
    <row r="17" spans="2:8" ht="18" customHeight="1" x14ac:dyDescent="0.3">
      <c r="B17" s="269"/>
      <c r="C17" s="146" t="s">
        <v>17</v>
      </c>
      <c r="D17" s="35">
        <f t="shared" si="3"/>
        <v>195</v>
      </c>
      <c r="E17" s="35">
        <f>VLOOKUP($C$3&amp;$C$5,'INFO-MESES'!$A$2:$AJ$3999,15,FALSE)</f>
        <v>12</v>
      </c>
      <c r="F17" s="245">
        <f t="shared" si="0"/>
        <v>6.1538461538461542E-2</v>
      </c>
      <c r="G17" s="35">
        <f t="shared" si="1"/>
        <v>183</v>
      </c>
      <c r="H17" s="243">
        <f t="shared" si="2"/>
        <v>0.93846153846153846</v>
      </c>
    </row>
    <row r="18" spans="2:8" ht="18" customHeight="1" x14ac:dyDescent="0.3">
      <c r="B18" s="269"/>
      <c r="C18" s="34" t="s">
        <v>18</v>
      </c>
      <c r="D18" s="35">
        <f t="shared" si="3"/>
        <v>195</v>
      </c>
      <c r="E18" s="35">
        <f>VLOOKUP($C$3&amp;$C$5,'INFO-MESES'!$A$2:$AJ$3999,16,FALSE)</f>
        <v>12</v>
      </c>
      <c r="F18" s="245">
        <f t="shared" si="0"/>
        <v>6.1538461538461542E-2</v>
      </c>
      <c r="G18" s="35">
        <f t="shared" si="1"/>
        <v>183</v>
      </c>
      <c r="H18" s="243">
        <f t="shared" si="2"/>
        <v>0.93846153846153846</v>
      </c>
    </row>
    <row r="19" spans="2:8" ht="18" customHeight="1" x14ac:dyDescent="0.3">
      <c r="B19" s="269"/>
      <c r="C19" s="146" t="s">
        <v>457</v>
      </c>
      <c r="D19" s="35">
        <f t="shared" si="3"/>
        <v>195</v>
      </c>
      <c r="E19" s="35">
        <f>VLOOKUP($C$3&amp;$C$5,'INFO-MESES'!$A$2:$AJ$3999,17,FALSE)</f>
        <v>12</v>
      </c>
      <c r="F19" s="245">
        <f t="shared" si="0"/>
        <v>6.1538461538461542E-2</v>
      </c>
      <c r="G19" s="35">
        <f t="shared" si="1"/>
        <v>183</v>
      </c>
      <c r="H19" s="243">
        <f t="shared" si="2"/>
        <v>0.93846153846153846</v>
      </c>
    </row>
    <row r="20" spans="2:8" ht="18" customHeight="1" x14ac:dyDescent="0.3">
      <c r="B20" s="269"/>
      <c r="C20" s="146" t="s">
        <v>20</v>
      </c>
      <c r="D20" s="35">
        <f t="shared" si="3"/>
        <v>195</v>
      </c>
      <c r="E20" s="35">
        <f>VLOOKUP($C$3&amp;$C$5,'INFO-MESES'!$A$2:$AJ$3999,18,FALSE)</f>
        <v>12</v>
      </c>
      <c r="F20" s="245">
        <f t="shared" si="0"/>
        <v>6.1538461538461542E-2</v>
      </c>
      <c r="G20" s="35">
        <f t="shared" si="1"/>
        <v>183</v>
      </c>
      <c r="H20" s="243">
        <f t="shared" si="2"/>
        <v>0.93846153846153846</v>
      </c>
    </row>
    <row r="21" spans="2:8" ht="18" customHeight="1" x14ac:dyDescent="0.3">
      <c r="B21" s="269"/>
      <c r="C21" s="34" t="s">
        <v>21</v>
      </c>
      <c r="D21" s="78">
        <f>$D$8*50%</f>
        <v>97.5</v>
      </c>
      <c r="E21" s="35">
        <f>VLOOKUP($C$3&amp;$C$5,'INFO-MESES'!$A$2:$AJ$3999,19,FALSE)</f>
        <v>0</v>
      </c>
      <c r="F21" s="245">
        <f t="shared" si="0"/>
        <v>0</v>
      </c>
      <c r="G21" s="35">
        <f t="shared" si="1"/>
        <v>97.5</v>
      </c>
      <c r="H21" s="243">
        <f t="shared" si="2"/>
        <v>1</v>
      </c>
    </row>
    <row r="22" spans="2:8" ht="18" customHeight="1" thickBot="1" x14ac:dyDescent="0.35">
      <c r="B22" s="270"/>
      <c r="C22" s="147" t="s">
        <v>22</v>
      </c>
      <c r="D22" s="79">
        <f>$D$8*50%</f>
        <v>97.5</v>
      </c>
      <c r="E22" s="37">
        <f>VLOOKUP($C$3&amp;$C$5,'INFO-MESES'!$A$2:$AJ$3999,20,FALSE)</f>
        <v>0</v>
      </c>
      <c r="F22" s="246">
        <f t="shared" si="0"/>
        <v>0</v>
      </c>
      <c r="G22" s="37">
        <f t="shared" si="1"/>
        <v>97.5</v>
      </c>
      <c r="H22" s="244">
        <f t="shared" si="2"/>
        <v>1</v>
      </c>
    </row>
    <row r="23" spans="2:8" ht="18" customHeight="1" thickBot="1" x14ac:dyDescent="0.35">
      <c r="C23" s="31"/>
    </row>
    <row r="24" spans="2:8" ht="31.8" thickTop="1" x14ac:dyDescent="0.3">
      <c r="B24" s="258" t="s">
        <v>228</v>
      </c>
      <c r="C24" s="259"/>
      <c r="D24" s="241" t="s">
        <v>230</v>
      </c>
      <c r="E24" s="241" t="s">
        <v>229</v>
      </c>
      <c r="F24" s="241" t="s">
        <v>231</v>
      </c>
      <c r="G24" s="241" t="s">
        <v>290</v>
      </c>
      <c r="H24" s="242" t="s">
        <v>291</v>
      </c>
    </row>
    <row r="25" spans="2:8" ht="18" customHeight="1" x14ac:dyDescent="0.3">
      <c r="B25" s="260" t="s">
        <v>232</v>
      </c>
      <c r="C25" s="76" t="s">
        <v>23</v>
      </c>
      <c r="D25" s="35">
        <f>IFERROR(VLOOKUP(C5,Prog!$B$8:$T$241,4,FALSE),0)</f>
        <v>230</v>
      </c>
      <c r="E25" s="35">
        <f>VLOOKUP($C$3&amp;$C$5,'INFO-MESES'!$A$2:$AJ$3999,21,FALSE)</f>
        <v>16</v>
      </c>
      <c r="F25" s="245">
        <f>IFERROR(E25/D25,0)</f>
        <v>6.9565217391304349E-2</v>
      </c>
      <c r="G25" s="35">
        <f>D25-E25</f>
        <v>214</v>
      </c>
      <c r="H25" s="247">
        <f>100%-F25</f>
        <v>0.93043478260869561</v>
      </c>
    </row>
    <row r="26" spans="2:8" ht="18" customHeight="1" x14ac:dyDescent="0.3">
      <c r="B26" s="261"/>
      <c r="C26" s="76" t="s">
        <v>24</v>
      </c>
      <c r="D26" s="35">
        <f>$D$25</f>
        <v>230</v>
      </c>
      <c r="E26" s="35">
        <f>VLOOKUP($C$3&amp;$C$5,'INFO-MESES'!$A$2:$AJ$3999,22,FALSE)</f>
        <v>16</v>
      </c>
      <c r="F26" s="245">
        <f t="shared" ref="F26:F32" si="4">IFERROR(E26/D26,0)</f>
        <v>6.9565217391304349E-2</v>
      </c>
      <c r="G26" s="35">
        <f t="shared" ref="G26:G32" si="5">D26-E26</f>
        <v>214</v>
      </c>
      <c r="H26" s="247">
        <f t="shared" ref="H26:H32" si="6">100%-F26</f>
        <v>0.93043478260869561</v>
      </c>
    </row>
    <row r="27" spans="2:8" ht="18" customHeight="1" x14ac:dyDescent="0.3">
      <c r="B27" s="261"/>
      <c r="C27" s="34" t="s">
        <v>25</v>
      </c>
      <c r="D27" s="35">
        <f t="shared" ref="D27:D32" si="7">$D$25</f>
        <v>230</v>
      </c>
      <c r="E27" s="35">
        <f>VLOOKUP($C$3&amp;$C$5,'INFO-MESES'!$A$2:$AJ$3999,23,FALSE)</f>
        <v>17</v>
      </c>
      <c r="F27" s="245">
        <f t="shared" si="4"/>
        <v>7.3913043478260873E-2</v>
      </c>
      <c r="G27" s="35">
        <f t="shared" si="5"/>
        <v>213</v>
      </c>
      <c r="H27" s="247">
        <f t="shared" si="6"/>
        <v>0.92608695652173911</v>
      </c>
    </row>
    <row r="28" spans="2:8" ht="18" customHeight="1" x14ac:dyDescent="0.3">
      <c r="B28" s="261"/>
      <c r="C28" s="34" t="s">
        <v>21</v>
      </c>
      <c r="D28" s="35">
        <f t="shared" si="7"/>
        <v>230</v>
      </c>
      <c r="E28" s="35">
        <f>VLOOKUP($C$3&amp;$C$5,'INFO-MESES'!$A$2:$AJ$3999,24,FALSE)</f>
        <v>0</v>
      </c>
      <c r="F28" s="245">
        <f t="shared" si="4"/>
        <v>0</v>
      </c>
      <c r="G28" s="35">
        <f t="shared" si="5"/>
        <v>230</v>
      </c>
      <c r="H28" s="247">
        <f t="shared" si="6"/>
        <v>1</v>
      </c>
    </row>
    <row r="29" spans="2:8" ht="18" customHeight="1" x14ac:dyDescent="0.3">
      <c r="B29" s="261"/>
      <c r="C29" s="34" t="s">
        <v>26</v>
      </c>
      <c r="D29" s="35">
        <f t="shared" si="7"/>
        <v>230</v>
      </c>
      <c r="E29" s="35">
        <f>VLOOKUP($C$3&amp;$C$5,'INFO-MESES'!$A$2:$AJ$3999,25,FALSE)</f>
        <v>11</v>
      </c>
      <c r="F29" s="245">
        <f t="shared" si="4"/>
        <v>4.7826086956521741E-2</v>
      </c>
      <c r="G29" s="35">
        <f t="shared" si="5"/>
        <v>219</v>
      </c>
      <c r="H29" s="247">
        <f t="shared" si="6"/>
        <v>0.95217391304347831</v>
      </c>
    </row>
    <row r="30" spans="2:8" ht="18" customHeight="1" x14ac:dyDescent="0.3">
      <c r="B30" s="261"/>
      <c r="C30" s="76" t="s">
        <v>27</v>
      </c>
      <c r="D30" s="35">
        <f t="shared" si="7"/>
        <v>230</v>
      </c>
      <c r="E30" s="35">
        <f>VLOOKUP($C$3&amp;$C$5,'INFO-MESES'!$A$2:$AJ$3999,26,FALSE)</f>
        <v>11</v>
      </c>
      <c r="F30" s="245">
        <f t="shared" si="4"/>
        <v>4.7826086956521741E-2</v>
      </c>
      <c r="G30" s="35">
        <f t="shared" si="5"/>
        <v>219</v>
      </c>
      <c r="H30" s="247">
        <f t="shared" si="6"/>
        <v>0.95217391304347831</v>
      </c>
    </row>
    <row r="31" spans="2:8" ht="18" customHeight="1" x14ac:dyDescent="0.3">
      <c r="B31" s="261"/>
      <c r="C31" s="76" t="s">
        <v>28</v>
      </c>
      <c r="D31" s="35">
        <f t="shared" si="7"/>
        <v>230</v>
      </c>
      <c r="E31" s="35">
        <f>VLOOKUP($C$3&amp;$C$5,'INFO-MESES'!$A$2:$AJ$3999,27,FALSE)</f>
        <v>11</v>
      </c>
      <c r="F31" s="245">
        <f t="shared" si="4"/>
        <v>4.7826086956521741E-2</v>
      </c>
      <c r="G31" s="35">
        <f t="shared" si="5"/>
        <v>219</v>
      </c>
      <c r="H31" s="247">
        <f t="shared" si="6"/>
        <v>0.95217391304347831</v>
      </c>
    </row>
    <row r="32" spans="2:8" ht="18" customHeight="1" thickBot="1" x14ac:dyDescent="0.35">
      <c r="B32" s="262"/>
      <c r="C32" s="77" t="s">
        <v>29</v>
      </c>
      <c r="D32" s="37">
        <f t="shared" si="7"/>
        <v>230</v>
      </c>
      <c r="E32" s="37">
        <f>VLOOKUP($C$3&amp;$C$5,'INFO-MESES'!$A$2:$AJ$3999,28,FALSE)</f>
        <v>12</v>
      </c>
      <c r="F32" s="246">
        <f t="shared" si="4"/>
        <v>5.2173913043478258E-2</v>
      </c>
      <c r="G32" s="37">
        <f t="shared" si="5"/>
        <v>218</v>
      </c>
      <c r="H32" s="248">
        <f t="shared" si="6"/>
        <v>0.94782608695652171</v>
      </c>
    </row>
    <row r="33" spans="2:8" ht="18" customHeight="1" thickBot="1" x14ac:dyDescent="0.35">
      <c r="C33" s="31"/>
      <c r="E33" s="38"/>
      <c r="F33" s="38"/>
      <c r="G33" s="38"/>
      <c r="H33" s="38"/>
    </row>
    <row r="34" spans="2:8" ht="31.8" thickTop="1" x14ac:dyDescent="0.3">
      <c r="B34" s="258" t="s">
        <v>228</v>
      </c>
      <c r="C34" s="259"/>
      <c r="D34" s="241" t="s">
        <v>230</v>
      </c>
      <c r="E34" s="241" t="s">
        <v>229</v>
      </c>
      <c r="F34" s="241" t="s">
        <v>231</v>
      </c>
      <c r="G34" s="241" t="s">
        <v>290</v>
      </c>
      <c r="H34" s="242" t="s">
        <v>291</v>
      </c>
    </row>
    <row r="35" spans="2:8" ht="18" customHeight="1" x14ac:dyDescent="0.3">
      <c r="B35" s="263" t="s">
        <v>227</v>
      </c>
      <c r="C35" s="76" t="s">
        <v>30</v>
      </c>
      <c r="D35" s="35">
        <f>IFERROR(VLOOKUP(C5,Prog!$B$8:$T$241,7,FALSE),0)</f>
        <v>290</v>
      </c>
      <c r="E35" s="35">
        <f>VLOOKUP($C$3&amp;$C$5,'INFO-MESES'!$A$2:$AJ$3999,29,FALSE)</f>
        <v>6</v>
      </c>
      <c r="F35" s="245">
        <f>IFERROR(E35/D35,0)</f>
        <v>2.0689655172413793E-2</v>
      </c>
      <c r="G35" s="35">
        <f>D35-E35</f>
        <v>284</v>
      </c>
      <c r="H35" s="247">
        <f>100%-F35</f>
        <v>0.97931034482758617</v>
      </c>
    </row>
    <row r="36" spans="2:8" ht="18" customHeight="1" thickBot="1" x14ac:dyDescent="0.35">
      <c r="B36" s="264"/>
      <c r="C36" s="77" t="s">
        <v>31</v>
      </c>
      <c r="D36" s="37">
        <f>D35</f>
        <v>290</v>
      </c>
      <c r="E36" s="37">
        <f>VLOOKUP($C$3&amp;$C$5,'INFO-MESES'!$A$2:$AJ$3999,30,FALSE)</f>
        <v>6</v>
      </c>
      <c r="F36" s="246">
        <f>IFERROR(E36/D36,0)</f>
        <v>2.0689655172413793E-2</v>
      </c>
      <c r="G36" s="37">
        <f t="shared" ref="G36" si="8">D36-E36</f>
        <v>284</v>
      </c>
      <c r="H36" s="248">
        <f t="shared" ref="H36" si="9">100%-F36</f>
        <v>0.97931034482758617</v>
      </c>
    </row>
    <row r="37" spans="2:8" ht="15" thickBot="1" x14ac:dyDescent="0.35"/>
    <row r="38" spans="2:8" ht="31.8" thickTop="1" x14ac:dyDescent="0.3">
      <c r="B38" s="258" t="s">
        <v>228</v>
      </c>
      <c r="C38" s="259"/>
      <c r="D38" s="241" t="s">
        <v>230</v>
      </c>
      <c r="E38" s="241" t="s">
        <v>229</v>
      </c>
      <c r="F38" s="241" t="s">
        <v>231</v>
      </c>
      <c r="G38" s="241" t="s">
        <v>290</v>
      </c>
      <c r="H38" s="242" t="s">
        <v>291</v>
      </c>
    </row>
    <row r="39" spans="2:8" ht="15.6" x14ac:dyDescent="0.3">
      <c r="B39" s="263" t="s">
        <v>304</v>
      </c>
      <c r="C39" s="76" t="s">
        <v>378</v>
      </c>
      <c r="D39" s="35">
        <f>IFERROR(VLOOKUP(C5,Prog!$B$8:$T$241,8,FALSE),0)</f>
        <v>0</v>
      </c>
      <c r="E39" s="35">
        <f>VLOOKUP($C$3&amp;$C$5,'INFO-MESES'!$A$2:$AJ$3999,33,FALSE)</f>
        <v>5</v>
      </c>
      <c r="F39" s="245">
        <f>IFERROR(E39/D39,0)</f>
        <v>0</v>
      </c>
      <c r="G39" s="35">
        <f>D39-E39</f>
        <v>-5</v>
      </c>
      <c r="H39" s="247">
        <f>100%-F39</f>
        <v>1</v>
      </c>
    </row>
    <row r="40" spans="2:8" ht="16.2" thickBot="1" x14ac:dyDescent="0.35">
      <c r="B40" s="264"/>
      <c r="C40" s="77" t="s">
        <v>379</v>
      </c>
      <c r="D40" s="37">
        <f>D39</f>
        <v>0</v>
      </c>
      <c r="E40" s="37">
        <f>VLOOKUP($C$3&amp;$C$5,'INFO-MESES'!$A$2:$AJ$3999,34,FALSE)</f>
        <v>0</v>
      </c>
      <c r="F40" s="246">
        <f>IFERROR(E40/D40,0)</f>
        <v>0</v>
      </c>
      <c r="G40" s="37">
        <f t="shared" ref="G40" si="10">D40-E40</f>
        <v>0</v>
      </c>
      <c r="H40" s="248">
        <f t="shared" ref="H40" si="11">100%-F40</f>
        <v>1</v>
      </c>
    </row>
    <row r="41" spans="2:8" ht="15" thickBot="1" x14ac:dyDescent="0.35"/>
    <row r="42" spans="2:8" ht="31.8" thickTop="1" x14ac:dyDescent="0.3">
      <c r="B42" s="281" t="s">
        <v>228</v>
      </c>
      <c r="C42" s="282"/>
      <c r="D42" s="241" t="s">
        <v>230</v>
      </c>
      <c r="E42" s="241" t="s">
        <v>229</v>
      </c>
      <c r="F42" s="241" t="s">
        <v>231</v>
      </c>
      <c r="G42" s="241" t="s">
        <v>290</v>
      </c>
      <c r="H42" s="242" t="s">
        <v>291</v>
      </c>
    </row>
    <row r="43" spans="2:8" ht="15.6" x14ac:dyDescent="0.3">
      <c r="B43" s="263" t="s">
        <v>707</v>
      </c>
      <c r="C43" s="34" t="s">
        <v>302</v>
      </c>
      <c r="D43" s="35">
        <f>IFERROR(VLOOKUP(C5,Prog!$B$8:$T$241,18,FALSE),0)</f>
        <v>709</v>
      </c>
      <c r="E43" s="41">
        <f>VLOOKUP($C$3&amp;$C$5,'INFO-MESES'!$A$2:$AJ$3999,31,FALSE)</f>
        <v>1</v>
      </c>
      <c r="F43" s="245">
        <f>IFERROR(E43/D43,0)</f>
        <v>1.4104372355430183E-3</v>
      </c>
      <c r="G43" s="35">
        <f>D43-E43</f>
        <v>708</v>
      </c>
      <c r="H43" s="247">
        <f>100%-F43</f>
        <v>0.99858956276445698</v>
      </c>
    </row>
    <row r="44" spans="2:8" ht="16.2" thickBot="1" x14ac:dyDescent="0.35">
      <c r="B44" s="264"/>
      <c r="C44" s="36" t="s">
        <v>303</v>
      </c>
      <c r="D44" s="37">
        <f>IFERROR(VLOOKUP(C5,Prog!$B$8:$T$241,19,FALSE),0)</f>
        <v>1418</v>
      </c>
      <c r="E44" s="42">
        <f>VLOOKUP($C$3&amp;$C$5,'INFO-MESES'!$A$2:$AJ$3999,32,FALSE)</f>
        <v>0</v>
      </c>
      <c r="F44" s="246">
        <f>IFERROR(E44/D44,0)</f>
        <v>0</v>
      </c>
      <c r="G44" s="37">
        <f t="shared" ref="G44" si="12">D44-E44</f>
        <v>1418</v>
      </c>
      <c r="H44" s="248">
        <f t="shared" ref="H44" si="13">100%-F44</f>
        <v>1</v>
      </c>
    </row>
    <row r="45" spans="2:8" ht="15" thickBot="1" x14ac:dyDescent="0.35"/>
    <row r="46" spans="2:8" ht="31.8" thickTop="1" x14ac:dyDescent="0.3">
      <c r="B46" s="258" t="s">
        <v>228</v>
      </c>
      <c r="C46" s="259"/>
      <c r="D46" s="241" t="s">
        <v>230</v>
      </c>
      <c r="E46" s="241" t="s">
        <v>229</v>
      </c>
      <c r="F46" s="241" t="s">
        <v>231</v>
      </c>
      <c r="G46" s="241" t="s">
        <v>290</v>
      </c>
      <c r="H46" s="242" t="s">
        <v>291</v>
      </c>
    </row>
    <row r="47" spans="2:8" ht="15.6" x14ac:dyDescent="0.3">
      <c r="B47" s="263" t="s">
        <v>717</v>
      </c>
      <c r="C47" s="34" t="s">
        <v>708</v>
      </c>
      <c r="D47" s="35">
        <f>IFERROR(VLOOKUP(C5,Prog!$B$8:$T$241,11,FALSE),0)</f>
        <v>75</v>
      </c>
      <c r="E47" s="41">
        <f>VLOOKUP($C$3&amp;$C$5,'INFO-MESES'!$A$2:$AJ$3999,35,FALSE)</f>
        <v>1</v>
      </c>
      <c r="F47" s="245">
        <f t="shared" ref="F47:F48" si="14">IFERROR(E47/D47,0)</f>
        <v>1.3333333333333334E-2</v>
      </c>
      <c r="G47" s="35">
        <f>D47-E47</f>
        <v>74</v>
      </c>
      <c r="H47" s="247">
        <f>100%-F47</f>
        <v>0.98666666666666669</v>
      </c>
    </row>
    <row r="48" spans="2:8" ht="16.2" thickBot="1" x14ac:dyDescent="0.35">
      <c r="B48" s="264"/>
      <c r="C48" s="36" t="s">
        <v>718</v>
      </c>
      <c r="D48" s="37">
        <f>IFERROR(VLOOKUP(C5,Prog!$B$8:$T$241,10,FALSE),0)</f>
        <v>75</v>
      </c>
      <c r="E48" s="42">
        <f>VLOOKUP($C$3&amp;$C$5,'INFO-MESES'!$A$2:$AJ$3999,36,FALSE)</f>
        <v>10</v>
      </c>
      <c r="F48" s="246">
        <f t="shared" si="14"/>
        <v>0.13333333333333333</v>
      </c>
      <c r="G48" s="37">
        <f t="shared" ref="G48" si="15">D48-E48</f>
        <v>65</v>
      </c>
      <c r="H48" s="248">
        <f t="shared" ref="H48" si="16">100%-F48</f>
        <v>0.8666666666666667</v>
      </c>
    </row>
    <row r="51" spans="2:12" ht="15.6" x14ac:dyDescent="0.3">
      <c r="B51" s="273" t="str">
        <f>CONCATENATE("INDICADOR DE NIÑAS Y NIÑOS CON VACUNA COMPLETA -", C5, " EN EL AÑO 2022")</f>
        <v>INDICADOR DE NIÑAS Y NIÑOS CON VACUNA COMPLETA -POSOPE ALTO EN EL AÑO 2022</v>
      </c>
      <c r="C51" s="273"/>
      <c r="D51" s="273"/>
      <c r="E51" s="273"/>
      <c r="F51" s="273"/>
      <c r="G51" s="273"/>
      <c r="H51" s="273"/>
    </row>
    <row r="52" spans="2:12" ht="9.6" customHeight="1" thickBot="1" x14ac:dyDescent="0.35">
      <c r="B52" s="126"/>
      <c r="C52" s="127"/>
      <c r="D52" s="126"/>
      <c r="E52" s="126"/>
      <c r="F52" s="126"/>
      <c r="L52" s="152" t="str">
        <f>CONCATENATE(B2," ","  DE 4 AÑOS")</f>
        <v>GERESA LAMBAYEQUE ESTRATEGIA  DE INMUNIZACIONES  ACUMULADO DEL AÑO 2025 EN: POSOPE ALTO   DE 4 AÑOS</v>
      </c>
    </row>
    <row r="53" spans="2:12" ht="15" thickTop="1" x14ac:dyDescent="0.3">
      <c r="B53" s="249" t="s">
        <v>394</v>
      </c>
      <c r="C53" s="274" t="s">
        <v>395</v>
      </c>
      <c r="D53" s="274"/>
      <c r="E53" s="274"/>
      <c r="F53" s="250" t="s">
        <v>230</v>
      </c>
      <c r="G53" s="251" t="s">
        <v>396</v>
      </c>
      <c r="H53" s="252" t="s">
        <v>231</v>
      </c>
    </row>
    <row r="54" spans="2:12" ht="16.2" customHeight="1" x14ac:dyDescent="0.3">
      <c r="B54" s="275" t="s">
        <v>412</v>
      </c>
      <c r="C54" s="283" t="s">
        <v>397</v>
      </c>
      <c r="D54" s="283"/>
      <c r="E54" s="283"/>
      <c r="F54" s="129">
        <f>D8</f>
        <v>195</v>
      </c>
      <c r="G54" s="134">
        <f>E8</f>
        <v>13</v>
      </c>
      <c r="H54" s="143">
        <f>G54/F54</f>
        <v>6.6666666666666666E-2</v>
      </c>
    </row>
    <row r="55" spans="2:12" ht="16.2" customHeight="1" x14ac:dyDescent="0.3">
      <c r="B55" s="275"/>
      <c r="C55" s="283" t="s">
        <v>398</v>
      </c>
      <c r="D55" s="283"/>
      <c r="E55" s="283"/>
      <c r="F55" s="129">
        <f>F54</f>
        <v>195</v>
      </c>
      <c r="G55" s="134">
        <f>E10</f>
        <v>14</v>
      </c>
      <c r="H55" s="143">
        <f t="shared" ref="H55:H68" si="17">G55/F55</f>
        <v>7.179487179487179E-2</v>
      </c>
    </row>
    <row r="56" spans="2:12" ht="16.2" customHeight="1" x14ac:dyDescent="0.3">
      <c r="B56" s="275"/>
      <c r="C56" s="283" t="s">
        <v>399</v>
      </c>
      <c r="D56" s="283"/>
      <c r="E56" s="283"/>
      <c r="F56" s="129">
        <f t="shared" ref="F56:F60" si="18">F55</f>
        <v>195</v>
      </c>
      <c r="G56" s="134">
        <f>E15</f>
        <v>12</v>
      </c>
      <c r="H56" s="143">
        <f t="shared" si="17"/>
        <v>6.1538461538461542E-2</v>
      </c>
    </row>
    <row r="57" spans="2:12" ht="16.2" customHeight="1" x14ac:dyDescent="0.3">
      <c r="B57" s="275"/>
      <c r="C57" s="283" t="s">
        <v>400</v>
      </c>
      <c r="D57" s="283"/>
      <c r="E57" s="283"/>
      <c r="F57" s="129">
        <f t="shared" si="18"/>
        <v>195</v>
      </c>
      <c r="G57" s="134">
        <f>E16</f>
        <v>12</v>
      </c>
      <c r="H57" s="143">
        <f t="shared" si="17"/>
        <v>6.1538461538461542E-2</v>
      </c>
    </row>
    <row r="58" spans="2:12" ht="16.2" customHeight="1" x14ac:dyDescent="0.3">
      <c r="B58" s="275"/>
      <c r="C58" s="283" t="s">
        <v>401</v>
      </c>
      <c r="D58" s="283"/>
      <c r="E58" s="283"/>
      <c r="F58" s="129">
        <f t="shared" si="18"/>
        <v>195</v>
      </c>
      <c r="G58" s="134">
        <f>E17</f>
        <v>12</v>
      </c>
      <c r="H58" s="143">
        <f t="shared" si="17"/>
        <v>6.1538461538461542E-2</v>
      </c>
    </row>
    <row r="59" spans="2:12" ht="16.2" customHeight="1" x14ac:dyDescent="0.3">
      <c r="B59" s="275"/>
      <c r="C59" s="283" t="s">
        <v>402</v>
      </c>
      <c r="D59" s="283"/>
      <c r="E59" s="283"/>
      <c r="F59" s="129">
        <f t="shared" si="18"/>
        <v>195</v>
      </c>
      <c r="G59" s="134">
        <f>E20</f>
        <v>12</v>
      </c>
      <c r="H59" s="143">
        <f t="shared" si="17"/>
        <v>6.1538461538461542E-2</v>
      </c>
    </row>
    <row r="60" spans="2:12" ht="16.2" customHeight="1" thickBot="1" x14ac:dyDescent="0.35">
      <c r="B60" s="275"/>
      <c r="C60" s="128" t="s">
        <v>658</v>
      </c>
      <c r="D60" s="128"/>
      <c r="E60" s="128"/>
      <c r="F60" s="129">
        <f t="shared" si="18"/>
        <v>195</v>
      </c>
      <c r="G60" s="135">
        <f>E19</f>
        <v>12</v>
      </c>
      <c r="H60" s="143">
        <f t="shared" si="17"/>
        <v>6.1538461538461542E-2</v>
      </c>
    </row>
    <row r="61" spans="2:12" ht="16.2" customHeight="1" x14ac:dyDescent="0.3">
      <c r="B61" s="275"/>
      <c r="C61" s="284" t="s">
        <v>404</v>
      </c>
      <c r="D61" s="284"/>
      <c r="E61" s="284"/>
      <c r="F61" s="130">
        <f>D25</f>
        <v>230</v>
      </c>
      <c r="G61" s="136">
        <f>E25</f>
        <v>16</v>
      </c>
      <c r="H61" s="143">
        <f t="shared" si="17"/>
        <v>6.9565217391304349E-2</v>
      </c>
    </row>
    <row r="62" spans="2:12" ht="16.2" customHeight="1" x14ac:dyDescent="0.3">
      <c r="B62" s="275"/>
      <c r="C62" s="286" t="s">
        <v>405</v>
      </c>
      <c r="D62" s="286"/>
      <c r="E62" s="286"/>
      <c r="F62" s="131">
        <f>F61</f>
        <v>230</v>
      </c>
      <c r="G62" s="137">
        <f>E26</f>
        <v>16</v>
      </c>
      <c r="H62" s="143">
        <f t="shared" si="17"/>
        <v>6.9565217391304349E-2</v>
      </c>
    </row>
    <row r="63" spans="2:12" ht="16.2" customHeight="1" x14ac:dyDescent="0.3">
      <c r="B63" s="275"/>
      <c r="C63" s="286" t="s">
        <v>406</v>
      </c>
      <c r="D63" s="286"/>
      <c r="E63" s="286"/>
      <c r="F63" s="131">
        <f t="shared" ref="F63:F66" si="19">F62</f>
        <v>230</v>
      </c>
      <c r="G63" s="137">
        <f>E27</f>
        <v>17</v>
      </c>
      <c r="H63" s="143">
        <f t="shared" si="17"/>
        <v>7.3913043478260873E-2</v>
      </c>
      <c r="I63"/>
    </row>
    <row r="64" spans="2:12" ht="16.2" customHeight="1" x14ac:dyDescent="0.3">
      <c r="B64" s="275"/>
      <c r="C64" s="286" t="s">
        <v>407</v>
      </c>
      <c r="D64" s="286"/>
      <c r="E64" s="286"/>
      <c r="F64" s="131">
        <f t="shared" si="19"/>
        <v>230</v>
      </c>
      <c r="G64" s="137">
        <f>E30</f>
        <v>11</v>
      </c>
      <c r="H64" s="143">
        <f t="shared" si="17"/>
        <v>4.7826086956521741E-2</v>
      </c>
    </row>
    <row r="65" spans="2:8" ht="16.2" customHeight="1" x14ac:dyDescent="0.3">
      <c r="B65" s="275"/>
      <c r="C65" s="286" t="s">
        <v>408</v>
      </c>
      <c r="D65" s="286"/>
      <c r="E65" s="286"/>
      <c r="F65" s="131">
        <f t="shared" si="19"/>
        <v>230</v>
      </c>
      <c r="G65" s="137">
        <f>E31</f>
        <v>11</v>
      </c>
      <c r="H65" s="143">
        <f t="shared" si="17"/>
        <v>4.7826086956521741E-2</v>
      </c>
    </row>
    <row r="66" spans="2:8" ht="16.2" customHeight="1" thickBot="1" x14ac:dyDescent="0.35">
      <c r="B66" s="275"/>
      <c r="C66" s="287" t="s">
        <v>409</v>
      </c>
      <c r="D66" s="287"/>
      <c r="E66" s="287"/>
      <c r="F66" s="132">
        <f t="shared" si="19"/>
        <v>230</v>
      </c>
      <c r="G66" s="138">
        <f>E32</f>
        <v>12</v>
      </c>
      <c r="H66" s="143">
        <f t="shared" si="17"/>
        <v>5.2173913043478258E-2</v>
      </c>
    </row>
    <row r="67" spans="2:8" ht="16.2" customHeight="1" x14ac:dyDescent="0.3">
      <c r="B67" s="275"/>
      <c r="C67" s="288" t="s">
        <v>410</v>
      </c>
      <c r="D67" s="288"/>
      <c r="E67" s="288"/>
      <c r="F67" s="133">
        <f>D35</f>
        <v>290</v>
      </c>
      <c r="G67" s="139">
        <f>E35</f>
        <v>6</v>
      </c>
      <c r="H67" s="143">
        <f t="shared" si="17"/>
        <v>2.0689655172413793E-2</v>
      </c>
    </row>
    <row r="68" spans="2:8" ht="16.2" customHeight="1" thickBot="1" x14ac:dyDescent="0.35">
      <c r="B68" s="276"/>
      <c r="C68" s="285" t="s">
        <v>411</v>
      </c>
      <c r="D68" s="285"/>
      <c r="E68" s="285"/>
      <c r="F68" s="140">
        <f>D35</f>
        <v>290</v>
      </c>
      <c r="G68" s="141">
        <f>E36</f>
        <v>6</v>
      </c>
      <c r="H68" s="143">
        <f t="shared" si="17"/>
        <v>2.0689655172413793E-2</v>
      </c>
    </row>
    <row r="69" spans="2:8" ht="19.2" thickTop="1" thickBot="1" x14ac:dyDescent="0.35">
      <c r="B69" s="271" t="s">
        <v>403</v>
      </c>
      <c r="C69" s="272"/>
      <c r="D69" s="272"/>
      <c r="E69" s="272"/>
      <c r="F69" s="272"/>
      <c r="G69" s="272"/>
      <c r="H69" s="142">
        <f>SUM(G54:G68)/SUM(F54:F68)</f>
        <v>5.473684210526316E-2</v>
      </c>
    </row>
    <row r="70" spans="2:8" ht="15" thickTop="1" x14ac:dyDescent="0.3"/>
  </sheetData>
  <sheetProtection algorithmName="SHA-512" hashValue="JpRtQGcIrFgTVy7oblziseNhKYYe/tPXsHYa3EG/GpZ/99AGk3EcQmODaqQgzHCEPvH/X8AxDukqVSRS+KPumg==" saltValue="NvSIWdH/cnyEyabBrgqS2g==" spinCount="100000" sheet="1" objects="1" scenarios="1"/>
  <mergeCells count="32">
    <mergeCell ref="B69:G69"/>
    <mergeCell ref="C62:E62"/>
    <mergeCell ref="C63:E63"/>
    <mergeCell ref="C64:E64"/>
    <mergeCell ref="C65:E65"/>
    <mergeCell ref="C66:E66"/>
    <mergeCell ref="C67:E67"/>
    <mergeCell ref="B51:H51"/>
    <mergeCell ref="C53:E53"/>
    <mergeCell ref="B54:B68"/>
    <mergeCell ref="C54:E54"/>
    <mergeCell ref="C55:E55"/>
    <mergeCell ref="C56:E56"/>
    <mergeCell ref="C57:E57"/>
    <mergeCell ref="C58:E58"/>
    <mergeCell ref="C59:E59"/>
    <mergeCell ref="C61:E61"/>
    <mergeCell ref="C68:E68"/>
    <mergeCell ref="B46:C46"/>
    <mergeCell ref="B47:B48"/>
    <mergeCell ref="B43:B44"/>
    <mergeCell ref="B2:H2"/>
    <mergeCell ref="C5:E5"/>
    <mergeCell ref="B7:C7"/>
    <mergeCell ref="B8:B22"/>
    <mergeCell ref="B24:C24"/>
    <mergeCell ref="B25:B32"/>
    <mergeCell ref="B34:C34"/>
    <mergeCell ref="B35:B36"/>
    <mergeCell ref="B38:C38"/>
    <mergeCell ref="B39:B40"/>
    <mergeCell ref="B42:C42"/>
  </mergeCells>
  <phoneticPr fontId="8" type="noConversion"/>
  <dataValidations count="1">
    <dataValidation type="list" allowBlank="1" showInputMessage="1" showErrorMessage="1" sqref="C3" xr:uid="{CEE62996-AB0F-4834-976B-1E4795D4596B}">
      <formula1>"1,2,3,4,5,6,7,8,9,10,11,12"</formula1>
    </dataValidation>
  </dataValidations>
  <pageMargins left="0" right="0" top="0" bottom="0" header="0.31496062992125984" footer="0.31496062992125984"/>
  <pageSetup paperSize="9" scale="78" orientation="landscape" r:id="rId1"/>
  <rowBreaks count="1" manualBreakCount="1">
    <brk id="40" max="16383" man="1"/>
  </rowBreaks>
  <colBreaks count="1" manualBreakCount="1">
    <brk id="1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5A51AAA-A27C-4E68-BDAB-2878F8EEFD03}">
          <x14:formula1>
            <xm:f>'INFO-ACUM'!$B$2:$B$207</xm:f>
          </x14:formula1>
          <xm:sqref>C5:E5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E6D78-A707-4696-B974-0BE6BFCA0401}">
  <sheetPr>
    <tabColor rgb="FFFF0000"/>
  </sheetPr>
  <dimension ref="A1:W28"/>
  <sheetViews>
    <sheetView showGridLines="0" topLeftCell="A7" zoomScaleNormal="100" workbookViewId="0">
      <selection activeCell="H11" sqref="H11"/>
    </sheetView>
  </sheetViews>
  <sheetFormatPr baseColWidth="10" defaultRowHeight="14.4" x14ac:dyDescent="0.3"/>
  <cols>
    <col min="1" max="1" width="17.44140625" style="31" customWidth="1"/>
    <col min="2" max="6" width="11.5546875" style="31"/>
    <col min="7" max="11" width="13.77734375" style="31" customWidth="1"/>
    <col min="12" max="16384" width="11.5546875" style="31"/>
  </cols>
  <sheetData>
    <row r="1" spans="1:23" ht="20.399999999999999" hidden="1" x14ac:dyDescent="0.3">
      <c r="A1" s="84" t="s">
        <v>385</v>
      </c>
      <c r="B1" s="84" t="s">
        <v>386</v>
      </c>
      <c r="C1" s="84" t="s">
        <v>7</v>
      </c>
      <c r="D1" s="84" t="s">
        <v>10</v>
      </c>
      <c r="E1" s="84" t="s">
        <v>15</v>
      </c>
      <c r="F1" s="84" t="s">
        <v>16</v>
      </c>
      <c r="G1" s="84" t="s">
        <v>17</v>
      </c>
      <c r="H1" s="84" t="s">
        <v>19</v>
      </c>
      <c r="I1" s="84" t="s">
        <v>20</v>
      </c>
      <c r="J1" s="84" t="s">
        <v>22</v>
      </c>
      <c r="K1" s="84" t="s">
        <v>387</v>
      </c>
      <c r="L1" s="84" t="s">
        <v>23</v>
      </c>
      <c r="M1" s="84" t="s">
        <v>24</v>
      </c>
      <c r="N1" s="84" t="s">
        <v>27</v>
      </c>
      <c r="O1" s="84" t="s">
        <v>28</v>
      </c>
      <c r="P1" s="84" t="s">
        <v>29</v>
      </c>
      <c r="Q1" s="84" t="s">
        <v>392</v>
      </c>
      <c r="R1" s="84" t="s">
        <v>30</v>
      </c>
      <c r="S1" s="84" t="s">
        <v>31</v>
      </c>
      <c r="T1" s="84" t="s">
        <v>388</v>
      </c>
      <c r="U1" s="84" t="s">
        <v>295</v>
      </c>
      <c r="V1" s="84" t="s">
        <v>299</v>
      </c>
    </row>
    <row r="2" spans="1:23" hidden="1" x14ac:dyDescent="0.3">
      <c r="A2" s="85" t="s">
        <v>292</v>
      </c>
      <c r="B2" s="86">
        <f>SUM(B3:B5)</f>
        <v>17356</v>
      </c>
      <c r="C2" s="87">
        <f>SUM(C3:C6)</f>
        <v>4406</v>
      </c>
      <c r="D2" s="87">
        <f t="shared" ref="D2:J2" si="0">SUM(D3:D6)</f>
        <v>4831</v>
      </c>
      <c r="E2" s="87">
        <f t="shared" si="0"/>
        <v>4642</v>
      </c>
      <c r="F2" s="87">
        <f t="shared" si="0"/>
        <v>4564</v>
      </c>
      <c r="G2" s="87">
        <f t="shared" si="0"/>
        <v>4642</v>
      </c>
      <c r="H2" s="87">
        <f t="shared" si="0"/>
        <v>4759</v>
      </c>
      <c r="I2" s="87">
        <f t="shared" si="0"/>
        <v>4757</v>
      </c>
      <c r="J2" s="87">
        <f t="shared" si="0"/>
        <v>0</v>
      </c>
      <c r="K2" s="86">
        <f>SUM(K3:K5)</f>
        <v>19428</v>
      </c>
      <c r="L2" s="87">
        <f t="shared" ref="L2:P2" si="1">SUM(L3:L6)</f>
        <v>4414</v>
      </c>
      <c r="M2" s="87">
        <f t="shared" si="1"/>
        <v>4558</v>
      </c>
      <c r="N2" s="87">
        <f t="shared" si="1"/>
        <v>3434</v>
      </c>
      <c r="O2" s="87">
        <f t="shared" si="1"/>
        <v>4016</v>
      </c>
      <c r="P2" s="87">
        <f t="shared" si="1"/>
        <v>3965</v>
      </c>
      <c r="Q2" s="86">
        <f>SUM(Q3:Q5)</f>
        <v>22918</v>
      </c>
      <c r="R2" s="87">
        <f t="shared" ref="R2:S2" si="2">SUM(R3:R6)</f>
        <v>3348</v>
      </c>
      <c r="S2" s="87">
        <f t="shared" si="2"/>
        <v>2649</v>
      </c>
      <c r="T2" s="88">
        <f>SUM(T3:T5)</f>
        <v>0</v>
      </c>
      <c r="U2" s="87">
        <f t="shared" ref="U2:V2" si="3">SUM(U3:U6)</f>
        <v>10734</v>
      </c>
      <c r="V2" s="87">
        <f t="shared" si="3"/>
        <v>0</v>
      </c>
      <c r="W2" s="89" t="s">
        <v>384</v>
      </c>
    </row>
    <row r="3" spans="1:23" hidden="1" x14ac:dyDescent="0.3">
      <c r="A3" s="90" t="s">
        <v>33</v>
      </c>
      <c r="B3" s="91">
        <f>Prog!D10</f>
        <v>9936</v>
      </c>
      <c r="C3" s="92">
        <f>'INFO-ACUM'!C218</f>
        <v>2035</v>
      </c>
      <c r="D3" s="92">
        <f>'INFO-ACUM'!F218</f>
        <v>2264</v>
      </c>
      <c r="E3" s="92">
        <f>'INFO-ACUM'!K218</f>
        <v>2116</v>
      </c>
      <c r="F3" s="92">
        <f>'INFO-ACUM'!L218</f>
        <v>2097</v>
      </c>
      <c r="G3" s="92">
        <f>'INFO-ACUM'!M218</f>
        <v>2127</v>
      </c>
      <c r="H3" s="92">
        <f>'INFO-ACUM'!O218</f>
        <v>2216</v>
      </c>
      <c r="I3" s="92">
        <f>'INFO-ACUM'!P218</f>
        <v>2212</v>
      </c>
      <c r="J3" s="92">
        <f>'INFO-ACUM'!R218</f>
        <v>0</v>
      </c>
      <c r="K3" s="91">
        <f>Prog!E10</f>
        <v>10980</v>
      </c>
      <c r="L3" s="92">
        <f>'INFO-ACUM'!S218</f>
        <v>2057</v>
      </c>
      <c r="M3" s="92">
        <f>'INFO-ACUM'!T218</f>
        <v>2116</v>
      </c>
      <c r="N3" s="92">
        <f>'INFO-ACUM'!X218</f>
        <v>1456</v>
      </c>
      <c r="O3" s="92">
        <f>'INFO-ACUM'!Y218</f>
        <v>1758</v>
      </c>
      <c r="P3" s="92">
        <f>'INFO-ACUM'!Z218</f>
        <v>1801</v>
      </c>
      <c r="Q3" s="91">
        <f>Prog!H10</f>
        <v>14410</v>
      </c>
      <c r="R3" s="92">
        <f>'INFO-ACUM'!AA218</f>
        <v>1394</v>
      </c>
      <c r="S3" s="92">
        <f>'INFO-ACUM'!AB218</f>
        <v>1084</v>
      </c>
      <c r="T3" s="93">
        <f>Prog!I10</f>
        <v>0</v>
      </c>
      <c r="U3" s="92">
        <f>'INFO-ACUM'!AE218</f>
        <v>5589</v>
      </c>
      <c r="V3" s="92">
        <f>'INFO-ACUM'!AF218</f>
        <v>0</v>
      </c>
      <c r="W3" s="43" t="s">
        <v>381</v>
      </c>
    </row>
    <row r="4" spans="1:23" hidden="1" x14ac:dyDescent="0.3">
      <c r="A4" s="90" t="s">
        <v>92</v>
      </c>
      <c r="B4" s="91">
        <f>Prog!D11</f>
        <v>5967</v>
      </c>
      <c r="C4" s="92">
        <f>'INFO-ACUM'!C219</f>
        <v>1415</v>
      </c>
      <c r="D4" s="92">
        <f>'INFO-ACUM'!F219</f>
        <v>1502</v>
      </c>
      <c r="E4" s="92">
        <f>'INFO-ACUM'!K219</f>
        <v>1397</v>
      </c>
      <c r="F4" s="92">
        <f>'INFO-ACUM'!L219</f>
        <v>1360</v>
      </c>
      <c r="G4" s="92">
        <f>'INFO-ACUM'!M219</f>
        <v>1402</v>
      </c>
      <c r="H4" s="92">
        <f>'INFO-ACUM'!O219</f>
        <v>1352</v>
      </c>
      <c r="I4" s="92">
        <f>'INFO-ACUM'!P219</f>
        <v>1357</v>
      </c>
      <c r="J4" s="92">
        <f>'INFO-ACUM'!R219</f>
        <v>0</v>
      </c>
      <c r="K4" s="91">
        <f>Prog!E11</f>
        <v>6774</v>
      </c>
      <c r="L4" s="92">
        <f>'INFO-ACUM'!S219</f>
        <v>1275</v>
      </c>
      <c r="M4" s="92">
        <f>'INFO-ACUM'!T219</f>
        <v>1352</v>
      </c>
      <c r="N4" s="92">
        <f>'INFO-ACUM'!X219</f>
        <v>1100</v>
      </c>
      <c r="O4" s="92">
        <f>'INFO-ACUM'!Y219</f>
        <v>1285</v>
      </c>
      <c r="P4" s="92">
        <f>'INFO-ACUM'!Z219</f>
        <v>1191</v>
      </c>
      <c r="Q4" s="91">
        <f>Prog!H11</f>
        <v>6752</v>
      </c>
      <c r="R4" s="92">
        <f>'INFO-ACUM'!AA219</f>
        <v>953</v>
      </c>
      <c r="S4" s="92">
        <f>'INFO-ACUM'!AB219</f>
        <v>766</v>
      </c>
      <c r="T4" s="93">
        <f>Prog!I11</f>
        <v>0</v>
      </c>
      <c r="U4" s="92">
        <f>'INFO-ACUM'!AE219</f>
        <v>2865</v>
      </c>
      <c r="V4" s="92">
        <f>'INFO-ACUM'!AF219</f>
        <v>0</v>
      </c>
      <c r="W4" s="43" t="s">
        <v>382</v>
      </c>
    </row>
    <row r="5" spans="1:23" hidden="1" x14ac:dyDescent="0.3">
      <c r="A5" s="90" t="s">
        <v>164</v>
      </c>
      <c r="B5" s="91">
        <f>Prog!D12</f>
        <v>1453</v>
      </c>
      <c r="C5" s="92">
        <f>'INFO-ACUM'!C220</f>
        <v>133</v>
      </c>
      <c r="D5" s="92">
        <f>'INFO-ACUM'!F220</f>
        <v>157</v>
      </c>
      <c r="E5" s="92">
        <f>'INFO-ACUM'!K220</f>
        <v>280</v>
      </c>
      <c r="F5" s="92">
        <f>'INFO-ACUM'!L220</f>
        <v>268</v>
      </c>
      <c r="G5" s="92">
        <f>'INFO-ACUM'!M220</f>
        <v>279</v>
      </c>
      <c r="H5" s="92">
        <f>'INFO-ACUM'!O220</f>
        <v>283</v>
      </c>
      <c r="I5" s="92">
        <f>'INFO-ACUM'!P220</f>
        <v>281</v>
      </c>
      <c r="J5" s="92">
        <f>'INFO-ACUM'!R220</f>
        <v>0</v>
      </c>
      <c r="K5" s="91">
        <f>Prog!E12</f>
        <v>1674</v>
      </c>
      <c r="L5" s="92">
        <f>'INFO-ACUM'!S220</f>
        <v>294</v>
      </c>
      <c r="M5" s="92">
        <f>'INFO-ACUM'!T220</f>
        <v>311</v>
      </c>
      <c r="N5" s="92">
        <f>'INFO-ACUM'!X220</f>
        <v>194</v>
      </c>
      <c r="O5" s="92">
        <f>'INFO-ACUM'!Y220</f>
        <v>266</v>
      </c>
      <c r="P5" s="92">
        <f>'INFO-ACUM'!Z220</f>
        <v>252</v>
      </c>
      <c r="Q5" s="91">
        <f>Prog!H12</f>
        <v>1756</v>
      </c>
      <c r="R5" s="92">
        <f>'INFO-ACUM'!AA220</f>
        <v>281</v>
      </c>
      <c r="S5" s="92">
        <f>'INFO-ACUM'!AB220</f>
        <v>191</v>
      </c>
      <c r="T5" s="93">
        <f>Prog!I12</f>
        <v>0</v>
      </c>
      <c r="U5" s="92">
        <f>'INFO-ACUM'!AE220</f>
        <v>875</v>
      </c>
      <c r="V5" s="92">
        <f>'INFO-ACUM'!AF220</f>
        <v>0</v>
      </c>
      <c r="W5" s="43" t="s">
        <v>383</v>
      </c>
    </row>
    <row r="6" spans="1:23" hidden="1" x14ac:dyDescent="0.3">
      <c r="A6" s="90" t="s">
        <v>456</v>
      </c>
      <c r="B6" s="91"/>
      <c r="C6" s="92">
        <f>'INFO-ACUM'!C221+'INFO-ACUM'!C222</f>
        <v>823</v>
      </c>
      <c r="D6" s="92">
        <f>'INFO-ACUM'!F221+'INFO-ACUM'!F222</f>
        <v>908</v>
      </c>
      <c r="E6" s="92">
        <f>'INFO-ACUM'!K221+'INFO-ACUM'!K222</f>
        <v>849</v>
      </c>
      <c r="F6" s="92">
        <f>'INFO-ACUM'!L221+'INFO-ACUM'!L222</f>
        <v>839</v>
      </c>
      <c r="G6" s="92">
        <f>'INFO-ACUM'!M221+'INFO-ACUM'!M222</f>
        <v>834</v>
      </c>
      <c r="H6" s="92">
        <f>'INFO-ACUM'!O221+'INFO-ACUM'!O222</f>
        <v>908</v>
      </c>
      <c r="I6" s="92">
        <f>'INFO-ACUM'!P221+'INFO-ACUM'!P222</f>
        <v>907</v>
      </c>
      <c r="J6" s="92">
        <f>'INFO-ACUM'!R221+'INFO-ACUM'!R222</f>
        <v>0</v>
      </c>
      <c r="K6" s="91"/>
      <c r="L6" s="92">
        <f>'INFO-ACUM'!S221+'INFO-ACUM'!S222</f>
        <v>788</v>
      </c>
      <c r="M6" s="92">
        <f>'INFO-ACUM'!T221+'INFO-ACUM'!T222</f>
        <v>779</v>
      </c>
      <c r="N6" s="92">
        <f>'INFO-ACUM'!X221+'INFO-ACUM'!X222</f>
        <v>684</v>
      </c>
      <c r="O6" s="92">
        <f>'INFO-ACUM'!Y221+'INFO-ACUM'!Y222</f>
        <v>707</v>
      </c>
      <c r="P6" s="92">
        <f>'INFO-ACUM'!Z221+'INFO-ACUM'!Z222</f>
        <v>721</v>
      </c>
      <c r="Q6" s="91"/>
      <c r="R6" s="92">
        <f>'INFO-ACUM'!AA221+'INFO-ACUM'!AA222</f>
        <v>720</v>
      </c>
      <c r="S6" s="92">
        <f>'INFO-ACUM'!AB221+'INFO-ACUM'!AB222</f>
        <v>608</v>
      </c>
      <c r="T6" s="93"/>
      <c r="U6" s="92">
        <f>'INFO-ACUM'!AE221+'INFO-ACUM'!AE222</f>
        <v>1405</v>
      </c>
      <c r="V6" s="92">
        <f>'INFO-ACUM'!AF221+'INFO-ACUM'!AF222</f>
        <v>0</v>
      </c>
      <c r="W6" s="43" t="s">
        <v>393</v>
      </c>
    </row>
    <row r="7" spans="1:23" ht="15.6" x14ac:dyDescent="0.3">
      <c r="A7" s="289" t="s">
        <v>391</v>
      </c>
      <c r="B7" s="289"/>
      <c r="C7" s="289"/>
      <c r="D7" s="289"/>
      <c r="E7" s="289"/>
      <c r="F7" s="289"/>
      <c r="G7" s="289"/>
      <c r="H7" s="289"/>
      <c r="I7" s="153" t="str">
        <f>MID(A7,70,8)</f>
        <v>E Y REDE</v>
      </c>
      <c r="K7" s="151"/>
    </row>
    <row r="9" spans="1:23" x14ac:dyDescent="0.3">
      <c r="A9" s="43" t="s">
        <v>305</v>
      </c>
      <c r="B9" s="32"/>
    </row>
    <row r="10" spans="1:23" ht="15" thickBot="1" x14ac:dyDescent="0.35">
      <c r="A10" s="148" t="s">
        <v>228</v>
      </c>
      <c r="B10" s="148" t="s">
        <v>380</v>
      </c>
      <c r="C10" s="148" t="s">
        <v>33</v>
      </c>
      <c r="D10" s="148" t="s">
        <v>92</v>
      </c>
      <c r="E10" s="148" t="s">
        <v>164</v>
      </c>
      <c r="F10" s="148" t="s">
        <v>393</v>
      </c>
      <c r="H10" s="94" t="s">
        <v>228</v>
      </c>
      <c r="I10" s="94" t="s">
        <v>380</v>
      </c>
      <c r="J10" s="94" t="s">
        <v>33</v>
      </c>
      <c r="K10" s="94" t="s">
        <v>92</v>
      </c>
      <c r="L10" s="94" t="s">
        <v>164</v>
      </c>
    </row>
    <row r="11" spans="1:23" ht="19.2" customHeight="1" x14ac:dyDescent="0.3">
      <c r="A11" s="95" t="s">
        <v>7</v>
      </c>
      <c r="B11" s="156">
        <f>C2/$B$2</f>
        <v>0.25386033648306061</v>
      </c>
      <c r="C11" s="96">
        <f>C3/$B$3</f>
        <v>0.20481078904991948</v>
      </c>
      <c r="D11" s="96">
        <f>C4/$B$4</f>
        <v>0.23713759007876656</v>
      </c>
      <c r="E11" s="96">
        <f>C5/$B$5</f>
        <v>9.1534755677907781E-2</v>
      </c>
      <c r="F11" s="117">
        <f>IFERROR(C6/$B$6,0)</f>
        <v>0</v>
      </c>
      <c r="H11" s="111" t="s">
        <v>15</v>
      </c>
      <c r="I11" s="97">
        <f>VLOOKUP(H11,$A$11:$E$27,2,FALSE)</f>
        <v>0.26745793961742337</v>
      </c>
      <c r="J11" s="97">
        <f>VLOOKUP(H11,$A$11:$E$27,3,FALSE)</f>
        <v>0.21296296296296297</v>
      </c>
      <c r="K11" s="97">
        <f>VLOOKUP(H11,$A$11:$E$27,4,FALSE)</f>
        <v>0.23412099882688117</v>
      </c>
      <c r="L11" s="97">
        <f>VLOOKUP(H11,$A$11:$E$27,5,FALSE)</f>
        <v>0.19270474879559532</v>
      </c>
    </row>
    <row r="12" spans="1:23" ht="19.2" customHeight="1" x14ac:dyDescent="0.3">
      <c r="A12" s="98" t="s">
        <v>390</v>
      </c>
      <c r="B12" s="157">
        <f>D2/$B$2</f>
        <v>0.27834754551740032</v>
      </c>
      <c r="C12" s="99">
        <f>D3/$B$3</f>
        <v>0.22785829307568439</v>
      </c>
      <c r="D12" s="99">
        <f>D4/$B$4</f>
        <v>0.25171778112954585</v>
      </c>
      <c r="E12" s="99">
        <f>D5/$B$5</f>
        <v>0.10805230557467309</v>
      </c>
      <c r="F12" s="118">
        <f>IFERROR(C6/$B$6,0)</f>
        <v>0</v>
      </c>
    </row>
    <row r="13" spans="1:23" ht="19.2" customHeight="1" x14ac:dyDescent="0.3">
      <c r="A13" s="98" t="s">
        <v>15</v>
      </c>
      <c r="B13" s="157">
        <f>E2/$B$2</f>
        <v>0.26745793961742337</v>
      </c>
      <c r="C13" s="99">
        <f>E3/$B$3</f>
        <v>0.21296296296296297</v>
      </c>
      <c r="D13" s="99">
        <f>E4/$B$4</f>
        <v>0.23412099882688117</v>
      </c>
      <c r="E13" s="99">
        <f>E5/$B$5</f>
        <v>0.19270474879559532</v>
      </c>
      <c r="F13" s="118">
        <f>IFERROR(E6/$B$6,0)</f>
        <v>0</v>
      </c>
    </row>
    <row r="14" spans="1:23" ht="19.2" customHeight="1" x14ac:dyDescent="0.3">
      <c r="A14" s="98" t="s">
        <v>16</v>
      </c>
      <c r="B14" s="157">
        <f>F2/$B$2</f>
        <v>0.2629638165475916</v>
      </c>
      <c r="C14" s="99">
        <f>F3/$B$3</f>
        <v>0.21105072463768115</v>
      </c>
      <c r="D14" s="99">
        <f>F4/$B$4</f>
        <v>0.22792022792022792</v>
      </c>
      <c r="E14" s="99">
        <f>F5/$B$5</f>
        <v>0.18444597384721267</v>
      </c>
      <c r="F14" s="118">
        <f>IFERROR(F6/$B$6,0)</f>
        <v>0</v>
      </c>
      <c r="H14" s="100" t="str">
        <f>CONCATENATE("GRAFICO COMPARATIVO DE COBERTURAS GERESA Y REDES -  VACUNA: ",H11," - ", I7)</f>
        <v>GRAFICO COMPARATIVO DE COBERTURAS GERESA Y REDES -  VACUNA: 2° NEUMO - E Y REDE</v>
      </c>
    </row>
    <row r="15" spans="1:23" ht="19.2" customHeight="1" x14ac:dyDescent="0.3">
      <c r="A15" s="98" t="s">
        <v>17</v>
      </c>
      <c r="B15" s="157">
        <f>G2/$B$2</f>
        <v>0.26745793961742337</v>
      </c>
      <c r="C15" s="99">
        <f>G3/$B$3</f>
        <v>0.21407004830917875</v>
      </c>
      <c r="D15" s="99">
        <f>G4/$B$4</f>
        <v>0.23495894084129379</v>
      </c>
      <c r="E15" s="99">
        <f>G5/$B$5</f>
        <v>0.19201651754989676</v>
      </c>
      <c r="F15" s="118">
        <f>IFERROR(G6/$B$6,0)</f>
        <v>0</v>
      </c>
    </row>
    <row r="16" spans="1:23" ht="19.2" customHeight="1" x14ac:dyDescent="0.3">
      <c r="A16" s="98" t="s">
        <v>457</v>
      </c>
      <c r="B16" s="157">
        <f>H2/$B$2</f>
        <v>0.27419912422217102</v>
      </c>
      <c r="C16" s="99">
        <f>H3/$B$3</f>
        <v>0.22302737520128824</v>
      </c>
      <c r="D16" s="99">
        <f>H4/$B$4</f>
        <v>0.22657952069716775</v>
      </c>
      <c r="E16" s="99">
        <f>H5/$B$5</f>
        <v>0.19476944253269099</v>
      </c>
      <c r="F16" s="118">
        <f>IFERROR(H6/$B$6,0)</f>
        <v>0</v>
      </c>
    </row>
    <row r="17" spans="1:6" ht="19.2" customHeight="1" x14ac:dyDescent="0.3">
      <c r="A17" s="98" t="s">
        <v>20</v>
      </c>
      <c r="B17" s="157">
        <f>I2/$B$2</f>
        <v>0.27408389029730351</v>
      </c>
      <c r="C17" s="99">
        <f>I3/$B$3</f>
        <v>0.22262479871175522</v>
      </c>
      <c r="D17" s="99">
        <f>I4/$B$4</f>
        <v>0.22741746271158036</v>
      </c>
      <c r="E17" s="99">
        <f>I5/$B$5</f>
        <v>0.19339298004129388</v>
      </c>
      <c r="F17" s="118">
        <f>IFERROR(I6/$B$6,0)</f>
        <v>0</v>
      </c>
    </row>
    <row r="18" spans="1:6" ht="19.2" customHeight="1" thickBot="1" x14ac:dyDescent="0.35">
      <c r="A18" s="101" t="s">
        <v>22</v>
      </c>
      <c r="B18" s="158">
        <f>J2/($B$2*50%)</f>
        <v>0</v>
      </c>
      <c r="C18" s="102">
        <f>J3/($B$3*50%)</f>
        <v>0</v>
      </c>
      <c r="D18" s="102">
        <f>J4/($B$4*50%)</f>
        <v>0</v>
      </c>
      <c r="E18" s="102">
        <f>J5/($B$5*50%)</f>
        <v>0</v>
      </c>
      <c r="F18" s="119">
        <f>IFERROR(J6/$B$6,0)</f>
        <v>0</v>
      </c>
    </row>
    <row r="19" spans="1:6" ht="19.2" customHeight="1" x14ac:dyDescent="0.3">
      <c r="A19" s="103" t="s">
        <v>23</v>
      </c>
      <c r="B19" s="156">
        <f>L2/$K$2</f>
        <v>0.22719785876055179</v>
      </c>
      <c r="C19" s="96">
        <f>L3/$K$3</f>
        <v>0.18734061930783241</v>
      </c>
      <c r="D19" s="96">
        <f>L4/$K$4</f>
        <v>0.18821966341895482</v>
      </c>
      <c r="E19" s="96">
        <f>L5/$K$5</f>
        <v>0.17562724014336917</v>
      </c>
      <c r="F19" s="117">
        <f>IFERROR(L6/$K$6,0)</f>
        <v>0</v>
      </c>
    </row>
    <row r="20" spans="1:6" ht="19.2" customHeight="1" x14ac:dyDescent="0.3">
      <c r="A20" s="104" t="s">
        <v>24</v>
      </c>
      <c r="B20" s="157">
        <f>M2/$K$2</f>
        <v>0.23460984146592548</v>
      </c>
      <c r="C20" s="99">
        <f>M3/$K$3</f>
        <v>0.19271402550091074</v>
      </c>
      <c r="D20" s="99">
        <f>M4/$K$4</f>
        <v>0.19958665485680543</v>
      </c>
      <c r="E20" s="99">
        <f>M5/$K$5</f>
        <v>0.1857825567502987</v>
      </c>
      <c r="F20" s="118">
        <f>IFERROR(M6/$K$6,0)</f>
        <v>0</v>
      </c>
    </row>
    <row r="21" spans="1:6" ht="19.2" customHeight="1" thickBot="1" x14ac:dyDescent="0.35">
      <c r="A21" s="105" t="s">
        <v>27</v>
      </c>
      <c r="B21" s="158">
        <f>N2/$K$2</f>
        <v>0.17675519868231418</v>
      </c>
      <c r="C21" s="106">
        <f>N3/$K$3</f>
        <v>0.13260473588342442</v>
      </c>
      <c r="D21" s="106">
        <f>N4/$K$4</f>
        <v>0.16238559196929436</v>
      </c>
      <c r="E21" s="106">
        <f>N5/$K$5</f>
        <v>0.11589008363201912</v>
      </c>
      <c r="F21" s="120">
        <f>IFERROR(N6/$K$6,0)</f>
        <v>0</v>
      </c>
    </row>
    <row r="22" spans="1:6" ht="19.2" customHeight="1" x14ac:dyDescent="0.3">
      <c r="A22" s="116" t="s">
        <v>28</v>
      </c>
      <c r="B22" s="159">
        <f>O2/$K$2</f>
        <v>0.20671196211653284</v>
      </c>
      <c r="C22" s="112">
        <f>O3/$K$3</f>
        <v>0.16010928961748633</v>
      </c>
      <c r="D22" s="112">
        <f>O4/$K$4</f>
        <v>0.18969589607322113</v>
      </c>
      <c r="E22" s="112">
        <f>O5/$K$5</f>
        <v>0.15890083632019117</v>
      </c>
      <c r="F22" s="121">
        <f>IFERROR(O6/$K$6,0)</f>
        <v>0</v>
      </c>
    </row>
    <row r="23" spans="1:6" ht="19.2" customHeight="1" x14ac:dyDescent="0.3">
      <c r="A23" s="114" t="s">
        <v>29</v>
      </c>
      <c r="B23" s="160">
        <f>P2/$K$2</f>
        <v>0.20408688490837965</v>
      </c>
      <c r="C23" s="113">
        <f>P3/$K$3</f>
        <v>0.1640255009107468</v>
      </c>
      <c r="D23" s="113">
        <f>P4/$K$4</f>
        <v>0.1758193091231178</v>
      </c>
      <c r="E23" s="113">
        <f>P5/$K$5</f>
        <v>0.15053763440860216</v>
      </c>
      <c r="F23" s="122">
        <f>IFERROR(P6/$K$6,0)</f>
        <v>0</v>
      </c>
    </row>
    <row r="24" spans="1:6" ht="19.2" customHeight="1" x14ac:dyDescent="0.3">
      <c r="A24" s="114" t="s">
        <v>30</v>
      </c>
      <c r="B24" s="160">
        <f>R2/$Q$2</f>
        <v>0.14608604590278385</v>
      </c>
      <c r="C24" s="113">
        <f>R3/$Q$3</f>
        <v>9.673837612768911E-2</v>
      </c>
      <c r="D24" s="113">
        <f>R4/$Q$4</f>
        <v>0.14114336492890994</v>
      </c>
      <c r="E24" s="113">
        <f>R5/$Q$5</f>
        <v>0.16002277904328019</v>
      </c>
      <c r="F24" s="122">
        <f>IFERROR(R6/$Q$6,0)</f>
        <v>0</v>
      </c>
    </row>
    <row r="25" spans="1:6" ht="19.2" customHeight="1" thickBot="1" x14ac:dyDescent="0.35">
      <c r="A25" s="115" t="s">
        <v>31</v>
      </c>
      <c r="B25" s="160">
        <f>S2/$Q$2</f>
        <v>0.11558600226895889</v>
      </c>
      <c r="C25" s="113">
        <f>S3/$Q$3</f>
        <v>7.5225537820957672E-2</v>
      </c>
      <c r="D25" s="113">
        <f>S4/$Q$4</f>
        <v>0.1134478672985782</v>
      </c>
      <c r="E25" s="113">
        <f>S5/$Q$5</f>
        <v>0.10876993166287016</v>
      </c>
      <c r="F25" s="122">
        <f>IFERROR(S6/$Q$6,0)</f>
        <v>0</v>
      </c>
    </row>
    <row r="26" spans="1:6" ht="16.2" customHeight="1" x14ac:dyDescent="0.3">
      <c r="A26" s="107" t="s">
        <v>358</v>
      </c>
      <c r="B26" s="161">
        <f>IFERROR(U2/$T$2,0)</f>
        <v>0</v>
      </c>
      <c r="C26" s="108">
        <f>IFERROR(U3/$T$3,0)</f>
        <v>0</v>
      </c>
      <c r="D26" s="108">
        <f>IFERROR(U4/$T$4,0)</f>
        <v>0</v>
      </c>
      <c r="E26" s="108">
        <f>IFERROR(U5/$T$5,0)</f>
        <v>0</v>
      </c>
      <c r="F26" s="123">
        <f>IFERROR(U6/$T$6,0)</f>
        <v>0</v>
      </c>
    </row>
    <row r="27" spans="1:6" ht="16.2" customHeight="1" thickBot="1" x14ac:dyDescent="0.35">
      <c r="A27" s="109" t="s">
        <v>389</v>
      </c>
      <c r="B27" s="162">
        <f>IFERROR(V2/$T$2,0)</f>
        <v>0</v>
      </c>
      <c r="C27" s="110">
        <f>IFERROR(V3/$T$3,0)</f>
        <v>0</v>
      </c>
      <c r="D27" s="110">
        <f>IFERROR(V4/$T$4,0)</f>
        <v>0</v>
      </c>
      <c r="E27" s="110">
        <f>IFERROR(V5/$T$5,0)</f>
        <v>0</v>
      </c>
      <c r="F27" s="124">
        <f>IFERROR(V6/$T$6,0)</f>
        <v>0</v>
      </c>
    </row>
    <row r="28" spans="1:6" ht="16.2" customHeight="1" x14ac:dyDescent="0.3"/>
  </sheetData>
  <sheetProtection algorithmName="SHA-512" hashValue="+MUa8OCjgVdLjDFh8YK6hmKfHXsSYCwU3TJw+6ECDj7xgsgV8G84UeMCrDw+d/ffPJpzPK0uKxYJxGp5X1BMpw==" saltValue="lrJTzo1YvtgSsbkOjLOX8w==" spinCount="100000" sheet="1"/>
  <mergeCells count="1">
    <mergeCell ref="A7:H7"/>
  </mergeCells>
  <conditionalFormatting sqref="J11:L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H11" xr:uid="{0D0F0C21-80EF-46C2-9A37-8FCAE780E3EC}">
      <formula1>$A$11:$A$27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7094A-BE58-476D-B3CA-9F6F005E1A53}">
  <sheetPr>
    <tabColor rgb="FF7030A0"/>
  </sheetPr>
  <dimension ref="A1:AK1090"/>
  <sheetViews>
    <sheetView showGridLines="0" workbookViewId="0">
      <pane xSplit="1" ySplit="5" topLeftCell="B12" activePane="bottomRight" state="frozen"/>
      <selection activeCell="C3" sqref="C3"/>
      <selection pane="topRight" activeCell="C3" sqref="C3"/>
      <selection pane="bottomLeft" activeCell="C3" sqref="C3"/>
      <selection pane="bottomRight" activeCell="V12" sqref="V12"/>
    </sheetView>
  </sheetViews>
  <sheetFormatPr baseColWidth="10" defaultRowHeight="14.4" x14ac:dyDescent="0.3"/>
  <cols>
    <col min="1" max="1" width="25.5546875" bestFit="1" customWidth="1"/>
    <col min="2" max="2" width="3.88671875" style="54" bestFit="1" customWidth="1"/>
    <col min="3" max="3" width="4" style="54" bestFit="1" customWidth="1"/>
    <col min="4" max="4" width="5.109375" style="39" bestFit="1" customWidth="1"/>
    <col min="5" max="5" width="4.5546875" style="54" bestFit="1" customWidth="1"/>
    <col min="6" max="6" width="5.109375" bestFit="1" customWidth="1"/>
    <col min="7" max="7" width="5.33203125" bestFit="1" customWidth="1"/>
    <col min="8" max="8" width="4.5546875" bestFit="1" customWidth="1"/>
    <col min="9" max="10" width="4.88671875" bestFit="1" customWidth="1"/>
    <col min="11" max="11" width="5.5546875" bestFit="1" customWidth="1"/>
    <col min="12" max="12" width="4.6640625" bestFit="1" customWidth="1"/>
    <col min="13" max="15" width="6.88671875" customWidth="1"/>
    <col min="16" max="21" width="5.88671875" customWidth="1"/>
    <col min="22" max="22" width="6.88671875" customWidth="1"/>
    <col min="23" max="24" width="6.21875" customWidth="1"/>
    <col min="25" max="26" width="7.88671875" customWidth="1"/>
    <col min="27" max="27" width="13.33203125" bestFit="1" customWidth="1"/>
    <col min="28" max="28" width="8.21875" bestFit="1" customWidth="1"/>
    <col min="29" max="29" width="6.5546875" bestFit="1" customWidth="1"/>
    <col min="30" max="30" width="9.109375" bestFit="1" customWidth="1"/>
    <col min="31" max="31" width="9.44140625" bestFit="1" customWidth="1"/>
    <col min="32" max="32" width="9.109375" bestFit="1" customWidth="1"/>
    <col min="33" max="33" width="9.44140625" bestFit="1" customWidth="1"/>
    <col min="34" max="34" width="12.5546875" bestFit="1" customWidth="1"/>
    <col min="35" max="35" width="10.88671875" bestFit="1" customWidth="1"/>
    <col min="36" max="37" width="6.88671875" bestFit="1" customWidth="1"/>
    <col min="38" max="125" width="21.6640625" bestFit="1" customWidth="1"/>
    <col min="126" max="126" width="20" bestFit="1" customWidth="1"/>
    <col min="127" max="127" width="19.88671875" bestFit="1" customWidth="1"/>
    <col min="128" max="128" width="18.5546875" bestFit="1" customWidth="1"/>
    <col min="129" max="129" width="18.44140625" bestFit="1" customWidth="1"/>
    <col min="130" max="130" width="22.5546875" bestFit="1" customWidth="1"/>
    <col min="131" max="131" width="20.33203125" bestFit="1" customWidth="1"/>
    <col min="132" max="132" width="18.5546875" bestFit="1" customWidth="1"/>
    <col min="133" max="133" width="21.44140625" bestFit="1" customWidth="1"/>
    <col min="134" max="134" width="22.5546875" bestFit="1" customWidth="1"/>
    <col min="135" max="135" width="20.33203125" bestFit="1" customWidth="1"/>
    <col min="136" max="136" width="18.5546875" bestFit="1" customWidth="1"/>
    <col min="137" max="137" width="21.44140625" bestFit="1" customWidth="1"/>
    <col min="138" max="138" width="19.33203125" bestFit="1" customWidth="1"/>
    <col min="139" max="139" width="21.44140625" bestFit="1" customWidth="1"/>
    <col min="140" max="141" width="25.33203125" bestFit="1" customWidth="1"/>
    <col min="142" max="142" width="22.5546875" bestFit="1" customWidth="1"/>
    <col min="143" max="143" width="18.88671875" bestFit="1" customWidth="1"/>
    <col min="144" max="144" width="25" bestFit="1" customWidth="1"/>
    <col min="145" max="145" width="26.44140625" bestFit="1" customWidth="1"/>
    <col min="146" max="146" width="20.77734375" bestFit="1" customWidth="1"/>
    <col min="147" max="147" width="18.88671875" bestFit="1" customWidth="1"/>
    <col min="148" max="148" width="21.5546875" bestFit="1" customWidth="1"/>
    <col min="149" max="149" width="21.88671875" bestFit="1" customWidth="1"/>
    <col min="150" max="150" width="21.5546875" bestFit="1" customWidth="1"/>
    <col min="151" max="151" width="21.88671875" bestFit="1" customWidth="1"/>
    <col min="152" max="152" width="25.5546875" bestFit="1" customWidth="1"/>
    <col min="153" max="153" width="23.77734375" bestFit="1" customWidth="1"/>
    <col min="154" max="155" width="18.109375" bestFit="1" customWidth="1"/>
    <col min="156" max="365" width="21.6640625" bestFit="1" customWidth="1"/>
    <col min="366" max="366" width="20" bestFit="1" customWidth="1"/>
    <col min="367" max="367" width="19.88671875" bestFit="1" customWidth="1"/>
    <col min="368" max="368" width="18.5546875" bestFit="1" customWidth="1"/>
    <col min="369" max="369" width="18.44140625" bestFit="1" customWidth="1"/>
    <col min="370" max="370" width="22.5546875" bestFit="1" customWidth="1"/>
    <col min="371" max="371" width="20.33203125" bestFit="1" customWidth="1"/>
    <col min="372" max="372" width="18.5546875" bestFit="1" customWidth="1"/>
    <col min="373" max="373" width="21.44140625" bestFit="1" customWidth="1"/>
    <col min="374" max="374" width="22.5546875" bestFit="1" customWidth="1"/>
    <col min="375" max="375" width="20.33203125" bestFit="1" customWidth="1"/>
    <col min="376" max="376" width="18.5546875" bestFit="1" customWidth="1"/>
    <col min="377" max="377" width="21.44140625" bestFit="1" customWidth="1"/>
    <col min="378" max="378" width="19.33203125" bestFit="1" customWidth="1"/>
    <col min="379" max="379" width="21.44140625" bestFit="1" customWidth="1"/>
    <col min="380" max="381" width="25.33203125" bestFit="1" customWidth="1"/>
    <col min="382" max="382" width="22.5546875" bestFit="1" customWidth="1"/>
    <col min="383" max="383" width="18.88671875" bestFit="1" customWidth="1"/>
    <col min="384" max="384" width="25" bestFit="1" customWidth="1"/>
    <col min="385" max="385" width="26.44140625" bestFit="1" customWidth="1"/>
    <col min="386" max="386" width="20.77734375" bestFit="1" customWidth="1"/>
    <col min="387" max="387" width="18.88671875" bestFit="1" customWidth="1"/>
    <col min="388" max="388" width="21.5546875" bestFit="1" customWidth="1"/>
    <col min="389" max="389" width="21.88671875" bestFit="1" customWidth="1"/>
    <col min="390" max="390" width="21.5546875" bestFit="1" customWidth="1"/>
    <col min="391" max="391" width="21.88671875" bestFit="1" customWidth="1"/>
    <col min="392" max="392" width="25.5546875" bestFit="1" customWidth="1"/>
    <col min="393" max="393" width="23.77734375" bestFit="1" customWidth="1"/>
    <col min="394" max="395" width="18.109375" bestFit="1" customWidth="1"/>
  </cols>
  <sheetData>
    <row r="1" spans="1:37" ht="15.6" x14ac:dyDescent="0.3">
      <c r="A1" s="53" t="s">
        <v>350</v>
      </c>
    </row>
    <row r="2" spans="1:37" x14ac:dyDescent="0.3">
      <c r="A2" s="55" t="s">
        <v>421</v>
      </c>
    </row>
    <row r="3" spans="1:37" x14ac:dyDescent="0.3">
      <c r="A3" s="55" t="s">
        <v>349</v>
      </c>
    </row>
    <row r="4" spans="1:37" ht="14.4" customHeight="1" x14ac:dyDescent="0.3">
      <c r="A4" s="56"/>
      <c r="B4" s="292" t="s">
        <v>372</v>
      </c>
      <c r="C4" s="293"/>
      <c r="D4" s="293"/>
      <c r="E4" s="293"/>
      <c r="F4" s="293"/>
      <c r="G4" s="293"/>
      <c r="H4" s="293" t="s">
        <v>374</v>
      </c>
      <c r="I4" s="293"/>
      <c r="J4" s="293"/>
      <c r="K4" s="293" t="s">
        <v>373</v>
      </c>
      <c r="L4" s="293"/>
      <c r="M4" s="294" t="s">
        <v>230</v>
      </c>
      <c r="N4" s="294"/>
      <c r="O4" s="294"/>
      <c r="P4" s="290" t="s">
        <v>375</v>
      </c>
      <c r="Q4" s="290"/>
      <c r="R4" s="290"/>
      <c r="S4" s="290"/>
      <c r="T4" s="290"/>
      <c r="U4" s="290"/>
      <c r="V4" s="291" t="s">
        <v>376</v>
      </c>
      <c r="W4" s="295"/>
      <c r="X4" s="296"/>
      <c r="Y4" s="290" t="s">
        <v>377</v>
      </c>
      <c r="Z4" s="291"/>
    </row>
    <row r="5" spans="1:37" s="61" customFormat="1" ht="30.6" x14ac:dyDescent="0.3">
      <c r="A5" s="62" t="s">
        <v>307</v>
      </c>
      <c r="B5" s="175" t="s">
        <v>656</v>
      </c>
      <c r="C5" s="177" t="s">
        <v>311</v>
      </c>
      <c r="D5" s="177" t="s">
        <v>314</v>
      </c>
      <c r="E5" s="177" t="s">
        <v>317</v>
      </c>
      <c r="F5" s="177" t="s">
        <v>657</v>
      </c>
      <c r="G5" s="177" t="s">
        <v>321</v>
      </c>
      <c r="H5" s="178" t="s">
        <v>324</v>
      </c>
      <c r="I5" s="178" t="s">
        <v>325</v>
      </c>
      <c r="J5" s="180" t="s">
        <v>329</v>
      </c>
      <c r="K5" s="181" t="s">
        <v>293</v>
      </c>
      <c r="L5" s="182" t="s">
        <v>335</v>
      </c>
      <c r="M5" s="68" t="s">
        <v>351</v>
      </c>
      <c r="N5" s="68" t="s">
        <v>352</v>
      </c>
      <c r="O5" s="68" t="s">
        <v>301</v>
      </c>
      <c r="P5" s="69" t="s">
        <v>422</v>
      </c>
      <c r="Q5" s="69" t="s">
        <v>390</v>
      </c>
      <c r="R5" s="69" t="s">
        <v>314</v>
      </c>
      <c r="S5" s="69" t="s">
        <v>317</v>
      </c>
      <c r="T5" s="69" t="s">
        <v>657</v>
      </c>
      <c r="U5" s="69" t="s">
        <v>321</v>
      </c>
      <c r="V5" s="70" t="s">
        <v>324</v>
      </c>
      <c r="W5" s="70" t="s">
        <v>325</v>
      </c>
      <c r="X5" s="70" t="s">
        <v>329</v>
      </c>
      <c r="Y5" s="71" t="s">
        <v>293</v>
      </c>
      <c r="Z5" s="72" t="s">
        <v>335</v>
      </c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</row>
    <row r="6" spans="1:37" s="14" customFormat="1" ht="15" customHeight="1" x14ac:dyDescent="0.3">
      <c r="A6" s="74" t="s">
        <v>360</v>
      </c>
      <c r="B6" s="256">
        <v>25</v>
      </c>
      <c r="C6" s="256">
        <v>29</v>
      </c>
      <c r="D6" s="256">
        <v>37</v>
      </c>
      <c r="E6" s="256">
        <v>51</v>
      </c>
      <c r="F6" s="256">
        <v>45</v>
      </c>
      <c r="G6" s="256">
        <v>50</v>
      </c>
      <c r="H6" s="256">
        <v>52</v>
      </c>
      <c r="I6" s="256">
        <v>61</v>
      </c>
      <c r="J6" s="256">
        <v>46</v>
      </c>
      <c r="K6" s="256">
        <v>61</v>
      </c>
      <c r="L6" s="256">
        <v>2</v>
      </c>
      <c r="M6" s="173">
        <f>VLOOKUP(A6,Prog!$W$9:$AB$46,2,FALSE)</f>
        <v>187</v>
      </c>
      <c r="N6" s="173">
        <f>VLOOKUP(A6,Prog!$W$9:$AB$46,3,FALSE)</f>
        <v>270</v>
      </c>
      <c r="O6" s="174">
        <f>VLOOKUP(A6,Prog!$W$9:$AB$46,6,FALSE)</f>
        <v>328</v>
      </c>
      <c r="P6" s="170">
        <f>B6/M6</f>
        <v>0.13368983957219252</v>
      </c>
      <c r="Q6" s="170">
        <f>C6/M6</f>
        <v>0.15508021390374332</v>
      </c>
      <c r="R6" s="170">
        <f>D6/M6</f>
        <v>0.19786096256684493</v>
      </c>
      <c r="S6" s="170">
        <f>E6/M6</f>
        <v>0.27272727272727271</v>
      </c>
      <c r="T6" s="170">
        <f>F6/M6</f>
        <v>0.24064171122994651</v>
      </c>
      <c r="U6" s="170">
        <f>G6/M6</f>
        <v>0.26737967914438504</v>
      </c>
      <c r="V6" s="170">
        <f t="shared" ref="V6" si="0">H6/N6</f>
        <v>0.19259259259259259</v>
      </c>
      <c r="W6" s="170">
        <f>I6/N6</f>
        <v>0.22592592592592592</v>
      </c>
      <c r="X6" s="170">
        <f>J6/N6</f>
        <v>0.17037037037037037</v>
      </c>
      <c r="Y6" s="170">
        <f>K6/O6</f>
        <v>0.18597560975609756</v>
      </c>
      <c r="Z6" s="170">
        <f>L6/O6</f>
        <v>6.0975609756097563E-3</v>
      </c>
      <c r="AA6"/>
      <c r="AB6"/>
      <c r="AC6"/>
      <c r="AD6"/>
      <c r="AE6"/>
      <c r="AF6"/>
      <c r="AG6"/>
      <c r="AH6"/>
      <c r="AI6"/>
      <c r="AJ6"/>
      <c r="AK6"/>
    </row>
    <row r="7" spans="1:37" s="14" customFormat="1" ht="15" customHeight="1" x14ac:dyDescent="0.3">
      <c r="A7" s="75" t="s">
        <v>193</v>
      </c>
      <c r="B7" s="257">
        <v>4</v>
      </c>
      <c r="C7" s="257">
        <v>8</v>
      </c>
      <c r="D7" s="257">
        <v>36</v>
      </c>
      <c r="E7" s="257">
        <v>55</v>
      </c>
      <c r="F7" s="257">
        <v>70</v>
      </c>
      <c r="G7" s="257">
        <v>70</v>
      </c>
      <c r="H7" s="257">
        <v>55</v>
      </c>
      <c r="I7" s="257">
        <v>56</v>
      </c>
      <c r="J7" s="257">
        <v>59</v>
      </c>
      <c r="K7" s="257">
        <v>24</v>
      </c>
      <c r="L7" s="257">
        <v>20</v>
      </c>
      <c r="M7" s="173">
        <f>VLOOKUP(A7,Prog!$W$9:$AB$46,2,FALSE)</f>
        <v>194</v>
      </c>
      <c r="N7" s="173">
        <f>VLOOKUP(A7,Prog!$W$9:$AB$46,3,FALSE)</f>
        <v>217</v>
      </c>
      <c r="O7" s="174">
        <f>VLOOKUP(A7,Prog!$W$9:$AB$46,6,FALSE)</f>
        <v>216</v>
      </c>
      <c r="P7" s="171">
        <f t="shared" ref="P7:P44" si="1">B7/M7</f>
        <v>2.0618556701030927E-2</v>
      </c>
      <c r="Q7" s="171">
        <f t="shared" ref="Q7:Q44" si="2">C7/M7</f>
        <v>4.1237113402061855E-2</v>
      </c>
      <c r="R7" s="171">
        <f t="shared" ref="R7:R44" si="3">D7/M7</f>
        <v>0.18556701030927836</v>
      </c>
      <c r="S7" s="171">
        <f t="shared" ref="S7:S44" si="4">E7/M7</f>
        <v>0.28350515463917525</v>
      </c>
      <c r="T7" s="171">
        <f t="shared" ref="T7:T44" si="5">F7/M7</f>
        <v>0.36082474226804123</v>
      </c>
      <c r="U7" s="171">
        <f t="shared" ref="U7:U44" si="6">G7/M7</f>
        <v>0.36082474226804123</v>
      </c>
      <c r="V7" s="171">
        <f t="shared" ref="V7:V44" si="7">H7/N7</f>
        <v>0.25345622119815669</v>
      </c>
      <c r="W7" s="171">
        <f t="shared" ref="W7:W44" si="8">I7/N7</f>
        <v>0.25806451612903225</v>
      </c>
      <c r="X7" s="170">
        <f t="shared" ref="X7:X44" si="9">J7/N7</f>
        <v>0.27188940092165897</v>
      </c>
      <c r="Y7" s="170">
        <f t="shared" ref="Y7:Y44" si="10">K7/O7</f>
        <v>0.1111111111111111</v>
      </c>
      <c r="Z7" s="170">
        <f t="shared" ref="Z7:Z44" si="11">L7/O7</f>
        <v>9.2592592592592587E-2</v>
      </c>
      <c r="AA7"/>
      <c r="AB7"/>
      <c r="AC7"/>
      <c r="AD7"/>
      <c r="AE7"/>
      <c r="AF7"/>
      <c r="AG7"/>
      <c r="AH7"/>
      <c r="AI7"/>
      <c r="AJ7"/>
      <c r="AK7"/>
    </row>
    <row r="8" spans="1:37" s="14" customFormat="1" ht="15" customHeight="1" x14ac:dyDescent="0.3">
      <c r="A8" s="75" t="s">
        <v>33</v>
      </c>
      <c r="B8" s="257">
        <v>1934</v>
      </c>
      <c r="C8" s="257">
        <v>2148</v>
      </c>
      <c r="D8" s="257">
        <v>872</v>
      </c>
      <c r="E8" s="257">
        <v>944</v>
      </c>
      <c r="F8" s="257">
        <v>939</v>
      </c>
      <c r="G8" s="257">
        <v>928</v>
      </c>
      <c r="H8" s="257">
        <v>887</v>
      </c>
      <c r="I8" s="257">
        <v>888</v>
      </c>
      <c r="J8" s="257">
        <v>659</v>
      </c>
      <c r="K8" s="257">
        <v>434</v>
      </c>
      <c r="L8" s="257">
        <v>57</v>
      </c>
      <c r="M8" s="173">
        <f>VLOOKUP(A8,Prog!$W$9:$AB$46,2,FALSE)</f>
        <v>3015</v>
      </c>
      <c r="N8" s="173">
        <f>VLOOKUP(A8,Prog!$W$9:$AB$46,3,FALSE)</f>
        <v>3113</v>
      </c>
      <c r="O8" s="174">
        <f>VLOOKUP(A8,Prog!$W$9:$AB$46,6,FALSE)</f>
        <v>4510</v>
      </c>
      <c r="P8" s="171">
        <f t="shared" si="1"/>
        <v>0.64145936981757878</v>
      </c>
      <c r="Q8" s="171">
        <f t="shared" si="2"/>
        <v>0.71243781094527359</v>
      </c>
      <c r="R8" s="171">
        <f t="shared" si="3"/>
        <v>0.2892205638474295</v>
      </c>
      <c r="S8" s="171">
        <f t="shared" si="4"/>
        <v>0.3131011608623549</v>
      </c>
      <c r="T8" s="171">
        <f t="shared" si="5"/>
        <v>0.31144278606965176</v>
      </c>
      <c r="U8" s="171">
        <f t="shared" si="6"/>
        <v>0.30779436152570483</v>
      </c>
      <c r="V8" s="171">
        <f t="shared" si="7"/>
        <v>0.28493414712495985</v>
      </c>
      <c r="W8" s="171">
        <f t="shared" si="8"/>
        <v>0.28525538066174111</v>
      </c>
      <c r="X8" s="170">
        <f t="shared" si="9"/>
        <v>0.21169290073883715</v>
      </c>
      <c r="Y8" s="170">
        <f t="shared" si="10"/>
        <v>9.6230598669623066E-2</v>
      </c>
      <c r="Z8" s="170">
        <f t="shared" si="11"/>
        <v>1.2638580931263858E-2</v>
      </c>
      <c r="AA8"/>
      <c r="AB8"/>
      <c r="AC8"/>
      <c r="AD8"/>
      <c r="AE8"/>
      <c r="AF8"/>
      <c r="AG8"/>
      <c r="AH8"/>
      <c r="AI8"/>
      <c r="AJ8"/>
      <c r="AK8"/>
    </row>
    <row r="9" spans="1:37" s="14" customFormat="1" ht="15" customHeight="1" x14ac:dyDescent="0.3">
      <c r="A9" s="75" t="s">
        <v>117</v>
      </c>
      <c r="B9" s="257">
        <v>0</v>
      </c>
      <c r="C9" s="257">
        <v>0</v>
      </c>
      <c r="D9" s="257">
        <v>6</v>
      </c>
      <c r="E9" s="257">
        <v>1</v>
      </c>
      <c r="F9" s="257">
        <v>5</v>
      </c>
      <c r="G9" s="257">
        <v>5</v>
      </c>
      <c r="H9" s="257">
        <v>10</v>
      </c>
      <c r="I9" s="257">
        <v>10</v>
      </c>
      <c r="J9" s="257">
        <v>10</v>
      </c>
      <c r="K9" s="257">
        <v>0</v>
      </c>
      <c r="L9" s="257">
        <v>0</v>
      </c>
      <c r="M9" s="173">
        <f>VLOOKUP(A9,Prog!$W$9:$AB$46,2,FALSE)</f>
        <v>33</v>
      </c>
      <c r="N9" s="173">
        <f>VLOOKUP(A9,Prog!$W$9:$AB$46,3,FALSE)</f>
        <v>26</v>
      </c>
      <c r="O9" s="174">
        <f>VLOOKUP(A9,Prog!$W$9:$AB$46,6,FALSE)</f>
        <v>21</v>
      </c>
      <c r="P9" s="171">
        <f t="shared" si="1"/>
        <v>0</v>
      </c>
      <c r="Q9" s="171">
        <f t="shared" si="2"/>
        <v>0</v>
      </c>
      <c r="R9" s="171">
        <f t="shared" si="3"/>
        <v>0.18181818181818182</v>
      </c>
      <c r="S9" s="171">
        <f t="shared" si="4"/>
        <v>3.0303030303030304E-2</v>
      </c>
      <c r="T9" s="171">
        <f t="shared" si="5"/>
        <v>0.15151515151515152</v>
      </c>
      <c r="U9" s="171">
        <f t="shared" si="6"/>
        <v>0.15151515151515152</v>
      </c>
      <c r="V9" s="171">
        <f t="shared" si="7"/>
        <v>0.38461538461538464</v>
      </c>
      <c r="W9" s="171">
        <f t="shared" si="8"/>
        <v>0.38461538461538464</v>
      </c>
      <c r="X9" s="170">
        <f t="shared" si="9"/>
        <v>0.38461538461538464</v>
      </c>
      <c r="Y9" s="170">
        <f t="shared" si="10"/>
        <v>0</v>
      </c>
      <c r="Z9" s="170">
        <f t="shared" si="11"/>
        <v>0</v>
      </c>
      <c r="AA9"/>
      <c r="AB9"/>
      <c r="AC9"/>
      <c r="AD9"/>
      <c r="AE9"/>
      <c r="AF9"/>
      <c r="AG9"/>
      <c r="AH9"/>
      <c r="AI9"/>
      <c r="AJ9"/>
      <c r="AK9"/>
    </row>
    <row r="10" spans="1:37" s="14" customFormat="1" ht="15" customHeight="1" x14ac:dyDescent="0.3">
      <c r="A10" s="75" t="s">
        <v>42</v>
      </c>
      <c r="B10" s="257">
        <v>15</v>
      </c>
      <c r="C10" s="257">
        <v>21</v>
      </c>
      <c r="D10" s="257">
        <v>49</v>
      </c>
      <c r="E10" s="257">
        <v>54</v>
      </c>
      <c r="F10" s="257">
        <v>76</v>
      </c>
      <c r="G10" s="257">
        <v>78</v>
      </c>
      <c r="H10" s="257">
        <v>45</v>
      </c>
      <c r="I10" s="257">
        <v>49</v>
      </c>
      <c r="J10" s="257">
        <v>46</v>
      </c>
      <c r="K10" s="257">
        <v>41</v>
      </c>
      <c r="L10" s="257">
        <v>19</v>
      </c>
      <c r="M10" s="173">
        <f>VLOOKUP(A10,Prog!$W$9:$AB$46,2,FALSE)</f>
        <v>198</v>
      </c>
      <c r="N10" s="173">
        <f>VLOOKUP(A10,Prog!$W$9:$AB$46,3,FALSE)</f>
        <v>203</v>
      </c>
      <c r="O10" s="174">
        <f>VLOOKUP(A10,Prog!$W$9:$AB$46,6,FALSE)</f>
        <v>292</v>
      </c>
      <c r="P10" s="171">
        <f t="shared" si="1"/>
        <v>7.575757575757576E-2</v>
      </c>
      <c r="Q10" s="171">
        <f t="shared" si="2"/>
        <v>0.10606060606060606</v>
      </c>
      <c r="R10" s="171">
        <f t="shared" si="3"/>
        <v>0.24747474747474749</v>
      </c>
      <c r="S10" s="171">
        <f t="shared" si="4"/>
        <v>0.27272727272727271</v>
      </c>
      <c r="T10" s="171">
        <f t="shared" si="5"/>
        <v>0.38383838383838381</v>
      </c>
      <c r="U10" s="171">
        <f t="shared" si="6"/>
        <v>0.39393939393939392</v>
      </c>
      <c r="V10" s="171">
        <f t="shared" si="7"/>
        <v>0.22167487684729065</v>
      </c>
      <c r="W10" s="171">
        <f t="shared" si="8"/>
        <v>0.2413793103448276</v>
      </c>
      <c r="X10" s="170">
        <f t="shared" si="9"/>
        <v>0.22660098522167488</v>
      </c>
      <c r="Y10" s="170">
        <f t="shared" si="10"/>
        <v>0.1404109589041096</v>
      </c>
      <c r="Z10" s="170">
        <f t="shared" si="11"/>
        <v>6.5068493150684928E-2</v>
      </c>
      <c r="AA10"/>
      <c r="AB10"/>
      <c r="AC10"/>
      <c r="AD10"/>
      <c r="AE10"/>
      <c r="AF10"/>
      <c r="AG10"/>
      <c r="AH10"/>
      <c r="AI10"/>
      <c r="AJ10"/>
      <c r="AK10"/>
    </row>
    <row r="11" spans="1:37" s="14" customFormat="1" ht="15" customHeight="1" x14ac:dyDescent="0.3">
      <c r="A11" s="75" t="s">
        <v>361</v>
      </c>
      <c r="B11" s="257">
        <v>0</v>
      </c>
      <c r="C11" s="257">
        <v>1</v>
      </c>
      <c r="D11" s="257">
        <v>78</v>
      </c>
      <c r="E11" s="257">
        <v>74</v>
      </c>
      <c r="F11" s="257">
        <v>88</v>
      </c>
      <c r="G11" s="257">
        <v>88</v>
      </c>
      <c r="H11" s="257">
        <v>75</v>
      </c>
      <c r="I11" s="257">
        <v>75</v>
      </c>
      <c r="J11" s="257">
        <v>74</v>
      </c>
      <c r="K11" s="257">
        <v>68</v>
      </c>
      <c r="L11" s="257">
        <v>23</v>
      </c>
      <c r="M11" s="173">
        <f>VLOOKUP(A11,Prog!$W$9:$AB$46,2,FALSE)</f>
        <v>166</v>
      </c>
      <c r="N11" s="173">
        <f>VLOOKUP(A11,Prog!$W$9:$AB$46,3,FALSE)</f>
        <v>187</v>
      </c>
      <c r="O11" s="174">
        <f>VLOOKUP(A11,Prog!$W$9:$AB$46,6,FALSE)</f>
        <v>254</v>
      </c>
      <c r="P11" s="171">
        <f t="shared" si="1"/>
        <v>0</v>
      </c>
      <c r="Q11" s="171">
        <f t="shared" si="2"/>
        <v>6.024096385542169E-3</v>
      </c>
      <c r="R11" s="171">
        <f t="shared" si="3"/>
        <v>0.46987951807228917</v>
      </c>
      <c r="S11" s="171">
        <f t="shared" si="4"/>
        <v>0.44578313253012047</v>
      </c>
      <c r="T11" s="171">
        <f t="shared" si="5"/>
        <v>0.53012048192771088</v>
      </c>
      <c r="U11" s="171">
        <f t="shared" si="6"/>
        <v>0.53012048192771088</v>
      </c>
      <c r="V11" s="171">
        <f t="shared" si="7"/>
        <v>0.40106951871657753</v>
      </c>
      <c r="W11" s="171">
        <f t="shared" si="8"/>
        <v>0.40106951871657753</v>
      </c>
      <c r="X11" s="170">
        <f t="shared" si="9"/>
        <v>0.39572192513368987</v>
      </c>
      <c r="Y11" s="170">
        <f t="shared" si="10"/>
        <v>0.26771653543307089</v>
      </c>
      <c r="Z11" s="170">
        <f t="shared" si="11"/>
        <v>9.055118110236221E-2</v>
      </c>
      <c r="AA11"/>
      <c r="AB11"/>
      <c r="AC11"/>
      <c r="AD11"/>
      <c r="AE11"/>
      <c r="AF11"/>
      <c r="AG11"/>
      <c r="AH11"/>
      <c r="AI11"/>
      <c r="AJ11"/>
      <c r="AK11"/>
    </row>
    <row r="12" spans="1:37" s="14" customFormat="1" ht="15" customHeight="1" x14ac:dyDescent="0.3">
      <c r="A12" s="75" t="s">
        <v>362</v>
      </c>
      <c r="B12" s="257">
        <v>1</v>
      </c>
      <c r="C12" s="257">
        <v>1</v>
      </c>
      <c r="D12" s="257">
        <v>2</v>
      </c>
      <c r="E12" s="257">
        <v>2</v>
      </c>
      <c r="F12" s="257">
        <v>1</v>
      </c>
      <c r="G12" s="257">
        <v>1</v>
      </c>
      <c r="H12" s="257">
        <v>5</v>
      </c>
      <c r="I12" s="257">
        <v>5</v>
      </c>
      <c r="J12" s="257">
        <v>2</v>
      </c>
      <c r="K12" s="257">
        <v>3</v>
      </c>
      <c r="L12" s="257">
        <v>7</v>
      </c>
      <c r="M12" s="173">
        <f>VLOOKUP(A12,Prog!$W$9:$AB$46,2,FALSE)</f>
        <v>32</v>
      </c>
      <c r="N12" s="173">
        <f>VLOOKUP(A12,Prog!$W$9:$AB$46,3,FALSE)</f>
        <v>24</v>
      </c>
      <c r="O12" s="174">
        <f>VLOOKUP(A12,Prog!$W$9:$AB$46,6,FALSE)</f>
        <v>29</v>
      </c>
      <c r="P12" s="171">
        <f t="shared" si="1"/>
        <v>3.125E-2</v>
      </c>
      <c r="Q12" s="171">
        <f t="shared" si="2"/>
        <v>3.125E-2</v>
      </c>
      <c r="R12" s="171">
        <f t="shared" si="3"/>
        <v>6.25E-2</v>
      </c>
      <c r="S12" s="171">
        <f t="shared" si="4"/>
        <v>6.25E-2</v>
      </c>
      <c r="T12" s="171">
        <f t="shared" si="5"/>
        <v>3.125E-2</v>
      </c>
      <c r="U12" s="171">
        <f t="shared" si="6"/>
        <v>3.125E-2</v>
      </c>
      <c r="V12" s="171">
        <f t="shared" si="7"/>
        <v>0.20833333333333334</v>
      </c>
      <c r="W12" s="171">
        <f t="shared" si="8"/>
        <v>0.20833333333333334</v>
      </c>
      <c r="X12" s="170">
        <f t="shared" si="9"/>
        <v>8.3333333333333329E-2</v>
      </c>
      <c r="Y12" s="170">
        <f t="shared" si="10"/>
        <v>0.10344827586206896</v>
      </c>
      <c r="Z12" s="170">
        <f t="shared" si="11"/>
        <v>0.2413793103448276</v>
      </c>
      <c r="AA12"/>
      <c r="AB12"/>
      <c r="AC12"/>
      <c r="AD12"/>
      <c r="AE12"/>
      <c r="AF12"/>
      <c r="AG12"/>
      <c r="AH12"/>
      <c r="AI12"/>
      <c r="AJ12"/>
      <c r="AK12"/>
    </row>
    <row r="13" spans="1:37" s="14" customFormat="1" ht="15" customHeight="1" x14ac:dyDescent="0.3">
      <c r="A13" s="75" t="s">
        <v>164</v>
      </c>
      <c r="B13" s="257">
        <v>71</v>
      </c>
      <c r="C13" s="257">
        <v>80</v>
      </c>
      <c r="D13" s="257">
        <v>94</v>
      </c>
      <c r="E13" s="257">
        <v>112</v>
      </c>
      <c r="F13" s="257">
        <v>125</v>
      </c>
      <c r="G13" s="257">
        <v>122</v>
      </c>
      <c r="H13" s="257">
        <v>122</v>
      </c>
      <c r="I13" s="257">
        <v>118</v>
      </c>
      <c r="J13" s="257">
        <v>103</v>
      </c>
      <c r="K13" s="257">
        <v>21</v>
      </c>
      <c r="L13" s="257">
        <v>89</v>
      </c>
      <c r="M13" s="173">
        <f>VLOOKUP(A13,Prog!$W$9:$AB$46,2,FALSE)</f>
        <v>461</v>
      </c>
      <c r="N13" s="173">
        <f>VLOOKUP(A13,Prog!$W$9:$AB$46,3,FALSE)</f>
        <v>567</v>
      </c>
      <c r="O13" s="174">
        <f>VLOOKUP(A13,Prog!$W$9:$AB$46,6,FALSE)</f>
        <v>569</v>
      </c>
      <c r="P13" s="171">
        <f t="shared" si="1"/>
        <v>0.15401301518438179</v>
      </c>
      <c r="Q13" s="171">
        <f t="shared" si="2"/>
        <v>0.17353579175704989</v>
      </c>
      <c r="R13" s="171">
        <f t="shared" si="3"/>
        <v>0.20390455531453361</v>
      </c>
      <c r="S13" s="171">
        <f t="shared" si="4"/>
        <v>0.24295010845986983</v>
      </c>
      <c r="T13" s="171">
        <f t="shared" si="5"/>
        <v>0.27114967462039047</v>
      </c>
      <c r="U13" s="171">
        <f t="shared" si="6"/>
        <v>0.2646420824295011</v>
      </c>
      <c r="V13" s="171">
        <f t="shared" si="7"/>
        <v>0.21516754850088182</v>
      </c>
      <c r="W13" s="171">
        <f t="shared" si="8"/>
        <v>0.20811287477954143</v>
      </c>
      <c r="X13" s="170">
        <f t="shared" si="9"/>
        <v>0.18165784832451498</v>
      </c>
      <c r="Y13" s="170">
        <f t="shared" si="10"/>
        <v>3.6906854130052721E-2</v>
      </c>
      <c r="Z13" s="170">
        <f t="shared" si="11"/>
        <v>0.15641476274165203</v>
      </c>
      <c r="AA13"/>
      <c r="AB13"/>
      <c r="AC13"/>
      <c r="AD13"/>
      <c r="AE13"/>
      <c r="AF13"/>
      <c r="AG13"/>
      <c r="AH13"/>
      <c r="AI13"/>
      <c r="AJ13"/>
      <c r="AK13"/>
    </row>
    <row r="14" spans="1:37" s="14" customFormat="1" ht="15" customHeight="1" x14ac:dyDescent="0.3">
      <c r="A14" s="75" t="s">
        <v>97</v>
      </c>
      <c r="B14" s="257">
        <v>33</v>
      </c>
      <c r="C14" s="257">
        <v>37</v>
      </c>
      <c r="D14" s="257">
        <v>50</v>
      </c>
      <c r="E14" s="257">
        <v>60</v>
      </c>
      <c r="F14" s="257">
        <v>53</v>
      </c>
      <c r="G14" s="257">
        <v>53</v>
      </c>
      <c r="H14" s="257">
        <v>48</v>
      </c>
      <c r="I14" s="257">
        <v>54</v>
      </c>
      <c r="J14" s="257">
        <v>52</v>
      </c>
      <c r="K14" s="257">
        <v>53</v>
      </c>
      <c r="L14" s="257">
        <v>45</v>
      </c>
      <c r="M14" s="173">
        <f>VLOOKUP(A14,Prog!$W$9:$AB$46,2,FALSE)</f>
        <v>180</v>
      </c>
      <c r="N14" s="173">
        <f>VLOOKUP(A14,Prog!$W$9:$AB$46,3,FALSE)</f>
        <v>269</v>
      </c>
      <c r="O14" s="174">
        <f>VLOOKUP(A14,Prog!$W$9:$AB$46,6,FALSE)</f>
        <v>208</v>
      </c>
      <c r="P14" s="171">
        <f t="shared" si="1"/>
        <v>0.18333333333333332</v>
      </c>
      <c r="Q14" s="171">
        <f t="shared" si="2"/>
        <v>0.20555555555555555</v>
      </c>
      <c r="R14" s="171">
        <f t="shared" si="3"/>
        <v>0.27777777777777779</v>
      </c>
      <c r="S14" s="171">
        <f t="shared" si="4"/>
        <v>0.33333333333333331</v>
      </c>
      <c r="T14" s="171">
        <f t="shared" si="5"/>
        <v>0.29444444444444445</v>
      </c>
      <c r="U14" s="171">
        <f t="shared" si="6"/>
        <v>0.29444444444444445</v>
      </c>
      <c r="V14" s="171">
        <f t="shared" si="7"/>
        <v>0.17843866171003717</v>
      </c>
      <c r="W14" s="171">
        <f t="shared" si="8"/>
        <v>0.20074349442379183</v>
      </c>
      <c r="X14" s="170">
        <f t="shared" si="9"/>
        <v>0.19330855018587362</v>
      </c>
      <c r="Y14" s="170">
        <f t="shared" si="10"/>
        <v>0.25480769230769229</v>
      </c>
      <c r="Z14" s="170">
        <f t="shared" si="11"/>
        <v>0.21634615384615385</v>
      </c>
      <c r="AA14"/>
      <c r="AB14"/>
      <c r="AC14"/>
      <c r="AD14"/>
      <c r="AE14"/>
      <c r="AF14"/>
      <c r="AG14"/>
      <c r="AH14"/>
      <c r="AI14"/>
      <c r="AJ14"/>
      <c r="AK14"/>
    </row>
    <row r="15" spans="1:37" s="14" customFormat="1" ht="15" customHeight="1" x14ac:dyDescent="0.3">
      <c r="A15" s="75" t="s">
        <v>363</v>
      </c>
      <c r="B15" s="257">
        <v>21</v>
      </c>
      <c r="C15" s="257">
        <v>24</v>
      </c>
      <c r="D15" s="257">
        <v>30</v>
      </c>
      <c r="E15" s="257">
        <v>40</v>
      </c>
      <c r="F15" s="257">
        <v>41</v>
      </c>
      <c r="G15" s="257">
        <v>39</v>
      </c>
      <c r="H15" s="257">
        <v>48</v>
      </c>
      <c r="I15" s="257">
        <v>53</v>
      </c>
      <c r="J15" s="257">
        <v>27</v>
      </c>
      <c r="K15" s="257">
        <v>16</v>
      </c>
      <c r="L15" s="257">
        <v>59</v>
      </c>
      <c r="M15" s="173">
        <f>VLOOKUP(A15,Prog!$W$9:$AB$46,2,FALSE)</f>
        <v>320</v>
      </c>
      <c r="N15" s="173">
        <f>VLOOKUP(A15,Prog!$W$9:$AB$46,3,FALSE)</f>
        <v>330</v>
      </c>
      <c r="O15" s="174">
        <f>VLOOKUP(A15,Prog!$W$9:$AB$46,6,FALSE)</f>
        <v>414</v>
      </c>
      <c r="P15" s="171">
        <f t="shared" si="1"/>
        <v>6.5625000000000003E-2</v>
      </c>
      <c r="Q15" s="171">
        <f t="shared" si="2"/>
        <v>7.4999999999999997E-2</v>
      </c>
      <c r="R15" s="171">
        <f t="shared" si="3"/>
        <v>9.375E-2</v>
      </c>
      <c r="S15" s="171">
        <f t="shared" si="4"/>
        <v>0.125</v>
      </c>
      <c r="T15" s="171">
        <f t="shared" si="5"/>
        <v>0.12812499999999999</v>
      </c>
      <c r="U15" s="171">
        <f t="shared" si="6"/>
        <v>0.121875</v>
      </c>
      <c r="V15" s="171">
        <f t="shared" si="7"/>
        <v>0.14545454545454545</v>
      </c>
      <c r="W15" s="171">
        <f t="shared" si="8"/>
        <v>0.16060606060606061</v>
      </c>
      <c r="X15" s="170">
        <f t="shared" si="9"/>
        <v>8.1818181818181818E-2</v>
      </c>
      <c r="Y15" s="170">
        <f t="shared" si="10"/>
        <v>3.864734299516908E-2</v>
      </c>
      <c r="Z15" s="170">
        <f t="shared" si="11"/>
        <v>0.14251207729468598</v>
      </c>
      <c r="AA15"/>
      <c r="AB15"/>
      <c r="AC15"/>
      <c r="AD15"/>
      <c r="AE15"/>
      <c r="AF15"/>
      <c r="AG15"/>
      <c r="AH15"/>
      <c r="AI15"/>
      <c r="AJ15"/>
      <c r="AK15"/>
    </row>
    <row r="16" spans="1:37" s="14" customFormat="1" ht="15" customHeight="1" x14ac:dyDescent="0.3">
      <c r="A16" s="75" t="s">
        <v>91</v>
      </c>
      <c r="B16" s="257">
        <v>47</v>
      </c>
      <c r="C16" s="257">
        <v>51</v>
      </c>
      <c r="D16" s="257">
        <v>84</v>
      </c>
      <c r="E16" s="257">
        <v>101</v>
      </c>
      <c r="F16" s="257">
        <v>95</v>
      </c>
      <c r="G16" s="257">
        <v>94</v>
      </c>
      <c r="H16" s="257">
        <v>91</v>
      </c>
      <c r="I16" s="257">
        <v>98</v>
      </c>
      <c r="J16" s="257">
        <v>85</v>
      </c>
      <c r="K16" s="257">
        <v>65</v>
      </c>
      <c r="L16" s="257">
        <v>8</v>
      </c>
      <c r="M16" s="173">
        <f>VLOOKUP(A16,Prog!$W$9:$AB$46,2,FALSE)</f>
        <v>322</v>
      </c>
      <c r="N16" s="173">
        <f>VLOOKUP(A16,Prog!$W$9:$AB$46,3,FALSE)</f>
        <v>463</v>
      </c>
      <c r="O16" s="174">
        <f>VLOOKUP(A16,Prog!$W$9:$AB$46,6,FALSE)</f>
        <v>450</v>
      </c>
      <c r="P16" s="171">
        <f t="shared" si="1"/>
        <v>0.14596273291925466</v>
      </c>
      <c r="Q16" s="171">
        <f t="shared" si="2"/>
        <v>0.15838509316770186</v>
      </c>
      <c r="R16" s="171">
        <f t="shared" si="3"/>
        <v>0.2608695652173913</v>
      </c>
      <c r="S16" s="171">
        <f t="shared" si="4"/>
        <v>0.31366459627329191</v>
      </c>
      <c r="T16" s="171">
        <f t="shared" si="5"/>
        <v>0.29503105590062112</v>
      </c>
      <c r="U16" s="171">
        <f t="shared" si="6"/>
        <v>0.29192546583850931</v>
      </c>
      <c r="V16" s="171">
        <f t="shared" si="7"/>
        <v>0.19654427645788336</v>
      </c>
      <c r="W16" s="171">
        <f t="shared" si="8"/>
        <v>0.21166306695464362</v>
      </c>
      <c r="X16" s="170">
        <f t="shared" si="9"/>
        <v>0.183585313174946</v>
      </c>
      <c r="Y16" s="170">
        <f t="shared" si="10"/>
        <v>0.14444444444444443</v>
      </c>
      <c r="Z16" s="170">
        <f t="shared" si="11"/>
        <v>1.7777777777777778E-2</v>
      </c>
      <c r="AA16"/>
      <c r="AB16"/>
      <c r="AC16"/>
      <c r="AD16"/>
      <c r="AE16"/>
      <c r="AF16"/>
      <c r="AG16"/>
      <c r="AH16"/>
      <c r="AI16"/>
      <c r="AJ16"/>
      <c r="AK16"/>
    </row>
    <row r="17" spans="1:37" s="14" customFormat="1" ht="15" customHeight="1" x14ac:dyDescent="0.3">
      <c r="A17" s="75" t="s">
        <v>49</v>
      </c>
      <c r="B17" s="257">
        <v>136</v>
      </c>
      <c r="C17" s="257">
        <v>160</v>
      </c>
      <c r="D17" s="257">
        <v>537</v>
      </c>
      <c r="E17" s="257">
        <v>558</v>
      </c>
      <c r="F17" s="257">
        <v>617</v>
      </c>
      <c r="G17" s="257">
        <v>624</v>
      </c>
      <c r="H17" s="257">
        <v>493</v>
      </c>
      <c r="I17" s="257">
        <v>486</v>
      </c>
      <c r="J17" s="257">
        <v>352</v>
      </c>
      <c r="K17" s="257">
        <v>35</v>
      </c>
      <c r="L17" s="257">
        <v>19</v>
      </c>
      <c r="M17" s="173">
        <f>VLOOKUP(A17,Prog!$W$9:$AB$46,2,FALSE)</f>
        <v>2173</v>
      </c>
      <c r="N17" s="173">
        <f>VLOOKUP(A17,Prog!$W$9:$AB$46,3,FALSE)</f>
        <v>2425</v>
      </c>
      <c r="O17" s="174">
        <f>VLOOKUP(A17,Prog!$W$9:$AB$46,6,FALSE)</f>
        <v>3153</v>
      </c>
      <c r="P17" s="171">
        <f t="shared" si="1"/>
        <v>6.258628624022089E-2</v>
      </c>
      <c r="Q17" s="171">
        <f t="shared" si="2"/>
        <v>7.3630924988495161E-2</v>
      </c>
      <c r="R17" s="171">
        <f t="shared" si="3"/>
        <v>0.2471237919926369</v>
      </c>
      <c r="S17" s="171">
        <f t="shared" si="4"/>
        <v>0.25678785089737688</v>
      </c>
      <c r="T17" s="171">
        <f t="shared" si="5"/>
        <v>0.28393925448688451</v>
      </c>
      <c r="U17" s="171">
        <f t="shared" si="6"/>
        <v>0.28716060745513117</v>
      </c>
      <c r="V17" s="171">
        <f t="shared" si="7"/>
        <v>0.20329896907216494</v>
      </c>
      <c r="W17" s="171">
        <f t="shared" si="8"/>
        <v>0.20041237113402061</v>
      </c>
      <c r="X17" s="170">
        <f t="shared" si="9"/>
        <v>0.14515463917525773</v>
      </c>
      <c r="Y17" s="170">
        <f t="shared" si="10"/>
        <v>1.1100539169045354E-2</v>
      </c>
      <c r="Z17" s="170">
        <f t="shared" si="11"/>
        <v>6.0260069774817635E-3</v>
      </c>
      <c r="AA17"/>
      <c r="AB17"/>
      <c r="AC17"/>
      <c r="AD17"/>
      <c r="AE17"/>
      <c r="AF17"/>
      <c r="AG17"/>
      <c r="AH17"/>
      <c r="AI17"/>
      <c r="AJ17"/>
      <c r="AK17"/>
    </row>
    <row r="18" spans="1:37" s="14" customFormat="1" ht="15" customHeight="1" x14ac:dyDescent="0.3">
      <c r="A18" s="75" t="s">
        <v>45</v>
      </c>
      <c r="B18" s="257">
        <v>60</v>
      </c>
      <c r="C18" s="257">
        <v>75</v>
      </c>
      <c r="D18" s="257">
        <v>285</v>
      </c>
      <c r="E18" s="257">
        <v>300</v>
      </c>
      <c r="F18" s="257">
        <v>322</v>
      </c>
      <c r="G18" s="257">
        <v>323</v>
      </c>
      <c r="H18" s="257">
        <v>313</v>
      </c>
      <c r="I18" s="257">
        <v>311</v>
      </c>
      <c r="J18" s="257">
        <v>200</v>
      </c>
      <c r="K18" s="257">
        <v>111</v>
      </c>
      <c r="L18" s="257">
        <v>0</v>
      </c>
      <c r="M18" s="173">
        <f>VLOOKUP(A18,Prog!$W$9:$AB$46,2,FALSE)</f>
        <v>958</v>
      </c>
      <c r="N18" s="173">
        <f>VLOOKUP(A18,Prog!$W$9:$AB$46,3,FALSE)</f>
        <v>1129</v>
      </c>
      <c r="O18" s="174">
        <f>VLOOKUP(A18,Prog!$W$9:$AB$46,6,FALSE)</f>
        <v>1589</v>
      </c>
      <c r="P18" s="171">
        <f t="shared" si="1"/>
        <v>6.2630480167014613E-2</v>
      </c>
      <c r="Q18" s="171">
        <f t="shared" si="2"/>
        <v>7.8288100208768266E-2</v>
      </c>
      <c r="R18" s="171">
        <f t="shared" si="3"/>
        <v>0.29749478079331942</v>
      </c>
      <c r="S18" s="171">
        <f t="shared" si="4"/>
        <v>0.31315240083507306</v>
      </c>
      <c r="T18" s="171">
        <f t="shared" si="5"/>
        <v>0.33611691022964507</v>
      </c>
      <c r="U18" s="171">
        <f t="shared" si="6"/>
        <v>0.33716075156576203</v>
      </c>
      <c r="V18" s="171">
        <f t="shared" si="7"/>
        <v>0.27723649247121346</v>
      </c>
      <c r="W18" s="171">
        <f t="shared" si="8"/>
        <v>0.27546501328609391</v>
      </c>
      <c r="X18" s="170">
        <f t="shared" si="9"/>
        <v>0.17714791851195749</v>
      </c>
      <c r="Y18" s="170">
        <f t="shared" si="10"/>
        <v>6.9855254877281309E-2</v>
      </c>
      <c r="Z18" s="170">
        <f t="shared" si="11"/>
        <v>0</v>
      </c>
      <c r="AA18"/>
      <c r="AB18"/>
      <c r="AC18"/>
      <c r="AD18"/>
      <c r="AE18"/>
      <c r="AF18"/>
      <c r="AG18"/>
      <c r="AH18"/>
      <c r="AI18"/>
      <c r="AJ18"/>
      <c r="AK18"/>
    </row>
    <row r="19" spans="1:37" s="14" customFormat="1" ht="15" customHeight="1" x14ac:dyDescent="0.3">
      <c r="A19" s="75" t="s">
        <v>82</v>
      </c>
      <c r="B19" s="257">
        <v>2</v>
      </c>
      <c r="C19" s="257">
        <v>3</v>
      </c>
      <c r="D19" s="257">
        <v>43</v>
      </c>
      <c r="E19" s="257">
        <v>41</v>
      </c>
      <c r="F19" s="257">
        <v>46</v>
      </c>
      <c r="G19" s="257">
        <v>46</v>
      </c>
      <c r="H19" s="257">
        <v>38</v>
      </c>
      <c r="I19" s="257">
        <v>36</v>
      </c>
      <c r="J19" s="257">
        <v>37</v>
      </c>
      <c r="K19" s="257">
        <v>9</v>
      </c>
      <c r="L19" s="257">
        <v>11</v>
      </c>
      <c r="M19" s="173">
        <f>VLOOKUP(A19,Prog!$W$9:$AB$46,2,FALSE)</f>
        <v>153</v>
      </c>
      <c r="N19" s="173">
        <f>VLOOKUP(A19,Prog!$W$9:$AB$46,3,FALSE)</f>
        <v>197</v>
      </c>
      <c r="O19" s="174">
        <f>VLOOKUP(A19,Prog!$W$9:$AB$46,6,FALSE)</f>
        <v>179</v>
      </c>
      <c r="P19" s="171">
        <f t="shared" si="1"/>
        <v>1.3071895424836602E-2</v>
      </c>
      <c r="Q19" s="171">
        <f t="shared" si="2"/>
        <v>1.9607843137254902E-2</v>
      </c>
      <c r="R19" s="171">
        <f t="shared" si="3"/>
        <v>0.28104575163398693</v>
      </c>
      <c r="S19" s="171">
        <f t="shared" si="4"/>
        <v>0.26797385620915032</v>
      </c>
      <c r="T19" s="171">
        <f t="shared" si="5"/>
        <v>0.30065359477124182</v>
      </c>
      <c r="U19" s="171">
        <f t="shared" si="6"/>
        <v>0.30065359477124182</v>
      </c>
      <c r="V19" s="171">
        <f t="shared" si="7"/>
        <v>0.19289340101522842</v>
      </c>
      <c r="W19" s="171">
        <f t="shared" si="8"/>
        <v>0.18274111675126903</v>
      </c>
      <c r="X19" s="170">
        <f t="shared" si="9"/>
        <v>0.18781725888324874</v>
      </c>
      <c r="Y19" s="170">
        <f t="shared" si="10"/>
        <v>5.027932960893855E-2</v>
      </c>
      <c r="Z19" s="170">
        <f t="shared" si="11"/>
        <v>6.1452513966480445E-2</v>
      </c>
      <c r="AA19"/>
      <c r="AB19"/>
      <c r="AC19"/>
      <c r="AD19"/>
      <c r="AE19"/>
      <c r="AF19"/>
      <c r="AG19"/>
      <c r="AH19"/>
      <c r="AI19"/>
      <c r="AJ19"/>
      <c r="AK19"/>
    </row>
    <row r="20" spans="1:37" s="14" customFormat="1" ht="15" customHeight="1" x14ac:dyDescent="0.3">
      <c r="A20" s="75" t="s">
        <v>92</v>
      </c>
      <c r="B20" s="257">
        <v>983</v>
      </c>
      <c r="C20" s="257">
        <v>1014</v>
      </c>
      <c r="D20" s="257">
        <v>302</v>
      </c>
      <c r="E20" s="257">
        <v>311</v>
      </c>
      <c r="F20" s="257">
        <v>380</v>
      </c>
      <c r="G20" s="257">
        <v>372</v>
      </c>
      <c r="H20" s="257">
        <v>331</v>
      </c>
      <c r="I20" s="257">
        <v>333</v>
      </c>
      <c r="J20" s="257">
        <v>258</v>
      </c>
      <c r="K20" s="257">
        <v>74</v>
      </c>
      <c r="L20" s="257">
        <v>8</v>
      </c>
      <c r="M20" s="173">
        <f>VLOOKUP(A20,Prog!$W$9:$AB$46,2,FALSE)</f>
        <v>1077</v>
      </c>
      <c r="N20" s="173">
        <f>VLOOKUP(A20,Prog!$W$9:$AB$46,3,FALSE)</f>
        <v>1024</v>
      </c>
      <c r="O20" s="174">
        <f>VLOOKUP(A20,Prog!$W$9:$AB$46,6,FALSE)</f>
        <v>1243</v>
      </c>
      <c r="P20" s="171">
        <f t="shared" si="1"/>
        <v>0.91272051996285974</v>
      </c>
      <c r="Q20" s="171">
        <f t="shared" si="2"/>
        <v>0.9415041782729805</v>
      </c>
      <c r="R20" s="171">
        <f t="shared" si="3"/>
        <v>0.28040854224698236</v>
      </c>
      <c r="S20" s="171">
        <f t="shared" si="4"/>
        <v>0.28876508820798513</v>
      </c>
      <c r="T20" s="171">
        <f t="shared" si="5"/>
        <v>0.35283194057567319</v>
      </c>
      <c r="U20" s="171">
        <f t="shared" si="6"/>
        <v>0.34540389972144847</v>
      </c>
      <c r="V20" s="171">
        <f t="shared" si="7"/>
        <v>0.3232421875</v>
      </c>
      <c r="W20" s="171">
        <f t="shared" si="8"/>
        <v>0.3251953125</v>
      </c>
      <c r="X20" s="170">
        <f t="shared" si="9"/>
        <v>0.251953125</v>
      </c>
      <c r="Y20" s="170">
        <f t="shared" si="10"/>
        <v>5.9533386967015288E-2</v>
      </c>
      <c r="Z20" s="170">
        <f t="shared" si="11"/>
        <v>6.4360418342719224E-3</v>
      </c>
      <c r="AA20"/>
      <c r="AB20"/>
      <c r="AC20"/>
      <c r="AD20"/>
      <c r="AE20"/>
      <c r="AF20"/>
      <c r="AG20"/>
      <c r="AH20"/>
      <c r="AI20"/>
      <c r="AJ20"/>
      <c r="AK20"/>
    </row>
    <row r="21" spans="1:37" s="14" customFormat="1" ht="15" customHeight="1" x14ac:dyDescent="0.3">
      <c r="A21" s="75" t="s">
        <v>364</v>
      </c>
      <c r="B21" s="257">
        <v>0</v>
      </c>
      <c r="C21" s="257">
        <v>1</v>
      </c>
      <c r="D21" s="257">
        <v>19</v>
      </c>
      <c r="E21" s="257">
        <v>14</v>
      </c>
      <c r="F21" s="257">
        <v>14</v>
      </c>
      <c r="G21" s="257">
        <v>14</v>
      </c>
      <c r="H21" s="257">
        <v>19</v>
      </c>
      <c r="I21" s="257">
        <v>19</v>
      </c>
      <c r="J21" s="257">
        <v>13</v>
      </c>
      <c r="K21" s="257">
        <v>5</v>
      </c>
      <c r="L21" s="257">
        <v>1</v>
      </c>
      <c r="M21" s="173">
        <f>VLOOKUP(A21,Prog!$W$9:$AB$46,2,FALSE)</f>
        <v>59</v>
      </c>
      <c r="N21" s="173">
        <f>VLOOKUP(A21,Prog!$W$9:$AB$46,3,FALSE)</f>
        <v>73</v>
      </c>
      <c r="O21" s="174">
        <f>VLOOKUP(A21,Prog!$W$9:$AB$46,6,FALSE)</f>
        <v>82</v>
      </c>
      <c r="P21" s="171">
        <f t="shared" si="1"/>
        <v>0</v>
      </c>
      <c r="Q21" s="171">
        <f t="shared" si="2"/>
        <v>1.6949152542372881E-2</v>
      </c>
      <c r="R21" s="171">
        <f t="shared" si="3"/>
        <v>0.32203389830508472</v>
      </c>
      <c r="S21" s="171">
        <f t="shared" si="4"/>
        <v>0.23728813559322035</v>
      </c>
      <c r="T21" s="171">
        <f t="shared" si="5"/>
        <v>0.23728813559322035</v>
      </c>
      <c r="U21" s="171">
        <f t="shared" si="6"/>
        <v>0.23728813559322035</v>
      </c>
      <c r="V21" s="171">
        <f t="shared" si="7"/>
        <v>0.26027397260273971</v>
      </c>
      <c r="W21" s="171">
        <f t="shared" si="8"/>
        <v>0.26027397260273971</v>
      </c>
      <c r="X21" s="170">
        <f t="shared" si="9"/>
        <v>0.17808219178082191</v>
      </c>
      <c r="Y21" s="170">
        <f t="shared" si="10"/>
        <v>6.097560975609756E-2</v>
      </c>
      <c r="Z21" s="170">
        <f t="shared" si="11"/>
        <v>1.2195121951219513E-2</v>
      </c>
      <c r="AA21"/>
      <c r="AB21"/>
      <c r="AC21"/>
      <c r="AD21"/>
      <c r="AE21"/>
      <c r="AF21"/>
      <c r="AG21"/>
      <c r="AH21"/>
      <c r="AI21"/>
      <c r="AJ21"/>
      <c r="AK21"/>
    </row>
    <row r="22" spans="1:37" s="14" customFormat="1" ht="15" customHeight="1" x14ac:dyDescent="0.3">
      <c r="A22" s="75" t="s">
        <v>101</v>
      </c>
      <c r="B22" s="257">
        <v>0</v>
      </c>
      <c r="C22" s="257">
        <v>1</v>
      </c>
      <c r="D22" s="257">
        <v>76</v>
      </c>
      <c r="E22" s="257">
        <v>80</v>
      </c>
      <c r="F22" s="257">
        <v>68</v>
      </c>
      <c r="G22" s="257">
        <v>68</v>
      </c>
      <c r="H22" s="257">
        <v>77</v>
      </c>
      <c r="I22" s="257">
        <v>75</v>
      </c>
      <c r="J22" s="257">
        <v>69</v>
      </c>
      <c r="K22" s="257">
        <v>53</v>
      </c>
      <c r="L22" s="257">
        <v>3</v>
      </c>
      <c r="M22" s="173">
        <f>VLOOKUP(A22,Prog!$W$9:$AB$46,2,FALSE)</f>
        <v>366</v>
      </c>
      <c r="N22" s="173">
        <f>VLOOKUP(A22,Prog!$W$9:$AB$46,3,FALSE)</f>
        <v>416</v>
      </c>
      <c r="O22" s="174">
        <f>VLOOKUP(A22,Prog!$W$9:$AB$46,6,FALSE)</f>
        <v>410</v>
      </c>
      <c r="P22" s="171">
        <f t="shared" si="1"/>
        <v>0</v>
      </c>
      <c r="Q22" s="171">
        <f t="shared" si="2"/>
        <v>2.7322404371584699E-3</v>
      </c>
      <c r="R22" s="171">
        <f t="shared" si="3"/>
        <v>0.20765027322404372</v>
      </c>
      <c r="S22" s="171">
        <f t="shared" si="4"/>
        <v>0.21857923497267759</v>
      </c>
      <c r="T22" s="171">
        <f t="shared" si="5"/>
        <v>0.18579234972677597</v>
      </c>
      <c r="U22" s="171">
        <f t="shared" si="6"/>
        <v>0.18579234972677597</v>
      </c>
      <c r="V22" s="171">
        <f t="shared" si="7"/>
        <v>0.18509615384615385</v>
      </c>
      <c r="W22" s="171">
        <f t="shared" si="8"/>
        <v>0.18028846153846154</v>
      </c>
      <c r="X22" s="170">
        <f t="shared" si="9"/>
        <v>0.16586538461538461</v>
      </c>
      <c r="Y22" s="170">
        <f t="shared" si="10"/>
        <v>0.12926829268292683</v>
      </c>
      <c r="Z22" s="170">
        <f t="shared" si="11"/>
        <v>7.3170731707317077E-3</v>
      </c>
      <c r="AA22"/>
      <c r="AB22"/>
      <c r="AC22"/>
      <c r="AD22"/>
      <c r="AE22"/>
      <c r="AF22"/>
      <c r="AG22"/>
      <c r="AH22"/>
      <c r="AI22"/>
      <c r="AJ22"/>
      <c r="AK22"/>
    </row>
    <row r="23" spans="1:37" s="14" customFormat="1" ht="15" customHeight="1" x14ac:dyDescent="0.3">
      <c r="A23" s="75" t="s">
        <v>70</v>
      </c>
      <c r="B23" s="257">
        <v>83</v>
      </c>
      <c r="C23" s="257">
        <v>96</v>
      </c>
      <c r="D23" s="257">
        <v>144</v>
      </c>
      <c r="E23" s="257">
        <v>128</v>
      </c>
      <c r="F23" s="257">
        <v>127</v>
      </c>
      <c r="G23" s="257">
        <v>123</v>
      </c>
      <c r="H23" s="257">
        <v>134</v>
      </c>
      <c r="I23" s="257">
        <v>140</v>
      </c>
      <c r="J23" s="257">
        <v>79</v>
      </c>
      <c r="K23" s="257">
        <v>40</v>
      </c>
      <c r="L23" s="257">
        <v>0</v>
      </c>
      <c r="M23" s="173">
        <f>VLOOKUP(A23,Prog!$W$9:$AB$46,2,FALSE)</f>
        <v>536</v>
      </c>
      <c r="N23" s="173">
        <f>VLOOKUP(A23,Prog!$W$9:$AB$46,3,FALSE)</f>
        <v>626</v>
      </c>
      <c r="O23" s="174">
        <f>VLOOKUP(A23,Prog!$W$9:$AB$46,6,FALSE)</f>
        <v>709</v>
      </c>
      <c r="P23" s="171">
        <f t="shared" si="1"/>
        <v>0.15485074626865672</v>
      </c>
      <c r="Q23" s="171">
        <f t="shared" si="2"/>
        <v>0.17910447761194029</v>
      </c>
      <c r="R23" s="171">
        <f t="shared" si="3"/>
        <v>0.26865671641791045</v>
      </c>
      <c r="S23" s="171">
        <f t="shared" si="4"/>
        <v>0.23880597014925373</v>
      </c>
      <c r="T23" s="171">
        <f t="shared" si="5"/>
        <v>0.23694029850746268</v>
      </c>
      <c r="U23" s="171">
        <f t="shared" si="6"/>
        <v>0.2294776119402985</v>
      </c>
      <c r="V23" s="171">
        <f t="shared" si="7"/>
        <v>0.21405750798722045</v>
      </c>
      <c r="W23" s="171">
        <f t="shared" si="8"/>
        <v>0.22364217252396165</v>
      </c>
      <c r="X23" s="170">
        <f t="shared" si="9"/>
        <v>0.12619808306709265</v>
      </c>
      <c r="Y23" s="170">
        <f t="shared" si="10"/>
        <v>5.6417489421720736E-2</v>
      </c>
      <c r="Z23" s="170">
        <f t="shared" si="11"/>
        <v>0</v>
      </c>
      <c r="AA23"/>
      <c r="AB23"/>
      <c r="AC23"/>
      <c r="AD23"/>
      <c r="AE23"/>
      <c r="AF23"/>
      <c r="AG23"/>
      <c r="AH23"/>
      <c r="AI23"/>
      <c r="AJ23"/>
      <c r="AK23"/>
    </row>
    <row r="24" spans="1:37" s="14" customFormat="1" ht="15" customHeight="1" x14ac:dyDescent="0.3">
      <c r="A24" s="75" t="s">
        <v>141</v>
      </c>
      <c r="B24" s="257">
        <v>105</v>
      </c>
      <c r="C24" s="257">
        <v>122</v>
      </c>
      <c r="D24" s="257">
        <v>275</v>
      </c>
      <c r="E24" s="257">
        <v>289</v>
      </c>
      <c r="F24" s="257">
        <v>285</v>
      </c>
      <c r="G24" s="257">
        <v>289</v>
      </c>
      <c r="H24" s="257">
        <v>300</v>
      </c>
      <c r="I24" s="257">
        <v>335</v>
      </c>
      <c r="J24" s="257">
        <v>274</v>
      </c>
      <c r="K24" s="257">
        <v>58</v>
      </c>
      <c r="L24" s="257">
        <v>4</v>
      </c>
      <c r="M24" s="173">
        <f>VLOOKUP(A24,Prog!$W$9:$AB$46,2,FALSE)</f>
        <v>1433</v>
      </c>
      <c r="N24" s="173">
        <f>VLOOKUP(A24,Prog!$W$9:$AB$46,3,FALSE)</f>
        <v>1519</v>
      </c>
      <c r="O24" s="174">
        <f>VLOOKUP(A24,Prog!$W$9:$AB$46,6,FALSE)</f>
        <v>1388</v>
      </c>
      <c r="P24" s="171">
        <f t="shared" si="1"/>
        <v>7.3272854152128405E-2</v>
      </c>
      <c r="Q24" s="171">
        <f t="shared" si="2"/>
        <v>8.5136078157711098E-2</v>
      </c>
      <c r="R24" s="171">
        <f t="shared" si="3"/>
        <v>0.19190509420795535</v>
      </c>
      <c r="S24" s="171">
        <f t="shared" si="4"/>
        <v>0.20167480809490579</v>
      </c>
      <c r="T24" s="171">
        <f t="shared" si="5"/>
        <v>0.19888346127006282</v>
      </c>
      <c r="U24" s="171">
        <f t="shared" si="6"/>
        <v>0.20167480809490579</v>
      </c>
      <c r="V24" s="171">
        <f t="shared" si="7"/>
        <v>0.19749835418038184</v>
      </c>
      <c r="W24" s="171">
        <f t="shared" si="8"/>
        <v>0.2205398288347597</v>
      </c>
      <c r="X24" s="170">
        <f t="shared" si="9"/>
        <v>0.1803818301514154</v>
      </c>
      <c r="Y24" s="170">
        <f t="shared" si="10"/>
        <v>4.1786743515850142E-2</v>
      </c>
      <c r="Z24" s="170">
        <f t="shared" si="11"/>
        <v>2.881844380403458E-3</v>
      </c>
      <c r="AA24"/>
      <c r="AB24"/>
      <c r="AC24"/>
      <c r="AD24"/>
      <c r="AE24"/>
      <c r="AF24"/>
      <c r="AG24"/>
      <c r="AH24"/>
      <c r="AI24"/>
      <c r="AJ24"/>
      <c r="AK24"/>
    </row>
    <row r="25" spans="1:37" s="14" customFormat="1" ht="15" customHeight="1" x14ac:dyDescent="0.3">
      <c r="A25" s="75" t="s">
        <v>116</v>
      </c>
      <c r="B25" s="257">
        <v>71</v>
      </c>
      <c r="C25" s="257">
        <v>82</v>
      </c>
      <c r="D25" s="257">
        <v>104</v>
      </c>
      <c r="E25" s="257">
        <v>159</v>
      </c>
      <c r="F25" s="257">
        <v>164</v>
      </c>
      <c r="G25" s="257">
        <v>166</v>
      </c>
      <c r="H25" s="257">
        <v>113</v>
      </c>
      <c r="I25" s="257">
        <v>110</v>
      </c>
      <c r="J25" s="257">
        <v>83</v>
      </c>
      <c r="K25" s="257">
        <v>57</v>
      </c>
      <c r="L25" s="257">
        <v>9</v>
      </c>
      <c r="M25" s="173">
        <f>VLOOKUP(A25,Prog!$W$9:$AB$46,2,FALSE)</f>
        <v>607</v>
      </c>
      <c r="N25" s="173">
        <f>VLOOKUP(A25,Prog!$W$9:$AB$46,3,FALSE)</f>
        <v>700</v>
      </c>
      <c r="O25" s="174">
        <f>VLOOKUP(A25,Prog!$W$9:$AB$46,6,FALSE)</f>
        <v>719</v>
      </c>
      <c r="P25" s="171">
        <f t="shared" si="1"/>
        <v>0.11696869851729819</v>
      </c>
      <c r="Q25" s="171">
        <f t="shared" si="2"/>
        <v>0.13509060955518945</v>
      </c>
      <c r="R25" s="171">
        <f t="shared" si="3"/>
        <v>0.17133443163097201</v>
      </c>
      <c r="S25" s="171">
        <f t="shared" si="4"/>
        <v>0.26194398682042835</v>
      </c>
      <c r="T25" s="171">
        <f t="shared" si="5"/>
        <v>0.2701812191103789</v>
      </c>
      <c r="U25" s="171">
        <f t="shared" si="6"/>
        <v>0.27347611202635913</v>
      </c>
      <c r="V25" s="171">
        <f t="shared" si="7"/>
        <v>0.16142857142857142</v>
      </c>
      <c r="W25" s="171">
        <f t="shared" si="8"/>
        <v>0.15714285714285714</v>
      </c>
      <c r="X25" s="170">
        <f t="shared" si="9"/>
        <v>0.11857142857142858</v>
      </c>
      <c r="Y25" s="170">
        <f t="shared" si="10"/>
        <v>7.9276773296244787E-2</v>
      </c>
      <c r="Z25" s="170">
        <f t="shared" si="11"/>
        <v>1.2517385257301807E-2</v>
      </c>
      <c r="AA25"/>
      <c r="AB25"/>
      <c r="AC25"/>
      <c r="AD25"/>
      <c r="AE25"/>
      <c r="AF25"/>
      <c r="AG25"/>
      <c r="AH25"/>
      <c r="AI25"/>
      <c r="AJ25"/>
      <c r="AK25"/>
    </row>
    <row r="26" spans="1:37" s="14" customFormat="1" ht="15" customHeight="1" x14ac:dyDescent="0.3">
      <c r="A26" s="75" t="s">
        <v>84</v>
      </c>
      <c r="B26" s="257">
        <v>1</v>
      </c>
      <c r="C26" s="257">
        <v>1</v>
      </c>
      <c r="D26" s="257">
        <v>12</v>
      </c>
      <c r="E26" s="257">
        <v>9</v>
      </c>
      <c r="F26" s="257">
        <v>5</v>
      </c>
      <c r="G26" s="257">
        <v>5</v>
      </c>
      <c r="H26" s="257">
        <v>7</v>
      </c>
      <c r="I26" s="257">
        <v>7</v>
      </c>
      <c r="J26" s="257">
        <v>8</v>
      </c>
      <c r="K26" s="257">
        <v>10</v>
      </c>
      <c r="L26" s="257">
        <v>0</v>
      </c>
      <c r="M26" s="173">
        <f>VLOOKUP(A26,Prog!$W$9:$AB$46,2,FALSE)</f>
        <v>34</v>
      </c>
      <c r="N26" s="173">
        <f>VLOOKUP(A26,Prog!$W$9:$AB$46,3,FALSE)</f>
        <v>29</v>
      </c>
      <c r="O26" s="174">
        <f>VLOOKUP(A26,Prog!$W$9:$AB$46,6,FALSE)</f>
        <v>22</v>
      </c>
      <c r="P26" s="171">
        <f t="shared" si="1"/>
        <v>2.9411764705882353E-2</v>
      </c>
      <c r="Q26" s="171">
        <f t="shared" si="2"/>
        <v>2.9411764705882353E-2</v>
      </c>
      <c r="R26" s="171">
        <f t="shared" si="3"/>
        <v>0.35294117647058826</v>
      </c>
      <c r="S26" s="171">
        <f t="shared" si="4"/>
        <v>0.26470588235294118</v>
      </c>
      <c r="T26" s="171">
        <f t="shared" si="5"/>
        <v>0.14705882352941177</v>
      </c>
      <c r="U26" s="171">
        <f t="shared" si="6"/>
        <v>0.14705882352941177</v>
      </c>
      <c r="V26" s="171">
        <f t="shared" si="7"/>
        <v>0.2413793103448276</v>
      </c>
      <c r="W26" s="171">
        <f t="shared" si="8"/>
        <v>0.2413793103448276</v>
      </c>
      <c r="X26" s="170">
        <f t="shared" si="9"/>
        <v>0.27586206896551724</v>
      </c>
      <c r="Y26" s="170">
        <f t="shared" si="10"/>
        <v>0.45454545454545453</v>
      </c>
      <c r="Z26" s="170">
        <f t="shared" si="11"/>
        <v>0</v>
      </c>
      <c r="AA26"/>
      <c r="AB26"/>
      <c r="AC26"/>
      <c r="AD26"/>
      <c r="AE26"/>
      <c r="AF26"/>
      <c r="AG26"/>
      <c r="AH26"/>
      <c r="AI26"/>
      <c r="AJ26"/>
      <c r="AK26"/>
    </row>
    <row r="27" spans="1:37" s="14" customFormat="1" ht="15" customHeight="1" x14ac:dyDescent="0.3">
      <c r="A27" s="75" t="s">
        <v>128</v>
      </c>
      <c r="B27" s="257">
        <v>125</v>
      </c>
      <c r="C27" s="257">
        <v>130</v>
      </c>
      <c r="D27" s="257">
        <v>192</v>
      </c>
      <c r="E27" s="257">
        <v>253</v>
      </c>
      <c r="F27" s="257">
        <v>216</v>
      </c>
      <c r="G27" s="257">
        <v>214</v>
      </c>
      <c r="H27" s="257">
        <v>205</v>
      </c>
      <c r="I27" s="257">
        <v>235</v>
      </c>
      <c r="J27" s="257">
        <v>170</v>
      </c>
      <c r="K27" s="257">
        <v>56</v>
      </c>
      <c r="L27" s="257">
        <v>35</v>
      </c>
      <c r="M27" s="173">
        <f>VLOOKUP(A27,Prog!$W$9:$AB$46,2,FALSE)</f>
        <v>979</v>
      </c>
      <c r="N27" s="173">
        <f>VLOOKUP(A27,Prog!$W$9:$AB$46,3,FALSE)</f>
        <v>1147</v>
      </c>
      <c r="O27" s="174">
        <f>VLOOKUP(A27,Prog!$W$9:$AB$46,6,FALSE)</f>
        <v>1044</v>
      </c>
      <c r="P27" s="171">
        <f t="shared" si="1"/>
        <v>0.12768130745658834</v>
      </c>
      <c r="Q27" s="171">
        <f t="shared" si="2"/>
        <v>0.13278855975485188</v>
      </c>
      <c r="R27" s="171">
        <f t="shared" si="3"/>
        <v>0.19611848825331971</v>
      </c>
      <c r="S27" s="171">
        <f t="shared" si="4"/>
        <v>0.25842696629213485</v>
      </c>
      <c r="T27" s="171">
        <f t="shared" si="5"/>
        <v>0.22063329928498468</v>
      </c>
      <c r="U27" s="171">
        <f t="shared" si="6"/>
        <v>0.21859039836567926</v>
      </c>
      <c r="V27" s="171">
        <f t="shared" si="7"/>
        <v>0.17872711421098517</v>
      </c>
      <c r="W27" s="171">
        <f t="shared" si="8"/>
        <v>0.20488230165649521</v>
      </c>
      <c r="X27" s="170">
        <f t="shared" si="9"/>
        <v>0.14821272885789014</v>
      </c>
      <c r="Y27" s="170">
        <f t="shared" si="10"/>
        <v>5.3639846743295021E-2</v>
      </c>
      <c r="Z27" s="170">
        <f t="shared" si="11"/>
        <v>3.3524904214559385E-2</v>
      </c>
      <c r="AA27"/>
      <c r="AB27"/>
      <c r="AC27"/>
      <c r="AD27"/>
      <c r="AE27"/>
      <c r="AF27"/>
      <c r="AG27"/>
      <c r="AH27"/>
      <c r="AI27"/>
      <c r="AJ27"/>
      <c r="AK27"/>
    </row>
    <row r="28" spans="1:37" s="14" customFormat="1" ht="15" customHeight="1" x14ac:dyDescent="0.3">
      <c r="A28" s="75" t="s">
        <v>85</v>
      </c>
      <c r="B28" s="257">
        <v>14</v>
      </c>
      <c r="C28" s="257">
        <v>16</v>
      </c>
      <c r="D28" s="257">
        <v>26</v>
      </c>
      <c r="E28" s="257">
        <v>32</v>
      </c>
      <c r="F28" s="257">
        <v>27</v>
      </c>
      <c r="G28" s="257">
        <v>27</v>
      </c>
      <c r="H28" s="257">
        <v>29</v>
      </c>
      <c r="I28" s="257">
        <v>29</v>
      </c>
      <c r="J28" s="257">
        <v>34</v>
      </c>
      <c r="K28" s="257">
        <v>23</v>
      </c>
      <c r="L28" s="257">
        <v>51</v>
      </c>
      <c r="M28" s="173">
        <f>VLOOKUP(A28,Prog!$W$9:$AB$46,2,FALSE)</f>
        <v>97</v>
      </c>
      <c r="N28" s="173">
        <f>VLOOKUP(A28,Prog!$W$9:$AB$46,3,FALSE)</f>
        <v>104</v>
      </c>
      <c r="O28" s="174">
        <f>VLOOKUP(A28,Prog!$W$9:$AB$46,6,FALSE)</f>
        <v>90</v>
      </c>
      <c r="P28" s="171">
        <f t="shared" si="1"/>
        <v>0.14432989690721648</v>
      </c>
      <c r="Q28" s="171">
        <f t="shared" si="2"/>
        <v>0.16494845360824742</v>
      </c>
      <c r="R28" s="171">
        <f t="shared" si="3"/>
        <v>0.26804123711340205</v>
      </c>
      <c r="S28" s="171">
        <f t="shared" si="4"/>
        <v>0.32989690721649484</v>
      </c>
      <c r="T28" s="171">
        <f t="shared" si="5"/>
        <v>0.27835051546391754</v>
      </c>
      <c r="U28" s="171">
        <f t="shared" si="6"/>
        <v>0.27835051546391754</v>
      </c>
      <c r="V28" s="171">
        <f t="shared" si="7"/>
        <v>0.27884615384615385</v>
      </c>
      <c r="W28" s="171">
        <f t="shared" si="8"/>
        <v>0.27884615384615385</v>
      </c>
      <c r="X28" s="170">
        <f t="shared" si="9"/>
        <v>0.32692307692307693</v>
      </c>
      <c r="Y28" s="170">
        <f t="shared" si="10"/>
        <v>0.25555555555555554</v>
      </c>
      <c r="Z28" s="170">
        <f t="shared" si="11"/>
        <v>0.56666666666666665</v>
      </c>
      <c r="AA28"/>
      <c r="AB28"/>
      <c r="AC28"/>
      <c r="AD28"/>
      <c r="AE28"/>
      <c r="AF28"/>
      <c r="AG28"/>
      <c r="AH28"/>
      <c r="AI28"/>
      <c r="AJ28"/>
      <c r="AK28"/>
    </row>
    <row r="29" spans="1:37" s="14" customFormat="1" ht="15" customHeight="1" x14ac:dyDescent="0.3">
      <c r="A29" s="75" t="s">
        <v>105</v>
      </c>
      <c r="B29" s="257">
        <v>1</v>
      </c>
      <c r="C29" s="257">
        <v>2</v>
      </c>
      <c r="D29" s="257">
        <v>27</v>
      </c>
      <c r="E29" s="257">
        <v>40</v>
      </c>
      <c r="F29" s="257">
        <v>39</v>
      </c>
      <c r="G29" s="257">
        <v>39</v>
      </c>
      <c r="H29" s="257">
        <v>39</v>
      </c>
      <c r="I29" s="257">
        <v>36</v>
      </c>
      <c r="J29" s="257">
        <v>38</v>
      </c>
      <c r="K29" s="257">
        <v>33</v>
      </c>
      <c r="L29" s="257">
        <v>6</v>
      </c>
      <c r="M29" s="173">
        <f>VLOOKUP(A29,Prog!$W$9:$AB$46,2,FALSE)</f>
        <v>159</v>
      </c>
      <c r="N29" s="173">
        <f>VLOOKUP(A29,Prog!$W$9:$AB$46,3,FALSE)</f>
        <v>168</v>
      </c>
      <c r="O29" s="174">
        <f>VLOOKUP(A29,Prog!$W$9:$AB$46,6,FALSE)</f>
        <v>179</v>
      </c>
      <c r="P29" s="171">
        <f t="shared" si="1"/>
        <v>6.2893081761006293E-3</v>
      </c>
      <c r="Q29" s="171">
        <f t="shared" si="2"/>
        <v>1.2578616352201259E-2</v>
      </c>
      <c r="R29" s="171">
        <f t="shared" si="3"/>
        <v>0.16981132075471697</v>
      </c>
      <c r="S29" s="171">
        <f t="shared" si="4"/>
        <v>0.25157232704402516</v>
      </c>
      <c r="T29" s="171">
        <f t="shared" si="5"/>
        <v>0.24528301886792453</v>
      </c>
      <c r="U29" s="171">
        <f t="shared" si="6"/>
        <v>0.24528301886792453</v>
      </c>
      <c r="V29" s="171">
        <f t="shared" si="7"/>
        <v>0.23214285714285715</v>
      </c>
      <c r="W29" s="171">
        <f t="shared" si="8"/>
        <v>0.21428571428571427</v>
      </c>
      <c r="X29" s="170">
        <f t="shared" si="9"/>
        <v>0.22619047619047619</v>
      </c>
      <c r="Y29" s="170">
        <f t="shared" si="10"/>
        <v>0.18435754189944134</v>
      </c>
      <c r="Z29" s="170">
        <f t="shared" si="11"/>
        <v>3.3519553072625698E-2</v>
      </c>
      <c r="AA29"/>
      <c r="AB29"/>
      <c r="AC29"/>
      <c r="AD29"/>
      <c r="AE29"/>
      <c r="AF29"/>
      <c r="AG29"/>
      <c r="AH29"/>
      <c r="AI29"/>
      <c r="AJ29"/>
      <c r="AK29"/>
    </row>
    <row r="30" spans="1:37" s="14" customFormat="1" ht="15" customHeight="1" x14ac:dyDescent="0.3">
      <c r="A30" s="75" t="s">
        <v>365</v>
      </c>
      <c r="B30" s="257">
        <v>44</v>
      </c>
      <c r="C30" s="257">
        <v>45</v>
      </c>
      <c r="D30" s="257">
        <v>52</v>
      </c>
      <c r="E30" s="257">
        <v>71</v>
      </c>
      <c r="F30" s="257">
        <v>78</v>
      </c>
      <c r="G30" s="257">
        <v>81</v>
      </c>
      <c r="H30" s="257">
        <v>80</v>
      </c>
      <c r="I30" s="257">
        <v>74</v>
      </c>
      <c r="J30" s="257">
        <v>73</v>
      </c>
      <c r="K30" s="257">
        <v>13</v>
      </c>
      <c r="L30" s="257">
        <v>7</v>
      </c>
      <c r="M30" s="173">
        <f>VLOOKUP(A30,Prog!$W$9:$AB$46,2,FALSE)</f>
        <v>245</v>
      </c>
      <c r="N30" s="173">
        <f>VLOOKUP(A30,Prog!$W$9:$AB$46,3,FALSE)</f>
        <v>291</v>
      </c>
      <c r="O30" s="174">
        <f>VLOOKUP(A30,Prog!$W$9:$AB$46,6,FALSE)</f>
        <v>360</v>
      </c>
      <c r="P30" s="171">
        <f t="shared" si="1"/>
        <v>0.17959183673469387</v>
      </c>
      <c r="Q30" s="171">
        <f t="shared" si="2"/>
        <v>0.18367346938775511</v>
      </c>
      <c r="R30" s="171">
        <f t="shared" si="3"/>
        <v>0.21224489795918366</v>
      </c>
      <c r="S30" s="171">
        <f t="shared" si="4"/>
        <v>0.28979591836734692</v>
      </c>
      <c r="T30" s="171">
        <f t="shared" si="5"/>
        <v>0.3183673469387755</v>
      </c>
      <c r="U30" s="171">
        <f t="shared" si="6"/>
        <v>0.33061224489795921</v>
      </c>
      <c r="V30" s="171">
        <f t="shared" si="7"/>
        <v>0.27491408934707906</v>
      </c>
      <c r="W30" s="171">
        <f t="shared" si="8"/>
        <v>0.25429553264604809</v>
      </c>
      <c r="X30" s="170">
        <f t="shared" si="9"/>
        <v>0.25085910652920962</v>
      </c>
      <c r="Y30" s="170">
        <f t="shared" si="10"/>
        <v>3.6111111111111108E-2</v>
      </c>
      <c r="Z30" s="170">
        <f t="shared" si="11"/>
        <v>1.9444444444444445E-2</v>
      </c>
      <c r="AA30"/>
      <c r="AB30"/>
      <c r="AC30"/>
      <c r="AD30"/>
      <c r="AE30"/>
      <c r="AF30"/>
      <c r="AG30"/>
      <c r="AH30"/>
      <c r="AI30"/>
      <c r="AJ30"/>
      <c r="AK30"/>
    </row>
    <row r="31" spans="1:37" s="14" customFormat="1" ht="15" customHeight="1" x14ac:dyDescent="0.3">
      <c r="A31" s="75" t="s">
        <v>161</v>
      </c>
      <c r="B31" s="257">
        <v>0</v>
      </c>
      <c r="C31" s="257">
        <v>1</v>
      </c>
      <c r="D31" s="257">
        <v>30</v>
      </c>
      <c r="E31" s="257">
        <v>21</v>
      </c>
      <c r="F31" s="257">
        <v>31</v>
      </c>
      <c r="G31" s="257">
        <v>31</v>
      </c>
      <c r="H31" s="257">
        <v>20</v>
      </c>
      <c r="I31" s="257">
        <v>20</v>
      </c>
      <c r="J31" s="257">
        <v>14</v>
      </c>
      <c r="K31" s="257">
        <v>21</v>
      </c>
      <c r="L31" s="257">
        <v>0</v>
      </c>
      <c r="M31" s="173">
        <f>VLOOKUP(A31,Prog!$W$9:$AB$46,2,FALSE)</f>
        <v>93</v>
      </c>
      <c r="N31" s="173">
        <f>VLOOKUP(A31,Prog!$W$9:$AB$46,3,FALSE)</f>
        <v>117</v>
      </c>
      <c r="O31" s="174">
        <f>VLOOKUP(A31,Prog!$W$9:$AB$46,6,FALSE)</f>
        <v>157</v>
      </c>
      <c r="P31" s="171">
        <f t="shared" si="1"/>
        <v>0</v>
      </c>
      <c r="Q31" s="171">
        <f t="shared" si="2"/>
        <v>1.0752688172043012E-2</v>
      </c>
      <c r="R31" s="171">
        <f t="shared" si="3"/>
        <v>0.32258064516129031</v>
      </c>
      <c r="S31" s="171">
        <f t="shared" si="4"/>
        <v>0.22580645161290322</v>
      </c>
      <c r="T31" s="171">
        <f t="shared" si="5"/>
        <v>0.33333333333333331</v>
      </c>
      <c r="U31" s="171">
        <f t="shared" si="6"/>
        <v>0.33333333333333331</v>
      </c>
      <c r="V31" s="171">
        <f t="shared" si="7"/>
        <v>0.17094017094017094</v>
      </c>
      <c r="W31" s="171">
        <f t="shared" si="8"/>
        <v>0.17094017094017094</v>
      </c>
      <c r="X31" s="170">
        <f t="shared" si="9"/>
        <v>0.11965811965811966</v>
      </c>
      <c r="Y31" s="170">
        <f t="shared" si="10"/>
        <v>0.13375796178343949</v>
      </c>
      <c r="Z31" s="170">
        <f t="shared" si="11"/>
        <v>0</v>
      </c>
      <c r="AA31"/>
      <c r="AB31"/>
      <c r="AC31"/>
      <c r="AD31"/>
      <c r="AE31"/>
      <c r="AF31"/>
      <c r="AG31"/>
      <c r="AH31"/>
      <c r="AI31"/>
      <c r="AJ31"/>
      <c r="AK31"/>
    </row>
    <row r="32" spans="1:37" s="14" customFormat="1" ht="15" customHeight="1" x14ac:dyDescent="0.3">
      <c r="A32" s="75" t="s">
        <v>56</v>
      </c>
      <c r="B32" s="257">
        <v>516</v>
      </c>
      <c r="C32" s="257">
        <v>527</v>
      </c>
      <c r="D32" s="257">
        <v>105</v>
      </c>
      <c r="E32" s="257">
        <v>102</v>
      </c>
      <c r="F32" s="257">
        <v>100</v>
      </c>
      <c r="G32" s="257">
        <v>100</v>
      </c>
      <c r="H32" s="257">
        <v>104</v>
      </c>
      <c r="I32" s="257">
        <v>114</v>
      </c>
      <c r="J32" s="257">
        <v>92</v>
      </c>
      <c r="K32" s="257">
        <v>10</v>
      </c>
      <c r="L32" s="257">
        <v>6</v>
      </c>
      <c r="M32" s="173">
        <f>VLOOKUP(A32,Prog!$W$9:$AB$46,2,FALSE)</f>
        <v>464</v>
      </c>
      <c r="N32" s="173">
        <f>VLOOKUP(A32,Prog!$W$9:$AB$46,3,FALSE)</f>
        <v>511</v>
      </c>
      <c r="O32" s="174">
        <f>VLOOKUP(A32,Prog!$W$9:$AB$46,6,FALSE)</f>
        <v>636</v>
      </c>
      <c r="P32" s="171">
        <f t="shared" si="1"/>
        <v>1.1120689655172413</v>
      </c>
      <c r="Q32" s="171">
        <f t="shared" si="2"/>
        <v>1.1357758620689655</v>
      </c>
      <c r="R32" s="171">
        <f t="shared" si="3"/>
        <v>0.22629310344827586</v>
      </c>
      <c r="S32" s="171">
        <f t="shared" si="4"/>
        <v>0.21982758620689655</v>
      </c>
      <c r="T32" s="171">
        <f t="shared" si="5"/>
        <v>0.21551724137931033</v>
      </c>
      <c r="U32" s="171">
        <f t="shared" si="6"/>
        <v>0.21551724137931033</v>
      </c>
      <c r="V32" s="171">
        <f t="shared" si="7"/>
        <v>0.20352250489236789</v>
      </c>
      <c r="W32" s="171">
        <f t="shared" si="8"/>
        <v>0.22309197651663404</v>
      </c>
      <c r="X32" s="170">
        <f t="shared" si="9"/>
        <v>0.18003913894324852</v>
      </c>
      <c r="Y32" s="170">
        <f t="shared" si="10"/>
        <v>1.5723270440251572E-2</v>
      </c>
      <c r="Z32" s="170">
        <f t="shared" si="11"/>
        <v>9.433962264150943E-3</v>
      </c>
      <c r="AA32"/>
      <c r="AB32"/>
      <c r="AC32"/>
      <c r="AD32"/>
      <c r="AE32"/>
      <c r="AF32"/>
      <c r="AG32"/>
      <c r="AH32"/>
      <c r="AI32"/>
      <c r="AJ32"/>
      <c r="AK32"/>
    </row>
    <row r="33" spans="1:37" s="14" customFormat="1" ht="15" customHeight="1" x14ac:dyDescent="0.3">
      <c r="A33" s="75" t="s">
        <v>169</v>
      </c>
      <c r="B33" s="257">
        <v>13</v>
      </c>
      <c r="C33" s="257">
        <v>19</v>
      </c>
      <c r="D33" s="257">
        <v>82</v>
      </c>
      <c r="E33" s="257">
        <v>69</v>
      </c>
      <c r="F33" s="257">
        <v>77</v>
      </c>
      <c r="G33" s="257">
        <v>78</v>
      </c>
      <c r="H33" s="257">
        <v>78</v>
      </c>
      <c r="I33" s="257">
        <v>92</v>
      </c>
      <c r="J33" s="257">
        <v>56</v>
      </c>
      <c r="K33" s="257">
        <v>30</v>
      </c>
      <c r="L33" s="257">
        <v>46</v>
      </c>
      <c r="M33" s="173">
        <f>VLOOKUP(A33,Prog!$W$9:$AB$46,2,FALSE)</f>
        <v>366</v>
      </c>
      <c r="N33" s="173">
        <f>VLOOKUP(A33,Prog!$W$9:$AB$46,3,FALSE)</f>
        <v>445</v>
      </c>
      <c r="O33" s="174">
        <f>VLOOKUP(A33,Prog!$W$9:$AB$46,6,FALSE)</f>
        <v>403</v>
      </c>
      <c r="P33" s="171">
        <f t="shared" si="1"/>
        <v>3.5519125683060107E-2</v>
      </c>
      <c r="Q33" s="171">
        <f t="shared" si="2"/>
        <v>5.1912568306010931E-2</v>
      </c>
      <c r="R33" s="171">
        <f t="shared" si="3"/>
        <v>0.22404371584699453</v>
      </c>
      <c r="S33" s="171">
        <f t="shared" si="4"/>
        <v>0.18852459016393441</v>
      </c>
      <c r="T33" s="171">
        <f t="shared" si="5"/>
        <v>0.2103825136612022</v>
      </c>
      <c r="U33" s="171">
        <f t="shared" si="6"/>
        <v>0.21311475409836064</v>
      </c>
      <c r="V33" s="171">
        <f t="shared" si="7"/>
        <v>0.1752808988764045</v>
      </c>
      <c r="W33" s="171">
        <f t="shared" si="8"/>
        <v>0.20674157303370785</v>
      </c>
      <c r="X33" s="170">
        <f t="shared" si="9"/>
        <v>0.12584269662921349</v>
      </c>
      <c r="Y33" s="170">
        <f t="shared" si="10"/>
        <v>7.4441687344913146E-2</v>
      </c>
      <c r="Z33" s="170">
        <f t="shared" si="11"/>
        <v>0.11414392059553349</v>
      </c>
      <c r="AA33"/>
      <c r="AB33"/>
      <c r="AC33"/>
      <c r="AD33"/>
      <c r="AE33"/>
      <c r="AF33"/>
      <c r="AG33"/>
      <c r="AH33"/>
      <c r="AI33"/>
      <c r="AJ33"/>
      <c r="AK33"/>
    </row>
    <row r="34" spans="1:37" s="14" customFormat="1" ht="15" customHeight="1" x14ac:dyDescent="0.3">
      <c r="A34" s="75" t="s">
        <v>58</v>
      </c>
      <c r="B34" s="257">
        <v>1</v>
      </c>
      <c r="C34" s="257">
        <v>7</v>
      </c>
      <c r="D34" s="257">
        <v>76</v>
      </c>
      <c r="E34" s="257">
        <v>80</v>
      </c>
      <c r="F34" s="257">
        <v>72</v>
      </c>
      <c r="G34" s="257">
        <v>72</v>
      </c>
      <c r="H34" s="257">
        <v>66</v>
      </c>
      <c r="I34" s="257">
        <v>68</v>
      </c>
      <c r="J34" s="257">
        <v>33</v>
      </c>
      <c r="K34" s="257">
        <v>21</v>
      </c>
      <c r="L34" s="257">
        <v>24</v>
      </c>
      <c r="M34" s="173">
        <f>VLOOKUP(A34,Prog!$W$9:$AB$46,2,FALSE)</f>
        <v>285</v>
      </c>
      <c r="N34" s="173">
        <f>VLOOKUP(A34,Prog!$W$9:$AB$46,3,FALSE)</f>
        <v>349</v>
      </c>
      <c r="O34" s="174">
        <f>VLOOKUP(A34,Prog!$W$9:$AB$46,6,FALSE)</f>
        <v>481</v>
      </c>
      <c r="P34" s="171">
        <f t="shared" si="1"/>
        <v>3.5087719298245615E-3</v>
      </c>
      <c r="Q34" s="171">
        <f t="shared" si="2"/>
        <v>2.456140350877193E-2</v>
      </c>
      <c r="R34" s="171">
        <f t="shared" si="3"/>
        <v>0.26666666666666666</v>
      </c>
      <c r="S34" s="171">
        <f t="shared" si="4"/>
        <v>0.2807017543859649</v>
      </c>
      <c r="T34" s="171">
        <f t="shared" si="5"/>
        <v>0.25263157894736843</v>
      </c>
      <c r="U34" s="171">
        <f t="shared" si="6"/>
        <v>0.25263157894736843</v>
      </c>
      <c r="V34" s="171">
        <f t="shared" si="7"/>
        <v>0.18911174785100288</v>
      </c>
      <c r="W34" s="171">
        <f t="shared" si="8"/>
        <v>0.19484240687679083</v>
      </c>
      <c r="X34" s="170">
        <f t="shared" si="9"/>
        <v>9.4555873925501438E-2</v>
      </c>
      <c r="Y34" s="170">
        <f t="shared" si="10"/>
        <v>4.3659043659043661E-2</v>
      </c>
      <c r="Z34" s="170">
        <f t="shared" si="11"/>
        <v>4.9896049896049899E-2</v>
      </c>
      <c r="AA34"/>
      <c r="AB34"/>
      <c r="AC34"/>
      <c r="AD34"/>
      <c r="AE34"/>
      <c r="AF34"/>
      <c r="AG34"/>
      <c r="AH34"/>
      <c r="AI34"/>
      <c r="AJ34"/>
      <c r="AK34"/>
    </row>
    <row r="35" spans="1:37" s="14" customFormat="1" ht="15" customHeight="1" x14ac:dyDescent="0.3">
      <c r="A35" s="75" t="s">
        <v>197</v>
      </c>
      <c r="B35" s="257">
        <v>1</v>
      </c>
      <c r="C35" s="257">
        <v>2</v>
      </c>
      <c r="D35" s="257">
        <v>19</v>
      </c>
      <c r="E35" s="257">
        <v>17</v>
      </c>
      <c r="F35" s="257">
        <v>17</v>
      </c>
      <c r="G35" s="257">
        <v>17</v>
      </c>
      <c r="H35" s="257">
        <v>10</v>
      </c>
      <c r="I35" s="257">
        <v>12</v>
      </c>
      <c r="J35" s="257">
        <v>5</v>
      </c>
      <c r="K35" s="257">
        <v>7</v>
      </c>
      <c r="L35" s="257">
        <v>40</v>
      </c>
      <c r="M35" s="173">
        <f>VLOOKUP(A35,Prog!$W$9:$AB$46,2,FALSE)</f>
        <v>75</v>
      </c>
      <c r="N35" s="173">
        <f>VLOOKUP(A35,Prog!$W$9:$AB$46,3,FALSE)</f>
        <v>116</v>
      </c>
      <c r="O35" s="174">
        <f>VLOOKUP(A35,Prog!$W$9:$AB$46,6,FALSE)</f>
        <v>113</v>
      </c>
      <c r="P35" s="171">
        <f t="shared" si="1"/>
        <v>1.3333333333333334E-2</v>
      </c>
      <c r="Q35" s="171">
        <f t="shared" si="2"/>
        <v>2.6666666666666668E-2</v>
      </c>
      <c r="R35" s="171">
        <f t="shared" si="3"/>
        <v>0.25333333333333335</v>
      </c>
      <c r="S35" s="171">
        <f t="shared" si="4"/>
        <v>0.22666666666666666</v>
      </c>
      <c r="T35" s="171">
        <f t="shared" si="5"/>
        <v>0.22666666666666666</v>
      </c>
      <c r="U35" s="171">
        <f t="shared" si="6"/>
        <v>0.22666666666666666</v>
      </c>
      <c r="V35" s="171">
        <f t="shared" si="7"/>
        <v>8.6206896551724144E-2</v>
      </c>
      <c r="W35" s="171">
        <f t="shared" si="8"/>
        <v>0.10344827586206896</v>
      </c>
      <c r="X35" s="170">
        <f t="shared" si="9"/>
        <v>4.3103448275862072E-2</v>
      </c>
      <c r="Y35" s="170">
        <f t="shared" si="10"/>
        <v>6.1946902654867256E-2</v>
      </c>
      <c r="Z35" s="170">
        <f t="shared" si="11"/>
        <v>0.35398230088495575</v>
      </c>
      <c r="AA35"/>
      <c r="AB35"/>
      <c r="AC35"/>
      <c r="AD35"/>
      <c r="AE35"/>
      <c r="AF35"/>
      <c r="AG35"/>
      <c r="AH35"/>
      <c r="AI35"/>
      <c r="AJ35"/>
      <c r="AK35"/>
    </row>
    <row r="36" spans="1:37" s="14" customFormat="1" ht="15" customHeight="1" x14ac:dyDescent="0.3">
      <c r="A36" s="75" t="s">
        <v>366</v>
      </c>
      <c r="B36" s="257">
        <v>29</v>
      </c>
      <c r="C36" s="257">
        <v>34</v>
      </c>
      <c r="D36" s="257">
        <v>72</v>
      </c>
      <c r="E36" s="257">
        <v>76</v>
      </c>
      <c r="F36" s="257">
        <v>70</v>
      </c>
      <c r="G36" s="257">
        <v>70</v>
      </c>
      <c r="H36" s="257">
        <v>73</v>
      </c>
      <c r="I36" s="257">
        <v>74</v>
      </c>
      <c r="J36" s="257">
        <v>41</v>
      </c>
      <c r="K36" s="257">
        <v>19</v>
      </c>
      <c r="L36" s="257">
        <v>33</v>
      </c>
      <c r="M36" s="173">
        <f>VLOOKUP(A36,Prog!$W$9:$AB$46,2,FALSE)</f>
        <v>247</v>
      </c>
      <c r="N36" s="173">
        <f>VLOOKUP(A36,Prog!$W$9:$AB$46,3,FALSE)</f>
        <v>259</v>
      </c>
      <c r="O36" s="174">
        <f>VLOOKUP(A36,Prog!$W$9:$AB$46,6,FALSE)</f>
        <v>288</v>
      </c>
      <c r="P36" s="171">
        <f t="shared" si="1"/>
        <v>0.11740890688259109</v>
      </c>
      <c r="Q36" s="171">
        <f t="shared" si="2"/>
        <v>0.13765182186234817</v>
      </c>
      <c r="R36" s="171">
        <f t="shared" si="3"/>
        <v>0.291497975708502</v>
      </c>
      <c r="S36" s="171">
        <f t="shared" si="4"/>
        <v>0.30769230769230771</v>
      </c>
      <c r="T36" s="171">
        <f t="shared" si="5"/>
        <v>0.2834008097165992</v>
      </c>
      <c r="U36" s="171">
        <f t="shared" si="6"/>
        <v>0.2834008097165992</v>
      </c>
      <c r="V36" s="171">
        <f t="shared" si="7"/>
        <v>0.28185328185328185</v>
      </c>
      <c r="W36" s="171">
        <f t="shared" si="8"/>
        <v>0.2857142857142857</v>
      </c>
      <c r="X36" s="170">
        <f t="shared" si="9"/>
        <v>0.15830115830115829</v>
      </c>
      <c r="Y36" s="170">
        <f t="shared" si="10"/>
        <v>6.5972222222222224E-2</v>
      </c>
      <c r="Z36" s="170">
        <f t="shared" si="11"/>
        <v>0.11458333333333333</v>
      </c>
      <c r="AA36"/>
      <c r="AB36"/>
      <c r="AC36"/>
      <c r="AD36"/>
      <c r="AE36"/>
      <c r="AF36"/>
      <c r="AG36"/>
      <c r="AH36"/>
      <c r="AI36"/>
      <c r="AJ36"/>
      <c r="AK36"/>
    </row>
    <row r="37" spans="1:37" s="14" customFormat="1" ht="15" customHeight="1" x14ac:dyDescent="0.3">
      <c r="A37" s="75" t="s">
        <v>62</v>
      </c>
      <c r="B37" s="257">
        <v>36</v>
      </c>
      <c r="C37" s="257">
        <v>39</v>
      </c>
      <c r="D37" s="257">
        <v>50</v>
      </c>
      <c r="E37" s="257">
        <v>53</v>
      </c>
      <c r="F37" s="257">
        <v>57</v>
      </c>
      <c r="G37" s="257">
        <v>56</v>
      </c>
      <c r="H37" s="257">
        <v>46</v>
      </c>
      <c r="I37" s="257">
        <v>52</v>
      </c>
      <c r="J37" s="257">
        <v>42</v>
      </c>
      <c r="K37" s="257">
        <v>18</v>
      </c>
      <c r="L37" s="257">
        <v>50</v>
      </c>
      <c r="M37" s="173">
        <f>VLOOKUP(A37,Prog!$W$9:$AB$46,2,FALSE)</f>
        <v>233</v>
      </c>
      <c r="N37" s="173">
        <f>VLOOKUP(A37,Prog!$W$9:$AB$46,3,FALSE)</f>
        <v>262</v>
      </c>
      <c r="O37" s="174">
        <f>VLOOKUP(A37,Prog!$W$9:$AB$46,6,FALSE)</f>
        <v>309</v>
      </c>
      <c r="P37" s="171">
        <f t="shared" si="1"/>
        <v>0.15450643776824036</v>
      </c>
      <c r="Q37" s="171">
        <f t="shared" si="2"/>
        <v>0.16738197424892703</v>
      </c>
      <c r="R37" s="171">
        <f t="shared" si="3"/>
        <v>0.21459227467811159</v>
      </c>
      <c r="S37" s="171">
        <f t="shared" si="4"/>
        <v>0.22746781115879827</v>
      </c>
      <c r="T37" s="171">
        <f t="shared" si="5"/>
        <v>0.24463519313304721</v>
      </c>
      <c r="U37" s="171">
        <f t="shared" si="6"/>
        <v>0.24034334763948498</v>
      </c>
      <c r="V37" s="171">
        <f t="shared" si="7"/>
        <v>0.17557251908396945</v>
      </c>
      <c r="W37" s="171">
        <f t="shared" si="8"/>
        <v>0.19847328244274809</v>
      </c>
      <c r="X37" s="170">
        <f t="shared" si="9"/>
        <v>0.16030534351145037</v>
      </c>
      <c r="Y37" s="170">
        <f t="shared" si="10"/>
        <v>5.8252427184466021E-2</v>
      </c>
      <c r="Z37" s="170">
        <f t="shared" si="11"/>
        <v>0.16181229773462782</v>
      </c>
      <c r="AA37"/>
      <c r="AB37"/>
      <c r="AC37"/>
      <c r="AD37"/>
      <c r="AE37"/>
      <c r="AF37"/>
      <c r="AG37"/>
      <c r="AH37"/>
      <c r="AI37"/>
      <c r="AJ37"/>
      <c r="AK37"/>
    </row>
    <row r="38" spans="1:37" s="14" customFormat="1" ht="15" customHeight="1" x14ac:dyDescent="0.3">
      <c r="A38" s="75" t="s">
        <v>107</v>
      </c>
      <c r="B38" s="257">
        <v>25</v>
      </c>
      <c r="C38" s="257">
        <v>31</v>
      </c>
      <c r="D38" s="257">
        <v>54</v>
      </c>
      <c r="E38" s="257">
        <v>60</v>
      </c>
      <c r="F38" s="257">
        <v>58</v>
      </c>
      <c r="G38" s="257">
        <v>63</v>
      </c>
      <c r="H38" s="257">
        <v>48</v>
      </c>
      <c r="I38" s="257">
        <v>47</v>
      </c>
      <c r="J38" s="257">
        <v>45</v>
      </c>
      <c r="K38" s="257">
        <v>61</v>
      </c>
      <c r="L38" s="257">
        <v>1</v>
      </c>
      <c r="M38" s="173">
        <f>VLOOKUP(A38,Prog!$W$9:$AB$46,2,FALSE)</f>
        <v>193</v>
      </c>
      <c r="N38" s="173">
        <f>VLOOKUP(A38,Prog!$W$9:$AB$46,3,FALSE)</f>
        <v>246</v>
      </c>
      <c r="O38" s="174">
        <f>VLOOKUP(A38,Prog!$W$9:$AB$46,6,FALSE)</f>
        <v>283</v>
      </c>
      <c r="P38" s="171">
        <f t="shared" si="1"/>
        <v>0.12953367875647667</v>
      </c>
      <c r="Q38" s="171">
        <f t="shared" si="2"/>
        <v>0.16062176165803108</v>
      </c>
      <c r="R38" s="171">
        <f t="shared" si="3"/>
        <v>0.27979274611398963</v>
      </c>
      <c r="S38" s="171">
        <f t="shared" si="4"/>
        <v>0.31088082901554404</v>
      </c>
      <c r="T38" s="171">
        <f t="shared" si="5"/>
        <v>0.30051813471502592</v>
      </c>
      <c r="U38" s="171">
        <f t="shared" si="6"/>
        <v>0.32642487046632124</v>
      </c>
      <c r="V38" s="171">
        <f t="shared" si="7"/>
        <v>0.1951219512195122</v>
      </c>
      <c r="W38" s="171">
        <f t="shared" si="8"/>
        <v>0.1910569105691057</v>
      </c>
      <c r="X38" s="170">
        <f t="shared" si="9"/>
        <v>0.18292682926829268</v>
      </c>
      <c r="Y38" s="170">
        <f t="shared" si="10"/>
        <v>0.21554770318021202</v>
      </c>
      <c r="Z38" s="170">
        <f t="shared" si="11"/>
        <v>3.5335689045936395E-3</v>
      </c>
      <c r="AA38"/>
      <c r="AB38"/>
      <c r="AC38"/>
      <c r="AD38"/>
      <c r="AE38"/>
      <c r="AF38"/>
      <c r="AG38"/>
      <c r="AH38"/>
      <c r="AI38"/>
      <c r="AJ38"/>
      <c r="AK38"/>
    </row>
    <row r="39" spans="1:37" s="14" customFormat="1" ht="15" customHeight="1" x14ac:dyDescent="0.3">
      <c r="A39" s="75" t="s">
        <v>66</v>
      </c>
      <c r="B39" s="257">
        <v>7</v>
      </c>
      <c r="C39" s="257">
        <v>11</v>
      </c>
      <c r="D39" s="257">
        <v>87</v>
      </c>
      <c r="E39" s="257">
        <v>83</v>
      </c>
      <c r="F39" s="257">
        <v>101</v>
      </c>
      <c r="G39" s="257">
        <v>102</v>
      </c>
      <c r="H39" s="257">
        <v>113</v>
      </c>
      <c r="I39" s="257">
        <v>129</v>
      </c>
      <c r="J39" s="257">
        <v>66</v>
      </c>
      <c r="K39" s="257">
        <v>65</v>
      </c>
      <c r="L39" s="257">
        <v>20</v>
      </c>
      <c r="M39" s="173">
        <f>VLOOKUP(A39,Prog!$W$9:$AB$46,2,FALSE)</f>
        <v>296</v>
      </c>
      <c r="N39" s="173">
        <f>VLOOKUP(A39,Prog!$W$9:$AB$46,3,FALSE)</f>
        <v>337</v>
      </c>
      <c r="O39" s="174">
        <f>VLOOKUP(A39,Prog!$W$9:$AB$46,6,FALSE)</f>
        <v>394</v>
      </c>
      <c r="P39" s="171">
        <f t="shared" si="1"/>
        <v>2.364864864864865E-2</v>
      </c>
      <c r="Q39" s="171">
        <f t="shared" si="2"/>
        <v>3.7162162162162164E-2</v>
      </c>
      <c r="R39" s="171">
        <f t="shared" si="3"/>
        <v>0.29391891891891891</v>
      </c>
      <c r="S39" s="171">
        <f t="shared" si="4"/>
        <v>0.28040540540540543</v>
      </c>
      <c r="T39" s="171">
        <f t="shared" si="5"/>
        <v>0.34121621621621623</v>
      </c>
      <c r="U39" s="171">
        <f t="shared" si="6"/>
        <v>0.34459459459459457</v>
      </c>
      <c r="V39" s="171">
        <f t="shared" si="7"/>
        <v>0.33531157270029671</v>
      </c>
      <c r="W39" s="171">
        <f t="shared" si="8"/>
        <v>0.3827893175074184</v>
      </c>
      <c r="X39" s="170">
        <f t="shared" si="9"/>
        <v>0.19584569732937684</v>
      </c>
      <c r="Y39" s="170">
        <f t="shared" si="10"/>
        <v>0.1649746192893401</v>
      </c>
      <c r="Z39" s="170">
        <f t="shared" si="11"/>
        <v>5.0761421319796954E-2</v>
      </c>
      <c r="AA39"/>
      <c r="AB39"/>
      <c r="AC39"/>
      <c r="AD39"/>
      <c r="AE39"/>
      <c r="AF39"/>
      <c r="AG39"/>
      <c r="AH39"/>
      <c r="AI39"/>
      <c r="AJ39"/>
      <c r="AK39"/>
    </row>
    <row r="40" spans="1:37" s="14" customFormat="1" ht="15" customHeight="1" x14ac:dyDescent="0.3">
      <c r="A40" s="75" t="s">
        <v>77</v>
      </c>
      <c r="B40" s="257">
        <v>1</v>
      </c>
      <c r="C40" s="257">
        <v>4</v>
      </c>
      <c r="D40" s="257">
        <v>35</v>
      </c>
      <c r="E40" s="257">
        <v>42</v>
      </c>
      <c r="F40" s="257">
        <v>42</v>
      </c>
      <c r="G40" s="257">
        <v>42</v>
      </c>
      <c r="H40" s="257">
        <v>24</v>
      </c>
      <c r="I40" s="257">
        <v>30</v>
      </c>
      <c r="J40" s="257">
        <v>32</v>
      </c>
      <c r="K40" s="257">
        <v>1</v>
      </c>
      <c r="L40" s="257">
        <v>0</v>
      </c>
      <c r="M40" s="173">
        <f>VLOOKUP(A40,Prog!$W$9:$AB$46,2,FALSE)</f>
        <v>181</v>
      </c>
      <c r="N40" s="173">
        <f>VLOOKUP(A40,Prog!$W$9:$AB$46,3,FALSE)</f>
        <v>211</v>
      </c>
      <c r="O40" s="174">
        <f>VLOOKUP(A40,Prog!$W$9:$AB$46,6,FALSE)</f>
        <v>293</v>
      </c>
      <c r="P40" s="171">
        <f t="shared" si="1"/>
        <v>5.5248618784530384E-3</v>
      </c>
      <c r="Q40" s="171">
        <f t="shared" si="2"/>
        <v>2.2099447513812154E-2</v>
      </c>
      <c r="R40" s="171">
        <f t="shared" si="3"/>
        <v>0.19337016574585636</v>
      </c>
      <c r="S40" s="171">
        <f t="shared" si="4"/>
        <v>0.23204419889502761</v>
      </c>
      <c r="T40" s="171">
        <f t="shared" si="5"/>
        <v>0.23204419889502761</v>
      </c>
      <c r="U40" s="171">
        <f t="shared" si="6"/>
        <v>0.23204419889502761</v>
      </c>
      <c r="V40" s="171">
        <f t="shared" si="7"/>
        <v>0.11374407582938388</v>
      </c>
      <c r="W40" s="171">
        <f t="shared" si="8"/>
        <v>0.14218009478672985</v>
      </c>
      <c r="X40" s="170">
        <f t="shared" si="9"/>
        <v>0.15165876777251186</v>
      </c>
      <c r="Y40" s="170">
        <f t="shared" si="10"/>
        <v>3.4129692832764505E-3</v>
      </c>
      <c r="Z40" s="170">
        <f t="shared" si="11"/>
        <v>0</v>
      </c>
      <c r="AA40"/>
      <c r="AB40"/>
      <c r="AC40"/>
      <c r="AD40"/>
      <c r="AE40"/>
      <c r="AF40"/>
      <c r="AG40"/>
      <c r="AH40"/>
      <c r="AI40"/>
      <c r="AJ40"/>
      <c r="AK40"/>
    </row>
    <row r="41" spans="1:37" s="14" customFormat="1" ht="15" customHeight="1" x14ac:dyDescent="0.3">
      <c r="A41" s="75" t="s">
        <v>367</v>
      </c>
      <c r="B41" s="257">
        <v>1</v>
      </c>
      <c r="C41" s="257">
        <v>2</v>
      </c>
      <c r="D41" s="257">
        <v>28</v>
      </c>
      <c r="E41" s="257">
        <v>30</v>
      </c>
      <c r="F41" s="257">
        <v>37</v>
      </c>
      <c r="G41" s="257">
        <v>37</v>
      </c>
      <c r="H41" s="257">
        <v>46</v>
      </c>
      <c r="I41" s="257">
        <v>49</v>
      </c>
      <c r="J41" s="257">
        <v>25</v>
      </c>
      <c r="K41" s="257">
        <v>2</v>
      </c>
      <c r="L41" s="257">
        <v>1</v>
      </c>
      <c r="M41" s="173">
        <f>VLOOKUP(A41,Prog!$W$9:$AB$46,2,FALSE)</f>
        <v>163</v>
      </c>
      <c r="N41" s="173">
        <f>VLOOKUP(A41,Prog!$W$9:$AB$46,3,FALSE)</f>
        <v>174</v>
      </c>
      <c r="O41" s="174">
        <f>VLOOKUP(A41,Prog!$W$9:$AB$46,6,FALSE)</f>
        <v>192</v>
      </c>
      <c r="P41" s="171">
        <f t="shared" si="1"/>
        <v>6.1349693251533744E-3</v>
      </c>
      <c r="Q41" s="171">
        <f t="shared" si="2"/>
        <v>1.2269938650306749E-2</v>
      </c>
      <c r="R41" s="171">
        <f t="shared" si="3"/>
        <v>0.17177914110429449</v>
      </c>
      <c r="S41" s="171">
        <f t="shared" si="4"/>
        <v>0.18404907975460122</v>
      </c>
      <c r="T41" s="171">
        <f t="shared" si="5"/>
        <v>0.22699386503067484</v>
      </c>
      <c r="U41" s="171">
        <f t="shared" si="6"/>
        <v>0.22699386503067484</v>
      </c>
      <c r="V41" s="171">
        <f t="shared" si="7"/>
        <v>0.26436781609195403</v>
      </c>
      <c r="W41" s="171">
        <f t="shared" si="8"/>
        <v>0.28160919540229884</v>
      </c>
      <c r="X41" s="170">
        <f t="shared" si="9"/>
        <v>0.14367816091954022</v>
      </c>
      <c r="Y41" s="170">
        <f t="shared" si="10"/>
        <v>1.0416666666666666E-2</v>
      </c>
      <c r="Z41" s="170">
        <f t="shared" si="11"/>
        <v>5.208333333333333E-3</v>
      </c>
      <c r="AA41"/>
      <c r="AB41"/>
      <c r="AC41"/>
      <c r="AD41"/>
      <c r="AE41"/>
      <c r="AF41"/>
      <c r="AG41"/>
      <c r="AH41"/>
      <c r="AI41"/>
      <c r="AJ41"/>
      <c r="AK41"/>
    </row>
    <row r="42" spans="1:37" s="14" customFormat="1" ht="15" customHeight="1" x14ac:dyDescent="0.3">
      <c r="A42" s="75" t="s">
        <v>110</v>
      </c>
      <c r="B42" s="257">
        <v>0</v>
      </c>
      <c r="C42" s="257">
        <v>4</v>
      </c>
      <c r="D42" s="257">
        <v>85</v>
      </c>
      <c r="E42" s="257">
        <v>94</v>
      </c>
      <c r="F42" s="257">
        <v>109</v>
      </c>
      <c r="G42" s="257">
        <v>110</v>
      </c>
      <c r="H42" s="257">
        <v>99</v>
      </c>
      <c r="I42" s="257">
        <v>101</v>
      </c>
      <c r="J42" s="257">
        <v>92</v>
      </c>
      <c r="K42" s="257">
        <v>93</v>
      </c>
      <c r="L42" s="257">
        <v>38</v>
      </c>
      <c r="M42" s="173">
        <f>VLOOKUP(A42,Prog!$W$9:$AB$46,2,FALSE)</f>
        <v>431</v>
      </c>
      <c r="N42" s="173">
        <f>VLOOKUP(A42,Prog!$W$9:$AB$46,3,FALSE)</f>
        <v>526</v>
      </c>
      <c r="O42" s="174">
        <f>VLOOKUP(A42,Prog!$W$9:$AB$46,6,FALSE)</f>
        <v>479</v>
      </c>
      <c r="P42" s="171">
        <f t="shared" si="1"/>
        <v>0</v>
      </c>
      <c r="Q42" s="171">
        <f t="shared" si="2"/>
        <v>9.2807424593967514E-3</v>
      </c>
      <c r="R42" s="171">
        <f t="shared" si="3"/>
        <v>0.19721577726218098</v>
      </c>
      <c r="S42" s="171">
        <f t="shared" si="4"/>
        <v>0.21809744779582366</v>
      </c>
      <c r="T42" s="171">
        <f t="shared" si="5"/>
        <v>0.25290023201856149</v>
      </c>
      <c r="U42" s="171">
        <f t="shared" si="6"/>
        <v>0.25522041763341069</v>
      </c>
      <c r="V42" s="171">
        <f t="shared" si="7"/>
        <v>0.18821292775665399</v>
      </c>
      <c r="W42" s="171">
        <f t="shared" si="8"/>
        <v>0.19201520912547529</v>
      </c>
      <c r="X42" s="170">
        <f t="shared" si="9"/>
        <v>0.17490494296577946</v>
      </c>
      <c r="Y42" s="170">
        <f t="shared" si="10"/>
        <v>0.19415448851774531</v>
      </c>
      <c r="Z42" s="170">
        <f t="shared" si="11"/>
        <v>7.9331941544885182E-2</v>
      </c>
      <c r="AA42"/>
      <c r="AB42"/>
      <c r="AC42"/>
      <c r="AD42"/>
      <c r="AE42"/>
      <c r="AF42"/>
      <c r="AG42"/>
      <c r="AH42"/>
      <c r="AI42"/>
      <c r="AJ42"/>
      <c r="AK42"/>
    </row>
    <row r="43" spans="1:37" s="14" customFormat="1" ht="15" customHeight="1" x14ac:dyDescent="0.3">
      <c r="A43" s="75" t="s">
        <v>194</v>
      </c>
      <c r="B43" s="257">
        <v>0</v>
      </c>
      <c r="C43" s="257">
        <v>2</v>
      </c>
      <c r="D43" s="257">
        <v>52</v>
      </c>
      <c r="E43" s="257">
        <v>58</v>
      </c>
      <c r="F43" s="257">
        <v>62</v>
      </c>
      <c r="G43" s="257">
        <v>60</v>
      </c>
      <c r="H43" s="257">
        <v>71</v>
      </c>
      <c r="I43" s="257">
        <v>77</v>
      </c>
      <c r="J43" s="257">
        <v>40</v>
      </c>
      <c r="K43" s="257">
        <v>67</v>
      </c>
      <c r="L43" s="257">
        <v>12</v>
      </c>
      <c r="M43" s="173">
        <f>VLOOKUP(A43,Prog!$W$9:$AB$46,2,FALSE)</f>
        <v>345</v>
      </c>
      <c r="N43" s="173">
        <f>VLOOKUP(A43,Prog!$W$9:$AB$46,3,FALSE)</f>
        <v>358</v>
      </c>
      <c r="O43" s="174">
        <f>VLOOKUP(A43,Prog!$W$9:$AB$46,6,FALSE)</f>
        <v>432</v>
      </c>
      <c r="P43" s="171">
        <f t="shared" si="1"/>
        <v>0</v>
      </c>
      <c r="Q43" s="171">
        <f t="shared" si="2"/>
        <v>5.7971014492753624E-3</v>
      </c>
      <c r="R43" s="171">
        <f t="shared" si="3"/>
        <v>0.15072463768115943</v>
      </c>
      <c r="S43" s="171">
        <f t="shared" si="4"/>
        <v>0.1681159420289855</v>
      </c>
      <c r="T43" s="171">
        <f t="shared" si="5"/>
        <v>0.17971014492753623</v>
      </c>
      <c r="U43" s="171">
        <f t="shared" si="6"/>
        <v>0.17391304347826086</v>
      </c>
      <c r="V43" s="171">
        <f t="shared" si="7"/>
        <v>0.19832402234636873</v>
      </c>
      <c r="W43" s="171">
        <f t="shared" si="8"/>
        <v>0.21508379888268156</v>
      </c>
      <c r="X43" s="170">
        <f t="shared" si="9"/>
        <v>0.11173184357541899</v>
      </c>
      <c r="Y43" s="170">
        <f t="shared" si="10"/>
        <v>0.15509259259259259</v>
      </c>
      <c r="Z43" s="170">
        <f t="shared" si="11"/>
        <v>2.7777777777777776E-2</v>
      </c>
      <c r="AA43"/>
      <c r="AB43"/>
      <c r="AC43"/>
      <c r="AD43"/>
      <c r="AE43"/>
      <c r="AF43"/>
      <c r="AG43"/>
      <c r="AH43"/>
      <c r="AI43"/>
      <c r="AJ43"/>
      <c r="AK43"/>
    </row>
    <row r="44" spans="1:37" s="14" customFormat="1" ht="15" customHeight="1" x14ac:dyDescent="0.3">
      <c r="A44" s="14" t="s">
        <v>234</v>
      </c>
      <c r="B44" s="39">
        <v>4406</v>
      </c>
      <c r="C44" s="39">
        <v>4831</v>
      </c>
      <c r="D44" s="39">
        <v>4207</v>
      </c>
      <c r="E44" s="39">
        <v>4564</v>
      </c>
      <c r="F44" s="39">
        <v>4759</v>
      </c>
      <c r="G44" s="39">
        <v>4757</v>
      </c>
      <c r="H44" s="39">
        <v>4414</v>
      </c>
      <c r="I44" s="39">
        <v>4558</v>
      </c>
      <c r="J44" s="39">
        <v>3434</v>
      </c>
      <c r="K44" s="39">
        <v>1778</v>
      </c>
      <c r="L44" s="39">
        <v>754</v>
      </c>
      <c r="M44" s="59">
        <f>SUM(M6:M43)</f>
        <v>17356</v>
      </c>
      <c r="N44" s="59">
        <f t="shared" ref="N44:O44" si="12">SUM(N6:N43)</f>
        <v>19428</v>
      </c>
      <c r="O44" s="73">
        <f t="shared" si="12"/>
        <v>22918</v>
      </c>
      <c r="P44" s="172">
        <f t="shared" si="1"/>
        <v>0.25386033648306061</v>
      </c>
      <c r="Q44" s="172">
        <f t="shared" si="2"/>
        <v>0.27834754551740032</v>
      </c>
      <c r="R44" s="172">
        <f t="shared" si="3"/>
        <v>0.24239456095874626</v>
      </c>
      <c r="S44" s="172">
        <f t="shared" si="4"/>
        <v>0.2629638165475916</v>
      </c>
      <c r="T44" s="172">
        <f t="shared" si="5"/>
        <v>0.27419912422217102</v>
      </c>
      <c r="U44" s="172">
        <f t="shared" si="6"/>
        <v>0.27408389029730351</v>
      </c>
      <c r="V44" s="172">
        <f t="shared" si="7"/>
        <v>0.22719785876055179</v>
      </c>
      <c r="W44" s="172">
        <f t="shared" si="8"/>
        <v>0.23460984146592548</v>
      </c>
      <c r="X44" s="170">
        <f t="shared" si="9"/>
        <v>0.17675519868231418</v>
      </c>
      <c r="Y44" s="170">
        <f t="shared" si="10"/>
        <v>7.7580940745265725E-2</v>
      </c>
      <c r="Z44" s="170">
        <f t="shared" si="11"/>
        <v>3.289990400558513E-2</v>
      </c>
      <c r="AA44"/>
      <c r="AB44"/>
      <c r="AC44"/>
      <c r="AD44"/>
      <c r="AE44"/>
      <c r="AF44"/>
      <c r="AG44"/>
      <c r="AH44"/>
      <c r="AI44"/>
      <c r="AJ44"/>
      <c r="AK44"/>
    </row>
    <row r="45" spans="1:37" s="14" customFormat="1" ht="15" customHeight="1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s="14" customFormat="1" ht="15" customHeight="1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s="14" customFormat="1" ht="15" customHeight="1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s="14" customFormat="1" ht="15" customHeight="1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s="14" customFormat="1" ht="15" customHeight="1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s="14" customFormat="1" ht="15" customHeight="1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s="14" customFormat="1" ht="15" customHeight="1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s="14" customFormat="1" ht="15" customHeight="1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s="14" customFormat="1" ht="15" customHeight="1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s="14" customFormat="1" ht="15" customHeight="1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s="14" customFormat="1" ht="15" customHeight="1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s="14" customFormat="1" ht="15" customHeight="1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s="14" customFormat="1" ht="15" customHeight="1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s="14" customFormat="1" ht="15" customHeight="1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s="14" customFormat="1" ht="15" customHeight="1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s="14" customFormat="1" ht="15" customHeight="1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s="14" customFormat="1" ht="15" customHeight="1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s="14" customFormat="1" ht="15" customHeight="1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s="14" customFormat="1" ht="15" customHeight="1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s="14" customFormat="1" ht="15" customHeight="1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s="14" customFormat="1" ht="15" customHeight="1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s="14" customFormat="1" ht="15" customHeight="1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</row>
    <row r="67" spans="1:37" s="14" customFormat="1" ht="15" customHeight="1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7" s="14" customFormat="1" ht="15" customHeight="1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 s="14" customFormat="1" ht="15" customHeight="1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</row>
    <row r="70" spans="1:37" s="14" customFormat="1" ht="15" customHeight="1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7" s="14" customFormat="1" ht="15" customHeight="1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 s="14" customFormat="1" ht="15" customHeight="1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</row>
    <row r="73" spans="1:37" s="14" customFormat="1" ht="15" customHeight="1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7" s="14" customFormat="1" ht="15" customHeight="1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 s="14" customFormat="1" ht="15" customHeight="1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</row>
    <row r="76" spans="1:37" s="14" customFormat="1" ht="15" customHeight="1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</row>
    <row r="77" spans="1:37" s="14" customFormat="1" ht="15" customHeight="1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s="14" customFormat="1" ht="15" customHeight="1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</row>
    <row r="79" spans="1:37" s="14" customFormat="1" ht="15" customHeight="1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</row>
    <row r="80" spans="1:37" s="14" customFormat="1" ht="15" customHeight="1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 s="14" customFormat="1" ht="15" customHeight="1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14" customFormat="1" ht="15" customHeight="1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14" customFormat="1" ht="15" customHeight="1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14" customFormat="1" ht="15" customHeight="1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14" customFormat="1" ht="15" customHeight="1" x14ac:dyDescent="0.3">
      <c r="A85"/>
      <c r="B85" s="54"/>
      <c r="C85" s="54"/>
      <c r="D85" s="54"/>
      <c r="E85" s="54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14" customFormat="1" ht="15" customHeight="1" x14ac:dyDescent="0.3">
      <c r="A86"/>
      <c r="B86" s="54"/>
      <c r="C86" s="54"/>
      <c r="D86" s="54"/>
      <c r="E86" s="54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14" customFormat="1" ht="15" customHeight="1" x14ac:dyDescent="0.3">
      <c r="A87"/>
      <c r="B87" s="54"/>
      <c r="C87" s="54"/>
      <c r="D87" s="54"/>
      <c r="E87" s="54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14" customFormat="1" ht="15" customHeight="1" x14ac:dyDescent="0.3">
      <c r="A88"/>
      <c r="B88" s="54"/>
      <c r="C88" s="54"/>
      <c r="D88" s="54"/>
      <c r="E88" s="54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14" customFormat="1" ht="15" customHeight="1" x14ac:dyDescent="0.3">
      <c r="A89"/>
      <c r="B89" s="54"/>
      <c r="C89" s="54"/>
      <c r="D89" s="54"/>
      <c r="E89" s="54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14" customFormat="1" ht="15" customHeight="1" x14ac:dyDescent="0.3">
      <c r="A90"/>
      <c r="B90" s="54"/>
      <c r="C90" s="54"/>
      <c r="D90" s="54"/>
      <c r="E90" s="54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14" customFormat="1" ht="15" customHeight="1" x14ac:dyDescent="0.3">
      <c r="A91"/>
      <c r="B91" s="54"/>
      <c r="C91" s="54"/>
      <c r="D91" s="54"/>
      <c r="E91" s="54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14" customFormat="1" ht="15" customHeight="1" x14ac:dyDescent="0.3">
      <c r="A92"/>
      <c r="B92" s="54"/>
      <c r="C92" s="54"/>
      <c r="D92" s="54"/>
      <c r="E92" s="54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14" customFormat="1" ht="15" customHeight="1" x14ac:dyDescent="0.3">
      <c r="A93"/>
      <c r="B93" s="54"/>
      <c r="C93" s="54"/>
      <c r="D93" s="54"/>
      <c r="E93" s="54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14" customFormat="1" ht="15" customHeight="1" x14ac:dyDescent="0.3">
      <c r="A94"/>
      <c r="B94" s="54"/>
      <c r="C94" s="54"/>
      <c r="D94" s="54"/>
      <c r="E94" s="5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14" customFormat="1" ht="15" customHeight="1" x14ac:dyDescent="0.3">
      <c r="A95"/>
      <c r="B95" s="54"/>
      <c r="C95" s="54"/>
      <c r="D95" s="54"/>
      <c r="E95" s="54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14" customFormat="1" ht="15" customHeight="1" x14ac:dyDescent="0.3">
      <c r="A96"/>
      <c r="B96" s="54"/>
      <c r="C96" s="54"/>
      <c r="D96" s="54"/>
      <c r="E96" s="54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14" customFormat="1" ht="15" customHeight="1" x14ac:dyDescent="0.3">
      <c r="A97"/>
      <c r="B97" s="54"/>
      <c r="C97" s="54"/>
      <c r="D97" s="54"/>
      <c r="E97" s="54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14" customFormat="1" ht="15" customHeight="1" x14ac:dyDescent="0.3">
      <c r="A98"/>
      <c r="B98" s="54"/>
      <c r="C98" s="54"/>
      <c r="D98" s="54"/>
      <c r="E98" s="54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14" customFormat="1" ht="15" customHeight="1" x14ac:dyDescent="0.3">
      <c r="A99"/>
      <c r="B99" s="54"/>
      <c r="C99" s="54"/>
      <c r="D99" s="54"/>
      <c r="E99" s="54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14" customFormat="1" ht="15" customHeight="1" x14ac:dyDescent="0.3">
      <c r="A100"/>
      <c r="B100" s="54"/>
      <c r="C100" s="54"/>
      <c r="D100" s="54"/>
      <c r="E100" s="54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14" customFormat="1" ht="15" customHeight="1" x14ac:dyDescent="0.3">
      <c r="A101"/>
      <c r="B101" s="54"/>
      <c r="C101" s="54"/>
      <c r="D101" s="54"/>
      <c r="E101" s="54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14" customFormat="1" ht="15" customHeight="1" x14ac:dyDescent="0.3">
      <c r="A102"/>
      <c r="B102" s="54"/>
      <c r="C102" s="54"/>
      <c r="D102" s="54"/>
      <c r="E102" s="54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14" customFormat="1" ht="15" customHeight="1" x14ac:dyDescent="0.3">
      <c r="A103"/>
      <c r="B103" s="54"/>
      <c r="C103" s="54"/>
      <c r="D103" s="54"/>
      <c r="E103" s="54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14" customFormat="1" ht="15" customHeight="1" x14ac:dyDescent="0.3">
      <c r="A104"/>
      <c r="B104" s="54"/>
      <c r="C104" s="54"/>
      <c r="D104" s="54"/>
      <c r="E104" s="5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14" customFormat="1" ht="15" customHeight="1" x14ac:dyDescent="0.3">
      <c r="A105"/>
      <c r="B105" s="54"/>
      <c r="C105" s="54"/>
      <c r="D105" s="54"/>
      <c r="E105" s="54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14" customFormat="1" ht="15" customHeight="1" x14ac:dyDescent="0.3">
      <c r="A106"/>
      <c r="B106" s="54"/>
      <c r="C106" s="54"/>
      <c r="D106" s="54"/>
      <c r="E106" s="54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14" customFormat="1" ht="15" customHeight="1" x14ac:dyDescent="0.3">
      <c r="A107"/>
      <c r="B107" s="54"/>
      <c r="C107" s="54"/>
      <c r="D107" s="54"/>
      <c r="E107" s="54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14" customFormat="1" ht="15" customHeight="1" x14ac:dyDescent="0.3">
      <c r="A108"/>
      <c r="B108" s="54"/>
      <c r="C108" s="54"/>
      <c r="D108" s="54"/>
      <c r="E108" s="54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14" customFormat="1" ht="15" customHeight="1" x14ac:dyDescent="0.3">
      <c r="A109"/>
      <c r="B109" s="54"/>
      <c r="C109" s="54"/>
      <c r="D109" s="54"/>
      <c r="E109" s="54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14" customFormat="1" ht="15" customHeight="1" x14ac:dyDescent="0.3">
      <c r="A110"/>
      <c r="B110" s="54"/>
      <c r="C110" s="54"/>
      <c r="D110" s="54"/>
      <c r="E110" s="54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14" customFormat="1" ht="15" customHeight="1" x14ac:dyDescent="0.3">
      <c r="A111"/>
      <c r="B111" s="54"/>
      <c r="C111" s="54"/>
      <c r="D111" s="54"/>
      <c r="E111" s="54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14" customFormat="1" ht="15" customHeight="1" x14ac:dyDescent="0.3">
      <c r="A112"/>
      <c r="B112" s="54"/>
      <c r="C112" s="54"/>
      <c r="D112" s="54"/>
      <c r="E112" s="54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14" customFormat="1" ht="15" customHeight="1" x14ac:dyDescent="0.3">
      <c r="A113"/>
      <c r="B113" s="54"/>
      <c r="C113" s="54"/>
      <c r="D113" s="54"/>
      <c r="E113" s="54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14" customFormat="1" ht="15" customHeight="1" x14ac:dyDescent="0.3">
      <c r="A114"/>
      <c r="B114" s="54"/>
      <c r="C114" s="54"/>
      <c r="D114" s="54"/>
      <c r="E114" s="5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14" customFormat="1" ht="15" customHeight="1" x14ac:dyDescent="0.3">
      <c r="A115"/>
      <c r="B115" s="54"/>
      <c r="C115" s="54"/>
      <c r="D115" s="54"/>
      <c r="E115" s="54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14" customFormat="1" ht="15" customHeight="1" x14ac:dyDescent="0.3">
      <c r="A116"/>
      <c r="B116" s="54"/>
      <c r="C116" s="54"/>
      <c r="D116" s="54"/>
      <c r="E116" s="54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14" customFormat="1" ht="15" customHeight="1" x14ac:dyDescent="0.3">
      <c r="A117"/>
      <c r="B117" s="54"/>
      <c r="C117" s="54"/>
      <c r="D117" s="54"/>
      <c r="E117" s="54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14" customFormat="1" ht="15" customHeight="1" x14ac:dyDescent="0.3">
      <c r="A118"/>
      <c r="B118" s="54"/>
      <c r="C118" s="54"/>
      <c r="D118" s="54"/>
      <c r="E118" s="54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14" customFormat="1" ht="15" customHeight="1" x14ac:dyDescent="0.3">
      <c r="A119"/>
      <c r="B119" s="54"/>
      <c r="C119" s="54"/>
      <c r="D119" s="54"/>
      <c r="E119" s="54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14" customFormat="1" ht="15" customHeight="1" x14ac:dyDescent="0.3">
      <c r="A120"/>
      <c r="B120" s="54"/>
      <c r="C120" s="54"/>
      <c r="D120" s="54"/>
      <c r="E120" s="54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14" customFormat="1" ht="15" customHeight="1" x14ac:dyDescent="0.3">
      <c r="A121"/>
      <c r="B121" s="54"/>
      <c r="C121" s="54"/>
      <c r="D121" s="54"/>
      <c r="E121" s="54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14" customFormat="1" ht="15" customHeight="1" x14ac:dyDescent="0.3">
      <c r="A122"/>
      <c r="B122" s="54"/>
      <c r="C122" s="54"/>
      <c r="D122" s="54"/>
      <c r="E122" s="54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14" customFormat="1" ht="15" customHeight="1" x14ac:dyDescent="0.3">
      <c r="A123"/>
      <c r="B123" s="54"/>
      <c r="C123" s="54"/>
      <c r="D123" s="54"/>
      <c r="E123" s="54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14" customFormat="1" ht="15" customHeight="1" x14ac:dyDescent="0.3">
      <c r="A124"/>
      <c r="B124" s="54"/>
      <c r="C124" s="54"/>
      <c r="D124" s="54"/>
      <c r="E124" s="5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14" customFormat="1" ht="15" customHeight="1" x14ac:dyDescent="0.3">
      <c r="A125"/>
      <c r="B125" s="54"/>
      <c r="C125" s="54"/>
      <c r="D125" s="54"/>
      <c r="E125" s="54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14" customFormat="1" ht="15" customHeight="1" x14ac:dyDescent="0.3">
      <c r="A126"/>
      <c r="B126" s="54"/>
      <c r="C126" s="54"/>
      <c r="D126" s="54"/>
      <c r="E126" s="54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14" customFormat="1" ht="15" customHeight="1" x14ac:dyDescent="0.3">
      <c r="A127"/>
      <c r="B127" s="54"/>
      <c r="C127" s="54"/>
      <c r="D127" s="54"/>
      <c r="E127" s="54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14" customFormat="1" ht="15" customHeight="1" x14ac:dyDescent="0.3">
      <c r="A128"/>
      <c r="B128" s="54"/>
      <c r="C128" s="54"/>
      <c r="D128" s="54"/>
      <c r="E128" s="54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14" customFormat="1" ht="15" customHeight="1" x14ac:dyDescent="0.3">
      <c r="A129"/>
      <c r="B129" s="54"/>
      <c r="C129" s="54"/>
      <c r="D129" s="54"/>
      <c r="E129" s="54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14" customFormat="1" ht="15" customHeight="1" x14ac:dyDescent="0.3">
      <c r="A130"/>
      <c r="B130" s="54"/>
      <c r="C130" s="54"/>
      <c r="D130" s="54"/>
      <c r="E130" s="54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14" customFormat="1" ht="15" customHeight="1" x14ac:dyDescent="0.3">
      <c r="A131"/>
      <c r="B131" s="54"/>
      <c r="C131" s="54"/>
      <c r="D131" s="54"/>
      <c r="E131" s="54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14" customFormat="1" ht="15" customHeight="1" x14ac:dyDescent="0.3">
      <c r="A132"/>
      <c r="B132" s="54"/>
      <c r="C132" s="54"/>
      <c r="D132" s="54"/>
      <c r="E132" s="54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14" customFormat="1" ht="15" customHeight="1" x14ac:dyDescent="0.3">
      <c r="A133"/>
      <c r="B133" s="54"/>
      <c r="C133" s="54"/>
      <c r="D133" s="54"/>
      <c r="E133" s="54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14" customFormat="1" ht="15" customHeight="1" x14ac:dyDescent="0.3">
      <c r="A134"/>
      <c r="B134" s="54"/>
      <c r="C134" s="54"/>
      <c r="D134" s="54"/>
      <c r="E134" s="5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14" customFormat="1" ht="15" customHeight="1" x14ac:dyDescent="0.3">
      <c r="A135"/>
      <c r="B135" s="54"/>
      <c r="C135" s="54"/>
      <c r="D135" s="54"/>
      <c r="E135" s="54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14" customFormat="1" ht="15" customHeight="1" x14ac:dyDescent="0.3">
      <c r="A136"/>
      <c r="B136" s="54"/>
      <c r="C136" s="54"/>
      <c r="D136" s="54"/>
      <c r="E136" s="54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14" customFormat="1" ht="15" customHeight="1" x14ac:dyDescent="0.3">
      <c r="A137"/>
      <c r="B137" s="54"/>
      <c r="C137" s="54"/>
      <c r="D137" s="54"/>
      <c r="E137" s="54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14" customFormat="1" ht="15" customHeight="1" x14ac:dyDescent="0.3">
      <c r="A138"/>
      <c r="B138" s="54"/>
      <c r="C138" s="54"/>
      <c r="D138" s="54"/>
      <c r="E138" s="54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14" customFormat="1" ht="15" customHeight="1" x14ac:dyDescent="0.3">
      <c r="A139"/>
      <c r="B139" s="54"/>
      <c r="C139" s="54"/>
      <c r="D139" s="54"/>
      <c r="E139" s="54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14" customFormat="1" ht="15" customHeight="1" x14ac:dyDescent="0.3">
      <c r="A140"/>
      <c r="B140" s="54"/>
      <c r="C140" s="54"/>
      <c r="D140" s="54"/>
      <c r="E140" s="54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14" customFormat="1" ht="15" customHeight="1" x14ac:dyDescent="0.3">
      <c r="A141"/>
      <c r="B141" s="54"/>
      <c r="C141" s="54"/>
      <c r="D141" s="54"/>
      <c r="E141" s="54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14" customFormat="1" ht="15" customHeight="1" x14ac:dyDescent="0.3">
      <c r="A142"/>
      <c r="B142" s="54"/>
      <c r="C142" s="54"/>
      <c r="D142" s="54"/>
      <c r="E142" s="54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14" customFormat="1" ht="15" customHeight="1" x14ac:dyDescent="0.3">
      <c r="A143"/>
      <c r="B143" s="54"/>
      <c r="C143" s="54"/>
      <c r="D143" s="54"/>
      <c r="E143" s="54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14" customFormat="1" ht="15" customHeight="1" x14ac:dyDescent="0.3">
      <c r="A144"/>
      <c r="B144" s="54"/>
      <c r="C144" s="54"/>
      <c r="D144" s="54"/>
      <c r="E144" s="5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14" customFormat="1" ht="15" customHeight="1" x14ac:dyDescent="0.3">
      <c r="A145"/>
      <c r="B145" s="54"/>
      <c r="C145" s="54"/>
      <c r="D145" s="54"/>
      <c r="E145" s="54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 s="14" customFormat="1" ht="15" customHeight="1" x14ac:dyDescent="0.3">
      <c r="A146"/>
      <c r="B146" s="54"/>
      <c r="C146" s="54"/>
      <c r="D146" s="54"/>
      <c r="E146" s="54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</row>
    <row r="147" spans="1:37" s="14" customFormat="1" ht="15" customHeight="1" x14ac:dyDescent="0.3">
      <c r="A147"/>
      <c r="B147" s="54"/>
      <c r="C147" s="54"/>
      <c r="D147" s="54"/>
      <c r="E147" s="54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</row>
    <row r="148" spans="1:37" s="14" customFormat="1" ht="15" customHeight="1" x14ac:dyDescent="0.3">
      <c r="A148"/>
      <c r="B148" s="54"/>
      <c r="C148" s="54"/>
      <c r="D148" s="54"/>
      <c r="E148" s="54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7" s="14" customFormat="1" ht="15" customHeight="1" x14ac:dyDescent="0.3">
      <c r="A149"/>
      <c r="B149" s="54"/>
      <c r="C149" s="54"/>
      <c r="D149" s="54"/>
      <c r="E149" s="54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</row>
    <row r="150" spans="1:37" s="14" customFormat="1" ht="15" customHeight="1" x14ac:dyDescent="0.3">
      <c r="A150"/>
      <c r="B150" s="54"/>
      <c r="C150" s="54"/>
      <c r="D150" s="54"/>
      <c r="E150" s="54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</row>
    <row r="151" spans="1:37" s="14" customFormat="1" ht="15" customHeight="1" x14ac:dyDescent="0.3">
      <c r="A151"/>
      <c r="B151" s="54"/>
      <c r="C151" s="54"/>
      <c r="D151" s="54"/>
      <c r="E151" s="54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s="14" customFormat="1" ht="15" customHeight="1" x14ac:dyDescent="0.3">
      <c r="A152"/>
      <c r="B152" s="54"/>
      <c r="C152" s="54"/>
      <c r="D152" s="54"/>
      <c r="E152" s="54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</row>
    <row r="153" spans="1:37" s="14" customFormat="1" ht="15" customHeight="1" x14ac:dyDescent="0.3">
      <c r="A153"/>
      <c r="B153" s="54"/>
      <c r="C153" s="54"/>
      <c r="D153" s="54"/>
      <c r="E153" s="54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</row>
    <row r="154" spans="1:37" s="14" customFormat="1" ht="15" customHeight="1" x14ac:dyDescent="0.3">
      <c r="A154"/>
      <c r="B154" s="54"/>
      <c r="C154" s="54"/>
      <c r="D154" s="54"/>
      <c r="E154" s="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s="14" customFormat="1" ht="15" customHeight="1" x14ac:dyDescent="0.3">
      <c r="A155"/>
      <c r="B155" s="54"/>
      <c r="C155" s="54"/>
      <c r="D155" s="54"/>
      <c r="E155" s="54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</row>
    <row r="156" spans="1:37" s="14" customFormat="1" ht="15" customHeight="1" x14ac:dyDescent="0.3">
      <c r="A156"/>
      <c r="B156" s="54"/>
      <c r="C156" s="54"/>
      <c r="D156" s="54"/>
      <c r="E156" s="54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</row>
    <row r="157" spans="1:37" s="14" customFormat="1" ht="15" customHeight="1" x14ac:dyDescent="0.3">
      <c r="A157"/>
      <c r="B157" s="54"/>
      <c r="C157" s="54"/>
      <c r="D157" s="54"/>
      <c r="E157" s="54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s="14" customFormat="1" ht="15" customHeight="1" x14ac:dyDescent="0.3">
      <c r="A158"/>
      <c r="B158" s="54"/>
      <c r="C158" s="54"/>
      <c r="D158" s="54"/>
      <c r="E158" s="54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</row>
    <row r="159" spans="1:37" s="14" customFormat="1" ht="15" customHeight="1" x14ac:dyDescent="0.3">
      <c r="A159"/>
      <c r="B159" s="54"/>
      <c r="C159" s="54"/>
      <c r="D159" s="54"/>
      <c r="E159" s="54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</row>
    <row r="160" spans="1:37" s="14" customFormat="1" ht="15" customHeight="1" x14ac:dyDescent="0.3">
      <c r="A160"/>
      <c r="B160" s="54"/>
      <c r="C160" s="54"/>
      <c r="D160" s="54"/>
      <c r="E160" s="54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s="14" customFormat="1" ht="15" customHeight="1" x14ac:dyDescent="0.3">
      <c r="A161"/>
      <c r="B161" s="54"/>
      <c r="C161" s="54"/>
      <c r="D161" s="54"/>
      <c r="E161" s="54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</row>
    <row r="162" spans="1:37" s="14" customFormat="1" ht="15" customHeight="1" x14ac:dyDescent="0.3">
      <c r="A162"/>
      <c r="B162" s="54"/>
      <c r="C162" s="54"/>
      <c r="D162" s="54"/>
      <c r="E162" s="54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</row>
    <row r="163" spans="1:37" s="14" customFormat="1" ht="15" customHeight="1" x14ac:dyDescent="0.3">
      <c r="A163"/>
      <c r="B163" s="54"/>
      <c r="C163" s="54"/>
      <c r="D163" s="54"/>
      <c r="E163" s="54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s="14" customFormat="1" ht="15" customHeight="1" x14ac:dyDescent="0.3">
      <c r="A164"/>
      <c r="B164" s="54"/>
      <c r="C164" s="54"/>
      <c r="D164" s="54"/>
      <c r="E164" s="5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</row>
    <row r="165" spans="1:37" s="14" customFormat="1" ht="15" customHeight="1" x14ac:dyDescent="0.3">
      <c r="A165"/>
      <c r="B165" s="54"/>
      <c r="C165" s="54"/>
      <c r="D165" s="54"/>
      <c r="E165" s="54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</row>
    <row r="166" spans="1:37" s="14" customFormat="1" ht="15" customHeight="1" x14ac:dyDescent="0.3">
      <c r="A166"/>
      <c r="B166" s="54"/>
      <c r="C166" s="54"/>
      <c r="D166" s="54"/>
      <c r="E166" s="54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s="14" customFormat="1" ht="15" customHeight="1" x14ac:dyDescent="0.3">
      <c r="A167"/>
      <c r="B167" s="54"/>
      <c r="C167" s="54"/>
      <c r="D167" s="54"/>
      <c r="E167" s="54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</row>
    <row r="168" spans="1:37" s="14" customFormat="1" ht="15" customHeight="1" x14ac:dyDescent="0.3">
      <c r="A168"/>
      <c r="B168" s="54"/>
      <c r="C168" s="54"/>
      <c r="D168" s="54"/>
      <c r="E168" s="54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</row>
    <row r="169" spans="1:37" s="14" customFormat="1" ht="15" customHeight="1" x14ac:dyDescent="0.3">
      <c r="A169"/>
      <c r="B169" s="54"/>
      <c r="C169" s="54"/>
      <c r="D169" s="54"/>
      <c r="E169" s="54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s="14" customFormat="1" ht="15" customHeight="1" x14ac:dyDescent="0.3">
      <c r="A170"/>
      <c r="B170" s="54"/>
      <c r="C170" s="54"/>
      <c r="D170" s="54"/>
      <c r="E170" s="54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</row>
    <row r="171" spans="1:37" s="14" customFormat="1" ht="15" customHeight="1" x14ac:dyDescent="0.3">
      <c r="A171"/>
      <c r="B171" s="54"/>
      <c r="C171" s="54"/>
      <c r="D171" s="54"/>
      <c r="E171" s="54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</row>
    <row r="172" spans="1:37" s="14" customFormat="1" ht="15" customHeight="1" x14ac:dyDescent="0.3">
      <c r="A172"/>
      <c r="B172" s="54"/>
      <c r="C172" s="54"/>
      <c r="D172" s="54"/>
      <c r="E172" s="54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s="14" customFormat="1" ht="15" customHeight="1" x14ac:dyDescent="0.3">
      <c r="A173"/>
      <c r="B173" s="54"/>
      <c r="C173" s="54"/>
      <c r="D173" s="54"/>
      <c r="E173" s="54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</row>
    <row r="174" spans="1:37" s="14" customFormat="1" ht="15" customHeight="1" x14ac:dyDescent="0.3">
      <c r="A174"/>
      <c r="B174" s="54"/>
      <c r="C174" s="54"/>
      <c r="D174" s="54"/>
      <c r="E174" s="5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</row>
    <row r="175" spans="1:37" s="14" customFormat="1" ht="15" customHeight="1" x14ac:dyDescent="0.3">
      <c r="A175"/>
      <c r="B175" s="54"/>
      <c r="C175" s="54"/>
      <c r="D175" s="54"/>
      <c r="E175" s="54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s="14" customFormat="1" ht="15" customHeight="1" x14ac:dyDescent="0.3">
      <c r="A176"/>
      <c r="B176" s="54"/>
      <c r="C176" s="54"/>
      <c r="D176" s="54"/>
      <c r="E176" s="54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</row>
    <row r="177" spans="1:37" s="14" customFormat="1" ht="15" customHeight="1" x14ac:dyDescent="0.3">
      <c r="A177"/>
      <c r="B177" s="54"/>
      <c r="C177" s="54"/>
      <c r="D177" s="54"/>
      <c r="E177" s="54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</row>
    <row r="178" spans="1:37" s="14" customFormat="1" ht="15" customHeight="1" x14ac:dyDescent="0.3">
      <c r="A178"/>
      <c r="B178" s="54"/>
      <c r="C178" s="54"/>
      <c r="D178" s="54"/>
      <c r="E178" s="54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s="14" customFormat="1" ht="15" customHeight="1" x14ac:dyDescent="0.3">
      <c r="A179"/>
      <c r="B179" s="54"/>
      <c r="C179" s="54"/>
      <c r="D179" s="54"/>
      <c r="E179" s="54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</row>
    <row r="180" spans="1:37" s="14" customFormat="1" ht="15" customHeight="1" x14ac:dyDescent="0.3">
      <c r="A180"/>
      <c r="B180" s="54"/>
      <c r="C180" s="54"/>
      <c r="D180" s="54"/>
      <c r="E180" s="54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</row>
    <row r="181" spans="1:37" s="14" customFormat="1" ht="15" customHeight="1" x14ac:dyDescent="0.3">
      <c r="A181"/>
      <c r="B181" s="54"/>
      <c r="C181" s="54"/>
      <c r="D181" s="54"/>
      <c r="E181" s="54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s="14" customFormat="1" ht="15" customHeight="1" x14ac:dyDescent="0.3">
      <c r="A182"/>
      <c r="B182" s="54"/>
      <c r="C182" s="54"/>
      <c r="D182" s="54"/>
      <c r="E182" s="54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</row>
    <row r="183" spans="1:37" s="14" customFormat="1" ht="15" customHeight="1" x14ac:dyDescent="0.3">
      <c r="A183"/>
      <c r="B183" s="54"/>
      <c r="C183" s="54"/>
      <c r="D183" s="54"/>
      <c r="E183" s="54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</row>
    <row r="184" spans="1:37" s="14" customFormat="1" ht="15" customHeight="1" x14ac:dyDescent="0.3">
      <c r="A184"/>
      <c r="B184" s="54"/>
      <c r="C184" s="54"/>
      <c r="D184" s="54"/>
      <c r="E184" s="5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s="14" customFormat="1" ht="15" customHeight="1" x14ac:dyDescent="0.3">
      <c r="A185"/>
      <c r="B185" s="54"/>
      <c r="C185" s="54"/>
      <c r="D185" s="54"/>
      <c r="E185" s="54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</row>
    <row r="186" spans="1:37" s="14" customFormat="1" ht="15" customHeight="1" x14ac:dyDescent="0.3">
      <c r="A186"/>
      <c r="B186" s="54"/>
      <c r="C186" s="54"/>
      <c r="D186" s="54"/>
      <c r="E186" s="54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</row>
    <row r="187" spans="1:37" s="14" customFormat="1" ht="15" customHeight="1" x14ac:dyDescent="0.3">
      <c r="A187"/>
      <c r="B187" s="54"/>
      <c r="C187" s="54"/>
      <c r="D187" s="54"/>
      <c r="E187" s="54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s="14" customFormat="1" ht="15" customHeight="1" x14ac:dyDescent="0.3">
      <c r="A188"/>
      <c r="B188" s="54"/>
      <c r="C188" s="54"/>
      <c r="D188" s="54"/>
      <c r="E188" s="54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</row>
    <row r="189" spans="1:37" s="14" customFormat="1" ht="15" customHeight="1" x14ac:dyDescent="0.3">
      <c r="A189"/>
      <c r="B189" s="54"/>
      <c r="C189" s="54"/>
      <c r="D189" s="54"/>
      <c r="E189" s="54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</row>
    <row r="190" spans="1:37" s="14" customFormat="1" ht="15" customHeight="1" x14ac:dyDescent="0.3">
      <c r="A190"/>
      <c r="B190" s="54"/>
      <c r="C190" s="54"/>
      <c r="D190" s="54"/>
      <c r="E190" s="54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s="14" customFormat="1" ht="15" customHeight="1" x14ac:dyDescent="0.3">
      <c r="A191"/>
      <c r="B191" s="54"/>
      <c r="C191" s="54"/>
      <c r="D191" s="54"/>
      <c r="E191" s="54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</row>
    <row r="192" spans="1:37" s="14" customFormat="1" ht="15" customHeight="1" x14ac:dyDescent="0.3">
      <c r="A192"/>
      <c r="B192" s="54"/>
      <c r="C192" s="54"/>
      <c r="D192" s="54"/>
      <c r="E192" s="54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</row>
    <row r="193" spans="1:37" s="14" customFormat="1" ht="15" customHeight="1" x14ac:dyDescent="0.3">
      <c r="A193"/>
      <c r="B193" s="54"/>
      <c r="C193" s="54"/>
      <c r="D193" s="54"/>
      <c r="E193" s="54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s="14" customFormat="1" ht="15" customHeight="1" x14ac:dyDescent="0.3">
      <c r="A194"/>
      <c r="B194" s="54"/>
      <c r="C194" s="54"/>
      <c r="D194" s="54"/>
      <c r="E194" s="5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</row>
    <row r="195" spans="1:37" s="14" customFormat="1" ht="15" customHeight="1" x14ac:dyDescent="0.3">
      <c r="A195"/>
      <c r="B195" s="54"/>
      <c r="C195" s="54"/>
      <c r="D195" s="54"/>
      <c r="E195" s="54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</row>
    <row r="196" spans="1:37" s="14" customFormat="1" ht="15" customHeight="1" x14ac:dyDescent="0.3">
      <c r="A196"/>
      <c r="B196" s="54"/>
      <c r="C196" s="54"/>
      <c r="D196" s="54"/>
      <c r="E196" s="54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7" s="14" customFormat="1" ht="15" customHeight="1" x14ac:dyDescent="0.3">
      <c r="A197"/>
      <c r="B197" s="54"/>
      <c r="C197" s="54"/>
      <c r="D197" s="54"/>
      <c r="E197" s="54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</row>
    <row r="198" spans="1:37" s="14" customFormat="1" ht="15" customHeight="1" x14ac:dyDescent="0.3">
      <c r="A198"/>
      <c r="B198" s="54"/>
      <c r="C198" s="54"/>
      <c r="D198" s="54"/>
      <c r="E198" s="54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</row>
    <row r="199" spans="1:37" s="14" customFormat="1" ht="15" customHeight="1" x14ac:dyDescent="0.3">
      <c r="A199"/>
      <c r="B199" s="54"/>
      <c r="C199" s="54"/>
      <c r="D199" s="54"/>
      <c r="E199" s="54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7" s="14" customFormat="1" ht="15" customHeight="1" x14ac:dyDescent="0.3">
      <c r="A200"/>
      <c r="B200" s="54"/>
      <c r="C200" s="54"/>
      <c r="D200" s="54"/>
      <c r="E200" s="54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</row>
    <row r="201" spans="1:37" s="14" customFormat="1" ht="15" customHeight="1" x14ac:dyDescent="0.3">
      <c r="A201"/>
      <c r="B201" s="54"/>
      <c r="C201" s="54"/>
      <c r="D201" s="54"/>
      <c r="E201" s="54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</row>
    <row r="202" spans="1:37" s="14" customFormat="1" ht="15" customHeight="1" x14ac:dyDescent="0.3">
      <c r="A202"/>
      <c r="B202" s="54"/>
      <c r="C202" s="54"/>
      <c r="D202" s="54"/>
      <c r="E202" s="54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7" s="14" customFormat="1" ht="15" customHeight="1" x14ac:dyDescent="0.3">
      <c r="A203"/>
      <c r="B203" s="54"/>
      <c r="C203" s="54"/>
      <c r="D203" s="54"/>
      <c r="E203" s="54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</row>
    <row r="204" spans="1:37" s="14" customFormat="1" ht="15" customHeight="1" x14ac:dyDescent="0.3">
      <c r="A204"/>
      <c r="B204" s="54"/>
      <c r="C204" s="54"/>
      <c r="D204" s="54"/>
      <c r="E204" s="5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</row>
    <row r="205" spans="1:37" s="14" customFormat="1" ht="15" customHeight="1" x14ac:dyDescent="0.3">
      <c r="A205"/>
      <c r="B205" s="54"/>
      <c r="C205" s="54"/>
      <c r="D205" s="54"/>
      <c r="E205" s="54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7" s="14" customFormat="1" ht="15" customHeight="1" x14ac:dyDescent="0.3">
      <c r="A206"/>
      <c r="B206" s="54"/>
      <c r="C206" s="54"/>
      <c r="D206" s="54"/>
      <c r="E206" s="54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</row>
    <row r="207" spans="1:37" s="14" customFormat="1" ht="15" customHeight="1" x14ac:dyDescent="0.3">
      <c r="A207"/>
      <c r="B207" s="54"/>
      <c r="C207" s="54"/>
      <c r="D207" s="54"/>
      <c r="E207" s="54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</row>
    <row r="208" spans="1:37" s="14" customFormat="1" ht="15" customHeight="1" x14ac:dyDescent="0.3">
      <c r="A208"/>
      <c r="B208" s="54"/>
      <c r="C208" s="54"/>
      <c r="D208" s="54"/>
      <c r="E208" s="54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s="14" customFormat="1" ht="15" customHeight="1" x14ac:dyDescent="0.3">
      <c r="A209"/>
      <c r="B209" s="54"/>
      <c r="C209" s="54"/>
      <c r="D209" s="54"/>
      <c r="E209" s="54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</row>
    <row r="210" spans="1:37" s="14" customFormat="1" ht="15" customHeight="1" x14ac:dyDescent="0.3">
      <c r="A210"/>
      <c r="B210" s="54"/>
      <c r="C210" s="54"/>
      <c r="D210" s="54"/>
      <c r="E210" s="54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</row>
    <row r="211" spans="1:37" s="14" customFormat="1" ht="15" customHeight="1" x14ac:dyDescent="0.3">
      <c r="A211"/>
      <c r="B211" s="54"/>
      <c r="C211" s="54"/>
      <c r="D211" s="54"/>
      <c r="E211" s="54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s="14" customFormat="1" ht="15" customHeight="1" x14ac:dyDescent="0.3">
      <c r="A212"/>
      <c r="B212" s="54"/>
      <c r="C212" s="54"/>
      <c r="D212" s="54"/>
      <c r="E212" s="54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</row>
    <row r="213" spans="1:37" s="14" customFormat="1" ht="15" customHeight="1" x14ac:dyDescent="0.3">
      <c r="A213"/>
      <c r="B213" s="54"/>
      <c r="C213" s="54"/>
      <c r="D213" s="54"/>
      <c r="E213" s="54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</row>
    <row r="214" spans="1:37" s="14" customFormat="1" ht="15" customHeight="1" x14ac:dyDescent="0.3">
      <c r="A214"/>
      <c r="B214" s="54"/>
      <c r="C214" s="54"/>
      <c r="D214" s="54"/>
      <c r="E214" s="5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s="14" customFormat="1" ht="15" customHeight="1" x14ac:dyDescent="0.3">
      <c r="A215"/>
      <c r="B215" s="54"/>
      <c r="C215" s="54"/>
      <c r="D215" s="54"/>
      <c r="E215" s="54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</row>
    <row r="216" spans="1:37" s="14" customFormat="1" ht="15" customHeight="1" x14ac:dyDescent="0.3">
      <c r="A216"/>
      <c r="B216" s="54"/>
      <c r="C216" s="54"/>
      <c r="D216" s="54"/>
      <c r="E216" s="54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</row>
    <row r="217" spans="1:37" s="14" customFormat="1" ht="15" customHeight="1" x14ac:dyDescent="0.3">
      <c r="A217"/>
      <c r="B217" s="54"/>
      <c r="C217" s="54"/>
      <c r="D217" s="54"/>
      <c r="E217" s="54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s="14" customFormat="1" ht="15" customHeight="1" x14ac:dyDescent="0.3">
      <c r="A218"/>
      <c r="B218" s="54"/>
      <c r="C218" s="54"/>
      <c r="D218" s="54"/>
      <c r="E218" s="54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</row>
    <row r="219" spans="1:37" s="14" customFormat="1" ht="15" customHeight="1" x14ac:dyDescent="0.3">
      <c r="A219"/>
      <c r="B219" s="54"/>
      <c r="C219" s="54"/>
      <c r="D219" s="54"/>
      <c r="E219" s="54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</row>
    <row r="220" spans="1:37" s="14" customFormat="1" ht="15" customHeight="1" x14ac:dyDescent="0.3">
      <c r="A220"/>
      <c r="B220" s="54"/>
      <c r="C220" s="54"/>
      <c r="D220" s="54"/>
      <c r="E220" s="54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s="14" customFormat="1" ht="15" customHeight="1" x14ac:dyDescent="0.3">
      <c r="A221"/>
      <c r="B221" s="54"/>
      <c r="C221" s="54"/>
      <c r="D221" s="54"/>
      <c r="E221" s="54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</row>
    <row r="222" spans="1:37" s="14" customFormat="1" ht="15" customHeight="1" x14ac:dyDescent="0.3">
      <c r="A222"/>
      <c r="B222" s="54"/>
      <c r="C222" s="54"/>
      <c r="D222" s="54"/>
      <c r="E222" s="54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</row>
    <row r="223" spans="1:37" s="14" customFormat="1" ht="15" customHeight="1" x14ac:dyDescent="0.3">
      <c r="A223"/>
      <c r="B223" s="54"/>
      <c r="C223" s="54"/>
      <c r="D223" s="54"/>
      <c r="E223" s="54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s="14" customFormat="1" ht="15" customHeight="1" x14ac:dyDescent="0.3">
      <c r="A224"/>
      <c r="B224" s="54"/>
      <c r="C224" s="54"/>
      <c r="D224" s="54"/>
      <c r="E224" s="5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</row>
    <row r="225" spans="1:37" s="14" customFormat="1" ht="15" customHeight="1" x14ac:dyDescent="0.3">
      <c r="A225"/>
      <c r="B225" s="54"/>
      <c r="C225" s="54"/>
      <c r="D225" s="54"/>
      <c r="E225" s="54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</row>
    <row r="226" spans="1:37" s="14" customFormat="1" ht="15" customHeight="1" x14ac:dyDescent="0.3">
      <c r="A226"/>
      <c r="B226" s="54"/>
      <c r="C226" s="54"/>
      <c r="D226" s="54"/>
      <c r="E226" s="54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s="14" customFormat="1" ht="15" customHeight="1" x14ac:dyDescent="0.3">
      <c r="A227"/>
      <c r="B227" s="54"/>
      <c r="C227" s="54"/>
      <c r="D227" s="54"/>
      <c r="E227" s="54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</row>
    <row r="228" spans="1:37" s="14" customFormat="1" ht="15" customHeight="1" x14ac:dyDescent="0.3">
      <c r="A228"/>
      <c r="B228" s="54"/>
      <c r="C228" s="54"/>
      <c r="D228" s="54"/>
      <c r="E228" s="54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</row>
    <row r="229" spans="1:37" s="14" customFormat="1" ht="15" customHeight="1" x14ac:dyDescent="0.3">
      <c r="A229"/>
      <c r="B229" s="54"/>
      <c r="C229" s="54"/>
      <c r="D229" s="54"/>
      <c r="E229" s="54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s="14" customFormat="1" ht="15" customHeight="1" x14ac:dyDescent="0.3">
      <c r="A230"/>
      <c r="B230" s="54"/>
      <c r="C230" s="54"/>
      <c r="D230" s="54"/>
      <c r="E230" s="54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</row>
    <row r="231" spans="1:37" s="14" customFormat="1" ht="15" customHeight="1" x14ac:dyDescent="0.3">
      <c r="A231"/>
      <c r="B231" s="54"/>
      <c r="C231" s="54"/>
      <c r="D231" s="54"/>
      <c r="E231" s="54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</row>
    <row r="232" spans="1:37" s="14" customFormat="1" ht="15" customHeight="1" x14ac:dyDescent="0.3">
      <c r="A232"/>
      <c r="B232" s="54"/>
      <c r="C232" s="54"/>
      <c r="D232" s="54"/>
      <c r="E232" s="54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s="14" customFormat="1" ht="15" customHeight="1" x14ac:dyDescent="0.3">
      <c r="A233"/>
      <c r="B233" s="54"/>
      <c r="C233" s="54"/>
      <c r="D233" s="54"/>
      <c r="E233" s="54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</row>
    <row r="234" spans="1:37" s="14" customFormat="1" ht="15" customHeight="1" x14ac:dyDescent="0.3">
      <c r="A234"/>
      <c r="B234" s="54"/>
      <c r="C234" s="54"/>
      <c r="D234" s="54"/>
      <c r="E234" s="5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</row>
    <row r="235" spans="1:37" s="14" customFormat="1" ht="15" customHeight="1" x14ac:dyDescent="0.3">
      <c r="A235"/>
      <c r="B235" s="54"/>
      <c r="C235" s="54"/>
      <c r="D235" s="54"/>
      <c r="E235" s="54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s="14" customFormat="1" ht="15" customHeight="1" x14ac:dyDescent="0.3">
      <c r="A236"/>
      <c r="B236" s="54"/>
      <c r="C236" s="54"/>
      <c r="D236" s="54"/>
      <c r="E236" s="54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</row>
    <row r="237" spans="1:37" s="14" customFormat="1" ht="15" customHeight="1" x14ac:dyDescent="0.3">
      <c r="A237"/>
      <c r="B237" s="54"/>
      <c r="C237" s="54"/>
      <c r="D237" s="54"/>
      <c r="E237" s="54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</row>
    <row r="238" spans="1:37" s="14" customFormat="1" ht="15" customHeight="1" x14ac:dyDescent="0.3">
      <c r="A238"/>
      <c r="B238" s="54"/>
      <c r="C238" s="54"/>
      <c r="D238" s="54"/>
      <c r="E238" s="54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s="14" customFormat="1" ht="15" customHeight="1" x14ac:dyDescent="0.3">
      <c r="A239"/>
      <c r="B239" s="54"/>
      <c r="C239" s="54"/>
      <c r="D239" s="54"/>
      <c r="E239" s="54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</row>
    <row r="240" spans="1:37" s="14" customFormat="1" ht="15" customHeight="1" x14ac:dyDescent="0.3">
      <c r="A240"/>
      <c r="B240" s="54"/>
      <c r="C240" s="54"/>
      <c r="D240" s="54"/>
      <c r="E240" s="54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</row>
    <row r="241" spans="1:37" s="14" customFormat="1" ht="15" customHeight="1" x14ac:dyDescent="0.3">
      <c r="A241"/>
      <c r="B241" s="54"/>
      <c r="C241" s="54"/>
      <c r="D241" s="54"/>
      <c r="E241" s="54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s="14" customFormat="1" ht="15" customHeight="1" x14ac:dyDescent="0.3">
      <c r="A242"/>
      <c r="B242" s="54"/>
      <c r="C242" s="54"/>
      <c r="D242" s="54"/>
      <c r="E242" s="54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</row>
    <row r="243" spans="1:37" s="14" customFormat="1" ht="15" customHeight="1" x14ac:dyDescent="0.3">
      <c r="A243"/>
      <c r="B243" s="54"/>
      <c r="C243" s="54"/>
      <c r="D243" s="54"/>
      <c r="E243" s="54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</row>
    <row r="244" spans="1:37" s="14" customFormat="1" ht="15" customHeight="1" x14ac:dyDescent="0.3">
      <c r="A244"/>
      <c r="B244" s="54"/>
      <c r="C244" s="54"/>
      <c r="D244" s="54"/>
      <c r="E244" s="5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s="14" customFormat="1" ht="15" customHeight="1" x14ac:dyDescent="0.3">
      <c r="A245"/>
      <c r="B245" s="54"/>
      <c r="C245" s="54"/>
      <c r="D245" s="54"/>
      <c r="E245" s="54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</row>
    <row r="246" spans="1:37" s="14" customFormat="1" ht="15" customHeight="1" x14ac:dyDescent="0.3">
      <c r="A246"/>
      <c r="B246" s="54"/>
      <c r="C246" s="54"/>
      <c r="D246" s="54"/>
      <c r="E246" s="54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</row>
    <row r="247" spans="1:37" s="14" customFormat="1" ht="15" customHeight="1" x14ac:dyDescent="0.3">
      <c r="A247"/>
      <c r="B247" s="54"/>
      <c r="C247" s="54"/>
      <c r="D247" s="54"/>
      <c r="E247" s="54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s="14" customFormat="1" ht="15" customHeight="1" x14ac:dyDescent="0.3">
      <c r="A248"/>
      <c r="B248" s="54"/>
      <c r="C248" s="54"/>
      <c r="D248" s="54"/>
      <c r="E248" s="54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</row>
    <row r="249" spans="1:37" s="14" customFormat="1" ht="15" customHeight="1" x14ac:dyDescent="0.3">
      <c r="A249"/>
      <c r="B249" s="54"/>
      <c r="C249" s="54"/>
      <c r="D249" s="54"/>
      <c r="E249" s="54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</row>
    <row r="250" spans="1:37" s="14" customFormat="1" ht="15" customHeight="1" x14ac:dyDescent="0.3">
      <c r="A250"/>
      <c r="B250" s="54"/>
      <c r="C250" s="54"/>
      <c r="D250" s="54"/>
      <c r="E250" s="54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s="14" customFormat="1" ht="15" customHeight="1" x14ac:dyDescent="0.3">
      <c r="A251"/>
      <c r="B251" s="54"/>
      <c r="C251" s="54"/>
      <c r="D251" s="54"/>
      <c r="E251" s="54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</row>
    <row r="252" spans="1:37" s="14" customFormat="1" ht="15" customHeight="1" x14ac:dyDescent="0.3">
      <c r="A252"/>
      <c r="B252" s="54"/>
      <c r="C252" s="54"/>
      <c r="D252" s="54"/>
      <c r="E252" s="54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</row>
    <row r="253" spans="1:37" s="14" customFormat="1" ht="15" customHeight="1" x14ac:dyDescent="0.3">
      <c r="A253"/>
      <c r="B253" s="54"/>
      <c r="C253" s="54"/>
      <c r="D253" s="54"/>
      <c r="E253" s="54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s="14" customFormat="1" ht="15" customHeight="1" x14ac:dyDescent="0.3">
      <c r="A254"/>
      <c r="B254" s="54"/>
      <c r="C254" s="54"/>
      <c r="D254" s="54"/>
      <c r="E254" s="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</row>
    <row r="255" spans="1:37" s="14" customFormat="1" ht="15" customHeight="1" x14ac:dyDescent="0.3">
      <c r="A255"/>
      <c r="B255" s="54"/>
      <c r="C255" s="54"/>
      <c r="D255" s="54"/>
      <c r="E255" s="54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</row>
    <row r="256" spans="1:37" s="14" customFormat="1" ht="15" customHeight="1" x14ac:dyDescent="0.3">
      <c r="A256"/>
      <c r="B256" s="54"/>
      <c r="C256" s="54"/>
      <c r="D256" s="54"/>
      <c r="E256" s="54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s="14" customFormat="1" ht="15" customHeight="1" x14ac:dyDescent="0.3">
      <c r="A257"/>
      <c r="B257" s="54"/>
      <c r="C257" s="54"/>
      <c r="D257" s="54"/>
      <c r="E257" s="54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</row>
    <row r="258" spans="1:37" s="14" customFormat="1" ht="15" customHeight="1" x14ac:dyDescent="0.3">
      <c r="A258"/>
      <c r="B258" s="54"/>
      <c r="C258" s="54"/>
      <c r="D258" s="54"/>
      <c r="E258" s="54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</row>
    <row r="259" spans="1:37" s="14" customFormat="1" ht="15" customHeight="1" x14ac:dyDescent="0.3">
      <c r="A259"/>
      <c r="B259" s="54"/>
      <c r="C259" s="54"/>
      <c r="D259" s="54"/>
      <c r="E259" s="54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s="14" customFormat="1" ht="15" customHeight="1" x14ac:dyDescent="0.3">
      <c r="A260"/>
      <c r="B260" s="54"/>
      <c r="C260" s="54"/>
      <c r="D260" s="54"/>
      <c r="E260" s="54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</row>
    <row r="261" spans="1:37" s="14" customFormat="1" ht="15" customHeight="1" x14ac:dyDescent="0.3">
      <c r="A261"/>
      <c r="B261" s="54"/>
      <c r="C261" s="54"/>
      <c r="D261" s="54"/>
      <c r="E261" s="54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</row>
    <row r="262" spans="1:37" s="14" customFormat="1" ht="15" customHeight="1" x14ac:dyDescent="0.3">
      <c r="A262"/>
      <c r="B262" s="54"/>
      <c r="C262" s="54"/>
      <c r="D262" s="54"/>
      <c r="E262" s="54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s="14" customFormat="1" ht="15" customHeight="1" x14ac:dyDescent="0.3">
      <c r="A263"/>
      <c r="B263" s="54"/>
      <c r="C263" s="54"/>
      <c r="D263" s="54"/>
      <c r="E263" s="54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</row>
    <row r="264" spans="1:37" s="14" customFormat="1" ht="15" customHeight="1" x14ac:dyDescent="0.3">
      <c r="A264"/>
      <c r="B264" s="54"/>
      <c r="C264" s="54"/>
      <c r="D264" s="54"/>
      <c r="E264" s="5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</row>
    <row r="265" spans="1:37" s="14" customFormat="1" ht="15" customHeight="1" x14ac:dyDescent="0.3">
      <c r="A265"/>
      <c r="B265" s="54"/>
      <c r="C265" s="54"/>
      <c r="D265" s="54"/>
      <c r="E265" s="54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s="14" customFormat="1" ht="15" customHeight="1" x14ac:dyDescent="0.3">
      <c r="A266"/>
      <c r="B266" s="54"/>
      <c r="C266" s="54"/>
      <c r="D266" s="54"/>
      <c r="E266" s="54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</row>
    <row r="267" spans="1:37" s="14" customFormat="1" ht="15" customHeight="1" x14ac:dyDescent="0.3">
      <c r="A267"/>
      <c r="B267" s="54"/>
      <c r="C267" s="54"/>
      <c r="D267" s="54"/>
      <c r="E267" s="54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</row>
    <row r="268" spans="1:37" s="14" customFormat="1" ht="15" customHeight="1" x14ac:dyDescent="0.3">
      <c r="A268"/>
      <c r="B268" s="54"/>
      <c r="C268" s="54"/>
      <c r="D268" s="54"/>
      <c r="E268" s="54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s="14" customFormat="1" ht="15" customHeight="1" x14ac:dyDescent="0.3">
      <c r="A269"/>
      <c r="B269" s="54"/>
      <c r="C269" s="54"/>
      <c r="D269" s="54"/>
      <c r="E269" s="54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</row>
    <row r="270" spans="1:37" s="14" customFormat="1" ht="15" customHeight="1" x14ac:dyDescent="0.3">
      <c r="A270"/>
      <c r="B270" s="54"/>
      <c r="C270" s="54"/>
      <c r="D270" s="54"/>
      <c r="E270" s="54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</row>
    <row r="271" spans="1:37" s="14" customFormat="1" ht="15" customHeight="1" x14ac:dyDescent="0.3">
      <c r="A271"/>
      <c r="B271" s="54"/>
      <c r="C271" s="54"/>
      <c r="D271" s="54"/>
      <c r="E271" s="54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s="14" customFormat="1" ht="15" customHeight="1" x14ac:dyDescent="0.3">
      <c r="A272"/>
      <c r="B272" s="54"/>
      <c r="C272" s="54"/>
      <c r="D272" s="54"/>
      <c r="E272" s="54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</row>
    <row r="273" spans="1:37" s="14" customFormat="1" ht="15" customHeight="1" x14ac:dyDescent="0.3">
      <c r="A273"/>
      <c r="B273" s="54"/>
      <c r="C273" s="54"/>
      <c r="D273" s="54"/>
      <c r="E273" s="54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</row>
    <row r="274" spans="1:37" s="14" customFormat="1" ht="15" customHeight="1" x14ac:dyDescent="0.3">
      <c r="A274"/>
      <c r="B274" s="54"/>
      <c r="C274" s="54"/>
      <c r="D274" s="54"/>
      <c r="E274" s="5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s="14" customFormat="1" ht="15" customHeight="1" x14ac:dyDescent="0.3">
      <c r="A275"/>
      <c r="B275" s="54"/>
      <c r="C275" s="54"/>
      <c r="D275" s="54"/>
      <c r="E275" s="54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</row>
    <row r="276" spans="1:37" s="14" customFormat="1" ht="15" customHeight="1" x14ac:dyDescent="0.3">
      <c r="A276"/>
      <c r="B276" s="54"/>
      <c r="C276" s="54"/>
      <c r="D276" s="54"/>
      <c r="E276" s="54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</row>
    <row r="277" spans="1:37" s="14" customFormat="1" ht="15" customHeight="1" x14ac:dyDescent="0.3">
      <c r="A277"/>
      <c r="B277" s="54"/>
      <c r="C277" s="54"/>
      <c r="D277" s="54"/>
      <c r="E277" s="54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s="14" customFormat="1" ht="15" customHeight="1" x14ac:dyDescent="0.3">
      <c r="A278"/>
      <c r="B278" s="54"/>
      <c r="C278" s="54"/>
      <c r="D278" s="54"/>
      <c r="E278" s="54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37" s="14" customFormat="1" ht="15" customHeight="1" x14ac:dyDescent="0.3">
      <c r="A279"/>
      <c r="B279" s="54"/>
      <c r="C279" s="54"/>
      <c r="D279" s="54"/>
      <c r="E279" s="54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37" s="14" customFormat="1" ht="15" customHeight="1" x14ac:dyDescent="0.3">
      <c r="A280"/>
      <c r="B280" s="54"/>
      <c r="C280" s="54"/>
      <c r="D280" s="54"/>
      <c r="E280" s="54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s="14" customFormat="1" ht="15" customHeight="1" x14ac:dyDescent="0.3">
      <c r="A281"/>
      <c r="B281" s="54"/>
      <c r="C281" s="54"/>
      <c r="D281" s="54"/>
      <c r="E281" s="54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37" s="14" customFormat="1" ht="15" customHeight="1" x14ac:dyDescent="0.3">
      <c r="A282"/>
      <c r="B282" s="54"/>
      <c r="C282" s="54"/>
      <c r="D282" s="54"/>
      <c r="E282" s="54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37" s="14" customFormat="1" ht="15" customHeight="1" x14ac:dyDescent="0.3">
      <c r="A283"/>
      <c r="B283" s="54"/>
      <c r="C283" s="54"/>
      <c r="D283" s="54"/>
      <c r="E283" s="54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s="14" customFormat="1" ht="15" customHeight="1" x14ac:dyDescent="0.3">
      <c r="A284"/>
      <c r="B284" s="54"/>
      <c r="C284" s="54"/>
      <c r="D284" s="54"/>
      <c r="E284" s="5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37" s="14" customFormat="1" ht="15" customHeight="1" x14ac:dyDescent="0.3">
      <c r="A285"/>
      <c r="B285" s="54"/>
      <c r="C285" s="54"/>
      <c r="D285" s="54"/>
      <c r="E285" s="54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37" s="14" customFormat="1" ht="15" customHeight="1" x14ac:dyDescent="0.3">
      <c r="A286"/>
      <c r="B286" s="54"/>
      <c r="C286" s="54"/>
      <c r="D286" s="54"/>
      <c r="E286" s="54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s="14" customFormat="1" ht="15" customHeight="1" x14ac:dyDescent="0.3">
      <c r="A287"/>
      <c r="B287" s="54"/>
      <c r="C287" s="54"/>
      <c r="D287" s="54"/>
      <c r="E287" s="54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37" s="14" customFormat="1" ht="15" customHeight="1" x14ac:dyDescent="0.3">
      <c r="A288"/>
      <c r="B288" s="54"/>
      <c r="C288" s="54"/>
      <c r="D288" s="54"/>
      <c r="E288" s="54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s="14" customFormat="1" ht="15" customHeight="1" x14ac:dyDescent="0.3">
      <c r="A289"/>
      <c r="B289" s="54"/>
      <c r="C289" s="54"/>
      <c r="D289" s="54"/>
      <c r="E289" s="54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s="14" customFormat="1" ht="15" customHeight="1" x14ac:dyDescent="0.3">
      <c r="A290"/>
      <c r="B290" s="54"/>
      <c r="C290" s="54"/>
      <c r="D290" s="54"/>
      <c r="E290" s="54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s="14" customFormat="1" ht="15" customHeight="1" x14ac:dyDescent="0.3">
      <c r="A291"/>
      <c r="B291" s="54"/>
      <c r="C291" s="54"/>
      <c r="D291" s="54"/>
      <c r="E291" s="54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s="14" customFormat="1" ht="15" customHeight="1" x14ac:dyDescent="0.3">
      <c r="A292"/>
      <c r="B292" s="54"/>
      <c r="C292" s="54"/>
      <c r="D292" s="54"/>
      <c r="E292" s="54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s="14" customFormat="1" ht="15" customHeight="1" x14ac:dyDescent="0.3">
      <c r="A293"/>
      <c r="B293" s="54"/>
      <c r="C293" s="54"/>
      <c r="D293" s="54"/>
      <c r="E293" s="54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s="14" customFormat="1" ht="15" customHeight="1" x14ac:dyDescent="0.3">
      <c r="A294"/>
      <c r="B294" s="54"/>
      <c r="C294" s="54"/>
      <c r="D294" s="54"/>
      <c r="E294" s="5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 s="14" customFormat="1" ht="15" customHeight="1" x14ac:dyDescent="0.3">
      <c r="A295"/>
      <c r="B295" s="54"/>
      <c r="C295" s="54"/>
      <c r="D295" s="54"/>
      <c r="E295" s="54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s="14" customFormat="1" ht="15" customHeight="1" x14ac:dyDescent="0.3">
      <c r="A296"/>
      <c r="B296" s="54"/>
      <c r="C296" s="54"/>
      <c r="D296" s="54"/>
      <c r="E296" s="54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1:37" s="14" customFormat="1" ht="15" customHeight="1" x14ac:dyDescent="0.3">
      <c r="A297"/>
      <c r="B297" s="54"/>
      <c r="C297" s="54"/>
      <c r="D297" s="54"/>
      <c r="E297" s="54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1:37" s="14" customFormat="1" ht="15" customHeight="1" x14ac:dyDescent="0.3">
      <c r="A298"/>
      <c r="B298" s="54"/>
      <c r="C298" s="54"/>
      <c r="D298" s="54"/>
      <c r="E298" s="54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s="14" customFormat="1" ht="15" customHeight="1" x14ac:dyDescent="0.3">
      <c r="A299"/>
      <c r="B299" s="54"/>
      <c r="C299" s="54"/>
      <c r="D299" s="54"/>
      <c r="E299" s="54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</row>
    <row r="300" spans="1:37" s="14" customFormat="1" ht="15" customHeight="1" x14ac:dyDescent="0.3">
      <c r="A300"/>
      <c r="B300" s="54"/>
      <c r="C300" s="54"/>
      <c r="D300" s="54"/>
      <c r="E300" s="54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</row>
    <row r="301" spans="1:37" s="14" customFormat="1" ht="15" customHeight="1" x14ac:dyDescent="0.3">
      <c r="A301"/>
      <c r="B301" s="54"/>
      <c r="C301" s="54"/>
      <c r="D301" s="54"/>
      <c r="E301" s="54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s="14" customFormat="1" ht="15" customHeight="1" x14ac:dyDescent="0.3">
      <c r="A302"/>
      <c r="B302" s="54"/>
      <c r="C302" s="54"/>
      <c r="D302" s="54"/>
      <c r="E302" s="54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</row>
    <row r="303" spans="1:37" s="14" customFormat="1" ht="15" customHeight="1" x14ac:dyDescent="0.3">
      <c r="A303"/>
      <c r="B303" s="54"/>
      <c r="C303" s="54"/>
      <c r="D303" s="54"/>
      <c r="E303" s="54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</row>
    <row r="304" spans="1:37" s="14" customFormat="1" ht="15" customHeight="1" x14ac:dyDescent="0.3">
      <c r="A304"/>
      <c r="B304" s="54"/>
      <c r="C304" s="54"/>
      <c r="D304" s="54"/>
      <c r="E304" s="5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s="14" customFormat="1" ht="15" customHeight="1" x14ac:dyDescent="0.3">
      <c r="A305"/>
      <c r="B305" s="54"/>
      <c r="C305" s="54"/>
      <c r="D305" s="54"/>
      <c r="E305" s="54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</row>
    <row r="306" spans="1:37" s="14" customFormat="1" ht="15" customHeight="1" x14ac:dyDescent="0.3">
      <c r="A306"/>
      <c r="B306" s="54"/>
      <c r="C306" s="54"/>
      <c r="D306" s="54"/>
      <c r="E306" s="54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</row>
    <row r="307" spans="1:37" s="14" customFormat="1" ht="15" customHeight="1" x14ac:dyDescent="0.3">
      <c r="A307"/>
      <c r="B307" s="54"/>
      <c r="C307" s="54"/>
      <c r="D307" s="54"/>
      <c r="E307" s="54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s="14" customFormat="1" ht="15" customHeight="1" x14ac:dyDescent="0.3">
      <c r="A308"/>
      <c r="B308" s="54"/>
      <c r="C308" s="54"/>
      <c r="D308" s="54"/>
      <c r="E308" s="54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</row>
    <row r="309" spans="1:37" s="14" customFormat="1" ht="15" customHeight="1" x14ac:dyDescent="0.3">
      <c r="A309"/>
      <c r="B309" s="54"/>
      <c r="C309" s="54"/>
      <c r="D309" s="54"/>
      <c r="E309" s="54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</row>
    <row r="310" spans="1:37" s="14" customFormat="1" ht="15" customHeight="1" x14ac:dyDescent="0.3">
      <c r="A310"/>
      <c r="B310" s="54"/>
      <c r="C310" s="54"/>
      <c r="D310" s="54"/>
      <c r="E310" s="54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s="14" customFormat="1" ht="15" customHeight="1" x14ac:dyDescent="0.3">
      <c r="A311"/>
      <c r="B311" s="54"/>
      <c r="C311" s="54"/>
      <c r="D311" s="54"/>
      <c r="E311" s="54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</row>
    <row r="312" spans="1:37" s="14" customFormat="1" ht="15" customHeight="1" x14ac:dyDescent="0.3">
      <c r="A312"/>
      <c r="B312" s="54"/>
      <c r="C312" s="54"/>
      <c r="D312" s="54"/>
      <c r="E312" s="54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</row>
    <row r="313" spans="1:37" s="14" customFormat="1" ht="15" customHeight="1" x14ac:dyDescent="0.3">
      <c r="A313"/>
      <c r="B313" s="54"/>
      <c r="C313" s="54"/>
      <c r="D313" s="54"/>
      <c r="E313" s="54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s="14" customFormat="1" ht="15" customHeight="1" x14ac:dyDescent="0.3">
      <c r="A314"/>
      <c r="B314" s="54"/>
      <c r="C314" s="54"/>
      <c r="D314" s="54"/>
      <c r="E314" s="5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</row>
    <row r="315" spans="1:37" s="14" customFormat="1" ht="15" customHeight="1" x14ac:dyDescent="0.3">
      <c r="A315"/>
      <c r="B315" s="54"/>
      <c r="C315" s="54"/>
      <c r="D315" s="54"/>
      <c r="E315" s="54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</row>
    <row r="316" spans="1:37" s="14" customFormat="1" ht="15" customHeight="1" x14ac:dyDescent="0.3">
      <c r="A316"/>
      <c r="B316" s="54"/>
      <c r="C316" s="54"/>
      <c r="D316" s="54"/>
      <c r="E316" s="54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s="14" customFormat="1" ht="15" customHeight="1" x14ac:dyDescent="0.3">
      <c r="A317"/>
      <c r="B317" s="54"/>
      <c r="C317" s="54"/>
      <c r="D317" s="54"/>
      <c r="E317" s="54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</row>
    <row r="318" spans="1:37" s="14" customFormat="1" ht="15" customHeight="1" x14ac:dyDescent="0.3">
      <c r="A318"/>
      <c r="B318" s="54"/>
      <c r="C318" s="54"/>
      <c r="D318" s="54"/>
      <c r="E318" s="54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</row>
    <row r="319" spans="1:37" s="14" customFormat="1" ht="15" customHeight="1" x14ac:dyDescent="0.3">
      <c r="A319"/>
      <c r="B319" s="54"/>
      <c r="C319" s="54"/>
      <c r="D319" s="54"/>
      <c r="E319" s="54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s="14" customFormat="1" ht="15" customHeight="1" x14ac:dyDescent="0.3">
      <c r="A320"/>
      <c r="B320" s="54"/>
      <c r="C320" s="54"/>
      <c r="D320" s="54"/>
      <c r="E320" s="54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</row>
    <row r="321" spans="1:37" s="14" customFormat="1" ht="15" customHeight="1" x14ac:dyDescent="0.3">
      <c r="A321"/>
      <c r="B321" s="54"/>
      <c r="C321" s="54"/>
      <c r="D321" s="54"/>
      <c r="E321" s="54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</row>
    <row r="322" spans="1:37" s="14" customFormat="1" ht="15" customHeight="1" x14ac:dyDescent="0.3">
      <c r="A322"/>
      <c r="B322" s="54"/>
      <c r="C322" s="54"/>
      <c r="D322" s="54"/>
      <c r="E322" s="54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s="14" customFormat="1" ht="15" customHeight="1" x14ac:dyDescent="0.3">
      <c r="A323"/>
      <c r="B323" s="54"/>
      <c r="C323" s="54"/>
      <c r="D323" s="54"/>
      <c r="E323" s="54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</row>
    <row r="324" spans="1:37" s="14" customFormat="1" ht="15" customHeight="1" x14ac:dyDescent="0.3">
      <c r="A324"/>
      <c r="B324" s="54"/>
      <c r="C324" s="54"/>
      <c r="D324" s="54"/>
      <c r="E324" s="5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</row>
    <row r="325" spans="1:37" s="14" customFormat="1" ht="15" customHeight="1" x14ac:dyDescent="0.3">
      <c r="A325"/>
      <c r="B325" s="54"/>
      <c r="C325" s="54"/>
      <c r="D325" s="54"/>
      <c r="E325" s="54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s="14" customFormat="1" ht="15" customHeight="1" x14ac:dyDescent="0.3">
      <c r="A326"/>
      <c r="B326" s="54"/>
      <c r="C326" s="54"/>
      <c r="D326" s="54"/>
      <c r="E326" s="54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</row>
    <row r="327" spans="1:37" s="14" customFormat="1" ht="15" customHeight="1" x14ac:dyDescent="0.3">
      <c r="A327"/>
      <c r="B327" s="54"/>
      <c r="C327" s="54"/>
      <c r="D327" s="54"/>
      <c r="E327" s="54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</row>
    <row r="328" spans="1:37" s="14" customFormat="1" ht="15" customHeight="1" x14ac:dyDescent="0.3">
      <c r="A328"/>
      <c r="B328" s="54"/>
      <c r="C328" s="54"/>
      <c r="D328" s="54"/>
      <c r="E328" s="54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s="14" customFormat="1" ht="15" customHeight="1" x14ac:dyDescent="0.3">
      <c r="A329"/>
      <c r="B329" s="54"/>
      <c r="C329" s="54"/>
      <c r="D329" s="54"/>
      <c r="E329" s="54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</row>
    <row r="330" spans="1:37" s="14" customFormat="1" ht="15" customHeight="1" x14ac:dyDescent="0.3">
      <c r="A330"/>
      <c r="B330" s="54"/>
      <c r="C330" s="54"/>
      <c r="D330" s="54"/>
      <c r="E330" s="54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</row>
    <row r="331" spans="1:37" s="14" customFormat="1" ht="15" customHeight="1" x14ac:dyDescent="0.3">
      <c r="A331"/>
      <c r="B331" s="54"/>
      <c r="C331" s="54"/>
      <c r="D331" s="54"/>
      <c r="E331" s="54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s="14" customFormat="1" ht="15" customHeight="1" x14ac:dyDescent="0.3">
      <c r="A332"/>
      <c r="B332" s="54"/>
      <c r="C332" s="54"/>
      <c r="D332" s="54"/>
      <c r="E332" s="54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</row>
    <row r="333" spans="1:37" s="14" customFormat="1" ht="15" customHeight="1" x14ac:dyDescent="0.3">
      <c r="A333"/>
      <c r="B333" s="54"/>
      <c r="C333" s="54"/>
      <c r="D333" s="54"/>
      <c r="E333" s="54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</row>
    <row r="334" spans="1:37" s="14" customFormat="1" ht="15" customHeight="1" x14ac:dyDescent="0.3">
      <c r="A334"/>
      <c r="B334" s="54"/>
      <c r="C334" s="54"/>
      <c r="D334" s="54"/>
      <c r="E334" s="5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s="14" customFormat="1" ht="15" customHeight="1" x14ac:dyDescent="0.3">
      <c r="A335"/>
      <c r="B335" s="54"/>
      <c r="C335" s="54"/>
      <c r="D335" s="54"/>
      <c r="E335" s="54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</row>
    <row r="336" spans="1:37" s="14" customFormat="1" ht="15" customHeight="1" x14ac:dyDescent="0.3">
      <c r="A336"/>
      <c r="B336" s="54"/>
      <c r="C336" s="54"/>
      <c r="D336" s="54"/>
      <c r="E336" s="54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</row>
    <row r="337" spans="1:37" s="14" customFormat="1" ht="15" customHeight="1" x14ac:dyDescent="0.3">
      <c r="A337"/>
      <c r="B337" s="54"/>
      <c r="C337" s="54"/>
      <c r="D337" s="54"/>
      <c r="E337" s="54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s="14" customFormat="1" ht="15" customHeight="1" x14ac:dyDescent="0.3">
      <c r="A338"/>
      <c r="B338" s="54"/>
      <c r="C338" s="54"/>
      <c r="D338" s="54"/>
      <c r="E338" s="54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</row>
    <row r="339" spans="1:37" s="14" customFormat="1" ht="15" customHeight="1" x14ac:dyDescent="0.3">
      <c r="A339"/>
      <c r="B339" s="54"/>
      <c r="C339" s="54"/>
      <c r="D339" s="54"/>
      <c r="E339" s="54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</row>
    <row r="340" spans="1:37" s="14" customFormat="1" ht="15" customHeight="1" x14ac:dyDescent="0.3">
      <c r="A340"/>
      <c r="B340" s="54"/>
      <c r="C340" s="54"/>
      <c r="D340" s="54"/>
      <c r="E340" s="54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s="14" customFormat="1" ht="15" customHeight="1" x14ac:dyDescent="0.3">
      <c r="A341"/>
      <c r="B341" s="54"/>
      <c r="C341" s="54"/>
      <c r="D341" s="54"/>
      <c r="E341" s="54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</row>
    <row r="342" spans="1:37" s="14" customFormat="1" ht="15" customHeight="1" x14ac:dyDescent="0.3">
      <c r="A342"/>
      <c r="B342" s="54"/>
      <c r="C342" s="54"/>
      <c r="D342" s="54"/>
      <c r="E342" s="54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</row>
    <row r="343" spans="1:37" s="14" customFormat="1" ht="15" customHeight="1" x14ac:dyDescent="0.3">
      <c r="A343"/>
      <c r="B343" s="54"/>
      <c r="C343" s="54"/>
      <c r="D343" s="54"/>
      <c r="E343" s="54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s="14" customFormat="1" ht="15" customHeight="1" x14ac:dyDescent="0.3">
      <c r="A344"/>
      <c r="B344" s="54"/>
      <c r="C344" s="54"/>
      <c r="D344" s="54"/>
      <c r="E344" s="5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</row>
    <row r="345" spans="1:37" s="14" customFormat="1" ht="15" customHeight="1" x14ac:dyDescent="0.3">
      <c r="A345"/>
      <c r="B345" s="54"/>
      <c r="C345" s="54"/>
      <c r="D345" s="54"/>
      <c r="E345" s="54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</row>
    <row r="346" spans="1:37" s="14" customFormat="1" ht="15" customHeight="1" x14ac:dyDescent="0.3">
      <c r="A346"/>
      <c r="B346" s="54"/>
      <c r="C346" s="54"/>
      <c r="D346" s="54"/>
      <c r="E346" s="54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s="14" customFormat="1" ht="15" customHeight="1" x14ac:dyDescent="0.3">
      <c r="A347"/>
      <c r="B347" s="54"/>
      <c r="C347" s="54"/>
      <c r="D347" s="54"/>
      <c r="E347" s="54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</row>
    <row r="348" spans="1:37" s="14" customFormat="1" ht="15" customHeight="1" x14ac:dyDescent="0.3">
      <c r="A348"/>
      <c r="B348" s="54"/>
      <c r="C348" s="54"/>
      <c r="D348" s="54"/>
      <c r="E348" s="54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</row>
    <row r="349" spans="1:37" s="14" customFormat="1" ht="15" customHeight="1" x14ac:dyDescent="0.3">
      <c r="A349"/>
      <c r="B349" s="54"/>
      <c r="C349" s="54"/>
      <c r="D349" s="54"/>
      <c r="E349" s="54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s="14" customFormat="1" ht="15" customHeight="1" x14ac:dyDescent="0.3">
      <c r="A350"/>
      <c r="B350" s="54"/>
      <c r="C350" s="54"/>
      <c r="D350" s="54"/>
      <c r="E350" s="54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</row>
    <row r="351" spans="1:37" s="14" customFormat="1" ht="15" customHeight="1" x14ac:dyDescent="0.3">
      <c r="A351"/>
      <c r="B351" s="54"/>
      <c r="C351" s="54"/>
      <c r="D351" s="54"/>
      <c r="E351" s="54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</row>
    <row r="352" spans="1:37" s="14" customFormat="1" ht="15" customHeight="1" x14ac:dyDescent="0.3">
      <c r="A352"/>
      <c r="B352" s="54"/>
      <c r="C352" s="54"/>
      <c r="D352" s="54"/>
      <c r="E352" s="54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s="14" customFormat="1" ht="15" customHeight="1" x14ac:dyDescent="0.3">
      <c r="A353"/>
      <c r="B353" s="54"/>
      <c r="C353" s="54"/>
      <c r="D353" s="54"/>
      <c r="E353" s="54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</row>
    <row r="354" spans="1:37" s="14" customFormat="1" ht="15" customHeight="1" x14ac:dyDescent="0.3">
      <c r="A354"/>
      <c r="B354" s="54"/>
      <c r="C354" s="54"/>
      <c r="D354" s="54"/>
      <c r="E354" s="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</row>
    <row r="355" spans="1:37" s="14" customFormat="1" ht="15" customHeight="1" x14ac:dyDescent="0.3">
      <c r="A355"/>
      <c r="B355" s="54"/>
      <c r="C355" s="54"/>
      <c r="D355" s="54"/>
      <c r="E355" s="54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s="14" customFormat="1" ht="15" customHeight="1" x14ac:dyDescent="0.3">
      <c r="A356"/>
      <c r="B356" s="54"/>
      <c r="C356" s="54"/>
      <c r="D356" s="54"/>
      <c r="E356" s="54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</row>
    <row r="357" spans="1:37" s="14" customFormat="1" ht="15" customHeight="1" x14ac:dyDescent="0.3">
      <c r="A357"/>
      <c r="B357" s="54"/>
      <c r="C357" s="54"/>
      <c r="D357" s="54"/>
      <c r="E357" s="54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</row>
    <row r="358" spans="1:37" s="14" customFormat="1" ht="15" customHeight="1" x14ac:dyDescent="0.3">
      <c r="A358"/>
      <c r="B358" s="54"/>
      <c r="C358" s="54"/>
      <c r="D358" s="54"/>
      <c r="E358" s="54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s="14" customFormat="1" ht="15" customHeight="1" x14ac:dyDescent="0.3">
      <c r="A359"/>
      <c r="B359" s="54"/>
      <c r="C359" s="54"/>
      <c r="D359" s="54"/>
      <c r="E359" s="54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</row>
    <row r="360" spans="1:37" s="14" customFormat="1" ht="15" customHeight="1" x14ac:dyDescent="0.3">
      <c r="A360"/>
      <c r="B360" s="54"/>
      <c r="C360" s="54"/>
      <c r="D360" s="54"/>
      <c r="E360" s="54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</row>
    <row r="361" spans="1:37" s="14" customFormat="1" ht="15" customHeight="1" x14ac:dyDescent="0.3">
      <c r="A361"/>
      <c r="B361" s="54"/>
      <c r="C361" s="54"/>
      <c r="D361" s="54"/>
      <c r="E361" s="54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s="14" customFormat="1" ht="15" customHeight="1" x14ac:dyDescent="0.3">
      <c r="A362"/>
      <c r="B362" s="54"/>
      <c r="C362" s="54"/>
      <c r="D362" s="54"/>
      <c r="E362" s="54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</row>
    <row r="363" spans="1:37" s="14" customFormat="1" ht="15" customHeight="1" x14ac:dyDescent="0.3">
      <c r="A363"/>
      <c r="B363" s="54"/>
      <c r="C363" s="54"/>
      <c r="D363" s="54"/>
      <c r="E363" s="54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</row>
    <row r="364" spans="1:37" s="14" customFormat="1" ht="15" customHeight="1" x14ac:dyDescent="0.3">
      <c r="A364"/>
      <c r="B364" s="54"/>
      <c r="C364" s="54"/>
      <c r="D364" s="54"/>
      <c r="E364" s="5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s="14" customFormat="1" ht="15" customHeight="1" x14ac:dyDescent="0.3">
      <c r="A365"/>
      <c r="B365" s="54"/>
      <c r="C365" s="54"/>
      <c r="D365" s="54"/>
      <c r="E365" s="54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</row>
    <row r="366" spans="1:37" s="14" customFormat="1" ht="15" customHeight="1" x14ac:dyDescent="0.3">
      <c r="A366"/>
      <c r="B366" s="54"/>
      <c r="C366" s="54"/>
      <c r="D366" s="54"/>
      <c r="E366" s="54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</row>
    <row r="367" spans="1:37" s="14" customFormat="1" ht="15" customHeight="1" x14ac:dyDescent="0.3">
      <c r="A367"/>
      <c r="B367" s="54"/>
      <c r="C367" s="54"/>
      <c r="D367" s="54"/>
      <c r="E367" s="54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s="14" customFormat="1" ht="15" customHeight="1" x14ac:dyDescent="0.3">
      <c r="A368"/>
      <c r="B368" s="54"/>
      <c r="C368" s="54"/>
      <c r="D368" s="54"/>
      <c r="E368" s="54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</row>
    <row r="369" spans="1:37" s="14" customFormat="1" ht="15" customHeight="1" x14ac:dyDescent="0.3">
      <c r="A369"/>
      <c r="B369" s="54"/>
      <c r="C369" s="54"/>
      <c r="D369" s="54"/>
      <c r="E369" s="54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</row>
    <row r="370" spans="1:37" s="14" customFormat="1" ht="15" customHeight="1" x14ac:dyDescent="0.3">
      <c r="A370"/>
      <c r="B370" s="54"/>
      <c r="C370" s="54"/>
      <c r="D370" s="54"/>
      <c r="E370" s="54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s="14" customFormat="1" ht="15" customHeight="1" x14ac:dyDescent="0.3">
      <c r="A371"/>
      <c r="B371" s="54"/>
      <c r="C371" s="54"/>
      <c r="D371" s="54"/>
      <c r="E371" s="54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</row>
    <row r="372" spans="1:37" s="14" customFormat="1" ht="15" customHeight="1" x14ac:dyDescent="0.3">
      <c r="A372"/>
      <c r="B372" s="54"/>
      <c r="C372" s="54"/>
      <c r="D372" s="54"/>
      <c r="E372" s="54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</row>
    <row r="373" spans="1:37" s="14" customFormat="1" ht="15" customHeight="1" x14ac:dyDescent="0.3">
      <c r="A373"/>
      <c r="B373" s="54"/>
      <c r="C373" s="54"/>
      <c r="D373" s="54"/>
      <c r="E373" s="54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s="14" customFormat="1" ht="15" customHeight="1" x14ac:dyDescent="0.3">
      <c r="A374"/>
      <c r="B374" s="54"/>
      <c r="C374" s="54"/>
      <c r="D374" s="54"/>
      <c r="E374" s="5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</row>
    <row r="375" spans="1:37" s="14" customFormat="1" ht="15" customHeight="1" x14ac:dyDescent="0.3">
      <c r="A375"/>
      <c r="B375" s="54"/>
      <c r="C375" s="54"/>
      <c r="D375" s="54"/>
      <c r="E375" s="54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</row>
    <row r="376" spans="1:37" s="14" customFormat="1" ht="15" customHeight="1" x14ac:dyDescent="0.3">
      <c r="A376"/>
      <c r="B376" s="54"/>
      <c r="C376" s="54"/>
      <c r="D376" s="54"/>
      <c r="E376" s="54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s="14" customFormat="1" ht="15" customHeight="1" x14ac:dyDescent="0.3">
      <c r="A377"/>
      <c r="B377" s="54"/>
      <c r="C377" s="54"/>
      <c r="D377" s="54"/>
      <c r="E377" s="54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</row>
    <row r="378" spans="1:37" s="14" customFormat="1" ht="15" customHeight="1" x14ac:dyDescent="0.3">
      <c r="A378"/>
      <c r="B378" s="54"/>
      <c r="C378" s="54"/>
      <c r="D378" s="54"/>
      <c r="E378" s="54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</row>
    <row r="379" spans="1:37" s="14" customFormat="1" ht="15" customHeight="1" x14ac:dyDescent="0.3">
      <c r="A379"/>
      <c r="B379" s="54"/>
      <c r="C379" s="54"/>
      <c r="D379" s="54"/>
      <c r="E379" s="54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s="14" customFormat="1" ht="15" customHeight="1" x14ac:dyDescent="0.3">
      <c r="A380"/>
      <c r="B380" s="54"/>
      <c r="C380" s="54"/>
      <c r="D380" s="54"/>
      <c r="E380" s="54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</row>
    <row r="381" spans="1:37" s="14" customFormat="1" ht="15" customHeight="1" x14ac:dyDescent="0.3">
      <c r="A381"/>
      <c r="B381" s="54"/>
      <c r="C381" s="54"/>
      <c r="D381" s="54"/>
      <c r="E381" s="54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</row>
    <row r="382" spans="1:37" s="14" customFormat="1" ht="15" customHeight="1" x14ac:dyDescent="0.3">
      <c r="A382"/>
      <c r="B382" s="54"/>
      <c r="C382" s="54"/>
      <c r="D382" s="54"/>
      <c r="E382" s="54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s="14" customFormat="1" ht="15" customHeight="1" x14ac:dyDescent="0.3">
      <c r="A383"/>
      <c r="B383" s="54"/>
      <c r="C383" s="54"/>
      <c r="D383" s="54"/>
      <c r="E383" s="54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</row>
    <row r="384" spans="1:37" s="14" customFormat="1" ht="15" customHeight="1" x14ac:dyDescent="0.3">
      <c r="A384"/>
      <c r="B384" s="54"/>
      <c r="C384" s="54"/>
      <c r="D384" s="54"/>
      <c r="E384" s="5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</row>
    <row r="385" spans="1:37" s="14" customFormat="1" ht="15" customHeight="1" x14ac:dyDescent="0.3">
      <c r="A385"/>
      <c r="B385" s="54"/>
      <c r="C385" s="54"/>
      <c r="D385" s="54"/>
      <c r="E385" s="54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s="14" customFormat="1" ht="15" customHeight="1" x14ac:dyDescent="0.3">
      <c r="A386"/>
      <c r="B386" s="54"/>
      <c r="C386" s="54"/>
      <c r="D386" s="54"/>
      <c r="E386" s="54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</row>
    <row r="387" spans="1:37" s="14" customFormat="1" ht="15" customHeight="1" x14ac:dyDescent="0.3">
      <c r="A387"/>
      <c r="B387" s="54"/>
      <c r="C387" s="54"/>
      <c r="D387" s="54"/>
      <c r="E387" s="54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</row>
    <row r="388" spans="1:37" s="14" customFormat="1" ht="15" customHeight="1" x14ac:dyDescent="0.3">
      <c r="A388"/>
      <c r="B388" s="54"/>
      <c r="C388" s="54"/>
      <c r="D388" s="54"/>
      <c r="E388" s="54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s="14" customFormat="1" ht="15" customHeight="1" x14ac:dyDescent="0.3">
      <c r="A389"/>
      <c r="B389" s="54"/>
      <c r="C389" s="54"/>
      <c r="D389" s="54"/>
      <c r="E389" s="54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</row>
    <row r="390" spans="1:37" s="14" customFormat="1" ht="15" customHeight="1" x14ac:dyDescent="0.3">
      <c r="A390"/>
      <c r="B390" s="54"/>
      <c r="C390" s="54"/>
      <c r="D390" s="54"/>
      <c r="E390" s="54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</row>
    <row r="391" spans="1:37" s="14" customFormat="1" ht="15" customHeight="1" x14ac:dyDescent="0.3">
      <c r="A391"/>
      <c r="B391" s="54"/>
      <c r="C391" s="54"/>
      <c r="D391" s="54"/>
      <c r="E391" s="54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s="14" customFormat="1" ht="15" customHeight="1" x14ac:dyDescent="0.3">
      <c r="A392"/>
      <c r="B392" s="54"/>
      <c r="C392" s="54"/>
      <c r="D392" s="54"/>
      <c r="E392" s="54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</row>
    <row r="393" spans="1:37" s="14" customFormat="1" ht="15" customHeight="1" x14ac:dyDescent="0.3">
      <c r="A393"/>
      <c r="B393" s="54"/>
      <c r="C393" s="54"/>
      <c r="D393" s="54"/>
      <c r="E393" s="54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</row>
    <row r="394" spans="1:37" s="14" customFormat="1" ht="15" customHeight="1" x14ac:dyDescent="0.3">
      <c r="A394"/>
      <c r="B394" s="54"/>
      <c r="C394" s="54"/>
      <c r="D394" s="54"/>
      <c r="E394" s="5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s="14" customFormat="1" ht="15" customHeight="1" x14ac:dyDescent="0.3">
      <c r="A395"/>
      <c r="B395" s="54"/>
      <c r="C395" s="54"/>
      <c r="D395" s="54"/>
      <c r="E395" s="54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</row>
    <row r="396" spans="1:37" s="14" customFormat="1" ht="15" customHeight="1" x14ac:dyDescent="0.3">
      <c r="A396"/>
      <c r="B396" s="54"/>
      <c r="C396" s="54"/>
      <c r="D396" s="54"/>
      <c r="E396" s="54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</row>
    <row r="397" spans="1:37" s="14" customFormat="1" ht="15" customHeight="1" x14ac:dyDescent="0.3">
      <c r="A397"/>
      <c r="B397" s="54"/>
      <c r="C397" s="54"/>
      <c r="D397" s="54"/>
      <c r="E397" s="54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s="14" customFormat="1" ht="15" customHeight="1" x14ac:dyDescent="0.3">
      <c r="A398"/>
      <c r="B398" s="54"/>
      <c r="C398" s="54"/>
      <c r="D398" s="54"/>
      <c r="E398" s="54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</row>
    <row r="399" spans="1:37" s="14" customFormat="1" ht="15" customHeight="1" x14ac:dyDescent="0.3">
      <c r="A399"/>
      <c r="B399" s="54"/>
      <c r="C399" s="54"/>
      <c r="D399" s="54"/>
      <c r="E399" s="54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</row>
    <row r="400" spans="1:37" s="14" customFormat="1" ht="15" customHeight="1" x14ac:dyDescent="0.3">
      <c r="A400"/>
      <c r="B400" s="54"/>
      <c r="C400" s="54"/>
      <c r="D400" s="54"/>
      <c r="E400" s="54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s="14" customFormat="1" ht="15" customHeight="1" x14ac:dyDescent="0.3">
      <c r="A401"/>
      <c r="B401" s="54"/>
      <c r="C401" s="54"/>
      <c r="D401" s="54"/>
      <c r="E401" s="54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</row>
    <row r="402" spans="1:37" s="14" customFormat="1" ht="15" customHeight="1" x14ac:dyDescent="0.3">
      <c r="A402"/>
      <c r="B402" s="54"/>
      <c r="C402" s="54"/>
      <c r="D402" s="54"/>
      <c r="E402" s="54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</row>
    <row r="403" spans="1:37" s="14" customFormat="1" ht="15" customHeight="1" x14ac:dyDescent="0.3">
      <c r="A403"/>
      <c r="B403" s="54"/>
      <c r="C403" s="54"/>
      <c r="D403" s="54"/>
      <c r="E403" s="54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s="14" customFormat="1" ht="15" customHeight="1" x14ac:dyDescent="0.3">
      <c r="A404"/>
      <c r="B404" s="54"/>
      <c r="C404" s="54"/>
      <c r="D404" s="54"/>
      <c r="E404" s="5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</row>
    <row r="405" spans="1:37" s="14" customFormat="1" ht="15" customHeight="1" x14ac:dyDescent="0.3">
      <c r="A405"/>
      <c r="B405" s="54"/>
      <c r="C405" s="54"/>
      <c r="D405" s="54"/>
      <c r="E405" s="54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</row>
    <row r="406" spans="1:37" s="14" customFormat="1" ht="15" customHeight="1" x14ac:dyDescent="0.3">
      <c r="A406"/>
      <c r="B406" s="54"/>
      <c r="C406" s="54"/>
      <c r="D406" s="54"/>
      <c r="E406" s="54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s="14" customFormat="1" ht="15" customHeight="1" x14ac:dyDescent="0.3">
      <c r="A407"/>
      <c r="B407" s="54"/>
      <c r="C407" s="54"/>
      <c r="D407" s="54"/>
      <c r="E407" s="54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</row>
    <row r="408" spans="1:37" s="14" customFormat="1" ht="15" customHeight="1" x14ac:dyDescent="0.3">
      <c r="A408"/>
      <c r="B408" s="54"/>
      <c r="C408" s="54"/>
      <c r="D408" s="54"/>
      <c r="E408" s="54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</row>
    <row r="409" spans="1:37" s="14" customFormat="1" ht="15" customHeight="1" x14ac:dyDescent="0.3">
      <c r="A409"/>
      <c r="B409" s="54"/>
      <c r="C409" s="54"/>
      <c r="D409" s="54"/>
      <c r="E409" s="54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s="14" customFormat="1" ht="15" customHeight="1" x14ac:dyDescent="0.3">
      <c r="A410"/>
      <c r="B410" s="54"/>
      <c r="C410" s="54"/>
      <c r="D410" s="54"/>
      <c r="E410" s="54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</row>
    <row r="411" spans="1:37" s="14" customFormat="1" ht="15" customHeight="1" x14ac:dyDescent="0.3">
      <c r="A411"/>
      <c r="B411" s="54"/>
      <c r="C411" s="54"/>
      <c r="D411" s="54"/>
      <c r="E411" s="54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</row>
    <row r="412" spans="1:37" s="14" customFormat="1" ht="15" customHeight="1" x14ac:dyDescent="0.3">
      <c r="A412"/>
      <c r="B412" s="54"/>
      <c r="C412" s="54"/>
      <c r="D412" s="54"/>
      <c r="E412" s="54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s="14" customFormat="1" ht="15" customHeight="1" x14ac:dyDescent="0.3">
      <c r="A413"/>
      <c r="B413" s="54"/>
      <c r="C413" s="54"/>
      <c r="D413" s="54"/>
      <c r="E413" s="54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</row>
    <row r="414" spans="1:37" s="14" customFormat="1" ht="15" customHeight="1" x14ac:dyDescent="0.3">
      <c r="A414"/>
      <c r="B414" s="54"/>
      <c r="C414" s="54"/>
      <c r="D414" s="54"/>
      <c r="E414" s="5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</row>
    <row r="415" spans="1:37" s="14" customFormat="1" ht="15" customHeight="1" x14ac:dyDescent="0.3">
      <c r="A415"/>
      <c r="B415" s="54"/>
      <c r="C415" s="54"/>
      <c r="D415" s="54"/>
      <c r="E415" s="54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s="14" customFormat="1" ht="15" customHeight="1" x14ac:dyDescent="0.3">
      <c r="A416"/>
      <c r="B416" s="54"/>
      <c r="C416" s="54"/>
      <c r="D416" s="54"/>
      <c r="E416" s="54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</row>
    <row r="417" spans="1:37" s="14" customFormat="1" ht="15" customHeight="1" x14ac:dyDescent="0.3">
      <c r="A417"/>
      <c r="B417" s="54"/>
      <c r="C417" s="54"/>
      <c r="D417" s="54"/>
      <c r="E417" s="54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</row>
    <row r="418" spans="1:37" s="14" customFormat="1" ht="15" customHeight="1" x14ac:dyDescent="0.3">
      <c r="A418"/>
      <c r="B418" s="54"/>
      <c r="C418" s="54"/>
      <c r="D418" s="54"/>
      <c r="E418" s="54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s="14" customFormat="1" ht="15" customHeight="1" x14ac:dyDescent="0.3">
      <c r="A419"/>
      <c r="B419" s="54"/>
      <c r="C419" s="54"/>
      <c r="D419" s="54"/>
      <c r="E419" s="54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</row>
    <row r="420" spans="1:37" s="14" customFormat="1" ht="15" customHeight="1" x14ac:dyDescent="0.3">
      <c r="A420"/>
      <c r="B420" s="54"/>
      <c r="C420" s="54"/>
      <c r="D420" s="54"/>
      <c r="E420" s="54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</row>
    <row r="421" spans="1:37" s="14" customFormat="1" ht="15" customHeight="1" x14ac:dyDescent="0.3">
      <c r="A421"/>
      <c r="B421" s="54"/>
      <c r="C421" s="54"/>
      <c r="D421" s="54"/>
      <c r="E421" s="54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s="14" customFormat="1" ht="15" customHeight="1" x14ac:dyDescent="0.3">
      <c r="A422"/>
      <c r="B422" s="54"/>
      <c r="C422" s="54"/>
      <c r="D422" s="54"/>
      <c r="E422" s="54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</row>
    <row r="423" spans="1:37" s="14" customFormat="1" ht="15" customHeight="1" x14ac:dyDescent="0.3">
      <c r="A423"/>
      <c r="B423" s="54"/>
      <c r="C423" s="54"/>
      <c r="D423" s="54"/>
      <c r="E423" s="54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</row>
    <row r="424" spans="1:37" s="14" customFormat="1" ht="15" customHeight="1" x14ac:dyDescent="0.3">
      <c r="A424"/>
      <c r="B424" s="54"/>
      <c r="C424" s="54"/>
      <c r="D424" s="54"/>
      <c r="E424" s="5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s="14" customFormat="1" ht="15" customHeight="1" x14ac:dyDescent="0.3">
      <c r="A425"/>
      <c r="B425" s="54"/>
      <c r="C425" s="54"/>
      <c r="D425" s="54"/>
      <c r="E425" s="54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</row>
    <row r="426" spans="1:37" s="14" customFormat="1" ht="15" customHeight="1" x14ac:dyDescent="0.3">
      <c r="A426"/>
      <c r="B426" s="54"/>
      <c r="C426" s="54"/>
      <c r="D426" s="54"/>
      <c r="E426" s="54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</row>
    <row r="427" spans="1:37" s="14" customFormat="1" ht="15" customHeight="1" x14ac:dyDescent="0.3">
      <c r="A427"/>
      <c r="B427" s="54"/>
      <c r="C427" s="54"/>
      <c r="D427" s="54"/>
      <c r="E427" s="54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s="14" customFormat="1" ht="15" customHeight="1" x14ac:dyDescent="0.3">
      <c r="A428"/>
      <c r="B428" s="54"/>
      <c r="C428" s="54"/>
      <c r="D428" s="54"/>
      <c r="E428" s="54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</row>
    <row r="429" spans="1:37" s="14" customFormat="1" ht="15" customHeight="1" x14ac:dyDescent="0.3">
      <c r="A429"/>
      <c r="B429" s="54"/>
      <c r="C429" s="54"/>
      <c r="D429" s="54"/>
      <c r="E429" s="54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</row>
    <row r="430" spans="1:37" s="14" customFormat="1" ht="15" customHeight="1" x14ac:dyDescent="0.3">
      <c r="A430"/>
      <c r="B430" s="54"/>
      <c r="C430" s="54"/>
      <c r="D430" s="54"/>
      <c r="E430" s="54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s="14" customFormat="1" ht="15" customHeight="1" x14ac:dyDescent="0.3">
      <c r="A431"/>
      <c r="B431" s="54"/>
      <c r="C431" s="54"/>
      <c r="D431" s="54"/>
      <c r="E431" s="54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</row>
    <row r="432" spans="1:37" s="14" customFormat="1" ht="15" customHeight="1" x14ac:dyDescent="0.3">
      <c r="A432"/>
      <c r="B432" s="54"/>
      <c r="C432" s="54"/>
      <c r="D432" s="54"/>
      <c r="E432" s="54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</row>
    <row r="433" spans="1:37" s="14" customFormat="1" ht="15" customHeight="1" x14ac:dyDescent="0.3">
      <c r="A433"/>
      <c r="B433" s="54"/>
      <c r="C433" s="54"/>
      <c r="D433" s="54"/>
      <c r="E433" s="54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s="14" customFormat="1" ht="15" customHeight="1" x14ac:dyDescent="0.3">
      <c r="A434"/>
      <c r="B434" s="54"/>
      <c r="C434" s="54"/>
      <c r="D434" s="54"/>
      <c r="E434" s="5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</row>
    <row r="435" spans="1:37" s="14" customFormat="1" ht="15" customHeight="1" x14ac:dyDescent="0.3">
      <c r="A435"/>
      <c r="B435" s="54"/>
      <c r="C435" s="54"/>
      <c r="D435" s="54"/>
      <c r="E435" s="54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</row>
    <row r="436" spans="1:37" s="14" customFormat="1" ht="15" customHeight="1" x14ac:dyDescent="0.3">
      <c r="A436"/>
      <c r="B436" s="54"/>
      <c r="C436" s="54"/>
      <c r="D436" s="54"/>
      <c r="E436" s="54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s="14" customFormat="1" ht="15" customHeight="1" x14ac:dyDescent="0.3">
      <c r="A437"/>
      <c r="B437" s="54"/>
      <c r="C437" s="54"/>
      <c r="D437" s="54"/>
      <c r="E437" s="54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</row>
    <row r="438" spans="1:37" s="14" customFormat="1" ht="15" customHeight="1" x14ac:dyDescent="0.3">
      <c r="A438"/>
      <c r="B438" s="54"/>
      <c r="C438" s="54"/>
      <c r="D438" s="54"/>
      <c r="E438" s="54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</row>
    <row r="439" spans="1:37" s="14" customFormat="1" ht="15" customHeight="1" x14ac:dyDescent="0.3">
      <c r="A439"/>
      <c r="B439" s="54"/>
      <c r="C439" s="54"/>
      <c r="D439" s="54"/>
      <c r="E439" s="54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s="14" customFormat="1" ht="15" customHeight="1" x14ac:dyDescent="0.3">
      <c r="A440"/>
      <c r="B440" s="54"/>
      <c r="C440" s="54"/>
      <c r="D440" s="54"/>
      <c r="E440" s="54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</row>
    <row r="441" spans="1:37" s="14" customFormat="1" ht="15" customHeight="1" x14ac:dyDescent="0.3">
      <c r="A441"/>
      <c r="B441" s="54"/>
      <c r="C441" s="54"/>
      <c r="D441" s="54"/>
      <c r="E441" s="54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</row>
    <row r="442" spans="1:37" s="14" customFormat="1" ht="15" customHeight="1" x14ac:dyDescent="0.3">
      <c r="A442"/>
      <c r="B442" s="54"/>
      <c r="C442" s="54"/>
      <c r="D442" s="54"/>
      <c r="E442" s="54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s="14" customFormat="1" ht="15" customHeight="1" x14ac:dyDescent="0.3">
      <c r="A443"/>
      <c r="B443" s="54"/>
      <c r="C443" s="54"/>
      <c r="D443" s="54"/>
      <c r="E443" s="54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</row>
    <row r="444" spans="1:37" s="14" customFormat="1" ht="15" customHeight="1" x14ac:dyDescent="0.3">
      <c r="A444"/>
      <c r="B444" s="54"/>
      <c r="C444" s="54"/>
      <c r="D444" s="54"/>
      <c r="E444" s="5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</row>
    <row r="445" spans="1:37" s="14" customFormat="1" ht="15" customHeight="1" x14ac:dyDescent="0.3">
      <c r="A445"/>
      <c r="B445" s="54"/>
      <c r="C445" s="54"/>
      <c r="D445" s="54"/>
      <c r="E445" s="54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s="14" customFormat="1" ht="15" customHeight="1" x14ac:dyDescent="0.3">
      <c r="A446"/>
      <c r="B446" s="54"/>
      <c r="C446" s="54"/>
      <c r="D446" s="54"/>
      <c r="E446" s="54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</row>
    <row r="447" spans="1:37" s="14" customFormat="1" ht="15" customHeight="1" x14ac:dyDescent="0.3">
      <c r="A447"/>
      <c r="B447" s="54"/>
      <c r="C447" s="54"/>
      <c r="D447" s="54"/>
      <c r="E447" s="54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</row>
    <row r="448" spans="1:37" s="14" customFormat="1" ht="15" customHeight="1" x14ac:dyDescent="0.3">
      <c r="A448"/>
      <c r="B448" s="54"/>
      <c r="C448" s="54"/>
      <c r="D448" s="54"/>
      <c r="E448" s="54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s="14" customFormat="1" ht="15" customHeight="1" x14ac:dyDescent="0.3">
      <c r="A449"/>
      <c r="B449" s="54"/>
      <c r="C449" s="54"/>
      <c r="D449" s="54"/>
      <c r="E449" s="54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</row>
    <row r="450" spans="1:37" s="14" customFormat="1" ht="15" customHeight="1" x14ac:dyDescent="0.3">
      <c r="A450"/>
      <c r="B450" s="54"/>
      <c r="C450" s="54"/>
      <c r="D450" s="54"/>
      <c r="E450" s="54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</row>
    <row r="451" spans="1:37" s="14" customFormat="1" ht="15" customHeight="1" x14ac:dyDescent="0.3">
      <c r="A451"/>
      <c r="B451" s="54"/>
      <c r="C451" s="54"/>
      <c r="D451" s="54"/>
      <c r="E451" s="54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s="14" customFormat="1" ht="15" customHeight="1" x14ac:dyDescent="0.3">
      <c r="A452"/>
      <c r="B452" s="54"/>
      <c r="C452" s="54"/>
      <c r="D452" s="54"/>
      <c r="E452" s="54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</row>
    <row r="453" spans="1:37" s="14" customFormat="1" ht="15" customHeight="1" x14ac:dyDescent="0.3">
      <c r="A453"/>
      <c r="B453" s="54"/>
      <c r="C453" s="54"/>
      <c r="D453" s="54"/>
      <c r="E453" s="54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</row>
    <row r="454" spans="1:37" s="14" customFormat="1" ht="15" customHeight="1" x14ac:dyDescent="0.3">
      <c r="A454"/>
      <c r="B454" s="54"/>
      <c r="C454" s="54"/>
      <c r="D454" s="54"/>
      <c r="E454" s="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s="14" customFormat="1" ht="15" customHeight="1" x14ac:dyDescent="0.3">
      <c r="A455"/>
      <c r="B455" s="54"/>
      <c r="C455" s="54"/>
      <c r="D455" s="54"/>
      <c r="E455" s="54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</row>
    <row r="456" spans="1:37" s="14" customFormat="1" ht="15" customHeight="1" x14ac:dyDescent="0.3">
      <c r="A456"/>
      <c r="B456" s="54"/>
      <c r="C456" s="54"/>
      <c r="D456" s="54"/>
      <c r="E456" s="54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</row>
    <row r="457" spans="1:37" s="14" customFormat="1" ht="15" customHeight="1" x14ac:dyDescent="0.3">
      <c r="A457"/>
      <c r="B457" s="54"/>
      <c r="C457" s="54"/>
      <c r="D457" s="54"/>
      <c r="E457" s="54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s="14" customFormat="1" ht="15" customHeight="1" x14ac:dyDescent="0.3">
      <c r="A458"/>
      <c r="B458" s="54"/>
      <c r="C458" s="54"/>
      <c r="D458" s="54"/>
      <c r="E458" s="54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</row>
    <row r="459" spans="1:37" s="14" customFormat="1" ht="15" customHeight="1" x14ac:dyDescent="0.3">
      <c r="A459"/>
      <c r="B459" s="54"/>
      <c r="C459" s="54"/>
      <c r="D459" s="54"/>
      <c r="E459" s="54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</row>
    <row r="460" spans="1:37" s="14" customFormat="1" ht="15" customHeight="1" x14ac:dyDescent="0.3">
      <c r="A460"/>
      <c r="B460" s="54"/>
      <c r="C460" s="54"/>
      <c r="D460" s="54"/>
      <c r="E460" s="54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s="14" customFormat="1" ht="15" customHeight="1" x14ac:dyDescent="0.3">
      <c r="A461"/>
      <c r="B461" s="54"/>
      <c r="C461" s="54"/>
      <c r="D461" s="54"/>
      <c r="E461" s="54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</row>
    <row r="462" spans="1:37" s="14" customFormat="1" ht="15" customHeight="1" x14ac:dyDescent="0.3">
      <c r="A462"/>
      <c r="B462" s="54"/>
      <c r="C462" s="54"/>
      <c r="D462" s="54"/>
      <c r="E462" s="54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</row>
    <row r="463" spans="1:37" s="14" customFormat="1" ht="15" customHeight="1" x14ac:dyDescent="0.3">
      <c r="A463"/>
      <c r="B463" s="54"/>
      <c r="C463" s="54"/>
      <c r="D463" s="54"/>
      <c r="E463" s="54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s="14" customFormat="1" ht="15" customHeight="1" x14ac:dyDescent="0.3">
      <c r="A464"/>
      <c r="B464" s="54"/>
      <c r="C464" s="54"/>
      <c r="D464" s="54"/>
      <c r="E464" s="5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</row>
    <row r="465" spans="1:37" s="14" customFormat="1" ht="15" customHeight="1" x14ac:dyDescent="0.3">
      <c r="A465"/>
      <c r="B465" s="54"/>
      <c r="C465" s="54"/>
      <c r="D465" s="54"/>
      <c r="E465" s="54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</row>
    <row r="466" spans="1:37" s="14" customFormat="1" ht="15" customHeight="1" x14ac:dyDescent="0.3">
      <c r="A466"/>
      <c r="B466" s="54"/>
      <c r="C466" s="54"/>
      <c r="D466" s="54"/>
      <c r="E466" s="54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s="14" customFormat="1" ht="15" customHeight="1" x14ac:dyDescent="0.3">
      <c r="A467"/>
      <c r="B467" s="54"/>
      <c r="C467" s="54"/>
      <c r="D467" s="54"/>
      <c r="E467" s="54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</row>
    <row r="468" spans="1:37" s="14" customFormat="1" ht="15" customHeight="1" x14ac:dyDescent="0.3">
      <c r="A468"/>
      <c r="B468" s="54"/>
      <c r="C468" s="54"/>
      <c r="D468" s="54"/>
      <c r="E468" s="54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</row>
    <row r="469" spans="1:37" s="14" customFormat="1" ht="15" customHeight="1" x14ac:dyDescent="0.3">
      <c r="A469"/>
      <c r="B469" s="54"/>
      <c r="C469" s="54"/>
      <c r="D469" s="54"/>
      <c r="E469" s="54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s="14" customFormat="1" ht="15" customHeight="1" x14ac:dyDescent="0.3">
      <c r="A470"/>
      <c r="B470" s="54"/>
      <c r="C470" s="54"/>
      <c r="D470" s="54"/>
      <c r="E470" s="54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</row>
    <row r="471" spans="1:37" s="14" customFormat="1" ht="15" customHeight="1" x14ac:dyDescent="0.3">
      <c r="A471"/>
      <c r="B471" s="54"/>
      <c r="C471" s="54"/>
      <c r="D471" s="54"/>
      <c r="E471" s="54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</row>
    <row r="472" spans="1:37" s="14" customFormat="1" ht="15" customHeight="1" x14ac:dyDescent="0.3">
      <c r="A472"/>
      <c r="B472" s="54"/>
      <c r="C472" s="54"/>
      <c r="D472" s="54"/>
      <c r="E472" s="54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s="14" customFormat="1" ht="15" customHeight="1" x14ac:dyDescent="0.3">
      <c r="A473"/>
      <c r="B473" s="54"/>
      <c r="C473" s="54"/>
      <c r="D473" s="54"/>
      <c r="E473" s="54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</row>
    <row r="474" spans="1:37" s="14" customFormat="1" ht="15" customHeight="1" x14ac:dyDescent="0.3">
      <c r="A474"/>
      <c r="B474" s="54"/>
      <c r="C474" s="54"/>
      <c r="D474" s="54"/>
      <c r="E474" s="5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</row>
    <row r="475" spans="1:37" s="14" customFormat="1" ht="15" customHeight="1" x14ac:dyDescent="0.3">
      <c r="A475"/>
      <c r="B475" s="54"/>
      <c r="C475" s="54"/>
      <c r="D475" s="54"/>
      <c r="E475" s="54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s="14" customFormat="1" ht="15" customHeight="1" x14ac:dyDescent="0.3">
      <c r="A476"/>
      <c r="B476" s="54"/>
      <c r="C476" s="54"/>
      <c r="D476" s="54"/>
      <c r="E476" s="54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</row>
    <row r="477" spans="1:37" s="14" customFormat="1" ht="15" customHeight="1" x14ac:dyDescent="0.3">
      <c r="A477"/>
      <c r="B477" s="54"/>
      <c r="C477" s="54"/>
      <c r="D477" s="54"/>
      <c r="E477" s="54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</row>
    <row r="478" spans="1:37" s="14" customFormat="1" ht="15" customHeight="1" x14ac:dyDescent="0.3">
      <c r="A478"/>
      <c r="B478" s="54"/>
      <c r="C478" s="54"/>
      <c r="D478" s="54"/>
      <c r="E478" s="54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s="14" customFormat="1" ht="15" customHeight="1" x14ac:dyDescent="0.3">
      <c r="A479"/>
      <c r="B479" s="54"/>
      <c r="C479" s="54"/>
      <c r="D479" s="54"/>
      <c r="E479" s="54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</row>
    <row r="480" spans="1:37" s="14" customFormat="1" ht="15" customHeight="1" x14ac:dyDescent="0.3">
      <c r="A480"/>
      <c r="B480" s="54"/>
      <c r="C480" s="54"/>
      <c r="D480" s="54"/>
      <c r="E480" s="54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</row>
    <row r="481" spans="1:37" s="14" customFormat="1" ht="15" customHeight="1" x14ac:dyDescent="0.3">
      <c r="A481"/>
      <c r="B481" s="54"/>
      <c r="C481" s="54"/>
      <c r="D481" s="54"/>
      <c r="E481" s="54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s="14" customFormat="1" ht="15" customHeight="1" x14ac:dyDescent="0.3">
      <c r="A482"/>
      <c r="B482" s="54"/>
      <c r="C482" s="54"/>
      <c r="D482" s="54"/>
      <c r="E482" s="54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</row>
    <row r="483" spans="1:37" s="14" customFormat="1" ht="15" customHeight="1" x14ac:dyDescent="0.3">
      <c r="A483"/>
      <c r="B483" s="54"/>
      <c r="C483" s="54"/>
      <c r="D483" s="54"/>
      <c r="E483" s="54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</row>
    <row r="484" spans="1:37" s="14" customFormat="1" ht="15" customHeight="1" x14ac:dyDescent="0.3">
      <c r="A484"/>
      <c r="B484" s="54"/>
      <c r="C484" s="54"/>
      <c r="D484" s="54"/>
      <c r="E484" s="5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s="14" customFormat="1" ht="15" customHeight="1" x14ac:dyDescent="0.3">
      <c r="A485"/>
      <c r="B485" s="54"/>
      <c r="C485" s="54"/>
      <c r="D485" s="54"/>
      <c r="E485" s="54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</row>
    <row r="486" spans="1:37" s="14" customFormat="1" ht="15" customHeight="1" x14ac:dyDescent="0.3">
      <c r="A486"/>
      <c r="B486" s="54"/>
      <c r="C486" s="54"/>
      <c r="D486" s="54"/>
      <c r="E486" s="54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</row>
    <row r="487" spans="1:37" s="14" customFormat="1" ht="15" customHeight="1" x14ac:dyDescent="0.3">
      <c r="A487"/>
      <c r="B487" s="54"/>
      <c r="C487" s="54"/>
      <c r="D487" s="54"/>
      <c r="E487" s="54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s="14" customFormat="1" ht="15" customHeight="1" x14ac:dyDescent="0.3">
      <c r="A488"/>
      <c r="B488" s="54"/>
      <c r="C488" s="54"/>
      <c r="D488" s="54"/>
      <c r="E488" s="54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</row>
    <row r="489" spans="1:37" s="14" customFormat="1" ht="15" customHeight="1" x14ac:dyDescent="0.3">
      <c r="A489"/>
      <c r="B489" s="54"/>
      <c r="C489" s="54"/>
      <c r="D489" s="54"/>
      <c r="E489" s="54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</row>
    <row r="490" spans="1:37" s="14" customFormat="1" ht="15" customHeight="1" x14ac:dyDescent="0.3">
      <c r="A490"/>
      <c r="B490" s="54"/>
      <c r="C490" s="54"/>
      <c r="D490" s="54"/>
      <c r="E490" s="54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s="14" customFormat="1" ht="15" customHeight="1" x14ac:dyDescent="0.3">
      <c r="A491"/>
      <c r="B491" s="54"/>
      <c r="C491" s="54"/>
      <c r="D491" s="54"/>
      <c r="E491" s="54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</row>
    <row r="492" spans="1:37" s="14" customFormat="1" ht="15" customHeight="1" x14ac:dyDescent="0.3">
      <c r="A492"/>
      <c r="B492" s="54"/>
      <c r="C492" s="54"/>
      <c r="D492" s="54"/>
      <c r="E492" s="54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</row>
    <row r="493" spans="1:37" s="14" customFormat="1" ht="15" customHeight="1" x14ac:dyDescent="0.3">
      <c r="A493"/>
      <c r="B493" s="54"/>
      <c r="C493" s="54"/>
      <c r="D493" s="54"/>
      <c r="E493" s="54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s="14" customFormat="1" ht="15" customHeight="1" x14ac:dyDescent="0.3">
      <c r="A494"/>
      <c r="B494" s="54"/>
      <c r="C494" s="54"/>
      <c r="D494" s="54"/>
      <c r="E494" s="5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</row>
    <row r="495" spans="1:37" s="14" customFormat="1" ht="15" customHeight="1" x14ac:dyDescent="0.3">
      <c r="A495"/>
      <c r="B495" s="54"/>
      <c r="C495" s="54"/>
      <c r="D495" s="54"/>
      <c r="E495" s="54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</row>
    <row r="496" spans="1:37" s="14" customFormat="1" ht="15" customHeight="1" x14ac:dyDescent="0.3">
      <c r="A496"/>
      <c r="B496" s="54"/>
      <c r="C496" s="54"/>
      <c r="D496" s="54"/>
      <c r="E496" s="54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s="14" customFormat="1" ht="15" customHeight="1" x14ac:dyDescent="0.3">
      <c r="A497"/>
      <c r="B497" s="54"/>
      <c r="C497" s="54"/>
      <c r="D497" s="54"/>
      <c r="E497" s="54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</row>
    <row r="498" spans="1:37" s="14" customFormat="1" ht="15" customHeight="1" x14ac:dyDescent="0.3">
      <c r="A498"/>
      <c r="B498" s="54"/>
      <c r="C498" s="54"/>
      <c r="D498" s="54"/>
      <c r="E498" s="54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</row>
    <row r="499" spans="1:37" s="14" customFormat="1" ht="15" customHeight="1" x14ac:dyDescent="0.3">
      <c r="A499"/>
      <c r="B499" s="54"/>
      <c r="C499" s="54"/>
      <c r="D499" s="54"/>
      <c r="E499" s="54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s="14" customFormat="1" ht="15" customHeight="1" x14ac:dyDescent="0.3">
      <c r="A500"/>
      <c r="B500" s="54"/>
      <c r="C500" s="54"/>
      <c r="D500" s="54"/>
      <c r="E500" s="54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</row>
    <row r="501" spans="1:37" s="14" customFormat="1" ht="15" customHeight="1" x14ac:dyDescent="0.3">
      <c r="A501"/>
      <c r="B501" s="54"/>
      <c r="C501" s="54"/>
      <c r="D501" s="54"/>
      <c r="E501" s="54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</row>
    <row r="502" spans="1:37" s="14" customFormat="1" ht="15" customHeight="1" x14ac:dyDescent="0.3">
      <c r="A502"/>
      <c r="B502" s="54"/>
      <c r="C502" s="54"/>
      <c r="D502" s="54"/>
      <c r="E502" s="54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</row>
    <row r="503" spans="1:37" s="14" customFormat="1" ht="15" customHeight="1" x14ac:dyDescent="0.3">
      <c r="A503"/>
      <c r="B503" s="54"/>
      <c r="C503" s="54"/>
      <c r="D503" s="54"/>
      <c r="E503" s="54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</row>
    <row r="504" spans="1:37" s="14" customFormat="1" ht="15" customHeight="1" x14ac:dyDescent="0.3">
      <c r="A504"/>
      <c r="B504" s="54"/>
      <c r="C504" s="54"/>
      <c r="D504" s="54"/>
      <c r="E504" s="5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</row>
    <row r="505" spans="1:37" s="14" customFormat="1" ht="15" customHeight="1" x14ac:dyDescent="0.3">
      <c r="A505"/>
      <c r="B505" s="54"/>
      <c r="C505" s="54"/>
      <c r="D505" s="54"/>
      <c r="E505" s="54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s="14" customFormat="1" ht="15" customHeight="1" x14ac:dyDescent="0.3">
      <c r="A506"/>
      <c r="B506" s="54"/>
      <c r="C506" s="54"/>
      <c r="D506" s="54"/>
      <c r="E506" s="54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</row>
    <row r="507" spans="1:37" s="14" customFormat="1" ht="15" customHeight="1" x14ac:dyDescent="0.3">
      <c r="A507"/>
      <c r="B507" s="54"/>
      <c r="C507" s="54"/>
      <c r="D507" s="54"/>
      <c r="E507" s="54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</row>
    <row r="508" spans="1:37" s="14" customFormat="1" ht="15" customHeight="1" x14ac:dyDescent="0.3">
      <c r="A508"/>
      <c r="B508" s="54"/>
      <c r="C508" s="54"/>
      <c r="D508" s="54"/>
      <c r="E508" s="54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s="14" customFormat="1" ht="15" customHeight="1" x14ac:dyDescent="0.3">
      <c r="A509"/>
      <c r="B509" s="54"/>
      <c r="C509" s="54"/>
      <c r="D509" s="54"/>
      <c r="E509" s="54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</row>
    <row r="510" spans="1:37" s="14" customFormat="1" ht="15" customHeight="1" x14ac:dyDescent="0.3">
      <c r="A510"/>
      <c r="B510" s="54"/>
      <c r="C510" s="54"/>
      <c r="D510" s="54"/>
      <c r="E510" s="54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</row>
    <row r="511" spans="1:37" s="14" customFormat="1" ht="15" customHeight="1" x14ac:dyDescent="0.3">
      <c r="A511"/>
      <c r="B511" s="54"/>
      <c r="C511" s="54"/>
      <c r="D511" s="54"/>
      <c r="E511" s="54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s="14" customFormat="1" ht="15" customHeight="1" x14ac:dyDescent="0.3">
      <c r="A512"/>
      <c r="B512" s="54"/>
      <c r="C512" s="54"/>
      <c r="D512" s="54"/>
      <c r="E512" s="54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</row>
    <row r="513" spans="1:37" s="14" customFormat="1" ht="15" customHeight="1" x14ac:dyDescent="0.3">
      <c r="A513"/>
      <c r="B513" s="54"/>
      <c r="C513" s="54"/>
      <c r="D513" s="54"/>
      <c r="E513" s="54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</row>
    <row r="514" spans="1:37" s="14" customFormat="1" ht="15" customHeight="1" x14ac:dyDescent="0.3">
      <c r="A514"/>
      <c r="B514" s="54"/>
      <c r="C514" s="54"/>
      <c r="D514" s="54"/>
      <c r="E514" s="5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s="14" customFormat="1" ht="15" customHeight="1" x14ac:dyDescent="0.3">
      <c r="A515"/>
      <c r="B515" s="54"/>
      <c r="C515" s="54"/>
      <c r="D515" s="54"/>
      <c r="E515" s="54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</row>
    <row r="516" spans="1:37" s="14" customFormat="1" ht="15" customHeight="1" x14ac:dyDescent="0.3">
      <c r="A516"/>
      <c r="B516" s="54"/>
      <c r="C516" s="54"/>
      <c r="D516" s="54"/>
      <c r="E516" s="54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</row>
    <row r="517" spans="1:37" s="14" customFormat="1" ht="15" customHeight="1" x14ac:dyDescent="0.3">
      <c r="A517"/>
      <c r="B517" s="54"/>
      <c r="C517" s="54"/>
      <c r="D517" s="54"/>
      <c r="E517" s="54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s="14" customFormat="1" ht="15" customHeight="1" x14ac:dyDescent="0.3">
      <c r="A518"/>
      <c r="B518" s="54"/>
      <c r="C518" s="54"/>
      <c r="D518" s="54"/>
      <c r="E518" s="54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</row>
    <row r="519" spans="1:37" s="14" customFormat="1" ht="15" customHeight="1" x14ac:dyDescent="0.3">
      <c r="A519"/>
      <c r="B519" s="54"/>
      <c r="C519" s="54"/>
      <c r="D519" s="54"/>
      <c r="E519" s="54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</row>
    <row r="520" spans="1:37" s="14" customFormat="1" ht="15" customHeight="1" x14ac:dyDescent="0.3">
      <c r="A520"/>
      <c r="B520" s="54"/>
      <c r="C520" s="54"/>
      <c r="D520" s="54"/>
      <c r="E520" s="54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</row>
    <row r="521" spans="1:37" s="14" customFormat="1" ht="15" customHeight="1" x14ac:dyDescent="0.3">
      <c r="A521"/>
      <c r="B521" s="54"/>
      <c r="C521" s="54"/>
      <c r="D521" s="54"/>
      <c r="E521" s="54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</row>
    <row r="522" spans="1:37" s="14" customFormat="1" ht="15" customHeight="1" x14ac:dyDescent="0.3">
      <c r="A522"/>
      <c r="B522" s="54"/>
      <c r="C522" s="54"/>
      <c r="D522" s="54"/>
      <c r="E522" s="54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</row>
    <row r="523" spans="1:37" s="14" customFormat="1" ht="15" customHeight="1" x14ac:dyDescent="0.3">
      <c r="A523"/>
      <c r="B523" s="54"/>
      <c r="C523" s="54"/>
      <c r="D523" s="54"/>
      <c r="E523" s="54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s="14" customFormat="1" ht="15" customHeight="1" x14ac:dyDescent="0.3">
      <c r="A524"/>
      <c r="B524" s="54"/>
      <c r="C524" s="54"/>
      <c r="D524" s="54"/>
      <c r="E524" s="5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</row>
    <row r="525" spans="1:37" s="14" customFormat="1" ht="15" customHeight="1" x14ac:dyDescent="0.3">
      <c r="A525"/>
      <c r="B525" s="54"/>
      <c r="C525" s="54"/>
      <c r="D525" s="54"/>
      <c r="E525" s="54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</row>
    <row r="526" spans="1:37" s="14" customFormat="1" ht="15" customHeight="1" x14ac:dyDescent="0.3">
      <c r="A526"/>
      <c r="B526" s="54"/>
      <c r="C526" s="54"/>
      <c r="D526" s="54"/>
      <c r="E526" s="54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s="14" customFormat="1" ht="15" customHeight="1" x14ac:dyDescent="0.3">
      <c r="A527"/>
      <c r="B527" s="54"/>
      <c r="C527" s="54"/>
      <c r="D527" s="54"/>
      <c r="E527" s="54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s="14" customFormat="1" ht="15" customHeight="1" x14ac:dyDescent="0.3">
      <c r="A528"/>
      <c r="B528" s="54"/>
      <c r="C528" s="54"/>
      <c r="D528" s="54"/>
      <c r="E528" s="54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s="14" customFormat="1" ht="15" customHeight="1" x14ac:dyDescent="0.3">
      <c r="A529"/>
      <c r="B529" s="54"/>
      <c r="C529" s="54"/>
      <c r="D529" s="54"/>
      <c r="E529" s="54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s="14" customFormat="1" ht="15" customHeight="1" x14ac:dyDescent="0.3">
      <c r="A530"/>
      <c r="B530" s="54"/>
      <c r="C530" s="54"/>
      <c r="D530" s="54"/>
      <c r="E530" s="54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s="14" customFormat="1" ht="15" customHeight="1" x14ac:dyDescent="0.3">
      <c r="A531"/>
      <c r="B531" s="54"/>
      <c r="C531" s="54"/>
      <c r="D531" s="54"/>
      <c r="E531" s="54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s="14" customFormat="1" ht="15" customHeight="1" x14ac:dyDescent="0.3">
      <c r="A532"/>
      <c r="B532" s="54"/>
      <c r="C532" s="54"/>
      <c r="D532" s="54"/>
      <c r="E532" s="54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s="14" customFormat="1" ht="15" customHeight="1" x14ac:dyDescent="0.3">
      <c r="A533"/>
      <c r="B533" s="54"/>
      <c r="C533" s="54"/>
      <c r="D533" s="54"/>
      <c r="E533" s="54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s="14" customFormat="1" ht="15" customHeight="1" x14ac:dyDescent="0.3">
      <c r="A534"/>
      <c r="B534" s="54"/>
      <c r="C534" s="54"/>
      <c r="D534" s="54"/>
      <c r="E534" s="5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s="14" customFormat="1" ht="15" customHeight="1" x14ac:dyDescent="0.3">
      <c r="A535"/>
      <c r="B535" s="54"/>
      <c r="C535" s="54"/>
      <c r="D535" s="54"/>
      <c r="E535" s="54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s="14" customFormat="1" ht="15" customHeight="1" x14ac:dyDescent="0.3">
      <c r="A536"/>
      <c r="B536" s="54"/>
      <c r="C536" s="54"/>
      <c r="D536" s="54"/>
      <c r="E536" s="54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s="14" customFormat="1" ht="15" customHeight="1" x14ac:dyDescent="0.3">
      <c r="A537"/>
      <c r="B537" s="54"/>
      <c r="C537" s="54"/>
      <c r="D537" s="54"/>
      <c r="E537" s="54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s="14" customFormat="1" ht="15" customHeight="1" x14ac:dyDescent="0.3">
      <c r="A538"/>
      <c r="B538" s="54"/>
      <c r="C538" s="54"/>
      <c r="D538" s="54"/>
      <c r="E538" s="54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s="14" customFormat="1" ht="15" customHeight="1" x14ac:dyDescent="0.3">
      <c r="A539"/>
      <c r="B539" s="54"/>
      <c r="C539" s="54"/>
      <c r="D539" s="54"/>
      <c r="E539" s="54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</row>
    <row r="540" spans="1:37" s="14" customFormat="1" ht="15" customHeight="1" x14ac:dyDescent="0.3">
      <c r="A540"/>
      <c r="B540" s="54"/>
      <c r="C540" s="54"/>
      <c r="D540" s="54"/>
      <c r="E540" s="54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</row>
    <row r="541" spans="1:37" s="14" customFormat="1" ht="15" customHeight="1" x14ac:dyDescent="0.3">
      <c r="A541"/>
      <c r="B541" s="54"/>
      <c r="C541" s="54"/>
      <c r="D541" s="54"/>
      <c r="E541" s="54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s="14" customFormat="1" ht="15" customHeight="1" x14ac:dyDescent="0.3">
      <c r="A542"/>
      <c r="B542" s="54"/>
      <c r="C542" s="54"/>
      <c r="D542" s="54"/>
      <c r="E542" s="54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</row>
    <row r="543" spans="1:37" s="14" customFormat="1" ht="15" customHeight="1" x14ac:dyDescent="0.3">
      <c r="A543"/>
      <c r="B543" s="54"/>
      <c r="C543" s="54"/>
      <c r="D543" s="54"/>
      <c r="E543" s="54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</row>
    <row r="544" spans="1:37" s="14" customFormat="1" ht="15" customHeight="1" x14ac:dyDescent="0.3">
      <c r="A544"/>
      <c r="B544" s="54"/>
      <c r="C544" s="54"/>
      <c r="D544" s="54"/>
      <c r="E544" s="5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s="14" customFormat="1" ht="15" customHeight="1" x14ac:dyDescent="0.3">
      <c r="A545"/>
      <c r="B545" s="54"/>
      <c r="C545" s="54"/>
      <c r="D545" s="54"/>
      <c r="E545" s="54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</row>
    <row r="546" spans="1:37" s="14" customFormat="1" ht="15" customHeight="1" x14ac:dyDescent="0.3">
      <c r="A546"/>
      <c r="B546" s="54"/>
      <c r="C546" s="54"/>
      <c r="D546" s="54"/>
      <c r="E546" s="54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</row>
    <row r="547" spans="1:37" s="14" customFormat="1" ht="15" customHeight="1" x14ac:dyDescent="0.3">
      <c r="A547"/>
      <c r="B547" s="54"/>
      <c r="C547" s="54"/>
      <c r="D547" s="54"/>
      <c r="E547" s="54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s="14" customFormat="1" ht="15" customHeight="1" x14ac:dyDescent="0.3">
      <c r="A548"/>
      <c r="B548" s="54"/>
      <c r="C548" s="54"/>
      <c r="D548" s="54"/>
      <c r="E548" s="54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</row>
    <row r="549" spans="1:37" s="14" customFormat="1" ht="15" customHeight="1" x14ac:dyDescent="0.3">
      <c r="A549"/>
      <c r="B549" s="54"/>
      <c r="C549" s="54"/>
      <c r="D549" s="54"/>
      <c r="E549" s="54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</row>
    <row r="550" spans="1:37" s="14" customFormat="1" ht="15" customHeight="1" x14ac:dyDescent="0.3">
      <c r="A550"/>
      <c r="B550" s="54"/>
      <c r="C550" s="54"/>
      <c r="D550" s="54"/>
      <c r="E550" s="54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s="14" customFormat="1" ht="15" customHeight="1" x14ac:dyDescent="0.3">
      <c r="A551"/>
      <c r="B551" s="54"/>
      <c r="C551" s="54"/>
      <c r="D551" s="54"/>
      <c r="E551" s="54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</row>
    <row r="552" spans="1:37" s="14" customFormat="1" ht="15" customHeight="1" x14ac:dyDescent="0.3">
      <c r="A552"/>
      <c r="B552" s="54"/>
      <c r="C552" s="54"/>
      <c r="D552" s="54"/>
      <c r="E552" s="54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</row>
    <row r="553" spans="1:37" s="14" customFormat="1" ht="15" customHeight="1" x14ac:dyDescent="0.3">
      <c r="A553"/>
      <c r="B553" s="54"/>
      <c r="C553" s="54"/>
      <c r="D553" s="54"/>
      <c r="E553" s="54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s="14" customFormat="1" ht="15" customHeight="1" x14ac:dyDescent="0.3">
      <c r="A554"/>
      <c r="B554" s="54"/>
      <c r="C554" s="54"/>
      <c r="D554" s="54"/>
      <c r="E554" s="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</row>
    <row r="555" spans="1:37" s="14" customFormat="1" ht="15" customHeight="1" x14ac:dyDescent="0.3">
      <c r="A555"/>
      <c r="B555" s="54"/>
      <c r="C555" s="54"/>
      <c r="D555" s="54"/>
      <c r="E555" s="54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</row>
    <row r="556" spans="1:37" s="14" customFormat="1" ht="15" customHeight="1" x14ac:dyDescent="0.3">
      <c r="A556"/>
      <c r="B556" s="54"/>
      <c r="C556" s="54"/>
      <c r="D556" s="54"/>
      <c r="E556" s="54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s="14" customFormat="1" ht="15" customHeight="1" x14ac:dyDescent="0.3">
      <c r="A557"/>
      <c r="B557" s="54"/>
      <c r="C557" s="54"/>
      <c r="D557" s="54"/>
      <c r="E557" s="54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</row>
    <row r="558" spans="1:37" s="14" customFormat="1" ht="15" customHeight="1" x14ac:dyDescent="0.3">
      <c r="A558"/>
      <c r="B558" s="54"/>
      <c r="C558" s="54"/>
      <c r="D558" s="54"/>
      <c r="E558" s="54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</row>
    <row r="559" spans="1:37" s="14" customFormat="1" ht="15" customHeight="1" x14ac:dyDescent="0.3">
      <c r="A559"/>
      <c r="B559" s="54"/>
      <c r="C559" s="54"/>
      <c r="D559" s="54"/>
      <c r="E559" s="54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s="14" customFormat="1" ht="15" customHeight="1" x14ac:dyDescent="0.3">
      <c r="A560"/>
      <c r="B560" s="54"/>
      <c r="C560" s="54"/>
      <c r="D560" s="54"/>
      <c r="E560" s="54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</row>
    <row r="561" spans="1:37" s="14" customFormat="1" ht="15" customHeight="1" x14ac:dyDescent="0.2">
      <c r="B561" s="39"/>
      <c r="C561" s="39"/>
      <c r="D561" s="39"/>
      <c r="E561" s="39"/>
    </row>
    <row r="562" spans="1:37" s="14" customFormat="1" ht="15" customHeight="1" x14ac:dyDescent="0.2">
      <c r="B562" s="39"/>
      <c r="C562" s="39"/>
      <c r="D562" s="39"/>
      <c r="E562" s="39"/>
    </row>
    <row r="563" spans="1:37" s="52" customFormat="1" ht="15" customHeight="1" x14ac:dyDescent="0.3">
      <c r="A563"/>
      <c r="B563" s="54"/>
      <c r="C563" s="54"/>
      <c r="D563" s="54"/>
      <c r="E563" s="54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</row>
    <row r="564" spans="1:37" s="52" customFormat="1" ht="15" customHeight="1" x14ac:dyDescent="0.3">
      <c r="A564"/>
      <c r="B564" s="54"/>
      <c r="C564" s="54"/>
      <c r="D564" s="54"/>
      <c r="E564" s="5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</row>
    <row r="565" spans="1:37" s="52" customFormat="1" ht="15" customHeight="1" x14ac:dyDescent="0.3">
      <c r="A565"/>
      <c r="B565" s="54"/>
      <c r="C565" s="54"/>
      <c r="D565" s="54"/>
      <c r="E565" s="54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s="52" customFormat="1" ht="15" customHeight="1" x14ac:dyDescent="0.3">
      <c r="A566"/>
      <c r="B566" s="54"/>
      <c r="C566" s="54"/>
      <c r="D566" s="54"/>
      <c r="E566" s="54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</row>
    <row r="567" spans="1:37" s="52" customFormat="1" ht="15" customHeight="1" x14ac:dyDescent="0.3">
      <c r="A567"/>
      <c r="B567" s="54"/>
      <c r="C567" s="54"/>
      <c r="D567" s="54"/>
      <c r="E567" s="54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</row>
    <row r="568" spans="1:37" s="52" customFormat="1" ht="15" customHeight="1" x14ac:dyDescent="0.3">
      <c r="A568"/>
      <c r="B568" s="54"/>
      <c r="C568" s="54"/>
      <c r="D568" s="54"/>
      <c r="E568" s="54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s="52" customFormat="1" ht="15" customHeight="1" x14ac:dyDescent="0.3">
      <c r="A569"/>
      <c r="B569" s="54"/>
      <c r="C569" s="54"/>
      <c r="D569" s="54"/>
      <c r="E569" s="54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</row>
    <row r="570" spans="1:37" s="52" customFormat="1" ht="15" customHeight="1" x14ac:dyDescent="0.3">
      <c r="A570"/>
      <c r="B570" s="54"/>
      <c r="C570" s="54"/>
      <c r="D570" s="54"/>
      <c r="E570" s="54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</row>
    <row r="571" spans="1:37" s="52" customFormat="1" ht="15" customHeight="1" x14ac:dyDescent="0.3">
      <c r="A571"/>
      <c r="B571" s="54"/>
      <c r="C571" s="54"/>
      <c r="D571" s="54"/>
      <c r="E571" s="54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s="52" customFormat="1" ht="15" customHeight="1" x14ac:dyDescent="0.3">
      <c r="A572"/>
      <c r="B572" s="54"/>
      <c r="C572" s="54"/>
      <c r="D572" s="54"/>
      <c r="E572" s="54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7" s="52" customFormat="1" ht="15" customHeight="1" x14ac:dyDescent="0.3">
      <c r="A573"/>
      <c r="B573" s="54"/>
      <c r="C573" s="54"/>
      <c r="D573" s="54"/>
      <c r="E573" s="54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</row>
    <row r="574" spans="1:37" s="52" customFormat="1" ht="15" customHeight="1" x14ac:dyDescent="0.3">
      <c r="A574"/>
      <c r="B574" s="54"/>
      <c r="C574" s="54"/>
      <c r="D574" s="54"/>
      <c r="E574" s="5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s="52" customFormat="1" ht="15" customHeight="1" x14ac:dyDescent="0.3">
      <c r="A575"/>
      <c r="B575" s="54"/>
      <c r="C575" s="54"/>
      <c r="D575" s="54"/>
      <c r="E575" s="54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7" s="52" customFormat="1" ht="15" customHeight="1" x14ac:dyDescent="0.3">
      <c r="A576"/>
      <c r="B576" s="54"/>
      <c r="C576" s="54"/>
      <c r="D576" s="54"/>
      <c r="E576" s="54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1:37" s="52" customFormat="1" ht="15" customHeight="1" x14ac:dyDescent="0.3">
      <c r="A577"/>
      <c r="B577" s="54"/>
      <c r="C577" s="54"/>
      <c r="D577" s="54"/>
      <c r="E577" s="54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s="52" customFormat="1" ht="15" customHeight="1" x14ac:dyDescent="0.3">
      <c r="A578"/>
      <c r="B578" s="54"/>
      <c r="C578" s="54"/>
      <c r="D578" s="54"/>
      <c r="E578" s="54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1:37" s="52" customFormat="1" ht="15" customHeight="1" x14ac:dyDescent="0.3">
      <c r="A579"/>
      <c r="B579" s="54"/>
      <c r="C579" s="54"/>
      <c r="D579" s="54"/>
      <c r="E579" s="54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1:37" s="52" customFormat="1" ht="15" customHeight="1" x14ac:dyDescent="0.3">
      <c r="A580"/>
      <c r="B580" s="54"/>
      <c r="C580" s="54"/>
      <c r="D580" s="54"/>
      <c r="E580" s="54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s="52" customFormat="1" ht="15" customHeight="1" x14ac:dyDescent="0.3">
      <c r="A581"/>
      <c r="B581" s="54"/>
      <c r="C581" s="54"/>
      <c r="D581" s="54"/>
      <c r="E581" s="54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1:37" s="52" customFormat="1" ht="15" customHeight="1" x14ac:dyDescent="0.3">
      <c r="A582"/>
      <c r="B582" s="54"/>
      <c r="C582" s="54"/>
      <c r="D582" s="54"/>
      <c r="E582" s="54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1:37" s="52" customFormat="1" ht="15" customHeight="1" x14ac:dyDescent="0.3">
      <c r="A583"/>
      <c r="B583" s="54"/>
      <c r="C583" s="54"/>
      <c r="D583" s="54"/>
      <c r="E583" s="54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s="52" customFormat="1" ht="15" customHeight="1" x14ac:dyDescent="0.3">
      <c r="A584"/>
      <c r="B584" s="54"/>
      <c r="C584" s="54"/>
      <c r="D584" s="54"/>
      <c r="E584" s="5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</row>
    <row r="585" spans="1:37" s="52" customFormat="1" ht="15" customHeight="1" x14ac:dyDescent="0.3">
      <c r="A585"/>
      <c r="B585" s="54"/>
      <c r="C585" s="54"/>
      <c r="D585" s="54"/>
      <c r="E585" s="54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</row>
    <row r="586" spans="1:37" s="52" customFormat="1" ht="15" customHeight="1" x14ac:dyDescent="0.3">
      <c r="A586"/>
      <c r="B586" s="54"/>
      <c r="C586" s="54"/>
      <c r="D586" s="54"/>
      <c r="E586" s="54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s="52" customFormat="1" ht="15" customHeight="1" x14ac:dyDescent="0.3">
      <c r="A587"/>
      <c r="B587" s="54"/>
      <c r="C587" s="54"/>
      <c r="D587" s="54"/>
      <c r="E587" s="54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1:37" s="52" customFormat="1" ht="15" customHeight="1" x14ac:dyDescent="0.3">
      <c r="A588"/>
      <c r="B588" s="54"/>
      <c r="C588" s="54"/>
      <c r="D588" s="54"/>
      <c r="E588" s="54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1:37" s="52" customFormat="1" ht="15" customHeight="1" x14ac:dyDescent="0.3">
      <c r="A589"/>
      <c r="B589" s="54"/>
      <c r="C589" s="54"/>
      <c r="D589" s="54"/>
      <c r="E589" s="54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s="52" customFormat="1" ht="15" customHeight="1" x14ac:dyDescent="0.3">
      <c r="A590"/>
      <c r="B590" s="54"/>
      <c r="C590" s="54"/>
      <c r="D590" s="54"/>
      <c r="E590" s="54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1:37" s="52" customFormat="1" ht="15" customHeight="1" x14ac:dyDescent="0.3">
      <c r="A591"/>
      <c r="B591" s="54"/>
      <c r="C591" s="54"/>
      <c r="D591" s="54"/>
      <c r="E591" s="54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1:37" s="52" customFormat="1" ht="15" customHeight="1" x14ac:dyDescent="0.3">
      <c r="A592"/>
      <c r="B592" s="54"/>
      <c r="C592" s="54"/>
      <c r="D592" s="54"/>
      <c r="E592" s="54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s="52" customFormat="1" ht="15" customHeight="1" x14ac:dyDescent="0.3">
      <c r="A593"/>
      <c r="B593" s="54"/>
      <c r="C593" s="54"/>
      <c r="D593" s="54"/>
      <c r="E593" s="54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1:37" s="52" customFormat="1" ht="15" customHeight="1" x14ac:dyDescent="0.3">
      <c r="A594"/>
      <c r="B594" s="54"/>
      <c r="C594" s="54"/>
      <c r="D594" s="54"/>
      <c r="E594" s="5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1:37" s="52" customFormat="1" ht="15" customHeight="1" x14ac:dyDescent="0.3">
      <c r="A595"/>
      <c r="B595" s="54"/>
      <c r="C595" s="54"/>
      <c r="D595" s="54"/>
      <c r="E595" s="54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s="52" customFormat="1" ht="15" customHeight="1" x14ac:dyDescent="0.3">
      <c r="A596"/>
      <c r="B596" s="54"/>
      <c r="C596" s="54"/>
      <c r="D596" s="54"/>
      <c r="E596" s="54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1:37" s="52" customFormat="1" ht="15" customHeight="1" x14ac:dyDescent="0.3">
      <c r="A597"/>
      <c r="B597" s="54"/>
      <c r="C597" s="54"/>
      <c r="D597" s="54"/>
      <c r="E597" s="54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1:37" s="52" customFormat="1" ht="15" customHeight="1" x14ac:dyDescent="0.3">
      <c r="A598"/>
      <c r="B598" s="54"/>
      <c r="C598" s="54"/>
      <c r="D598" s="54"/>
      <c r="E598" s="54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s="52" customFormat="1" ht="15" customHeight="1" x14ac:dyDescent="0.3">
      <c r="A599"/>
      <c r="B599" s="54"/>
      <c r="C599" s="54"/>
      <c r="D599" s="54"/>
      <c r="E599" s="54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1:37" s="52" customFormat="1" ht="15" customHeight="1" x14ac:dyDescent="0.3">
      <c r="A600"/>
      <c r="B600" s="54"/>
      <c r="C600" s="54"/>
      <c r="D600" s="54"/>
      <c r="E600" s="54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1:37" s="52" customFormat="1" ht="15" customHeight="1" x14ac:dyDescent="0.3">
      <c r="A601"/>
      <c r="B601" s="54"/>
      <c r="C601" s="54"/>
      <c r="D601" s="54"/>
      <c r="E601" s="54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s="52" customFormat="1" ht="15" customHeight="1" x14ac:dyDescent="0.3">
      <c r="A602"/>
      <c r="B602" s="54"/>
      <c r="C602" s="54"/>
      <c r="D602" s="54"/>
      <c r="E602" s="54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1:37" s="52" customFormat="1" ht="15" customHeight="1" x14ac:dyDescent="0.3">
      <c r="A603"/>
      <c r="B603" s="54"/>
      <c r="C603" s="54"/>
      <c r="D603" s="54"/>
      <c r="E603" s="54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1:37" s="52" customFormat="1" ht="15" customHeight="1" x14ac:dyDescent="0.3">
      <c r="A604"/>
      <c r="B604" s="54"/>
      <c r="C604" s="54"/>
      <c r="D604" s="54"/>
      <c r="E604" s="5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s="52" customFormat="1" x14ac:dyDescent="0.3">
      <c r="A605"/>
      <c r="B605" s="54"/>
      <c r="C605" s="54"/>
      <c r="D605" s="54"/>
      <c r="E605" s="54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1:37" s="52" customFormat="1" x14ac:dyDescent="0.3">
      <c r="A606"/>
      <c r="B606" s="54"/>
      <c r="C606" s="54"/>
      <c r="D606" s="54"/>
      <c r="E606" s="54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1:37" s="52" customFormat="1" x14ac:dyDescent="0.3">
      <c r="A607"/>
      <c r="B607" s="54"/>
      <c r="C607" s="54"/>
      <c r="D607" s="54"/>
      <c r="E607" s="54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s="52" customFormat="1" x14ac:dyDescent="0.3">
      <c r="A608"/>
      <c r="B608" s="54"/>
      <c r="C608" s="54"/>
      <c r="D608" s="54"/>
      <c r="E608" s="54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1:37" s="52" customFormat="1" x14ac:dyDescent="0.3">
      <c r="A609"/>
      <c r="B609" s="54"/>
      <c r="C609" s="54"/>
      <c r="D609" s="54"/>
      <c r="E609" s="54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1:37" s="52" customFormat="1" x14ac:dyDescent="0.3">
      <c r="A610"/>
      <c r="B610" s="54"/>
      <c r="C610" s="54"/>
      <c r="D610" s="54"/>
      <c r="E610" s="54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s="52" customFormat="1" x14ac:dyDescent="0.3">
      <c r="A611"/>
      <c r="B611" s="54"/>
      <c r="C611" s="54"/>
      <c r="D611" s="54"/>
      <c r="E611" s="54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1:37" s="52" customFormat="1" x14ac:dyDescent="0.3">
      <c r="A612"/>
      <c r="B612" s="54"/>
      <c r="C612" s="54"/>
      <c r="D612" s="54"/>
      <c r="E612" s="54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1:37" s="52" customFormat="1" x14ac:dyDescent="0.3">
      <c r="A613"/>
      <c r="B613" s="54"/>
      <c r="C613" s="54"/>
      <c r="D613" s="54"/>
      <c r="E613" s="54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s="52" customFormat="1" x14ac:dyDescent="0.3">
      <c r="A614"/>
      <c r="B614" s="54"/>
      <c r="C614" s="54"/>
      <c r="D614" s="54"/>
      <c r="E614" s="5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1:37" s="52" customFormat="1" x14ac:dyDescent="0.3">
      <c r="A615"/>
      <c r="B615" s="54"/>
      <c r="C615" s="54"/>
      <c r="D615" s="54"/>
      <c r="E615" s="54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1:37" s="52" customFormat="1" x14ac:dyDescent="0.3">
      <c r="A616"/>
      <c r="B616" s="54"/>
      <c r="C616" s="54"/>
      <c r="D616" s="54"/>
      <c r="E616" s="54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s="52" customFormat="1" x14ac:dyDescent="0.3">
      <c r="A617"/>
      <c r="B617" s="54"/>
      <c r="C617" s="54"/>
      <c r="D617" s="54"/>
      <c r="E617" s="54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1:37" s="52" customFormat="1" x14ac:dyDescent="0.3">
      <c r="A618"/>
      <c r="B618" s="54"/>
      <c r="C618" s="54"/>
      <c r="D618" s="54"/>
      <c r="E618" s="54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1:37" s="52" customFormat="1" x14ac:dyDescent="0.3">
      <c r="A619"/>
      <c r="B619" s="54"/>
      <c r="C619" s="54"/>
      <c r="D619" s="54"/>
      <c r="E619" s="54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s="52" customFormat="1" x14ac:dyDescent="0.3">
      <c r="A620"/>
      <c r="B620" s="54"/>
      <c r="C620" s="54"/>
      <c r="D620" s="54"/>
      <c r="E620" s="54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1:37" s="52" customFormat="1" x14ac:dyDescent="0.3">
      <c r="A621"/>
      <c r="B621" s="54"/>
      <c r="C621" s="54"/>
      <c r="D621" s="54"/>
      <c r="E621" s="54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1:37" s="52" customFormat="1" x14ac:dyDescent="0.3">
      <c r="A622"/>
      <c r="B622" s="54"/>
      <c r="C622" s="54"/>
      <c r="D622" s="54"/>
      <c r="E622" s="54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s="52" customFormat="1" x14ac:dyDescent="0.3">
      <c r="A623"/>
      <c r="B623" s="54"/>
      <c r="C623" s="54"/>
      <c r="D623" s="54"/>
      <c r="E623" s="54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1:37" s="52" customFormat="1" x14ac:dyDescent="0.3">
      <c r="A624"/>
      <c r="B624" s="54"/>
      <c r="C624" s="54"/>
      <c r="D624" s="54"/>
      <c r="E624" s="5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1:37" s="52" customFormat="1" x14ac:dyDescent="0.3">
      <c r="A625"/>
      <c r="B625" s="54"/>
      <c r="C625" s="54"/>
      <c r="D625" s="54"/>
      <c r="E625" s="54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s="52" customFormat="1" x14ac:dyDescent="0.3">
      <c r="A626"/>
      <c r="B626" s="54"/>
      <c r="C626" s="54"/>
      <c r="D626" s="54"/>
      <c r="E626" s="54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1:37" s="52" customFormat="1" x14ac:dyDescent="0.3">
      <c r="A627"/>
      <c r="B627" s="54"/>
      <c r="C627" s="54"/>
      <c r="D627" s="54"/>
      <c r="E627" s="54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1:37" s="52" customFormat="1" x14ac:dyDescent="0.3">
      <c r="A628"/>
      <c r="B628" s="54"/>
      <c r="C628" s="54"/>
      <c r="D628" s="54"/>
      <c r="E628" s="54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s="52" customFormat="1" x14ac:dyDescent="0.3">
      <c r="A629"/>
      <c r="B629" s="54"/>
      <c r="C629" s="54"/>
      <c r="D629" s="54"/>
      <c r="E629" s="54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1:37" s="52" customFormat="1" x14ac:dyDescent="0.3">
      <c r="A630"/>
      <c r="B630" s="54"/>
      <c r="C630" s="54"/>
      <c r="D630" s="54"/>
      <c r="E630" s="54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1:37" s="52" customFormat="1" x14ac:dyDescent="0.3">
      <c r="A631"/>
      <c r="B631" s="54"/>
      <c r="C631" s="54"/>
      <c r="D631" s="54"/>
      <c r="E631" s="54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s="52" customFormat="1" x14ac:dyDescent="0.3">
      <c r="A632"/>
      <c r="B632" s="54"/>
      <c r="C632" s="54"/>
      <c r="D632" s="54"/>
      <c r="E632" s="54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1:37" s="52" customFormat="1" x14ac:dyDescent="0.3">
      <c r="A633"/>
      <c r="B633" s="54"/>
      <c r="C633" s="54"/>
      <c r="D633" s="54"/>
      <c r="E633" s="54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1:37" s="52" customFormat="1" x14ac:dyDescent="0.3">
      <c r="A634"/>
      <c r="B634" s="54"/>
      <c r="C634" s="54"/>
      <c r="D634" s="54"/>
      <c r="E634" s="5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s="52" customFormat="1" x14ac:dyDescent="0.3">
      <c r="A635"/>
      <c r="B635" s="54"/>
      <c r="C635" s="54"/>
      <c r="D635" s="54"/>
      <c r="E635" s="54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1:37" s="52" customFormat="1" x14ac:dyDescent="0.3">
      <c r="A636"/>
      <c r="B636" s="54"/>
      <c r="C636" s="54"/>
      <c r="D636" s="54"/>
      <c r="E636" s="54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1:37" s="52" customFormat="1" x14ac:dyDescent="0.3">
      <c r="A637"/>
      <c r="B637" s="54"/>
      <c r="C637" s="54"/>
      <c r="D637" s="54"/>
      <c r="E637" s="54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s="52" customFormat="1" x14ac:dyDescent="0.3">
      <c r="A638"/>
      <c r="B638" s="54"/>
      <c r="C638" s="54"/>
      <c r="D638" s="54"/>
      <c r="E638" s="54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1:37" s="52" customFormat="1" x14ac:dyDescent="0.3">
      <c r="A639"/>
      <c r="B639" s="54"/>
      <c r="C639" s="54"/>
      <c r="D639" s="54"/>
      <c r="E639" s="54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1:37" s="52" customFormat="1" x14ac:dyDescent="0.3">
      <c r="A640"/>
      <c r="B640" s="54"/>
      <c r="C640" s="54"/>
      <c r="D640" s="54"/>
      <c r="E640" s="54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s="52" customFormat="1" x14ac:dyDescent="0.3">
      <c r="A641"/>
      <c r="B641" s="54"/>
      <c r="C641" s="54"/>
      <c r="D641" s="54"/>
      <c r="E641" s="54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1:37" s="52" customFormat="1" x14ac:dyDescent="0.3">
      <c r="A642"/>
      <c r="B642" s="54"/>
      <c r="C642" s="54"/>
      <c r="D642" s="54"/>
      <c r="E642" s="54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1:37" s="52" customFormat="1" x14ac:dyDescent="0.3">
      <c r="A643"/>
      <c r="B643" s="54"/>
      <c r="C643" s="54"/>
      <c r="D643" s="54"/>
      <c r="E643" s="54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s="52" customFormat="1" x14ac:dyDescent="0.3">
      <c r="A644"/>
      <c r="B644" s="54"/>
      <c r="C644" s="54"/>
      <c r="D644" s="54"/>
      <c r="E644" s="5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1:37" s="52" customFormat="1" x14ac:dyDescent="0.3">
      <c r="A645"/>
      <c r="B645" s="54"/>
      <c r="C645" s="54"/>
      <c r="D645" s="54"/>
      <c r="E645" s="54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1:37" s="52" customFormat="1" x14ac:dyDescent="0.3">
      <c r="A646"/>
      <c r="B646" s="54"/>
      <c r="C646" s="54"/>
      <c r="D646" s="54"/>
      <c r="E646" s="54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1:37" s="52" customFormat="1" x14ac:dyDescent="0.3">
      <c r="A647"/>
      <c r="B647" s="54"/>
      <c r="C647" s="54"/>
      <c r="D647" s="54"/>
      <c r="E647" s="54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1:37" s="52" customFormat="1" x14ac:dyDescent="0.3">
      <c r="A648"/>
      <c r="B648" s="54"/>
      <c r="C648" s="54"/>
      <c r="D648" s="54"/>
      <c r="E648" s="54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1:37" s="52" customFormat="1" x14ac:dyDescent="0.3">
      <c r="A649"/>
      <c r="B649" s="54"/>
      <c r="C649" s="54"/>
      <c r="D649" s="54"/>
      <c r="E649" s="54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s="52" customFormat="1" x14ac:dyDescent="0.3">
      <c r="A650"/>
      <c r="B650" s="54"/>
      <c r="C650" s="54"/>
      <c r="D650" s="54"/>
      <c r="E650" s="54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1:37" s="52" customFormat="1" x14ac:dyDescent="0.3">
      <c r="A651"/>
      <c r="B651" s="54"/>
      <c r="C651" s="54"/>
      <c r="D651" s="54"/>
      <c r="E651" s="54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1:37" s="52" customFormat="1" x14ac:dyDescent="0.3">
      <c r="A652"/>
      <c r="B652" s="54"/>
      <c r="C652" s="54"/>
      <c r="D652" s="54"/>
      <c r="E652" s="54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s="52" customFormat="1" x14ac:dyDescent="0.3">
      <c r="A653"/>
      <c r="B653" s="54"/>
      <c r="C653" s="54"/>
      <c r="D653" s="54"/>
      <c r="E653" s="54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1:37" s="52" customFormat="1" x14ac:dyDescent="0.3">
      <c r="A654"/>
      <c r="B654" s="54"/>
      <c r="C654" s="54"/>
      <c r="D654" s="54"/>
      <c r="E654" s="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1:37" s="52" customFormat="1" x14ac:dyDescent="0.3">
      <c r="A655"/>
      <c r="B655" s="54"/>
      <c r="C655" s="54"/>
      <c r="D655" s="54"/>
      <c r="E655" s="54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s="52" customFormat="1" x14ac:dyDescent="0.3">
      <c r="A656"/>
      <c r="B656" s="54"/>
      <c r="C656" s="54"/>
      <c r="D656" s="54"/>
      <c r="E656" s="54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1:37" s="52" customFormat="1" x14ac:dyDescent="0.3">
      <c r="A657"/>
      <c r="B657" s="54"/>
      <c r="C657" s="54"/>
      <c r="D657" s="54"/>
      <c r="E657" s="54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1:37" s="52" customFormat="1" x14ac:dyDescent="0.3">
      <c r="A658"/>
      <c r="B658" s="54"/>
      <c r="C658" s="54"/>
      <c r="D658" s="54"/>
      <c r="E658" s="54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1:37" s="52" customFormat="1" x14ac:dyDescent="0.3">
      <c r="A659"/>
      <c r="B659" s="54"/>
      <c r="C659" s="54"/>
      <c r="D659" s="54"/>
      <c r="E659" s="54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1:37" s="52" customFormat="1" x14ac:dyDescent="0.3">
      <c r="A660"/>
      <c r="B660" s="54"/>
      <c r="C660" s="54"/>
      <c r="D660" s="54"/>
      <c r="E660" s="54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1:37" s="52" customFormat="1" x14ac:dyDescent="0.3">
      <c r="A661"/>
      <c r="B661" s="54"/>
      <c r="C661" s="54"/>
      <c r="D661" s="54"/>
      <c r="E661" s="54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1:37" s="52" customFormat="1" x14ac:dyDescent="0.3">
      <c r="A662"/>
      <c r="B662" s="54"/>
      <c r="C662" s="54"/>
      <c r="D662" s="54"/>
      <c r="E662" s="54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1:37" s="52" customFormat="1" x14ac:dyDescent="0.3">
      <c r="A663"/>
      <c r="B663" s="54"/>
      <c r="C663" s="54"/>
      <c r="D663" s="54"/>
      <c r="E663" s="54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1:37" s="52" customFormat="1" x14ac:dyDescent="0.3">
      <c r="A664"/>
      <c r="B664" s="54"/>
      <c r="C664" s="54"/>
      <c r="D664" s="54"/>
      <c r="E664" s="5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1:37" s="52" customFormat="1" x14ac:dyDescent="0.3">
      <c r="A665"/>
      <c r="B665" s="54"/>
      <c r="C665" s="54"/>
      <c r="D665" s="54"/>
      <c r="E665" s="54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1:37" s="52" customFormat="1" x14ac:dyDescent="0.3">
      <c r="A666"/>
      <c r="B666" s="54"/>
      <c r="C666" s="54"/>
      <c r="D666" s="54"/>
      <c r="E666" s="54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1:37" s="52" customFormat="1" x14ac:dyDescent="0.3">
      <c r="A667"/>
      <c r="B667" s="54"/>
      <c r="C667" s="54"/>
      <c r="D667" s="54"/>
      <c r="E667" s="54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1:37" s="52" customFormat="1" x14ac:dyDescent="0.3">
      <c r="A668"/>
      <c r="B668" s="54"/>
      <c r="C668" s="54"/>
      <c r="D668" s="54"/>
      <c r="E668" s="54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1:37" s="52" customFormat="1" x14ac:dyDescent="0.3">
      <c r="A669"/>
      <c r="B669" s="54"/>
      <c r="C669" s="54"/>
      <c r="D669" s="54"/>
      <c r="E669" s="54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1:37" s="52" customFormat="1" x14ac:dyDescent="0.3">
      <c r="A670"/>
      <c r="B670" s="54"/>
      <c r="C670" s="54"/>
      <c r="D670" s="54"/>
      <c r="E670" s="54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1:37" s="52" customFormat="1" x14ac:dyDescent="0.3">
      <c r="A671"/>
      <c r="B671" s="54"/>
      <c r="C671" s="54"/>
      <c r="D671" s="54"/>
      <c r="E671" s="54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1:37" s="52" customFormat="1" x14ac:dyDescent="0.3">
      <c r="A672"/>
      <c r="B672" s="54"/>
      <c r="C672" s="54"/>
      <c r="D672" s="54"/>
      <c r="E672" s="54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1:37" s="52" customFormat="1" x14ac:dyDescent="0.3">
      <c r="A673"/>
      <c r="B673" s="54"/>
      <c r="C673" s="54"/>
      <c r="D673" s="54"/>
      <c r="E673" s="54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1:37" s="52" customFormat="1" x14ac:dyDescent="0.3">
      <c r="A674"/>
      <c r="B674" s="54"/>
      <c r="C674" s="54"/>
      <c r="D674" s="54"/>
      <c r="E674" s="5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1:37" s="52" customFormat="1" x14ac:dyDescent="0.3">
      <c r="A675"/>
      <c r="B675" s="54"/>
      <c r="C675" s="54"/>
      <c r="D675" s="54"/>
      <c r="E675" s="54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1:37" s="52" customFormat="1" x14ac:dyDescent="0.3">
      <c r="A676"/>
      <c r="B676" s="54"/>
      <c r="C676" s="54"/>
      <c r="D676" s="54"/>
      <c r="E676" s="54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1:37" s="52" customFormat="1" x14ac:dyDescent="0.3">
      <c r="A677"/>
      <c r="B677" s="54"/>
      <c r="C677" s="54"/>
      <c r="D677" s="54"/>
      <c r="E677" s="54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1:37" s="52" customFormat="1" x14ac:dyDescent="0.3">
      <c r="A678"/>
      <c r="B678" s="54"/>
      <c r="C678" s="54"/>
      <c r="D678" s="54"/>
      <c r="E678" s="54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1:37" s="52" customFormat="1" x14ac:dyDescent="0.3">
      <c r="A679"/>
      <c r="B679" s="54"/>
      <c r="C679" s="54"/>
      <c r="D679" s="54"/>
      <c r="E679" s="54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s="52" customFormat="1" x14ac:dyDescent="0.3">
      <c r="A680"/>
      <c r="B680" s="54"/>
      <c r="C680" s="54"/>
      <c r="D680" s="54"/>
      <c r="E680" s="54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1:37" s="52" customFormat="1" x14ac:dyDescent="0.3">
      <c r="A681"/>
      <c r="B681" s="54"/>
      <c r="C681" s="54"/>
      <c r="D681" s="54"/>
      <c r="E681" s="54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1:37" s="52" customFormat="1" x14ac:dyDescent="0.3">
      <c r="A682"/>
      <c r="B682" s="54"/>
      <c r="C682" s="54"/>
      <c r="D682" s="54"/>
      <c r="E682" s="54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s="52" customFormat="1" x14ac:dyDescent="0.3">
      <c r="A683"/>
      <c r="B683" s="54"/>
      <c r="C683" s="54"/>
      <c r="D683" s="54"/>
      <c r="E683" s="54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1:37" s="52" customFormat="1" x14ac:dyDescent="0.3">
      <c r="A684"/>
      <c r="B684" s="54"/>
      <c r="C684" s="54"/>
      <c r="D684" s="54"/>
      <c r="E684" s="5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1:37" s="52" customFormat="1" x14ac:dyDescent="0.3">
      <c r="A685"/>
      <c r="B685" s="54"/>
      <c r="C685" s="54"/>
      <c r="D685" s="54"/>
      <c r="E685" s="54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s="52" customFormat="1" x14ac:dyDescent="0.3">
      <c r="A686"/>
      <c r="B686" s="54"/>
      <c r="C686" s="54"/>
      <c r="D686" s="54"/>
      <c r="E686" s="54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1:37" s="52" customFormat="1" x14ac:dyDescent="0.3">
      <c r="A687"/>
      <c r="B687" s="54"/>
      <c r="C687" s="54"/>
      <c r="D687" s="54"/>
      <c r="E687" s="54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1:37" s="52" customFormat="1" x14ac:dyDescent="0.3">
      <c r="A688"/>
      <c r="B688" s="54"/>
      <c r="C688" s="54"/>
      <c r="D688" s="54"/>
      <c r="E688" s="54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s="52" customFormat="1" x14ac:dyDescent="0.3">
      <c r="A689"/>
      <c r="B689" s="54"/>
      <c r="C689" s="54"/>
      <c r="D689" s="54"/>
      <c r="E689" s="54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1:37" s="52" customFormat="1" x14ac:dyDescent="0.3">
      <c r="A690"/>
      <c r="B690" s="54"/>
      <c r="C690" s="54"/>
      <c r="D690" s="54"/>
      <c r="E690" s="54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1:37" s="52" customFormat="1" x14ac:dyDescent="0.3">
      <c r="A691"/>
      <c r="B691" s="54"/>
      <c r="C691" s="54"/>
      <c r="D691" s="54"/>
      <c r="E691" s="54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s="52" customFormat="1" x14ac:dyDescent="0.3">
      <c r="A692"/>
      <c r="B692" s="54"/>
      <c r="C692" s="54"/>
      <c r="D692" s="54"/>
      <c r="E692" s="54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1:37" s="52" customFormat="1" x14ac:dyDescent="0.3">
      <c r="A693"/>
      <c r="B693" s="54"/>
      <c r="C693" s="54"/>
      <c r="D693" s="54"/>
      <c r="E693" s="54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1:37" s="52" customFormat="1" x14ac:dyDescent="0.3">
      <c r="A694"/>
      <c r="B694" s="54"/>
      <c r="C694" s="54"/>
      <c r="D694" s="54"/>
      <c r="E694" s="5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s="52" customFormat="1" x14ac:dyDescent="0.3">
      <c r="A695"/>
      <c r="B695" s="54"/>
      <c r="C695" s="54"/>
      <c r="D695" s="54"/>
      <c r="E695" s="54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1:37" s="52" customFormat="1" x14ac:dyDescent="0.3">
      <c r="A696"/>
      <c r="B696" s="54"/>
      <c r="C696" s="54"/>
      <c r="D696" s="54"/>
      <c r="E696" s="54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1:37" s="52" customFormat="1" x14ac:dyDescent="0.3">
      <c r="A697"/>
      <c r="B697" s="54"/>
      <c r="C697" s="54"/>
      <c r="D697" s="54"/>
      <c r="E697" s="54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1:37" s="52" customFormat="1" x14ac:dyDescent="0.3">
      <c r="A698"/>
      <c r="B698" s="54"/>
      <c r="C698" s="54"/>
      <c r="D698" s="54"/>
      <c r="E698" s="54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1:37" s="52" customFormat="1" x14ac:dyDescent="0.3">
      <c r="A699"/>
      <c r="B699" s="54"/>
      <c r="C699" s="54"/>
      <c r="D699" s="54"/>
      <c r="E699" s="54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1:37" s="52" customFormat="1" x14ac:dyDescent="0.3">
      <c r="A700"/>
      <c r="B700" s="54"/>
      <c r="C700" s="54"/>
      <c r="D700" s="54"/>
      <c r="E700" s="54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1:37" s="52" customFormat="1" x14ac:dyDescent="0.3">
      <c r="A701"/>
      <c r="B701" s="54"/>
      <c r="C701" s="54"/>
      <c r="D701" s="54"/>
      <c r="E701" s="54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1:37" s="52" customFormat="1" x14ac:dyDescent="0.3">
      <c r="A702"/>
      <c r="B702" s="54"/>
      <c r="C702" s="54"/>
      <c r="D702" s="54"/>
      <c r="E702" s="54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1:37" s="52" customFormat="1" x14ac:dyDescent="0.3">
      <c r="A703"/>
      <c r="B703" s="54"/>
      <c r="C703" s="54"/>
      <c r="D703" s="54"/>
      <c r="E703" s="54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1:37" s="52" customFormat="1" x14ac:dyDescent="0.3">
      <c r="A704"/>
      <c r="B704" s="54"/>
      <c r="C704" s="54"/>
      <c r="D704" s="54"/>
      <c r="E704" s="5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1:37" s="52" customFormat="1" x14ac:dyDescent="0.3">
      <c r="A705"/>
      <c r="B705" s="54"/>
      <c r="C705" s="54"/>
      <c r="D705" s="54"/>
      <c r="E705" s="54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1:37" s="52" customFormat="1" x14ac:dyDescent="0.3">
      <c r="A706"/>
      <c r="B706" s="54"/>
      <c r="C706" s="54"/>
      <c r="D706" s="54"/>
      <c r="E706" s="54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1:37" s="52" customFormat="1" x14ac:dyDescent="0.3">
      <c r="A707"/>
      <c r="B707" s="54"/>
      <c r="C707" s="54"/>
      <c r="D707" s="54"/>
      <c r="E707" s="54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1:37" s="52" customFormat="1" x14ac:dyDescent="0.3">
      <c r="A708"/>
      <c r="B708" s="54"/>
      <c r="C708" s="54"/>
      <c r="D708" s="54"/>
      <c r="E708" s="54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1:37" s="52" customFormat="1" x14ac:dyDescent="0.3">
      <c r="A709"/>
      <c r="B709" s="54"/>
      <c r="C709" s="54"/>
      <c r="D709" s="54"/>
      <c r="E709" s="54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1:37" s="52" customFormat="1" x14ac:dyDescent="0.3">
      <c r="A710"/>
      <c r="B710" s="54"/>
      <c r="C710" s="54"/>
      <c r="D710" s="54"/>
      <c r="E710" s="54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1:37" s="52" customFormat="1" x14ac:dyDescent="0.3">
      <c r="A711"/>
      <c r="B711" s="54"/>
      <c r="C711" s="54"/>
      <c r="D711" s="54"/>
      <c r="E711" s="54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1:37" s="52" customFormat="1" x14ac:dyDescent="0.3">
      <c r="A712"/>
      <c r="B712" s="54"/>
      <c r="C712" s="54"/>
      <c r="D712" s="54"/>
      <c r="E712" s="54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1:37" s="52" customFormat="1" x14ac:dyDescent="0.3">
      <c r="A713"/>
      <c r="B713" s="54"/>
      <c r="C713" s="54"/>
      <c r="D713" s="54"/>
      <c r="E713" s="54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1:37" s="52" customFormat="1" x14ac:dyDescent="0.3">
      <c r="A714"/>
      <c r="B714" s="54"/>
      <c r="C714" s="54"/>
      <c r="D714" s="54"/>
      <c r="E714" s="5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1:37" s="52" customFormat="1" x14ac:dyDescent="0.3">
      <c r="A715"/>
      <c r="B715" s="54"/>
      <c r="C715" s="54"/>
      <c r="D715" s="54"/>
      <c r="E715" s="54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1:37" s="52" customFormat="1" x14ac:dyDescent="0.3">
      <c r="A716"/>
      <c r="B716" s="54"/>
      <c r="C716" s="54"/>
      <c r="D716" s="54"/>
      <c r="E716" s="54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1:37" s="52" customFormat="1" x14ac:dyDescent="0.3">
      <c r="A717"/>
      <c r="B717" s="54"/>
      <c r="C717" s="54"/>
      <c r="D717" s="54"/>
      <c r="E717" s="54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1:37" s="52" customFormat="1" x14ac:dyDescent="0.3">
      <c r="A718"/>
      <c r="B718" s="54"/>
      <c r="C718" s="54"/>
      <c r="D718" s="54"/>
      <c r="E718" s="54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1:37" s="52" customFormat="1" x14ac:dyDescent="0.3">
      <c r="A719"/>
      <c r="B719" s="54"/>
      <c r="C719" s="54"/>
      <c r="D719" s="54"/>
      <c r="E719" s="54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1:37" s="52" customFormat="1" x14ac:dyDescent="0.3">
      <c r="A720"/>
      <c r="B720" s="54"/>
      <c r="C720" s="54"/>
      <c r="D720" s="54"/>
      <c r="E720" s="54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1:37" s="52" customFormat="1" x14ac:dyDescent="0.3">
      <c r="A721"/>
      <c r="B721" s="54"/>
      <c r="C721" s="54"/>
      <c r="D721" s="54"/>
      <c r="E721" s="54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1:37" s="52" customFormat="1" x14ac:dyDescent="0.3">
      <c r="A722"/>
      <c r="B722" s="54"/>
      <c r="C722" s="54"/>
      <c r="D722" s="54"/>
      <c r="E722" s="54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1:37" s="52" customFormat="1" x14ac:dyDescent="0.3">
      <c r="A723"/>
      <c r="B723" s="54"/>
      <c r="C723" s="54"/>
      <c r="D723" s="54"/>
      <c r="E723" s="54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1:37" s="52" customFormat="1" x14ac:dyDescent="0.3">
      <c r="A724"/>
      <c r="B724" s="54"/>
      <c r="C724" s="54"/>
      <c r="D724" s="54"/>
      <c r="E724" s="5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1:37" s="52" customFormat="1" x14ac:dyDescent="0.3">
      <c r="A725"/>
      <c r="B725" s="54"/>
      <c r="C725" s="54"/>
      <c r="D725" s="54"/>
      <c r="E725" s="54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1:37" s="52" customFormat="1" x14ac:dyDescent="0.3">
      <c r="A726"/>
      <c r="B726" s="54"/>
      <c r="C726" s="54"/>
      <c r="D726" s="54"/>
      <c r="E726" s="54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1:37" s="52" customFormat="1" x14ac:dyDescent="0.3">
      <c r="A727"/>
      <c r="B727" s="54"/>
      <c r="C727" s="54"/>
      <c r="D727" s="54"/>
      <c r="E727" s="54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1:37" s="52" customFormat="1" x14ac:dyDescent="0.3">
      <c r="A728"/>
      <c r="B728" s="54"/>
      <c r="C728" s="54"/>
      <c r="D728" s="54"/>
      <c r="E728" s="54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1:37" s="52" customFormat="1" x14ac:dyDescent="0.3">
      <c r="A729"/>
      <c r="B729" s="54"/>
      <c r="C729" s="54"/>
      <c r="D729" s="54"/>
      <c r="E729" s="54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1:37" s="52" customFormat="1" x14ac:dyDescent="0.3">
      <c r="A730"/>
      <c r="B730" s="54"/>
      <c r="C730" s="54"/>
      <c r="D730" s="54"/>
      <c r="E730" s="54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1:37" s="52" customFormat="1" x14ac:dyDescent="0.3">
      <c r="A731"/>
      <c r="B731" s="54"/>
      <c r="C731" s="54"/>
      <c r="D731" s="54"/>
      <c r="E731" s="54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1:37" s="52" customFormat="1" x14ac:dyDescent="0.3">
      <c r="A732"/>
      <c r="B732" s="54"/>
      <c r="C732" s="54"/>
      <c r="D732" s="54"/>
      <c r="E732" s="54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1:37" s="52" customFormat="1" x14ac:dyDescent="0.3">
      <c r="A733"/>
      <c r="B733" s="54"/>
      <c r="C733" s="54"/>
      <c r="D733" s="54"/>
      <c r="E733" s="54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1:37" s="52" customFormat="1" x14ac:dyDescent="0.3">
      <c r="A734"/>
      <c r="B734" s="54"/>
      <c r="C734" s="54"/>
      <c r="D734" s="54"/>
      <c r="E734" s="5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1:37" s="52" customFormat="1" x14ac:dyDescent="0.3">
      <c r="A735"/>
      <c r="B735" s="54"/>
      <c r="C735" s="54"/>
      <c r="D735" s="54"/>
      <c r="E735" s="54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1:37" s="52" customFormat="1" x14ac:dyDescent="0.3">
      <c r="A736"/>
      <c r="B736" s="54"/>
      <c r="C736" s="54"/>
      <c r="D736" s="54"/>
      <c r="E736" s="54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1:37" s="52" customFormat="1" x14ac:dyDescent="0.3">
      <c r="A737"/>
      <c r="B737" s="54"/>
      <c r="C737" s="54"/>
      <c r="D737" s="54"/>
      <c r="E737" s="54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1:37" s="52" customFormat="1" x14ac:dyDescent="0.3">
      <c r="A738"/>
      <c r="B738" s="54"/>
      <c r="C738" s="54"/>
      <c r="D738" s="54"/>
      <c r="E738" s="54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1:37" s="52" customFormat="1" x14ac:dyDescent="0.3">
      <c r="A739"/>
      <c r="B739" s="54"/>
      <c r="C739" s="54"/>
      <c r="D739" s="54"/>
      <c r="E739" s="54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1:37" s="52" customFormat="1" x14ac:dyDescent="0.3">
      <c r="A740"/>
      <c r="B740" s="54"/>
      <c r="C740" s="54"/>
      <c r="D740" s="54"/>
      <c r="E740" s="54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1:37" s="52" customFormat="1" x14ac:dyDescent="0.3">
      <c r="A741"/>
      <c r="B741" s="54"/>
      <c r="C741" s="54"/>
      <c r="D741" s="54"/>
      <c r="E741" s="54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1:37" s="52" customFormat="1" x14ac:dyDescent="0.3">
      <c r="A742"/>
      <c r="B742" s="54"/>
      <c r="C742" s="54"/>
      <c r="D742" s="54"/>
      <c r="E742" s="54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1:37" s="52" customFormat="1" x14ac:dyDescent="0.3">
      <c r="A743"/>
      <c r="B743" s="54"/>
      <c r="C743" s="54"/>
      <c r="D743" s="54"/>
      <c r="E743" s="54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1:37" s="52" customFormat="1" x14ac:dyDescent="0.3">
      <c r="A744"/>
      <c r="B744" s="54"/>
      <c r="C744" s="54"/>
      <c r="D744" s="54"/>
      <c r="E744" s="5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1:37" s="52" customFormat="1" x14ac:dyDescent="0.3">
      <c r="A745"/>
      <c r="B745" s="54"/>
      <c r="C745" s="54"/>
      <c r="D745" s="54"/>
      <c r="E745" s="54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1:37" s="52" customFormat="1" x14ac:dyDescent="0.3">
      <c r="A746"/>
      <c r="B746" s="54"/>
      <c r="C746" s="54"/>
      <c r="D746" s="54"/>
      <c r="E746" s="54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1:37" s="52" customFormat="1" x14ac:dyDescent="0.3">
      <c r="A747"/>
      <c r="B747" s="54"/>
      <c r="C747" s="54"/>
      <c r="D747" s="54"/>
      <c r="E747" s="54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1:37" s="52" customFormat="1" x14ac:dyDescent="0.3">
      <c r="A748"/>
      <c r="B748" s="54"/>
      <c r="C748" s="54"/>
      <c r="D748" s="54"/>
      <c r="E748" s="54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1:37" s="52" customFormat="1" x14ac:dyDescent="0.3">
      <c r="A749"/>
      <c r="B749" s="54"/>
      <c r="C749" s="54"/>
      <c r="D749" s="54"/>
      <c r="E749" s="54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1:37" s="52" customFormat="1" x14ac:dyDescent="0.3">
      <c r="A750"/>
      <c r="B750" s="54"/>
      <c r="C750" s="54"/>
      <c r="D750" s="54"/>
      <c r="E750" s="54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1:37" s="52" customFormat="1" x14ac:dyDescent="0.3">
      <c r="A751"/>
      <c r="B751" s="54"/>
      <c r="C751" s="54"/>
      <c r="D751" s="54"/>
      <c r="E751" s="54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1:37" s="52" customFormat="1" x14ac:dyDescent="0.3">
      <c r="A752"/>
      <c r="B752" s="54"/>
      <c r="C752" s="54"/>
      <c r="D752" s="54"/>
      <c r="E752" s="54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1:37" s="52" customFormat="1" x14ac:dyDescent="0.3">
      <c r="A753"/>
      <c r="B753" s="54"/>
      <c r="C753" s="54"/>
      <c r="D753" s="54"/>
      <c r="E753" s="54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1:37" s="52" customFormat="1" x14ac:dyDescent="0.3">
      <c r="A754"/>
      <c r="B754" s="54"/>
      <c r="C754" s="54"/>
      <c r="D754" s="54"/>
      <c r="E754" s="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1:37" s="52" customFormat="1" x14ac:dyDescent="0.3">
      <c r="A755"/>
      <c r="B755" s="54"/>
      <c r="C755" s="54"/>
      <c r="D755" s="54"/>
      <c r="E755" s="54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1:37" s="52" customFormat="1" x14ac:dyDescent="0.3">
      <c r="A756"/>
      <c r="B756" s="54"/>
      <c r="C756" s="54"/>
      <c r="D756" s="54"/>
      <c r="E756" s="54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1:37" s="52" customFormat="1" x14ac:dyDescent="0.3">
      <c r="A757"/>
      <c r="B757" s="54"/>
      <c r="C757" s="54"/>
      <c r="D757" s="54"/>
      <c r="E757" s="54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1:37" s="52" customFormat="1" x14ac:dyDescent="0.3">
      <c r="A758"/>
      <c r="B758" s="54"/>
      <c r="C758" s="54"/>
      <c r="D758" s="54"/>
      <c r="E758" s="54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1:37" s="52" customFormat="1" x14ac:dyDescent="0.3">
      <c r="A759"/>
      <c r="B759" s="54"/>
      <c r="C759" s="54"/>
      <c r="D759" s="54"/>
      <c r="E759" s="54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1:37" s="52" customFormat="1" x14ac:dyDescent="0.3">
      <c r="A760"/>
      <c r="B760" s="54"/>
      <c r="C760" s="54"/>
      <c r="D760" s="54"/>
      <c r="E760" s="54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1:37" s="52" customFormat="1" x14ac:dyDescent="0.3">
      <c r="A761"/>
      <c r="B761" s="54"/>
      <c r="C761" s="54"/>
      <c r="D761" s="54"/>
      <c r="E761" s="54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1:37" s="52" customFormat="1" x14ac:dyDescent="0.3">
      <c r="A762"/>
      <c r="B762" s="54"/>
      <c r="C762" s="54"/>
      <c r="D762" s="54"/>
      <c r="E762" s="54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1:37" s="52" customFormat="1" x14ac:dyDescent="0.3">
      <c r="A763"/>
      <c r="B763" s="54"/>
      <c r="C763" s="54"/>
      <c r="D763" s="54"/>
      <c r="E763" s="54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1:37" s="52" customFormat="1" x14ac:dyDescent="0.3">
      <c r="A764"/>
      <c r="B764" s="54"/>
      <c r="C764" s="54"/>
      <c r="D764" s="54"/>
      <c r="E764" s="5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1:37" s="52" customFormat="1" x14ac:dyDescent="0.3">
      <c r="A765"/>
      <c r="B765" s="54"/>
      <c r="C765" s="54"/>
      <c r="D765" s="54"/>
      <c r="E765" s="54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1:37" s="52" customFormat="1" x14ac:dyDescent="0.3">
      <c r="A766"/>
      <c r="B766" s="54"/>
      <c r="C766" s="54"/>
      <c r="D766" s="54"/>
      <c r="E766" s="54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1:37" s="52" customFormat="1" x14ac:dyDescent="0.3">
      <c r="A767"/>
      <c r="B767" s="54"/>
      <c r="C767" s="54"/>
      <c r="D767" s="54"/>
      <c r="E767" s="54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1:37" s="52" customFormat="1" x14ac:dyDescent="0.3">
      <c r="A768"/>
      <c r="B768" s="54"/>
      <c r="C768" s="54"/>
      <c r="D768" s="54"/>
      <c r="E768" s="54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1:37" s="52" customFormat="1" x14ac:dyDescent="0.3">
      <c r="A769"/>
      <c r="B769" s="54"/>
      <c r="C769" s="54"/>
      <c r="D769" s="54"/>
      <c r="E769" s="54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1:37" s="52" customFormat="1" x14ac:dyDescent="0.3">
      <c r="A770"/>
      <c r="B770" s="54"/>
      <c r="C770" s="54"/>
      <c r="D770" s="54"/>
      <c r="E770" s="54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1:37" s="52" customFormat="1" x14ac:dyDescent="0.3">
      <c r="A771"/>
      <c r="B771" s="54"/>
      <c r="C771" s="54"/>
      <c r="D771" s="54"/>
      <c r="E771" s="54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1:37" s="52" customFormat="1" x14ac:dyDescent="0.3">
      <c r="A772"/>
      <c r="B772" s="54"/>
      <c r="C772" s="54"/>
      <c r="D772" s="54"/>
      <c r="E772" s="54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1:37" s="52" customFormat="1" x14ac:dyDescent="0.3">
      <c r="A773"/>
      <c r="B773" s="54"/>
      <c r="C773" s="54"/>
      <c r="D773" s="54"/>
      <c r="E773" s="54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1:37" s="52" customFormat="1" x14ac:dyDescent="0.3">
      <c r="A774"/>
      <c r="B774" s="54"/>
      <c r="C774" s="54"/>
      <c r="D774" s="54"/>
      <c r="E774" s="5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1:37" s="52" customFormat="1" x14ac:dyDescent="0.3">
      <c r="A775"/>
      <c r="B775" s="54"/>
      <c r="C775" s="54"/>
      <c r="D775" s="54"/>
      <c r="E775" s="54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1:37" s="52" customFormat="1" x14ac:dyDescent="0.3">
      <c r="A776"/>
      <c r="B776" s="54"/>
      <c r="C776" s="54"/>
      <c r="D776" s="54"/>
      <c r="E776" s="54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1:37" s="52" customFormat="1" x14ac:dyDescent="0.3">
      <c r="A777"/>
      <c r="B777" s="54"/>
      <c r="C777" s="54"/>
      <c r="D777" s="54"/>
      <c r="E777" s="54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1:37" s="52" customFormat="1" x14ac:dyDescent="0.3">
      <c r="A778"/>
      <c r="B778" s="54"/>
      <c r="C778" s="54"/>
      <c r="D778" s="54"/>
      <c r="E778" s="54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1:37" s="52" customFormat="1" x14ac:dyDescent="0.3">
      <c r="A779"/>
      <c r="B779" s="54"/>
      <c r="C779" s="54"/>
      <c r="D779" s="54"/>
      <c r="E779" s="54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1:37" s="52" customFormat="1" x14ac:dyDescent="0.3">
      <c r="A780"/>
      <c r="B780" s="54"/>
      <c r="C780" s="54"/>
      <c r="D780" s="54"/>
      <c r="E780" s="54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1:37" s="52" customFormat="1" x14ac:dyDescent="0.3">
      <c r="A781"/>
      <c r="B781" s="54"/>
      <c r="C781" s="54"/>
      <c r="D781" s="54"/>
      <c r="E781" s="54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1:37" s="52" customFormat="1" x14ac:dyDescent="0.3">
      <c r="A782"/>
      <c r="B782" s="54"/>
      <c r="C782" s="54"/>
      <c r="D782" s="54"/>
      <c r="E782" s="54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1:37" s="52" customFormat="1" x14ac:dyDescent="0.3">
      <c r="A783"/>
      <c r="B783" s="54"/>
      <c r="C783" s="54"/>
      <c r="D783" s="54"/>
      <c r="E783" s="54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1:37" s="52" customFormat="1" x14ac:dyDescent="0.3">
      <c r="A784"/>
      <c r="B784" s="54"/>
      <c r="C784" s="54"/>
      <c r="D784" s="54"/>
      <c r="E784" s="5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1:37" s="52" customFormat="1" x14ac:dyDescent="0.3">
      <c r="A785"/>
      <c r="B785" s="54"/>
      <c r="C785" s="54"/>
      <c r="D785" s="54"/>
      <c r="E785" s="54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1:37" s="52" customFormat="1" x14ac:dyDescent="0.3">
      <c r="A786"/>
      <c r="B786" s="54"/>
      <c r="C786" s="54"/>
      <c r="D786" s="54"/>
      <c r="E786" s="54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1:37" s="52" customFormat="1" x14ac:dyDescent="0.3">
      <c r="A787"/>
      <c r="B787" s="54"/>
      <c r="C787" s="54"/>
      <c r="D787" s="54"/>
      <c r="E787" s="54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1:37" s="52" customFormat="1" x14ac:dyDescent="0.3">
      <c r="A788"/>
      <c r="B788" s="54"/>
      <c r="C788" s="54"/>
      <c r="D788" s="54"/>
      <c r="E788" s="54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1:37" s="52" customFormat="1" x14ac:dyDescent="0.3">
      <c r="A789"/>
      <c r="B789" s="54"/>
      <c r="C789" s="54"/>
      <c r="D789" s="54"/>
      <c r="E789" s="54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1:37" s="52" customFormat="1" x14ac:dyDescent="0.3">
      <c r="A790"/>
      <c r="B790" s="54"/>
      <c r="C790" s="54"/>
      <c r="D790" s="54"/>
      <c r="E790" s="54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1:37" s="52" customFormat="1" x14ac:dyDescent="0.3">
      <c r="A791"/>
      <c r="B791" s="54"/>
      <c r="C791" s="54"/>
      <c r="D791" s="54"/>
      <c r="E791" s="54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1:37" s="52" customFormat="1" x14ac:dyDescent="0.3">
      <c r="A792"/>
      <c r="B792" s="54"/>
      <c r="C792" s="54"/>
      <c r="D792" s="54"/>
      <c r="E792" s="54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1:37" s="52" customFormat="1" x14ac:dyDescent="0.3">
      <c r="A793"/>
      <c r="B793" s="54"/>
      <c r="C793" s="54"/>
      <c r="D793" s="54"/>
      <c r="E793" s="54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1:37" s="52" customFormat="1" x14ac:dyDescent="0.3">
      <c r="A794"/>
      <c r="B794" s="54"/>
      <c r="C794" s="54"/>
      <c r="D794" s="54"/>
      <c r="E794" s="5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1:37" s="52" customFormat="1" x14ac:dyDescent="0.3">
      <c r="A795"/>
      <c r="B795" s="54"/>
      <c r="C795" s="54"/>
      <c r="D795" s="54"/>
      <c r="E795" s="54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1:37" s="52" customFormat="1" x14ac:dyDescent="0.3">
      <c r="A796"/>
      <c r="B796" s="54"/>
      <c r="C796" s="54"/>
      <c r="D796" s="54"/>
      <c r="E796" s="54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1:37" s="52" customFormat="1" x14ac:dyDescent="0.3">
      <c r="A797"/>
      <c r="B797" s="54"/>
      <c r="C797" s="54"/>
      <c r="D797" s="54"/>
      <c r="E797" s="54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1:37" s="52" customFormat="1" x14ac:dyDescent="0.3">
      <c r="A798"/>
      <c r="B798" s="54"/>
      <c r="C798" s="54"/>
      <c r="D798" s="54"/>
      <c r="E798" s="54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1:37" s="52" customFormat="1" x14ac:dyDescent="0.3">
      <c r="A799"/>
      <c r="B799" s="54"/>
      <c r="C799" s="54"/>
      <c r="D799" s="54"/>
      <c r="E799" s="54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1:37" s="52" customFormat="1" x14ac:dyDescent="0.3">
      <c r="A800"/>
      <c r="B800" s="54"/>
      <c r="C800" s="54"/>
      <c r="D800" s="54"/>
      <c r="E800" s="54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1:37" s="52" customFormat="1" x14ac:dyDescent="0.3">
      <c r="A801"/>
      <c r="B801" s="54"/>
      <c r="C801" s="54"/>
      <c r="D801" s="54"/>
      <c r="E801" s="54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1:37" s="52" customFormat="1" x14ac:dyDescent="0.3">
      <c r="A802"/>
      <c r="B802" s="54"/>
      <c r="C802" s="54"/>
      <c r="D802" s="54"/>
      <c r="E802" s="54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1:37" s="52" customFormat="1" x14ac:dyDescent="0.3">
      <c r="A803"/>
      <c r="B803" s="54"/>
      <c r="C803" s="54"/>
      <c r="D803" s="54"/>
      <c r="E803" s="54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1:37" s="52" customFormat="1" x14ac:dyDescent="0.3">
      <c r="A804"/>
      <c r="B804" s="54"/>
      <c r="C804" s="54"/>
      <c r="D804" s="54"/>
      <c r="E804" s="5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1:37" s="52" customFormat="1" x14ac:dyDescent="0.3">
      <c r="A805"/>
      <c r="B805" s="54"/>
      <c r="C805" s="54"/>
      <c r="D805" s="54"/>
      <c r="E805" s="54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1:37" s="52" customFormat="1" x14ac:dyDescent="0.3">
      <c r="A806"/>
      <c r="B806" s="54"/>
      <c r="C806" s="54"/>
      <c r="D806" s="54"/>
      <c r="E806" s="54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1:37" s="52" customFormat="1" x14ac:dyDescent="0.3">
      <c r="A807"/>
      <c r="B807" s="54"/>
      <c r="C807" s="54"/>
      <c r="D807" s="54"/>
      <c r="E807" s="54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1:37" s="52" customFormat="1" x14ac:dyDescent="0.3">
      <c r="A808"/>
      <c r="B808" s="54"/>
      <c r="C808" s="54"/>
      <c r="D808" s="54"/>
      <c r="E808" s="54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1:37" s="52" customFormat="1" x14ac:dyDescent="0.3">
      <c r="A809"/>
      <c r="B809" s="54"/>
      <c r="C809" s="54"/>
      <c r="D809" s="54"/>
      <c r="E809" s="54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1:37" s="52" customFormat="1" x14ac:dyDescent="0.3">
      <c r="A810"/>
      <c r="B810" s="54"/>
      <c r="C810" s="54"/>
      <c r="D810" s="54"/>
      <c r="E810" s="54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1:37" s="52" customFormat="1" x14ac:dyDescent="0.3">
      <c r="A811"/>
      <c r="B811" s="54"/>
      <c r="C811" s="54"/>
      <c r="D811" s="54"/>
      <c r="E811" s="54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1:37" s="52" customFormat="1" x14ac:dyDescent="0.3">
      <c r="A812"/>
      <c r="B812" s="54"/>
      <c r="C812" s="54"/>
      <c r="D812" s="54"/>
      <c r="E812" s="54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1:37" s="52" customFormat="1" x14ac:dyDescent="0.3">
      <c r="A813"/>
      <c r="B813" s="54"/>
      <c r="C813" s="54"/>
      <c r="D813" s="54"/>
      <c r="E813" s="54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1:37" s="52" customFormat="1" x14ac:dyDescent="0.3">
      <c r="A814"/>
      <c r="B814" s="54"/>
      <c r="C814" s="54"/>
      <c r="D814" s="54"/>
      <c r="E814" s="5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1:37" s="52" customFormat="1" x14ac:dyDescent="0.3">
      <c r="A815"/>
      <c r="B815" s="54"/>
      <c r="C815" s="54"/>
      <c r="D815" s="54"/>
      <c r="E815" s="54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1:37" s="52" customFormat="1" x14ac:dyDescent="0.3">
      <c r="A816"/>
      <c r="B816" s="54"/>
      <c r="C816" s="54"/>
      <c r="D816" s="54"/>
      <c r="E816" s="54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1:37" s="52" customFormat="1" x14ac:dyDescent="0.3">
      <c r="A817"/>
      <c r="B817" s="54"/>
      <c r="C817" s="54"/>
      <c r="D817" s="54"/>
      <c r="E817" s="54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1:37" s="52" customFormat="1" x14ac:dyDescent="0.3">
      <c r="A818"/>
      <c r="B818" s="54"/>
      <c r="C818" s="54"/>
      <c r="D818" s="54"/>
      <c r="E818" s="54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1:37" s="52" customFormat="1" x14ac:dyDescent="0.3">
      <c r="A819"/>
      <c r="B819" s="54"/>
      <c r="C819" s="54"/>
      <c r="D819" s="54"/>
      <c r="E819" s="54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1:37" s="52" customFormat="1" x14ac:dyDescent="0.3">
      <c r="A820"/>
      <c r="B820" s="54"/>
      <c r="C820" s="54"/>
      <c r="D820" s="54"/>
      <c r="E820" s="54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1:37" s="52" customFormat="1" x14ac:dyDescent="0.3">
      <c r="A821"/>
      <c r="B821" s="54"/>
      <c r="C821" s="54"/>
      <c r="D821" s="54"/>
      <c r="E821" s="54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1:37" s="52" customFormat="1" x14ac:dyDescent="0.3">
      <c r="A822"/>
      <c r="B822" s="54"/>
      <c r="C822" s="54"/>
      <c r="D822" s="54"/>
      <c r="E822" s="54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1:37" s="52" customFormat="1" x14ac:dyDescent="0.3">
      <c r="A823"/>
      <c r="B823" s="54"/>
      <c r="C823" s="54"/>
      <c r="D823" s="54"/>
      <c r="E823" s="54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1:37" s="52" customFormat="1" x14ac:dyDescent="0.3">
      <c r="A824"/>
      <c r="B824" s="54"/>
      <c r="C824" s="54"/>
      <c r="D824" s="54"/>
      <c r="E824" s="5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1:37" s="52" customFormat="1" x14ac:dyDescent="0.3">
      <c r="A825"/>
      <c r="B825" s="54"/>
      <c r="C825" s="54"/>
      <c r="D825" s="54"/>
      <c r="E825" s="54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1:37" s="52" customFormat="1" x14ac:dyDescent="0.3">
      <c r="A826"/>
      <c r="B826" s="54"/>
      <c r="C826" s="54"/>
      <c r="D826" s="54"/>
      <c r="E826" s="54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1:37" s="52" customFormat="1" x14ac:dyDescent="0.3">
      <c r="A827"/>
      <c r="B827" s="54"/>
      <c r="C827" s="54"/>
      <c r="D827" s="54"/>
      <c r="E827" s="54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1:37" s="52" customFormat="1" x14ac:dyDescent="0.3">
      <c r="A828"/>
      <c r="B828" s="54"/>
      <c r="C828" s="54"/>
      <c r="D828" s="54"/>
      <c r="E828" s="54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1:37" s="52" customFormat="1" x14ac:dyDescent="0.3">
      <c r="A829"/>
      <c r="B829" s="54"/>
      <c r="C829" s="54"/>
      <c r="D829" s="54"/>
      <c r="E829" s="54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1:37" s="52" customFormat="1" x14ac:dyDescent="0.3">
      <c r="A830"/>
      <c r="B830" s="54"/>
      <c r="C830" s="54"/>
      <c r="D830" s="54"/>
      <c r="E830" s="54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1:37" s="52" customFormat="1" x14ac:dyDescent="0.3">
      <c r="A831"/>
      <c r="B831" s="54"/>
      <c r="C831" s="54"/>
      <c r="D831" s="54"/>
      <c r="E831" s="54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1:37" s="52" customFormat="1" x14ac:dyDescent="0.3">
      <c r="A832"/>
      <c r="B832" s="54"/>
      <c r="C832" s="54"/>
      <c r="D832" s="54"/>
      <c r="E832" s="54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1:37" s="52" customFormat="1" x14ac:dyDescent="0.3">
      <c r="A833"/>
      <c r="B833" s="54"/>
      <c r="C833" s="54"/>
      <c r="D833" s="54"/>
      <c r="E833" s="54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1:37" s="52" customFormat="1" x14ac:dyDescent="0.3">
      <c r="A834"/>
      <c r="B834" s="54"/>
      <c r="C834" s="54"/>
      <c r="D834" s="54"/>
      <c r="E834" s="5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1:37" s="52" customFormat="1" x14ac:dyDescent="0.3">
      <c r="A835"/>
      <c r="B835" s="54"/>
      <c r="C835" s="54"/>
      <c r="D835" s="54"/>
      <c r="E835" s="54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1:37" s="52" customFormat="1" x14ac:dyDescent="0.3">
      <c r="A836"/>
      <c r="B836" s="54"/>
      <c r="C836" s="54"/>
      <c r="D836" s="54"/>
      <c r="E836" s="54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1:37" s="52" customFormat="1" x14ac:dyDescent="0.3">
      <c r="A837"/>
      <c r="B837" s="54"/>
      <c r="C837" s="54"/>
      <c r="D837" s="54"/>
      <c r="E837" s="54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1:37" s="52" customFormat="1" x14ac:dyDescent="0.3">
      <c r="A838"/>
      <c r="B838" s="54"/>
      <c r="C838" s="54"/>
      <c r="D838" s="54"/>
      <c r="E838" s="54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1:37" s="52" customFormat="1" x14ac:dyDescent="0.3">
      <c r="A839"/>
      <c r="B839" s="54"/>
      <c r="C839" s="54"/>
      <c r="D839" s="54"/>
      <c r="E839" s="54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1:37" s="52" customFormat="1" x14ac:dyDescent="0.3">
      <c r="A840"/>
      <c r="B840" s="54"/>
      <c r="C840" s="54"/>
      <c r="D840" s="54"/>
      <c r="E840" s="54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1:37" s="52" customFormat="1" x14ac:dyDescent="0.3">
      <c r="A841"/>
      <c r="B841" s="54"/>
      <c r="C841" s="54"/>
      <c r="D841" s="54"/>
      <c r="E841" s="54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1:37" s="52" customFormat="1" x14ac:dyDescent="0.3">
      <c r="A842"/>
      <c r="B842" s="54"/>
      <c r="C842" s="54"/>
      <c r="D842" s="54"/>
      <c r="E842" s="54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1:37" s="52" customFormat="1" x14ac:dyDescent="0.3">
      <c r="A843"/>
      <c r="B843" s="54"/>
      <c r="C843" s="54"/>
      <c r="D843" s="54"/>
      <c r="E843" s="54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1:37" s="52" customFormat="1" x14ac:dyDescent="0.3">
      <c r="A844"/>
      <c r="B844" s="54"/>
      <c r="C844" s="54"/>
      <c r="D844" s="54"/>
      <c r="E844" s="5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1:37" s="52" customFormat="1" x14ac:dyDescent="0.3">
      <c r="A845"/>
      <c r="B845" s="54"/>
      <c r="C845" s="54"/>
      <c r="D845" s="54"/>
      <c r="E845" s="54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1:37" s="52" customFormat="1" x14ac:dyDescent="0.3">
      <c r="A846"/>
      <c r="B846" s="54"/>
      <c r="C846" s="54"/>
      <c r="D846" s="54"/>
      <c r="E846" s="54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1:37" s="52" customFormat="1" x14ac:dyDescent="0.3">
      <c r="A847"/>
      <c r="B847" s="54"/>
      <c r="C847" s="54"/>
      <c r="D847" s="54"/>
      <c r="E847" s="54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1:37" s="52" customFormat="1" x14ac:dyDescent="0.3">
      <c r="A848"/>
      <c r="B848" s="54"/>
      <c r="C848" s="54"/>
      <c r="D848" s="54"/>
      <c r="E848" s="54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1:37" s="52" customFormat="1" x14ac:dyDescent="0.3">
      <c r="A849"/>
      <c r="B849" s="54"/>
      <c r="C849" s="54"/>
      <c r="D849" s="54"/>
      <c r="E849" s="54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1:37" s="52" customFormat="1" x14ac:dyDescent="0.3">
      <c r="A850"/>
      <c r="B850" s="54"/>
      <c r="C850" s="54"/>
      <c r="D850" s="54"/>
      <c r="E850" s="54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1:37" s="52" customFormat="1" x14ac:dyDescent="0.3">
      <c r="A851"/>
      <c r="B851" s="54"/>
      <c r="C851" s="54"/>
      <c r="D851" s="54"/>
      <c r="E851" s="54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1:37" s="52" customFormat="1" x14ac:dyDescent="0.3">
      <c r="A852"/>
      <c r="B852" s="54"/>
      <c r="C852" s="54"/>
      <c r="D852" s="54"/>
      <c r="E852" s="54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1:37" s="52" customFormat="1" x14ac:dyDescent="0.3">
      <c r="A853"/>
      <c r="B853" s="54"/>
      <c r="C853" s="54"/>
      <c r="D853" s="54"/>
      <c r="E853" s="54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1:37" s="52" customFormat="1" x14ac:dyDescent="0.3">
      <c r="A854"/>
      <c r="B854" s="54"/>
      <c r="C854" s="54"/>
      <c r="D854" s="54"/>
      <c r="E854" s="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1:37" s="52" customFormat="1" x14ac:dyDescent="0.3">
      <c r="A855"/>
      <c r="B855" s="54"/>
      <c r="C855" s="54"/>
      <c r="D855" s="54"/>
      <c r="E855" s="54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1:37" s="52" customFormat="1" x14ac:dyDescent="0.3">
      <c r="A856"/>
      <c r="B856" s="54"/>
      <c r="C856" s="54"/>
      <c r="D856" s="54"/>
      <c r="E856" s="54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1:37" s="52" customFormat="1" x14ac:dyDescent="0.3">
      <c r="A857"/>
      <c r="B857" s="54"/>
      <c r="C857" s="54"/>
      <c r="D857" s="54"/>
      <c r="E857" s="54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1:37" s="52" customFormat="1" x14ac:dyDescent="0.3">
      <c r="A858"/>
      <c r="B858" s="54"/>
      <c r="C858" s="54"/>
      <c r="D858" s="54"/>
      <c r="E858" s="54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1:37" s="52" customFormat="1" x14ac:dyDescent="0.3">
      <c r="A859"/>
      <c r="B859" s="54"/>
      <c r="C859" s="54"/>
      <c r="D859" s="54"/>
      <c r="E859" s="54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1:37" s="52" customFormat="1" x14ac:dyDescent="0.3">
      <c r="A860"/>
      <c r="B860" s="54"/>
      <c r="C860" s="54"/>
      <c r="D860" s="54"/>
      <c r="E860" s="54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1:37" s="52" customFormat="1" x14ac:dyDescent="0.3">
      <c r="A861"/>
      <c r="B861" s="54"/>
      <c r="C861" s="54"/>
      <c r="D861" s="54"/>
      <c r="E861" s="54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1:37" s="52" customFormat="1" x14ac:dyDescent="0.3">
      <c r="A862"/>
      <c r="B862" s="54"/>
      <c r="C862" s="54"/>
      <c r="D862" s="54"/>
      <c r="E862" s="54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1:37" s="52" customFormat="1" x14ac:dyDescent="0.3">
      <c r="A863"/>
      <c r="B863" s="54"/>
      <c r="C863" s="54"/>
      <c r="D863" s="54"/>
      <c r="E863" s="54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1:37" s="52" customFormat="1" x14ac:dyDescent="0.3">
      <c r="A864"/>
      <c r="B864" s="54"/>
      <c r="C864" s="54"/>
      <c r="D864" s="54"/>
      <c r="E864" s="5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1:37" s="52" customFormat="1" x14ac:dyDescent="0.3">
      <c r="A865"/>
      <c r="B865" s="54"/>
      <c r="C865" s="54"/>
      <c r="D865" s="54"/>
      <c r="E865" s="54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1:37" s="52" customFormat="1" x14ac:dyDescent="0.3">
      <c r="A866"/>
      <c r="B866" s="54"/>
      <c r="C866" s="54"/>
      <c r="D866" s="54"/>
      <c r="E866" s="54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1:37" s="52" customFormat="1" x14ac:dyDescent="0.3">
      <c r="A867"/>
      <c r="B867" s="54"/>
      <c r="C867" s="54"/>
      <c r="D867" s="54"/>
      <c r="E867" s="54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1:37" s="52" customFormat="1" x14ac:dyDescent="0.3">
      <c r="A868"/>
      <c r="B868" s="54"/>
      <c r="C868" s="54"/>
      <c r="D868" s="54"/>
      <c r="E868" s="54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1:37" s="52" customFormat="1" x14ac:dyDescent="0.3">
      <c r="A869"/>
      <c r="B869" s="54"/>
      <c r="C869" s="54"/>
      <c r="D869" s="54"/>
      <c r="E869" s="54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1:37" s="52" customFormat="1" x14ac:dyDescent="0.3">
      <c r="A870"/>
      <c r="B870" s="54"/>
      <c r="C870" s="54"/>
      <c r="D870" s="54"/>
      <c r="E870" s="54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1:37" s="52" customFormat="1" x14ac:dyDescent="0.3">
      <c r="A871"/>
      <c r="B871" s="54"/>
      <c r="C871" s="54"/>
      <c r="D871" s="54"/>
      <c r="E871" s="54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1:37" s="52" customFormat="1" x14ac:dyDescent="0.3">
      <c r="A872"/>
      <c r="B872" s="54"/>
      <c r="C872" s="54"/>
      <c r="D872" s="54"/>
      <c r="E872" s="54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1:37" s="52" customFormat="1" x14ac:dyDescent="0.3">
      <c r="A873"/>
      <c r="B873" s="54"/>
      <c r="C873" s="54"/>
      <c r="D873" s="54"/>
      <c r="E873" s="54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1:37" s="52" customFormat="1" x14ac:dyDescent="0.3">
      <c r="A874"/>
      <c r="B874" s="54"/>
      <c r="C874" s="54"/>
      <c r="D874" s="54"/>
      <c r="E874" s="5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</row>
    <row r="875" spans="1:37" s="52" customFormat="1" x14ac:dyDescent="0.3">
      <c r="A875"/>
      <c r="B875" s="54"/>
      <c r="C875" s="54"/>
      <c r="D875" s="54"/>
      <c r="E875" s="54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</row>
    <row r="876" spans="1:37" s="52" customFormat="1" x14ac:dyDescent="0.3">
      <c r="A876"/>
      <c r="B876" s="54"/>
      <c r="C876" s="54"/>
      <c r="D876" s="54"/>
      <c r="E876" s="54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</row>
    <row r="877" spans="1:37" s="52" customFormat="1" x14ac:dyDescent="0.3">
      <c r="A877"/>
      <c r="B877" s="54"/>
      <c r="C877" s="54"/>
      <c r="D877" s="54"/>
      <c r="E877" s="54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</row>
    <row r="878" spans="1:37" s="52" customFormat="1" x14ac:dyDescent="0.3">
      <c r="A878"/>
      <c r="B878" s="54"/>
      <c r="C878" s="54"/>
      <c r="D878" s="54"/>
      <c r="E878" s="54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</row>
    <row r="879" spans="1:37" s="52" customFormat="1" x14ac:dyDescent="0.3">
      <c r="A879"/>
      <c r="B879" s="54"/>
      <c r="C879" s="54"/>
      <c r="D879" s="54"/>
      <c r="E879" s="54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</row>
    <row r="880" spans="1:37" s="52" customFormat="1" x14ac:dyDescent="0.3">
      <c r="A880"/>
      <c r="B880" s="54"/>
      <c r="C880" s="54"/>
      <c r="D880" s="54"/>
      <c r="E880" s="54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</row>
    <row r="881" spans="1:37" s="52" customFormat="1" x14ac:dyDescent="0.3">
      <c r="A881"/>
      <c r="B881" s="54"/>
      <c r="C881" s="54"/>
      <c r="D881" s="54"/>
      <c r="E881" s="54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</row>
    <row r="882" spans="1:37" s="52" customFormat="1" x14ac:dyDescent="0.3">
      <c r="A882"/>
      <c r="B882" s="54"/>
      <c r="C882" s="54"/>
      <c r="D882" s="54"/>
      <c r="E882" s="54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</row>
    <row r="883" spans="1:37" s="52" customFormat="1" x14ac:dyDescent="0.3">
      <c r="A883"/>
      <c r="B883" s="54"/>
      <c r="C883" s="54"/>
      <c r="D883" s="54"/>
      <c r="E883" s="54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</row>
    <row r="884" spans="1:37" s="52" customFormat="1" x14ac:dyDescent="0.3">
      <c r="A884"/>
      <c r="B884" s="54"/>
      <c r="C884" s="54"/>
      <c r="D884" s="54"/>
      <c r="E884" s="5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</row>
    <row r="885" spans="1:37" s="52" customFormat="1" x14ac:dyDescent="0.3">
      <c r="A885"/>
      <c r="B885" s="54"/>
      <c r="C885" s="54"/>
      <c r="D885" s="54"/>
      <c r="E885" s="54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</row>
    <row r="886" spans="1:37" s="52" customFormat="1" x14ac:dyDescent="0.3">
      <c r="A886"/>
      <c r="B886" s="54"/>
      <c r="C886" s="54"/>
      <c r="D886" s="54"/>
      <c r="E886" s="54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</row>
    <row r="887" spans="1:37" s="52" customFormat="1" x14ac:dyDescent="0.3">
      <c r="A887"/>
      <c r="B887" s="54"/>
      <c r="C887" s="54"/>
      <c r="D887" s="54"/>
      <c r="E887" s="54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</row>
    <row r="888" spans="1:37" s="52" customFormat="1" x14ac:dyDescent="0.3">
      <c r="A888"/>
      <c r="B888" s="54"/>
      <c r="C888" s="54"/>
      <c r="D888" s="54"/>
      <c r="E888" s="54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</row>
    <row r="889" spans="1:37" s="52" customFormat="1" x14ac:dyDescent="0.3">
      <c r="A889"/>
      <c r="B889" s="54"/>
      <c r="C889" s="54"/>
      <c r="D889" s="54"/>
      <c r="E889" s="54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</row>
    <row r="890" spans="1:37" s="52" customFormat="1" x14ac:dyDescent="0.3">
      <c r="A890"/>
      <c r="B890" s="54"/>
      <c r="C890" s="54"/>
      <c r="D890" s="54"/>
      <c r="E890" s="54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</row>
    <row r="891" spans="1:37" s="52" customFormat="1" x14ac:dyDescent="0.3">
      <c r="A891"/>
      <c r="B891" s="54"/>
      <c r="C891" s="54"/>
      <c r="D891" s="54"/>
      <c r="E891" s="54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</row>
    <row r="892" spans="1:37" s="52" customFormat="1" x14ac:dyDescent="0.3">
      <c r="A892"/>
      <c r="B892" s="54"/>
      <c r="C892" s="54"/>
      <c r="D892" s="54"/>
      <c r="E892" s="54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</row>
    <row r="893" spans="1:37" s="52" customFormat="1" x14ac:dyDescent="0.3">
      <c r="A893"/>
      <c r="B893" s="54"/>
      <c r="C893" s="54"/>
      <c r="D893" s="54"/>
      <c r="E893" s="54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</row>
    <row r="894" spans="1:37" s="52" customFormat="1" x14ac:dyDescent="0.3">
      <c r="A894"/>
      <c r="B894" s="54"/>
      <c r="C894" s="54"/>
      <c r="D894" s="54"/>
      <c r="E894" s="5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</row>
    <row r="895" spans="1:37" s="52" customFormat="1" x14ac:dyDescent="0.3">
      <c r="A895"/>
      <c r="B895" s="54"/>
      <c r="C895" s="54"/>
      <c r="D895" s="54"/>
      <c r="E895" s="54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</row>
    <row r="896" spans="1:37" s="52" customFormat="1" x14ac:dyDescent="0.3">
      <c r="A896"/>
      <c r="B896" s="54"/>
      <c r="C896" s="54"/>
      <c r="D896" s="54"/>
      <c r="E896" s="54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</row>
    <row r="897" spans="1:37" s="52" customFormat="1" x14ac:dyDescent="0.3">
      <c r="A897"/>
      <c r="B897" s="54"/>
      <c r="C897" s="54"/>
      <c r="D897" s="54"/>
      <c r="E897" s="54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</row>
    <row r="898" spans="1:37" s="52" customFormat="1" x14ac:dyDescent="0.3">
      <c r="A898"/>
      <c r="B898" s="54"/>
      <c r="C898" s="54"/>
      <c r="D898" s="54"/>
      <c r="E898" s="54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</row>
    <row r="899" spans="1:37" s="52" customFormat="1" x14ac:dyDescent="0.3">
      <c r="A899"/>
      <c r="B899" s="54"/>
      <c r="C899" s="54"/>
      <c r="D899" s="54"/>
      <c r="E899" s="54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</row>
    <row r="900" spans="1:37" s="52" customFormat="1" x14ac:dyDescent="0.3">
      <c r="A900"/>
      <c r="B900" s="54"/>
      <c r="C900" s="54"/>
      <c r="D900" s="54"/>
      <c r="E900" s="54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</row>
    <row r="901" spans="1:37" s="52" customFormat="1" x14ac:dyDescent="0.3">
      <c r="A901"/>
      <c r="B901" s="54"/>
      <c r="C901" s="54"/>
      <c r="D901" s="54"/>
      <c r="E901" s="54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</row>
    <row r="902" spans="1:37" s="52" customFormat="1" x14ac:dyDescent="0.3">
      <c r="A902"/>
      <c r="B902" s="54"/>
      <c r="C902" s="54"/>
      <c r="D902" s="54"/>
      <c r="E902" s="54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</row>
    <row r="903" spans="1:37" s="52" customFormat="1" x14ac:dyDescent="0.3">
      <c r="A903"/>
      <c r="B903" s="54"/>
      <c r="C903" s="54"/>
      <c r="D903" s="54"/>
      <c r="E903" s="54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</row>
    <row r="904" spans="1:37" s="52" customFormat="1" x14ac:dyDescent="0.3">
      <c r="A904"/>
      <c r="B904" s="54"/>
      <c r="C904" s="54"/>
      <c r="D904" s="54"/>
      <c r="E904" s="5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</row>
    <row r="905" spans="1:37" s="52" customFormat="1" x14ac:dyDescent="0.3">
      <c r="A905"/>
      <c r="B905" s="54"/>
      <c r="C905" s="54"/>
      <c r="D905" s="54"/>
      <c r="E905" s="54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</row>
    <row r="906" spans="1:37" s="52" customFormat="1" x14ac:dyDescent="0.3">
      <c r="A906"/>
      <c r="B906" s="54"/>
      <c r="C906" s="54"/>
      <c r="D906" s="54"/>
      <c r="E906" s="54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</row>
    <row r="907" spans="1:37" s="52" customFormat="1" x14ac:dyDescent="0.3">
      <c r="A907"/>
      <c r="B907" s="54"/>
      <c r="C907" s="54"/>
      <c r="D907" s="54"/>
      <c r="E907" s="54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</row>
    <row r="908" spans="1:37" s="52" customFormat="1" x14ac:dyDescent="0.3">
      <c r="A908"/>
      <c r="B908" s="54"/>
      <c r="C908" s="54"/>
      <c r="D908" s="54"/>
      <c r="E908" s="54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</row>
    <row r="909" spans="1:37" s="52" customFormat="1" x14ac:dyDescent="0.3">
      <c r="A909"/>
      <c r="B909" s="54"/>
      <c r="C909" s="54"/>
      <c r="D909" s="54"/>
      <c r="E909" s="54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</row>
    <row r="910" spans="1:37" s="52" customFormat="1" x14ac:dyDescent="0.3">
      <c r="A910"/>
      <c r="B910" s="54"/>
      <c r="C910" s="54"/>
      <c r="D910" s="54"/>
      <c r="E910" s="54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</row>
    <row r="911" spans="1:37" s="52" customFormat="1" x14ac:dyDescent="0.3">
      <c r="A911"/>
      <c r="B911" s="54"/>
      <c r="C911" s="54"/>
      <c r="D911" s="54"/>
      <c r="E911" s="54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</row>
    <row r="912" spans="1:37" s="52" customFormat="1" x14ac:dyDescent="0.3">
      <c r="A912"/>
      <c r="B912" s="54"/>
      <c r="C912" s="54"/>
      <c r="D912" s="54"/>
      <c r="E912" s="54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</row>
    <row r="913" spans="1:37" s="52" customFormat="1" x14ac:dyDescent="0.3">
      <c r="A913"/>
      <c r="B913" s="54"/>
      <c r="C913" s="54"/>
      <c r="D913" s="54"/>
      <c r="E913" s="54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</row>
    <row r="914" spans="1:37" s="52" customFormat="1" x14ac:dyDescent="0.3">
      <c r="A914"/>
      <c r="B914" s="54"/>
      <c r="C914" s="54"/>
      <c r="D914" s="54"/>
      <c r="E914" s="5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</row>
    <row r="915" spans="1:37" s="52" customFormat="1" x14ac:dyDescent="0.3">
      <c r="A915"/>
      <c r="B915" s="54"/>
      <c r="C915" s="54"/>
      <c r="D915" s="54"/>
      <c r="E915" s="54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</row>
    <row r="916" spans="1:37" s="52" customFormat="1" x14ac:dyDescent="0.3">
      <c r="A916"/>
      <c r="B916" s="54"/>
      <c r="C916" s="54"/>
      <c r="D916" s="54"/>
      <c r="E916" s="54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</row>
    <row r="917" spans="1:37" s="52" customFormat="1" x14ac:dyDescent="0.3">
      <c r="A917"/>
      <c r="B917" s="54"/>
      <c r="C917" s="54"/>
      <c r="D917" s="54"/>
      <c r="E917" s="54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</row>
    <row r="918" spans="1:37" s="52" customFormat="1" x14ac:dyDescent="0.3">
      <c r="A918"/>
      <c r="B918" s="54"/>
      <c r="C918" s="54"/>
      <c r="D918" s="54"/>
      <c r="E918" s="54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</row>
    <row r="919" spans="1:37" s="52" customFormat="1" x14ac:dyDescent="0.3">
      <c r="A919"/>
      <c r="B919" s="54"/>
      <c r="C919" s="54"/>
      <c r="D919" s="54"/>
      <c r="E919" s="54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</row>
    <row r="920" spans="1:37" s="52" customFormat="1" x14ac:dyDescent="0.3">
      <c r="A920"/>
      <c r="B920" s="54"/>
      <c r="C920" s="54"/>
      <c r="D920" s="54"/>
      <c r="E920" s="54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</row>
    <row r="921" spans="1:37" s="52" customFormat="1" x14ac:dyDescent="0.3">
      <c r="A921"/>
      <c r="B921" s="54"/>
      <c r="C921" s="54"/>
      <c r="D921" s="54"/>
      <c r="E921" s="54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</row>
    <row r="922" spans="1:37" s="52" customFormat="1" x14ac:dyDescent="0.3">
      <c r="A922"/>
      <c r="B922" s="54"/>
      <c r="C922" s="54"/>
      <c r="D922" s="54"/>
      <c r="E922" s="54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</row>
    <row r="923" spans="1:37" s="52" customFormat="1" x14ac:dyDescent="0.3">
      <c r="A923"/>
      <c r="B923" s="54"/>
      <c r="C923" s="54"/>
      <c r="D923" s="54"/>
      <c r="E923" s="54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</row>
    <row r="924" spans="1:37" s="52" customFormat="1" x14ac:dyDescent="0.3">
      <c r="A924"/>
      <c r="B924" s="54"/>
      <c r="C924" s="54"/>
      <c r="D924" s="54"/>
      <c r="E924" s="5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</row>
    <row r="925" spans="1:37" s="52" customFormat="1" x14ac:dyDescent="0.3">
      <c r="A925"/>
      <c r="B925" s="54"/>
      <c r="C925" s="54"/>
      <c r="D925" s="54"/>
      <c r="E925" s="54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</row>
    <row r="926" spans="1:37" s="52" customFormat="1" x14ac:dyDescent="0.3">
      <c r="A926"/>
      <c r="B926" s="54"/>
      <c r="C926" s="54"/>
      <c r="D926" s="54"/>
      <c r="E926" s="54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</row>
    <row r="927" spans="1:37" s="52" customFormat="1" x14ac:dyDescent="0.3">
      <c r="A927"/>
      <c r="B927" s="54"/>
      <c r="C927" s="54"/>
      <c r="D927" s="54"/>
      <c r="E927" s="54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</row>
    <row r="928" spans="1:37" s="52" customFormat="1" x14ac:dyDescent="0.3">
      <c r="A928"/>
      <c r="B928" s="54"/>
      <c r="C928" s="54"/>
      <c r="D928" s="54"/>
      <c r="E928" s="54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</row>
    <row r="929" spans="1:37" s="52" customFormat="1" x14ac:dyDescent="0.3">
      <c r="A929"/>
      <c r="B929" s="54"/>
      <c r="C929" s="54"/>
      <c r="D929" s="54"/>
      <c r="E929" s="54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</row>
    <row r="930" spans="1:37" s="52" customFormat="1" x14ac:dyDescent="0.3">
      <c r="A930"/>
      <c r="B930" s="54"/>
      <c r="C930" s="54"/>
      <c r="D930" s="54"/>
      <c r="E930" s="54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</row>
    <row r="931" spans="1:37" s="52" customFormat="1" x14ac:dyDescent="0.3">
      <c r="A931"/>
      <c r="B931" s="54"/>
      <c r="C931" s="54"/>
      <c r="D931" s="54"/>
      <c r="E931" s="54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</row>
    <row r="932" spans="1:37" s="52" customFormat="1" x14ac:dyDescent="0.3">
      <c r="A932"/>
      <c r="B932" s="54"/>
      <c r="C932" s="54"/>
      <c r="D932" s="54"/>
      <c r="E932" s="54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</row>
    <row r="933" spans="1:37" s="52" customFormat="1" x14ac:dyDescent="0.3">
      <c r="A933"/>
      <c r="B933" s="54"/>
      <c r="C933" s="54"/>
      <c r="D933" s="54"/>
      <c r="E933" s="54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</row>
    <row r="934" spans="1:37" s="52" customFormat="1" x14ac:dyDescent="0.3">
      <c r="A934"/>
      <c r="B934" s="54"/>
      <c r="C934" s="54"/>
      <c r="D934" s="54"/>
      <c r="E934" s="5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</row>
    <row r="935" spans="1:37" s="52" customFormat="1" x14ac:dyDescent="0.3">
      <c r="A935"/>
      <c r="B935" s="54"/>
      <c r="C935" s="54"/>
      <c r="D935" s="54"/>
      <c r="E935" s="54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</row>
    <row r="936" spans="1:37" s="52" customFormat="1" x14ac:dyDescent="0.3">
      <c r="A936"/>
      <c r="B936" s="54"/>
      <c r="C936" s="54"/>
      <c r="D936" s="54"/>
      <c r="E936" s="54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</row>
    <row r="937" spans="1:37" s="52" customFormat="1" x14ac:dyDescent="0.3">
      <c r="A937"/>
      <c r="B937" s="54"/>
      <c r="C937" s="54"/>
      <c r="D937" s="54"/>
      <c r="E937" s="54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</row>
    <row r="938" spans="1:37" s="52" customFormat="1" x14ac:dyDescent="0.3">
      <c r="A938"/>
      <c r="B938" s="54"/>
      <c r="C938" s="54"/>
      <c r="D938" s="54"/>
      <c r="E938" s="54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</row>
    <row r="939" spans="1:37" s="52" customFormat="1" x14ac:dyDescent="0.3">
      <c r="A939"/>
      <c r="B939" s="54"/>
      <c r="C939" s="54"/>
      <c r="D939" s="54"/>
      <c r="E939" s="54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</row>
    <row r="940" spans="1:37" s="52" customFormat="1" x14ac:dyDescent="0.3">
      <c r="A940"/>
      <c r="B940" s="54"/>
      <c r="C940" s="54"/>
      <c r="D940" s="54"/>
      <c r="E940" s="54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</row>
    <row r="941" spans="1:37" s="52" customFormat="1" x14ac:dyDescent="0.3">
      <c r="A941"/>
      <c r="B941" s="54"/>
      <c r="C941" s="54"/>
      <c r="D941" s="54"/>
      <c r="E941" s="54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</row>
    <row r="942" spans="1:37" s="52" customFormat="1" x14ac:dyDescent="0.3">
      <c r="A942"/>
      <c r="B942" s="54"/>
      <c r="C942" s="54"/>
      <c r="D942" s="54"/>
      <c r="E942" s="54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</row>
    <row r="943" spans="1:37" s="52" customFormat="1" x14ac:dyDescent="0.3">
      <c r="A943"/>
      <c r="B943" s="54"/>
      <c r="C943" s="54"/>
      <c r="D943" s="54"/>
      <c r="E943" s="54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</row>
    <row r="944" spans="1:37" s="52" customFormat="1" x14ac:dyDescent="0.3">
      <c r="A944"/>
      <c r="B944" s="54"/>
      <c r="C944" s="54"/>
      <c r="D944" s="54"/>
      <c r="E944" s="5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</row>
    <row r="945" spans="1:37" s="52" customFormat="1" x14ac:dyDescent="0.3">
      <c r="A945"/>
      <c r="B945" s="54"/>
      <c r="C945" s="54"/>
      <c r="D945" s="54"/>
      <c r="E945" s="54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</row>
    <row r="946" spans="1:37" s="52" customFormat="1" x14ac:dyDescent="0.3">
      <c r="A946"/>
      <c r="B946" s="54"/>
      <c r="C946" s="54"/>
      <c r="D946" s="54"/>
      <c r="E946" s="54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</row>
    <row r="947" spans="1:37" s="52" customFormat="1" x14ac:dyDescent="0.3">
      <c r="A947"/>
      <c r="B947" s="54"/>
      <c r="C947" s="54"/>
      <c r="D947" s="54"/>
      <c r="E947" s="54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</row>
    <row r="948" spans="1:37" s="52" customFormat="1" x14ac:dyDescent="0.3">
      <c r="A948"/>
      <c r="B948" s="54"/>
      <c r="C948" s="54"/>
      <c r="D948" s="54"/>
      <c r="E948" s="54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</row>
    <row r="949" spans="1:37" s="52" customFormat="1" x14ac:dyDescent="0.3">
      <c r="A949"/>
      <c r="B949" s="54"/>
      <c r="C949" s="54"/>
      <c r="D949" s="54"/>
      <c r="E949" s="54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</row>
    <row r="950" spans="1:37" s="52" customFormat="1" x14ac:dyDescent="0.3">
      <c r="A950"/>
      <c r="B950" s="54"/>
      <c r="C950" s="54"/>
      <c r="D950" s="54"/>
      <c r="E950" s="54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</row>
    <row r="951" spans="1:37" s="52" customFormat="1" x14ac:dyDescent="0.3">
      <c r="A951"/>
      <c r="B951" s="54"/>
      <c r="C951" s="54"/>
      <c r="D951" s="54"/>
      <c r="E951" s="54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</row>
    <row r="952" spans="1:37" s="52" customFormat="1" x14ac:dyDescent="0.3">
      <c r="A952"/>
      <c r="B952" s="54"/>
      <c r="C952" s="54"/>
      <c r="D952" s="54"/>
      <c r="E952" s="54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</row>
    <row r="953" spans="1:37" s="52" customFormat="1" x14ac:dyDescent="0.3">
      <c r="A953"/>
      <c r="B953" s="54"/>
      <c r="C953" s="54"/>
      <c r="D953" s="54"/>
      <c r="E953" s="54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</row>
    <row r="954" spans="1:37" s="52" customFormat="1" x14ac:dyDescent="0.3">
      <c r="A954"/>
      <c r="B954" s="54"/>
      <c r="C954" s="54"/>
      <c r="D954" s="54"/>
      <c r="E954" s="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</row>
    <row r="955" spans="1:37" s="52" customFormat="1" x14ac:dyDescent="0.3">
      <c r="A955"/>
      <c r="B955" s="54"/>
      <c r="C955" s="54"/>
      <c r="D955" s="54"/>
      <c r="E955" s="54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</row>
    <row r="956" spans="1:37" s="52" customFormat="1" x14ac:dyDescent="0.3">
      <c r="A956"/>
      <c r="B956" s="54"/>
      <c r="C956" s="54"/>
      <c r="D956" s="54"/>
      <c r="E956" s="54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</row>
    <row r="957" spans="1:37" x14ac:dyDescent="0.3">
      <c r="D957" s="54"/>
    </row>
    <row r="958" spans="1:37" x14ac:dyDescent="0.3">
      <c r="D958" s="54"/>
    </row>
    <row r="959" spans="1:37" x14ac:dyDescent="0.3">
      <c r="D959" s="54"/>
    </row>
    <row r="960" spans="1:37" x14ac:dyDescent="0.3">
      <c r="D960" s="54"/>
    </row>
    <row r="961" spans="4:4" x14ac:dyDescent="0.3">
      <c r="D961" s="54"/>
    </row>
    <row r="962" spans="4:4" x14ac:dyDescent="0.3">
      <c r="D962" s="54"/>
    </row>
    <row r="963" spans="4:4" x14ac:dyDescent="0.3">
      <c r="D963" s="54"/>
    </row>
    <row r="964" spans="4:4" x14ac:dyDescent="0.3">
      <c r="D964" s="54"/>
    </row>
    <row r="965" spans="4:4" x14ac:dyDescent="0.3">
      <c r="D965" s="54"/>
    </row>
    <row r="966" spans="4:4" x14ac:dyDescent="0.3">
      <c r="D966" s="54"/>
    </row>
    <row r="967" spans="4:4" x14ac:dyDescent="0.3">
      <c r="D967" s="54"/>
    </row>
    <row r="968" spans="4:4" x14ac:dyDescent="0.3">
      <c r="D968" s="54"/>
    </row>
    <row r="969" spans="4:4" x14ac:dyDescent="0.3">
      <c r="D969" s="54"/>
    </row>
    <row r="970" spans="4:4" x14ac:dyDescent="0.3">
      <c r="D970" s="54"/>
    </row>
    <row r="971" spans="4:4" x14ac:dyDescent="0.3">
      <c r="D971" s="54"/>
    </row>
    <row r="972" spans="4:4" x14ac:dyDescent="0.3">
      <c r="D972" s="54"/>
    </row>
    <row r="973" spans="4:4" x14ac:dyDescent="0.3">
      <c r="D973" s="54"/>
    </row>
    <row r="974" spans="4:4" x14ac:dyDescent="0.3">
      <c r="D974" s="54"/>
    </row>
    <row r="975" spans="4:4" x14ac:dyDescent="0.3">
      <c r="D975" s="54"/>
    </row>
    <row r="976" spans="4:4" x14ac:dyDescent="0.3">
      <c r="D976" s="54"/>
    </row>
    <row r="977" spans="4:4" x14ac:dyDescent="0.3">
      <c r="D977" s="54"/>
    </row>
    <row r="978" spans="4:4" x14ac:dyDescent="0.3">
      <c r="D978" s="54"/>
    </row>
    <row r="979" spans="4:4" x14ac:dyDescent="0.3">
      <c r="D979" s="54"/>
    </row>
    <row r="980" spans="4:4" x14ac:dyDescent="0.3">
      <c r="D980" s="54"/>
    </row>
    <row r="981" spans="4:4" x14ac:dyDescent="0.3">
      <c r="D981" s="54"/>
    </row>
    <row r="982" spans="4:4" x14ac:dyDescent="0.3">
      <c r="D982" s="54"/>
    </row>
    <row r="983" spans="4:4" x14ac:dyDescent="0.3">
      <c r="D983" s="54"/>
    </row>
    <row r="984" spans="4:4" x14ac:dyDescent="0.3">
      <c r="D984" s="54"/>
    </row>
    <row r="985" spans="4:4" x14ac:dyDescent="0.3">
      <c r="D985" s="54"/>
    </row>
    <row r="986" spans="4:4" x14ac:dyDescent="0.3">
      <c r="D986" s="54"/>
    </row>
    <row r="987" spans="4:4" x14ac:dyDescent="0.3">
      <c r="D987" s="54"/>
    </row>
    <row r="988" spans="4:4" x14ac:dyDescent="0.3">
      <c r="D988" s="54"/>
    </row>
    <row r="989" spans="4:4" x14ac:dyDescent="0.3">
      <c r="D989" s="54"/>
    </row>
    <row r="990" spans="4:4" x14ac:dyDescent="0.3">
      <c r="D990" s="54"/>
    </row>
    <row r="991" spans="4:4" x14ac:dyDescent="0.3">
      <c r="D991" s="54"/>
    </row>
    <row r="992" spans="4:4" x14ac:dyDescent="0.3">
      <c r="D992" s="54"/>
    </row>
    <row r="993" spans="4:4" x14ac:dyDescent="0.3">
      <c r="D993" s="54"/>
    </row>
    <row r="994" spans="4:4" x14ac:dyDescent="0.3">
      <c r="D994" s="54"/>
    </row>
    <row r="995" spans="4:4" x14ac:dyDescent="0.3">
      <c r="D995" s="54"/>
    </row>
    <row r="996" spans="4:4" x14ac:dyDescent="0.3">
      <c r="D996" s="54"/>
    </row>
    <row r="997" spans="4:4" x14ac:dyDescent="0.3">
      <c r="D997" s="54"/>
    </row>
    <row r="998" spans="4:4" x14ac:dyDescent="0.3">
      <c r="D998" s="54"/>
    </row>
    <row r="999" spans="4:4" x14ac:dyDescent="0.3">
      <c r="D999" s="54"/>
    </row>
    <row r="1000" spans="4:4" x14ac:dyDescent="0.3">
      <c r="D1000" s="54"/>
    </row>
    <row r="1001" spans="4:4" x14ac:dyDescent="0.3">
      <c r="D1001" s="54"/>
    </row>
    <row r="1002" spans="4:4" x14ac:dyDescent="0.3">
      <c r="D1002" s="54"/>
    </row>
    <row r="1003" spans="4:4" x14ac:dyDescent="0.3">
      <c r="D1003" s="54"/>
    </row>
    <row r="1004" spans="4:4" x14ac:dyDescent="0.3">
      <c r="D1004" s="54"/>
    </row>
    <row r="1005" spans="4:4" x14ac:dyDescent="0.3">
      <c r="D1005" s="54"/>
    </row>
    <row r="1006" spans="4:4" x14ac:dyDescent="0.3">
      <c r="D1006" s="54"/>
    </row>
    <row r="1007" spans="4:4" x14ac:dyDescent="0.3">
      <c r="D1007" s="54"/>
    </row>
    <row r="1008" spans="4:4" x14ac:dyDescent="0.3">
      <c r="D1008" s="54"/>
    </row>
    <row r="1009" spans="4:4" x14ac:dyDescent="0.3">
      <c r="D1009" s="54"/>
    </row>
    <row r="1010" spans="4:4" x14ac:dyDescent="0.3">
      <c r="D1010" s="54"/>
    </row>
    <row r="1011" spans="4:4" x14ac:dyDescent="0.3">
      <c r="D1011" s="54"/>
    </row>
    <row r="1012" spans="4:4" x14ac:dyDescent="0.3">
      <c r="D1012" s="54"/>
    </row>
    <row r="1013" spans="4:4" x14ac:dyDescent="0.3">
      <c r="D1013" s="54"/>
    </row>
    <row r="1014" spans="4:4" x14ac:dyDescent="0.3">
      <c r="D1014" s="54"/>
    </row>
    <row r="1015" spans="4:4" x14ac:dyDescent="0.3">
      <c r="D1015" s="54"/>
    </row>
    <row r="1016" spans="4:4" x14ac:dyDescent="0.3">
      <c r="D1016" s="54"/>
    </row>
    <row r="1017" spans="4:4" x14ac:dyDescent="0.3">
      <c r="D1017" s="54"/>
    </row>
    <row r="1018" spans="4:4" x14ac:dyDescent="0.3">
      <c r="D1018" s="54"/>
    </row>
    <row r="1019" spans="4:4" x14ac:dyDescent="0.3">
      <c r="D1019" s="54"/>
    </row>
    <row r="1020" spans="4:4" x14ac:dyDescent="0.3">
      <c r="D1020" s="54"/>
    </row>
    <row r="1021" spans="4:4" x14ac:dyDescent="0.3">
      <c r="D1021" s="54"/>
    </row>
    <row r="1022" spans="4:4" x14ac:dyDescent="0.3">
      <c r="D1022" s="54"/>
    </row>
    <row r="1023" spans="4:4" x14ac:dyDescent="0.3">
      <c r="D1023" s="54"/>
    </row>
    <row r="1024" spans="4:4" x14ac:dyDescent="0.3">
      <c r="D1024" s="54"/>
    </row>
    <row r="1025" spans="4:4" x14ac:dyDescent="0.3">
      <c r="D1025" s="54"/>
    </row>
    <row r="1026" spans="4:4" x14ac:dyDescent="0.3">
      <c r="D1026" s="54"/>
    </row>
    <row r="1027" spans="4:4" x14ac:dyDescent="0.3">
      <c r="D1027" s="54"/>
    </row>
    <row r="1028" spans="4:4" x14ac:dyDescent="0.3">
      <c r="D1028" s="54"/>
    </row>
    <row r="1029" spans="4:4" x14ac:dyDescent="0.3">
      <c r="D1029" s="54"/>
    </row>
    <row r="1030" spans="4:4" x14ac:dyDescent="0.3">
      <c r="D1030" s="54"/>
    </row>
    <row r="1031" spans="4:4" x14ac:dyDescent="0.3">
      <c r="D1031" s="54"/>
    </row>
    <row r="1032" spans="4:4" x14ac:dyDescent="0.3">
      <c r="D1032" s="54"/>
    </row>
    <row r="1033" spans="4:4" x14ac:dyDescent="0.3">
      <c r="D1033" s="54"/>
    </row>
    <row r="1034" spans="4:4" x14ac:dyDescent="0.3">
      <c r="D1034" s="54"/>
    </row>
    <row r="1035" spans="4:4" x14ac:dyDescent="0.3">
      <c r="D1035" s="54"/>
    </row>
    <row r="1036" spans="4:4" x14ac:dyDescent="0.3">
      <c r="D1036" s="54"/>
    </row>
    <row r="1037" spans="4:4" x14ac:dyDescent="0.3">
      <c r="D1037" s="54"/>
    </row>
    <row r="1038" spans="4:4" x14ac:dyDescent="0.3">
      <c r="D1038" s="54"/>
    </row>
    <row r="1039" spans="4:4" x14ac:dyDescent="0.3">
      <c r="D1039" s="54"/>
    </row>
    <row r="1040" spans="4:4" x14ac:dyDescent="0.3">
      <c r="D1040" s="54"/>
    </row>
    <row r="1041" spans="4:4" x14ac:dyDescent="0.3">
      <c r="D1041" s="54"/>
    </row>
    <row r="1042" spans="4:4" x14ac:dyDescent="0.3">
      <c r="D1042" s="54"/>
    </row>
    <row r="1043" spans="4:4" x14ac:dyDescent="0.3">
      <c r="D1043" s="54"/>
    </row>
    <row r="1044" spans="4:4" x14ac:dyDescent="0.3">
      <c r="D1044" s="54"/>
    </row>
    <row r="1045" spans="4:4" x14ac:dyDescent="0.3">
      <c r="D1045" s="54"/>
    </row>
    <row r="1046" spans="4:4" x14ac:dyDescent="0.3">
      <c r="D1046" s="54"/>
    </row>
    <row r="1047" spans="4:4" x14ac:dyDescent="0.3">
      <c r="D1047" s="54"/>
    </row>
    <row r="1048" spans="4:4" x14ac:dyDescent="0.3">
      <c r="D1048" s="54"/>
    </row>
    <row r="1049" spans="4:4" x14ac:dyDescent="0.3">
      <c r="D1049" s="54"/>
    </row>
    <row r="1050" spans="4:4" x14ac:dyDescent="0.3">
      <c r="D1050" s="54"/>
    </row>
    <row r="1051" spans="4:4" x14ac:dyDescent="0.3">
      <c r="D1051" s="54"/>
    </row>
    <row r="1052" spans="4:4" x14ac:dyDescent="0.3">
      <c r="D1052" s="54"/>
    </row>
    <row r="1053" spans="4:4" x14ac:dyDescent="0.3">
      <c r="D1053" s="54"/>
    </row>
    <row r="1054" spans="4:4" x14ac:dyDescent="0.3">
      <c r="D1054" s="54"/>
    </row>
    <row r="1055" spans="4:4" x14ac:dyDescent="0.3">
      <c r="D1055" s="54"/>
    </row>
    <row r="1056" spans="4:4" x14ac:dyDescent="0.3">
      <c r="D1056" s="54"/>
    </row>
    <row r="1057" spans="4:4" x14ac:dyDescent="0.3">
      <c r="D1057" s="54"/>
    </row>
    <row r="1058" spans="4:4" x14ac:dyDescent="0.3">
      <c r="D1058" s="54"/>
    </row>
    <row r="1059" spans="4:4" x14ac:dyDescent="0.3">
      <c r="D1059" s="54"/>
    </row>
    <row r="1060" spans="4:4" x14ac:dyDescent="0.3">
      <c r="D1060" s="54"/>
    </row>
    <row r="1061" spans="4:4" x14ac:dyDescent="0.3">
      <c r="D1061" s="54"/>
    </row>
    <row r="1062" spans="4:4" x14ac:dyDescent="0.3">
      <c r="D1062" s="54"/>
    </row>
    <row r="1063" spans="4:4" x14ac:dyDescent="0.3">
      <c r="D1063" s="54"/>
    </row>
    <row r="1064" spans="4:4" x14ac:dyDescent="0.3">
      <c r="D1064" s="54"/>
    </row>
    <row r="1065" spans="4:4" x14ac:dyDescent="0.3">
      <c r="D1065" s="54"/>
    </row>
    <row r="1066" spans="4:4" x14ac:dyDescent="0.3">
      <c r="D1066" s="54"/>
    </row>
    <row r="1067" spans="4:4" x14ac:dyDescent="0.3">
      <c r="D1067" s="54"/>
    </row>
    <row r="1068" spans="4:4" x14ac:dyDescent="0.3">
      <c r="D1068" s="54"/>
    </row>
    <row r="1069" spans="4:4" x14ac:dyDescent="0.3">
      <c r="D1069" s="54"/>
    </row>
    <row r="1070" spans="4:4" x14ac:dyDescent="0.3">
      <c r="D1070" s="54"/>
    </row>
    <row r="1071" spans="4:4" x14ac:dyDescent="0.3">
      <c r="D1071" s="54"/>
    </row>
    <row r="1072" spans="4:4" x14ac:dyDescent="0.3">
      <c r="D1072" s="54"/>
    </row>
    <row r="1073" spans="4:4" x14ac:dyDescent="0.3">
      <c r="D1073" s="54"/>
    </row>
    <row r="1074" spans="4:4" x14ac:dyDescent="0.3">
      <c r="D1074" s="54"/>
    </row>
    <row r="1075" spans="4:4" x14ac:dyDescent="0.3">
      <c r="D1075" s="54"/>
    </row>
    <row r="1076" spans="4:4" x14ac:dyDescent="0.3">
      <c r="D1076" s="54"/>
    </row>
    <row r="1077" spans="4:4" x14ac:dyDescent="0.3">
      <c r="D1077" s="54"/>
    </row>
    <row r="1078" spans="4:4" x14ac:dyDescent="0.3">
      <c r="D1078" s="54"/>
    </row>
    <row r="1079" spans="4:4" x14ac:dyDescent="0.3">
      <c r="D1079" s="54"/>
    </row>
    <row r="1080" spans="4:4" x14ac:dyDescent="0.3">
      <c r="D1080" s="54"/>
    </row>
    <row r="1081" spans="4:4" x14ac:dyDescent="0.3">
      <c r="D1081" s="54"/>
    </row>
    <row r="1082" spans="4:4" x14ac:dyDescent="0.3">
      <c r="D1082" s="54"/>
    </row>
    <row r="1083" spans="4:4" x14ac:dyDescent="0.3">
      <c r="D1083" s="54"/>
    </row>
    <row r="1084" spans="4:4" x14ac:dyDescent="0.3">
      <c r="D1084" s="54"/>
    </row>
    <row r="1085" spans="4:4" x14ac:dyDescent="0.3">
      <c r="D1085" s="54"/>
    </row>
    <row r="1086" spans="4:4" x14ac:dyDescent="0.3">
      <c r="D1086" s="54"/>
    </row>
    <row r="1087" spans="4:4" x14ac:dyDescent="0.3">
      <c r="D1087" s="54"/>
    </row>
    <row r="1088" spans="4:4" x14ac:dyDescent="0.3">
      <c r="D1088" s="54"/>
    </row>
    <row r="1089" spans="4:4" x14ac:dyDescent="0.3">
      <c r="D1089" s="54"/>
    </row>
    <row r="1090" spans="4:4" x14ac:dyDescent="0.3">
      <c r="D1090" s="54"/>
    </row>
  </sheetData>
  <mergeCells count="7">
    <mergeCell ref="Y4:Z4"/>
    <mergeCell ref="B4:G4"/>
    <mergeCell ref="M4:O4"/>
    <mergeCell ref="P4:U4"/>
    <mergeCell ref="K4:L4"/>
    <mergeCell ref="H4:J4"/>
    <mergeCell ref="V4:X4"/>
  </mergeCells>
  <pageMargins left="0.7" right="0.7" top="0.75" bottom="0.75" header="0.3" footer="0.3"/>
  <pageSetup paperSize="9" orientation="portrait" horizontalDpi="4294967295" verticalDpi="4294967295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43276-8841-434F-AA70-6F1B7BAE3F73}">
  <sheetPr>
    <tabColor rgb="FFFFFF00"/>
  </sheetPr>
  <dimension ref="A1:L956"/>
  <sheetViews>
    <sheetView showGridLines="0" workbookViewId="0">
      <pane xSplit="1" ySplit="5" topLeftCell="B129" activePane="bottomRight" state="frozen"/>
      <selection activeCell="C3" sqref="C3"/>
      <selection pane="topRight" activeCell="C3" sqref="C3"/>
      <selection pane="bottomLeft" activeCell="C3" sqref="C3"/>
      <selection pane="bottomRight" activeCell="A213" sqref="A213:XFD213"/>
    </sheetView>
  </sheetViews>
  <sheetFormatPr baseColWidth="10" defaultRowHeight="14.4" x14ac:dyDescent="0.3"/>
  <cols>
    <col min="1" max="1" width="22" customWidth="1"/>
    <col min="2" max="2" width="47.109375" style="54" bestFit="1" customWidth="1"/>
    <col min="3" max="3" width="6.6640625" style="54" bestFit="1" customWidth="1"/>
    <col min="4" max="4" width="6.6640625" bestFit="1" customWidth="1"/>
    <col min="5" max="5" width="9.109375" bestFit="1" customWidth="1"/>
    <col min="6" max="6" width="9.44140625" bestFit="1" customWidth="1"/>
    <col min="7" max="7" width="9.109375" bestFit="1" customWidth="1"/>
    <col min="8" max="8" width="9.44140625" bestFit="1" customWidth="1"/>
    <col min="9" max="9" width="12.5546875" bestFit="1" customWidth="1"/>
    <col min="10" max="10" width="10.88671875" bestFit="1" customWidth="1"/>
    <col min="11" max="12" width="6.88671875" bestFit="1" customWidth="1"/>
    <col min="13" max="100" width="21.6640625" bestFit="1" customWidth="1"/>
    <col min="101" max="101" width="20" bestFit="1" customWidth="1"/>
    <col min="102" max="102" width="19.88671875" bestFit="1" customWidth="1"/>
    <col min="103" max="103" width="18.5546875" bestFit="1" customWidth="1"/>
    <col min="104" max="104" width="18.44140625" bestFit="1" customWidth="1"/>
    <col min="105" max="105" width="22.5546875" bestFit="1" customWidth="1"/>
    <col min="106" max="106" width="20.33203125" bestFit="1" customWidth="1"/>
    <col min="107" max="107" width="18.5546875" bestFit="1" customWidth="1"/>
    <col min="108" max="108" width="21.44140625" bestFit="1" customWidth="1"/>
    <col min="109" max="109" width="22.5546875" bestFit="1" customWidth="1"/>
    <col min="110" max="110" width="20.33203125" bestFit="1" customWidth="1"/>
    <col min="111" max="111" width="18.5546875" bestFit="1" customWidth="1"/>
    <col min="112" max="112" width="21.44140625" bestFit="1" customWidth="1"/>
    <col min="113" max="113" width="19.33203125" bestFit="1" customWidth="1"/>
    <col min="114" max="114" width="21.44140625" bestFit="1" customWidth="1"/>
    <col min="115" max="116" width="25.33203125" bestFit="1" customWidth="1"/>
    <col min="117" max="117" width="22.5546875" bestFit="1" customWidth="1"/>
    <col min="118" max="118" width="18.88671875" bestFit="1" customWidth="1"/>
    <col min="119" max="119" width="25" bestFit="1" customWidth="1"/>
    <col min="120" max="120" width="26.44140625" bestFit="1" customWidth="1"/>
    <col min="121" max="121" width="20.77734375" bestFit="1" customWidth="1"/>
    <col min="122" max="122" width="18.88671875" bestFit="1" customWidth="1"/>
    <col min="123" max="123" width="21.5546875" bestFit="1" customWidth="1"/>
    <col min="124" max="124" width="21.88671875" bestFit="1" customWidth="1"/>
    <col min="125" max="125" width="21.5546875" bestFit="1" customWidth="1"/>
    <col min="126" max="126" width="21.88671875" bestFit="1" customWidth="1"/>
    <col min="127" max="127" width="25.5546875" bestFit="1" customWidth="1"/>
    <col min="128" max="128" width="23.77734375" bestFit="1" customWidth="1"/>
    <col min="129" max="130" width="18.109375" bestFit="1" customWidth="1"/>
    <col min="131" max="340" width="21.6640625" bestFit="1" customWidth="1"/>
    <col min="341" max="341" width="20" bestFit="1" customWidth="1"/>
    <col min="342" max="342" width="19.88671875" bestFit="1" customWidth="1"/>
    <col min="343" max="343" width="18.5546875" bestFit="1" customWidth="1"/>
    <col min="344" max="344" width="18.44140625" bestFit="1" customWidth="1"/>
    <col min="345" max="345" width="22.5546875" bestFit="1" customWidth="1"/>
    <col min="346" max="346" width="20.33203125" bestFit="1" customWidth="1"/>
    <col min="347" max="347" width="18.5546875" bestFit="1" customWidth="1"/>
    <col min="348" max="348" width="21.44140625" bestFit="1" customWidth="1"/>
    <col min="349" max="349" width="22.5546875" bestFit="1" customWidth="1"/>
    <col min="350" max="350" width="20.33203125" bestFit="1" customWidth="1"/>
    <col min="351" max="351" width="18.5546875" bestFit="1" customWidth="1"/>
    <col min="352" max="352" width="21.44140625" bestFit="1" customWidth="1"/>
    <col min="353" max="353" width="19.33203125" bestFit="1" customWidth="1"/>
    <col min="354" max="354" width="21.44140625" bestFit="1" customWidth="1"/>
    <col min="355" max="356" width="25.33203125" bestFit="1" customWidth="1"/>
    <col min="357" max="357" width="22.5546875" bestFit="1" customWidth="1"/>
    <col min="358" max="358" width="18.88671875" bestFit="1" customWidth="1"/>
    <col min="359" max="359" width="25" bestFit="1" customWidth="1"/>
    <col min="360" max="360" width="26.44140625" bestFit="1" customWidth="1"/>
    <col min="361" max="361" width="20.77734375" bestFit="1" customWidth="1"/>
    <col min="362" max="362" width="18.88671875" bestFit="1" customWidth="1"/>
    <col min="363" max="363" width="21.5546875" bestFit="1" customWidth="1"/>
    <col min="364" max="364" width="21.88671875" bestFit="1" customWidth="1"/>
    <col min="365" max="365" width="21.5546875" bestFit="1" customWidth="1"/>
    <col min="366" max="366" width="21.88671875" bestFit="1" customWidth="1"/>
    <col min="367" max="367" width="25.5546875" bestFit="1" customWidth="1"/>
    <col min="368" max="368" width="23.77734375" bestFit="1" customWidth="1"/>
    <col min="369" max="370" width="18.109375" bestFit="1" customWidth="1"/>
  </cols>
  <sheetData>
    <row r="1" spans="1:12" ht="15.6" x14ac:dyDescent="0.3">
      <c r="A1" s="53" t="s">
        <v>350</v>
      </c>
    </row>
    <row r="2" spans="1:12" x14ac:dyDescent="0.3">
      <c r="A2" s="55" t="s">
        <v>421</v>
      </c>
    </row>
    <row r="3" spans="1:12" x14ac:dyDescent="0.3">
      <c r="A3" s="55" t="s">
        <v>349</v>
      </c>
    </row>
    <row r="4" spans="1:12" ht="14.4" customHeight="1" x14ac:dyDescent="0.3">
      <c r="A4" s="230" t="s">
        <v>423</v>
      </c>
      <c r="B4" s="230"/>
      <c r="C4" s="230"/>
      <c r="D4" s="230"/>
    </row>
    <row r="5" spans="1:12" s="61" customFormat="1" x14ac:dyDescent="0.3">
      <c r="A5" s="183" t="s">
        <v>307</v>
      </c>
      <c r="B5" s="185" t="s">
        <v>4</v>
      </c>
      <c r="C5" s="184" t="s">
        <v>358</v>
      </c>
      <c r="D5" s="184" t="s">
        <v>389</v>
      </c>
      <c r="E5" s="60"/>
      <c r="F5" s="60"/>
      <c r="G5" s="60"/>
      <c r="H5" s="60"/>
      <c r="I5" s="60"/>
      <c r="J5" s="60"/>
      <c r="K5" s="60"/>
      <c r="L5" s="60"/>
    </row>
    <row r="6" spans="1:12" s="14" customFormat="1" ht="15" customHeight="1" x14ac:dyDescent="0.3">
      <c r="A6" s="52" t="s">
        <v>360</v>
      </c>
      <c r="B6" s="52" t="s">
        <v>121</v>
      </c>
      <c r="C6" s="39">
        <v>23</v>
      </c>
      <c r="D6" s="39">
        <v>0</v>
      </c>
      <c r="E6"/>
      <c r="F6"/>
      <c r="G6"/>
      <c r="H6"/>
      <c r="I6"/>
      <c r="J6"/>
      <c r="K6"/>
      <c r="L6"/>
    </row>
    <row r="7" spans="1:12" s="14" customFormat="1" ht="15" customHeight="1" x14ac:dyDescent="0.3">
      <c r="A7" s="52" t="s">
        <v>360</v>
      </c>
      <c r="B7" s="52" t="s">
        <v>124</v>
      </c>
      <c r="C7" s="39">
        <v>12</v>
      </c>
      <c r="D7" s="39">
        <v>0</v>
      </c>
      <c r="E7"/>
      <c r="F7"/>
      <c r="G7"/>
      <c r="H7"/>
      <c r="I7"/>
      <c r="J7"/>
      <c r="K7"/>
      <c r="L7"/>
    </row>
    <row r="8" spans="1:12" s="14" customFormat="1" ht="15" customHeight="1" x14ac:dyDescent="0.3">
      <c r="A8" s="52" t="s">
        <v>360</v>
      </c>
      <c r="B8" s="52" t="s">
        <v>199</v>
      </c>
      <c r="C8" s="39">
        <v>20</v>
      </c>
      <c r="D8" s="39">
        <v>0</v>
      </c>
      <c r="E8"/>
      <c r="F8"/>
      <c r="G8"/>
      <c r="H8"/>
      <c r="I8"/>
      <c r="J8"/>
      <c r="K8"/>
      <c r="L8"/>
    </row>
    <row r="9" spans="1:12" s="14" customFormat="1" ht="15" customHeight="1" x14ac:dyDescent="0.3">
      <c r="A9" s="52" t="s">
        <v>360</v>
      </c>
      <c r="B9" s="52" t="s">
        <v>120</v>
      </c>
      <c r="C9" s="39">
        <v>11</v>
      </c>
      <c r="D9" s="39">
        <v>0</v>
      </c>
      <c r="E9"/>
      <c r="F9"/>
      <c r="G9"/>
      <c r="H9"/>
      <c r="I9"/>
      <c r="J9"/>
      <c r="K9"/>
      <c r="L9"/>
    </row>
    <row r="10" spans="1:12" s="14" customFormat="1" ht="15" customHeight="1" x14ac:dyDescent="0.3">
      <c r="A10" s="52" t="s">
        <v>360</v>
      </c>
      <c r="B10" s="52" t="s">
        <v>198</v>
      </c>
      <c r="C10" s="39">
        <v>32</v>
      </c>
      <c r="D10" s="39">
        <v>0</v>
      </c>
      <c r="E10"/>
      <c r="F10"/>
      <c r="G10"/>
      <c r="H10"/>
      <c r="I10"/>
      <c r="J10"/>
      <c r="K10"/>
      <c r="L10"/>
    </row>
    <row r="11" spans="1:12" s="14" customFormat="1" ht="15" customHeight="1" x14ac:dyDescent="0.3">
      <c r="A11" s="52" t="s">
        <v>360</v>
      </c>
      <c r="B11" s="52" t="s">
        <v>118</v>
      </c>
      <c r="C11" s="39">
        <v>13</v>
      </c>
      <c r="D11" s="39">
        <v>0</v>
      </c>
      <c r="E11"/>
      <c r="F11"/>
      <c r="G11"/>
      <c r="H11"/>
      <c r="I11"/>
      <c r="J11"/>
      <c r="K11"/>
      <c r="L11"/>
    </row>
    <row r="12" spans="1:12" s="14" customFormat="1" ht="15" customHeight="1" x14ac:dyDescent="0.3">
      <c r="A12" s="52" t="s">
        <v>360</v>
      </c>
      <c r="B12" s="52" t="s">
        <v>122</v>
      </c>
      <c r="C12" s="39">
        <v>10</v>
      </c>
      <c r="D12" s="39">
        <v>0</v>
      </c>
      <c r="E12"/>
      <c r="F12"/>
      <c r="G12"/>
      <c r="H12"/>
      <c r="I12"/>
      <c r="J12"/>
      <c r="K12"/>
      <c r="L12"/>
    </row>
    <row r="13" spans="1:12" s="14" customFormat="1" ht="15" customHeight="1" x14ac:dyDescent="0.3">
      <c r="A13" s="52" t="s">
        <v>360</v>
      </c>
      <c r="B13" s="52" t="s">
        <v>209</v>
      </c>
      <c r="C13" s="39">
        <v>38</v>
      </c>
      <c r="D13" s="39">
        <v>0</v>
      </c>
      <c r="E13"/>
      <c r="F13"/>
      <c r="G13"/>
      <c r="H13"/>
      <c r="I13"/>
      <c r="J13"/>
      <c r="K13"/>
      <c r="L13"/>
    </row>
    <row r="14" spans="1:12" s="14" customFormat="1" ht="15" customHeight="1" x14ac:dyDescent="0.3">
      <c r="A14" s="52" t="s">
        <v>360</v>
      </c>
      <c r="B14" s="52" t="s">
        <v>119</v>
      </c>
      <c r="C14" s="39">
        <v>22</v>
      </c>
      <c r="D14" s="39">
        <v>0</v>
      </c>
      <c r="E14"/>
      <c r="F14"/>
      <c r="G14"/>
      <c r="H14"/>
      <c r="I14"/>
      <c r="J14"/>
      <c r="K14"/>
      <c r="L14"/>
    </row>
    <row r="15" spans="1:12" s="14" customFormat="1" ht="15" customHeight="1" x14ac:dyDescent="0.3">
      <c r="A15" s="52" t="s">
        <v>360</v>
      </c>
      <c r="B15" s="52" t="s">
        <v>123</v>
      </c>
      <c r="C15" s="39">
        <v>32</v>
      </c>
      <c r="D15" s="39">
        <v>0</v>
      </c>
      <c r="E15"/>
      <c r="F15"/>
      <c r="G15"/>
      <c r="H15"/>
      <c r="I15"/>
      <c r="J15"/>
      <c r="K15"/>
      <c r="L15"/>
    </row>
    <row r="16" spans="1:12" s="14" customFormat="1" ht="15" customHeight="1" x14ac:dyDescent="0.3">
      <c r="A16" s="52" t="s">
        <v>424</v>
      </c>
      <c r="B16" s="52"/>
      <c r="C16" s="39">
        <v>213</v>
      </c>
      <c r="D16" s="39">
        <v>0</v>
      </c>
      <c r="E16"/>
      <c r="F16"/>
      <c r="G16"/>
      <c r="H16"/>
      <c r="I16"/>
      <c r="J16"/>
      <c r="K16"/>
      <c r="L16"/>
    </row>
    <row r="17" spans="1:12" s="14" customFormat="1" ht="15" customHeight="1" x14ac:dyDescent="0.3">
      <c r="A17" s="52" t="s">
        <v>193</v>
      </c>
      <c r="B17" s="52" t="s">
        <v>193</v>
      </c>
      <c r="C17" s="39">
        <v>106</v>
      </c>
      <c r="D17" s="39">
        <v>0</v>
      </c>
      <c r="E17"/>
      <c r="F17"/>
      <c r="G17"/>
      <c r="H17"/>
      <c r="I17"/>
      <c r="J17"/>
      <c r="K17"/>
      <c r="L17"/>
    </row>
    <row r="18" spans="1:12" s="14" customFormat="1" ht="15" customHeight="1" x14ac:dyDescent="0.3">
      <c r="A18" s="52" t="s">
        <v>193</v>
      </c>
      <c r="B18" s="52" t="s">
        <v>224</v>
      </c>
      <c r="C18" s="39">
        <v>13</v>
      </c>
      <c r="D18" s="39">
        <v>0</v>
      </c>
      <c r="E18"/>
      <c r="F18"/>
      <c r="G18"/>
      <c r="H18"/>
      <c r="I18"/>
      <c r="J18"/>
      <c r="K18"/>
      <c r="L18"/>
    </row>
    <row r="19" spans="1:12" s="14" customFormat="1" ht="15" customHeight="1" x14ac:dyDescent="0.3">
      <c r="A19" s="52" t="s">
        <v>193</v>
      </c>
      <c r="B19" s="52" t="s">
        <v>476</v>
      </c>
      <c r="C19" s="39">
        <v>67</v>
      </c>
      <c r="D19" s="39">
        <v>0</v>
      </c>
      <c r="E19"/>
      <c r="F19"/>
      <c r="G19"/>
      <c r="H19"/>
      <c r="I19"/>
      <c r="J19"/>
      <c r="K19"/>
      <c r="L19"/>
    </row>
    <row r="20" spans="1:12" s="14" customFormat="1" ht="15" customHeight="1" x14ac:dyDescent="0.3">
      <c r="A20" s="52" t="s">
        <v>425</v>
      </c>
      <c r="B20" s="52"/>
      <c r="C20" s="39">
        <v>186</v>
      </c>
      <c r="D20" s="39">
        <v>0</v>
      </c>
      <c r="E20"/>
      <c r="F20"/>
      <c r="G20"/>
      <c r="H20"/>
      <c r="I20"/>
      <c r="J20"/>
      <c r="K20"/>
      <c r="L20"/>
    </row>
    <row r="21" spans="1:12" s="14" customFormat="1" ht="15" customHeight="1" x14ac:dyDescent="0.3">
      <c r="A21" s="52" t="s">
        <v>33</v>
      </c>
      <c r="B21" s="52" t="s">
        <v>40</v>
      </c>
      <c r="C21" s="39">
        <v>192</v>
      </c>
      <c r="D21" s="39">
        <v>0</v>
      </c>
      <c r="E21"/>
      <c r="F21"/>
      <c r="G21"/>
      <c r="H21"/>
      <c r="I21"/>
      <c r="J21"/>
      <c r="K21"/>
      <c r="L21"/>
    </row>
    <row r="22" spans="1:12" s="14" customFormat="1" ht="15" customHeight="1" x14ac:dyDescent="0.3">
      <c r="A22" s="52" t="s">
        <v>33</v>
      </c>
      <c r="B22" s="52" t="s">
        <v>39</v>
      </c>
      <c r="C22" s="39">
        <v>134</v>
      </c>
      <c r="D22" s="39">
        <v>0</v>
      </c>
      <c r="E22"/>
      <c r="F22"/>
      <c r="G22"/>
      <c r="H22"/>
      <c r="I22"/>
      <c r="J22"/>
      <c r="K22"/>
      <c r="L22"/>
    </row>
    <row r="23" spans="1:12" s="14" customFormat="1" ht="15" customHeight="1" x14ac:dyDescent="0.3">
      <c r="A23" s="52" t="s">
        <v>33</v>
      </c>
      <c r="B23" s="52" t="s">
        <v>32</v>
      </c>
      <c r="C23" s="39">
        <v>13</v>
      </c>
      <c r="D23" s="39">
        <v>0</v>
      </c>
      <c r="E23"/>
      <c r="F23"/>
      <c r="G23"/>
      <c r="H23"/>
      <c r="I23"/>
      <c r="J23"/>
      <c r="K23"/>
      <c r="L23"/>
    </row>
    <row r="24" spans="1:12" s="14" customFormat="1" ht="15" customHeight="1" x14ac:dyDescent="0.3">
      <c r="A24" s="52" t="s">
        <v>33</v>
      </c>
      <c r="B24" s="52" t="s">
        <v>216</v>
      </c>
      <c r="C24" s="39">
        <v>5</v>
      </c>
      <c r="D24" s="39">
        <v>0</v>
      </c>
      <c r="E24"/>
      <c r="F24"/>
      <c r="G24"/>
      <c r="H24"/>
      <c r="I24"/>
      <c r="J24"/>
      <c r="K24"/>
      <c r="L24"/>
    </row>
    <row r="25" spans="1:12" s="14" customFormat="1" ht="15" customHeight="1" x14ac:dyDescent="0.3">
      <c r="A25" s="52" t="s">
        <v>33</v>
      </c>
      <c r="B25" s="52" t="s">
        <v>37</v>
      </c>
      <c r="C25" s="39">
        <v>104</v>
      </c>
      <c r="D25" s="39">
        <v>0</v>
      </c>
      <c r="E25"/>
      <c r="F25"/>
      <c r="G25"/>
      <c r="H25"/>
      <c r="I25"/>
      <c r="J25"/>
      <c r="K25"/>
      <c r="L25"/>
    </row>
    <row r="26" spans="1:12" s="14" customFormat="1" ht="15" customHeight="1" x14ac:dyDescent="0.3">
      <c r="A26" s="52" t="s">
        <v>33</v>
      </c>
      <c r="B26" s="52" t="s">
        <v>35</v>
      </c>
      <c r="C26" s="39">
        <v>305</v>
      </c>
      <c r="D26" s="39">
        <v>0</v>
      </c>
      <c r="E26"/>
      <c r="F26"/>
      <c r="G26"/>
      <c r="H26"/>
      <c r="I26"/>
      <c r="J26"/>
      <c r="K26"/>
      <c r="L26"/>
    </row>
    <row r="27" spans="1:12" s="14" customFormat="1" ht="15" customHeight="1" x14ac:dyDescent="0.3">
      <c r="A27" s="52" t="s">
        <v>33</v>
      </c>
      <c r="B27" s="52" t="s">
        <v>38</v>
      </c>
      <c r="C27" s="39">
        <v>121</v>
      </c>
      <c r="D27" s="39">
        <v>0</v>
      </c>
      <c r="E27"/>
      <c r="F27"/>
      <c r="G27"/>
      <c r="H27"/>
      <c r="I27"/>
      <c r="J27"/>
      <c r="K27"/>
      <c r="L27"/>
    </row>
    <row r="28" spans="1:12" s="14" customFormat="1" ht="15" customHeight="1" x14ac:dyDescent="0.3">
      <c r="A28" s="52" t="s">
        <v>33</v>
      </c>
      <c r="B28" s="52" t="s">
        <v>36</v>
      </c>
      <c r="C28" s="39">
        <v>389</v>
      </c>
      <c r="D28" s="39">
        <v>0</v>
      </c>
      <c r="E28"/>
      <c r="F28"/>
      <c r="G28"/>
      <c r="H28"/>
      <c r="I28"/>
      <c r="J28"/>
      <c r="K28"/>
      <c r="L28"/>
    </row>
    <row r="29" spans="1:12" s="14" customFormat="1" ht="15" customHeight="1" x14ac:dyDescent="0.3">
      <c r="A29" s="52" t="s">
        <v>33</v>
      </c>
      <c r="B29" s="52" t="s">
        <v>463</v>
      </c>
      <c r="C29" s="39">
        <v>334</v>
      </c>
      <c r="D29" s="39">
        <v>0</v>
      </c>
      <c r="E29"/>
      <c r="F29"/>
      <c r="G29"/>
      <c r="H29"/>
      <c r="I29"/>
      <c r="J29"/>
      <c r="K29"/>
      <c r="L29"/>
    </row>
    <row r="30" spans="1:12" s="14" customFormat="1" ht="15" customHeight="1" x14ac:dyDescent="0.3">
      <c r="A30" s="52" t="s">
        <v>33</v>
      </c>
      <c r="B30" s="52" t="s">
        <v>472</v>
      </c>
      <c r="C30" s="39">
        <v>211</v>
      </c>
      <c r="D30" s="39">
        <v>0</v>
      </c>
      <c r="E30"/>
      <c r="F30"/>
      <c r="G30"/>
      <c r="H30"/>
      <c r="I30"/>
      <c r="J30"/>
      <c r="K30"/>
      <c r="L30"/>
    </row>
    <row r="31" spans="1:12" s="14" customFormat="1" ht="15" customHeight="1" x14ac:dyDescent="0.3">
      <c r="A31" s="52" t="s">
        <v>33</v>
      </c>
      <c r="B31" s="52" t="s">
        <v>274</v>
      </c>
      <c r="C31" s="39">
        <v>11</v>
      </c>
      <c r="D31" s="39">
        <v>0</v>
      </c>
      <c r="E31"/>
      <c r="F31"/>
      <c r="G31"/>
      <c r="H31"/>
      <c r="I31"/>
      <c r="J31"/>
      <c r="K31"/>
      <c r="L31"/>
    </row>
    <row r="32" spans="1:12" s="14" customFormat="1" ht="15" customHeight="1" x14ac:dyDescent="0.3">
      <c r="A32" s="52" t="s">
        <v>33</v>
      </c>
      <c r="B32" t="s">
        <v>666</v>
      </c>
      <c r="C32" s="39">
        <v>215</v>
      </c>
      <c r="D32" s="39">
        <v>0</v>
      </c>
      <c r="E32"/>
      <c r="F32"/>
      <c r="G32"/>
      <c r="H32"/>
      <c r="I32"/>
      <c r="J32"/>
      <c r="K32"/>
      <c r="L32"/>
    </row>
    <row r="33" spans="1:12" s="14" customFormat="1" ht="15" customHeight="1" x14ac:dyDescent="0.3">
      <c r="A33" s="52" t="s">
        <v>33</v>
      </c>
      <c r="B33" t="s">
        <v>461</v>
      </c>
      <c r="C33" s="39">
        <v>27</v>
      </c>
      <c r="D33" s="39">
        <v>0</v>
      </c>
      <c r="E33"/>
      <c r="F33"/>
      <c r="G33"/>
      <c r="H33"/>
      <c r="I33"/>
      <c r="J33"/>
      <c r="K33"/>
      <c r="L33"/>
    </row>
    <row r="34" spans="1:12" s="14" customFormat="1" ht="15" customHeight="1" x14ac:dyDescent="0.3">
      <c r="A34" s="52" t="s">
        <v>426</v>
      </c>
      <c r="B34" s="52"/>
      <c r="C34" s="39">
        <v>2061</v>
      </c>
      <c r="D34" s="39">
        <v>0</v>
      </c>
      <c r="E34"/>
      <c r="F34"/>
      <c r="G34"/>
      <c r="H34"/>
      <c r="I34"/>
      <c r="J34"/>
      <c r="K34"/>
      <c r="L34"/>
    </row>
    <row r="35" spans="1:12" s="14" customFormat="1" ht="15" customHeight="1" x14ac:dyDescent="0.3">
      <c r="A35" s="52" t="s">
        <v>117</v>
      </c>
      <c r="B35" s="52" t="s">
        <v>117</v>
      </c>
      <c r="C35" s="39">
        <v>23</v>
      </c>
      <c r="D35" s="39">
        <v>0</v>
      </c>
      <c r="E35"/>
      <c r="F35"/>
      <c r="G35"/>
      <c r="H35"/>
      <c r="I35"/>
      <c r="J35"/>
      <c r="K35"/>
      <c r="L35"/>
    </row>
    <row r="36" spans="1:12" s="14" customFormat="1" ht="15" customHeight="1" x14ac:dyDescent="0.3">
      <c r="A36" s="52" t="s">
        <v>346</v>
      </c>
      <c r="B36" s="52"/>
      <c r="C36" s="39">
        <v>23</v>
      </c>
      <c r="D36" s="39">
        <v>0</v>
      </c>
      <c r="E36"/>
      <c r="F36"/>
      <c r="G36"/>
      <c r="H36"/>
      <c r="I36"/>
      <c r="J36"/>
      <c r="K36"/>
      <c r="L36"/>
    </row>
    <row r="37" spans="1:12" s="14" customFormat="1" ht="15" customHeight="1" x14ac:dyDescent="0.3">
      <c r="A37" s="52" t="s">
        <v>42</v>
      </c>
      <c r="B37" s="52" t="s">
        <v>223</v>
      </c>
      <c r="C37" s="39">
        <v>5</v>
      </c>
      <c r="D37" s="39">
        <v>0</v>
      </c>
      <c r="E37"/>
      <c r="F37"/>
      <c r="G37"/>
      <c r="H37"/>
      <c r="I37"/>
      <c r="J37"/>
      <c r="K37"/>
      <c r="L37"/>
    </row>
    <row r="38" spans="1:12" s="14" customFormat="1" ht="15" customHeight="1" x14ac:dyDescent="0.3">
      <c r="A38" s="52" t="s">
        <v>42</v>
      </c>
      <c r="B38" s="52" t="s">
        <v>201</v>
      </c>
      <c r="C38" s="39">
        <v>5</v>
      </c>
      <c r="D38" s="39">
        <v>0</v>
      </c>
      <c r="E38"/>
      <c r="F38"/>
      <c r="G38"/>
      <c r="H38"/>
      <c r="I38"/>
      <c r="J38"/>
      <c r="K38"/>
      <c r="L38"/>
    </row>
    <row r="39" spans="1:12" s="14" customFormat="1" ht="15" customHeight="1" x14ac:dyDescent="0.3">
      <c r="A39" s="52" t="s">
        <v>42</v>
      </c>
      <c r="B39" s="52" t="s">
        <v>43</v>
      </c>
      <c r="C39" s="39">
        <v>45</v>
      </c>
      <c r="D39" s="39">
        <v>0</v>
      </c>
      <c r="E39"/>
      <c r="F39"/>
      <c r="G39"/>
      <c r="H39"/>
      <c r="I39"/>
      <c r="J39"/>
      <c r="K39"/>
      <c r="L39"/>
    </row>
    <row r="40" spans="1:12" s="14" customFormat="1" ht="15" customHeight="1" x14ac:dyDescent="0.3">
      <c r="A40" s="52" t="s">
        <v>42</v>
      </c>
      <c r="B40" s="52" t="s">
        <v>41</v>
      </c>
      <c r="C40" s="39">
        <v>72</v>
      </c>
      <c r="D40" s="39">
        <v>0</v>
      </c>
      <c r="E40"/>
      <c r="F40"/>
      <c r="G40"/>
      <c r="H40"/>
      <c r="I40"/>
      <c r="J40"/>
      <c r="K40"/>
      <c r="L40"/>
    </row>
    <row r="41" spans="1:12" s="14" customFormat="1" ht="15" customHeight="1" x14ac:dyDescent="0.3">
      <c r="A41" s="52" t="s">
        <v>42</v>
      </c>
      <c r="B41" s="52" t="s">
        <v>470</v>
      </c>
      <c r="C41" s="39">
        <v>7</v>
      </c>
      <c r="D41" s="39">
        <v>0</v>
      </c>
      <c r="E41"/>
      <c r="F41"/>
      <c r="G41"/>
      <c r="H41"/>
      <c r="I41"/>
      <c r="J41"/>
      <c r="K41"/>
      <c r="L41"/>
    </row>
    <row r="42" spans="1:12" s="14" customFormat="1" ht="15" customHeight="1" x14ac:dyDescent="0.3">
      <c r="A42" s="52" t="s">
        <v>427</v>
      </c>
      <c r="B42" s="52"/>
      <c r="C42" s="39">
        <v>134</v>
      </c>
      <c r="D42" s="39">
        <v>0</v>
      </c>
      <c r="E42"/>
      <c r="F42"/>
      <c r="G42"/>
      <c r="H42"/>
      <c r="I42"/>
      <c r="J42"/>
      <c r="K42"/>
      <c r="L42"/>
    </row>
    <row r="43" spans="1:12" s="14" customFormat="1" ht="15" customHeight="1" x14ac:dyDescent="0.3">
      <c r="A43" s="52" t="s">
        <v>361</v>
      </c>
      <c r="B43" s="52" t="s">
        <v>75</v>
      </c>
      <c r="C43" s="39">
        <v>114</v>
      </c>
      <c r="D43" s="39">
        <v>0</v>
      </c>
      <c r="E43"/>
      <c r="F43"/>
      <c r="G43"/>
      <c r="H43"/>
      <c r="I43"/>
      <c r="J43"/>
      <c r="K43"/>
      <c r="L43"/>
    </row>
    <row r="44" spans="1:12" s="14" customFormat="1" ht="15" customHeight="1" x14ac:dyDescent="0.3">
      <c r="A44" s="52" t="s">
        <v>361</v>
      </c>
      <c r="B44" s="52" t="s">
        <v>466</v>
      </c>
      <c r="C44" s="39">
        <v>117</v>
      </c>
      <c r="D44" s="39">
        <v>0</v>
      </c>
      <c r="E44"/>
      <c r="F44"/>
      <c r="G44"/>
      <c r="H44"/>
      <c r="I44"/>
      <c r="J44"/>
      <c r="K44"/>
      <c r="L44"/>
    </row>
    <row r="45" spans="1:12" s="14" customFormat="1" ht="15" customHeight="1" x14ac:dyDescent="0.3">
      <c r="A45" s="52" t="s">
        <v>428</v>
      </c>
      <c r="B45" s="52"/>
      <c r="C45" s="39">
        <v>231</v>
      </c>
      <c r="D45" s="39">
        <v>0</v>
      </c>
      <c r="E45"/>
      <c r="F45"/>
      <c r="G45"/>
      <c r="H45"/>
      <c r="I45"/>
      <c r="J45"/>
      <c r="K45"/>
      <c r="L45"/>
    </row>
    <row r="46" spans="1:12" s="14" customFormat="1" ht="15" customHeight="1" x14ac:dyDescent="0.3">
      <c r="A46" s="52" t="s">
        <v>362</v>
      </c>
      <c r="B46" s="52" t="s">
        <v>76</v>
      </c>
      <c r="C46" s="39">
        <v>34</v>
      </c>
      <c r="D46" s="39">
        <v>0</v>
      </c>
      <c r="E46"/>
      <c r="F46"/>
      <c r="G46"/>
      <c r="H46"/>
      <c r="I46"/>
      <c r="J46"/>
      <c r="K46"/>
      <c r="L46"/>
    </row>
    <row r="47" spans="1:12" s="14" customFormat="1" ht="15" customHeight="1" x14ac:dyDescent="0.3">
      <c r="A47" s="52" t="s">
        <v>429</v>
      </c>
      <c r="B47" s="52"/>
      <c r="C47" s="39">
        <v>34</v>
      </c>
      <c r="D47" s="39">
        <v>0</v>
      </c>
      <c r="E47"/>
      <c r="F47"/>
      <c r="G47"/>
      <c r="H47"/>
      <c r="I47"/>
      <c r="J47"/>
      <c r="K47"/>
      <c r="L47"/>
    </row>
    <row r="48" spans="1:12" s="14" customFormat="1" ht="15" customHeight="1" x14ac:dyDescent="0.3">
      <c r="A48" s="52" t="s">
        <v>164</v>
      </c>
      <c r="B48" s="52" t="s">
        <v>162</v>
      </c>
      <c r="C48" s="39">
        <v>73</v>
      </c>
      <c r="D48" s="39">
        <v>0</v>
      </c>
      <c r="E48"/>
      <c r="F48"/>
      <c r="G48"/>
      <c r="H48"/>
      <c r="I48"/>
      <c r="J48"/>
      <c r="K48"/>
      <c r="L48"/>
    </row>
    <row r="49" spans="1:12" s="14" customFormat="1" ht="15" customHeight="1" x14ac:dyDescent="0.3">
      <c r="A49" s="52" t="s">
        <v>164</v>
      </c>
      <c r="B49" s="52" t="s">
        <v>165</v>
      </c>
      <c r="C49" s="39">
        <v>108</v>
      </c>
      <c r="D49" s="39">
        <v>0</v>
      </c>
      <c r="E49"/>
      <c r="F49"/>
      <c r="G49"/>
      <c r="H49"/>
      <c r="I49"/>
      <c r="J49"/>
      <c r="K49"/>
      <c r="L49"/>
    </row>
    <row r="50" spans="1:12" s="14" customFormat="1" ht="15" customHeight="1" x14ac:dyDescent="0.3">
      <c r="A50" s="52" t="s">
        <v>164</v>
      </c>
      <c r="B50" s="52" t="s">
        <v>474</v>
      </c>
      <c r="C50" s="39">
        <v>110</v>
      </c>
      <c r="D50" s="39">
        <v>0</v>
      </c>
      <c r="E50"/>
      <c r="F50"/>
      <c r="G50"/>
      <c r="H50"/>
      <c r="I50"/>
      <c r="J50"/>
      <c r="K50"/>
      <c r="L50"/>
    </row>
    <row r="51" spans="1:12" s="14" customFormat="1" ht="15" customHeight="1" x14ac:dyDescent="0.3">
      <c r="A51" s="52" t="s">
        <v>430</v>
      </c>
      <c r="B51" s="52"/>
      <c r="C51" s="39">
        <v>291</v>
      </c>
      <c r="D51" s="39">
        <v>0</v>
      </c>
      <c r="E51"/>
      <c r="F51"/>
      <c r="G51"/>
      <c r="H51"/>
      <c r="I51"/>
      <c r="J51"/>
      <c r="K51"/>
      <c r="L51"/>
    </row>
    <row r="52" spans="1:12" s="14" customFormat="1" ht="15" customHeight="1" x14ac:dyDescent="0.3">
      <c r="A52" s="52" t="s">
        <v>97</v>
      </c>
      <c r="B52" s="52" t="s">
        <v>97</v>
      </c>
      <c r="C52" s="39">
        <v>102</v>
      </c>
      <c r="D52" s="39">
        <v>0</v>
      </c>
      <c r="E52"/>
      <c r="F52"/>
      <c r="G52"/>
      <c r="H52"/>
      <c r="I52"/>
      <c r="J52"/>
      <c r="K52"/>
      <c r="L52"/>
    </row>
    <row r="53" spans="1:12" s="14" customFormat="1" ht="15" customHeight="1" x14ac:dyDescent="0.3">
      <c r="A53" s="52" t="s">
        <v>97</v>
      </c>
      <c r="B53" s="52" t="s">
        <v>98</v>
      </c>
      <c r="C53" s="39">
        <v>25</v>
      </c>
      <c r="D53" s="39">
        <v>0</v>
      </c>
      <c r="E53"/>
      <c r="F53"/>
      <c r="G53"/>
      <c r="H53"/>
      <c r="I53"/>
      <c r="J53"/>
      <c r="K53"/>
      <c r="L53"/>
    </row>
    <row r="54" spans="1:12" s="14" customFormat="1" ht="15" customHeight="1" x14ac:dyDescent="0.3">
      <c r="A54" s="52" t="s">
        <v>97</v>
      </c>
      <c r="B54" s="52" t="s">
        <v>99</v>
      </c>
      <c r="C54" s="39">
        <v>31</v>
      </c>
      <c r="D54" s="39">
        <v>0</v>
      </c>
      <c r="E54"/>
      <c r="F54"/>
      <c r="G54"/>
      <c r="H54"/>
      <c r="I54"/>
      <c r="J54"/>
      <c r="K54"/>
      <c r="L54"/>
    </row>
    <row r="55" spans="1:12" s="14" customFormat="1" ht="15" customHeight="1" x14ac:dyDescent="0.3">
      <c r="A55" s="52" t="s">
        <v>340</v>
      </c>
      <c r="B55" s="52"/>
      <c r="C55" s="39">
        <v>158</v>
      </c>
      <c r="D55" s="39">
        <v>0</v>
      </c>
      <c r="E55"/>
      <c r="F55"/>
      <c r="G55"/>
      <c r="H55"/>
      <c r="I55"/>
      <c r="J55"/>
      <c r="K55"/>
      <c r="L55"/>
    </row>
    <row r="56" spans="1:12" s="14" customFormat="1" ht="15" customHeight="1" x14ac:dyDescent="0.3">
      <c r="A56" s="52" t="s">
        <v>363</v>
      </c>
      <c r="B56" s="52" t="s">
        <v>186</v>
      </c>
      <c r="C56" s="39">
        <v>29</v>
      </c>
      <c r="D56" s="39">
        <v>0</v>
      </c>
      <c r="E56"/>
      <c r="F56"/>
      <c r="G56"/>
      <c r="H56"/>
      <c r="I56"/>
      <c r="J56"/>
      <c r="K56"/>
      <c r="L56"/>
    </row>
    <row r="57" spans="1:12" s="14" customFormat="1" ht="15" customHeight="1" x14ac:dyDescent="0.3">
      <c r="A57" s="52" t="s">
        <v>363</v>
      </c>
      <c r="B57" s="52" t="s">
        <v>182</v>
      </c>
      <c r="C57" s="39">
        <v>17</v>
      </c>
      <c r="D57" s="39">
        <v>0</v>
      </c>
      <c r="E57"/>
      <c r="F57"/>
      <c r="G57"/>
      <c r="H57"/>
      <c r="I57"/>
      <c r="J57"/>
      <c r="K57"/>
      <c r="L57"/>
    </row>
    <row r="58" spans="1:12" s="14" customFormat="1" ht="15" customHeight="1" x14ac:dyDescent="0.3">
      <c r="A58" s="52" t="s">
        <v>363</v>
      </c>
      <c r="B58" s="52" t="s">
        <v>183</v>
      </c>
      <c r="C58" s="39">
        <v>5</v>
      </c>
      <c r="D58" s="39">
        <v>0</v>
      </c>
      <c r="E58"/>
      <c r="F58"/>
      <c r="G58"/>
      <c r="H58"/>
      <c r="I58"/>
      <c r="J58"/>
      <c r="K58"/>
      <c r="L58"/>
    </row>
    <row r="59" spans="1:12" s="14" customFormat="1" ht="15" customHeight="1" x14ac:dyDescent="0.3">
      <c r="A59" s="52" t="s">
        <v>363</v>
      </c>
      <c r="B59" s="52" t="s">
        <v>167</v>
      </c>
      <c r="C59" s="39">
        <v>114</v>
      </c>
      <c r="D59" s="39">
        <v>0</v>
      </c>
      <c r="E59"/>
      <c r="F59"/>
      <c r="G59"/>
      <c r="H59"/>
      <c r="I59"/>
      <c r="J59"/>
      <c r="K59"/>
      <c r="L59"/>
    </row>
    <row r="60" spans="1:12" s="14" customFormat="1" ht="15" customHeight="1" x14ac:dyDescent="0.3">
      <c r="A60" s="52" t="s">
        <v>363</v>
      </c>
      <c r="B60" s="52" t="s">
        <v>188</v>
      </c>
      <c r="C60" s="39">
        <v>11</v>
      </c>
      <c r="D60" s="39">
        <v>0</v>
      </c>
      <c r="E60"/>
      <c r="F60"/>
      <c r="G60"/>
      <c r="H60"/>
      <c r="I60"/>
      <c r="J60"/>
      <c r="K60"/>
      <c r="L60"/>
    </row>
    <row r="61" spans="1:12" s="14" customFormat="1" ht="15" customHeight="1" x14ac:dyDescent="0.3">
      <c r="A61" s="52" t="s">
        <v>363</v>
      </c>
      <c r="B61" s="52" t="s">
        <v>187</v>
      </c>
      <c r="C61" s="39">
        <v>1</v>
      </c>
      <c r="D61" s="39">
        <v>0</v>
      </c>
      <c r="E61"/>
      <c r="F61"/>
      <c r="G61"/>
      <c r="H61"/>
      <c r="I61"/>
      <c r="J61"/>
      <c r="K61"/>
      <c r="L61"/>
    </row>
    <row r="62" spans="1:12" s="14" customFormat="1" ht="15" customHeight="1" x14ac:dyDescent="0.3">
      <c r="A62" s="52" t="s">
        <v>363</v>
      </c>
      <c r="B62" s="52" t="s">
        <v>180</v>
      </c>
      <c r="C62" s="39">
        <v>3</v>
      </c>
      <c r="D62" s="39">
        <v>0</v>
      </c>
      <c r="E62"/>
      <c r="F62"/>
      <c r="G62"/>
      <c r="H62"/>
      <c r="I62"/>
      <c r="J62"/>
      <c r="K62"/>
      <c r="L62"/>
    </row>
    <row r="63" spans="1:12" s="14" customFormat="1" ht="15" customHeight="1" x14ac:dyDescent="0.3">
      <c r="A63" s="52" t="s">
        <v>363</v>
      </c>
      <c r="B63" s="52" t="s">
        <v>184</v>
      </c>
      <c r="C63" s="39">
        <v>0</v>
      </c>
      <c r="D63" s="39">
        <v>0</v>
      </c>
      <c r="E63"/>
      <c r="F63"/>
      <c r="G63"/>
      <c r="H63"/>
      <c r="I63"/>
      <c r="J63"/>
      <c r="K63"/>
      <c r="L63"/>
    </row>
    <row r="64" spans="1:12" s="14" customFormat="1" ht="15" customHeight="1" x14ac:dyDescent="0.3">
      <c r="A64" s="52" t="s">
        <v>363</v>
      </c>
      <c r="B64" s="52" t="s">
        <v>179</v>
      </c>
      <c r="C64" s="39">
        <v>17</v>
      </c>
      <c r="D64" s="39">
        <v>0</v>
      </c>
      <c r="E64"/>
      <c r="F64"/>
      <c r="G64"/>
      <c r="H64"/>
      <c r="I64"/>
      <c r="J64"/>
      <c r="K64"/>
      <c r="L64"/>
    </row>
    <row r="65" spans="1:12" s="14" customFormat="1" ht="15" customHeight="1" x14ac:dyDescent="0.3">
      <c r="A65" s="52" t="s">
        <v>363</v>
      </c>
      <c r="B65" s="52" t="s">
        <v>166</v>
      </c>
      <c r="C65" s="39">
        <v>4</v>
      </c>
      <c r="D65" s="39">
        <v>0</v>
      </c>
      <c r="E65"/>
      <c r="F65"/>
      <c r="G65"/>
      <c r="H65"/>
      <c r="I65"/>
      <c r="J65"/>
      <c r="K65"/>
      <c r="L65"/>
    </row>
    <row r="66" spans="1:12" s="14" customFormat="1" ht="15" customHeight="1" x14ac:dyDescent="0.3">
      <c r="A66" s="52" t="s">
        <v>363</v>
      </c>
      <c r="B66" s="52" t="s">
        <v>185</v>
      </c>
      <c r="C66" s="39">
        <v>12</v>
      </c>
      <c r="D66" s="39">
        <v>0</v>
      </c>
      <c r="E66"/>
      <c r="F66"/>
      <c r="G66"/>
      <c r="H66"/>
      <c r="I66"/>
      <c r="J66"/>
      <c r="K66"/>
      <c r="L66"/>
    </row>
    <row r="67" spans="1:12" s="14" customFormat="1" ht="15" customHeight="1" x14ac:dyDescent="0.3">
      <c r="A67" s="52" t="s">
        <v>363</v>
      </c>
      <c r="B67" s="52" t="s">
        <v>181</v>
      </c>
      <c r="C67" s="39">
        <v>11</v>
      </c>
      <c r="D67" s="39">
        <v>0</v>
      </c>
      <c r="E67"/>
      <c r="F67"/>
      <c r="G67"/>
      <c r="H67"/>
      <c r="I67"/>
      <c r="J67"/>
      <c r="K67"/>
      <c r="L67"/>
    </row>
    <row r="68" spans="1:12" s="14" customFormat="1" ht="15" customHeight="1" x14ac:dyDescent="0.3">
      <c r="A68" s="52" t="s">
        <v>363</v>
      </c>
      <c r="B68" t="s">
        <v>414</v>
      </c>
      <c r="C68" s="39">
        <v>22</v>
      </c>
      <c r="D68" s="39">
        <v>0</v>
      </c>
      <c r="E68"/>
      <c r="F68"/>
      <c r="G68"/>
      <c r="H68"/>
      <c r="I68"/>
      <c r="J68"/>
      <c r="K68"/>
      <c r="L68"/>
    </row>
    <row r="69" spans="1:12" s="14" customFormat="1" ht="15" customHeight="1" x14ac:dyDescent="0.3">
      <c r="A69" s="52" t="s">
        <v>363</v>
      </c>
      <c r="B69" t="s">
        <v>189</v>
      </c>
      <c r="C69" s="39">
        <v>37</v>
      </c>
      <c r="D69" s="39">
        <v>0</v>
      </c>
      <c r="E69"/>
      <c r="F69"/>
      <c r="G69"/>
      <c r="H69"/>
      <c r="I69"/>
      <c r="J69"/>
      <c r="K69"/>
      <c r="L69"/>
    </row>
    <row r="70" spans="1:12" s="14" customFormat="1" ht="15" customHeight="1" x14ac:dyDescent="0.3">
      <c r="A70" s="52" t="s">
        <v>431</v>
      </c>
      <c r="B70" s="52"/>
      <c r="C70" s="39">
        <v>283</v>
      </c>
      <c r="D70" s="39">
        <v>0</v>
      </c>
      <c r="E70"/>
      <c r="F70"/>
      <c r="G70"/>
      <c r="H70"/>
      <c r="I70"/>
      <c r="J70"/>
      <c r="K70"/>
      <c r="L70"/>
    </row>
    <row r="71" spans="1:12" s="14" customFormat="1" ht="15" customHeight="1" x14ac:dyDescent="0.3">
      <c r="A71" s="52" t="s">
        <v>91</v>
      </c>
      <c r="B71" s="52" t="s">
        <v>91</v>
      </c>
      <c r="C71" s="39">
        <v>66</v>
      </c>
      <c r="D71" s="39">
        <v>0</v>
      </c>
      <c r="E71"/>
      <c r="F71"/>
      <c r="G71"/>
      <c r="H71"/>
      <c r="I71"/>
      <c r="J71"/>
      <c r="K71"/>
      <c r="L71"/>
    </row>
    <row r="72" spans="1:12" s="14" customFormat="1" ht="15" customHeight="1" x14ac:dyDescent="0.3">
      <c r="A72" s="52" t="s">
        <v>91</v>
      </c>
      <c r="B72" s="52" t="s">
        <v>100</v>
      </c>
      <c r="C72" s="39">
        <v>33</v>
      </c>
      <c r="D72" s="39">
        <v>0</v>
      </c>
      <c r="E72"/>
      <c r="F72"/>
      <c r="G72"/>
      <c r="H72"/>
      <c r="I72"/>
      <c r="J72"/>
      <c r="K72"/>
      <c r="L72"/>
    </row>
    <row r="73" spans="1:12" s="14" customFormat="1" ht="15" customHeight="1" x14ac:dyDescent="0.3">
      <c r="A73" s="52" t="s">
        <v>91</v>
      </c>
      <c r="B73" s="52" t="s">
        <v>468</v>
      </c>
      <c r="C73" s="39">
        <v>52</v>
      </c>
      <c r="D73" s="39">
        <v>0</v>
      </c>
      <c r="E73"/>
      <c r="F73"/>
      <c r="G73"/>
      <c r="H73"/>
      <c r="I73"/>
      <c r="J73"/>
      <c r="K73"/>
      <c r="L73"/>
    </row>
    <row r="74" spans="1:12" s="14" customFormat="1" ht="15" customHeight="1" x14ac:dyDescent="0.3">
      <c r="A74" s="52" t="s">
        <v>339</v>
      </c>
      <c r="B74" s="52"/>
      <c r="C74" s="39">
        <v>151</v>
      </c>
      <c r="D74" s="39">
        <v>0</v>
      </c>
      <c r="E74"/>
      <c r="F74"/>
      <c r="G74"/>
      <c r="H74"/>
      <c r="I74"/>
      <c r="J74"/>
      <c r="K74"/>
      <c r="L74"/>
    </row>
    <row r="75" spans="1:12" s="14" customFormat="1" ht="15" customHeight="1" x14ac:dyDescent="0.3">
      <c r="A75" s="52" t="s">
        <v>49</v>
      </c>
      <c r="B75" s="52" t="s">
        <v>52</v>
      </c>
      <c r="C75" s="39">
        <v>11</v>
      </c>
      <c r="D75" s="39">
        <v>0</v>
      </c>
      <c r="E75"/>
      <c r="F75"/>
      <c r="G75"/>
      <c r="H75"/>
      <c r="I75"/>
      <c r="J75"/>
      <c r="K75"/>
      <c r="L75"/>
    </row>
    <row r="76" spans="1:12" s="14" customFormat="1" ht="15" customHeight="1" x14ac:dyDescent="0.3">
      <c r="A76" s="52" t="s">
        <v>49</v>
      </c>
      <c r="B76" s="52" t="s">
        <v>49</v>
      </c>
      <c r="C76" s="39">
        <v>325</v>
      </c>
      <c r="D76" s="39">
        <v>0</v>
      </c>
      <c r="E76"/>
      <c r="F76"/>
      <c r="G76"/>
      <c r="H76"/>
      <c r="I76"/>
      <c r="J76"/>
      <c r="K76"/>
      <c r="L76"/>
    </row>
    <row r="77" spans="1:12" s="14" customFormat="1" ht="15" customHeight="1" x14ac:dyDescent="0.3">
      <c r="A77" s="52" t="s">
        <v>49</v>
      </c>
      <c r="B77" s="52" t="s">
        <v>51</v>
      </c>
      <c r="C77" s="39">
        <v>149</v>
      </c>
      <c r="D77" s="39">
        <v>0</v>
      </c>
      <c r="E77"/>
      <c r="F77"/>
      <c r="G77"/>
      <c r="H77"/>
      <c r="I77"/>
      <c r="J77"/>
      <c r="K77"/>
      <c r="L77"/>
    </row>
    <row r="78" spans="1:12" s="14" customFormat="1" ht="15" customHeight="1" x14ac:dyDescent="0.3">
      <c r="A78" s="52" t="s">
        <v>49</v>
      </c>
      <c r="B78" s="52" t="s">
        <v>50</v>
      </c>
      <c r="C78" s="39">
        <v>198</v>
      </c>
      <c r="D78" s="39">
        <v>0</v>
      </c>
      <c r="E78"/>
      <c r="F78"/>
      <c r="G78"/>
      <c r="H78"/>
      <c r="I78"/>
      <c r="J78"/>
      <c r="K78"/>
      <c r="L78"/>
    </row>
    <row r="79" spans="1:12" s="14" customFormat="1" ht="15" customHeight="1" x14ac:dyDescent="0.3">
      <c r="A79" s="52" t="s">
        <v>49</v>
      </c>
      <c r="B79" s="52" t="s">
        <v>53</v>
      </c>
      <c r="C79" s="39">
        <v>76</v>
      </c>
      <c r="D79" s="39">
        <v>0</v>
      </c>
      <c r="E79"/>
      <c r="F79"/>
      <c r="G79"/>
      <c r="H79"/>
      <c r="I79"/>
      <c r="J79"/>
      <c r="K79"/>
      <c r="L79"/>
    </row>
    <row r="80" spans="1:12" s="14" customFormat="1" ht="15" customHeight="1" x14ac:dyDescent="0.3">
      <c r="A80" s="52" t="s">
        <v>49</v>
      </c>
      <c r="B80" s="52" t="s">
        <v>202</v>
      </c>
      <c r="C80" s="39">
        <v>126</v>
      </c>
      <c r="D80" s="39">
        <v>0</v>
      </c>
      <c r="E80"/>
      <c r="F80"/>
      <c r="G80"/>
      <c r="H80"/>
      <c r="I80"/>
      <c r="J80"/>
      <c r="K80"/>
      <c r="L80"/>
    </row>
    <row r="81" spans="1:12" s="14" customFormat="1" ht="15" customHeight="1" x14ac:dyDescent="0.3">
      <c r="A81" s="52" t="s">
        <v>49</v>
      </c>
      <c r="B81" s="52" t="s">
        <v>469</v>
      </c>
      <c r="C81" s="39">
        <v>117</v>
      </c>
      <c r="D81" s="39">
        <v>0</v>
      </c>
      <c r="E81"/>
      <c r="F81"/>
      <c r="G81"/>
      <c r="H81"/>
      <c r="I81"/>
      <c r="J81"/>
      <c r="K81"/>
      <c r="L81"/>
    </row>
    <row r="82" spans="1:12" s="14" customFormat="1" ht="15" customHeight="1" x14ac:dyDescent="0.3">
      <c r="A82" s="52" t="s">
        <v>432</v>
      </c>
      <c r="B82" s="52"/>
      <c r="C82" s="39">
        <v>1002</v>
      </c>
      <c r="D82" s="39">
        <v>0</v>
      </c>
      <c r="E82"/>
      <c r="F82"/>
      <c r="G82"/>
      <c r="H82"/>
      <c r="I82"/>
      <c r="J82"/>
      <c r="K82"/>
      <c r="L82"/>
    </row>
    <row r="83" spans="1:12" s="14" customFormat="1" ht="15" customHeight="1" x14ac:dyDescent="0.3">
      <c r="A83" s="52" t="s">
        <v>45</v>
      </c>
      <c r="B83" s="52" t="s">
        <v>210</v>
      </c>
      <c r="C83" s="39">
        <v>61</v>
      </c>
      <c r="D83" s="39">
        <v>0</v>
      </c>
      <c r="E83"/>
      <c r="F83"/>
      <c r="G83"/>
      <c r="H83"/>
      <c r="I83"/>
      <c r="J83"/>
      <c r="K83"/>
      <c r="L83"/>
    </row>
    <row r="84" spans="1:12" s="14" customFormat="1" ht="15" customHeight="1" x14ac:dyDescent="0.3">
      <c r="A84" s="52" t="s">
        <v>45</v>
      </c>
      <c r="B84" s="52" t="s">
        <v>48</v>
      </c>
      <c r="C84" s="39">
        <v>72</v>
      </c>
      <c r="D84" s="39">
        <v>0</v>
      </c>
      <c r="E84"/>
      <c r="F84"/>
      <c r="G84"/>
      <c r="H84"/>
      <c r="I84"/>
      <c r="J84"/>
      <c r="K84"/>
      <c r="L84"/>
    </row>
    <row r="85" spans="1:12" s="14" customFormat="1" ht="15" customHeight="1" x14ac:dyDescent="0.3">
      <c r="A85" s="52" t="s">
        <v>45</v>
      </c>
      <c r="B85" s="52" t="s">
        <v>47</v>
      </c>
      <c r="C85" s="39">
        <v>269</v>
      </c>
      <c r="D85" s="39">
        <v>0</v>
      </c>
      <c r="E85"/>
      <c r="F85"/>
      <c r="G85"/>
      <c r="H85"/>
      <c r="I85"/>
      <c r="J85"/>
      <c r="K85"/>
      <c r="L85"/>
    </row>
    <row r="86" spans="1:12" s="14" customFormat="1" ht="15" customHeight="1" x14ac:dyDescent="0.3">
      <c r="A86" s="52" t="s">
        <v>45</v>
      </c>
      <c r="B86" s="52" t="s">
        <v>44</v>
      </c>
      <c r="C86" s="39">
        <v>94</v>
      </c>
      <c r="D86" s="39">
        <v>0</v>
      </c>
      <c r="E86"/>
      <c r="F86"/>
      <c r="G86"/>
      <c r="H86"/>
      <c r="I86"/>
      <c r="J86"/>
      <c r="K86"/>
      <c r="L86"/>
    </row>
    <row r="87" spans="1:12" s="14" customFormat="1" ht="15" customHeight="1" x14ac:dyDescent="0.3">
      <c r="A87" s="52" t="s">
        <v>45</v>
      </c>
      <c r="B87" s="52" t="s">
        <v>46</v>
      </c>
      <c r="C87" s="39">
        <v>155</v>
      </c>
      <c r="D87" s="39">
        <v>0</v>
      </c>
      <c r="E87"/>
      <c r="F87"/>
      <c r="G87"/>
      <c r="H87"/>
      <c r="I87"/>
      <c r="J87"/>
      <c r="K87"/>
      <c r="L87"/>
    </row>
    <row r="88" spans="1:12" s="14" customFormat="1" ht="15" customHeight="1" x14ac:dyDescent="0.3">
      <c r="A88" s="52" t="s">
        <v>45</v>
      </c>
      <c r="B88" s="52" t="s">
        <v>464</v>
      </c>
      <c r="C88" s="39">
        <v>163</v>
      </c>
      <c r="D88" s="39">
        <v>0</v>
      </c>
      <c r="E88"/>
      <c r="F88"/>
      <c r="G88"/>
      <c r="H88"/>
      <c r="I88"/>
      <c r="J88"/>
      <c r="K88"/>
      <c r="L88"/>
    </row>
    <row r="89" spans="1:12" s="14" customFormat="1" ht="15" customHeight="1" x14ac:dyDescent="0.3">
      <c r="A89" s="52" t="s">
        <v>433</v>
      </c>
      <c r="B89" s="52"/>
      <c r="C89" s="39">
        <v>814</v>
      </c>
      <c r="D89" s="39">
        <v>0</v>
      </c>
      <c r="E89"/>
      <c r="F89"/>
      <c r="G89"/>
      <c r="H89"/>
      <c r="I89"/>
      <c r="J89"/>
      <c r="K89"/>
      <c r="L89"/>
    </row>
    <row r="90" spans="1:12" s="14" customFormat="1" ht="15" customHeight="1" x14ac:dyDescent="0.3">
      <c r="A90" s="52" t="s">
        <v>82</v>
      </c>
      <c r="B90" s="52" t="s">
        <v>82</v>
      </c>
      <c r="C90" s="39">
        <v>30</v>
      </c>
      <c r="D90" s="39">
        <v>0</v>
      </c>
      <c r="E90"/>
      <c r="F90"/>
      <c r="G90"/>
      <c r="H90"/>
      <c r="I90"/>
      <c r="J90"/>
      <c r="K90"/>
      <c r="L90"/>
    </row>
    <row r="91" spans="1:12" s="14" customFormat="1" ht="15" customHeight="1" x14ac:dyDescent="0.3">
      <c r="A91" s="52" t="s">
        <v>82</v>
      </c>
      <c r="B91" s="52" t="s">
        <v>81</v>
      </c>
      <c r="C91" s="39">
        <v>41</v>
      </c>
      <c r="D91" s="39">
        <v>0</v>
      </c>
      <c r="E91"/>
      <c r="F91"/>
      <c r="G91"/>
      <c r="H91"/>
      <c r="I91"/>
      <c r="J91"/>
      <c r="K91"/>
      <c r="L91"/>
    </row>
    <row r="92" spans="1:12" s="14" customFormat="1" ht="15" customHeight="1" x14ac:dyDescent="0.3">
      <c r="A92" s="52" t="s">
        <v>82</v>
      </c>
      <c r="B92" s="52" t="s">
        <v>80</v>
      </c>
      <c r="C92" s="39">
        <v>45</v>
      </c>
      <c r="D92" s="39">
        <v>0</v>
      </c>
      <c r="E92"/>
      <c r="F92"/>
      <c r="G92"/>
      <c r="H92"/>
      <c r="I92"/>
      <c r="J92"/>
      <c r="K92"/>
      <c r="L92"/>
    </row>
    <row r="93" spans="1:12" s="14" customFormat="1" ht="15" customHeight="1" x14ac:dyDescent="0.3">
      <c r="A93" s="52" t="s">
        <v>82</v>
      </c>
      <c r="B93" s="52" t="s">
        <v>83</v>
      </c>
      <c r="C93" s="39">
        <v>7</v>
      </c>
      <c r="D93" s="39">
        <v>0</v>
      </c>
      <c r="E93"/>
      <c r="F93"/>
      <c r="G93"/>
      <c r="H93"/>
      <c r="I93"/>
      <c r="J93"/>
      <c r="K93"/>
      <c r="L93"/>
    </row>
    <row r="94" spans="1:12" s="14" customFormat="1" ht="15" customHeight="1" x14ac:dyDescent="0.3">
      <c r="A94" s="52" t="s">
        <v>82</v>
      </c>
      <c r="B94" s="52" t="s">
        <v>462</v>
      </c>
      <c r="C94" s="39">
        <v>7</v>
      </c>
      <c r="D94" s="39">
        <v>0</v>
      </c>
      <c r="E94"/>
      <c r="F94"/>
      <c r="G94"/>
      <c r="H94"/>
      <c r="I94"/>
      <c r="J94"/>
      <c r="K94"/>
      <c r="L94"/>
    </row>
    <row r="95" spans="1:12" s="14" customFormat="1" ht="15" customHeight="1" x14ac:dyDescent="0.3">
      <c r="A95" s="52" t="s">
        <v>82</v>
      </c>
      <c r="B95" t="s">
        <v>666</v>
      </c>
      <c r="C95" s="39">
        <v>34</v>
      </c>
      <c r="D95" s="39">
        <v>0</v>
      </c>
      <c r="E95"/>
      <c r="F95"/>
      <c r="G95"/>
      <c r="H95"/>
      <c r="I95"/>
      <c r="J95"/>
      <c r="K95"/>
      <c r="L95"/>
    </row>
    <row r="96" spans="1:12" s="14" customFormat="1" ht="15" customHeight="1" x14ac:dyDescent="0.3">
      <c r="A96" s="52" t="s">
        <v>434</v>
      </c>
      <c r="B96" s="52"/>
      <c r="C96" s="39">
        <v>164</v>
      </c>
      <c r="D96" s="39">
        <v>0</v>
      </c>
      <c r="E96"/>
      <c r="F96"/>
      <c r="G96"/>
      <c r="H96"/>
      <c r="I96"/>
      <c r="J96"/>
      <c r="K96"/>
      <c r="L96"/>
    </row>
    <row r="97" spans="1:12" s="14" customFormat="1" ht="15" customHeight="1" x14ac:dyDescent="0.3">
      <c r="A97" s="52" t="s">
        <v>92</v>
      </c>
      <c r="B97" s="52" t="s">
        <v>222</v>
      </c>
      <c r="C97" s="39">
        <v>71</v>
      </c>
      <c r="D97" s="39">
        <v>0</v>
      </c>
      <c r="E97"/>
      <c r="F97"/>
      <c r="G97"/>
      <c r="H97"/>
      <c r="I97"/>
      <c r="J97"/>
      <c r="K97"/>
      <c r="L97"/>
    </row>
    <row r="98" spans="1:12" s="14" customFormat="1" ht="15" customHeight="1" x14ac:dyDescent="0.3">
      <c r="A98" s="52" t="s">
        <v>92</v>
      </c>
      <c r="B98" s="52" t="s">
        <v>89</v>
      </c>
      <c r="C98" s="39">
        <v>1</v>
      </c>
      <c r="D98" s="39">
        <v>0</v>
      </c>
      <c r="E98"/>
      <c r="F98"/>
      <c r="G98"/>
      <c r="H98"/>
      <c r="I98"/>
      <c r="J98"/>
      <c r="K98"/>
      <c r="L98"/>
    </row>
    <row r="99" spans="1:12" s="14" customFormat="1" ht="15" customHeight="1" x14ac:dyDescent="0.3">
      <c r="A99" s="52" t="s">
        <v>92</v>
      </c>
      <c r="B99" s="52" t="s">
        <v>96</v>
      </c>
      <c r="C99" s="39">
        <v>19</v>
      </c>
      <c r="D99" s="39">
        <v>0</v>
      </c>
      <c r="E99"/>
      <c r="F99"/>
      <c r="G99"/>
      <c r="H99"/>
      <c r="I99"/>
      <c r="J99"/>
      <c r="K99"/>
      <c r="L99"/>
    </row>
    <row r="100" spans="1:12" s="14" customFormat="1" ht="15" customHeight="1" x14ac:dyDescent="0.3">
      <c r="A100" s="52" t="s">
        <v>92</v>
      </c>
      <c r="B100" s="52" t="s">
        <v>93</v>
      </c>
      <c r="C100" s="39">
        <v>173</v>
      </c>
      <c r="D100" s="39">
        <v>0</v>
      </c>
      <c r="E100"/>
      <c r="F100"/>
      <c r="G100"/>
      <c r="H100"/>
      <c r="I100"/>
      <c r="J100"/>
      <c r="K100"/>
      <c r="L100"/>
    </row>
    <row r="101" spans="1:12" s="14" customFormat="1" ht="15" customHeight="1" x14ac:dyDescent="0.3">
      <c r="A101" s="52" t="s">
        <v>92</v>
      </c>
      <c r="B101" s="52" t="s">
        <v>95</v>
      </c>
      <c r="C101" s="39">
        <v>2</v>
      </c>
      <c r="D101" s="39">
        <v>0</v>
      </c>
      <c r="E101"/>
      <c r="F101"/>
      <c r="G101"/>
      <c r="H101"/>
      <c r="I101"/>
      <c r="J101"/>
      <c r="K101"/>
      <c r="L101"/>
    </row>
    <row r="102" spans="1:12" s="14" customFormat="1" ht="15" customHeight="1" x14ac:dyDescent="0.3">
      <c r="A102" s="52" t="s">
        <v>92</v>
      </c>
      <c r="B102" s="52" t="s">
        <v>94</v>
      </c>
      <c r="C102" s="39">
        <v>214</v>
      </c>
      <c r="D102" s="39">
        <v>0</v>
      </c>
      <c r="E102"/>
      <c r="F102"/>
      <c r="G102"/>
      <c r="H102"/>
      <c r="I102"/>
      <c r="J102"/>
      <c r="K102"/>
      <c r="L102"/>
    </row>
    <row r="103" spans="1:12" s="14" customFormat="1" ht="15" customHeight="1" x14ac:dyDescent="0.3">
      <c r="A103" s="52" t="s">
        <v>92</v>
      </c>
      <c r="B103" s="52" t="s">
        <v>473</v>
      </c>
      <c r="C103" s="39">
        <v>64</v>
      </c>
      <c r="D103" s="39">
        <v>0</v>
      </c>
      <c r="E103"/>
      <c r="F103"/>
      <c r="G103"/>
      <c r="H103"/>
      <c r="I103"/>
      <c r="J103"/>
      <c r="K103"/>
      <c r="L103"/>
    </row>
    <row r="104" spans="1:12" s="14" customFormat="1" ht="15" customHeight="1" x14ac:dyDescent="0.3">
      <c r="A104" s="52" t="s">
        <v>359</v>
      </c>
      <c r="B104" s="52"/>
      <c r="C104" s="39">
        <v>544</v>
      </c>
      <c r="D104" s="39">
        <v>0</v>
      </c>
      <c r="E104"/>
      <c r="F104"/>
      <c r="G104"/>
      <c r="H104"/>
      <c r="I104"/>
      <c r="J104"/>
      <c r="K104"/>
      <c r="L104"/>
    </row>
    <row r="105" spans="1:12" s="14" customFormat="1" ht="15" customHeight="1" x14ac:dyDescent="0.3">
      <c r="A105" s="52" t="s">
        <v>364</v>
      </c>
      <c r="B105" s="52" t="s">
        <v>168</v>
      </c>
      <c r="C105" s="39">
        <v>41</v>
      </c>
      <c r="D105" s="39">
        <v>0</v>
      </c>
      <c r="E105"/>
      <c r="F105"/>
      <c r="G105"/>
      <c r="H105"/>
      <c r="I105"/>
      <c r="J105"/>
      <c r="K105"/>
      <c r="L105"/>
    </row>
    <row r="106" spans="1:12" s="14" customFormat="1" ht="15" customHeight="1" x14ac:dyDescent="0.3">
      <c r="A106" s="52" t="s">
        <v>435</v>
      </c>
      <c r="B106" s="52"/>
      <c r="C106" s="39">
        <v>41</v>
      </c>
      <c r="D106" s="39">
        <v>0</v>
      </c>
      <c r="E106"/>
      <c r="F106"/>
      <c r="G106"/>
      <c r="H106"/>
      <c r="I106"/>
      <c r="J106"/>
      <c r="K106"/>
      <c r="L106"/>
    </row>
    <row r="107" spans="1:12" s="14" customFormat="1" ht="15" customHeight="1" x14ac:dyDescent="0.3">
      <c r="A107" s="52" t="s">
        <v>101</v>
      </c>
      <c r="B107" s="52" t="s">
        <v>102</v>
      </c>
      <c r="C107" s="39">
        <v>3</v>
      </c>
      <c r="D107" s="39">
        <v>0</v>
      </c>
      <c r="E107"/>
      <c r="F107"/>
      <c r="G107"/>
      <c r="H107"/>
      <c r="I107"/>
      <c r="J107"/>
      <c r="K107"/>
      <c r="L107"/>
    </row>
    <row r="108" spans="1:12" s="14" customFormat="1" ht="15" customHeight="1" x14ac:dyDescent="0.3">
      <c r="A108" s="52" t="s">
        <v>101</v>
      </c>
      <c r="B108" s="52" t="s">
        <v>101</v>
      </c>
      <c r="C108" s="39">
        <v>58</v>
      </c>
      <c r="D108" s="39">
        <v>0</v>
      </c>
      <c r="E108"/>
      <c r="F108"/>
      <c r="G108"/>
      <c r="H108"/>
      <c r="I108"/>
      <c r="J108"/>
      <c r="K108"/>
      <c r="L108"/>
    </row>
    <row r="109" spans="1:12" s="14" customFormat="1" ht="15" customHeight="1" x14ac:dyDescent="0.3">
      <c r="A109" s="52" t="s">
        <v>101</v>
      </c>
      <c r="B109" s="52" t="s">
        <v>104</v>
      </c>
      <c r="C109" s="39">
        <v>13</v>
      </c>
      <c r="D109" s="39">
        <v>0</v>
      </c>
      <c r="E109"/>
      <c r="F109"/>
      <c r="G109"/>
      <c r="H109"/>
      <c r="I109"/>
      <c r="J109"/>
      <c r="K109"/>
      <c r="L109"/>
    </row>
    <row r="110" spans="1:12" s="14" customFormat="1" ht="15" customHeight="1" x14ac:dyDescent="0.3">
      <c r="A110" s="52" t="s">
        <v>101</v>
      </c>
      <c r="B110" s="52" t="s">
        <v>103</v>
      </c>
      <c r="C110" s="39">
        <v>35</v>
      </c>
      <c r="D110" s="39">
        <v>0</v>
      </c>
      <c r="E110"/>
      <c r="F110"/>
      <c r="G110"/>
      <c r="H110"/>
      <c r="I110"/>
      <c r="J110"/>
      <c r="K110"/>
      <c r="L110"/>
    </row>
    <row r="111" spans="1:12" s="14" customFormat="1" ht="15" customHeight="1" x14ac:dyDescent="0.3">
      <c r="A111" s="52" t="s">
        <v>341</v>
      </c>
      <c r="B111" s="52"/>
      <c r="C111" s="39">
        <v>109</v>
      </c>
      <c r="D111" s="39">
        <v>0</v>
      </c>
      <c r="E111"/>
      <c r="F111"/>
      <c r="G111"/>
      <c r="H111"/>
      <c r="I111"/>
      <c r="J111"/>
      <c r="K111"/>
      <c r="L111"/>
    </row>
    <row r="112" spans="1:12" s="14" customFormat="1" ht="15" customHeight="1" x14ac:dyDescent="0.3">
      <c r="A112" s="52" t="s">
        <v>70</v>
      </c>
      <c r="B112" s="52" t="s">
        <v>72</v>
      </c>
      <c r="C112" s="39">
        <v>45</v>
      </c>
      <c r="D112" s="39">
        <v>0</v>
      </c>
      <c r="E112"/>
      <c r="F112"/>
      <c r="G112"/>
      <c r="H112"/>
      <c r="I112"/>
      <c r="J112"/>
      <c r="K112"/>
      <c r="L112"/>
    </row>
    <row r="113" spans="1:12" s="14" customFormat="1" ht="15" customHeight="1" x14ac:dyDescent="0.3">
      <c r="A113" s="52" t="s">
        <v>70</v>
      </c>
      <c r="B113" s="52" t="s">
        <v>70</v>
      </c>
      <c r="C113" s="39">
        <v>141</v>
      </c>
      <c r="D113" s="39">
        <v>0</v>
      </c>
      <c r="E113"/>
      <c r="F113"/>
      <c r="G113"/>
      <c r="H113"/>
      <c r="I113"/>
      <c r="J113"/>
      <c r="K113"/>
      <c r="L113"/>
    </row>
    <row r="114" spans="1:12" s="14" customFormat="1" ht="15" customHeight="1" x14ac:dyDescent="0.3">
      <c r="A114" s="52" t="s">
        <v>70</v>
      </c>
      <c r="B114" s="52" t="s">
        <v>73</v>
      </c>
      <c r="C114" s="39">
        <v>10</v>
      </c>
      <c r="D114" s="39">
        <v>0</v>
      </c>
      <c r="E114"/>
      <c r="F114"/>
      <c r="G114"/>
      <c r="H114"/>
      <c r="I114"/>
      <c r="J114"/>
      <c r="K114"/>
      <c r="L114"/>
    </row>
    <row r="115" spans="1:12" s="14" customFormat="1" ht="15" customHeight="1" x14ac:dyDescent="0.3">
      <c r="A115" s="52" t="s">
        <v>70</v>
      </c>
      <c r="B115" s="52" t="s">
        <v>74</v>
      </c>
      <c r="C115" s="39">
        <v>20</v>
      </c>
      <c r="D115" s="39">
        <v>0</v>
      </c>
      <c r="E115"/>
      <c r="F115"/>
      <c r="G115"/>
      <c r="H115"/>
      <c r="I115"/>
      <c r="J115"/>
      <c r="K115"/>
      <c r="L115"/>
    </row>
    <row r="116" spans="1:12" s="14" customFormat="1" ht="15" customHeight="1" x14ac:dyDescent="0.3">
      <c r="A116" s="52" t="s">
        <v>436</v>
      </c>
      <c r="B116" s="52"/>
      <c r="C116" s="39">
        <v>216</v>
      </c>
      <c r="D116" s="39">
        <v>0</v>
      </c>
      <c r="E116"/>
      <c r="F116"/>
      <c r="G116"/>
      <c r="H116"/>
      <c r="I116"/>
      <c r="J116"/>
      <c r="K116"/>
      <c r="L116"/>
    </row>
    <row r="117" spans="1:12" s="14" customFormat="1" ht="15" customHeight="1" x14ac:dyDescent="0.3">
      <c r="A117" s="52" t="s">
        <v>141</v>
      </c>
      <c r="B117" s="52" t="s">
        <v>156</v>
      </c>
      <c r="C117" s="39">
        <v>20</v>
      </c>
      <c r="D117" s="39">
        <v>0</v>
      </c>
      <c r="E117"/>
      <c r="F117"/>
      <c r="G117"/>
      <c r="H117"/>
      <c r="I117"/>
      <c r="J117"/>
      <c r="K117"/>
      <c r="L117"/>
    </row>
    <row r="118" spans="1:12" s="14" customFormat="1" ht="15" customHeight="1" x14ac:dyDescent="0.3">
      <c r="A118" s="52" t="s">
        <v>141</v>
      </c>
      <c r="B118" s="52" t="s">
        <v>147</v>
      </c>
      <c r="C118" s="39">
        <v>51</v>
      </c>
      <c r="D118" s="39">
        <v>0</v>
      </c>
      <c r="E118"/>
      <c r="F118"/>
      <c r="G118"/>
      <c r="H118"/>
      <c r="I118"/>
      <c r="J118"/>
      <c r="K118"/>
      <c r="L118"/>
    </row>
    <row r="119" spans="1:12" s="14" customFormat="1" ht="15" customHeight="1" x14ac:dyDescent="0.3">
      <c r="A119" s="52" t="s">
        <v>141</v>
      </c>
      <c r="B119" s="52" t="s">
        <v>157</v>
      </c>
      <c r="C119" s="39">
        <v>49</v>
      </c>
      <c r="D119" s="39">
        <v>0</v>
      </c>
      <c r="E119"/>
      <c r="F119"/>
      <c r="G119"/>
      <c r="H119"/>
      <c r="I119"/>
      <c r="J119"/>
      <c r="K119"/>
      <c r="L119"/>
    </row>
    <row r="120" spans="1:12" s="14" customFormat="1" ht="15" customHeight="1" x14ac:dyDescent="0.3">
      <c r="A120" s="52" t="s">
        <v>141</v>
      </c>
      <c r="B120" s="52" t="s">
        <v>148</v>
      </c>
      <c r="C120" s="39">
        <v>1</v>
      </c>
      <c r="D120" s="39">
        <v>0</v>
      </c>
      <c r="E120"/>
      <c r="F120"/>
      <c r="G120"/>
      <c r="H120"/>
      <c r="I120"/>
      <c r="J120"/>
      <c r="K120"/>
      <c r="L120"/>
    </row>
    <row r="121" spans="1:12" s="14" customFormat="1" ht="15" customHeight="1" x14ac:dyDescent="0.3">
      <c r="A121" s="52" t="s">
        <v>141</v>
      </c>
      <c r="B121" s="52" t="s">
        <v>150</v>
      </c>
      <c r="C121" s="39">
        <v>44</v>
      </c>
      <c r="D121" s="39">
        <v>0</v>
      </c>
      <c r="E121"/>
      <c r="F121"/>
      <c r="G121"/>
      <c r="H121"/>
      <c r="I121"/>
      <c r="J121"/>
      <c r="K121"/>
      <c r="L121"/>
    </row>
    <row r="122" spans="1:12" s="14" customFormat="1" ht="15" customHeight="1" x14ac:dyDescent="0.3">
      <c r="A122" s="52" t="s">
        <v>141</v>
      </c>
      <c r="B122" s="52" t="s">
        <v>143</v>
      </c>
      <c r="C122" s="39">
        <v>35</v>
      </c>
      <c r="D122" s="39">
        <v>0</v>
      </c>
      <c r="E122"/>
      <c r="F122"/>
      <c r="G122"/>
      <c r="H122"/>
      <c r="I122"/>
      <c r="J122"/>
      <c r="K122"/>
      <c r="L122"/>
    </row>
    <row r="123" spans="1:12" s="14" customFormat="1" ht="15" customHeight="1" x14ac:dyDescent="0.3">
      <c r="A123" s="52" t="s">
        <v>141</v>
      </c>
      <c r="B123" s="52" t="s">
        <v>158</v>
      </c>
      <c r="C123" s="39">
        <v>0</v>
      </c>
      <c r="D123" s="39">
        <v>0</v>
      </c>
      <c r="E123"/>
      <c r="F123"/>
      <c r="G123"/>
      <c r="H123"/>
      <c r="I123"/>
      <c r="J123"/>
      <c r="K123"/>
      <c r="L123"/>
    </row>
    <row r="124" spans="1:12" s="14" customFormat="1" ht="15" customHeight="1" x14ac:dyDescent="0.3">
      <c r="A124" s="52" t="s">
        <v>141</v>
      </c>
      <c r="B124" s="52" t="s">
        <v>204</v>
      </c>
      <c r="C124" s="39">
        <v>11</v>
      </c>
      <c r="D124" s="39">
        <v>0</v>
      </c>
      <c r="E124"/>
      <c r="F124"/>
      <c r="G124"/>
      <c r="H124"/>
      <c r="I124"/>
      <c r="J124"/>
      <c r="K124"/>
      <c r="L124"/>
    </row>
    <row r="125" spans="1:12" s="14" customFormat="1" ht="15" customHeight="1" x14ac:dyDescent="0.3">
      <c r="A125" s="52" t="s">
        <v>141</v>
      </c>
      <c r="B125" s="52" t="s">
        <v>149</v>
      </c>
      <c r="C125" s="39">
        <v>9</v>
      </c>
      <c r="D125" s="39">
        <v>0</v>
      </c>
      <c r="E125"/>
      <c r="F125"/>
      <c r="G125"/>
      <c r="H125"/>
      <c r="I125"/>
      <c r="J125"/>
      <c r="K125"/>
      <c r="L125"/>
    </row>
    <row r="126" spans="1:12" s="14" customFormat="1" ht="15" customHeight="1" x14ac:dyDescent="0.3">
      <c r="A126" s="52" t="s">
        <v>141</v>
      </c>
      <c r="B126" s="52" t="s">
        <v>142</v>
      </c>
      <c r="C126" s="39">
        <v>11</v>
      </c>
      <c r="D126" s="39">
        <v>0</v>
      </c>
      <c r="E126"/>
      <c r="F126"/>
      <c r="G126"/>
      <c r="H126"/>
      <c r="I126"/>
      <c r="J126"/>
      <c r="K126"/>
      <c r="L126"/>
    </row>
    <row r="127" spans="1:12" s="14" customFormat="1" ht="15" customHeight="1" x14ac:dyDescent="0.3">
      <c r="A127" s="52" t="s">
        <v>141</v>
      </c>
      <c r="B127" s="52" t="s">
        <v>145</v>
      </c>
      <c r="C127" s="39">
        <v>10</v>
      </c>
      <c r="D127" s="39">
        <v>0</v>
      </c>
      <c r="E127"/>
      <c r="F127"/>
      <c r="G127"/>
      <c r="H127"/>
      <c r="I127"/>
      <c r="J127"/>
      <c r="K127"/>
      <c r="L127"/>
    </row>
    <row r="128" spans="1:12" s="14" customFormat="1" ht="15" customHeight="1" x14ac:dyDescent="0.3">
      <c r="A128" s="52" t="s">
        <v>141</v>
      </c>
      <c r="B128" s="52" t="s">
        <v>203</v>
      </c>
      <c r="C128" s="39">
        <v>39</v>
      </c>
      <c r="D128" s="39">
        <v>0</v>
      </c>
      <c r="E128"/>
      <c r="F128"/>
      <c r="G128"/>
      <c r="H128"/>
      <c r="I128"/>
      <c r="J128"/>
      <c r="K128"/>
      <c r="L128"/>
    </row>
    <row r="129" spans="1:12" s="14" customFormat="1" ht="15" customHeight="1" x14ac:dyDescent="0.3">
      <c r="A129" s="52" t="s">
        <v>141</v>
      </c>
      <c r="B129" s="52" t="s">
        <v>141</v>
      </c>
      <c r="C129" s="39">
        <v>43</v>
      </c>
      <c r="D129" s="39">
        <v>0</v>
      </c>
      <c r="E129"/>
      <c r="F129"/>
      <c r="G129"/>
      <c r="H129"/>
      <c r="I129"/>
      <c r="J129"/>
      <c r="K129"/>
      <c r="L129"/>
    </row>
    <row r="130" spans="1:12" s="14" customFormat="1" ht="15" customHeight="1" x14ac:dyDescent="0.3">
      <c r="A130" s="52" t="s">
        <v>141</v>
      </c>
      <c r="B130" s="52" t="s">
        <v>159</v>
      </c>
      <c r="C130" s="39">
        <v>21</v>
      </c>
      <c r="D130" s="39">
        <v>0</v>
      </c>
      <c r="E130"/>
      <c r="F130"/>
      <c r="G130"/>
      <c r="H130"/>
      <c r="I130"/>
      <c r="J130"/>
      <c r="K130"/>
      <c r="L130"/>
    </row>
    <row r="131" spans="1:12" s="14" customFormat="1" ht="15" customHeight="1" x14ac:dyDescent="0.3">
      <c r="A131" s="52" t="s">
        <v>141</v>
      </c>
      <c r="B131" s="52" t="s">
        <v>151</v>
      </c>
      <c r="C131" s="39">
        <v>38</v>
      </c>
      <c r="D131" s="39">
        <v>0</v>
      </c>
      <c r="E131"/>
      <c r="F131"/>
      <c r="G131"/>
      <c r="H131"/>
      <c r="I131"/>
      <c r="J131"/>
      <c r="K131"/>
      <c r="L131"/>
    </row>
    <row r="132" spans="1:12" s="14" customFormat="1" ht="15" customHeight="1" x14ac:dyDescent="0.3">
      <c r="A132" s="52" t="s">
        <v>141</v>
      </c>
      <c r="B132" s="52" t="s">
        <v>153</v>
      </c>
      <c r="C132" s="39">
        <v>5</v>
      </c>
      <c r="D132" s="39">
        <v>0</v>
      </c>
      <c r="E132"/>
      <c r="F132"/>
      <c r="G132"/>
      <c r="H132"/>
      <c r="I132"/>
      <c r="J132"/>
      <c r="K132"/>
      <c r="L132"/>
    </row>
    <row r="133" spans="1:12" s="14" customFormat="1" ht="15" customHeight="1" x14ac:dyDescent="0.3">
      <c r="A133" s="52" t="s">
        <v>141</v>
      </c>
      <c r="B133" s="52" t="s">
        <v>155</v>
      </c>
      <c r="C133" s="39">
        <v>23</v>
      </c>
      <c r="D133" s="39">
        <v>0</v>
      </c>
      <c r="E133"/>
      <c r="F133"/>
      <c r="G133"/>
      <c r="H133"/>
      <c r="I133"/>
      <c r="J133"/>
      <c r="K133"/>
      <c r="L133"/>
    </row>
    <row r="134" spans="1:12" s="14" customFormat="1" ht="15" customHeight="1" x14ac:dyDescent="0.3">
      <c r="A134" s="52" t="s">
        <v>141</v>
      </c>
      <c r="B134" s="52" t="s">
        <v>154</v>
      </c>
      <c r="C134" s="39">
        <v>7</v>
      </c>
      <c r="D134" s="39">
        <v>0</v>
      </c>
      <c r="E134"/>
      <c r="F134"/>
      <c r="G134"/>
      <c r="H134"/>
      <c r="I134"/>
      <c r="J134"/>
      <c r="K134"/>
      <c r="L134"/>
    </row>
    <row r="135" spans="1:12" s="14" customFormat="1" ht="15" customHeight="1" x14ac:dyDescent="0.3">
      <c r="A135" s="52" t="s">
        <v>141</v>
      </c>
      <c r="B135" s="52" t="s">
        <v>144</v>
      </c>
      <c r="C135" s="39">
        <v>28</v>
      </c>
      <c r="D135" s="39">
        <v>0</v>
      </c>
      <c r="E135"/>
      <c r="F135"/>
      <c r="G135"/>
      <c r="H135"/>
      <c r="I135"/>
      <c r="J135"/>
      <c r="K135"/>
      <c r="L135"/>
    </row>
    <row r="136" spans="1:12" s="14" customFormat="1" ht="15" customHeight="1" x14ac:dyDescent="0.3">
      <c r="A136" s="52" t="s">
        <v>141</v>
      </c>
      <c r="B136" s="52" t="s">
        <v>146</v>
      </c>
      <c r="C136" s="39">
        <v>23</v>
      </c>
      <c r="D136" s="39">
        <v>0</v>
      </c>
      <c r="E136"/>
      <c r="F136"/>
      <c r="G136"/>
      <c r="H136"/>
      <c r="I136"/>
      <c r="J136"/>
      <c r="K136"/>
      <c r="L136"/>
    </row>
    <row r="137" spans="1:12" s="14" customFormat="1" ht="15" customHeight="1" x14ac:dyDescent="0.3">
      <c r="A137" s="52" t="s">
        <v>141</v>
      </c>
      <c r="B137" s="52" t="s">
        <v>152</v>
      </c>
      <c r="C137" s="39">
        <v>28</v>
      </c>
      <c r="D137" s="39">
        <v>0</v>
      </c>
      <c r="E137"/>
      <c r="F137"/>
      <c r="G137"/>
      <c r="H137"/>
      <c r="I137"/>
      <c r="J137"/>
      <c r="K137"/>
      <c r="L137"/>
    </row>
    <row r="138" spans="1:12" s="14" customFormat="1" ht="15" customHeight="1" x14ac:dyDescent="0.3">
      <c r="A138" s="52" t="s">
        <v>348</v>
      </c>
      <c r="B138" s="52"/>
      <c r="C138" s="39">
        <v>496</v>
      </c>
      <c r="D138" s="39">
        <v>0</v>
      </c>
      <c r="E138"/>
      <c r="F138"/>
      <c r="G138"/>
      <c r="H138"/>
      <c r="I138"/>
      <c r="J138"/>
      <c r="K138"/>
      <c r="L138"/>
    </row>
    <row r="139" spans="1:12" s="14" customFormat="1" ht="15" customHeight="1" x14ac:dyDescent="0.3">
      <c r="A139" s="52" t="s">
        <v>116</v>
      </c>
      <c r="B139" s="52" t="s">
        <v>126</v>
      </c>
      <c r="C139" s="39">
        <v>8</v>
      </c>
      <c r="D139" s="39">
        <v>0</v>
      </c>
      <c r="E139"/>
      <c r="F139"/>
      <c r="G139"/>
      <c r="H139"/>
      <c r="I139"/>
      <c r="J139"/>
      <c r="K139"/>
      <c r="L139"/>
    </row>
    <row r="140" spans="1:12" s="14" customFormat="1" ht="15" customHeight="1" x14ac:dyDescent="0.3">
      <c r="A140" s="52" t="s">
        <v>116</v>
      </c>
      <c r="B140" s="52" t="s">
        <v>195</v>
      </c>
      <c r="C140" s="39">
        <v>40</v>
      </c>
      <c r="D140" s="39">
        <v>0</v>
      </c>
      <c r="E140"/>
      <c r="F140"/>
      <c r="G140"/>
      <c r="H140"/>
      <c r="I140"/>
      <c r="J140"/>
      <c r="K140"/>
      <c r="L140"/>
    </row>
    <row r="141" spans="1:12" s="14" customFormat="1" ht="15" customHeight="1" x14ac:dyDescent="0.3">
      <c r="A141" s="52" t="s">
        <v>116</v>
      </c>
      <c r="B141" s="52" t="s">
        <v>127</v>
      </c>
      <c r="C141" s="39">
        <v>30</v>
      </c>
      <c r="D141" s="39">
        <v>0</v>
      </c>
      <c r="E141"/>
      <c r="F141"/>
      <c r="G141"/>
      <c r="H141"/>
      <c r="I141"/>
      <c r="J141"/>
      <c r="K141"/>
      <c r="L141"/>
    </row>
    <row r="142" spans="1:12" s="14" customFormat="1" ht="15" customHeight="1" x14ac:dyDescent="0.3">
      <c r="A142" s="52" t="s">
        <v>116</v>
      </c>
      <c r="B142" s="52" t="s">
        <v>116</v>
      </c>
      <c r="C142" s="39">
        <v>156</v>
      </c>
      <c r="D142" s="39">
        <v>0</v>
      </c>
      <c r="E142"/>
      <c r="F142"/>
      <c r="G142"/>
      <c r="H142"/>
      <c r="I142"/>
      <c r="J142"/>
      <c r="K142"/>
      <c r="L142"/>
    </row>
    <row r="143" spans="1:12" s="14" customFormat="1" ht="15" customHeight="1" x14ac:dyDescent="0.3">
      <c r="A143" s="52" t="s">
        <v>116</v>
      </c>
      <c r="B143" s="52" t="s">
        <v>125</v>
      </c>
      <c r="C143" s="39">
        <v>58</v>
      </c>
      <c r="D143" s="39">
        <v>0</v>
      </c>
      <c r="E143"/>
      <c r="F143"/>
      <c r="G143"/>
      <c r="H143"/>
      <c r="I143"/>
      <c r="J143"/>
      <c r="K143"/>
      <c r="L143"/>
    </row>
    <row r="144" spans="1:12" s="14" customFormat="1" ht="15" customHeight="1" x14ac:dyDescent="0.3">
      <c r="A144" s="52" t="s">
        <v>116</v>
      </c>
      <c r="B144" s="52" t="s">
        <v>465</v>
      </c>
      <c r="C144" s="39">
        <v>6</v>
      </c>
      <c r="D144" s="39">
        <v>0</v>
      </c>
      <c r="E144"/>
      <c r="F144"/>
      <c r="G144"/>
      <c r="H144"/>
      <c r="I144"/>
      <c r="J144"/>
      <c r="K144"/>
      <c r="L144"/>
    </row>
    <row r="145" spans="1:12" s="14" customFormat="1" ht="15" customHeight="1" x14ac:dyDescent="0.3">
      <c r="A145" s="52" t="s">
        <v>345</v>
      </c>
      <c r="B145" s="52"/>
      <c r="C145" s="39">
        <v>298</v>
      </c>
      <c r="D145" s="39">
        <v>0</v>
      </c>
      <c r="E145"/>
      <c r="F145"/>
      <c r="G145"/>
      <c r="H145"/>
      <c r="I145"/>
      <c r="J145"/>
      <c r="K145"/>
      <c r="L145"/>
    </row>
    <row r="146" spans="1:12" s="14" customFormat="1" ht="15" customHeight="1" x14ac:dyDescent="0.3">
      <c r="A146" s="52" t="s">
        <v>84</v>
      </c>
      <c r="B146" s="52" t="s">
        <v>225</v>
      </c>
      <c r="C146" s="39">
        <v>25</v>
      </c>
      <c r="D146" s="39">
        <v>0</v>
      </c>
      <c r="E146"/>
      <c r="F146"/>
      <c r="G146"/>
      <c r="H146"/>
      <c r="I146"/>
      <c r="J146"/>
      <c r="K146"/>
      <c r="L146"/>
    </row>
    <row r="147" spans="1:12" s="14" customFormat="1" ht="15" customHeight="1" x14ac:dyDescent="0.3">
      <c r="A147" s="52" t="s">
        <v>84</v>
      </c>
      <c r="B147" s="52" t="s">
        <v>84</v>
      </c>
      <c r="C147" s="39">
        <v>30</v>
      </c>
      <c r="D147" s="39">
        <v>0</v>
      </c>
      <c r="E147"/>
      <c r="F147"/>
      <c r="G147"/>
      <c r="H147"/>
      <c r="I147"/>
      <c r="J147"/>
      <c r="K147"/>
      <c r="L147"/>
    </row>
    <row r="148" spans="1:12" s="14" customFormat="1" ht="15" customHeight="1" x14ac:dyDescent="0.3">
      <c r="A148" s="52" t="s">
        <v>437</v>
      </c>
      <c r="B148" s="52"/>
      <c r="C148" s="39">
        <v>55</v>
      </c>
      <c r="D148" s="39">
        <v>0</v>
      </c>
      <c r="E148"/>
      <c r="F148"/>
      <c r="G148"/>
      <c r="H148"/>
      <c r="I148"/>
      <c r="J148"/>
      <c r="K148"/>
      <c r="L148"/>
    </row>
    <row r="149" spans="1:12" s="14" customFormat="1" ht="15" customHeight="1" x14ac:dyDescent="0.3">
      <c r="A149" s="52" t="s">
        <v>128</v>
      </c>
      <c r="B149" s="52" t="s">
        <v>206</v>
      </c>
      <c r="C149" s="39">
        <v>10</v>
      </c>
      <c r="D149" s="39">
        <v>0</v>
      </c>
      <c r="E149"/>
      <c r="F149"/>
      <c r="G149"/>
      <c r="H149"/>
      <c r="I149"/>
      <c r="J149"/>
      <c r="K149"/>
      <c r="L149"/>
    </row>
    <row r="150" spans="1:12" s="14" customFormat="1" ht="15" customHeight="1" x14ac:dyDescent="0.3">
      <c r="A150" s="52" t="s">
        <v>128</v>
      </c>
      <c r="B150" s="52" t="s">
        <v>217</v>
      </c>
      <c r="C150" s="39">
        <v>21</v>
      </c>
      <c r="D150" s="39">
        <v>0</v>
      </c>
      <c r="E150"/>
      <c r="F150"/>
      <c r="G150"/>
      <c r="H150"/>
      <c r="I150"/>
      <c r="J150"/>
      <c r="K150"/>
      <c r="L150"/>
    </row>
    <row r="151" spans="1:12" s="14" customFormat="1" ht="15" customHeight="1" x14ac:dyDescent="0.3">
      <c r="A151" s="52" t="s">
        <v>128</v>
      </c>
      <c r="B151" s="52" t="s">
        <v>212</v>
      </c>
      <c r="C151" s="39">
        <v>36</v>
      </c>
      <c r="D151" s="39">
        <v>0</v>
      </c>
      <c r="E151"/>
      <c r="F151"/>
      <c r="G151"/>
      <c r="H151"/>
      <c r="I151"/>
      <c r="J151"/>
      <c r="K151"/>
      <c r="L151"/>
    </row>
    <row r="152" spans="1:12" s="14" customFormat="1" ht="15" customHeight="1" x14ac:dyDescent="0.3">
      <c r="A152" s="52" t="s">
        <v>128</v>
      </c>
      <c r="B152" s="52" t="s">
        <v>192</v>
      </c>
      <c r="C152" s="39">
        <v>14</v>
      </c>
      <c r="D152" s="39">
        <v>0</v>
      </c>
      <c r="E152"/>
      <c r="F152"/>
      <c r="G152"/>
      <c r="H152"/>
      <c r="I152"/>
      <c r="J152"/>
      <c r="K152"/>
      <c r="L152"/>
    </row>
    <row r="153" spans="1:12" s="14" customFormat="1" ht="15" customHeight="1" x14ac:dyDescent="0.3">
      <c r="A153" s="52" t="s">
        <v>128</v>
      </c>
      <c r="B153" s="52" t="s">
        <v>135</v>
      </c>
      <c r="C153" s="39">
        <v>2</v>
      </c>
      <c r="D153" s="39">
        <v>0</v>
      </c>
      <c r="E153"/>
      <c r="F153"/>
      <c r="G153"/>
      <c r="H153"/>
      <c r="I153"/>
      <c r="J153"/>
      <c r="K153"/>
      <c r="L153"/>
    </row>
    <row r="154" spans="1:12" s="14" customFormat="1" ht="15" customHeight="1" x14ac:dyDescent="0.3">
      <c r="A154" s="52" t="s">
        <v>128</v>
      </c>
      <c r="B154" s="52" t="s">
        <v>136</v>
      </c>
      <c r="C154" s="39">
        <v>18</v>
      </c>
      <c r="D154" s="39">
        <v>0</v>
      </c>
      <c r="E154"/>
      <c r="F154"/>
      <c r="G154"/>
      <c r="H154"/>
      <c r="I154"/>
      <c r="J154"/>
      <c r="K154"/>
      <c r="L154"/>
    </row>
    <row r="155" spans="1:12" s="14" customFormat="1" ht="15" customHeight="1" x14ac:dyDescent="0.3">
      <c r="A155" s="52" t="s">
        <v>128</v>
      </c>
      <c r="B155" s="52" t="s">
        <v>129</v>
      </c>
      <c r="C155" s="39">
        <v>34</v>
      </c>
      <c r="D155" s="39">
        <v>0</v>
      </c>
      <c r="E155"/>
      <c r="F155"/>
      <c r="G155"/>
      <c r="H155"/>
      <c r="I155"/>
      <c r="J155"/>
      <c r="K155"/>
      <c r="L155"/>
    </row>
    <row r="156" spans="1:12" s="14" customFormat="1" ht="15" customHeight="1" x14ac:dyDescent="0.3">
      <c r="A156" s="52" t="s">
        <v>128</v>
      </c>
      <c r="B156" s="52" t="s">
        <v>214</v>
      </c>
      <c r="C156" s="39">
        <v>8</v>
      </c>
      <c r="D156" s="39">
        <v>0</v>
      </c>
      <c r="E156"/>
      <c r="F156"/>
      <c r="G156"/>
      <c r="H156"/>
      <c r="I156"/>
      <c r="J156"/>
      <c r="K156"/>
      <c r="L156"/>
    </row>
    <row r="157" spans="1:12" s="14" customFormat="1" ht="15" customHeight="1" x14ac:dyDescent="0.3">
      <c r="A157" s="52" t="s">
        <v>128</v>
      </c>
      <c r="B157" s="52" t="s">
        <v>220</v>
      </c>
      <c r="C157" s="39">
        <v>42</v>
      </c>
      <c r="D157" s="39">
        <v>0</v>
      </c>
      <c r="E157"/>
      <c r="F157"/>
      <c r="G157"/>
      <c r="H157"/>
      <c r="I157"/>
      <c r="J157"/>
      <c r="K157"/>
      <c r="L157"/>
    </row>
    <row r="158" spans="1:12" s="14" customFormat="1" ht="15" customHeight="1" x14ac:dyDescent="0.3">
      <c r="A158" s="52" t="s">
        <v>128</v>
      </c>
      <c r="B158" s="52" t="s">
        <v>128</v>
      </c>
      <c r="C158" s="39">
        <v>328</v>
      </c>
      <c r="D158" s="39">
        <v>0</v>
      </c>
      <c r="E158"/>
      <c r="F158"/>
      <c r="G158"/>
      <c r="H158"/>
      <c r="I158"/>
      <c r="J158"/>
      <c r="K158"/>
      <c r="L158"/>
    </row>
    <row r="159" spans="1:12" s="14" customFormat="1" ht="15" customHeight="1" x14ac:dyDescent="0.3">
      <c r="A159" s="52" t="s">
        <v>128</v>
      </c>
      <c r="B159" s="52" t="s">
        <v>131</v>
      </c>
      <c r="C159" s="39">
        <v>4</v>
      </c>
      <c r="D159" s="39">
        <v>0</v>
      </c>
      <c r="E159"/>
      <c r="F159"/>
      <c r="G159"/>
      <c r="H159"/>
      <c r="I159"/>
      <c r="J159"/>
      <c r="K159"/>
      <c r="L159"/>
    </row>
    <row r="160" spans="1:12" s="14" customFormat="1" ht="15" customHeight="1" x14ac:dyDescent="0.3">
      <c r="A160" s="52" t="s">
        <v>128</v>
      </c>
      <c r="B160" s="52" t="s">
        <v>137</v>
      </c>
      <c r="C160" s="39">
        <v>0</v>
      </c>
      <c r="D160" s="39">
        <v>0</v>
      </c>
      <c r="E160"/>
      <c r="F160"/>
      <c r="G160"/>
      <c r="H160"/>
      <c r="I160"/>
      <c r="J160"/>
      <c r="K160"/>
      <c r="L160"/>
    </row>
    <row r="161" spans="1:12" s="14" customFormat="1" ht="15" customHeight="1" x14ac:dyDescent="0.3">
      <c r="A161" s="52" t="s">
        <v>128</v>
      </c>
      <c r="B161" s="52" t="s">
        <v>132</v>
      </c>
      <c r="C161" s="39">
        <v>28</v>
      </c>
      <c r="D161" s="39">
        <v>0</v>
      </c>
      <c r="E161"/>
      <c r="F161"/>
      <c r="G161"/>
      <c r="H161"/>
      <c r="I161"/>
      <c r="J161"/>
      <c r="K161"/>
      <c r="L161"/>
    </row>
    <row r="162" spans="1:12" s="14" customFormat="1" ht="15" customHeight="1" x14ac:dyDescent="0.3">
      <c r="A162" s="52" t="s">
        <v>128</v>
      </c>
      <c r="B162" s="52" t="s">
        <v>207</v>
      </c>
      <c r="C162" s="39">
        <v>6</v>
      </c>
      <c r="D162" s="39">
        <v>0</v>
      </c>
      <c r="E162"/>
      <c r="F162"/>
      <c r="G162"/>
      <c r="H162"/>
      <c r="I162"/>
      <c r="J162"/>
      <c r="K162"/>
      <c r="L162"/>
    </row>
    <row r="163" spans="1:12" s="14" customFormat="1" ht="15" customHeight="1" x14ac:dyDescent="0.3">
      <c r="A163" s="52" t="s">
        <v>128</v>
      </c>
      <c r="B163" s="52" t="s">
        <v>221</v>
      </c>
      <c r="C163" s="39">
        <v>3</v>
      </c>
      <c r="D163" s="39">
        <v>0</v>
      </c>
      <c r="E163"/>
      <c r="F163"/>
      <c r="G163"/>
      <c r="H163"/>
      <c r="I163"/>
      <c r="J163"/>
      <c r="K163"/>
      <c r="L163"/>
    </row>
    <row r="164" spans="1:12" s="14" customFormat="1" ht="15" customHeight="1" x14ac:dyDescent="0.3">
      <c r="A164" s="52" t="s">
        <v>128</v>
      </c>
      <c r="B164" s="52" t="s">
        <v>130</v>
      </c>
      <c r="C164" s="39">
        <v>22</v>
      </c>
      <c r="D164" s="39">
        <v>0</v>
      </c>
      <c r="E164"/>
      <c r="F164"/>
      <c r="G164"/>
      <c r="H164"/>
      <c r="I164"/>
      <c r="J164"/>
      <c r="K164"/>
      <c r="L164"/>
    </row>
    <row r="165" spans="1:12" s="14" customFormat="1" ht="15" customHeight="1" x14ac:dyDescent="0.3">
      <c r="A165" s="52" t="s">
        <v>128</v>
      </c>
      <c r="B165" s="52" t="s">
        <v>133</v>
      </c>
      <c r="C165" s="39">
        <v>4</v>
      </c>
      <c r="D165" s="39">
        <v>0</v>
      </c>
      <c r="E165"/>
      <c r="F165"/>
      <c r="G165"/>
      <c r="H165"/>
      <c r="I165"/>
      <c r="J165"/>
      <c r="K165"/>
      <c r="L165"/>
    </row>
    <row r="166" spans="1:12" s="14" customFormat="1" ht="15" customHeight="1" x14ac:dyDescent="0.3">
      <c r="A166" s="52" t="s">
        <v>128</v>
      </c>
      <c r="B166" s="52" t="s">
        <v>213</v>
      </c>
      <c r="C166" s="39">
        <v>1</v>
      </c>
      <c r="D166" s="39">
        <v>0</v>
      </c>
      <c r="E166"/>
      <c r="F166"/>
      <c r="G166"/>
      <c r="H166"/>
      <c r="I166"/>
      <c r="J166"/>
      <c r="K166"/>
      <c r="L166"/>
    </row>
    <row r="167" spans="1:12" s="14" customFormat="1" ht="15" customHeight="1" x14ac:dyDescent="0.3">
      <c r="A167" s="52" t="s">
        <v>128</v>
      </c>
      <c r="B167" s="52" t="s">
        <v>134</v>
      </c>
      <c r="C167" s="39">
        <v>17</v>
      </c>
      <c r="D167" s="39">
        <v>0</v>
      </c>
      <c r="E167"/>
      <c r="F167"/>
      <c r="G167"/>
      <c r="H167"/>
      <c r="I167"/>
      <c r="J167"/>
      <c r="K167"/>
      <c r="L167"/>
    </row>
    <row r="168" spans="1:12" s="14" customFormat="1" ht="15" customHeight="1" x14ac:dyDescent="0.3">
      <c r="A168" s="52" t="s">
        <v>128</v>
      </c>
      <c r="B168" s="52" t="s">
        <v>475</v>
      </c>
      <c r="C168" s="39">
        <v>6</v>
      </c>
      <c r="D168" s="39">
        <v>0</v>
      </c>
      <c r="E168"/>
      <c r="F168"/>
      <c r="G168"/>
      <c r="H168"/>
      <c r="I168"/>
      <c r="J168"/>
      <c r="K168"/>
      <c r="L168"/>
    </row>
    <row r="169" spans="1:12" s="14" customFormat="1" ht="15" customHeight="1" x14ac:dyDescent="0.3">
      <c r="A169" s="52" t="s">
        <v>347</v>
      </c>
      <c r="B169" s="52"/>
      <c r="C169" s="39">
        <v>604</v>
      </c>
      <c r="D169" s="39">
        <v>0</v>
      </c>
      <c r="E169"/>
      <c r="F169"/>
      <c r="G169"/>
      <c r="H169"/>
      <c r="I169"/>
      <c r="J169"/>
      <c r="K169"/>
      <c r="L169"/>
    </row>
    <row r="170" spans="1:12" s="14" customFormat="1" ht="15" customHeight="1" x14ac:dyDescent="0.3">
      <c r="A170" s="52" t="s">
        <v>85</v>
      </c>
      <c r="B170" s="52" t="s">
        <v>86</v>
      </c>
      <c r="C170" s="39">
        <v>15</v>
      </c>
      <c r="D170" s="39">
        <v>0</v>
      </c>
      <c r="E170"/>
      <c r="F170"/>
      <c r="G170"/>
      <c r="H170"/>
      <c r="I170"/>
      <c r="J170"/>
      <c r="K170"/>
      <c r="L170"/>
    </row>
    <row r="171" spans="1:12" s="14" customFormat="1" ht="15" customHeight="1" x14ac:dyDescent="0.3">
      <c r="A171" s="52" t="s">
        <v>85</v>
      </c>
      <c r="B171" s="52" t="s">
        <v>219</v>
      </c>
      <c r="C171" s="39">
        <v>15</v>
      </c>
      <c r="D171" s="39">
        <v>0</v>
      </c>
      <c r="E171"/>
      <c r="F171"/>
      <c r="G171"/>
      <c r="H171"/>
      <c r="I171"/>
      <c r="J171"/>
      <c r="K171"/>
      <c r="L171"/>
    </row>
    <row r="172" spans="1:12" s="14" customFormat="1" ht="15" customHeight="1" x14ac:dyDescent="0.3">
      <c r="A172" s="52" t="s">
        <v>85</v>
      </c>
      <c r="B172" s="52" t="s">
        <v>85</v>
      </c>
      <c r="C172" s="39">
        <v>81</v>
      </c>
      <c r="D172" s="39">
        <v>0</v>
      </c>
      <c r="E172"/>
      <c r="F172"/>
      <c r="G172"/>
      <c r="H172"/>
      <c r="I172"/>
      <c r="J172"/>
      <c r="K172"/>
      <c r="L172"/>
    </row>
    <row r="173" spans="1:12" s="14" customFormat="1" ht="15" customHeight="1" x14ac:dyDescent="0.3">
      <c r="A173" s="52" t="s">
        <v>85</v>
      </c>
      <c r="B173" s="52" t="s">
        <v>87</v>
      </c>
      <c r="C173" s="39">
        <v>10</v>
      </c>
      <c r="D173" s="39">
        <v>0</v>
      </c>
      <c r="E173"/>
      <c r="F173"/>
      <c r="G173"/>
      <c r="H173"/>
      <c r="I173"/>
      <c r="J173"/>
      <c r="K173"/>
      <c r="L173"/>
    </row>
    <row r="174" spans="1:12" s="14" customFormat="1" ht="15" customHeight="1" x14ac:dyDescent="0.3">
      <c r="A174" s="52" t="s">
        <v>85</v>
      </c>
      <c r="B174" s="52" t="s">
        <v>467</v>
      </c>
      <c r="C174" s="39">
        <v>13</v>
      </c>
      <c r="D174" s="39">
        <v>0</v>
      </c>
      <c r="E174"/>
      <c r="F174"/>
      <c r="G174"/>
      <c r="H174"/>
      <c r="I174"/>
      <c r="J174"/>
      <c r="K174"/>
      <c r="L174"/>
    </row>
    <row r="175" spans="1:12" s="14" customFormat="1" ht="15" customHeight="1" x14ac:dyDescent="0.3">
      <c r="A175" s="52" t="s">
        <v>438</v>
      </c>
      <c r="B175" s="52"/>
      <c r="C175" s="39">
        <v>134</v>
      </c>
      <c r="D175" s="39">
        <v>0</v>
      </c>
      <c r="E175"/>
      <c r="F175"/>
      <c r="G175"/>
      <c r="H175"/>
      <c r="I175"/>
      <c r="J175"/>
      <c r="K175"/>
      <c r="L175"/>
    </row>
    <row r="176" spans="1:12" s="14" customFormat="1" ht="15" customHeight="1" x14ac:dyDescent="0.3">
      <c r="A176" s="52" t="s">
        <v>105</v>
      </c>
      <c r="B176" s="52" t="s">
        <v>106</v>
      </c>
      <c r="C176" s="39">
        <v>4</v>
      </c>
      <c r="D176" s="39">
        <v>0</v>
      </c>
      <c r="E176"/>
      <c r="F176"/>
      <c r="G176"/>
      <c r="H176"/>
      <c r="I176"/>
      <c r="J176"/>
      <c r="K176"/>
      <c r="L176"/>
    </row>
    <row r="177" spans="1:12" s="14" customFormat="1" ht="15" customHeight="1" x14ac:dyDescent="0.3">
      <c r="A177" s="52" t="s">
        <v>105</v>
      </c>
      <c r="B177" s="52" t="s">
        <v>105</v>
      </c>
      <c r="C177" s="39">
        <v>55</v>
      </c>
      <c r="D177" s="39">
        <v>0</v>
      </c>
      <c r="E177"/>
      <c r="F177"/>
      <c r="G177"/>
      <c r="H177"/>
      <c r="I177"/>
      <c r="J177"/>
      <c r="K177"/>
      <c r="L177"/>
    </row>
    <row r="178" spans="1:12" s="14" customFormat="1" ht="15" customHeight="1" x14ac:dyDescent="0.3">
      <c r="A178" s="52" t="s">
        <v>342</v>
      </c>
      <c r="B178" s="52"/>
      <c r="C178" s="39">
        <v>59</v>
      </c>
      <c r="D178" s="39">
        <v>0</v>
      </c>
      <c r="E178"/>
      <c r="F178"/>
      <c r="G178"/>
      <c r="H178"/>
      <c r="I178"/>
      <c r="J178"/>
      <c r="K178"/>
      <c r="L178"/>
    </row>
    <row r="179" spans="1:12" s="14" customFormat="1" ht="15" customHeight="1" x14ac:dyDescent="0.3">
      <c r="A179" s="52" t="s">
        <v>365</v>
      </c>
      <c r="B179" s="52" t="s">
        <v>55</v>
      </c>
      <c r="C179" s="39">
        <v>33</v>
      </c>
      <c r="D179" s="39">
        <v>0</v>
      </c>
      <c r="E179"/>
      <c r="F179"/>
      <c r="G179"/>
      <c r="H179"/>
      <c r="I179"/>
      <c r="J179"/>
      <c r="K179"/>
      <c r="L179"/>
    </row>
    <row r="180" spans="1:12" s="14" customFormat="1" ht="15" customHeight="1" x14ac:dyDescent="0.3">
      <c r="A180" s="52" t="s">
        <v>365</v>
      </c>
      <c r="B180" s="52" t="s">
        <v>54</v>
      </c>
      <c r="C180" s="39">
        <v>121</v>
      </c>
      <c r="D180" s="39">
        <v>0</v>
      </c>
      <c r="E180"/>
      <c r="F180"/>
      <c r="G180"/>
      <c r="H180"/>
      <c r="I180"/>
      <c r="J180"/>
      <c r="K180"/>
      <c r="L180"/>
    </row>
    <row r="181" spans="1:12" s="14" customFormat="1" ht="15" customHeight="1" x14ac:dyDescent="0.3">
      <c r="A181" s="52" t="s">
        <v>365</v>
      </c>
      <c r="B181" s="52" t="s">
        <v>477</v>
      </c>
      <c r="C181" s="39">
        <v>58</v>
      </c>
      <c r="D181" s="39">
        <v>0</v>
      </c>
      <c r="E181"/>
      <c r="F181"/>
      <c r="G181"/>
      <c r="H181"/>
      <c r="I181"/>
      <c r="J181"/>
      <c r="K181"/>
      <c r="L181"/>
    </row>
    <row r="182" spans="1:12" s="14" customFormat="1" ht="15" customHeight="1" x14ac:dyDescent="0.3">
      <c r="A182" s="52" t="s">
        <v>439</v>
      </c>
      <c r="B182" s="52"/>
      <c r="C182" s="39">
        <v>212</v>
      </c>
      <c r="D182" s="39">
        <v>0</v>
      </c>
      <c r="E182"/>
      <c r="F182"/>
      <c r="G182"/>
      <c r="H182"/>
      <c r="I182"/>
      <c r="J182"/>
      <c r="K182"/>
      <c r="L182"/>
    </row>
    <row r="183" spans="1:12" s="14" customFormat="1" ht="15" customHeight="1" x14ac:dyDescent="0.3">
      <c r="A183" s="52" t="s">
        <v>161</v>
      </c>
      <c r="B183" s="52" t="s">
        <v>196</v>
      </c>
      <c r="C183" s="39">
        <v>22</v>
      </c>
      <c r="D183" s="39">
        <v>0</v>
      </c>
      <c r="E183"/>
      <c r="F183"/>
      <c r="G183"/>
      <c r="H183"/>
      <c r="I183"/>
      <c r="J183"/>
      <c r="K183"/>
      <c r="L183"/>
    </row>
    <row r="184" spans="1:12" s="14" customFormat="1" ht="15" customHeight="1" x14ac:dyDescent="0.3">
      <c r="A184" s="52" t="s">
        <v>161</v>
      </c>
      <c r="B184" s="52" t="s">
        <v>160</v>
      </c>
      <c r="C184" s="39">
        <v>31</v>
      </c>
      <c r="D184" s="39">
        <v>0</v>
      </c>
      <c r="E184"/>
      <c r="F184"/>
      <c r="G184"/>
      <c r="H184"/>
      <c r="I184"/>
      <c r="J184"/>
      <c r="K184"/>
      <c r="L184"/>
    </row>
    <row r="185" spans="1:12" s="14" customFormat="1" ht="15" customHeight="1" x14ac:dyDescent="0.3">
      <c r="A185" s="52" t="s">
        <v>440</v>
      </c>
      <c r="B185" s="52"/>
      <c r="C185" s="39">
        <v>53</v>
      </c>
      <c r="D185" s="39">
        <v>0</v>
      </c>
      <c r="E185"/>
      <c r="F185"/>
      <c r="G185"/>
      <c r="H185"/>
      <c r="I185"/>
      <c r="J185"/>
      <c r="K185"/>
      <c r="L185"/>
    </row>
    <row r="186" spans="1:12" s="14" customFormat="1" ht="15" customHeight="1" x14ac:dyDescent="0.3">
      <c r="A186" s="52" t="s">
        <v>56</v>
      </c>
      <c r="B186" s="52" t="s">
        <v>205</v>
      </c>
      <c r="C186" s="39">
        <v>73</v>
      </c>
      <c r="D186" s="39">
        <v>0</v>
      </c>
      <c r="E186"/>
      <c r="F186"/>
      <c r="G186"/>
      <c r="H186"/>
      <c r="I186"/>
      <c r="J186"/>
      <c r="K186"/>
      <c r="L186"/>
    </row>
    <row r="187" spans="1:12" s="14" customFormat="1" ht="15" customHeight="1" x14ac:dyDescent="0.3">
      <c r="A187" s="52" t="s">
        <v>56</v>
      </c>
      <c r="B187" s="52" t="s">
        <v>56</v>
      </c>
      <c r="C187" s="39">
        <v>310</v>
      </c>
      <c r="D187" s="39">
        <v>0</v>
      </c>
      <c r="E187"/>
      <c r="F187"/>
      <c r="G187"/>
      <c r="H187"/>
      <c r="I187"/>
      <c r="J187"/>
      <c r="K187"/>
      <c r="L187"/>
    </row>
    <row r="188" spans="1:12" s="14" customFormat="1" ht="15" customHeight="1" x14ac:dyDescent="0.3">
      <c r="A188" s="52" t="s">
        <v>56</v>
      </c>
      <c r="B188" s="52" t="s">
        <v>275</v>
      </c>
      <c r="C188" s="39">
        <v>2</v>
      </c>
      <c r="D188" s="39">
        <v>0</v>
      </c>
      <c r="E188"/>
      <c r="F188"/>
      <c r="G188"/>
      <c r="H188"/>
      <c r="I188"/>
      <c r="J188"/>
      <c r="K188"/>
      <c r="L188"/>
    </row>
    <row r="189" spans="1:12" s="14" customFormat="1" ht="15" customHeight="1" x14ac:dyDescent="0.3">
      <c r="A189" s="52" t="s">
        <v>441</v>
      </c>
      <c r="B189" s="52"/>
      <c r="C189" s="39">
        <v>385</v>
      </c>
      <c r="D189" s="39">
        <v>0</v>
      </c>
      <c r="E189"/>
      <c r="F189"/>
      <c r="G189"/>
      <c r="H189"/>
      <c r="I189"/>
      <c r="J189"/>
      <c r="K189"/>
      <c r="L189"/>
    </row>
    <row r="190" spans="1:12" s="14" customFormat="1" ht="15" customHeight="1" x14ac:dyDescent="0.3">
      <c r="A190" s="52" t="s">
        <v>169</v>
      </c>
      <c r="B190" s="52" t="s">
        <v>176</v>
      </c>
      <c r="C190" s="39">
        <v>29</v>
      </c>
      <c r="D190" s="39">
        <v>0</v>
      </c>
      <c r="E190"/>
      <c r="F190"/>
      <c r="G190"/>
      <c r="H190"/>
      <c r="I190"/>
      <c r="J190"/>
      <c r="K190"/>
      <c r="L190"/>
    </row>
    <row r="191" spans="1:12" s="14" customFormat="1" ht="15" customHeight="1" x14ac:dyDescent="0.3">
      <c r="A191" s="52" t="s">
        <v>169</v>
      </c>
      <c r="B191" s="52" t="s">
        <v>173</v>
      </c>
      <c r="C191" s="39">
        <v>4</v>
      </c>
      <c r="D191" s="39">
        <v>0</v>
      </c>
      <c r="E191"/>
      <c r="F191"/>
      <c r="G191"/>
      <c r="H191"/>
      <c r="I191"/>
      <c r="J191"/>
      <c r="K191"/>
      <c r="L191"/>
    </row>
    <row r="192" spans="1:12" s="14" customFormat="1" ht="15" customHeight="1" x14ac:dyDescent="0.3">
      <c r="A192" s="52" t="s">
        <v>169</v>
      </c>
      <c r="B192" s="52" t="s">
        <v>170</v>
      </c>
      <c r="C192" s="39">
        <v>47</v>
      </c>
      <c r="D192" s="39">
        <v>0</v>
      </c>
      <c r="E192"/>
      <c r="F192"/>
      <c r="G192"/>
      <c r="H192"/>
      <c r="I192"/>
      <c r="J192"/>
      <c r="K192"/>
      <c r="L192"/>
    </row>
    <row r="193" spans="1:12" s="14" customFormat="1" ht="15" customHeight="1" x14ac:dyDescent="0.3">
      <c r="A193" s="52" t="s">
        <v>169</v>
      </c>
      <c r="B193" s="52" t="s">
        <v>200</v>
      </c>
      <c r="C193" s="39">
        <v>32</v>
      </c>
      <c r="D193" s="39">
        <v>0</v>
      </c>
      <c r="E193"/>
      <c r="F193"/>
      <c r="G193"/>
      <c r="H193"/>
      <c r="I193"/>
      <c r="J193"/>
      <c r="K193"/>
      <c r="L193"/>
    </row>
    <row r="194" spans="1:12" s="14" customFormat="1" ht="15" customHeight="1" x14ac:dyDescent="0.3">
      <c r="A194" s="52" t="s">
        <v>169</v>
      </c>
      <c r="B194" s="52" t="s">
        <v>171</v>
      </c>
      <c r="C194" s="39">
        <v>26</v>
      </c>
      <c r="D194" s="39">
        <v>0</v>
      </c>
      <c r="E194"/>
      <c r="F194"/>
      <c r="G194"/>
      <c r="H194"/>
      <c r="I194"/>
      <c r="J194"/>
      <c r="K194"/>
      <c r="L194"/>
    </row>
    <row r="195" spans="1:12" s="14" customFormat="1" ht="15" customHeight="1" x14ac:dyDescent="0.3">
      <c r="A195" s="52" t="s">
        <v>169</v>
      </c>
      <c r="B195" s="52" t="s">
        <v>172</v>
      </c>
      <c r="C195" s="39">
        <v>6</v>
      </c>
      <c r="D195" s="39">
        <v>0</v>
      </c>
      <c r="E195"/>
      <c r="F195"/>
      <c r="G195"/>
      <c r="H195"/>
      <c r="I195"/>
      <c r="J195"/>
      <c r="K195"/>
      <c r="L195"/>
    </row>
    <row r="196" spans="1:12" s="14" customFormat="1" ht="15" customHeight="1" x14ac:dyDescent="0.3">
      <c r="A196" s="52" t="s">
        <v>169</v>
      </c>
      <c r="B196" s="52" t="s">
        <v>174</v>
      </c>
      <c r="C196" s="39">
        <v>51</v>
      </c>
      <c r="D196" s="39">
        <v>0</v>
      </c>
      <c r="E196"/>
      <c r="F196"/>
      <c r="G196"/>
      <c r="H196"/>
      <c r="I196"/>
      <c r="J196"/>
      <c r="K196"/>
      <c r="L196"/>
    </row>
    <row r="197" spans="1:12" s="14" customFormat="1" ht="15" customHeight="1" x14ac:dyDescent="0.3">
      <c r="A197" s="52" t="s">
        <v>169</v>
      </c>
      <c r="B197" s="52" t="s">
        <v>169</v>
      </c>
      <c r="C197" s="39">
        <v>46</v>
      </c>
      <c r="D197" s="39">
        <v>0</v>
      </c>
      <c r="E197"/>
      <c r="F197"/>
      <c r="G197"/>
      <c r="H197"/>
      <c r="I197"/>
      <c r="J197"/>
      <c r="K197"/>
      <c r="L197"/>
    </row>
    <row r="198" spans="1:12" s="14" customFormat="1" ht="15" customHeight="1" x14ac:dyDescent="0.3">
      <c r="A198" s="52" t="s">
        <v>169</v>
      </c>
      <c r="B198" s="52" t="s">
        <v>175</v>
      </c>
      <c r="C198" s="39">
        <v>7</v>
      </c>
      <c r="D198" s="39">
        <v>0</v>
      </c>
      <c r="E198"/>
      <c r="F198"/>
      <c r="G198"/>
      <c r="H198"/>
      <c r="I198"/>
      <c r="J198"/>
      <c r="K198"/>
      <c r="L198"/>
    </row>
    <row r="199" spans="1:12" s="14" customFormat="1" ht="15" customHeight="1" x14ac:dyDescent="0.3">
      <c r="A199" s="52" t="s">
        <v>169</v>
      </c>
      <c r="B199" s="52" t="s">
        <v>208</v>
      </c>
      <c r="C199" s="39">
        <v>7</v>
      </c>
      <c r="D199" s="39">
        <v>0</v>
      </c>
      <c r="E199"/>
      <c r="F199"/>
      <c r="G199"/>
      <c r="H199"/>
      <c r="I199"/>
      <c r="J199"/>
      <c r="K199"/>
      <c r="L199"/>
    </row>
    <row r="200" spans="1:12" s="14" customFormat="1" ht="15" customHeight="1" x14ac:dyDescent="0.3">
      <c r="A200" s="52" t="s">
        <v>442</v>
      </c>
      <c r="B200" s="52"/>
      <c r="C200" s="39">
        <v>255</v>
      </c>
      <c r="D200" s="39">
        <v>0</v>
      </c>
      <c r="E200"/>
      <c r="F200"/>
      <c r="G200"/>
      <c r="H200"/>
      <c r="I200"/>
      <c r="J200"/>
      <c r="K200"/>
      <c r="L200"/>
    </row>
    <row r="201" spans="1:12" s="14" customFormat="1" ht="15" customHeight="1" x14ac:dyDescent="0.3">
      <c r="A201" s="52" t="s">
        <v>58</v>
      </c>
      <c r="B201" s="52" t="s">
        <v>58</v>
      </c>
      <c r="C201" s="39">
        <v>64</v>
      </c>
      <c r="D201" s="39">
        <v>0</v>
      </c>
      <c r="E201"/>
      <c r="F201"/>
      <c r="G201"/>
      <c r="H201"/>
      <c r="I201"/>
      <c r="J201"/>
      <c r="K201"/>
      <c r="L201"/>
    </row>
    <row r="202" spans="1:12" s="14" customFormat="1" ht="15" customHeight="1" x14ac:dyDescent="0.3">
      <c r="A202" s="52" t="s">
        <v>58</v>
      </c>
      <c r="B202" s="52" t="s">
        <v>59</v>
      </c>
      <c r="C202" s="39">
        <v>24</v>
      </c>
      <c r="D202" s="39">
        <v>0</v>
      </c>
      <c r="E202"/>
      <c r="F202"/>
      <c r="G202"/>
      <c r="H202"/>
      <c r="I202"/>
      <c r="J202"/>
      <c r="K202"/>
      <c r="L202"/>
    </row>
    <row r="203" spans="1:12" s="14" customFormat="1" ht="15" customHeight="1" x14ac:dyDescent="0.3">
      <c r="A203" s="52" t="s">
        <v>58</v>
      </c>
      <c r="B203" s="52" t="s">
        <v>57</v>
      </c>
      <c r="C203" s="39">
        <v>27</v>
      </c>
      <c r="D203" s="39">
        <v>0</v>
      </c>
      <c r="E203"/>
      <c r="F203"/>
      <c r="G203"/>
      <c r="H203"/>
      <c r="I203"/>
      <c r="J203"/>
      <c r="K203"/>
      <c r="L203"/>
    </row>
    <row r="204" spans="1:12" s="14" customFormat="1" ht="15" customHeight="1" x14ac:dyDescent="0.3">
      <c r="A204" s="52" t="s">
        <v>443</v>
      </c>
      <c r="B204" s="52"/>
      <c r="C204" s="39">
        <v>115</v>
      </c>
      <c r="D204" s="39">
        <v>0</v>
      </c>
      <c r="E204"/>
      <c r="F204"/>
      <c r="G204"/>
      <c r="H204"/>
      <c r="I204"/>
      <c r="J204"/>
      <c r="K204"/>
      <c r="L204"/>
    </row>
    <row r="205" spans="1:12" s="14" customFormat="1" ht="15" customHeight="1" x14ac:dyDescent="0.3">
      <c r="A205" s="52" t="s">
        <v>197</v>
      </c>
      <c r="B205" s="52" t="s">
        <v>197</v>
      </c>
      <c r="C205" s="39">
        <v>107</v>
      </c>
      <c r="D205" s="39">
        <v>0</v>
      </c>
      <c r="E205"/>
      <c r="F205"/>
      <c r="G205"/>
      <c r="H205"/>
      <c r="I205"/>
      <c r="J205"/>
      <c r="K205"/>
      <c r="L205"/>
    </row>
    <row r="206" spans="1:12" s="14" customFormat="1" ht="15" customHeight="1" x14ac:dyDescent="0.3">
      <c r="A206" s="52" t="s">
        <v>444</v>
      </c>
      <c r="B206" s="52"/>
      <c r="C206" s="39">
        <v>107</v>
      </c>
      <c r="D206" s="39">
        <v>0</v>
      </c>
      <c r="E206"/>
      <c r="F206"/>
      <c r="G206"/>
      <c r="H206"/>
      <c r="I206"/>
      <c r="J206"/>
      <c r="K206"/>
      <c r="L206"/>
    </row>
    <row r="207" spans="1:12" s="14" customFormat="1" ht="15" customHeight="1" x14ac:dyDescent="0.3">
      <c r="A207" s="52" t="s">
        <v>366</v>
      </c>
      <c r="B207" s="52" t="s">
        <v>177</v>
      </c>
      <c r="C207" s="39">
        <v>103</v>
      </c>
      <c r="D207" s="39">
        <v>0</v>
      </c>
      <c r="E207"/>
      <c r="F207"/>
      <c r="G207"/>
      <c r="H207"/>
      <c r="I207"/>
      <c r="J207"/>
      <c r="K207"/>
      <c r="L207"/>
    </row>
    <row r="208" spans="1:12" s="14" customFormat="1" ht="15" customHeight="1" x14ac:dyDescent="0.3">
      <c r="A208" s="52" t="s">
        <v>366</v>
      </c>
      <c r="B208" s="52" t="s">
        <v>178</v>
      </c>
      <c r="C208" s="39">
        <v>12</v>
      </c>
      <c r="D208" s="39">
        <v>0</v>
      </c>
      <c r="E208"/>
      <c r="F208"/>
      <c r="G208"/>
      <c r="H208"/>
      <c r="I208"/>
      <c r="J208"/>
      <c r="K208"/>
      <c r="L208"/>
    </row>
    <row r="209" spans="1:12" s="14" customFormat="1" ht="15" customHeight="1" x14ac:dyDescent="0.3">
      <c r="A209" s="52" t="s">
        <v>445</v>
      </c>
      <c r="B209" s="52"/>
      <c r="C209" s="39">
        <v>115</v>
      </c>
      <c r="D209" s="39">
        <v>0</v>
      </c>
      <c r="E209"/>
      <c r="F209"/>
      <c r="G209"/>
      <c r="H209"/>
      <c r="I209"/>
      <c r="J209"/>
      <c r="K209"/>
      <c r="L209"/>
    </row>
    <row r="210" spans="1:12" s="14" customFormat="1" ht="15" customHeight="1" x14ac:dyDescent="0.3">
      <c r="A210" s="52" t="s">
        <v>62</v>
      </c>
      <c r="B210" s="52" t="s">
        <v>65</v>
      </c>
      <c r="C210" s="39">
        <v>2</v>
      </c>
      <c r="D210" s="39">
        <v>0</v>
      </c>
      <c r="E210"/>
      <c r="F210"/>
      <c r="G210"/>
      <c r="H210"/>
      <c r="I210"/>
      <c r="J210"/>
      <c r="K210"/>
      <c r="L210"/>
    </row>
    <row r="211" spans="1:12" s="14" customFormat="1" ht="15" customHeight="1" x14ac:dyDescent="0.3">
      <c r="A211" s="52" t="s">
        <v>62</v>
      </c>
      <c r="B211" s="52" t="s">
        <v>64</v>
      </c>
      <c r="C211" s="39">
        <v>19</v>
      </c>
      <c r="D211" s="39">
        <v>0</v>
      </c>
      <c r="E211"/>
      <c r="F211"/>
      <c r="G211"/>
      <c r="H211"/>
      <c r="I211"/>
      <c r="J211"/>
      <c r="K211"/>
      <c r="L211"/>
    </row>
    <row r="212" spans="1:12" s="14" customFormat="1" ht="15" customHeight="1" x14ac:dyDescent="0.3">
      <c r="A212" s="52" t="s">
        <v>62</v>
      </c>
      <c r="B212" s="52" t="s">
        <v>62</v>
      </c>
      <c r="C212" s="39">
        <v>165</v>
      </c>
      <c r="D212" s="39">
        <v>0</v>
      </c>
      <c r="E212"/>
      <c r="F212"/>
      <c r="G212"/>
      <c r="H212"/>
      <c r="I212"/>
      <c r="J212"/>
      <c r="K212"/>
      <c r="L212"/>
    </row>
    <row r="213" spans="1:12" s="14" customFormat="1" ht="15" customHeight="1" x14ac:dyDescent="0.3">
      <c r="A213" s="52" t="s">
        <v>446</v>
      </c>
      <c r="B213" s="52"/>
      <c r="C213" s="39">
        <v>186</v>
      </c>
      <c r="D213" s="39">
        <v>0</v>
      </c>
      <c r="E213"/>
      <c r="F213"/>
      <c r="G213"/>
      <c r="H213"/>
      <c r="I213"/>
      <c r="J213"/>
      <c r="K213"/>
      <c r="L213"/>
    </row>
    <row r="214" spans="1:12" s="14" customFormat="1" ht="15" customHeight="1" x14ac:dyDescent="0.3">
      <c r="A214" s="52" t="s">
        <v>107</v>
      </c>
      <c r="B214" s="52" t="s">
        <v>138</v>
      </c>
      <c r="C214" s="39">
        <v>36</v>
      </c>
      <c r="D214" s="39">
        <v>0</v>
      </c>
      <c r="E214"/>
      <c r="F214"/>
      <c r="G214"/>
      <c r="H214"/>
      <c r="I214"/>
      <c r="J214"/>
      <c r="K214"/>
      <c r="L214"/>
    </row>
    <row r="215" spans="1:12" s="14" customFormat="1" ht="15" customHeight="1" x14ac:dyDescent="0.3">
      <c r="A215" s="52" t="s">
        <v>107</v>
      </c>
      <c r="B215" s="52" t="s">
        <v>211</v>
      </c>
      <c r="C215" s="39">
        <v>10</v>
      </c>
      <c r="D215" s="39">
        <v>0</v>
      </c>
      <c r="E215"/>
      <c r="F215"/>
      <c r="G215"/>
      <c r="H215"/>
      <c r="I215"/>
      <c r="J215"/>
      <c r="K215"/>
      <c r="L215"/>
    </row>
    <row r="216" spans="1:12" s="14" customFormat="1" ht="15" customHeight="1" x14ac:dyDescent="0.3">
      <c r="A216" s="52" t="s">
        <v>107</v>
      </c>
      <c r="B216" s="52" t="s">
        <v>190</v>
      </c>
      <c r="C216" s="39">
        <v>5</v>
      </c>
      <c r="D216" s="39">
        <v>0</v>
      </c>
      <c r="E216"/>
      <c r="F216"/>
      <c r="G216"/>
      <c r="H216"/>
      <c r="I216"/>
      <c r="J216"/>
      <c r="K216"/>
      <c r="L216"/>
    </row>
    <row r="217" spans="1:12" s="14" customFormat="1" ht="15" customHeight="1" x14ac:dyDescent="0.3">
      <c r="A217" s="52" t="s">
        <v>107</v>
      </c>
      <c r="B217" s="52" t="s">
        <v>191</v>
      </c>
      <c r="C217" s="39">
        <v>3</v>
      </c>
      <c r="D217" s="39">
        <v>0</v>
      </c>
      <c r="E217"/>
      <c r="F217"/>
      <c r="G217"/>
      <c r="H217"/>
      <c r="I217"/>
      <c r="J217"/>
      <c r="K217"/>
      <c r="L217"/>
    </row>
    <row r="218" spans="1:12" s="14" customFormat="1" ht="15" customHeight="1" x14ac:dyDescent="0.3">
      <c r="A218" s="52" t="s">
        <v>107</v>
      </c>
      <c r="B218" s="52" t="s">
        <v>109</v>
      </c>
      <c r="C218" s="39">
        <v>9</v>
      </c>
      <c r="D218" s="39">
        <v>0</v>
      </c>
      <c r="E218"/>
      <c r="F218"/>
      <c r="G218"/>
      <c r="H218"/>
      <c r="I218"/>
      <c r="J218"/>
      <c r="K218"/>
      <c r="L218"/>
    </row>
    <row r="219" spans="1:12" s="14" customFormat="1" ht="15" customHeight="1" x14ac:dyDescent="0.3">
      <c r="A219" s="52" t="s">
        <v>107</v>
      </c>
      <c r="B219" s="52" t="s">
        <v>139</v>
      </c>
      <c r="C219" s="39">
        <v>10</v>
      </c>
      <c r="D219" s="39">
        <v>0</v>
      </c>
      <c r="E219"/>
      <c r="F219"/>
      <c r="G219"/>
      <c r="H219"/>
      <c r="I219"/>
      <c r="J219"/>
      <c r="K219"/>
      <c r="L219"/>
    </row>
    <row r="220" spans="1:12" s="14" customFormat="1" ht="15" customHeight="1" x14ac:dyDescent="0.3">
      <c r="A220" s="52" t="s">
        <v>107</v>
      </c>
      <c r="B220" s="52" t="s">
        <v>215</v>
      </c>
      <c r="C220" s="39">
        <v>12</v>
      </c>
      <c r="D220" s="39">
        <v>0</v>
      </c>
      <c r="E220"/>
      <c r="F220"/>
      <c r="G220"/>
      <c r="H220"/>
      <c r="I220"/>
      <c r="J220"/>
      <c r="K220"/>
      <c r="L220"/>
    </row>
    <row r="221" spans="1:12" s="14" customFormat="1" ht="15" customHeight="1" x14ac:dyDescent="0.3">
      <c r="A221" s="52" t="s">
        <v>107</v>
      </c>
      <c r="B221" s="52" t="s">
        <v>108</v>
      </c>
      <c r="C221" s="39">
        <v>24</v>
      </c>
      <c r="D221" s="39">
        <v>0</v>
      </c>
      <c r="E221"/>
      <c r="F221"/>
      <c r="G221"/>
      <c r="H221"/>
      <c r="I221"/>
      <c r="J221"/>
      <c r="K221"/>
      <c r="L221"/>
    </row>
    <row r="222" spans="1:12" s="14" customFormat="1" ht="15" customHeight="1" x14ac:dyDescent="0.3">
      <c r="A222" s="52" t="s">
        <v>107</v>
      </c>
      <c r="B222" s="52" t="s">
        <v>107</v>
      </c>
      <c r="C222" s="39">
        <v>102</v>
      </c>
      <c r="D222" s="39">
        <v>0</v>
      </c>
      <c r="E222"/>
      <c r="F222"/>
      <c r="G222"/>
      <c r="H222"/>
      <c r="I222"/>
      <c r="J222"/>
      <c r="K222"/>
      <c r="L222"/>
    </row>
    <row r="223" spans="1:12" s="14" customFormat="1" ht="15" customHeight="1" x14ac:dyDescent="0.3">
      <c r="A223" s="52" t="s">
        <v>107</v>
      </c>
      <c r="B223" s="52" t="s">
        <v>140</v>
      </c>
      <c r="C223" s="39">
        <v>7</v>
      </c>
      <c r="D223" s="39">
        <v>0</v>
      </c>
      <c r="E223"/>
      <c r="F223"/>
      <c r="G223"/>
      <c r="H223"/>
      <c r="I223"/>
      <c r="J223"/>
      <c r="K223"/>
      <c r="L223"/>
    </row>
    <row r="224" spans="1:12" s="14" customFormat="1" ht="15" customHeight="1" x14ac:dyDescent="0.3">
      <c r="A224" s="52" t="s">
        <v>343</v>
      </c>
      <c r="B224" s="52"/>
      <c r="C224" s="39">
        <v>218</v>
      </c>
      <c r="D224" s="39">
        <v>0</v>
      </c>
      <c r="E224"/>
      <c r="F224"/>
      <c r="G224"/>
      <c r="H224"/>
      <c r="I224"/>
      <c r="J224"/>
      <c r="K224"/>
      <c r="L224"/>
    </row>
    <row r="225" spans="1:12" s="14" customFormat="1" ht="15" customHeight="1" x14ac:dyDescent="0.3">
      <c r="A225" s="52" t="s">
        <v>66</v>
      </c>
      <c r="B225" s="52" t="s">
        <v>68</v>
      </c>
      <c r="C225" s="39">
        <v>33</v>
      </c>
      <c r="D225" s="39">
        <v>0</v>
      </c>
      <c r="E225"/>
      <c r="F225"/>
      <c r="G225"/>
      <c r="H225"/>
      <c r="I225"/>
      <c r="J225"/>
      <c r="K225"/>
      <c r="L225"/>
    </row>
    <row r="226" spans="1:12" s="14" customFormat="1" ht="15" customHeight="1" x14ac:dyDescent="0.3">
      <c r="A226" s="52" t="s">
        <v>66</v>
      </c>
      <c r="B226" s="52" t="s">
        <v>69</v>
      </c>
      <c r="C226" s="39">
        <v>32</v>
      </c>
      <c r="D226" s="39">
        <v>0</v>
      </c>
      <c r="E226"/>
      <c r="F226"/>
      <c r="G226"/>
      <c r="H226"/>
      <c r="I226"/>
      <c r="J226"/>
      <c r="K226"/>
      <c r="L226"/>
    </row>
    <row r="227" spans="1:12" s="14" customFormat="1" ht="15" customHeight="1" x14ac:dyDescent="0.3">
      <c r="A227" s="52" t="s">
        <v>66</v>
      </c>
      <c r="B227" s="52" t="s">
        <v>67</v>
      </c>
      <c r="C227" s="39">
        <v>31</v>
      </c>
      <c r="D227" s="39">
        <v>0</v>
      </c>
      <c r="E227"/>
      <c r="F227"/>
      <c r="G227"/>
      <c r="H227"/>
      <c r="I227"/>
      <c r="J227"/>
      <c r="K227"/>
      <c r="L227"/>
    </row>
    <row r="228" spans="1:12" s="14" customFormat="1" ht="15" customHeight="1" x14ac:dyDescent="0.3">
      <c r="A228" s="52" t="s">
        <v>66</v>
      </c>
      <c r="B228" s="52" t="s">
        <v>66</v>
      </c>
      <c r="C228" s="39">
        <v>206</v>
      </c>
      <c r="D228" s="39">
        <v>0</v>
      </c>
      <c r="E228"/>
      <c r="F228"/>
      <c r="G228"/>
      <c r="H228"/>
      <c r="I228"/>
      <c r="J228"/>
      <c r="K228"/>
      <c r="L228"/>
    </row>
    <row r="229" spans="1:12" s="14" customFormat="1" ht="15" customHeight="1" x14ac:dyDescent="0.3">
      <c r="A229" s="52" t="s">
        <v>447</v>
      </c>
      <c r="B229" s="52"/>
      <c r="C229" s="39">
        <v>302</v>
      </c>
      <c r="D229" s="39">
        <v>0</v>
      </c>
      <c r="E229"/>
      <c r="F229"/>
      <c r="G229"/>
      <c r="H229"/>
      <c r="I229"/>
      <c r="J229"/>
      <c r="K229"/>
      <c r="L229"/>
    </row>
    <row r="230" spans="1:12" s="14" customFormat="1" ht="15" customHeight="1" x14ac:dyDescent="0.3">
      <c r="A230" s="52" t="s">
        <v>77</v>
      </c>
      <c r="B230" s="52" t="s">
        <v>77</v>
      </c>
      <c r="C230" s="39">
        <v>110</v>
      </c>
      <c r="D230" s="39">
        <v>0</v>
      </c>
      <c r="E230"/>
      <c r="F230"/>
      <c r="G230"/>
      <c r="H230"/>
      <c r="I230"/>
      <c r="J230"/>
      <c r="K230"/>
      <c r="L230"/>
    </row>
    <row r="231" spans="1:12" s="14" customFormat="1" ht="15" customHeight="1" x14ac:dyDescent="0.3">
      <c r="A231" s="52" t="s">
        <v>448</v>
      </c>
      <c r="B231" s="52"/>
      <c r="C231" s="39">
        <v>110</v>
      </c>
      <c r="D231" s="39">
        <v>0</v>
      </c>
      <c r="E231"/>
      <c r="F231"/>
      <c r="G231"/>
      <c r="H231"/>
      <c r="I231"/>
      <c r="J231"/>
      <c r="K231"/>
      <c r="L231"/>
    </row>
    <row r="232" spans="1:12" s="14" customFormat="1" ht="15" customHeight="1" x14ac:dyDescent="0.3">
      <c r="A232" s="52" t="s">
        <v>367</v>
      </c>
      <c r="B232" s="52" t="s">
        <v>79</v>
      </c>
      <c r="C232" s="39">
        <v>37</v>
      </c>
      <c r="D232" s="39">
        <v>0</v>
      </c>
      <c r="E232"/>
      <c r="F232"/>
      <c r="G232"/>
      <c r="H232"/>
      <c r="I232"/>
      <c r="J232"/>
      <c r="K232"/>
      <c r="L232"/>
    </row>
    <row r="233" spans="1:12" s="14" customFormat="1" ht="15" customHeight="1" x14ac:dyDescent="0.3">
      <c r="A233" s="52" t="s">
        <v>367</v>
      </c>
      <c r="B233" s="52" t="s">
        <v>218</v>
      </c>
      <c r="C233" s="39">
        <v>5</v>
      </c>
      <c r="D233" s="39">
        <v>0</v>
      </c>
      <c r="E233"/>
      <c r="F233"/>
      <c r="G233"/>
      <c r="H233"/>
      <c r="I233"/>
      <c r="J233"/>
      <c r="K233"/>
      <c r="L233"/>
    </row>
    <row r="234" spans="1:12" s="14" customFormat="1" ht="15" customHeight="1" x14ac:dyDescent="0.3">
      <c r="A234" s="52" t="s">
        <v>367</v>
      </c>
      <c r="B234" s="52" t="s">
        <v>60</v>
      </c>
      <c r="C234" s="39">
        <v>9</v>
      </c>
      <c r="D234" s="39">
        <v>0</v>
      </c>
      <c r="E234"/>
      <c r="F234"/>
      <c r="G234"/>
      <c r="H234"/>
      <c r="I234"/>
      <c r="J234"/>
      <c r="K234"/>
      <c r="L234"/>
    </row>
    <row r="235" spans="1:12" s="14" customFormat="1" ht="15" customHeight="1" x14ac:dyDescent="0.3">
      <c r="A235" s="52" t="s">
        <v>367</v>
      </c>
      <c r="B235" s="52" t="s">
        <v>88</v>
      </c>
      <c r="C235" s="39">
        <v>21</v>
      </c>
      <c r="D235" s="39">
        <v>0</v>
      </c>
      <c r="E235"/>
      <c r="F235"/>
      <c r="G235"/>
      <c r="H235"/>
      <c r="I235"/>
      <c r="J235"/>
      <c r="K235"/>
      <c r="L235"/>
    </row>
    <row r="236" spans="1:12" s="14" customFormat="1" ht="15" customHeight="1" x14ac:dyDescent="0.3">
      <c r="A236" s="52" t="s">
        <v>367</v>
      </c>
      <c r="B236" s="52" t="s">
        <v>78</v>
      </c>
      <c r="C236" s="39">
        <v>40</v>
      </c>
      <c r="D236" s="39">
        <v>0</v>
      </c>
      <c r="E236"/>
      <c r="F236"/>
      <c r="G236"/>
      <c r="H236"/>
      <c r="I236"/>
      <c r="J236"/>
      <c r="K236"/>
      <c r="L236"/>
    </row>
    <row r="237" spans="1:12" s="14" customFormat="1" ht="15" customHeight="1" x14ac:dyDescent="0.3">
      <c r="A237" s="52" t="s">
        <v>449</v>
      </c>
      <c r="B237" s="52"/>
      <c r="C237" s="39">
        <v>112</v>
      </c>
      <c r="D237" s="39">
        <v>0</v>
      </c>
      <c r="E237"/>
      <c r="F237"/>
      <c r="G237"/>
      <c r="H237"/>
      <c r="I237"/>
      <c r="J237"/>
      <c r="K237"/>
      <c r="L237"/>
    </row>
    <row r="238" spans="1:12" s="14" customFormat="1" ht="15" customHeight="1" x14ac:dyDescent="0.3">
      <c r="A238" s="52" t="s">
        <v>110</v>
      </c>
      <c r="B238" s="52" t="s">
        <v>112</v>
      </c>
      <c r="C238" s="39">
        <v>16</v>
      </c>
      <c r="D238" s="39">
        <v>0</v>
      </c>
      <c r="E238"/>
      <c r="F238"/>
      <c r="G238"/>
      <c r="H238"/>
      <c r="I238"/>
      <c r="J238"/>
      <c r="K238"/>
      <c r="L238"/>
    </row>
    <row r="239" spans="1:12" s="14" customFormat="1" ht="15" customHeight="1" x14ac:dyDescent="0.3">
      <c r="A239" s="52" t="s">
        <v>110</v>
      </c>
      <c r="B239" s="52" t="s">
        <v>114</v>
      </c>
      <c r="C239" s="39">
        <v>3</v>
      </c>
      <c r="D239" s="39">
        <v>0</v>
      </c>
      <c r="E239"/>
      <c r="F239"/>
      <c r="G239"/>
      <c r="H239"/>
      <c r="I239"/>
      <c r="J239"/>
      <c r="K239"/>
      <c r="L239"/>
    </row>
    <row r="240" spans="1:12" s="14" customFormat="1" ht="15" customHeight="1" x14ac:dyDescent="0.3">
      <c r="A240" s="52" t="s">
        <v>110</v>
      </c>
      <c r="B240" s="52" t="s">
        <v>113</v>
      </c>
      <c r="C240" s="39">
        <v>23</v>
      </c>
      <c r="D240" s="39">
        <v>0</v>
      </c>
      <c r="E240"/>
      <c r="F240"/>
      <c r="G240"/>
      <c r="H240"/>
      <c r="I240"/>
      <c r="J240"/>
      <c r="K240"/>
      <c r="L240"/>
    </row>
    <row r="241" spans="1:12" s="14" customFormat="1" ht="15" customHeight="1" x14ac:dyDescent="0.3">
      <c r="A241" s="52" t="s">
        <v>110</v>
      </c>
      <c r="B241" s="52" t="s">
        <v>115</v>
      </c>
      <c r="C241" s="39">
        <v>13</v>
      </c>
      <c r="D241" s="39">
        <v>0</v>
      </c>
      <c r="E241"/>
      <c r="F241"/>
      <c r="G241"/>
      <c r="H241"/>
      <c r="I241"/>
      <c r="J241"/>
      <c r="K241"/>
      <c r="L241"/>
    </row>
    <row r="242" spans="1:12" s="14" customFormat="1" ht="15" customHeight="1" x14ac:dyDescent="0.3">
      <c r="A242" s="52" t="s">
        <v>110</v>
      </c>
      <c r="B242" s="52" t="s">
        <v>110</v>
      </c>
      <c r="C242" s="39">
        <v>27</v>
      </c>
      <c r="D242" s="39">
        <v>0</v>
      </c>
      <c r="E242"/>
      <c r="F242"/>
      <c r="G242"/>
      <c r="H242"/>
      <c r="I242"/>
      <c r="J242"/>
      <c r="K242"/>
      <c r="L242"/>
    </row>
    <row r="243" spans="1:12" s="14" customFormat="1" ht="15" customHeight="1" x14ac:dyDescent="0.3">
      <c r="A243" s="52" t="s">
        <v>110</v>
      </c>
      <c r="B243" s="52" t="s">
        <v>111</v>
      </c>
      <c r="C243" s="39">
        <v>38</v>
      </c>
      <c r="D243" s="39">
        <v>0</v>
      </c>
      <c r="E243"/>
      <c r="F243"/>
      <c r="G243"/>
      <c r="H243"/>
      <c r="I243"/>
      <c r="J243"/>
      <c r="K243"/>
      <c r="L243"/>
    </row>
    <row r="244" spans="1:12" s="14" customFormat="1" ht="15" customHeight="1" x14ac:dyDescent="0.3">
      <c r="A244" s="52" t="s">
        <v>110</v>
      </c>
      <c r="B244" s="52" t="s">
        <v>471</v>
      </c>
      <c r="C244" s="39">
        <v>33</v>
      </c>
      <c r="D244" s="39">
        <v>0</v>
      </c>
      <c r="E244"/>
      <c r="F244"/>
      <c r="G244"/>
      <c r="H244"/>
      <c r="I244"/>
      <c r="J244"/>
      <c r="K244"/>
      <c r="L244"/>
    </row>
    <row r="245" spans="1:12" s="14" customFormat="1" ht="15" customHeight="1" x14ac:dyDescent="0.3">
      <c r="A245" s="52" t="s">
        <v>344</v>
      </c>
      <c r="B245" s="52"/>
      <c r="C245" s="39">
        <v>153</v>
      </c>
      <c r="D245" s="39">
        <v>0</v>
      </c>
      <c r="E245"/>
      <c r="F245"/>
      <c r="G245"/>
      <c r="H245"/>
      <c r="I245"/>
      <c r="J245"/>
      <c r="K245"/>
      <c r="L245"/>
    </row>
    <row r="246" spans="1:12" s="14" customFormat="1" ht="15" customHeight="1" x14ac:dyDescent="0.3">
      <c r="A246" s="52" t="s">
        <v>194</v>
      </c>
      <c r="B246" s="52" t="s">
        <v>194</v>
      </c>
      <c r="C246" s="39">
        <v>110</v>
      </c>
      <c r="D246" s="39">
        <v>0</v>
      </c>
      <c r="E246"/>
      <c r="F246"/>
      <c r="G246"/>
      <c r="H246"/>
      <c r="I246"/>
      <c r="J246"/>
      <c r="K246"/>
      <c r="L246"/>
    </row>
    <row r="247" spans="1:12" s="14" customFormat="1" ht="15" customHeight="1" x14ac:dyDescent="0.3">
      <c r="A247" t="s">
        <v>530</v>
      </c>
      <c r="B247"/>
      <c r="C247" s="39">
        <v>110</v>
      </c>
      <c r="D247" s="39">
        <v>0</v>
      </c>
      <c r="E247"/>
      <c r="F247"/>
      <c r="G247"/>
      <c r="H247"/>
      <c r="I247"/>
      <c r="J247"/>
      <c r="K247"/>
      <c r="L247"/>
    </row>
    <row r="248" spans="1:12" s="14" customFormat="1" ht="15" customHeight="1" x14ac:dyDescent="0.3">
      <c r="A248" s="14" t="s">
        <v>234</v>
      </c>
      <c r="C248" s="39">
        <v>10734</v>
      </c>
      <c r="D248" s="39">
        <v>0</v>
      </c>
      <c r="E248"/>
      <c r="F248"/>
      <c r="G248"/>
      <c r="H248"/>
      <c r="I248"/>
      <c r="J248"/>
      <c r="K248"/>
      <c r="L248"/>
    </row>
    <row r="249" spans="1:12" s="14" customFormat="1" ht="15" customHeight="1" x14ac:dyDescent="0.3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s="14" customFormat="1" ht="15" customHeight="1" x14ac:dyDescent="0.3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s="14" customFormat="1" ht="15" customHeight="1" x14ac:dyDescent="0.3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s="14" customFormat="1" ht="15" customHeight="1" x14ac:dyDescent="0.3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s="14" customFormat="1" ht="15" customHeight="1" x14ac:dyDescent="0.3">
      <c r="A253"/>
      <c r="B253" s="54"/>
      <c r="C253" s="54"/>
      <c r="D253"/>
      <c r="E253"/>
      <c r="F253"/>
      <c r="G253"/>
      <c r="H253"/>
      <c r="I253"/>
      <c r="J253"/>
      <c r="K253"/>
      <c r="L253"/>
    </row>
    <row r="254" spans="1:12" s="14" customFormat="1" ht="15" customHeight="1" x14ac:dyDescent="0.3">
      <c r="A254"/>
      <c r="B254" s="54"/>
      <c r="C254" s="54"/>
      <c r="D254"/>
      <c r="E254"/>
      <c r="F254"/>
      <c r="G254"/>
      <c r="H254"/>
      <c r="I254"/>
      <c r="J254"/>
      <c r="K254"/>
      <c r="L254"/>
    </row>
    <row r="255" spans="1:12" s="14" customFormat="1" ht="15" customHeight="1" x14ac:dyDescent="0.3">
      <c r="A255"/>
      <c r="B255" s="54"/>
      <c r="C255" s="54"/>
      <c r="D255"/>
      <c r="E255"/>
      <c r="F255"/>
      <c r="G255"/>
      <c r="H255"/>
      <c r="I255"/>
      <c r="J255"/>
      <c r="K255"/>
      <c r="L255"/>
    </row>
    <row r="256" spans="1:12" s="14" customFormat="1" ht="15" customHeight="1" x14ac:dyDescent="0.3">
      <c r="A256"/>
      <c r="B256" s="54"/>
      <c r="C256" s="54"/>
      <c r="D256"/>
      <c r="E256"/>
      <c r="F256"/>
      <c r="G256"/>
      <c r="H256"/>
      <c r="I256"/>
      <c r="J256"/>
      <c r="K256"/>
      <c r="L256"/>
    </row>
    <row r="257" spans="1:12" s="14" customFormat="1" ht="15" customHeight="1" x14ac:dyDescent="0.3">
      <c r="A257"/>
      <c r="B257" s="54"/>
      <c r="C257" s="54"/>
      <c r="D257"/>
      <c r="E257"/>
      <c r="F257"/>
      <c r="G257"/>
      <c r="H257"/>
      <c r="I257"/>
      <c r="J257"/>
      <c r="K257"/>
      <c r="L257"/>
    </row>
    <row r="258" spans="1:12" s="14" customFormat="1" ht="15" customHeight="1" x14ac:dyDescent="0.3">
      <c r="A258"/>
      <c r="B258" s="54"/>
      <c r="C258" s="54"/>
      <c r="D258"/>
      <c r="E258"/>
      <c r="F258"/>
      <c r="G258"/>
      <c r="H258"/>
      <c r="I258"/>
      <c r="J258"/>
      <c r="K258"/>
      <c r="L258"/>
    </row>
    <row r="259" spans="1:12" s="14" customFormat="1" ht="15" customHeight="1" x14ac:dyDescent="0.3">
      <c r="A259"/>
      <c r="B259" s="54"/>
      <c r="C259" s="54"/>
      <c r="D259"/>
      <c r="E259"/>
      <c r="F259"/>
      <c r="G259"/>
      <c r="H259"/>
      <c r="I259"/>
      <c r="J259"/>
      <c r="K259"/>
      <c r="L259"/>
    </row>
    <row r="260" spans="1:12" s="14" customFormat="1" ht="15" customHeight="1" x14ac:dyDescent="0.3">
      <c r="A260"/>
      <c r="B260" s="54"/>
      <c r="C260" s="54"/>
      <c r="D260"/>
      <c r="E260"/>
      <c r="F260"/>
      <c r="G260"/>
      <c r="H260"/>
      <c r="I260"/>
      <c r="J260"/>
      <c r="K260"/>
      <c r="L260"/>
    </row>
    <row r="261" spans="1:12" s="14" customFormat="1" ht="15" customHeight="1" x14ac:dyDescent="0.3">
      <c r="A261"/>
      <c r="B261" s="54"/>
      <c r="C261" s="54"/>
      <c r="D261"/>
      <c r="E261"/>
      <c r="F261"/>
      <c r="G261"/>
      <c r="H261"/>
      <c r="I261"/>
      <c r="J261"/>
      <c r="K261"/>
      <c r="L261"/>
    </row>
    <row r="262" spans="1:12" s="14" customFormat="1" ht="15" customHeight="1" x14ac:dyDescent="0.3">
      <c r="A262"/>
      <c r="B262" s="54"/>
      <c r="C262" s="54"/>
      <c r="D262"/>
      <c r="E262"/>
      <c r="F262"/>
      <c r="G262"/>
      <c r="H262"/>
      <c r="I262"/>
      <c r="J262"/>
      <c r="K262"/>
      <c r="L262"/>
    </row>
    <row r="263" spans="1:12" s="14" customFormat="1" ht="15" customHeight="1" x14ac:dyDescent="0.3">
      <c r="A263"/>
      <c r="B263" s="54"/>
      <c r="C263" s="54"/>
      <c r="D263"/>
      <c r="E263"/>
      <c r="F263"/>
      <c r="G263"/>
      <c r="H263"/>
      <c r="I263"/>
      <c r="J263"/>
      <c r="K263"/>
      <c r="L263"/>
    </row>
    <row r="264" spans="1:12" s="14" customFormat="1" ht="15" customHeight="1" x14ac:dyDescent="0.3">
      <c r="A264"/>
      <c r="B264" s="54"/>
      <c r="C264" s="54"/>
      <c r="D264"/>
      <c r="E264"/>
      <c r="F264"/>
      <c r="G264"/>
      <c r="H264"/>
      <c r="I264"/>
      <c r="J264"/>
      <c r="K264"/>
      <c r="L264"/>
    </row>
    <row r="265" spans="1:12" s="14" customFormat="1" ht="15" customHeight="1" x14ac:dyDescent="0.3">
      <c r="A265"/>
      <c r="B265" s="54"/>
      <c r="C265" s="54"/>
      <c r="D265"/>
      <c r="E265"/>
      <c r="F265"/>
      <c r="G265"/>
      <c r="H265"/>
      <c r="I265"/>
      <c r="J265"/>
      <c r="K265"/>
      <c r="L265"/>
    </row>
    <row r="266" spans="1:12" s="14" customFormat="1" ht="15" customHeight="1" x14ac:dyDescent="0.3">
      <c r="A266"/>
      <c r="B266" s="54"/>
      <c r="C266" s="54"/>
      <c r="D266"/>
      <c r="E266"/>
      <c r="F266"/>
      <c r="G266"/>
      <c r="H266"/>
      <c r="I266"/>
      <c r="J266"/>
      <c r="K266"/>
      <c r="L266"/>
    </row>
    <row r="267" spans="1:12" s="14" customFormat="1" ht="15" customHeight="1" x14ac:dyDescent="0.3">
      <c r="A267"/>
      <c r="B267" s="54"/>
      <c r="C267" s="54"/>
      <c r="D267"/>
      <c r="E267"/>
      <c r="F267"/>
      <c r="G267"/>
      <c r="H267"/>
      <c r="I267"/>
      <c r="J267"/>
      <c r="K267"/>
      <c r="L267"/>
    </row>
    <row r="268" spans="1:12" s="14" customFormat="1" ht="15" customHeight="1" x14ac:dyDescent="0.3">
      <c r="A268"/>
      <c r="B268" s="54"/>
      <c r="C268" s="54"/>
      <c r="D268"/>
      <c r="E268"/>
      <c r="F268"/>
      <c r="G268"/>
      <c r="H268"/>
      <c r="I268"/>
      <c r="J268"/>
      <c r="K268"/>
      <c r="L268"/>
    </row>
    <row r="269" spans="1:12" s="14" customFormat="1" ht="15" customHeight="1" x14ac:dyDescent="0.3">
      <c r="A269"/>
      <c r="B269" s="54"/>
      <c r="C269" s="54"/>
      <c r="D269"/>
      <c r="E269"/>
      <c r="F269"/>
      <c r="G269"/>
      <c r="H269"/>
      <c r="I269"/>
      <c r="J269"/>
      <c r="K269"/>
      <c r="L269"/>
    </row>
    <row r="270" spans="1:12" s="14" customFormat="1" ht="15" customHeight="1" x14ac:dyDescent="0.3">
      <c r="A270"/>
      <c r="B270" s="54"/>
      <c r="C270" s="54"/>
      <c r="D270"/>
      <c r="E270"/>
      <c r="F270"/>
      <c r="G270"/>
      <c r="H270"/>
      <c r="I270"/>
      <c r="J270"/>
      <c r="K270"/>
      <c r="L270"/>
    </row>
    <row r="271" spans="1:12" s="14" customFormat="1" ht="15" customHeight="1" x14ac:dyDescent="0.3">
      <c r="A271"/>
      <c r="B271" s="54"/>
      <c r="C271" s="54"/>
      <c r="D271"/>
      <c r="E271"/>
      <c r="F271"/>
      <c r="G271"/>
      <c r="H271"/>
      <c r="I271"/>
      <c r="J271"/>
      <c r="K271"/>
      <c r="L271"/>
    </row>
    <row r="272" spans="1:12" s="14" customFormat="1" ht="15" customHeight="1" x14ac:dyDescent="0.3">
      <c r="A272"/>
      <c r="B272" s="54"/>
      <c r="C272" s="54"/>
      <c r="D272"/>
      <c r="E272"/>
      <c r="F272"/>
      <c r="G272"/>
      <c r="H272"/>
      <c r="I272"/>
      <c r="J272"/>
      <c r="K272"/>
      <c r="L272"/>
    </row>
    <row r="273" spans="1:12" s="14" customFormat="1" ht="15" customHeight="1" x14ac:dyDescent="0.3">
      <c r="A273"/>
      <c r="B273" s="54"/>
      <c r="C273" s="54"/>
      <c r="D273"/>
      <c r="E273"/>
      <c r="F273"/>
      <c r="G273"/>
      <c r="H273"/>
      <c r="I273"/>
      <c r="J273"/>
      <c r="K273"/>
      <c r="L273"/>
    </row>
    <row r="274" spans="1:12" s="14" customFormat="1" ht="15" customHeight="1" x14ac:dyDescent="0.3">
      <c r="A274"/>
      <c r="B274" s="54"/>
      <c r="C274" s="54"/>
      <c r="D274"/>
      <c r="E274"/>
      <c r="F274"/>
      <c r="G274"/>
      <c r="H274"/>
      <c r="I274"/>
      <c r="J274"/>
      <c r="K274"/>
      <c r="L274"/>
    </row>
    <row r="275" spans="1:12" s="14" customFormat="1" ht="15" customHeight="1" x14ac:dyDescent="0.3">
      <c r="A275"/>
      <c r="B275" s="54"/>
      <c r="C275" s="54"/>
      <c r="D275"/>
      <c r="E275"/>
      <c r="F275"/>
      <c r="G275"/>
      <c r="H275"/>
      <c r="I275"/>
      <c r="J275"/>
      <c r="K275"/>
      <c r="L275"/>
    </row>
    <row r="276" spans="1:12" s="14" customFormat="1" ht="15" customHeight="1" x14ac:dyDescent="0.3">
      <c r="A276"/>
      <c r="B276" s="54"/>
      <c r="C276" s="54"/>
      <c r="D276"/>
      <c r="E276"/>
      <c r="F276"/>
      <c r="G276"/>
      <c r="H276"/>
      <c r="I276"/>
      <c r="J276"/>
      <c r="K276"/>
      <c r="L276"/>
    </row>
    <row r="277" spans="1:12" s="14" customFormat="1" ht="15" customHeight="1" x14ac:dyDescent="0.3">
      <c r="A277"/>
      <c r="B277" s="54"/>
      <c r="C277" s="54"/>
      <c r="D277"/>
      <c r="E277"/>
      <c r="F277"/>
      <c r="G277"/>
      <c r="H277"/>
      <c r="I277"/>
      <c r="J277"/>
      <c r="K277"/>
      <c r="L277"/>
    </row>
    <row r="278" spans="1:12" s="14" customFormat="1" ht="15" customHeight="1" x14ac:dyDescent="0.3">
      <c r="A278"/>
      <c r="B278" s="54"/>
      <c r="C278" s="54"/>
      <c r="D278"/>
      <c r="E278"/>
      <c r="F278"/>
      <c r="G278"/>
      <c r="H278"/>
      <c r="I278"/>
      <c r="J278"/>
      <c r="K278"/>
      <c r="L278"/>
    </row>
    <row r="279" spans="1:12" s="14" customFormat="1" ht="15" customHeight="1" x14ac:dyDescent="0.3">
      <c r="A279"/>
      <c r="B279" s="54"/>
      <c r="C279" s="54"/>
      <c r="D279"/>
      <c r="E279"/>
      <c r="F279"/>
      <c r="G279"/>
      <c r="H279"/>
      <c r="I279"/>
      <c r="J279"/>
      <c r="K279"/>
      <c r="L279"/>
    </row>
    <row r="280" spans="1:12" s="14" customFormat="1" ht="15" customHeight="1" x14ac:dyDescent="0.3">
      <c r="A280"/>
      <c r="B280" s="54"/>
      <c r="C280" s="54"/>
      <c r="D280"/>
      <c r="E280"/>
      <c r="F280"/>
      <c r="G280"/>
      <c r="H280"/>
      <c r="I280"/>
      <c r="J280"/>
      <c r="K280"/>
      <c r="L280"/>
    </row>
    <row r="281" spans="1:12" s="14" customFormat="1" ht="15" customHeight="1" x14ac:dyDescent="0.3">
      <c r="A281"/>
      <c r="B281" s="54"/>
      <c r="C281" s="54"/>
      <c r="D281"/>
      <c r="E281"/>
      <c r="F281"/>
      <c r="G281"/>
      <c r="H281"/>
      <c r="I281"/>
      <c r="J281"/>
      <c r="K281"/>
      <c r="L281"/>
    </row>
    <row r="282" spans="1:12" s="14" customFormat="1" ht="15" customHeight="1" x14ac:dyDescent="0.3">
      <c r="A282"/>
      <c r="B282" s="54"/>
      <c r="C282" s="54"/>
      <c r="D282"/>
      <c r="E282"/>
      <c r="F282"/>
      <c r="G282"/>
      <c r="H282"/>
      <c r="I282"/>
      <c r="J282"/>
      <c r="K282"/>
      <c r="L282"/>
    </row>
    <row r="283" spans="1:12" s="14" customFormat="1" ht="15" customHeight="1" x14ac:dyDescent="0.3">
      <c r="A283"/>
      <c r="B283" s="54"/>
      <c r="C283" s="54"/>
      <c r="D283"/>
      <c r="E283"/>
      <c r="F283"/>
      <c r="G283"/>
      <c r="H283"/>
      <c r="I283"/>
      <c r="J283"/>
      <c r="K283"/>
      <c r="L283"/>
    </row>
    <row r="284" spans="1:12" s="14" customFormat="1" ht="15" customHeight="1" x14ac:dyDescent="0.3">
      <c r="A284"/>
      <c r="B284" s="54"/>
      <c r="C284" s="54"/>
      <c r="D284"/>
      <c r="E284"/>
      <c r="F284"/>
      <c r="G284"/>
      <c r="H284"/>
      <c r="I284"/>
      <c r="J284"/>
      <c r="K284"/>
      <c r="L284"/>
    </row>
    <row r="285" spans="1:12" s="14" customFormat="1" ht="15" customHeight="1" x14ac:dyDescent="0.3">
      <c r="A285"/>
      <c r="B285" s="54"/>
      <c r="C285" s="54"/>
      <c r="D285"/>
      <c r="E285"/>
      <c r="F285"/>
      <c r="G285"/>
      <c r="H285"/>
      <c r="I285"/>
      <c r="J285"/>
      <c r="K285"/>
      <c r="L285"/>
    </row>
    <row r="286" spans="1:12" s="14" customFormat="1" ht="15" customHeight="1" x14ac:dyDescent="0.3">
      <c r="A286"/>
      <c r="B286" s="54"/>
      <c r="C286" s="54"/>
      <c r="D286"/>
      <c r="E286"/>
      <c r="F286"/>
      <c r="G286"/>
      <c r="H286"/>
      <c r="I286"/>
      <c r="J286"/>
      <c r="K286"/>
      <c r="L286"/>
    </row>
    <row r="287" spans="1:12" s="14" customFormat="1" ht="15" customHeight="1" x14ac:dyDescent="0.3">
      <c r="A287"/>
      <c r="B287" s="54"/>
      <c r="C287" s="54"/>
      <c r="D287"/>
      <c r="E287"/>
      <c r="F287"/>
      <c r="G287"/>
      <c r="H287"/>
      <c r="I287"/>
      <c r="J287"/>
      <c r="K287"/>
      <c r="L287"/>
    </row>
    <row r="288" spans="1:12" s="14" customFormat="1" ht="15" customHeight="1" x14ac:dyDescent="0.3">
      <c r="A288"/>
      <c r="B288" s="54"/>
      <c r="C288" s="54"/>
      <c r="D288"/>
      <c r="E288"/>
      <c r="F288"/>
      <c r="G288"/>
      <c r="H288"/>
      <c r="I288"/>
      <c r="J288"/>
      <c r="K288"/>
      <c r="L288"/>
    </row>
    <row r="289" spans="1:12" s="14" customFormat="1" ht="15" customHeight="1" x14ac:dyDescent="0.3">
      <c r="A289"/>
      <c r="B289" s="54"/>
      <c r="C289" s="54"/>
      <c r="D289"/>
      <c r="E289"/>
      <c r="F289"/>
      <c r="G289"/>
      <c r="H289"/>
      <c r="I289"/>
      <c r="J289"/>
      <c r="K289"/>
      <c r="L289"/>
    </row>
    <row r="290" spans="1:12" s="14" customFormat="1" ht="15" customHeight="1" x14ac:dyDescent="0.3">
      <c r="A290"/>
      <c r="B290" s="54"/>
      <c r="C290" s="54"/>
      <c r="D290"/>
      <c r="E290"/>
      <c r="F290"/>
      <c r="G290"/>
      <c r="H290"/>
      <c r="I290"/>
      <c r="J290"/>
      <c r="K290"/>
      <c r="L290"/>
    </row>
    <row r="291" spans="1:12" s="14" customFormat="1" ht="15" customHeight="1" x14ac:dyDescent="0.3">
      <c r="A291"/>
      <c r="B291" s="54"/>
      <c r="C291" s="54"/>
      <c r="D291"/>
      <c r="E291"/>
      <c r="F291"/>
      <c r="G291"/>
      <c r="H291"/>
      <c r="I291"/>
      <c r="J291"/>
      <c r="K291"/>
      <c r="L291"/>
    </row>
    <row r="292" spans="1:12" s="14" customFormat="1" ht="15" customHeight="1" x14ac:dyDescent="0.3">
      <c r="A292"/>
      <c r="B292" s="54"/>
      <c r="C292" s="54"/>
      <c r="D292"/>
      <c r="E292"/>
      <c r="F292"/>
      <c r="G292"/>
      <c r="H292"/>
      <c r="I292"/>
      <c r="J292"/>
      <c r="K292"/>
      <c r="L292"/>
    </row>
    <row r="293" spans="1:12" s="14" customFormat="1" ht="15" customHeight="1" x14ac:dyDescent="0.3">
      <c r="A293"/>
      <c r="B293" s="54"/>
      <c r="C293" s="54"/>
      <c r="D293"/>
      <c r="E293"/>
      <c r="F293"/>
      <c r="G293"/>
      <c r="H293"/>
      <c r="I293"/>
      <c r="J293"/>
      <c r="K293"/>
      <c r="L293"/>
    </row>
    <row r="294" spans="1:12" s="14" customFormat="1" ht="15" customHeight="1" x14ac:dyDescent="0.3">
      <c r="A294"/>
      <c r="B294" s="54"/>
      <c r="C294" s="54"/>
      <c r="D294"/>
      <c r="E294"/>
      <c r="F294"/>
      <c r="G294"/>
      <c r="H294"/>
      <c r="I294"/>
      <c r="J294"/>
      <c r="K294"/>
      <c r="L294"/>
    </row>
    <row r="295" spans="1:12" s="14" customFormat="1" ht="15" customHeight="1" x14ac:dyDescent="0.3">
      <c r="A295"/>
      <c r="B295" s="54"/>
      <c r="C295" s="54"/>
      <c r="D295"/>
      <c r="E295"/>
      <c r="F295"/>
      <c r="G295"/>
      <c r="H295"/>
      <c r="I295"/>
      <c r="J295"/>
      <c r="K295"/>
      <c r="L295"/>
    </row>
    <row r="296" spans="1:12" s="14" customFormat="1" ht="15" customHeight="1" x14ac:dyDescent="0.3">
      <c r="A296"/>
      <c r="B296" s="54"/>
      <c r="C296" s="54"/>
      <c r="D296"/>
      <c r="E296"/>
      <c r="F296"/>
      <c r="G296"/>
      <c r="H296"/>
      <c r="I296"/>
      <c r="J296"/>
      <c r="K296"/>
      <c r="L296"/>
    </row>
    <row r="297" spans="1:12" s="14" customFormat="1" ht="15" customHeight="1" x14ac:dyDescent="0.3">
      <c r="A297"/>
      <c r="B297" s="54"/>
      <c r="C297" s="54"/>
      <c r="D297"/>
      <c r="E297"/>
      <c r="F297"/>
      <c r="G297"/>
      <c r="H297"/>
      <c r="I297"/>
      <c r="J297"/>
      <c r="K297"/>
      <c r="L297"/>
    </row>
    <row r="298" spans="1:12" s="14" customFormat="1" ht="15" customHeight="1" x14ac:dyDescent="0.3">
      <c r="A298"/>
      <c r="B298" s="54"/>
      <c r="C298" s="54"/>
      <c r="D298"/>
      <c r="E298"/>
      <c r="F298"/>
      <c r="G298"/>
      <c r="H298"/>
      <c r="I298"/>
      <c r="J298"/>
      <c r="K298"/>
      <c r="L298"/>
    </row>
    <row r="299" spans="1:12" s="14" customFormat="1" ht="15" customHeight="1" x14ac:dyDescent="0.3">
      <c r="A299"/>
      <c r="B299" s="54"/>
      <c r="C299" s="54"/>
      <c r="D299"/>
      <c r="E299"/>
      <c r="F299"/>
      <c r="G299"/>
      <c r="H299"/>
      <c r="I299"/>
      <c r="J299"/>
      <c r="K299"/>
      <c r="L299"/>
    </row>
    <row r="300" spans="1:12" s="14" customFormat="1" ht="15" customHeight="1" x14ac:dyDescent="0.3">
      <c r="A300"/>
      <c r="B300" s="54"/>
      <c r="C300" s="54"/>
      <c r="D300"/>
      <c r="E300"/>
      <c r="F300"/>
      <c r="G300"/>
      <c r="H300"/>
      <c r="I300"/>
      <c r="J300"/>
      <c r="K300"/>
      <c r="L300"/>
    </row>
    <row r="301" spans="1:12" s="14" customFormat="1" ht="15" customHeight="1" x14ac:dyDescent="0.3">
      <c r="A301"/>
      <c r="B301" s="54"/>
      <c r="C301" s="54"/>
      <c r="D301"/>
      <c r="E301"/>
      <c r="F301"/>
      <c r="G301"/>
      <c r="H301"/>
      <c r="I301"/>
      <c r="J301"/>
      <c r="K301"/>
      <c r="L301"/>
    </row>
    <row r="302" spans="1:12" s="14" customFormat="1" ht="15" customHeight="1" x14ac:dyDescent="0.3">
      <c r="A302"/>
      <c r="B302" s="54"/>
      <c r="C302" s="54"/>
      <c r="D302"/>
      <c r="E302"/>
      <c r="F302"/>
      <c r="G302"/>
      <c r="H302"/>
      <c r="I302"/>
      <c r="J302"/>
      <c r="K302"/>
      <c r="L302"/>
    </row>
    <row r="303" spans="1:12" s="14" customFormat="1" ht="15" customHeight="1" x14ac:dyDescent="0.3">
      <c r="A303"/>
      <c r="B303" s="54"/>
      <c r="C303" s="54"/>
      <c r="D303"/>
      <c r="E303"/>
      <c r="F303"/>
      <c r="G303"/>
      <c r="H303"/>
      <c r="I303"/>
      <c r="J303"/>
      <c r="K303"/>
      <c r="L303"/>
    </row>
    <row r="304" spans="1:12" s="14" customFormat="1" ht="15" customHeight="1" x14ac:dyDescent="0.3">
      <c r="A304"/>
      <c r="B304" s="54"/>
      <c r="C304" s="54"/>
      <c r="D304"/>
      <c r="E304"/>
      <c r="F304"/>
      <c r="G304"/>
      <c r="H304"/>
      <c r="I304"/>
      <c r="J304"/>
      <c r="K304"/>
      <c r="L304"/>
    </row>
    <row r="305" spans="1:12" s="14" customFormat="1" ht="15" customHeight="1" x14ac:dyDescent="0.3">
      <c r="A305"/>
      <c r="B305" s="54"/>
      <c r="C305" s="54"/>
      <c r="D305"/>
      <c r="E305"/>
      <c r="F305"/>
      <c r="G305"/>
      <c r="H305"/>
      <c r="I305"/>
      <c r="J305"/>
      <c r="K305"/>
      <c r="L305"/>
    </row>
    <row r="306" spans="1:12" s="14" customFormat="1" ht="15" customHeight="1" x14ac:dyDescent="0.3">
      <c r="A306"/>
      <c r="B306" s="54"/>
      <c r="C306" s="54"/>
      <c r="D306"/>
      <c r="E306"/>
      <c r="F306"/>
      <c r="G306"/>
      <c r="H306"/>
      <c r="I306"/>
      <c r="J306"/>
      <c r="K306"/>
      <c r="L306"/>
    </row>
    <row r="307" spans="1:12" s="14" customFormat="1" ht="15" customHeight="1" x14ac:dyDescent="0.3">
      <c r="A307"/>
      <c r="B307" s="54"/>
      <c r="C307" s="54"/>
      <c r="D307"/>
      <c r="E307"/>
      <c r="F307"/>
      <c r="G307"/>
      <c r="H307"/>
      <c r="I307"/>
      <c r="J307"/>
      <c r="K307"/>
      <c r="L307"/>
    </row>
    <row r="308" spans="1:12" s="14" customFormat="1" ht="15" customHeight="1" x14ac:dyDescent="0.3">
      <c r="A308"/>
      <c r="B308" s="54"/>
      <c r="C308" s="54"/>
      <c r="D308"/>
      <c r="E308"/>
      <c r="F308"/>
      <c r="G308"/>
      <c r="H308"/>
      <c r="I308"/>
      <c r="J308"/>
      <c r="K308"/>
      <c r="L308"/>
    </row>
    <row r="309" spans="1:12" s="14" customFormat="1" ht="15" customHeight="1" x14ac:dyDescent="0.3">
      <c r="A309"/>
      <c r="B309" s="54"/>
      <c r="C309" s="54"/>
      <c r="D309"/>
      <c r="E309"/>
      <c r="F309"/>
      <c r="G309"/>
      <c r="H309"/>
      <c r="I309"/>
      <c r="J309"/>
      <c r="K309"/>
      <c r="L309"/>
    </row>
    <row r="310" spans="1:12" s="14" customFormat="1" ht="15" customHeight="1" x14ac:dyDescent="0.3">
      <c r="A310"/>
      <c r="B310" s="54"/>
      <c r="C310" s="54"/>
      <c r="D310"/>
      <c r="E310"/>
      <c r="F310"/>
      <c r="G310"/>
      <c r="H310"/>
      <c r="I310"/>
      <c r="J310"/>
      <c r="K310"/>
      <c r="L310"/>
    </row>
    <row r="311" spans="1:12" s="14" customFormat="1" ht="15" customHeight="1" x14ac:dyDescent="0.3">
      <c r="A311"/>
      <c r="B311" s="54"/>
      <c r="C311" s="54"/>
      <c r="D311"/>
      <c r="E311"/>
      <c r="F311"/>
      <c r="G311"/>
      <c r="H311"/>
      <c r="I311"/>
      <c r="J311"/>
      <c r="K311"/>
      <c r="L311"/>
    </row>
    <row r="312" spans="1:12" s="14" customFormat="1" ht="15" customHeight="1" x14ac:dyDescent="0.3">
      <c r="A312"/>
      <c r="B312" s="54"/>
      <c r="C312" s="54"/>
      <c r="D312"/>
      <c r="E312"/>
      <c r="F312"/>
      <c r="G312"/>
      <c r="H312"/>
      <c r="I312"/>
      <c r="J312"/>
      <c r="K312"/>
      <c r="L312"/>
    </row>
    <row r="313" spans="1:12" s="14" customFormat="1" ht="15" customHeight="1" x14ac:dyDescent="0.3">
      <c r="A313"/>
      <c r="B313" s="54"/>
      <c r="C313" s="54"/>
      <c r="D313"/>
      <c r="E313"/>
      <c r="F313"/>
      <c r="G313"/>
      <c r="H313"/>
      <c r="I313"/>
      <c r="J313"/>
      <c r="K313"/>
      <c r="L313"/>
    </row>
    <row r="314" spans="1:12" s="14" customFormat="1" ht="15" customHeight="1" x14ac:dyDescent="0.3">
      <c r="A314"/>
      <c r="B314" s="54"/>
      <c r="C314" s="54"/>
      <c r="D314"/>
      <c r="E314"/>
      <c r="F314"/>
      <c r="G314"/>
      <c r="H314"/>
      <c r="I314"/>
      <c r="J314"/>
      <c r="K314"/>
      <c r="L314"/>
    </row>
    <row r="315" spans="1:12" s="14" customFormat="1" ht="15" customHeight="1" x14ac:dyDescent="0.3">
      <c r="A315"/>
      <c r="B315" s="54"/>
      <c r="C315" s="54"/>
      <c r="D315"/>
      <c r="E315"/>
      <c r="F315"/>
      <c r="G315"/>
      <c r="H315"/>
      <c r="I315"/>
      <c r="J315"/>
      <c r="K315"/>
      <c r="L315"/>
    </row>
    <row r="316" spans="1:12" s="14" customFormat="1" ht="15" customHeight="1" x14ac:dyDescent="0.3">
      <c r="A316"/>
      <c r="B316" s="54"/>
      <c r="C316" s="54"/>
      <c r="D316"/>
      <c r="E316"/>
      <c r="F316"/>
      <c r="G316"/>
      <c r="H316"/>
      <c r="I316"/>
      <c r="J316"/>
      <c r="K316"/>
      <c r="L316"/>
    </row>
    <row r="317" spans="1:12" s="14" customFormat="1" ht="15" customHeight="1" x14ac:dyDescent="0.3">
      <c r="A317"/>
      <c r="B317" s="54"/>
      <c r="C317" s="54"/>
      <c r="D317"/>
      <c r="E317"/>
      <c r="F317"/>
      <c r="G317"/>
      <c r="H317"/>
      <c r="I317"/>
      <c r="J317"/>
      <c r="K317"/>
      <c r="L317"/>
    </row>
    <row r="318" spans="1:12" s="14" customFormat="1" ht="15" customHeight="1" x14ac:dyDescent="0.3">
      <c r="A318"/>
      <c r="B318" s="54"/>
      <c r="C318" s="54"/>
      <c r="D318"/>
      <c r="E318"/>
      <c r="F318"/>
      <c r="G318"/>
      <c r="H318"/>
      <c r="I318"/>
      <c r="J318"/>
      <c r="K318"/>
      <c r="L318"/>
    </row>
    <row r="319" spans="1:12" s="14" customFormat="1" ht="15" customHeight="1" x14ac:dyDescent="0.3">
      <c r="A319"/>
      <c r="B319" s="54"/>
      <c r="C319" s="54"/>
      <c r="D319"/>
      <c r="E319"/>
      <c r="F319"/>
      <c r="G319"/>
      <c r="H319"/>
      <c r="I319"/>
      <c r="J319"/>
      <c r="K319"/>
      <c r="L319"/>
    </row>
    <row r="320" spans="1:12" s="14" customFormat="1" ht="15" customHeight="1" x14ac:dyDescent="0.3">
      <c r="A320"/>
      <c r="B320" s="54"/>
      <c r="C320" s="54"/>
      <c r="D320"/>
      <c r="E320"/>
      <c r="F320"/>
      <c r="G320"/>
      <c r="H320"/>
      <c r="I320"/>
      <c r="J320"/>
      <c r="K320"/>
      <c r="L320"/>
    </row>
    <row r="321" spans="1:12" s="14" customFormat="1" ht="15" customHeight="1" x14ac:dyDescent="0.3">
      <c r="A321"/>
      <c r="B321" s="54"/>
      <c r="C321" s="54"/>
      <c r="D321"/>
      <c r="E321"/>
      <c r="F321"/>
      <c r="G321"/>
      <c r="H321"/>
      <c r="I321"/>
      <c r="J321"/>
      <c r="K321"/>
      <c r="L321"/>
    </row>
    <row r="322" spans="1:12" s="14" customFormat="1" ht="15" customHeight="1" x14ac:dyDescent="0.3">
      <c r="A322"/>
      <c r="B322" s="54"/>
      <c r="C322" s="54"/>
      <c r="D322"/>
      <c r="E322"/>
      <c r="F322"/>
      <c r="G322"/>
      <c r="H322"/>
      <c r="I322"/>
      <c r="J322"/>
      <c r="K322"/>
      <c r="L322"/>
    </row>
    <row r="323" spans="1:12" s="14" customFormat="1" ht="15" customHeight="1" x14ac:dyDescent="0.3">
      <c r="A323"/>
      <c r="B323" s="54"/>
      <c r="C323" s="54"/>
      <c r="D323"/>
      <c r="E323"/>
      <c r="F323"/>
      <c r="G323"/>
      <c r="H323"/>
      <c r="I323"/>
      <c r="J323"/>
      <c r="K323"/>
      <c r="L323"/>
    </row>
    <row r="324" spans="1:12" s="14" customFormat="1" ht="15" customHeight="1" x14ac:dyDescent="0.3">
      <c r="A324"/>
      <c r="B324" s="54"/>
      <c r="C324" s="54"/>
      <c r="D324"/>
      <c r="E324"/>
      <c r="F324"/>
      <c r="G324"/>
      <c r="H324"/>
      <c r="I324"/>
      <c r="J324"/>
      <c r="K324"/>
      <c r="L324"/>
    </row>
    <row r="325" spans="1:12" s="14" customFormat="1" ht="15" customHeight="1" x14ac:dyDescent="0.3">
      <c r="A325"/>
      <c r="B325" s="54"/>
      <c r="C325" s="54"/>
      <c r="D325"/>
      <c r="E325"/>
      <c r="F325"/>
      <c r="G325"/>
      <c r="H325"/>
      <c r="I325"/>
      <c r="J325"/>
      <c r="K325"/>
      <c r="L325"/>
    </row>
    <row r="326" spans="1:12" s="14" customFormat="1" ht="15" customHeight="1" x14ac:dyDescent="0.3">
      <c r="A326"/>
      <c r="B326" s="54"/>
      <c r="C326" s="54"/>
      <c r="D326"/>
      <c r="E326"/>
      <c r="F326"/>
      <c r="G326"/>
      <c r="H326"/>
      <c r="I326"/>
      <c r="J326"/>
      <c r="K326"/>
      <c r="L326"/>
    </row>
    <row r="327" spans="1:12" s="14" customFormat="1" ht="15" customHeight="1" x14ac:dyDescent="0.3">
      <c r="A327"/>
      <c r="B327" s="54"/>
      <c r="C327" s="54"/>
      <c r="D327"/>
      <c r="E327"/>
      <c r="F327"/>
      <c r="G327"/>
      <c r="H327"/>
      <c r="I327"/>
      <c r="J327"/>
      <c r="K327"/>
      <c r="L327"/>
    </row>
    <row r="328" spans="1:12" s="14" customFormat="1" ht="15" customHeight="1" x14ac:dyDescent="0.3">
      <c r="A328"/>
      <c r="B328" s="54"/>
      <c r="C328" s="54"/>
      <c r="D328"/>
      <c r="E328"/>
      <c r="F328"/>
      <c r="G328"/>
      <c r="H328"/>
      <c r="I328"/>
      <c r="J328"/>
      <c r="K328"/>
      <c r="L328"/>
    </row>
    <row r="329" spans="1:12" s="14" customFormat="1" ht="15" customHeight="1" x14ac:dyDescent="0.3">
      <c r="A329"/>
      <c r="B329" s="54"/>
      <c r="C329" s="54"/>
      <c r="D329"/>
      <c r="E329"/>
      <c r="F329"/>
      <c r="G329"/>
      <c r="H329"/>
      <c r="I329"/>
      <c r="J329"/>
      <c r="K329"/>
      <c r="L329"/>
    </row>
    <row r="330" spans="1:12" s="14" customFormat="1" ht="15" customHeight="1" x14ac:dyDescent="0.3">
      <c r="A330"/>
      <c r="B330" s="54"/>
      <c r="C330" s="54"/>
      <c r="D330"/>
      <c r="E330"/>
      <c r="F330"/>
      <c r="G330"/>
      <c r="H330"/>
      <c r="I330"/>
      <c r="J330"/>
      <c r="K330"/>
      <c r="L330"/>
    </row>
    <row r="331" spans="1:12" s="14" customFormat="1" ht="15" customHeight="1" x14ac:dyDescent="0.3">
      <c r="A331"/>
      <c r="B331" s="54"/>
      <c r="C331" s="54"/>
      <c r="D331"/>
      <c r="E331"/>
      <c r="F331"/>
      <c r="G331"/>
      <c r="H331"/>
      <c r="I331"/>
      <c r="J331"/>
      <c r="K331"/>
      <c r="L331"/>
    </row>
    <row r="332" spans="1:12" s="14" customFormat="1" ht="15" customHeight="1" x14ac:dyDescent="0.3">
      <c r="A332"/>
      <c r="B332" s="54"/>
      <c r="C332" s="54"/>
      <c r="D332"/>
      <c r="E332"/>
      <c r="F332"/>
      <c r="G332"/>
      <c r="H332"/>
      <c r="I332"/>
      <c r="J332"/>
      <c r="K332"/>
      <c r="L332"/>
    </row>
    <row r="333" spans="1:12" s="14" customFormat="1" ht="15" customHeight="1" x14ac:dyDescent="0.3">
      <c r="A333"/>
      <c r="B333" s="54"/>
      <c r="C333" s="54"/>
      <c r="D333"/>
      <c r="E333"/>
      <c r="F333"/>
      <c r="G333"/>
      <c r="H333"/>
      <c r="I333"/>
      <c r="J333"/>
      <c r="K333"/>
      <c r="L333"/>
    </row>
    <row r="334" spans="1:12" s="14" customFormat="1" ht="15" customHeight="1" x14ac:dyDescent="0.3">
      <c r="A334"/>
      <c r="B334" s="54"/>
      <c r="C334" s="54"/>
      <c r="D334"/>
      <c r="E334"/>
      <c r="F334"/>
      <c r="G334"/>
      <c r="H334"/>
      <c r="I334"/>
      <c r="J334"/>
      <c r="K334"/>
      <c r="L334"/>
    </row>
    <row r="335" spans="1:12" s="14" customFormat="1" ht="15" customHeight="1" x14ac:dyDescent="0.3">
      <c r="A335"/>
      <c r="B335" s="54"/>
      <c r="C335" s="54"/>
      <c r="D335"/>
      <c r="E335"/>
      <c r="F335"/>
      <c r="G335"/>
      <c r="H335"/>
      <c r="I335"/>
      <c r="J335"/>
      <c r="K335"/>
      <c r="L335"/>
    </row>
    <row r="336" spans="1:12" s="14" customFormat="1" ht="15" customHeight="1" x14ac:dyDescent="0.3">
      <c r="A336"/>
      <c r="B336" s="54"/>
      <c r="C336" s="54"/>
      <c r="D336"/>
      <c r="E336"/>
      <c r="F336"/>
      <c r="G336"/>
      <c r="H336"/>
      <c r="I336"/>
      <c r="J336"/>
      <c r="K336"/>
      <c r="L336"/>
    </row>
    <row r="337" spans="1:12" s="14" customFormat="1" ht="15" customHeight="1" x14ac:dyDescent="0.3">
      <c r="A337"/>
      <c r="B337" s="54"/>
      <c r="C337" s="54"/>
      <c r="D337"/>
      <c r="E337"/>
      <c r="F337"/>
      <c r="G337"/>
      <c r="H337"/>
      <c r="I337"/>
      <c r="J337"/>
      <c r="K337"/>
      <c r="L337"/>
    </row>
    <row r="338" spans="1:12" s="14" customFormat="1" ht="15" customHeight="1" x14ac:dyDescent="0.3">
      <c r="A338"/>
      <c r="B338" s="54"/>
      <c r="C338" s="54"/>
      <c r="D338"/>
      <c r="E338"/>
      <c r="F338"/>
      <c r="G338"/>
      <c r="H338"/>
      <c r="I338"/>
      <c r="J338"/>
      <c r="K338"/>
      <c r="L338"/>
    </row>
    <row r="339" spans="1:12" s="14" customFormat="1" ht="15" customHeight="1" x14ac:dyDescent="0.3">
      <c r="A339"/>
      <c r="B339" s="54"/>
      <c r="C339" s="54"/>
      <c r="D339"/>
      <c r="E339"/>
      <c r="F339"/>
      <c r="G339"/>
      <c r="H339"/>
      <c r="I339"/>
      <c r="J339"/>
      <c r="K339"/>
      <c r="L339"/>
    </row>
    <row r="340" spans="1:12" s="14" customFormat="1" ht="15" customHeight="1" x14ac:dyDescent="0.3">
      <c r="A340"/>
      <c r="B340" s="54"/>
      <c r="C340" s="54"/>
      <c r="D340"/>
      <c r="E340"/>
      <c r="F340"/>
      <c r="G340"/>
      <c r="H340"/>
      <c r="I340"/>
      <c r="J340"/>
      <c r="K340"/>
      <c r="L340"/>
    </row>
    <row r="341" spans="1:12" s="14" customFormat="1" ht="15" customHeight="1" x14ac:dyDescent="0.3">
      <c r="A341"/>
      <c r="B341" s="54"/>
      <c r="C341" s="54"/>
      <c r="D341"/>
      <c r="E341"/>
      <c r="F341"/>
      <c r="G341"/>
      <c r="H341"/>
      <c r="I341"/>
      <c r="J341"/>
      <c r="K341"/>
      <c r="L341"/>
    </row>
    <row r="342" spans="1:12" s="14" customFormat="1" ht="15" customHeight="1" x14ac:dyDescent="0.3">
      <c r="A342"/>
      <c r="B342" s="54"/>
      <c r="C342" s="54"/>
      <c r="D342"/>
      <c r="E342"/>
      <c r="F342"/>
      <c r="G342"/>
      <c r="H342"/>
      <c r="I342"/>
      <c r="J342"/>
      <c r="K342"/>
      <c r="L342"/>
    </row>
    <row r="343" spans="1:12" s="14" customFormat="1" ht="15" customHeight="1" x14ac:dyDescent="0.3">
      <c r="A343"/>
      <c r="B343" s="54"/>
      <c r="C343" s="54"/>
      <c r="D343"/>
      <c r="E343"/>
      <c r="F343"/>
      <c r="G343"/>
      <c r="H343"/>
      <c r="I343"/>
      <c r="J343"/>
      <c r="K343"/>
      <c r="L343"/>
    </row>
    <row r="344" spans="1:12" s="14" customFormat="1" ht="15" customHeight="1" x14ac:dyDescent="0.3">
      <c r="A344"/>
      <c r="B344" s="54"/>
      <c r="C344" s="54"/>
      <c r="D344"/>
      <c r="E344"/>
      <c r="F344"/>
      <c r="G344"/>
      <c r="H344"/>
      <c r="I344"/>
      <c r="J344"/>
      <c r="K344"/>
      <c r="L344"/>
    </row>
    <row r="345" spans="1:12" s="14" customFormat="1" ht="15" customHeight="1" x14ac:dyDescent="0.3">
      <c r="A345"/>
      <c r="B345" s="54"/>
      <c r="C345" s="54"/>
      <c r="D345"/>
      <c r="E345"/>
      <c r="F345"/>
      <c r="G345"/>
      <c r="H345"/>
      <c r="I345"/>
      <c r="J345"/>
      <c r="K345"/>
      <c r="L345"/>
    </row>
    <row r="346" spans="1:12" s="14" customFormat="1" ht="15" customHeight="1" x14ac:dyDescent="0.3">
      <c r="A346"/>
      <c r="B346" s="54"/>
      <c r="C346" s="54"/>
      <c r="D346"/>
      <c r="E346"/>
      <c r="F346"/>
      <c r="G346"/>
      <c r="H346"/>
      <c r="I346"/>
      <c r="J346"/>
      <c r="K346"/>
      <c r="L346"/>
    </row>
    <row r="347" spans="1:12" s="14" customFormat="1" ht="15" customHeight="1" x14ac:dyDescent="0.3">
      <c r="A347"/>
      <c r="B347" s="54"/>
      <c r="C347" s="54"/>
      <c r="D347"/>
      <c r="E347"/>
      <c r="F347"/>
      <c r="G347"/>
      <c r="H347"/>
      <c r="I347"/>
      <c r="J347"/>
      <c r="K347"/>
      <c r="L347"/>
    </row>
    <row r="348" spans="1:12" s="14" customFormat="1" ht="15" customHeight="1" x14ac:dyDescent="0.3">
      <c r="A348"/>
      <c r="B348" s="54"/>
      <c r="C348" s="54"/>
      <c r="D348"/>
      <c r="E348"/>
      <c r="F348"/>
      <c r="G348"/>
      <c r="H348"/>
      <c r="I348"/>
      <c r="J348"/>
      <c r="K348"/>
      <c r="L348"/>
    </row>
    <row r="349" spans="1:12" s="14" customFormat="1" ht="15" customHeight="1" x14ac:dyDescent="0.3">
      <c r="A349"/>
      <c r="B349" s="54"/>
      <c r="C349" s="54"/>
      <c r="D349"/>
      <c r="E349"/>
      <c r="F349"/>
      <c r="G349"/>
      <c r="H349"/>
      <c r="I349"/>
      <c r="J349"/>
      <c r="K349"/>
      <c r="L349"/>
    </row>
    <row r="350" spans="1:12" s="14" customFormat="1" ht="15" customHeight="1" x14ac:dyDescent="0.3">
      <c r="A350"/>
      <c r="B350" s="54"/>
      <c r="C350" s="54"/>
      <c r="D350"/>
      <c r="E350"/>
      <c r="F350"/>
      <c r="G350"/>
      <c r="H350"/>
      <c r="I350"/>
      <c r="J350"/>
      <c r="K350"/>
      <c r="L350"/>
    </row>
    <row r="351" spans="1:12" s="14" customFormat="1" ht="15" customHeight="1" x14ac:dyDescent="0.3">
      <c r="A351"/>
      <c r="B351" s="54"/>
      <c r="C351" s="54"/>
      <c r="D351"/>
      <c r="E351"/>
      <c r="F351"/>
      <c r="G351"/>
      <c r="H351"/>
      <c r="I351"/>
      <c r="J351"/>
      <c r="K351"/>
      <c r="L351"/>
    </row>
    <row r="352" spans="1:12" s="14" customFormat="1" ht="15" customHeight="1" x14ac:dyDescent="0.3">
      <c r="A352"/>
      <c r="B352" s="54"/>
      <c r="C352" s="54"/>
      <c r="D352"/>
      <c r="E352"/>
      <c r="F352"/>
      <c r="G352"/>
      <c r="H352"/>
      <c r="I352"/>
      <c r="J352"/>
      <c r="K352"/>
      <c r="L352"/>
    </row>
    <row r="353" spans="1:12" s="14" customFormat="1" ht="15" customHeight="1" x14ac:dyDescent="0.3">
      <c r="A353"/>
      <c r="B353" s="54"/>
      <c r="C353" s="54"/>
      <c r="D353"/>
      <c r="E353"/>
      <c r="F353"/>
      <c r="G353"/>
      <c r="H353"/>
      <c r="I353"/>
      <c r="J353"/>
      <c r="K353"/>
      <c r="L353"/>
    </row>
    <row r="354" spans="1:12" s="14" customFormat="1" ht="15" customHeight="1" x14ac:dyDescent="0.3">
      <c r="A354"/>
      <c r="B354" s="54"/>
      <c r="C354" s="54"/>
      <c r="D354"/>
      <c r="E354"/>
      <c r="F354"/>
      <c r="G354"/>
      <c r="H354"/>
      <c r="I354"/>
      <c r="J354"/>
      <c r="K354"/>
      <c r="L354"/>
    </row>
    <row r="355" spans="1:12" s="14" customFormat="1" ht="15" customHeight="1" x14ac:dyDescent="0.3">
      <c r="A355"/>
      <c r="B355" s="54"/>
      <c r="C355" s="54"/>
      <c r="D355"/>
      <c r="E355"/>
      <c r="F355"/>
      <c r="G355"/>
      <c r="H355"/>
      <c r="I355"/>
      <c r="J355"/>
      <c r="K355"/>
      <c r="L355"/>
    </row>
    <row r="356" spans="1:12" s="14" customFormat="1" ht="15" customHeight="1" x14ac:dyDescent="0.3">
      <c r="A356"/>
      <c r="B356" s="54"/>
      <c r="C356" s="54"/>
      <c r="D356"/>
      <c r="E356"/>
      <c r="F356"/>
      <c r="G356"/>
      <c r="H356"/>
      <c r="I356"/>
      <c r="J356"/>
      <c r="K356"/>
      <c r="L356"/>
    </row>
    <row r="357" spans="1:12" s="14" customFormat="1" ht="15" customHeight="1" x14ac:dyDescent="0.3">
      <c r="A357"/>
      <c r="B357" s="54"/>
      <c r="C357" s="54"/>
      <c r="D357"/>
      <c r="E357"/>
      <c r="F357"/>
      <c r="G357"/>
      <c r="H357"/>
      <c r="I357"/>
      <c r="J357"/>
      <c r="K357"/>
      <c r="L357"/>
    </row>
    <row r="358" spans="1:12" s="14" customFormat="1" ht="15" customHeight="1" x14ac:dyDescent="0.3">
      <c r="A358"/>
      <c r="B358" s="54"/>
      <c r="C358" s="54"/>
      <c r="D358"/>
      <c r="E358"/>
      <c r="F358"/>
      <c r="G358"/>
      <c r="H358"/>
      <c r="I358"/>
      <c r="J358"/>
      <c r="K358"/>
      <c r="L358"/>
    </row>
    <row r="359" spans="1:12" s="14" customFormat="1" ht="15" customHeight="1" x14ac:dyDescent="0.3">
      <c r="A359"/>
      <c r="B359" s="54"/>
      <c r="C359" s="54"/>
      <c r="D359"/>
      <c r="E359"/>
      <c r="F359"/>
      <c r="G359"/>
      <c r="H359"/>
      <c r="I359"/>
      <c r="J359"/>
      <c r="K359"/>
      <c r="L359"/>
    </row>
    <row r="360" spans="1:12" s="14" customFormat="1" ht="15" customHeight="1" x14ac:dyDescent="0.3">
      <c r="A360"/>
      <c r="B360" s="54"/>
      <c r="C360" s="54"/>
      <c r="D360"/>
      <c r="E360"/>
      <c r="F360"/>
      <c r="G360"/>
      <c r="H360"/>
      <c r="I360"/>
      <c r="J360"/>
      <c r="K360"/>
      <c r="L360"/>
    </row>
    <row r="361" spans="1:12" s="14" customFormat="1" ht="15" customHeight="1" x14ac:dyDescent="0.3">
      <c r="A361"/>
      <c r="B361" s="54"/>
      <c r="C361" s="54"/>
      <c r="D361"/>
      <c r="E361"/>
      <c r="F361"/>
      <c r="G361"/>
      <c r="H361"/>
      <c r="I361"/>
      <c r="J361"/>
      <c r="K361"/>
      <c r="L361"/>
    </row>
    <row r="362" spans="1:12" s="14" customFormat="1" ht="15" customHeight="1" x14ac:dyDescent="0.3">
      <c r="A362"/>
      <c r="B362" s="54"/>
      <c r="C362" s="54"/>
      <c r="D362"/>
      <c r="E362"/>
      <c r="F362"/>
      <c r="G362"/>
      <c r="H362"/>
      <c r="I362"/>
      <c r="J362"/>
      <c r="K362"/>
      <c r="L362"/>
    </row>
    <row r="363" spans="1:12" s="14" customFormat="1" ht="15" customHeight="1" x14ac:dyDescent="0.3">
      <c r="A363"/>
      <c r="B363" s="54"/>
      <c r="C363" s="54"/>
      <c r="D363"/>
      <c r="E363"/>
      <c r="F363"/>
      <c r="G363"/>
      <c r="H363"/>
      <c r="I363"/>
      <c r="J363"/>
      <c r="K363"/>
      <c r="L363"/>
    </row>
    <row r="364" spans="1:12" s="14" customFormat="1" ht="15" customHeight="1" x14ac:dyDescent="0.3">
      <c r="A364"/>
      <c r="B364" s="54"/>
      <c r="C364" s="54"/>
      <c r="D364"/>
      <c r="E364"/>
      <c r="F364"/>
      <c r="G364"/>
      <c r="H364"/>
      <c r="I364"/>
      <c r="J364"/>
      <c r="K364"/>
      <c r="L364"/>
    </row>
    <row r="365" spans="1:12" s="14" customFormat="1" ht="15" customHeight="1" x14ac:dyDescent="0.3">
      <c r="A365"/>
      <c r="B365" s="54"/>
      <c r="C365" s="54"/>
      <c r="D365"/>
      <c r="E365"/>
      <c r="F365"/>
      <c r="G365"/>
      <c r="H365"/>
      <c r="I365"/>
      <c r="J365"/>
      <c r="K365"/>
      <c r="L365"/>
    </row>
    <row r="366" spans="1:12" s="14" customFormat="1" ht="15" customHeight="1" x14ac:dyDescent="0.3">
      <c r="A366"/>
      <c r="B366" s="54"/>
      <c r="C366" s="54"/>
      <c r="D366"/>
      <c r="E366"/>
      <c r="F366"/>
      <c r="G366"/>
      <c r="H366"/>
      <c r="I366"/>
      <c r="J366"/>
      <c r="K366"/>
      <c r="L366"/>
    </row>
    <row r="367" spans="1:12" s="14" customFormat="1" ht="15" customHeight="1" x14ac:dyDescent="0.3">
      <c r="A367"/>
      <c r="B367" s="54"/>
      <c r="C367" s="54"/>
      <c r="D367"/>
      <c r="E367"/>
      <c r="F367"/>
      <c r="G367"/>
      <c r="H367"/>
      <c r="I367"/>
      <c r="J367"/>
      <c r="K367"/>
      <c r="L367"/>
    </row>
    <row r="368" spans="1:12" s="14" customFormat="1" ht="15" customHeight="1" x14ac:dyDescent="0.3">
      <c r="A368"/>
      <c r="B368" s="54"/>
      <c r="C368" s="54"/>
      <c r="D368"/>
      <c r="E368"/>
      <c r="F368"/>
      <c r="G368"/>
      <c r="H368"/>
      <c r="I368"/>
      <c r="J368"/>
      <c r="K368"/>
      <c r="L368"/>
    </row>
    <row r="369" spans="1:12" s="14" customFormat="1" ht="15" customHeight="1" x14ac:dyDescent="0.3">
      <c r="A369"/>
      <c r="B369" s="54"/>
      <c r="C369" s="54"/>
      <c r="D369"/>
      <c r="E369"/>
      <c r="F369"/>
      <c r="G369"/>
      <c r="H369"/>
      <c r="I369"/>
      <c r="J369"/>
      <c r="K369"/>
      <c r="L369"/>
    </row>
    <row r="370" spans="1:12" s="14" customFormat="1" ht="15" customHeight="1" x14ac:dyDescent="0.3">
      <c r="A370"/>
      <c r="B370" s="54"/>
      <c r="C370" s="54"/>
      <c r="D370"/>
      <c r="E370"/>
      <c r="F370"/>
      <c r="G370"/>
      <c r="H370"/>
      <c r="I370"/>
      <c r="J370"/>
      <c r="K370"/>
      <c r="L370"/>
    </row>
    <row r="371" spans="1:12" s="14" customFormat="1" ht="15" customHeight="1" x14ac:dyDescent="0.3">
      <c r="A371"/>
      <c r="B371" s="54"/>
      <c r="C371" s="54"/>
      <c r="D371"/>
      <c r="E371"/>
      <c r="F371"/>
      <c r="G371"/>
      <c r="H371"/>
      <c r="I371"/>
      <c r="J371"/>
      <c r="K371"/>
      <c r="L371"/>
    </row>
    <row r="372" spans="1:12" s="14" customFormat="1" ht="15" customHeight="1" x14ac:dyDescent="0.3">
      <c r="A372"/>
      <c r="B372" s="54"/>
      <c r="C372" s="54"/>
      <c r="D372"/>
      <c r="E372"/>
      <c r="F372"/>
      <c r="G372"/>
      <c r="H372"/>
      <c r="I372"/>
      <c r="J372"/>
      <c r="K372"/>
      <c r="L372"/>
    </row>
    <row r="373" spans="1:12" s="14" customFormat="1" ht="15" customHeight="1" x14ac:dyDescent="0.3">
      <c r="A373"/>
      <c r="B373" s="54"/>
      <c r="C373" s="54"/>
      <c r="D373"/>
      <c r="E373"/>
      <c r="F373"/>
      <c r="G373"/>
      <c r="H373"/>
      <c r="I373"/>
      <c r="J373"/>
      <c r="K373"/>
      <c r="L373"/>
    </row>
    <row r="374" spans="1:12" s="14" customFormat="1" ht="15" customHeight="1" x14ac:dyDescent="0.3">
      <c r="A374"/>
      <c r="B374" s="54"/>
      <c r="C374" s="54"/>
      <c r="D374"/>
      <c r="E374"/>
      <c r="F374"/>
      <c r="G374"/>
      <c r="H374"/>
      <c r="I374"/>
      <c r="J374"/>
      <c r="K374"/>
      <c r="L374"/>
    </row>
    <row r="375" spans="1:12" s="14" customFormat="1" ht="15" customHeight="1" x14ac:dyDescent="0.3">
      <c r="A375"/>
      <c r="B375" s="54"/>
      <c r="C375" s="54"/>
      <c r="D375"/>
      <c r="E375"/>
      <c r="F375"/>
      <c r="G375"/>
      <c r="H375"/>
      <c r="I375"/>
      <c r="J375"/>
      <c r="K375"/>
      <c r="L375"/>
    </row>
    <row r="376" spans="1:12" s="14" customFormat="1" ht="15" customHeight="1" x14ac:dyDescent="0.3">
      <c r="A376"/>
      <c r="B376" s="54"/>
      <c r="C376" s="54"/>
      <c r="D376"/>
      <c r="E376"/>
      <c r="F376"/>
      <c r="G376"/>
      <c r="H376"/>
      <c r="I376"/>
      <c r="J376"/>
      <c r="K376"/>
      <c r="L376"/>
    </row>
    <row r="377" spans="1:12" s="14" customFormat="1" ht="15" customHeight="1" x14ac:dyDescent="0.3">
      <c r="A377"/>
      <c r="B377" s="54"/>
      <c r="C377" s="54"/>
      <c r="D377"/>
      <c r="E377"/>
      <c r="F377"/>
      <c r="G377"/>
      <c r="H377"/>
      <c r="I377"/>
      <c r="J377"/>
      <c r="K377"/>
      <c r="L377"/>
    </row>
    <row r="378" spans="1:12" s="14" customFormat="1" ht="15" customHeight="1" x14ac:dyDescent="0.3">
      <c r="A378"/>
      <c r="B378" s="54"/>
      <c r="C378" s="54"/>
      <c r="D378"/>
      <c r="E378"/>
      <c r="F378"/>
      <c r="G378"/>
      <c r="H378"/>
      <c r="I378"/>
      <c r="J378"/>
      <c r="K378"/>
      <c r="L378"/>
    </row>
    <row r="379" spans="1:12" s="14" customFormat="1" ht="15" customHeight="1" x14ac:dyDescent="0.3">
      <c r="A379"/>
      <c r="B379" s="54"/>
      <c r="C379" s="54"/>
      <c r="D379"/>
      <c r="E379"/>
      <c r="F379"/>
      <c r="G379"/>
      <c r="H379"/>
      <c r="I379"/>
      <c r="J379"/>
      <c r="K379"/>
      <c r="L379"/>
    </row>
    <row r="380" spans="1:12" s="14" customFormat="1" ht="15" customHeight="1" x14ac:dyDescent="0.3">
      <c r="A380"/>
      <c r="B380" s="54"/>
      <c r="C380" s="54"/>
      <c r="D380"/>
      <c r="E380"/>
      <c r="F380"/>
      <c r="G380"/>
      <c r="H380"/>
      <c r="I380"/>
      <c r="J380"/>
      <c r="K380"/>
      <c r="L380"/>
    </row>
    <row r="381" spans="1:12" s="14" customFormat="1" ht="15" customHeight="1" x14ac:dyDescent="0.3">
      <c r="A381"/>
      <c r="B381" s="54"/>
      <c r="C381" s="54"/>
      <c r="D381"/>
      <c r="E381"/>
      <c r="F381"/>
      <c r="G381"/>
      <c r="H381"/>
      <c r="I381"/>
      <c r="J381"/>
      <c r="K381"/>
      <c r="L381"/>
    </row>
    <row r="382" spans="1:12" s="14" customFormat="1" ht="15" customHeight="1" x14ac:dyDescent="0.3">
      <c r="A382"/>
      <c r="B382" s="54"/>
      <c r="C382" s="54"/>
      <c r="D382"/>
      <c r="E382"/>
      <c r="F382"/>
      <c r="G382"/>
      <c r="H382"/>
      <c r="I382"/>
      <c r="J382"/>
      <c r="K382"/>
      <c r="L382"/>
    </row>
    <row r="383" spans="1:12" s="14" customFormat="1" ht="15" customHeight="1" x14ac:dyDescent="0.3">
      <c r="A383"/>
      <c r="B383" s="54"/>
      <c r="C383" s="54"/>
      <c r="D383"/>
      <c r="E383"/>
      <c r="F383"/>
      <c r="G383"/>
      <c r="H383"/>
      <c r="I383"/>
      <c r="J383"/>
      <c r="K383"/>
      <c r="L383"/>
    </row>
    <row r="384" spans="1:12" s="14" customFormat="1" ht="15" customHeight="1" x14ac:dyDescent="0.3">
      <c r="A384"/>
      <c r="B384" s="54"/>
      <c r="C384" s="54"/>
      <c r="D384"/>
      <c r="E384"/>
      <c r="F384"/>
      <c r="G384"/>
      <c r="H384"/>
      <c r="I384"/>
      <c r="J384"/>
      <c r="K384"/>
      <c r="L384"/>
    </row>
    <row r="385" spans="1:12" s="14" customFormat="1" ht="15" customHeight="1" x14ac:dyDescent="0.3">
      <c r="A385"/>
      <c r="B385" s="54"/>
      <c r="C385" s="54"/>
      <c r="D385"/>
      <c r="E385"/>
      <c r="F385"/>
      <c r="G385"/>
      <c r="H385"/>
      <c r="I385"/>
      <c r="J385"/>
      <c r="K385"/>
      <c r="L385"/>
    </row>
    <row r="386" spans="1:12" s="14" customFormat="1" ht="15" customHeight="1" x14ac:dyDescent="0.3">
      <c r="A386"/>
      <c r="B386" s="54"/>
      <c r="C386" s="54"/>
      <c r="D386"/>
      <c r="E386"/>
      <c r="F386"/>
      <c r="G386"/>
      <c r="H386"/>
      <c r="I386"/>
      <c r="J386"/>
      <c r="K386"/>
      <c r="L386"/>
    </row>
    <row r="387" spans="1:12" s="14" customFormat="1" ht="15" customHeight="1" x14ac:dyDescent="0.3">
      <c r="A387"/>
      <c r="B387" s="54"/>
      <c r="C387" s="54"/>
      <c r="D387"/>
      <c r="E387"/>
      <c r="F387"/>
      <c r="G387"/>
      <c r="H387"/>
      <c r="I387"/>
      <c r="J387"/>
      <c r="K387"/>
      <c r="L387"/>
    </row>
    <row r="388" spans="1:12" s="14" customFormat="1" ht="15" customHeight="1" x14ac:dyDescent="0.3">
      <c r="A388"/>
      <c r="B388" s="54"/>
      <c r="C388" s="54"/>
      <c r="D388"/>
      <c r="E388"/>
      <c r="F388"/>
      <c r="G388"/>
      <c r="H388"/>
      <c r="I388"/>
      <c r="J388"/>
      <c r="K388"/>
      <c r="L388"/>
    </row>
    <row r="389" spans="1:12" s="14" customFormat="1" ht="15" customHeight="1" x14ac:dyDescent="0.3">
      <c r="A389"/>
      <c r="B389" s="54"/>
      <c r="C389" s="54"/>
      <c r="D389"/>
      <c r="E389"/>
      <c r="F389"/>
      <c r="G389"/>
      <c r="H389"/>
      <c r="I389"/>
      <c r="J389"/>
      <c r="K389"/>
      <c r="L389"/>
    </row>
    <row r="390" spans="1:12" s="14" customFormat="1" ht="15" customHeight="1" x14ac:dyDescent="0.3">
      <c r="A390"/>
      <c r="B390" s="54"/>
      <c r="C390" s="54"/>
      <c r="D390"/>
      <c r="E390"/>
      <c r="F390"/>
      <c r="G390"/>
      <c r="H390"/>
      <c r="I390"/>
      <c r="J390"/>
      <c r="K390"/>
      <c r="L390"/>
    </row>
    <row r="391" spans="1:12" s="14" customFormat="1" ht="15" customHeight="1" x14ac:dyDescent="0.3">
      <c r="A391"/>
      <c r="B391" s="54"/>
      <c r="C391" s="54"/>
      <c r="D391"/>
      <c r="E391"/>
      <c r="F391"/>
      <c r="G391"/>
      <c r="H391"/>
      <c r="I391"/>
      <c r="J391"/>
      <c r="K391"/>
      <c r="L391"/>
    </row>
    <row r="392" spans="1:12" s="14" customFormat="1" ht="15" customHeight="1" x14ac:dyDescent="0.3">
      <c r="A392"/>
      <c r="B392" s="54"/>
      <c r="C392" s="54"/>
      <c r="D392"/>
      <c r="E392"/>
      <c r="F392"/>
      <c r="G392"/>
      <c r="H392"/>
      <c r="I392"/>
      <c r="J392"/>
      <c r="K392"/>
      <c r="L392"/>
    </row>
    <row r="393" spans="1:12" s="14" customFormat="1" ht="15" customHeight="1" x14ac:dyDescent="0.3">
      <c r="A393"/>
      <c r="B393" s="54"/>
      <c r="C393" s="54"/>
      <c r="D393"/>
      <c r="E393"/>
      <c r="F393"/>
      <c r="G393"/>
      <c r="H393"/>
      <c r="I393"/>
      <c r="J393"/>
      <c r="K393"/>
      <c r="L393"/>
    </row>
    <row r="394" spans="1:12" s="14" customFormat="1" ht="15" customHeight="1" x14ac:dyDescent="0.3">
      <c r="A394"/>
      <c r="B394" s="54"/>
      <c r="C394" s="54"/>
      <c r="D394"/>
      <c r="E394"/>
      <c r="F394"/>
      <c r="G394"/>
      <c r="H394"/>
      <c r="I394"/>
      <c r="J394"/>
      <c r="K394"/>
      <c r="L394"/>
    </row>
    <row r="395" spans="1:12" s="14" customFormat="1" ht="15" customHeight="1" x14ac:dyDescent="0.3">
      <c r="A395"/>
      <c r="B395" s="54"/>
      <c r="C395" s="54"/>
      <c r="D395"/>
      <c r="E395"/>
      <c r="F395"/>
      <c r="G395"/>
      <c r="H395"/>
      <c r="I395"/>
      <c r="J395"/>
      <c r="K395"/>
      <c r="L395"/>
    </row>
    <row r="396" spans="1:12" s="14" customFormat="1" ht="15" customHeight="1" x14ac:dyDescent="0.3">
      <c r="A396"/>
      <c r="B396" s="54"/>
      <c r="C396" s="54"/>
      <c r="D396"/>
      <c r="E396"/>
      <c r="F396"/>
      <c r="G396"/>
      <c r="H396"/>
      <c r="I396"/>
      <c r="J396"/>
      <c r="K396"/>
      <c r="L396"/>
    </row>
    <row r="397" spans="1:12" s="14" customFormat="1" ht="15" customHeight="1" x14ac:dyDescent="0.3">
      <c r="A397"/>
      <c r="B397" s="54"/>
      <c r="C397" s="54"/>
      <c r="D397"/>
      <c r="E397"/>
      <c r="F397"/>
      <c r="G397"/>
      <c r="H397"/>
      <c r="I397"/>
      <c r="J397"/>
      <c r="K397"/>
      <c r="L397"/>
    </row>
    <row r="398" spans="1:12" s="14" customFormat="1" ht="15" customHeight="1" x14ac:dyDescent="0.3">
      <c r="A398"/>
      <c r="B398" s="54"/>
      <c r="C398" s="54"/>
      <c r="D398"/>
      <c r="E398"/>
      <c r="F398"/>
      <c r="G398"/>
      <c r="H398"/>
      <c r="I398"/>
      <c r="J398"/>
      <c r="K398"/>
      <c r="L398"/>
    </row>
    <row r="399" spans="1:12" s="14" customFormat="1" ht="15" customHeight="1" x14ac:dyDescent="0.3">
      <c r="A399"/>
      <c r="B399" s="54"/>
      <c r="C399" s="54"/>
      <c r="D399"/>
      <c r="E399"/>
      <c r="F399"/>
      <c r="G399"/>
      <c r="H399"/>
      <c r="I399"/>
      <c r="J399"/>
      <c r="K399"/>
      <c r="L399"/>
    </row>
    <row r="400" spans="1:12" s="14" customFormat="1" ht="15" customHeight="1" x14ac:dyDescent="0.3">
      <c r="A400"/>
      <c r="B400" s="54"/>
      <c r="C400" s="54"/>
      <c r="D400"/>
      <c r="E400"/>
      <c r="F400"/>
      <c r="G400"/>
      <c r="H400"/>
      <c r="I400"/>
      <c r="J400"/>
      <c r="K400"/>
      <c r="L400"/>
    </row>
    <row r="401" spans="1:12" s="14" customFormat="1" ht="15" customHeight="1" x14ac:dyDescent="0.3">
      <c r="A401"/>
      <c r="B401" s="54"/>
      <c r="C401" s="54"/>
      <c r="D401"/>
      <c r="E401"/>
      <c r="F401"/>
      <c r="G401"/>
      <c r="H401"/>
      <c r="I401"/>
      <c r="J401"/>
      <c r="K401"/>
      <c r="L401"/>
    </row>
    <row r="402" spans="1:12" s="14" customFormat="1" ht="15" customHeight="1" x14ac:dyDescent="0.3">
      <c r="A402"/>
      <c r="B402" s="54"/>
      <c r="C402" s="54"/>
      <c r="D402"/>
      <c r="E402"/>
      <c r="F402"/>
      <c r="G402"/>
      <c r="H402"/>
      <c r="I402"/>
      <c r="J402"/>
      <c r="K402"/>
      <c r="L402"/>
    </row>
    <row r="403" spans="1:12" s="14" customFormat="1" ht="15" customHeight="1" x14ac:dyDescent="0.3">
      <c r="A403"/>
      <c r="B403" s="54"/>
      <c r="C403" s="54"/>
      <c r="D403"/>
      <c r="E403"/>
      <c r="F403"/>
      <c r="G403"/>
      <c r="H403"/>
      <c r="I403"/>
      <c r="J403"/>
      <c r="K403"/>
      <c r="L403"/>
    </row>
    <row r="404" spans="1:12" s="14" customFormat="1" ht="15" customHeight="1" x14ac:dyDescent="0.3">
      <c r="A404"/>
      <c r="B404" s="54"/>
      <c r="C404" s="54"/>
      <c r="D404"/>
      <c r="E404"/>
      <c r="F404"/>
      <c r="G404"/>
      <c r="H404"/>
      <c r="I404"/>
      <c r="J404"/>
      <c r="K404"/>
      <c r="L404"/>
    </row>
    <row r="405" spans="1:12" s="14" customFormat="1" ht="15" customHeight="1" x14ac:dyDescent="0.3">
      <c r="A405"/>
      <c r="B405" s="54"/>
      <c r="C405" s="54"/>
      <c r="D405"/>
      <c r="E405"/>
      <c r="F405"/>
      <c r="G405"/>
      <c r="H405"/>
      <c r="I405"/>
      <c r="J405"/>
      <c r="K405"/>
      <c r="L405"/>
    </row>
    <row r="406" spans="1:12" s="14" customFormat="1" ht="15" customHeight="1" x14ac:dyDescent="0.3">
      <c r="A406"/>
      <c r="B406" s="54"/>
      <c r="C406" s="54"/>
      <c r="D406"/>
      <c r="E406"/>
      <c r="F406"/>
      <c r="G406"/>
      <c r="H406"/>
      <c r="I406"/>
      <c r="J406"/>
      <c r="K406"/>
      <c r="L406"/>
    </row>
    <row r="407" spans="1:12" s="14" customFormat="1" ht="15" customHeight="1" x14ac:dyDescent="0.3">
      <c r="A407"/>
      <c r="B407" s="54"/>
      <c r="C407" s="54"/>
      <c r="D407"/>
      <c r="E407"/>
      <c r="F407"/>
      <c r="G407"/>
      <c r="H407"/>
      <c r="I407"/>
      <c r="J407"/>
      <c r="K407"/>
      <c r="L407"/>
    </row>
    <row r="408" spans="1:12" s="14" customFormat="1" ht="15" customHeight="1" x14ac:dyDescent="0.3">
      <c r="A408"/>
      <c r="B408" s="54"/>
      <c r="C408" s="54"/>
      <c r="D408"/>
      <c r="E408"/>
      <c r="F408"/>
      <c r="G408"/>
      <c r="H408"/>
      <c r="I408"/>
      <c r="J408"/>
      <c r="K408"/>
      <c r="L408"/>
    </row>
    <row r="409" spans="1:12" s="14" customFormat="1" ht="15" customHeight="1" x14ac:dyDescent="0.3">
      <c r="A409"/>
      <c r="B409" s="54"/>
      <c r="C409" s="54"/>
      <c r="D409"/>
      <c r="E409"/>
      <c r="F409"/>
      <c r="G409"/>
      <c r="H409"/>
      <c r="I409"/>
      <c r="J409"/>
      <c r="K409"/>
      <c r="L409"/>
    </row>
    <row r="410" spans="1:12" s="14" customFormat="1" ht="15" customHeight="1" x14ac:dyDescent="0.3">
      <c r="A410"/>
      <c r="B410" s="54"/>
      <c r="C410" s="54"/>
      <c r="D410"/>
      <c r="E410"/>
      <c r="F410"/>
      <c r="G410"/>
      <c r="H410"/>
      <c r="I410"/>
      <c r="J410"/>
      <c r="K410"/>
      <c r="L410"/>
    </row>
    <row r="411" spans="1:12" s="14" customFormat="1" ht="15" customHeight="1" x14ac:dyDescent="0.3">
      <c r="A411"/>
      <c r="B411" s="54"/>
      <c r="C411" s="54"/>
      <c r="D411"/>
      <c r="E411"/>
      <c r="F411"/>
      <c r="G411"/>
      <c r="H411"/>
      <c r="I411"/>
      <c r="J411"/>
      <c r="K411"/>
      <c r="L411"/>
    </row>
    <row r="412" spans="1:12" s="14" customFormat="1" ht="15" customHeight="1" x14ac:dyDescent="0.3">
      <c r="A412"/>
      <c r="B412" s="54"/>
      <c r="C412" s="54"/>
      <c r="D412"/>
      <c r="E412"/>
      <c r="F412"/>
      <c r="G412"/>
      <c r="H412"/>
      <c r="I412"/>
      <c r="J412"/>
      <c r="K412"/>
      <c r="L412"/>
    </row>
    <row r="413" spans="1:12" s="14" customFormat="1" ht="15" customHeight="1" x14ac:dyDescent="0.3">
      <c r="A413"/>
      <c r="B413" s="54"/>
      <c r="C413" s="54"/>
      <c r="D413"/>
      <c r="E413"/>
      <c r="F413"/>
      <c r="G413"/>
      <c r="H413"/>
      <c r="I413"/>
      <c r="J413"/>
      <c r="K413"/>
      <c r="L413"/>
    </row>
    <row r="414" spans="1:12" s="14" customFormat="1" ht="15" customHeight="1" x14ac:dyDescent="0.3">
      <c r="A414"/>
      <c r="B414" s="54"/>
      <c r="C414" s="54"/>
      <c r="D414"/>
      <c r="E414"/>
      <c r="F414"/>
      <c r="G414"/>
      <c r="H414"/>
      <c r="I414"/>
      <c r="J414"/>
      <c r="K414"/>
      <c r="L414"/>
    </row>
    <row r="415" spans="1:12" s="14" customFormat="1" ht="15" customHeight="1" x14ac:dyDescent="0.3">
      <c r="A415"/>
      <c r="B415" s="54"/>
      <c r="C415" s="54"/>
      <c r="D415"/>
      <c r="E415"/>
      <c r="F415"/>
      <c r="G415"/>
      <c r="H415"/>
      <c r="I415"/>
      <c r="J415"/>
      <c r="K415"/>
      <c r="L415"/>
    </row>
    <row r="416" spans="1:12" s="14" customFormat="1" ht="15" customHeight="1" x14ac:dyDescent="0.3">
      <c r="A416"/>
      <c r="B416" s="54"/>
      <c r="C416" s="54"/>
      <c r="D416"/>
      <c r="E416"/>
      <c r="F416"/>
      <c r="G416"/>
      <c r="H416"/>
      <c r="I416"/>
      <c r="J416"/>
      <c r="K416"/>
      <c r="L416"/>
    </row>
    <row r="417" spans="1:12" s="14" customFormat="1" ht="15" customHeight="1" x14ac:dyDescent="0.3">
      <c r="A417"/>
      <c r="B417" s="54"/>
      <c r="C417" s="54"/>
      <c r="D417"/>
      <c r="E417"/>
      <c r="F417"/>
      <c r="G417"/>
      <c r="H417"/>
      <c r="I417"/>
      <c r="J417"/>
      <c r="K417"/>
      <c r="L417"/>
    </row>
    <row r="418" spans="1:12" s="14" customFormat="1" ht="15" customHeight="1" x14ac:dyDescent="0.3">
      <c r="A418"/>
      <c r="B418" s="54"/>
      <c r="C418" s="54"/>
      <c r="D418"/>
      <c r="E418"/>
      <c r="F418"/>
      <c r="G418"/>
      <c r="H418"/>
      <c r="I418"/>
      <c r="J418"/>
      <c r="K418"/>
      <c r="L418"/>
    </row>
    <row r="419" spans="1:12" s="14" customFormat="1" ht="15" customHeight="1" x14ac:dyDescent="0.3">
      <c r="A419"/>
      <c r="B419" s="54"/>
      <c r="C419" s="54"/>
      <c r="D419"/>
      <c r="E419"/>
      <c r="F419"/>
      <c r="G419"/>
      <c r="H419"/>
      <c r="I419"/>
      <c r="J419"/>
      <c r="K419"/>
      <c r="L419"/>
    </row>
    <row r="420" spans="1:12" s="14" customFormat="1" ht="15" customHeight="1" x14ac:dyDescent="0.3">
      <c r="A420"/>
      <c r="B420" s="54"/>
      <c r="C420" s="54"/>
      <c r="D420"/>
      <c r="E420"/>
      <c r="F420"/>
      <c r="G420"/>
      <c r="H420"/>
      <c r="I420"/>
      <c r="J420"/>
      <c r="K420"/>
      <c r="L420"/>
    </row>
    <row r="421" spans="1:12" s="14" customFormat="1" ht="15" customHeight="1" x14ac:dyDescent="0.3">
      <c r="A421"/>
      <c r="B421" s="54"/>
      <c r="C421" s="54"/>
      <c r="D421"/>
      <c r="E421"/>
      <c r="F421"/>
      <c r="G421"/>
      <c r="H421"/>
      <c r="I421"/>
      <c r="J421"/>
      <c r="K421"/>
      <c r="L421"/>
    </row>
    <row r="422" spans="1:12" s="14" customFormat="1" ht="15" customHeight="1" x14ac:dyDescent="0.3">
      <c r="A422"/>
      <c r="B422" s="54"/>
      <c r="C422" s="54"/>
      <c r="D422"/>
      <c r="E422"/>
      <c r="F422"/>
      <c r="G422"/>
      <c r="H422"/>
      <c r="I422"/>
      <c r="J422"/>
      <c r="K422"/>
      <c r="L422"/>
    </row>
    <row r="423" spans="1:12" s="14" customFormat="1" ht="15" customHeight="1" x14ac:dyDescent="0.3">
      <c r="A423"/>
      <c r="B423" s="54"/>
      <c r="C423" s="54"/>
      <c r="D423"/>
      <c r="E423"/>
      <c r="F423"/>
      <c r="G423"/>
      <c r="H423"/>
      <c r="I423"/>
      <c r="J423"/>
      <c r="K423"/>
      <c r="L423"/>
    </row>
    <row r="424" spans="1:12" s="14" customFormat="1" ht="15" customHeight="1" x14ac:dyDescent="0.3">
      <c r="A424"/>
      <c r="B424" s="54"/>
      <c r="C424" s="54"/>
      <c r="D424"/>
      <c r="E424"/>
      <c r="F424"/>
      <c r="G424"/>
      <c r="H424"/>
      <c r="I424"/>
      <c r="J424"/>
      <c r="K424"/>
      <c r="L424"/>
    </row>
    <row r="425" spans="1:12" s="14" customFormat="1" ht="15" customHeight="1" x14ac:dyDescent="0.3">
      <c r="A425"/>
      <c r="B425" s="54"/>
      <c r="C425" s="54"/>
      <c r="D425"/>
      <c r="E425"/>
      <c r="F425"/>
      <c r="G425"/>
      <c r="H425"/>
      <c r="I425"/>
      <c r="J425"/>
      <c r="K425"/>
      <c r="L425"/>
    </row>
    <row r="426" spans="1:12" s="14" customFormat="1" ht="15" customHeight="1" x14ac:dyDescent="0.3">
      <c r="A426"/>
      <c r="B426" s="54"/>
      <c r="C426" s="54"/>
      <c r="D426"/>
      <c r="E426"/>
      <c r="F426"/>
      <c r="G426"/>
      <c r="H426"/>
      <c r="I426"/>
      <c r="J426"/>
      <c r="K426"/>
      <c r="L426"/>
    </row>
    <row r="427" spans="1:12" s="14" customFormat="1" ht="15" customHeight="1" x14ac:dyDescent="0.3">
      <c r="A427"/>
      <c r="B427" s="54"/>
      <c r="C427" s="54"/>
      <c r="D427"/>
      <c r="E427"/>
      <c r="F427"/>
      <c r="G427"/>
      <c r="H427"/>
      <c r="I427"/>
      <c r="J427"/>
      <c r="K427"/>
      <c r="L427"/>
    </row>
    <row r="428" spans="1:12" s="14" customFormat="1" ht="15" customHeight="1" x14ac:dyDescent="0.3">
      <c r="A428"/>
      <c r="B428" s="54"/>
      <c r="C428" s="54"/>
      <c r="D428"/>
      <c r="E428"/>
      <c r="F428"/>
      <c r="G428"/>
      <c r="H428"/>
      <c r="I428"/>
      <c r="J428"/>
      <c r="K428"/>
      <c r="L428"/>
    </row>
    <row r="429" spans="1:12" s="14" customFormat="1" ht="15" customHeight="1" x14ac:dyDescent="0.3">
      <c r="A429"/>
      <c r="B429" s="54"/>
      <c r="C429" s="54"/>
      <c r="D429"/>
      <c r="E429"/>
      <c r="F429"/>
      <c r="G429"/>
      <c r="H429"/>
      <c r="I429"/>
      <c r="J429"/>
      <c r="K429"/>
      <c r="L429"/>
    </row>
    <row r="430" spans="1:12" s="14" customFormat="1" ht="15" customHeight="1" x14ac:dyDescent="0.3">
      <c r="A430"/>
      <c r="B430" s="54"/>
      <c r="C430" s="54"/>
      <c r="D430"/>
      <c r="E430"/>
      <c r="F430"/>
      <c r="G430"/>
      <c r="H430"/>
      <c r="I430"/>
      <c r="J430"/>
      <c r="K430"/>
      <c r="L430"/>
    </row>
    <row r="431" spans="1:12" s="14" customFormat="1" ht="15" customHeight="1" x14ac:dyDescent="0.3">
      <c r="A431"/>
      <c r="B431" s="54"/>
      <c r="C431" s="54"/>
      <c r="D431"/>
      <c r="E431"/>
      <c r="F431"/>
      <c r="G431"/>
      <c r="H431"/>
      <c r="I431"/>
      <c r="J431"/>
      <c r="K431"/>
      <c r="L431"/>
    </row>
    <row r="432" spans="1:12" s="14" customFormat="1" ht="15" customHeight="1" x14ac:dyDescent="0.3">
      <c r="A432"/>
      <c r="B432" s="54"/>
      <c r="C432" s="54"/>
      <c r="D432"/>
      <c r="E432"/>
      <c r="F432"/>
      <c r="G432"/>
      <c r="H432"/>
      <c r="I432"/>
      <c r="J432"/>
      <c r="K432"/>
      <c r="L432"/>
    </row>
    <row r="433" spans="1:12" s="14" customFormat="1" ht="15" customHeight="1" x14ac:dyDescent="0.3">
      <c r="A433"/>
      <c r="B433" s="54"/>
      <c r="C433" s="54"/>
      <c r="D433"/>
      <c r="E433"/>
      <c r="F433"/>
      <c r="G433"/>
      <c r="H433"/>
      <c r="I433"/>
      <c r="J433"/>
      <c r="K433"/>
      <c r="L433"/>
    </row>
    <row r="434" spans="1:12" s="14" customFormat="1" ht="15" customHeight="1" x14ac:dyDescent="0.3">
      <c r="A434"/>
      <c r="B434" s="54"/>
      <c r="C434" s="54"/>
      <c r="D434"/>
      <c r="E434"/>
      <c r="F434"/>
      <c r="G434"/>
      <c r="H434"/>
      <c r="I434"/>
      <c r="J434"/>
      <c r="K434"/>
      <c r="L434"/>
    </row>
    <row r="435" spans="1:12" s="14" customFormat="1" ht="15" customHeight="1" x14ac:dyDescent="0.3">
      <c r="A435"/>
      <c r="B435" s="54"/>
      <c r="C435" s="54"/>
      <c r="D435"/>
      <c r="E435"/>
      <c r="F435"/>
      <c r="G435"/>
      <c r="H435"/>
      <c r="I435"/>
      <c r="J435"/>
      <c r="K435"/>
      <c r="L435"/>
    </row>
    <row r="436" spans="1:12" s="14" customFormat="1" ht="15" customHeight="1" x14ac:dyDescent="0.3">
      <c r="A436"/>
      <c r="B436" s="54"/>
      <c r="C436" s="54"/>
      <c r="D436"/>
      <c r="E436"/>
      <c r="F436"/>
      <c r="G436"/>
      <c r="H436"/>
      <c r="I436"/>
      <c r="J436"/>
      <c r="K436"/>
      <c r="L436"/>
    </row>
    <row r="437" spans="1:12" s="14" customFormat="1" ht="15" customHeight="1" x14ac:dyDescent="0.3">
      <c r="A437"/>
      <c r="B437" s="54"/>
      <c r="C437" s="54"/>
      <c r="D437"/>
      <c r="E437"/>
      <c r="F437"/>
      <c r="G437"/>
      <c r="H437"/>
      <c r="I437"/>
      <c r="J437"/>
      <c r="K437"/>
      <c r="L437"/>
    </row>
    <row r="438" spans="1:12" s="14" customFormat="1" ht="15" customHeight="1" x14ac:dyDescent="0.3">
      <c r="A438"/>
      <c r="B438" s="54"/>
      <c r="C438" s="54"/>
      <c r="D438"/>
      <c r="E438"/>
      <c r="F438"/>
      <c r="G438"/>
      <c r="H438"/>
      <c r="I438"/>
      <c r="J438"/>
      <c r="K438"/>
      <c r="L438"/>
    </row>
    <row r="439" spans="1:12" s="14" customFormat="1" ht="15" customHeight="1" x14ac:dyDescent="0.3">
      <c r="A439"/>
      <c r="B439" s="54"/>
      <c r="C439" s="54"/>
      <c r="D439"/>
      <c r="E439"/>
      <c r="F439"/>
      <c r="G439"/>
      <c r="H439"/>
      <c r="I439"/>
      <c r="J439"/>
      <c r="K439"/>
      <c r="L439"/>
    </row>
    <row r="440" spans="1:12" s="14" customFormat="1" ht="15" customHeight="1" x14ac:dyDescent="0.3">
      <c r="A440"/>
      <c r="B440" s="54"/>
      <c r="C440" s="54"/>
      <c r="D440"/>
      <c r="E440"/>
      <c r="F440"/>
      <c r="G440"/>
      <c r="H440"/>
      <c r="I440"/>
      <c r="J440"/>
      <c r="K440"/>
      <c r="L440"/>
    </row>
    <row r="441" spans="1:12" s="14" customFormat="1" ht="15" customHeight="1" x14ac:dyDescent="0.3">
      <c r="A441"/>
      <c r="B441" s="54"/>
      <c r="C441" s="54"/>
      <c r="D441"/>
      <c r="E441"/>
      <c r="F441"/>
      <c r="G441"/>
      <c r="H441"/>
      <c r="I441"/>
      <c r="J441"/>
      <c r="K441"/>
      <c r="L441"/>
    </row>
    <row r="442" spans="1:12" s="14" customFormat="1" ht="15" customHeight="1" x14ac:dyDescent="0.3">
      <c r="A442"/>
      <c r="B442" s="54"/>
      <c r="C442" s="54"/>
      <c r="D442"/>
      <c r="E442"/>
      <c r="F442"/>
      <c r="G442"/>
      <c r="H442"/>
      <c r="I442"/>
      <c r="J442"/>
      <c r="K442"/>
      <c r="L442"/>
    </row>
    <row r="443" spans="1:12" s="14" customFormat="1" ht="15" customHeight="1" x14ac:dyDescent="0.3">
      <c r="A443"/>
      <c r="B443" s="54"/>
      <c r="C443" s="54"/>
      <c r="D443"/>
      <c r="E443"/>
      <c r="F443"/>
      <c r="G443"/>
      <c r="H443"/>
      <c r="I443"/>
      <c r="J443"/>
      <c r="K443"/>
      <c r="L443"/>
    </row>
    <row r="444" spans="1:12" s="14" customFormat="1" ht="15" customHeight="1" x14ac:dyDescent="0.3">
      <c r="A444"/>
      <c r="B444" s="54"/>
      <c r="C444" s="54"/>
      <c r="D444"/>
      <c r="E444"/>
      <c r="F444"/>
      <c r="G444"/>
      <c r="H444"/>
      <c r="I444"/>
      <c r="J444"/>
      <c r="K444"/>
      <c r="L444"/>
    </row>
    <row r="445" spans="1:12" s="14" customFormat="1" ht="15" customHeight="1" x14ac:dyDescent="0.3">
      <c r="A445"/>
      <c r="B445" s="54"/>
      <c r="C445" s="54"/>
      <c r="D445"/>
      <c r="E445"/>
      <c r="F445"/>
      <c r="G445"/>
      <c r="H445"/>
      <c r="I445"/>
      <c r="J445"/>
      <c r="K445"/>
      <c r="L445"/>
    </row>
    <row r="446" spans="1:12" s="14" customFormat="1" ht="15" customHeight="1" x14ac:dyDescent="0.3">
      <c r="A446"/>
      <c r="B446" s="54"/>
      <c r="C446" s="54"/>
      <c r="D446"/>
      <c r="E446"/>
      <c r="F446"/>
      <c r="G446"/>
      <c r="H446"/>
      <c r="I446"/>
      <c r="J446"/>
      <c r="K446"/>
      <c r="L446"/>
    </row>
    <row r="447" spans="1:12" s="14" customFormat="1" ht="15" customHeight="1" x14ac:dyDescent="0.3">
      <c r="A447"/>
      <c r="B447" s="54"/>
      <c r="C447" s="54"/>
      <c r="D447"/>
      <c r="E447"/>
      <c r="F447"/>
      <c r="G447"/>
      <c r="H447"/>
      <c r="I447"/>
      <c r="J447"/>
      <c r="K447"/>
      <c r="L447"/>
    </row>
    <row r="448" spans="1:12" s="14" customFormat="1" ht="15" customHeight="1" x14ac:dyDescent="0.3">
      <c r="A448"/>
      <c r="B448" s="54"/>
      <c r="C448" s="54"/>
      <c r="D448"/>
      <c r="E448"/>
      <c r="F448"/>
      <c r="G448"/>
      <c r="H448"/>
      <c r="I448"/>
      <c r="J448"/>
      <c r="K448"/>
      <c r="L448"/>
    </row>
    <row r="449" spans="1:12" s="14" customFormat="1" ht="15" customHeight="1" x14ac:dyDescent="0.3">
      <c r="A449"/>
      <c r="B449" s="54"/>
      <c r="C449" s="54"/>
      <c r="D449"/>
      <c r="E449"/>
      <c r="F449"/>
      <c r="G449"/>
      <c r="H449"/>
      <c r="I449"/>
      <c r="J449"/>
      <c r="K449"/>
      <c r="L449"/>
    </row>
    <row r="450" spans="1:12" s="14" customFormat="1" ht="15" customHeight="1" x14ac:dyDescent="0.3">
      <c r="A450"/>
      <c r="B450" s="54"/>
      <c r="C450" s="54"/>
      <c r="D450"/>
      <c r="E450"/>
      <c r="F450"/>
      <c r="G450"/>
      <c r="H450"/>
      <c r="I450"/>
      <c r="J450"/>
      <c r="K450"/>
      <c r="L450"/>
    </row>
    <row r="451" spans="1:12" s="14" customFormat="1" ht="15" customHeight="1" x14ac:dyDescent="0.3">
      <c r="A451"/>
      <c r="B451" s="54"/>
      <c r="C451" s="54"/>
      <c r="D451"/>
      <c r="E451"/>
      <c r="F451"/>
      <c r="G451"/>
      <c r="H451"/>
      <c r="I451"/>
      <c r="J451"/>
      <c r="K451"/>
      <c r="L451"/>
    </row>
    <row r="452" spans="1:12" s="14" customFormat="1" ht="15" customHeight="1" x14ac:dyDescent="0.3">
      <c r="A452"/>
      <c r="B452" s="54"/>
      <c r="C452" s="54"/>
      <c r="D452"/>
      <c r="E452"/>
      <c r="F452"/>
      <c r="G452"/>
      <c r="H452"/>
      <c r="I452"/>
      <c r="J452"/>
      <c r="K452"/>
      <c r="L452"/>
    </row>
    <row r="453" spans="1:12" s="14" customFormat="1" ht="15" customHeight="1" x14ac:dyDescent="0.3">
      <c r="A453"/>
      <c r="B453" s="54"/>
      <c r="C453" s="54"/>
      <c r="D453"/>
      <c r="E453"/>
      <c r="F453"/>
      <c r="G453"/>
      <c r="H453"/>
      <c r="I453"/>
      <c r="J453"/>
      <c r="K453"/>
      <c r="L453"/>
    </row>
    <row r="454" spans="1:12" s="14" customFormat="1" ht="15" customHeight="1" x14ac:dyDescent="0.3">
      <c r="A454"/>
      <c r="B454" s="54"/>
      <c r="C454" s="54"/>
      <c r="D454"/>
      <c r="E454"/>
      <c r="F454"/>
      <c r="G454"/>
      <c r="H454"/>
      <c r="I454"/>
      <c r="J454"/>
      <c r="K454"/>
      <c r="L454"/>
    </row>
    <row r="455" spans="1:12" s="14" customFormat="1" ht="15" customHeight="1" x14ac:dyDescent="0.3">
      <c r="A455"/>
      <c r="B455" s="54"/>
      <c r="C455" s="54"/>
      <c r="D455"/>
      <c r="E455"/>
      <c r="F455"/>
      <c r="G455"/>
      <c r="H455"/>
      <c r="I455"/>
      <c r="J455"/>
      <c r="K455"/>
      <c r="L455"/>
    </row>
    <row r="456" spans="1:12" s="14" customFormat="1" ht="15" customHeight="1" x14ac:dyDescent="0.3">
      <c r="A456"/>
      <c r="B456" s="54"/>
      <c r="C456" s="54"/>
      <c r="D456"/>
      <c r="E456"/>
      <c r="F456"/>
      <c r="G456"/>
      <c r="H456"/>
      <c r="I456"/>
      <c r="J456"/>
      <c r="K456"/>
      <c r="L456"/>
    </row>
    <row r="457" spans="1:12" s="14" customFormat="1" ht="15" customHeight="1" x14ac:dyDescent="0.3">
      <c r="A457"/>
      <c r="B457" s="54"/>
      <c r="C457" s="54"/>
      <c r="D457"/>
      <c r="E457"/>
      <c r="F457"/>
      <c r="G457"/>
      <c r="H457"/>
      <c r="I457"/>
      <c r="J457"/>
      <c r="K457"/>
      <c r="L457"/>
    </row>
    <row r="458" spans="1:12" s="14" customFormat="1" ht="15" customHeight="1" x14ac:dyDescent="0.3">
      <c r="A458"/>
      <c r="B458" s="54"/>
      <c r="C458" s="54"/>
      <c r="D458"/>
      <c r="E458"/>
      <c r="F458"/>
      <c r="G458"/>
      <c r="H458"/>
      <c r="I458"/>
      <c r="J458"/>
      <c r="K458"/>
      <c r="L458"/>
    </row>
    <row r="459" spans="1:12" s="14" customFormat="1" ht="15" customHeight="1" x14ac:dyDescent="0.3">
      <c r="A459"/>
      <c r="B459" s="54"/>
      <c r="C459" s="54"/>
      <c r="D459"/>
      <c r="E459"/>
      <c r="F459"/>
      <c r="G459"/>
      <c r="H459"/>
      <c r="I459"/>
      <c r="J459"/>
      <c r="K459"/>
      <c r="L459"/>
    </row>
    <row r="460" spans="1:12" s="14" customFormat="1" ht="15" customHeight="1" x14ac:dyDescent="0.3">
      <c r="A460"/>
      <c r="B460" s="54"/>
      <c r="C460" s="54"/>
      <c r="D460"/>
      <c r="E460"/>
      <c r="F460"/>
      <c r="G460"/>
      <c r="H460"/>
      <c r="I460"/>
      <c r="J460"/>
      <c r="K460"/>
      <c r="L460"/>
    </row>
    <row r="461" spans="1:12" s="14" customFormat="1" ht="15" customHeight="1" x14ac:dyDescent="0.3">
      <c r="A461"/>
      <c r="B461" s="54"/>
      <c r="C461" s="54"/>
      <c r="D461"/>
      <c r="E461"/>
      <c r="F461"/>
      <c r="G461"/>
      <c r="H461"/>
      <c r="I461"/>
      <c r="J461"/>
      <c r="K461"/>
      <c r="L461"/>
    </row>
    <row r="462" spans="1:12" s="14" customFormat="1" ht="15" customHeight="1" x14ac:dyDescent="0.3">
      <c r="A462"/>
      <c r="B462" s="54"/>
      <c r="C462" s="54"/>
      <c r="D462"/>
      <c r="E462"/>
      <c r="F462"/>
      <c r="G462"/>
      <c r="H462"/>
      <c r="I462"/>
      <c r="J462"/>
      <c r="K462"/>
      <c r="L462"/>
    </row>
    <row r="463" spans="1:12" s="14" customFormat="1" ht="15" customHeight="1" x14ac:dyDescent="0.3">
      <c r="A463"/>
      <c r="B463" s="54"/>
      <c r="C463" s="54"/>
      <c r="D463"/>
      <c r="E463"/>
      <c r="F463"/>
      <c r="G463"/>
      <c r="H463"/>
      <c r="I463"/>
      <c r="J463"/>
      <c r="K463"/>
      <c r="L463"/>
    </row>
    <row r="464" spans="1:12" s="14" customFormat="1" ht="15" customHeight="1" x14ac:dyDescent="0.3">
      <c r="A464"/>
      <c r="B464" s="54"/>
      <c r="C464" s="54"/>
      <c r="D464"/>
      <c r="E464"/>
      <c r="F464"/>
      <c r="G464"/>
      <c r="H464"/>
      <c r="I464"/>
      <c r="J464"/>
      <c r="K464"/>
      <c r="L464"/>
    </row>
    <row r="465" spans="1:12" s="14" customFormat="1" ht="15" customHeight="1" x14ac:dyDescent="0.3">
      <c r="A465"/>
      <c r="B465" s="54"/>
      <c r="C465" s="54"/>
      <c r="D465"/>
      <c r="E465"/>
      <c r="F465"/>
      <c r="G465"/>
      <c r="H465"/>
      <c r="I465"/>
      <c r="J465"/>
      <c r="K465"/>
      <c r="L465"/>
    </row>
    <row r="466" spans="1:12" s="14" customFormat="1" ht="15" customHeight="1" x14ac:dyDescent="0.3">
      <c r="A466"/>
      <c r="B466" s="54"/>
      <c r="C466" s="54"/>
      <c r="D466"/>
      <c r="E466"/>
      <c r="F466"/>
      <c r="G466"/>
      <c r="H466"/>
      <c r="I466"/>
      <c r="J466"/>
      <c r="K466"/>
      <c r="L466"/>
    </row>
    <row r="467" spans="1:12" s="14" customFormat="1" ht="15" customHeight="1" x14ac:dyDescent="0.3">
      <c r="A467"/>
      <c r="B467" s="54"/>
      <c r="C467" s="54"/>
      <c r="D467"/>
      <c r="E467"/>
      <c r="F467"/>
      <c r="G467"/>
      <c r="H467"/>
      <c r="I467"/>
      <c r="J467"/>
      <c r="K467"/>
      <c r="L467"/>
    </row>
    <row r="468" spans="1:12" s="14" customFormat="1" ht="15" customHeight="1" x14ac:dyDescent="0.3">
      <c r="A468"/>
      <c r="B468" s="54"/>
      <c r="C468" s="54"/>
      <c r="D468"/>
      <c r="E468"/>
      <c r="F468"/>
      <c r="G468"/>
      <c r="H468"/>
      <c r="I468"/>
      <c r="J468"/>
      <c r="K468"/>
      <c r="L468"/>
    </row>
    <row r="469" spans="1:12" s="14" customFormat="1" ht="15" customHeight="1" x14ac:dyDescent="0.3">
      <c r="A469"/>
      <c r="B469" s="54"/>
      <c r="C469" s="54"/>
      <c r="D469"/>
      <c r="E469"/>
      <c r="F469"/>
      <c r="G469"/>
      <c r="H469"/>
      <c r="I469"/>
      <c r="J469"/>
      <c r="K469"/>
      <c r="L469"/>
    </row>
    <row r="470" spans="1:12" s="14" customFormat="1" ht="15" customHeight="1" x14ac:dyDescent="0.3">
      <c r="A470"/>
      <c r="B470" s="54"/>
      <c r="C470" s="54"/>
      <c r="D470"/>
      <c r="E470"/>
      <c r="F470"/>
      <c r="G470"/>
      <c r="H470"/>
      <c r="I470"/>
      <c r="J470"/>
      <c r="K470"/>
      <c r="L470"/>
    </row>
    <row r="471" spans="1:12" s="14" customFormat="1" ht="15" customHeight="1" x14ac:dyDescent="0.3">
      <c r="A471"/>
      <c r="B471" s="54"/>
      <c r="C471" s="54"/>
      <c r="D471"/>
      <c r="E471"/>
      <c r="F471"/>
      <c r="G471"/>
      <c r="H471"/>
      <c r="I471"/>
      <c r="J471"/>
      <c r="K471"/>
      <c r="L471"/>
    </row>
    <row r="472" spans="1:12" s="14" customFormat="1" ht="15" customHeight="1" x14ac:dyDescent="0.3">
      <c r="A472"/>
      <c r="B472" s="54"/>
      <c r="C472" s="54"/>
      <c r="D472"/>
      <c r="E472"/>
      <c r="F472"/>
      <c r="G472"/>
      <c r="H472"/>
      <c r="I472"/>
      <c r="J472"/>
      <c r="K472"/>
      <c r="L472"/>
    </row>
    <row r="473" spans="1:12" s="14" customFormat="1" ht="15" customHeight="1" x14ac:dyDescent="0.3">
      <c r="A473"/>
      <c r="B473" s="54"/>
      <c r="C473" s="54"/>
      <c r="D473"/>
      <c r="E473"/>
      <c r="F473"/>
      <c r="G473"/>
      <c r="H473"/>
      <c r="I473"/>
      <c r="J473"/>
      <c r="K473"/>
      <c r="L473"/>
    </row>
    <row r="474" spans="1:12" s="14" customFormat="1" ht="15" customHeight="1" x14ac:dyDescent="0.3">
      <c r="A474"/>
      <c r="B474" s="54"/>
      <c r="C474" s="54"/>
      <c r="D474"/>
      <c r="E474"/>
      <c r="F474"/>
      <c r="G474"/>
      <c r="H474"/>
      <c r="I474"/>
      <c r="J474"/>
      <c r="K474"/>
      <c r="L474"/>
    </row>
    <row r="475" spans="1:12" s="14" customFormat="1" ht="15" customHeight="1" x14ac:dyDescent="0.3">
      <c r="A475"/>
      <c r="B475" s="54"/>
      <c r="C475" s="54"/>
      <c r="D475"/>
      <c r="E475"/>
      <c r="F475"/>
      <c r="G475"/>
      <c r="H475"/>
      <c r="I475"/>
      <c r="J475"/>
      <c r="K475"/>
      <c r="L475"/>
    </row>
    <row r="476" spans="1:12" s="14" customFormat="1" ht="15" customHeight="1" x14ac:dyDescent="0.3">
      <c r="A476"/>
      <c r="B476" s="54"/>
      <c r="C476" s="54"/>
      <c r="D476"/>
      <c r="E476"/>
      <c r="F476"/>
      <c r="G476"/>
      <c r="H476"/>
      <c r="I476"/>
      <c r="J476"/>
      <c r="K476"/>
      <c r="L476"/>
    </row>
    <row r="477" spans="1:12" s="14" customFormat="1" ht="15" customHeight="1" x14ac:dyDescent="0.3">
      <c r="A477"/>
      <c r="B477" s="54"/>
      <c r="C477" s="54"/>
      <c r="D477"/>
      <c r="E477"/>
      <c r="F477"/>
      <c r="G477"/>
      <c r="H477"/>
      <c r="I477"/>
      <c r="J477"/>
      <c r="K477"/>
      <c r="L477"/>
    </row>
    <row r="478" spans="1:12" s="14" customFormat="1" ht="15" customHeight="1" x14ac:dyDescent="0.3">
      <c r="A478"/>
      <c r="B478" s="54"/>
      <c r="C478" s="54"/>
      <c r="D478"/>
      <c r="E478"/>
      <c r="F478"/>
      <c r="G478"/>
      <c r="H478"/>
      <c r="I478"/>
      <c r="J478"/>
      <c r="K478"/>
      <c r="L478"/>
    </row>
    <row r="479" spans="1:12" s="14" customFormat="1" ht="15" customHeight="1" x14ac:dyDescent="0.3">
      <c r="A479"/>
      <c r="B479" s="54"/>
      <c r="C479" s="54"/>
      <c r="D479"/>
      <c r="E479"/>
      <c r="F479"/>
      <c r="G479"/>
      <c r="H479"/>
      <c r="I479"/>
      <c r="J479"/>
      <c r="K479"/>
      <c r="L479"/>
    </row>
    <row r="480" spans="1:12" s="14" customFormat="1" ht="15" customHeight="1" x14ac:dyDescent="0.3">
      <c r="A480"/>
      <c r="B480" s="54"/>
      <c r="C480" s="54"/>
      <c r="D480"/>
      <c r="E480"/>
      <c r="F480"/>
      <c r="G480"/>
      <c r="H480"/>
      <c r="I480"/>
      <c r="J480"/>
      <c r="K480"/>
      <c r="L480"/>
    </row>
    <row r="481" spans="1:12" s="14" customFormat="1" ht="15" customHeight="1" x14ac:dyDescent="0.3">
      <c r="A481"/>
      <c r="B481" s="54"/>
      <c r="C481" s="54"/>
      <c r="D481"/>
      <c r="E481"/>
      <c r="F481"/>
      <c r="G481"/>
      <c r="H481"/>
      <c r="I481"/>
      <c r="J481"/>
      <c r="K481"/>
      <c r="L481"/>
    </row>
    <row r="482" spans="1:12" s="14" customFormat="1" ht="15" customHeight="1" x14ac:dyDescent="0.3">
      <c r="A482"/>
      <c r="B482" s="54"/>
      <c r="C482" s="54"/>
      <c r="D482"/>
      <c r="E482"/>
      <c r="F482"/>
      <c r="G482"/>
      <c r="H482"/>
      <c r="I482"/>
      <c r="J482"/>
      <c r="K482"/>
      <c r="L482"/>
    </row>
    <row r="483" spans="1:12" s="14" customFormat="1" ht="15" customHeight="1" x14ac:dyDescent="0.3">
      <c r="A483"/>
      <c r="B483" s="54"/>
      <c r="C483" s="54"/>
      <c r="D483"/>
      <c r="E483"/>
      <c r="F483"/>
      <c r="G483"/>
      <c r="H483"/>
      <c r="I483"/>
      <c r="J483"/>
      <c r="K483"/>
      <c r="L483"/>
    </row>
    <row r="484" spans="1:12" s="14" customFormat="1" ht="15" customHeight="1" x14ac:dyDescent="0.3">
      <c r="A484"/>
      <c r="B484" s="54"/>
      <c r="C484" s="54"/>
      <c r="D484"/>
      <c r="E484"/>
      <c r="F484"/>
      <c r="G484"/>
      <c r="H484"/>
      <c r="I484"/>
      <c r="J484"/>
      <c r="K484"/>
      <c r="L484"/>
    </row>
    <row r="485" spans="1:12" s="14" customFormat="1" ht="15" customHeight="1" x14ac:dyDescent="0.3">
      <c r="A485"/>
      <c r="B485" s="54"/>
      <c r="C485" s="54"/>
      <c r="D485"/>
      <c r="E485"/>
      <c r="F485"/>
      <c r="G485"/>
      <c r="H485"/>
      <c r="I485"/>
      <c r="J485"/>
      <c r="K485"/>
      <c r="L485"/>
    </row>
    <row r="486" spans="1:12" s="14" customFormat="1" ht="15" customHeight="1" x14ac:dyDescent="0.3">
      <c r="A486"/>
      <c r="B486" s="54"/>
      <c r="C486" s="54"/>
      <c r="D486"/>
      <c r="E486"/>
      <c r="F486"/>
      <c r="G486"/>
      <c r="H486"/>
      <c r="I486"/>
      <c r="J486"/>
      <c r="K486"/>
      <c r="L486"/>
    </row>
    <row r="487" spans="1:12" s="14" customFormat="1" ht="15" customHeight="1" x14ac:dyDescent="0.3">
      <c r="A487"/>
      <c r="B487" s="54"/>
      <c r="C487" s="54"/>
      <c r="D487"/>
      <c r="E487"/>
      <c r="F487"/>
      <c r="G487"/>
      <c r="H487"/>
      <c r="I487"/>
      <c r="J487"/>
      <c r="K487"/>
      <c r="L487"/>
    </row>
    <row r="488" spans="1:12" s="14" customFormat="1" ht="15" customHeight="1" x14ac:dyDescent="0.3">
      <c r="A488"/>
      <c r="B488" s="54"/>
      <c r="C488" s="54"/>
      <c r="D488"/>
      <c r="E488"/>
      <c r="F488"/>
      <c r="G488"/>
      <c r="H488"/>
      <c r="I488"/>
      <c r="J488"/>
      <c r="K488"/>
      <c r="L488"/>
    </row>
    <row r="489" spans="1:12" s="14" customFormat="1" ht="15" customHeight="1" x14ac:dyDescent="0.3">
      <c r="A489"/>
      <c r="B489" s="54"/>
      <c r="C489" s="54"/>
      <c r="D489"/>
      <c r="E489"/>
      <c r="F489"/>
      <c r="G489"/>
      <c r="H489"/>
      <c r="I489"/>
      <c r="J489"/>
      <c r="K489"/>
      <c r="L489"/>
    </row>
    <row r="490" spans="1:12" s="14" customFormat="1" ht="15" customHeight="1" x14ac:dyDescent="0.3">
      <c r="A490"/>
      <c r="B490" s="54"/>
      <c r="C490" s="54"/>
      <c r="D490"/>
      <c r="E490"/>
      <c r="F490"/>
      <c r="G490"/>
      <c r="H490"/>
      <c r="I490"/>
      <c r="J490"/>
      <c r="K490"/>
      <c r="L490"/>
    </row>
    <row r="491" spans="1:12" s="14" customFormat="1" ht="15" customHeight="1" x14ac:dyDescent="0.3">
      <c r="A491"/>
      <c r="B491" s="54"/>
      <c r="C491" s="54"/>
      <c r="D491"/>
      <c r="E491"/>
      <c r="F491"/>
      <c r="G491"/>
      <c r="H491"/>
      <c r="I491"/>
      <c r="J491"/>
      <c r="K491"/>
      <c r="L491"/>
    </row>
    <row r="492" spans="1:12" s="14" customFormat="1" ht="15" customHeight="1" x14ac:dyDescent="0.3">
      <c r="A492"/>
      <c r="B492" s="54"/>
      <c r="C492" s="54"/>
      <c r="D492"/>
      <c r="E492"/>
      <c r="F492"/>
      <c r="G492"/>
      <c r="H492"/>
      <c r="I492"/>
      <c r="J492"/>
      <c r="K492"/>
      <c r="L492"/>
    </row>
    <row r="493" spans="1:12" s="14" customFormat="1" ht="15" customHeight="1" x14ac:dyDescent="0.3">
      <c r="A493"/>
      <c r="B493" s="54"/>
      <c r="C493" s="54"/>
      <c r="D493"/>
      <c r="E493"/>
      <c r="F493"/>
      <c r="G493"/>
      <c r="H493"/>
      <c r="I493"/>
      <c r="J493"/>
      <c r="K493"/>
      <c r="L493"/>
    </row>
    <row r="494" spans="1:12" s="14" customFormat="1" ht="15" customHeight="1" x14ac:dyDescent="0.3">
      <c r="A494"/>
      <c r="B494" s="54"/>
      <c r="C494" s="54"/>
      <c r="D494"/>
      <c r="E494"/>
      <c r="F494"/>
      <c r="G494"/>
      <c r="H494"/>
      <c r="I494"/>
      <c r="J494"/>
      <c r="K494"/>
      <c r="L494"/>
    </row>
    <row r="495" spans="1:12" s="14" customFormat="1" ht="15" customHeight="1" x14ac:dyDescent="0.3">
      <c r="A495"/>
      <c r="B495" s="54"/>
      <c r="C495" s="54"/>
      <c r="D495"/>
      <c r="E495"/>
      <c r="F495"/>
      <c r="G495"/>
      <c r="H495"/>
      <c r="I495"/>
      <c r="J495"/>
      <c r="K495"/>
      <c r="L495"/>
    </row>
    <row r="496" spans="1:12" s="14" customFormat="1" ht="15" customHeight="1" x14ac:dyDescent="0.3">
      <c r="A496"/>
      <c r="B496" s="54"/>
      <c r="C496" s="54"/>
      <c r="D496"/>
      <c r="E496"/>
      <c r="F496"/>
      <c r="G496"/>
      <c r="H496"/>
      <c r="I496"/>
      <c r="J496"/>
      <c r="K496"/>
      <c r="L496"/>
    </row>
    <row r="497" spans="1:12" s="14" customFormat="1" ht="15" customHeight="1" x14ac:dyDescent="0.3">
      <c r="A497"/>
      <c r="B497" s="54"/>
      <c r="C497" s="54"/>
      <c r="D497"/>
      <c r="E497"/>
      <c r="F497"/>
      <c r="G497"/>
      <c r="H497"/>
      <c r="I497"/>
      <c r="J497"/>
      <c r="K497"/>
      <c r="L497"/>
    </row>
    <row r="498" spans="1:12" s="14" customFormat="1" ht="15" customHeight="1" x14ac:dyDescent="0.3">
      <c r="A498"/>
      <c r="B498" s="54"/>
      <c r="C498" s="54"/>
      <c r="D498"/>
      <c r="E498"/>
      <c r="F498"/>
      <c r="G498"/>
      <c r="H498"/>
      <c r="I498"/>
      <c r="J498"/>
      <c r="K498"/>
      <c r="L498"/>
    </row>
    <row r="499" spans="1:12" s="14" customFormat="1" ht="15" customHeight="1" x14ac:dyDescent="0.3">
      <c r="A499"/>
      <c r="B499" s="54"/>
      <c r="C499" s="54"/>
      <c r="D499"/>
      <c r="E499"/>
      <c r="F499"/>
      <c r="G499"/>
      <c r="H499"/>
      <c r="I499"/>
      <c r="J499"/>
      <c r="K499"/>
      <c r="L499"/>
    </row>
    <row r="500" spans="1:12" s="14" customFormat="1" ht="15" customHeight="1" x14ac:dyDescent="0.3">
      <c r="A500"/>
      <c r="B500" s="54"/>
      <c r="C500" s="54"/>
      <c r="D500"/>
      <c r="E500"/>
      <c r="F500"/>
      <c r="G500"/>
      <c r="H500"/>
      <c r="I500"/>
      <c r="J500"/>
      <c r="K500"/>
      <c r="L500"/>
    </row>
    <row r="501" spans="1:12" s="14" customFormat="1" ht="15" customHeight="1" x14ac:dyDescent="0.3">
      <c r="A501"/>
      <c r="B501" s="54"/>
      <c r="C501" s="54"/>
      <c r="D501"/>
      <c r="E501"/>
      <c r="F501"/>
      <c r="G501"/>
      <c r="H501"/>
      <c r="I501"/>
      <c r="J501"/>
      <c r="K501"/>
      <c r="L501"/>
    </row>
    <row r="502" spans="1:12" s="14" customFormat="1" ht="15" customHeight="1" x14ac:dyDescent="0.3">
      <c r="A502"/>
      <c r="B502" s="54"/>
      <c r="C502" s="54"/>
      <c r="D502"/>
      <c r="E502"/>
      <c r="F502"/>
      <c r="G502"/>
      <c r="H502"/>
      <c r="I502"/>
      <c r="J502"/>
      <c r="K502"/>
      <c r="L502"/>
    </row>
    <row r="503" spans="1:12" s="14" customFormat="1" ht="15" customHeight="1" x14ac:dyDescent="0.3">
      <c r="A503"/>
      <c r="B503" s="54"/>
      <c r="C503" s="54"/>
      <c r="D503"/>
      <c r="E503"/>
      <c r="F503"/>
      <c r="G503"/>
      <c r="H503"/>
      <c r="I503"/>
      <c r="J503"/>
      <c r="K503"/>
      <c r="L503"/>
    </row>
    <row r="504" spans="1:12" s="14" customFormat="1" ht="15" customHeight="1" x14ac:dyDescent="0.3">
      <c r="A504"/>
      <c r="B504" s="54"/>
      <c r="C504" s="54"/>
      <c r="D504"/>
      <c r="E504"/>
      <c r="F504"/>
      <c r="G504"/>
      <c r="H504"/>
      <c r="I504"/>
      <c r="J504"/>
      <c r="K504"/>
      <c r="L504"/>
    </row>
    <row r="505" spans="1:12" s="14" customFormat="1" ht="15" customHeight="1" x14ac:dyDescent="0.3">
      <c r="A505"/>
      <c r="B505" s="54"/>
      <c r="C505" s="54"/>
      <c r="D505"/>
      <c r="E505"/>
      <c r="F505"/>
      <c r="G505"/>
      <c r="H505"/>
      <c r="I505"/>
      <c r="J505"/>
      <c r="K505"/>
      <c r="L505"/>
    </row>
    <row r="506" spans="1:12" s="14" customFormat="1" ht="15" customHeight="1" x14ac:dyDescent="0.3">
      <c r="A506"/>
      <c r="B506" s="54"/>
      <c r="C506" s="54"/>
      <c r="D506"/>
      <c r="E506"/>
      <c r="F506"/>
      <c r="G506"/>
      <c r="H506"/>
      <c r="I506"/>
      <c r="J506"/>
      <c r="K506"/>
      <c r="L506"/>
    </row>
    <row r="507" spans="1:12" s="14" customFormat="1" ht="15" customHeight="1" x14ac:dyDescent="0.3">
      <c r="A507"/>
      <c r="B507" s="54"/>
      <c r="C507" s="54"/>
      <c r="D507"/>
      <c r="E507"/>
      <c r="F507"/>
      <c r="G507"/>
      <c r="H507"/>
      <c r="I507"/>
      <c r="J507"/>
      <c r="K507"/>
      <c r="L507"/>
    </row>
    <row r="508" spans="1:12" s="14" customFormat="1" ht="15" customHeight="1" x14ac:dyDescent="0.3">
      <c r="A508"/>
      <c r="B508" s="54"/>
      <c r="C508" s="54"/>
      <c r="D508"/>
      <c r="E508"/>
      <c r="F508"/>
      <c r="G508"/>
      <c r="H508"/>
      <c r="I508"/>
      <c r="J508"/>
      <c r="K508"/>
      <c r="L508"/>
    </row>
    <row r="509" spans="1:12" s="14" customFormat="1" ht="15" customHeight="1" x14ac:dyDescent="0.3">
      <c r="A509"/>
      <c r="B509" s="54"/>
      <c r="C509" s="54"/>
      <c r="D509"/>
      <c r="E509"/>
      <c r="F509"/>
      <c r="G509"/>
      <c r="H509"/>
      <c r="I509"/>
      <c r="J509"/>
      <c r="K509"/>
      <c r="L509"/>
    </row>
    <row r="510" spans="1:12" s="14" customFormat="1" ht="15" customHeight="1" x14ac:dyDescent="0.3">
      <c r="A510"/>
      <c r="B510" s="54"/>
      <c r="C510" s="54"/>
      <c r="D510"/>
      <c r="E510"/>
      <c r="F510"/>
      <c r="G510"/>
      <c r="H510"/>
      <c r="I510"/>
      <c r="J510"/>
      <c r="K510"/>
      <c r="L510"/>
    </row>
    <row r="511" spans="1:12" s="14" customFormat="1" ht="15" customHeight="1" x14ac:dyDescent="0.3">
      <c r="A511"/>
      <c r="B511" s="54"/>
      <c r="C511" s="54"/>
      <c r="D511"/>
      <c r="E511"/>
      <c r="F511"/>
      <c r="G511"/>
      <c r="H511"/>
      <c r="I511"/>
      <c r="J511"/>
      <c r="K511"/>
      <c r="L511"/>
    </row>
    <row r="512" spans="1:12" s="14" customFormat="1" ht="15" customHeight="1" x14ac:dyDescent="0.3">
      <c r="A512"/>
      <c r="B512" s="54"/>
      <c r="C512" s="54"/>
      <c r="D512"/>
      <c r="E512"/>
      <c r="F512"/>
      <c r="G512"/>
      <c r="H512"/>
      <c r="I512"/>
      <c r="J512"/>
      <c r="K512"/>
      <c r="L512"/>
    </row>
    <row r="513" spans="1:12" s="14" customFormat="1" ht="15" customHeight="1" x14ac:dyDescent="0.3">
      <c r="A513"/>
      <c r="B513" s="54"/>
      <c r="C513" s="54"/>
      <c r="D513"/>
      <c r="E513"/>
      <c r="F513"/>
      <c r="G513"/>
      <c r="H513"/>
      <c r="I513"/>
      <c r="J513"/>
      <c r="K513"/>
      <c r="L513"/>
    </row>
    <row r="514" spans="1:12" s="14" customFormat="1" ht="15" customHeight="1" x14ac:dyDescent="0.3">
      <c r="A514"/>
      <c r="B514" s="54"/>
      <c r="C514" s="54"/>
      <c r="D514"/>
      <c r="E514"/>
      <c r="F514"/>
      <c r="G514"/>
      <c r="H514"/>
      <c r="I514"/>
      <c r="J514"/>
      <c r="K514"/>
      <c r="L514"/>
    </row>
    <row r="515" spans="1:12" s="14" customFormat="1" ht="15" customHeight="1" x14ac:dyDescent="0.3">
      <c r="A515"/>
      <c r="B515" s="54"/>
      <c r="C515" s="54"/>
      <c r="D515"/>
      <c r="E515"/>
      <c r="F515"/>
      <c r="G515"/>
      <c r="H515"/>
      <c r="I515"/>
      <c r="J515"/>
      <c r="K515"/>
      <c r="L515"/>
    </row>
    <row r="516" spans="1:12" s="14" customFormat="1" ht="15" customHeight="1" x14ac:dyDescent="0.3">
      <c r="A516"/>
      <c r="B516" s="54"/>
      <c r="C516" s="54"/>
      <c r="D516"/>
      <c r="E516"/>
      <c r="F516"/>
      <c r="G516"/>
      <c r="H516"/>
      <c r="I516"/>
      <c r="J516"/>
      <c r="K516"/>
      <c r="L516"/>
    </row>
    <row r="517" spans="1:12" s="14" customFormat="1" ht="15" customHeight="1" x14ac:dyDescent="0.3">
      <c r="A517"/>
      <c r="B517" s="54"/>
      <c r="C517" s="54"/>
      <c r="D517"/>
      <c r="E517"/>
      <c r="F517"/>
      <c r="G517"/>
      <c r="H517"/>
      <c r="I517"/>
      <c r="J517"/>
      <c r="K517"/>
      <c r="L517"/>
    </row>
    <row r="518" spans="1:12" s="14" customFormat="1" ht="15" customHeight="1" x14ac:dyDescent="0.3">
      <c r="A518"/>
      <c r="B518" s="54"/>
      <c r="C518" s="54"/>
      <c r="D518"/>
      <c r="E518"/>
      <c r="F518"/>
      <c r="G518"/>
      <c r="H518"/>
      <c r="I518"/>
      <c r="J518"/>
      <c r="K518"/>
      <c r="L518"/>
    </row>
    <row r="519" spans="1:12" s="14" customFormat="1" ht="15" customHeight="1" x14ac:dyDescent="0.3">
      <c r="A519"/>
      <c r="B519" s="54"/>
      <c r="C519" s="54"/>
      <c r="D519"/>
      <c r="E519"/>
      <c r="F519"/>
      <c r="G519"/>
      <c r="H519"/>
      <c r="I519"/>
      <c r="J519"/>
      <c r="K519"/>
      <c r="L519"/>
    </row>
    <row r="520" spans="1:12" s="14" customFormat="1" ht="15" customHeight="1" x14ac:dyDescent="0.3">
      <c r="A520"/>
      <c r="B520" s="54"/>
      <c r="C520" s="54"/>
      <c r="D520"/>
      <c r="E520"/>
      <c r="F520"/>
      <c r="G520"/>
      <c r="H520"/>
      <c r="I520"/>
      <c r="J520"/>
      <c r="K520"/>
      <c r="L520"/>
    </row>
    <row r="521" spans="1:12" s="14" customFormat="1" ht="15" customHeight="1" x14ac:dyDescent="0.3">
      <c r="A521"/>
      <c r="B521" s="54"/>
      <c r="C521" s="54"/>
      <c r="D521"/>
      <c r="E521"/>
      <c r="F521"/>
      <c r="G521"/>
      <c r="H521"/>
      <c r="I521"/>
      <c r="J521"/>
      <c r="K521"/>
      <c r="L521"/>
    </row>
    <row r="522" spans="1:12" s="14" customFormat="1" ht="15" customHeight="1" x14ac:dyDescent="0.3">
      <c r="A522"/>
      <c r="B522" s="54"/>
      <c r="C522" s="54"/>
      <c r="D522"/>
      <c r="E522"/>
      <c r="F522"/>
      <c r="G522"/>
      <c r="H522"/>
      <c r="I522"/>
      <c r="J522"/>
      <c r="K522"/>
      <c r="L522"/>
    </row>
    <row r="523" spans="1:12" s="14" customFormat="1" ht="15" customHeight="1" x14ac:dyDescent="0.3">
      <c r="A523"/>
      <c r="B523" s="54"/>
      <c r="C523" s="54"/>
      <c r="D523"/>
      <c r="E523"/>
      <c r="F523"/>
      <c r="G523"/>
      <c r="H523"/>
      <c r="I523"/>
      <c r="J523"/>
      <c r="K523"/>
      <c r="L523"/>
    </row>
    <row r="524" spans="1:12" s="14" customFormat="1" ht="15" customHeight="1" x14ac:dyDescent="0.3">
      <c r="A524"/>
      <c r="B524" s="54"/>
      <c r="C524" s="54"/>
      <c r="D524"/>
      <c r="E524"/>
      <c r="F524"/>
      <c r="G524"/>
      <c r="H524"/>
      <c r="I524"/>
      <c r="J524"/>
      <c r="K524"/>
      <c r="L524"/>
    </row>
    <row r="525" spans="1:12" s="14" customFormat="1" ht="15" customHeight="1" x14ac:dyDescent="0.3">
      <c r="A525"/>
      <c r="B525" s="54"/>
      <c r="C525" s="54"/>
      <c r="D525"/>
      <c r="E525"/>
      <c r="F525"/>
      <c r="G525"/>
      <c r="H525"/>
      <c r="I525"/>
      <c r="J525"/>
      <c r="K525"/>
      <c r="L525"/>
    </row>
    <row r="526" spans="1:12" s="14" customFormat="1" ht="15" customHeight="1" x14ac:dyDescent="0.3">
      <c r="A526"/>
      <c r="B526" s="54"/>
      <c r="C526" s="54"/>
      <c r="D526"/>
      <c r="E526"/>
      <c r="F526"/>
      <c r="G526"/>
      <c r="H526"/>
      <c r="I526"/>
      <c r="J526"/>
      <c r="K526"/>
      <c r="L526"/>
    </row>
    <row r="527" spans="1:12" s="14" customFormat="1" ht="15" customHeight="1" x14ac:dyDescent="0.3">
      <c r="A527"/>
      <c r="B527" s="54"/>
      <c r="C527" s="54"/>
      <c r="D527"/>
      <c r="E527"/>
      <c r="F527"/>
      <c r="G527"/>
      <c r="H527"/>
      <c r="I527"/>
      <c r="J527"/>
      <c r="K527"/>
      <c r="L527"/>
    </row>
    <row r="528" spans="1:12" s="14" customFormat="1" ht="15" customHeight="1" x14ac:dyDescent="0.3">
      <c r="A528"/>
      <c r="B528" s="54"/>
      <c r="C528" s="54"/>
      <c r="D528"/>
      <c r="E528"/>
      <c r="F528"/>
      <c r="G528"/>
      <c r="H528"/>
      <c r="I528"/>
      <c r="J528"/>
      <c r="K528"/>
      <c r="L528"/>
    </row>
    <row r="529" spans="1:12" s="14" customFormat="1" ht="15" customHeight="1" x14ac:dyDescent="0.3">
      <c r="A529"/>
      <c r="B529" s="54"/>
      <c r="C529" s="54"/>
      <c r="D529"/>
      <c r="E529"/>
      <c r="F529"/>
      <c r="G529"/>
      <c r="H529"/>
      <c r="I529"/>
      <c r="J529"/>
      <c r="K529"/>
      <c r="L529"/>
    </row>
    <row r="530" spans="1:12" s="14" customFormat="1" ht="15" customHeight="1" x14ac:dyDescent="0.3">
      <c r="A530"/>
      <c r="B530" s="54"/>
      <c r="C530" s="54"/>
      <c r="D530"/>
      <c r="E530"/>
      <c r="F530"/>
      <c r="G530"/>
      <c r="H530"/>
      <c r="I530"/>
      <c r="J530"/>
      <c r="K530"/>
      <c r="L530"/>
    </row>
    <row r="531" spans="1:12" s="14" customFormat="1" ht="15" customHeight="1" x14ac:dyDescent="0.3">
      <c r="A531"/>
      <c r="B531" s="54"/>
      <c r="C531" s="54"/>
      <c r="D531"/>
      <c r="E531"/>
      <c r="F531"/>
      <c r="G531"/>
      <c r="H531"/>
      <c r="I531"/>
      <c r="J531"/>
      <c r="K531"/>
      <c r="L531"/>
    </row>
    <row r="532" spans="1:12" s="14" customFormat="1" ht="15" customHeight="1" x14ac:dyDescent="0.3">
      <c r="A532"/>
      <c r="B532" s="54"/>
      <c r="C532" s="54"/>
      <c r="D532"/>
      <c r="E532"/>
      <c r="F532"/>
      <c r="G532"/>
      <c r="H532"/>
      <c r="I532"/>
      <c r="J532"/>
      <c r="K532"/>
      <c r="L532"/>
    </row>
    <row r="533" spans="1:12" s="14" customFormat="1" ht="15" customHeight="1" x14ac:dyDescent="0.3">
      <c r="A533"/>
      <c r="B533" s="54"/>
      <c r="C533" s="54"/>
      <c r="D533"/>
      <c r="E533"/>
      <c r="F533"/>
      <c r="G533"/>
      <c r="H533"/>
      <c r="I533"/>
      <c r="J533"/>
      <c r="K533"/>
      <c r="L533"/>
    </row>
    <row r="534" spans="1:12" s="14" customFormat="1" ht="15" customHeight="1" x14ac:dyDescent="0.3">
      <c r="A534"/>
      <c r="B534" s="54"/>
      <c r="C534" s="54"/>
      <c r="D534"/>
      <c r="E534"/>
      <c r="F534"/>
      <c r="G534"/>
      <c r="H534"/>
      <c r="I534"/>
      <c r="J534"/>
      <c r="K534"/>
      <c r="L534"/>
    </row>
    <row r="535" spans="1:12" s="14" customFormat="1" ht="15" customHeight="1" x14ac:dyDescent="0.3">
      <c r="A535"/>
      <c r="B535" s="54"/>
      <c r="C535" s="54"/>
      <c r="D535"/>
      <c r="E535"/>
      <c r="F535"/>
      <c r="G535"/>
      <c r="H535"/>
      <c r="I535"/>
      <c r="J535"/>
      <c r="K535"/>
      <c r="L535"/>
    </row>
    <row r="536" spans="1:12" s="14" customFormat="1" ht="15" customHeight="1" x14ac:dyDescent="0.3">
      <c r="A536"/>
      <c r="B536" s="54"/>
      <c r="C536" s="54"/>
      <c r="D536"/>
      <c r="E536"/>
      <c r="F536"/>
      <c r="G536"/>
      <c r="H536"/>
      <c r="I536"/>
      <c r="J536"/>
      <c r="K536"/>
      <c r="L536"/>
    </row>
    <row r="537" spans="1:12" s="14" customFormat="1" ht="15" customHeight="1" x14ac:dyDescent="0.3">
      <c r="A537"/>
      <c r="B537" s="54"/>
      <c r="C537" s="54"/>
      <c r="D537"/>
      <c r="E537"/>
      <c r="F537"/>
      <c r="G537"/>
      <c r="H537"/>
      <c r="I537"/>
      <c r="J537"/>
      <c r="K537"/>
      <c r="L537"/>
    </row>
    <row r="538" spans="1:12" s="14" customFormat="1" ht="15" customHeight="1" x14ac:dyDescent="0.3">
      <c r="A538"/>
      <c r="B538" s="54"/>
      <c r="C538" s="54"/>
      <c r="D538"/>
      <c r="E538"/>
      <c r="F538"/>
      <c r="G538"/>
      <c r="H538"/>
      <c r="I538"/>
      <c r="J538"/>
      <c r="K538"/>
      <c r="L538"/>
    </row>
    <row r="539" spans="1:12" s="14" customFormat="1" ht="15" customHeight="1" x14ac:dyDescent="0.3">
      <c r="A539"/>
      <c r="B539" s="54"/>
      <c r="C539" s="54"/>
      <c r="D539"/>
      <c r="E539"/>
      <c r="F539"/>
      <c r="G539"/>
      <c r="H539"/>
      <c r="I539"/>
      <c r="J539"/>
      <c r="K539"/>
      <c r="L539"/>
    </row>
    <row r="540" spans="1:12" s="14" customFormat="1" ht="15" customHeight="1" x14ac:dyDescent="0.3">
      <c r="A540"/>
      <c r="B540" s="54"/>
      <c r="C540" s="54"/>
      <c r="D540"/>
      <c r="E540"/>
      <c r="F540"/>
      <c r="G540"/>
      <c r="H540"/>
      <c r="I540"/>
      <c r="J540"/>
      <c r="K540"/>
      <c r="L540"/>
    </row>
    <row r="541" spans="1:12" s="14" customFormat="1" ht="15" customHeight="1" x14ac:dyDescent="0.3">
      <c r="A541"/>
      <c r="B541" s="54"/>
      <c r="C541" s="54"/>
      <c r="D541"/>
      <c r="E541"/>
      <c r="F541"/>
      <c r="G541"/>
      <c r="H541"/>
      <c r="I541"/>
      <c r="J541"/>
      <c r="K541"/>
      <c r="L541"/>
    </row>
    <row r="542" spans="1:12" s="14" customFormat="1" ht="15" customHeight="1" x14ac:dyDescent="0.3">
      <c r="A542"/>
      <c r="B542" s="54"/>
      <c r="C542" s="54"/>
      <c r="D542"/>
      <c r="E542"/>
      <c r="F542"/>
      <c r="G542"/>
      <c r="H542"/>
      <c r="I542"/>
      <c r="J542"/>
      <c r="K542"/>
      <c r="L542"/>
    </row>
    <row r="543" spans="1:12" s="14" customFormat="1" ht="15" customHeight="1" x14ac:dyDescent="0.3">
      <c r="A543"/>
      <c r="B543" s="54"/>
      <c r="C543" s="54"/>
      <c r="D543"/>
      <c r="E543"/>
      <c r="F543"/>
      <c r="G543"/>
      <c r="H543"/>
      <c r="I543"/>
      <c r="J543"/>
      <c r="K543"/>
      <c r="L543"/>
    </row>
    <row r="544" spans="1:12" s="14" customFormat="1" ht="15" customHeight="1" x14ac:dyDescent="0.3">
      <c r="A544"/>
      <c r="B544" s="54"/>
      <c r="C544" s="54"/>
      <c r="D544"/>
      <c r="E544"/>
      <c r="F544"/>
      <c r="G544"/>
      <c r="H544"/>
      <c r="I544"/>
      <c r="J544"/>
      <c r="K544"/>
      <c r="L544"/>
    </row>
    <row r="545" spans="1:12" s="14" customFormat="1" ht="15" customHeight="1" x14ac:dyDescent="0.3">
      <c r="A545"/>
      <c r="B545" s="54"/>
      <c r="C545" s="54"/>
      <c r="D545"/>
      <c r="E545"/>
      <c r="F545"/>
      <c r="G545"/>
      <c r="H545"/>
      <c r="I545"/>
      <c r="J545"/>
      <c r="K545"/>
      <c r="L545"/>
    </row>
    <row r="546" spans="1:12" s="14" customFormat="1" ht="15" customHeight="1" x14ac:dyDescent="0.3">
      <c r="A546"/>
      <c r="B546" s="54"/>
      <c r="C546" s="54"/>
      <c r="D546"/>
      <c r="E546"/>
      <c r="F546"/>
      <c r="G546"/>
      <c r="H546"/>
      <c r="I546"/>
      <c r="J546"/>
      <c r="K546"/>
      <c r="L546"/>
    </row>
    <row r="547" spans="1:12" s="14" customFormat="1" ht="15" customHeight="1" x14ac:dyDescent="0.3">
      <c r="A547"/>
      <c r="B547" s="54"/>
      <c r="C547" s="54"/>
      <c r="D547"/>
      <c r="E547"/>
      <c r="F547"/>
      <c r="G547"/>
      <c r="H547"/>
      <c r="I547"/>
      <c r="J547"/>
      <c r="K547"/>
      <c r="L547"/>
    </row>
    <row r="548" spans="1:12" s="14" customFormat="1" ht="15" customHeight="1" x14ac:dyDescent="0.3">
      <c r="A548"/>
      <c r="B548" s="54"/>
      <c r="C548" s="54"/>
      <c r="D548"/>
      <c r="E548"/>
      <c r="F548"/>
      <c r="G548"/>
      <c r="H548"/>
      <c r="I548"/>
      <c r="J548"/>
      <c r="K548"/>
      <c r="L548"/>
    </row>
    <row r="549" spans="1:12" s="14" customFormat="1" ht="15" customHeight="1" x14ac:dyDescent="0.3">
      <c r="A549"/>
      <c r="B549" s="54"/>
      <c r="C549" s="54"/>
      <c r="D549"/>
      <c r="E549"/>
      <c r="F549"/>
      <c r="G549"/>
      <c r="H549"/>
      <c r="I549"/>
      <c r="J549"/>
      <c r="K549"/>
      <c r="L549"/>
    </row>
    <row r="550" spans="1:12" s="14" customFormat="1" ht="15" customHeight="1" x14ac:dyDescent="0.3">
      <c r="A550"/>
      <c r="B550" s="54"/>
      <c r="C550" s="54"/>
      <c r="D550"/>
      <c r="E550"/>
      <c r="F550"/>
      <c r="G550"/>
      <c r="H550"/>
      <c r="I550"/>
      <c r="J550"/>
      <c r="K550"/>
      <c r="L550"/>
    </row>
    <row r="551" spans="1:12" s="14" customFormat="1" ht="15" customHeight="1" x14ac:dyDescent="0.3">
      <c r="A551"/>
      <c r="B551" s="54"/>
      <c r="C551" s="54"/>
      <c r="D551"/>
      <c r="E551"/>
      <c r="F551"/>
      <c r="G551"/>
      <c r="H551"/>
      <c r="I551"/>
      <c r="J551"/>
      <c r="K551"/>
      <c r="L551"/>
    </row>
    <row r="552" spans="1:12" s="14" customFormat="1" ht="15" customHeight="1" x14ac:dyDescent="0.3">
      <c r="A552"/>
      <c r="B552" s="54"/>
      <c r="C552" s="54"/>
      <c r="D552"/>
      <c r="E552"/>
      <c r="F552"/>
      <c r="G552"/>
      <c r="H552"/>
      <c r="I552"/>
      <c r="J552"/>
      <c r="K552"/>
      <c r="L552"/>
    </row>
    <row r="553" spans="1:12" s="14" customFormat="1" ht="15" customHeight="1" x14ac:dyDescent="0.3">
      <c r="A553"/>
      <c r="B553" s="54"/>
      <c r="C553" s="54"/>
      <c r="D553"/>
      <c r="E553"/>
      <c r="F553"/>
      <c r="G553"/>
      <c r="H553"/>
      <c r="I553"/>
      <c r="J553"/>
      <c r="K553"/>
      <c r="L553"/>
    </row>
    <row r="554" spans="1:12" s="14" customFormat="1" ht="15" customHeight="1" x14ac:dyDescent="0.3">
      <c r="A554"/>
      <c r="B554" s="54"/>
      <c r="C554" s="54"/>
      <c r="D554"/>
      <c r="E554"/>
      <c r="F554"/>
      <c r="G554"/>
      <c r="H554"/>
      <c r="I554"/>
      <c r="J554"/>
      <c r="K554"/>
      <c r="L554"/>
    </row>
    <row r="555" spans="1:12" s="14" customFormat="1" ht="15" customHeight="1" x14ac:dyDescent="0.3">
      <c r="A555"/>
      <c r="B555" s="54"/>
      <c r="C555" s="54"/>
      <c r="D555"/>
      <c r="E555"/>
      <c r="F555"/>
      <c r="G555"/>
      <c r="H555"/>
      <c r="I555"/>
      <c r="J555"/>
      <c r="K555"/>
      <c r="L555"/>
    </row>
    <row r="556" spans="1:12" s="14" customFormat="1" ht="15" customHeight="1" x14ac:dyDescent="0.3">
      <c r="A556"/>
      <c r="B556" s="54"/>
      <c r="C556" s="54"/>
      <c r="D556"/>
      <c r="E556"/>
      <c r="F556"/>
      <c r="G556"/>
      <c r="H556"/>
      <c r="I556"/>
      <c r="J556"/>
      <c r="K556"/>
      <c r="L556"/>
    </row>
    <row r="557" spans="1:12" s="14" customFormat="1" ht="15" customHeight="1" x14ac:dyDescent="0.3">
      <c r="A557"/>
      <c r="B557" s="54"/>
      <c r="C557" s="54"/>
      <c r="D557"/>
      <c r="E557"/>
      <c r="F557"/>
      <c r="G557"/>
      <c r="H557"/>
      <c r="I557"/>
      <c r="J557"/>
      <c r="K557"/>
      <c r="L557"/>
    </row>
    <row r="558" spans="1:12" s="14" customFormat="1" ht="15" customHeight="1" x14ac:dyDescent="0.3">
      <c r="A558"/>
      <c r="B558" s="54"/>
      <c r="C558" s="54"/>
      <c r="D558"/>
      <c r="E558"/>
      <c r="F558"/>
      <c r="G558"/>
      <c r="H558"/>
      <c r="I558"/>
      <c r="J558"/>
      <c r="K558"/>
      <c r="L558"/>
    </row>
    <row r="559" spans="1:12" s="14" customFormat="1" ht="15" customHeight="1" x14ac:dyDescent="0.3">
      <c r="A559"/>
      <c r="B559" s="54"/>
      <c r="C559" s="54"/>
      <c r="D559"/>
      <c r="E559"/>
      <c r="F559"/>
      <c r="G559"/>
      <c r="H559"/>
      <c r="I559"/>
      <c r="J559"/>
      <c r="K559"/>
      <c r="L559"/>
    </row>
    <row r="560" spans="1:12" s="14" customFormat="1" ht="15" customHeight="1" x14ac:dyDescent="0.3">
      <c r="A560"/>
      <c r="B560" s="54"/>
      <c r="C560" s="54"/>
      <c r="D560"/>
      <c r="E560"/>
      <c r="F560"/>
      <c r="G560"/>
      <c r="H560"/>
      <c r="I560"/>
      <c r="J560"/>
      <c r="K560"/>
      <c r="L560"/>
    </row>
    <row r="561" spans="1:12" s="14" customFormat="1" ht="15" customHeight="1" x14ac:dyDescent="0.2">
      <c r="B561" s="39"/>
      <c r="C561" s="39"/>
    </row>
    <row r="562" spans="1:12" s="14" customFormat="1" ht="15" customHeight="1" x14ac:dyDescent="0.2">
      <c r="B562" s="39"/>
      <c r="C562" s="39"/>
    </row>
    <row r="563" spans="1:12" s="52" customFormat="1" ht="15" customHeight="1" x14ac:dyDescent="0.3">
      <c r="A563"/>
      <c r="B563" s="54"/>
      <c r="C563" s="54"/>
      <c r="D563"/>
      <c r="E563"/>
      <c r="F563"/>
      <c r="G563"/>
      <c r="H563"/>
      <c r="I563"/>
      <c r="J563"/>
      <c r="K563"/>
      <c r="L563"/>
    </row>
    <row r="564" spans="1:12" s="52" customFormat="1" ht="15" customHeight="1" x14ac:dyDescent="0.3">
      <c r="A564"/>
      <c r="B564" s="54"/>
      <c r="C564" s="54"/>
      <c r="D564"/>
      <c r="E564"/>
      <c r="F564"/>
      <c r="G564"/>
      <c r="H564"/>
      <c r="I564"/>
      <c r="J564"/>
      <c r="K564"/>
      <c r="L564"/>
    </row>
    <row r="565" spans="1:12" s="52" customFormat="1" ht="15" customHeight="1" x14ac:dyDescent="0.3">
      <c r="A565"/>
      <c r="B565" s="54"/>
      <c r="C565" s="54"/>
      <c r="D565"/>
      <c r="E565"/>
      <c r="F565"/>
      <c r="G565"/>
      <c r="H565"/>
      <c r="I565"/>
      <c r="J565"/>
      <c r="K565"/>
      <c r="L565"/>
    </row>
    <row r="566" spans="1:12" s="52" customFormat="1" ht="15" customHeight="1" x14ac:dyDescent="0.3">
      <c r="A566"/>
      <c r="B566" s="54"/>
      <c r="C566" s="54"/>
      <c r="D566"/>
      <c r="E566"/>
      <c r="F566"/>
      <c r="G566"/>
      <c r="H566"/>
      <c r="I566"/>
      <c r="J566"/>
      <c r="K566"/>
      <c r="L566"/>
    </row>
    <row r="567" spans="1:12" s="52" customFormat="1" ht="15" customHeight="1" x14ac:dyDescent="0.3">
      <c r="A567"/>
      <c r="B567" s="54"/>
      <c r="C567" s="54"/>
      <c r="D567"/>
      <c r="E567"/>
      <c r="F567"/>
      <c r="G567"/>
      <c r="H567"/>
      <c r="I567"/>
      <c r="J567"/>
      <c r="K567"/>
      <c r="L567"/>
    </row>
    <row r="568" spans="1:12" s="52" customFormat="1" ht="15" customHeight="1" x14ac:dyDescent="0.3">
      <c r="A568"/>
      <c r="B568" s="54"/>
      <c r="C568" s="54"/>
      <c r="D568"/>
      <c r="E568"/>
      <c r="F568"/>
      <c r="G568"/>
      <c r="H568"/>
      <c r="I568"/>
      <c r="J568"/>
      <c r="K568"/>
      <c r="L568"/>
    </row>
    <row r="569" spans="1:12" s="52" customFormat="1" ht="15" customHeight="1" x14ac:dyDescent="0.3">
      <c r="A569"/>
      <c r="B569" s="54"/>
      <c r="C569" s="54"/>
      <c r="D569"/>
      <c r="E569"/>
      <c r="F569"/>
      <c r="G569"/>
      <c r="H569"/>
      <c r="I569"/>
      <c r="J569"/>
      <c r="K569"/>
      <c r="L569"/>
    </row>
    <row r="570" spans="1:12" s="52" customFormat="1" ht="15" customHeight="1" x14ac:dyDescent="0.3">
      <c r="A570"/>
      <c r="B570" s="54"/>
      <c r="C570" s="54"/>
      <c r="D570"/>
      <c r="E570"/>
      <c r="F570"/>
      <c r="G570"/>
      <c r="H570"/>
      <c r="I570"/>
      <c r="J570"/>
      <c r="K570"/>
      <c r="L570"/>
    </row>
    <row r="571" spans="1:12" s="52" customFormat="1" ht="15" customHeight="1" x14ac:dyDescent="0.3">
      <c r="A571"/>
      <c r="B571" s="54"/>
      <c r="C571" s="54"/>
      <c r="D571"/>
      <c r="E571"/>
      <c r="F571"/>
      <c r="G571"/>
      <c r="H571"/>
      <c r="I571"/>
      <c r="J571"/>
      <c r="K571"/>
      <c r="L571"/>
    </row>
    <row r="572" spans="1:12" s="52" customFormat="1" ht="15" customHeight="1" x14ac:dyDescent="0.3">
      <c r="A572"/>
      <c r="B572" s="54"/>
      <c r="C572" s="54"/>
      <c r="D572"/>
      <c r="E572"/>
      <c r="F572"/>
      <c r="G572"/>
      <c r="H572"/>
      <c r="I572"/>
      <c r="J572"/>
      <c r="K572"/>
      <c r="L572"/>
    </row>
    <row r="573" spans="1:12" s="52" customFormat="1" ht="15" customHeight="1" x14ac:dyDescent="0.3">
      <c r="A573"/>
      <c r="B573" s="54"/>
      <c r="C573" s="54"/>
      <c r="D573"/>
      <c r="E573"/>
      <c r="F573"/>
      <c r="G573"/>
      <c r="H573"/>
      <c r="I573"/>
      <c r="J573"/>
      <c r="K573"/>
      <c r="L573"/>
    </row>
    <row r="574" spans="1:12" s="52" customFormat="1" ht="15" customHeight="1" x14ac:dyDescent="0.3">
      <c r="A574"/>
      <c r="B574" s="54"/>
      <c r="C574" s="54"/>
      <c r="D574"/>
      <c r="E574"/>
      <c r="F574"/>
      <c r="G574"/>
      <c r="H574"/>
      <c r="I574"/>
      <c r="J574"/>
      <c r="K574"/>
      <c r="L574"/>
    </row>
    <row r="575" spans="1:12" s="52" customFormat="1" ht="15" customHeight="1" x14ac:dyDescent="0.3">
      <c r="A575"/>
      <c r="B575" s="54"/>
      <c r="C575" s="54"/>
      <c r="D575"/>
      <c r="E575"/>
      <c r="F575"/>
      <c r="G575"/>
      <c r="H575"/>
      <c r="I575"/>
      <c r="J575"/>
      <c r="K575"/>
      <c r="L575"/>
    </row>
    <row r="576" spans="1:12" s="52" customFormat="1" ht="15" customHeight="1" x14ac:dyDescent="0.3">
      <c r="A576"/>
      <c r="B576" s="54"/>
      <c r="C576" s="54"/>
      <c r="D576"/>
      <c r="E576"/>
      <c r="F576"/>
      <c r="G576"/>
      <c r="H576"/>
      <c r="I576"/>
      <c r="J576"/>
      <c r="K576"/>
      <c r="L576"/>
    </row>
    <row r="577" spans="1:12" s="52" customFormat="1" ht="15" customHeight="1" x14ac:dyDescent="0.3">
      <c r="A577"/>
      <c r="B577" s="54"/>
      <c r="C577" s="54"/>
      <c r="D577"/>
      <c r="E577"/>
      <c r="F577"/>
      <c r="G577"/>
      <c r="H577"/>
      <c r="I577"/>
      <c r="J577"/>
      <c r="K577"/>
      <c r="L577"/>
    </row>
    <row r="578" spans="1:12" s="52" customFormat="1" ht="15" customHeight="1" x14ac:dyDescent="0.3">
      <c r="A578"/>
      <c r="B578" s="54"/>
      <c r="C578" s="54"/>
      <c r="D578"/>
      <c r="E578"/>
      <c r="F578"/>
      <c r="G578"/>
      <c r="H578"/>
      <c r="I578"/>
      <c r="J578"/>
      <c r="K578"/>
      <c r="L578"/>
    </row>
    <row r="579" spans="1:12" s="52" customFormat="1" ht="15" customHeight="1" x14ac:dyDescent="0.3">
      <c r="A579"/>
      <c r="B579" s="54"/>
      <c r="C579" s="54"/>
      <c r="D579"/>
      <c r="E579"/>
      <c r="F579"/>
      <c r="G579"/>
      <c r="H579"/>
      <c r="I579"/>
      <c r="J579"/>
      <c r="K579"/>
      <c r="L579"/>
    </row>
    <row r="580" spans="1:12" s="52" customFormat="1" ht="15" customHeight="1" x14ac:dyDescent="0.3">
      <c r="A580"/>
      <c r="B580" s="54"/>
      <c r="C580" s="54"/>
      <c r="D580"/>
      <c r="E580"/>
      <c r="F580"/>
      <c r="G580"/>
      <c r="H580"/>
      <c r="I580"/>
      <c r="J580"/>
      <c r="K580"/>
      <c r="L580"/>
    </row>
    <row r="581" spans="1:12" s="52" customFormat="1" ht="15" customHeight="1" x14ac:dyDescent="0.3">
      <c r="A581"/>
      <c r="B581" s="54"/>
      <c r="C581" s="54"/>
      <c r="D581"/>
      <c r="E581"/>
      <c r="F581"/>
      <c r="G581"/>
      <c r="H581"/>
      <c r="I581"/>
      <c r="J581"/>
      <c r="K581"/>
      <c r="L581"/>
    </row>
    <row r="582" spans="1:12" s="52" customFormat="1" ht="15" customHeight="1" x14ac:dyDescent="0.3">
      <c r="A582"/>
      <c r="B582" s="54"/>
      <c r="C582" s="54"/>
      <c r="D582"/>
      <c r="E582"/>
      <c r="F582"/>
      <c r="G582"/>
      <c r="H582"/>
      <c r="I582"/>
      <c r="J582"/>
      <c r="K582"/>
      <c r="L582"/>
    </row>
    <row r="583" spans="1:12" s="52" customFormat="1" ht="15" customHeight="1" x14ac:dyDescent="0.3">
      <c r="A583"/>
      <c r="B583" s="54"/>
      <c r="C583" s="54"/>
      <c r="D583"/>
      <c r="E583"/>
      <c r="F583"/>
      <c r="G583"/>
      <c r="H583"/>
      <c r="I583"/>
      <c r="J583"/>
      <c r="K583"/>
      <c r="L583"/>
    </row>
    <row r="584" spans="1:12" s="52" customFormat="1" ht="15" customHeight="1" x14ac:dyDescent="0.3">
      <c r="A584"/>
      <c r="B584" s="54"/>
      <c r="C584" s="54"/>
      <c r="D584"/>
      <c r="E584"/>
      <c r="F584"/>
      <c r="G584"/>
      <c r="H584"/>
      <c r="I584"/>
      <c r="J584"/>
      <c r="K584"/>
      <c r="L584"/>
    </row>
    <row r="585" spans="1:12" s="52" customFormat="1" ht="15" customHeight="1" x14ac:dyDescent="0.3">
      <c r="A585"/>
      <c r="B585" s="54"/>
      <c r="C585" s="54"/>
      <c r="D585"/>
      <c r="E585"/>
      <c r="F585"/>
      <c r="G585"/>
      <c r="H585"/>
      <c r="I585"/>
      <c r="J585"/>
      <c r="K585"/>
      <c r="L585"/>
    </row>
    <row r="586" spans="1:12" s="52" customFormat="1" ht="15" customHeight="1" x14ac:dyDescent="0.3">
      <c r="A586"/>
      <c r="B586" s="54"/>
      <c r="C586" s="54"/>
      <c r="D586"/>
      <c r="E586"/>
      <c r="F586"/>
      <c r="G586"/>
      <c r="H586"/>
      <c r="I586"/>
      <c r="J586"/>
      <c r="K586"/>
      <c r="L586"/>
    </row>
    <row r="587" spans="1:12" s="52" customFormat="1" ht="15" customHeight="1" x14ac:dyDescent="0.3">
      <c r="A587"/>
      <c r="B587" s="54"/>
      <c r="C587" s="54"/>
      <c r="D587"/>
      <c r="E587"/>
      <c r="F587"/>
      <c r="G587"/>
      <c r="H587"/>
      <c r="I587"/>
      <c r="J587"/>
      <c r="K587"/>
      <c r="L587"/>
    </row>
    <row r="588" spans="1:12" s="52" customFormat="1" ht="15" customHeight="1" x14ac:dyDescent="0.3">
      <c r="A588"/>
      <c r="B588" s="54"/>
      <c r="C588" s="54"/>
      <c r="D588"/>
      <c r="E588"/>
      <c r="F588"/>
      <c r="G588"/>
      <c r="H588"/>
      <c r="I588"/>
      <c r="J588"/>
      <c r="K588"/>
      <c r="L588"/>
    </row>
    <row r="589" spans="1:12" s="52" customFormat="1" ht="15" customHeight="1" x14ac:dyDescent="0.3">
      <c r="A589"/>
      <c r="B589" s="54"/>
      <c r="C589" s="54"/>
      <c r="D589"/>
      <c r="E589"/>
      <c r="F589"/>
      <c r="G589"/>
      <c r="H589"/>
      <c r="I589"/>
      <c r="J589"/>
      <c r="K589"/>
      <c r="L589"/>
    </row>
    <row r="590" spans="1:12" s="52" customFormat="1" ht="15" customHeight="1" x14ac:dyDescent="0.3">
      <c r="A590"/>
      <c r="B590" s="54"/>
      <c r="C590" s="54"/>
      <c r="D590"/>
      <c r="E590"/>
      <c r="F590"/>
      <c r="G590"/>
      <c r="H590"/>
      <c r="I590"/>
      <c r="J590"/>
      <c r="K590"/>
      <c r="L590"/>
    </row>
    <row r="591" spans="1:12" s="52" customFormat="1" ht="15" customHeight="1" x14ac:dyDescent="0.3">
      <c r="A591"/>
      <c r="B591" s="54"/>
      <c r="C591" s="54"/>
      <c r="D591"/>
      <c r="E591"/>
      <c r="F591"/>
      <c r="G591"/>
      <c r="H591"/>
      <c r="I591"/>
      <c r="J591"/>
      <c r="K591"/>
      <c r="L591"/>
    </row>
    <row r="592" spans="1:12" s="52" customFormat="1" ht="15" customHeight="1" x14ac:dyDescent="0.3">
      <c r="A592"/>
      <c r="B592" s="54"/>
      <c r="C592" s="54"/>
      <c r="D592"/>
      <c r="E592"/>
      <c r="F592"/>
      <c r="G592"/>
      <c r="H592"/>
      <c r="I592"/>
      <c r="J592"/>
      <c r="K592"/>
      <c r="L592"/>
    </row>
    <row r="593" spans="1:12" s="52" customFormat="1" ht="15" customHeight="1" x14ac:dyDescent="0.3">
      <c r="A593"/>
      <c r="B593" s="54"/>
      <c r="C593" s="54"/>
      <c r="D593"/>
      <c r="E593"/>
      <c r="F593"/>
      <c r="G593"/>
      <c r="H593"/>
      <c r="I593"/>
      <c r="J593"/>
      <c r="K593"/>
      <c r="L593"/>
    </row>
    <row r="594" spans="1:12" s="52" customFormat="1" ht="15" customHeight="1" x14ac:dyDescent="0.3">
      <c r="A594"/>
      <c r="B594" s="54"/>
      <c r="C594" s="54"/>
      <c r="D594"/>
      <c r="E594"/>
      <c r="F594"/>
      <c r="G594"/>
      <c r="H594"/>
      <c r="I594"/>
      <c r="J594"/>
      <c r="K594"/>
      <c r="L594"/>
    </row>
    <row r="595" spans="1:12" s="52" customFormat="1" ht="15" customHeight="1" x14ac:dyDescent="0.3">
      <c r="A595"/>
      <c r="B595" s="54"/>
      <c r="C595" s="54"/>
      <c r="D595"/>
      <c r="E595"/>
      <c r="F595"/>
      <c r="G595"/>
      <c r="H595"/>
      <c r="I595"/>
      <c r="J595"/>
      <c r="K595"/>
      <c r="L595"/>
    </row>
    <row r="596" spans="1:12" s="52" customFormat="1" ht="15" customHeight="1" x14ac:dyDescent="0.3">
      <c r="A596"/>
      <c r="B596" s="54"/>
      <c r="C596" s="54"/>
      <c r="D596"/>
      <c r="E596"/>
      <c r="F596"/>
      <c r="G596"/>
      <c r="H596"/>
      <c r="I596"/>
      <c r="J596"/>
      <c r="K596"/>
      <c r="L596"/>
    </row>
    <row r="597" spans="1:12" s="52" customFormat="1" ht="15" customHeight="1" x14ac:dyDescent="0.3">
      <c r="A597"/>
      <c r="B597" s="54"/>
      <c r="C597" s="54"/>
      <c r="D597"/>
      <c r="E597"/>
      <c r="F597"/>
      <c r="G597"/>
      <c r="H597"/>
      <c r="I597"/>
      <c r="J597"/>
      <c r="K597"/>
      <c r="L597"/>
    </row>
    <row r="598" spans="1:12" s="52" customFormat="1" ht="15" customHeight="1" x14ac:dyDescent="0.3">
      <c r="A598"/>
      <c r="B598" s="54"/>
      <c r="C598" s="54"/>
      <c r="D598"/>
      <c r="E598"/>
      <c r="F598"/>
      <c r="G598"/>
      <c r="H598"/>
      <c r="I598"/>
      <c r="J598"/>
      <c r="K598"/>
      <c r="L598"/>
    </row>
    <row r="599" spans="1:12" s="52" customFormat="1" ht="15" customHeight="1" x14ac:dyDescent="0.3">
      <c r="A599"/>
      <c r="B599" s="54"/>
      <c r="C599" s="54"/>
      <c r="D599"/>
      <c r="E599"/>
      <c r="F599"/>
      <c r="G599"/>
      <c r="H599"/>
      <c r="I599"/>
      <c r="J599"/>
      <c r="K599"/>
      <c r="L599"/>
    </row>
    <row r="600" spans="1:12" s="52" customFormat="1" ht="15" customHeight="1" x14ac:dyDescent="0.3">
      <c r="A600"/>
      <c r="B600" s="54"/>
      <c r="C600" s="54"/>
      <c r="D600"/>
      <c r="E600"/>
      <c r="F600"/>
      <c r="G600"/>
      <c r="H600"/>
      <c r="I600"/>
      <c r="J600"/>
      <c r="K600"/>
      <c r="L600"/>
    </row>
    <row r="601" spans="1:12" s="52" customFormat="1" ht="15" customHeight="1" x14ac:dyDescent="0.3">
      <c r="A601"/>
      <c r="B601" s="54"/>
      <c r="C601" s="54"/>
      <c r="D601"/>
      <c r="E601"/>
      <c r="F601"/>
      <c r="G601"/>
      <c r="H601"/>
      <c r="I601"/>
      <c r="J601"/>
      <c r="K601"/>
      <c r="L601"/>
    </row>
    <row r="602" spans="1:12" s="52" customFormat="1" ht="15" customHeight="1" x14ac:dyDescent="0.3">
      <c r="A602"/>
      <c r="B602" s="54"/>
      <c r="C602" s="54"/>
      <c r="D602"/>
      <c r="E602"/>
      <c r="F602"/>
      <c r="G602"/>
      <c r="H602"/>
      <c r="I602"/>
      <c r="J602"/>
      <c r="K602"/>
      <c r="L602"/>
    </row>
    <row r="603" spans="1:12" s="52" customFormat="1" ht="15" customHeight="1" x14ac:dyDescent="0.3">
      <c r="A603"/>
      <c r="B603" s="54"/>
      <c r="C603" s="54"/>
      <c r="D603"/>
      <c r="E603"/>
      <c r="F603"/>
      <c r="G603"/>
      <c r="H603"/>
      <c r="I603"/>
      <c r="J603"/>
      <c r="K603"/>
      <c r="L603"/>
    </row>
    <row r="604" spans="1:12" s="52" customFormat="1" ht="15" customHeight="1" x14ac:dyDescent="0.3">
      <c r="A604"/>
      <c r="B604" s="54"/>
      <c r="C604" s="54"/>
      <c r="D604"/>
      <c r="E604"/>
      <c r="F604"/>
      <c r="G604"/>
      <c r="H604"/>
      <c r="I604"/>
      <c r="J604"/>
      <c r="K604"/>
      <c r="L604"/>
    </row>
    <row r="605" spans="1:12" s="52" customFormat="1" x14ac:dyDescent="0.3">
      <c r="A605"/>
      <c r="B605" s="54"/>
      <c r="C605" s="54"/>
      <c r="D605"/>
      <c r="E605"/>
      <c r="F605"/>
      <c r="G605"/>
      <c r="H605"/>
      <c r="I605"/>
      <c r="J605"/>
      <c r="K605"/>
      <c r="L605"/>
    </row>
    <row r="606" spans="1:12" s="52" customFormat="1" x14ac:dyDescent="0.3">
      <c r="A606"/>
      <c r="B606" s="54"/>
      <c r="C606" s="54"/>
      <c r="D606"/>
      <c r="E606"/>
      <c r="F606"/>
      <c r="G606"/>
      <c r="H606"/>
      <c r="I606"/>
      <c r="J606"/>
      <c r="K606"/>
      <c r="L606"/>
    </row>
    <row r="607" spans="1:12" s="52" customFormat="1" x14ac:dyDescent="0.3">
      <c r="A607"/>
      <c r="B607" s="54"/>
      <c r="C607" s="54"/>
      <c r="D607"/>
      <c r="E607"/>
      <c r="F607"/>
      <c r="G607"/>
      <c r="H607"/>
      <c r="I607"/>
      <c r="J607"/>
      <c r="K607"/>
      <c r="L607"/>
    </row>
    <row r="608" spans="1:12" s="52" customFormat="1" x14ac:dyDescent="0.3">
      <c r="A608"/>
      <c r="B608" s="54"/>
      <c r="C608" s="54"/>
      <c r="D608"/>
      <c r="E608"/>
      <c r="F608"/>
      <c r="G608"/>
      <c r="H608"/>
      <c r="I608"/>
      <c r="J608"/>
      <c r="K608"/>
      <c r="L608"/>
    </row>
    <row r="609" spans="1:12" s="52" customFormat="1" x14ac:dyDescent="0.3">
      <c r="A609"/>
      <c r="B609" s="54"/>
      <c r="C609" s="54"/>
      <c r="D609"/>
      <c r="E609"/>
      <c r="F609"/>
      <c r="G609"/>
      <c r="H609"/>
      <c r="I609"/>
      <c r="J609"/>
      <c r="K609"/>
      <c r="L609"/>
    </row>
    <row r="610" spans="1:12" s="52" customFormat="1" x14ac:dyDescent="0.3">
      <c r="A610"/>
      <c r="B610" s="54"/>
      <c r="C610" s="54"/>
      <c r="D610"/>
      <c r="E610"/>
      <c r="F610"/>
      <c r="G610"/>
      <c r="H610"/>
      <c r="I610"/>
      <c r="J610"/>
      <c r="K610"/>
      <c r="L610"/>
    </row>
    <row r="611" spans="1:12" s="52" customFormat="1" x14ac:dyDescent="0.3">
      <c r="A611"/>
      <c r="B611" s="54"/>
      <c r="C611" s="54"/>
      <c r="D611"/>
      <c r="E611"/>
      <c r="F611"/>
      <c r="G611"/>
      <c r="H611"/>
      <c r="I611"/>
      <c r="J611"/>
      <c r="K611"/>
      <c r="L611"/>
    </row>
    <row r="612" spans="1:12" s="52" customFormat="1" x14ac:dyDescent="0.3">
      <c r="A612"/>
      <c r="B612" s="54"/>
      <c r="C612" s="54"/>
      <c r="D612"/>
      <c r="E612"/>
      <c r="F612"/>
      <c r="G612"/>
      <c r="H612"/>
      <c r="I612"/>
      <c r="J612"/>
      <c r="K612"/>
      <c r="L612"/>
    </row>
    <row r="613" spans="1:12" s="52" customFormat="1" x14ac:dyDescent="0.3">
      <c r="A613"/>
      <c r="B613" s="54"/>
      <c r="C613" s="54"/>
      <c r="D613"/>
      <c r="E613"/>
      <c r="F613"/>
      <c r="G613"/>
      <c r="H613"/>
      <c r="I613"/>
      <c r="J613"/>
      <c r="K613"/>
      <c r="L613"/>
    </row>
    <row r="614" spans="1:12" s="52" customFormat="1" x14ac:dyDescent="0.3">
      <c r="A614"/>
      <c r="B614" s="54"/>
      <c r="C614" s="54"/>
      <c r="D614"/>
      <c r="E614"/>
      <c r="F614"/>
      <c r="G614"/>
      <c r="H614"/>
      <c r="I614"/>
      <c r="J614"/>
      <c r="K614"/>
      <c r="L614"/>
    </row>
    <row r="615" spans="1:12" s="52" customFormat="1" x14ac:dyDescent="0.3">
      <c r="A615"/>
      <c r="B615" s="54"/>
      <c r="C615" s="54"/>
      <c r="D615"/>
      <c r="E615"/>
      <c r="F615"/>
      <c r="G615"/>
      <c r="H615"/>
      <c r="I615"/>
      <c r="J615"/>
      <c r="K615"/>
      <c r="L615"/>
    </row>
    <row r="616" spans="1:12" s="52" customFormat="1" x14ac:dyDescent="0.3">
      <c r="A616"/>
      <c r="B616" s="54"/>
      <c r="C616" s="54"/>
      <c r="D616"/>
      <c r="E616"/>
      <c r="F616"/>
      <c r="G616"/>
      <c r="H616"/>
      <c r="I616"/>
      <c r="J616"/>
      <c r="K616"/>
      <c r="L616"/>
    </row>
    <row r="617" spans="1:12" s="52" customFormat="1" x14ac:dyDescent="0.3">
      <c r="A617"/>
      <c r="B617" s="54"/>
      <c r="C617" s="54"/>
      <c r="D617"/>
      <c r="E617"/>
      <c r="F617"/>
      <c r="G617"/>
      <c r="H617"/>
      <c r="I617"/>
      <c r="J617"/>
      <c r="K617"/>
      <c r="L617"/>
    </row>
    <row r="618" spans="1:12" s="52" customFormat="1" x14ac:dyDescent="0.3">
      <c r="A618"/>
      <c r="B618" s="54"/>
      <c r="C618" s="54"/>
      <c r="D618"/>
      <c r="E618"/>
      <c r="F618"/>
      <c r="G618"/>
      <c r="H618"/>
      <c r="I618"/>
      <c r="J618"/>
      <c r="K618"/>
      <c r="L618"/>
    </row>
    <row r="619" spans="1:12" s="52" customFormat="1" x14ac:dyDescent="0.3">
      <c r="A619"/>
      <c r="B619" s="54"/>
      <c r="C619" s="54"/>
      <c r="D619"/>
      <c r="E619"/>
      <c r="F619"/>
      <c r="G619"/>
      <c r="H619"/>
      <c r="I619"/>
      <c r="J619"/>
      <c r="K619"/>
      <c r="L619"/>
    </row>
    <row r="620" spans="1:12" s="52" customFormat="1" x14ac:dyDescent="0.3">
      <c r="A620"/>
      <c r="B620" s="54"/>
      <c r="C620" s="54"/>
      <c r="D620"/>
      <c r="E620"/>
      <c r="F620"/>
      <c r="G620"/>
      <c r="H620"/>
      <c r="I620"/>
      <c r="J620"/>
      <c r="K620"/>
      <c r="L620"/>
    </row>
    <row r="621" spans="1:12" s="52" customFormat="1" x14ac:dyDescent="0.3">
      <c r="A621"/>
      <c r="B621" s="54"/>
      <c r="C621" s="54"/>
      <c r="D621"/>
      <c r="E621"/>
      <c r="F621"/>
      <c r="G621"/>
      <c r="H621"/>
      <c r="I621"/>
      <c r="J621"/>
      <c r="K621"/>
      <c r="L621"/>
    </row>
    <row r="622" spans="1:12" s="52" customFormat="1" x14ac:dyDescent="0.3">
      <c r="A622"/>
      <c r="B622" s="54"/>
      <c r="C622" s="54"/>
      <c r="D622"/>
      <c r="E622"/>
      <c r="F622"/>
      <c r="G622"/>
      <c r="H622"/>
      <c r="I622"/>
      <c r="J622"/>
      <c r="K622"/>
      <c r="L622"/>
    </row>
    <row r="623" spans="1:12" s="52" customFormat="1" x14ac:dyDescent="0.3">
      <c r="A623"/>
      <c r="B623" s="54"/>
      <c r="C623" s="54"/>
      <c r="D623"/>
      <c r="E623"/>
      <c r="F623"/>
      <c r="G623"/>
      <c r="H623"/>
      <c r="I623"/>
      <c r="J623"/>
      <c r="K623"/>
      <c r="L623"/>
    </row>
    <row r="624" spans="1:12" s="52" customFormat="1" x14ac:dyDescent="0.3">
      <c r="A624"/>
      <c r="B624" s="54"/>
      <c r="C624" s="54"/>
      <c r="D624"/>
      <c r="E624"/>
      <c r="F624"/>
      <c r="G624"/>
      <c r="H624"/>
      <c r="I624"/>
      <c r="J624"/>
      <c r="K624"/>
      <c r="L624"/>
    </row>
    <row r="625" spans="1:12" s="52" customFormat="1" x14ac:dyDescent="0.3">
      <c r="A625"/>
      <c r="B625" s="54"/>
      <c r="C625" s="54"/>
      <c r="D625"/>
      <c r="E625"/>
      <c r="F625"/>
      <c r="G625"/>
      <c r="H625"/>
      <c r="I625"/>
      <c r="J625"/>
      <c r="K625"/>
      <c r="L625"/>
    </row>
    <row r="626" spans="1:12" s="52" customFormat="1" x14ac:dyDescent="0.3">
      <c r="A626"/>
      <c r="B626" s="54"/>
      <c r="C626" s="54"/>
      <c r="D626"/>
      <c r="E626"/>
      <c r="F626"/>
      <c r="G626"/>
      <c r="H626"/>
      <c r="I626"/>
      <c r="J626"/>
      <c r="K626"/>
      <c r="L626"/>
    </row>
    <row r="627" spans="1:12" s="52" customFormat="1" x14ac:dyDescent="0.3">
      <c r="A627"/>
      <c r="B627" s="54"/>
      <c r="C627" s="54"/>
      <c r="D627"/>
      <c r="E627"/>
      <c r="F627"/>
      <c r="G627"/>
      <c r="H627"/>
      <c r="I627"/>
      <c r="J627"/>
      <c r="K627"/>
      <c r="L627"/>
    </row>
    <row r="628" spans="1:12" s="52" customFormat="1" x14ac:dyDescent="0.3">
      <c r="A628"/>
      <c r="B628" s="54"/>
      <c r="C628" s="54"/>
      <c r="D628"/>
      <c r="E628"/>
      <c r="F628"/>
      <c r="G628"/>
      <c r="H628"/>
      <c r="I628"/>
      <c r="J628"/>
      <c r="K628"/>
      <c r="L628"/>
    </row>
    <row r="629" spans="1:12" s="52" customFormat="1" x14ac:dyDescent="0.3">
      <c r="A629"/>
      <c r="B629" s="54"/>
      <c r="C629" s="54"/>
      <c r="D629"/>
      <c r="E629"/>
      <c r="F629"/>
      <c r="G629"/>
      <c r="H629"/>
      <c r="I629"/>
      <c r="J629"/>
      <c r="K629"/>
      <c r="L629"/>
    </row>
    <row r="630" spans="1:12" s="52" customFormat="1" x14ac:dyDescent="0.3">
      <c r="A630"/>
      <c r="B630" s="54"/>
      <c r="C630" s="54"/>
      <c r="D630"/>
      <c r="E630"/>
      <c r="F630"/>
      <c r="G630"/>
      <c r="H630"/>
      <c r="I630"/>
      <c r="J630"/>
      <c r="K630"/>
      <c r="L630"/>
    </row>
    <row r="631" spans="1:12" s="52" customFormat="1" x14ac:dyDescent="0.3">
      <c r="A631"/>
      <c r="B631" s="54"/>
      <c r="C631" s="54"/>
      <c r="D631"/>
      <c r="E631"/>
      <c r="F631"/>
      <c r="G631"/>
      <c r="H631"/>
      <c r="I631"/>
      <c r="J631"/>
      <c r="K631"/>
      <c r="L631"/>
    </row>
    <row r="632" spans="1:12" s="52" customFormat="1" x14ac:dyDescent="0.3">
      <c r="A632"/>
      <c r="B632" s="54"/>
      <c r="C632" s="54"/>
      <c r="D632"/>
      <c r="E632"/>
      <c r="F632"/>
      <c r="G632"/>
      <c r="H632"/>
      <c r="I632"/>
      <c r="J632"/>
      <c r="K632"/>
      <c r="L632"/>
    </row>
    <row r="633" spans="1:12" s="52" customFormat="1" x14ac:dyDescent="0.3">
      <c r="A633"/>
      <c r="B633" s="54"/>
      <c r="C633" s="54"/>
      <c r="D633"/>
      <c r="E633"/>
      <c r="F633"/>
      <c r="G633"/>
      <c r="H633"/>
      <c r="I633"/>
      <c r="J633"/>
      <c r="K633"/>
      <c r="L633"/>
    </row>
    <row r="634" spans="1:12" s="52" customFormat="1" x14ac:dyDescent="0.3">
      <c r="A634"/>
      <c r="B634" s="54"/>
      <c r="C634" s="54"/>
      <c r="D634"/>
      <c r="E634"/>
      <c r="F634"/>
      <c r="G634"/>
      <c r="H634"/>
      <c r="I634"/>
      <c r="J634"/>
      <c r="K634"/>
      <c r="L634"/>
    </row>
    <row r="635" spans="1:12" s="52" customFormat="1" x14ac:dyDescent="0.3">
      <c r="A635"/>
      <c r="B635" s="54"/>
      <c r="C635" s="54"/>
      <c r="D635"/>
      <c r="E635"/>
      <c r="F635"/>
      <c r="G635"/>
      <c r="H635"/>
      <c r="I635"/>
      <c r="J635"/>
      <c r="K635"/>
      <c r="L635"/>
    </row>
    <row r="636" spans="1:12" s="52" customFormat="1" x14ac:dyDescent="0.3">
      <c r="A636"/>
      <c r="B636" s="54"/>
      <c r="C636" s="54"/>
      <c r="D636"/>
      <c r="E636"/>
      <c r="F636"/>
      <c r="G636"/>
      <c r="H636"/>
      <c r="I636"/>
      <c r="J636"/>
      <c r="K636"/>
      <c r="L636"/>
    </row>
    <row r="637" spans="1:12" s="52" customFormat="1" x14ac:dyDescent="0.3">
      <c r="A637"/>
      <c r="B637" s="54"/>
      <c r="C637" s="54"/>
      <c r="D637"/>
      <c r="E637"/>
      <c r="F637"/>
      <c r="G637"/>
      <c r="H637"/>
      <c r="I637"/>
      <c r="J637"/>
      <c r="K637"/>
      <c r="L637"/>
    </row>
    <row r="638" spans="1:12" s="52" customFormat="1" x14ac:dyDescent="0.3">
      <c r="A638"/>
      <c r="B638" s="54"/>
      <c r="C638" s="54"/>
      <c r="D638"/>
      <c r="E638"/>
      <c r="F638"/>
      <c r="G638"/>
      <c r="H638"/>
      <c r="I638"/>
      <c r="J638"/>
      <c r="K638"/>
      <c r="L638"/>
    </row>
    <row r="639" spans="1:12" s="52" customFormat="1" x14ac:dyDescent="0.3">
      <c r="A639"/>
      <c r="B639" s="54"/>
      <c r="C639" s="54"/>
      <c r="D639"/>
      <c r="E639"/>
      <c r="F639"/>
      <c r="G639"/>
      <c r="H639"/>
      <c r="I639"/>
      <c r="J639"/>
      <c r="K639"/>
      <c r="L639"/>
    </row>
    <row r="640" spans="1:12" s="52" customFormat="1" x14ac:dyDescent="0.3">
      <c r="A640"/>
      <c r="B640" s="54"/>
      <c r="C640" s="54"/>
      <c r="D640"/>
      <c r="E640"/>
      <c r="F640"/>
      <c r="G640"/>
      <c r="H640"/>
      <c r="I640"/>
      <c r="J640"/>
      <c r="K640"/>
      <c r="L640"/>
    </row>
    <row r="641" spans="1:12" s="52" customFormat="1" x14ac:dyDescent="0.3">
      <c r="A641"/>
      <c r="B641" s="54"/>
      <c r="C641" s="54"/>
      <c r="D641"/>
      <c r="E641"/>
      <c r="F641"/>
      <c r="G641"/>
      <c r="H641"/>
      <c r="I641"/>
      <c r="J641"/>
      <c r="K641"/>
      <c r="L641"/>
    </row>
    <row r="642" spans="1:12" s="52" customFormat="1" x14ac:dyDescent="0.3">
      <c r="A642"/>
      <c r="B642" s="54"/>
      <c r="C642" s="54"/>
      <c r="D642"/>
      <c r="E642"/>
      <c r="F642"/>
      <c r="G642"/>
      <c r="H642"/>
      <c r="I642"/>
      <c r="J642"/>
      <c r="K642"/>
      <c r="L642"/>
    </row>
    <row r="643" spans="1:12" s="52" customFormat="1" x14ac:dyDescent="0.3">
      <c r="A643"/>
      <c r="B643" s="54"/>
      <c r="C643" s="54"/>
      <c r="D643"/>
      <c r="E643"/>
      <c r="F643"/>
      <c r="G643"/>
      <c r="H643"/>
      <c r="I643"/>
      <c r="J643"/>
      <c r="K643"/>
      <c r="L643"/>
    </row>
    <row r="644" spans="1:12" s="52" customFormat="1" x14ac:dyDescent="0.3">
      <c r="A644"/>
      <c r="B644" s="54"/>
      <c r="C644" s="54"/>
      <c r="D644"/>
      <c r="E644"/>
      <c r="F644"/>
      <c r="G644"/>
      <c r="H644"/>
      <c r="I644"/>
      <c r="J644"/>
      <c r="K644"/>
      <c r="L644"/>
    </row>
    <row r="645" spans="1:12" s="52" customFormat="1" x14ac:dyDescent="0.3">
      <c r="A645"/>
      <c r="B645" s="54"/>
      <c r="C645" s="54"/>
      <c r="D645"/>
      <c r="E645"/>
      <c r="F645"/>
      <c r="G645"/>
      <c r="H645"/>
      <c r="I645"/>
      <c r="J645"/>
      <c r="K645"/>
      <c r="L645"/>
    </row>
    <row r="646" spans="1:12" s="52" customFormat="1" x14ac:dyDescent="0.3">
      <c r="A646"/>
      <c r="B646" s="54"/>
      <c r="C646" s="54"/>
      <c r="D646"/>
      <c r="E646"/>
      <c r="F646"/>
      <c r="G646"/>
      <c r="H646"/>
      <c r="I646"/>
      <c r="J646"/>
      <c r="K646"/>
      <c r="L646"/>
    </row>
    <row r="647" spans="1:12" s="52" customFormat="1" x14ac:dyDescent="0.3">
      <c r="A647"/>
      <c r="B647" s="54"/>
      <c r="C647" s="54"/>
      <c r="D647"/>
      <c r="E647"/>
      <c r="F647"/>
      <c r="G647"/>
      <c r="H647"/>
      <c r="I647"/>
      <c r="J647"/>
      <c r="K647"/>
      <c r="L647"/>
    </row>
    <row r="648" spans="1:12" s="52" customFormat="1" x14ac:dyDescent="0.3">
      <c r="A648"/>
      <c r="B648" s="54"/>
      <c r="C648" s="54"/>
      <c r="D648"/>
      <c r="E648"/>
      <c r="F648"/>
      <c r="G648"/>
      <c r="H648"/>
      <c r="I648"/>
      <c r="J648"/>
      <c r="K648"/>
      <c r="L648"/>
    </row>
    <row r="649" spans="1:12" s="52" customFormat="1" x14ac:dyDescent="0.3">
      <c r="A649"/>
      <c r="B649" s="54"/>
      <c r="C649" s="54"/>
      <c r="D649"/>
      <c r="E649"/>
      <c r="F649"/>
      <c r="G649"/>
      <c r="H649"/>
      <c r="I649"/>
      <c r="J649"/>
      <c r="K649"/>
      <c r="L649"/>
    </row>
    <row r="650" spans="1:12" s="52" customFormat="1" x14ac:dyDescent="0.3">
      <c r="A650"/>
      <c r="B650" s="54"/>
      <c r="C650" s="54"/>
      <c r="D650"/>
      <c r="E650"/>
      <c r="F650"/>
      <c r="G650"/>
      <c r="H650"/>
      <c r="I650"/>
      <c r="J650"/>
      <c r="K650"/>
      <c r="L650"/>
    </row>
    <row r="651" spans="1:12" s="52" customFormat="1" x14ac:dyDescent="0.3">
      <c r="A651"/>
      <c r="B651" s="54"/>
      <c r="C651" s="54"/>
      <c r="D651"/>
      <c r="E651"/>
      <c r="F651"/>
      <c r="G651"/>
      <c r="H651"/>
      <c r="I651"/>
      <c r="J651"/>
      <c r="K651"/>
      <c r="L651"/>
    </row>
    <row r="652" spans="1:12" s="52" customFormat="1" x14ac:dyDescent="0.3">
      <c r="A652"/>
      <c r="B652" s="54"/>
      <c r="C652" s="54"/>
      <c r="D652"/>
      <c r="E652"/>
      <c r="F652"/>
      <c r="G652"/>
      <c r="H652"/>
      <c r="I652"/>
      <c r="J652"/>
      <c r="K652"/>
      <c r="L652"/>
    </row>
    <row r="653" spans="1:12" s="52" customFormat="1" x14ac:dyDescent="0.3">
      <c r="A653"/>
      <c r="B653" s="54"/>
      <c r="C653" s="54"/>
      <c r="D653"/>
      <c r="E653"/>
      <c r="F653"/>
      <c r="G653"/>
      <c r="H653"/>
      <c r="I653"/>
      <c r="J653"/>
      <c r="K653"/>
      <c r="L653"/>
    </row>
    <row r="654" spans="1:12" s="52" customFormat="1" x14ac:dyDescent="0.3">
      <c r="A654"/>
      <c r="B654" s="54"/>
      <c r="C654" s="54"/>
      <c r="D654"/>
      <c r="E654"/>
      <c r="F654"/>
      <c r="G654"/>
      <c r="H654"/>
      <c r="I654"/>
      <c r="J654"/>
      <c r="K654"/>
      <c r="L654"/>
    </row>
    <row r="655" spans="1:12" s="52" customFormat="1" x14ac:dyDescent="0.3">
      <c r="A655"/>
      <c r="B655" s="54"/>
      <c r="C655" s="54"/>
      <c r="D655"/>
      <c r="E655"/>
      <c r="F655"/>
      <c r="G655"/>
      <c r="H655"/>
      <c r="I655"/>
      <c r="J655"/>
      <c r="K655"/>
      <c r="L655"/>
    </row>
    <row r="656" spans="1:12" s="52" customFormat="1" x14ac:dyDescent="0.3">
      <c r="A656"/>
      <c r="B656" s="54"/>
      <c r="C656" s="54"/>
      <c r="D656"/>
      <c r="E656"/>
      <c r="F656"/>
      <c r="G656"/>
      <c r="H656"/>
      <c r="I656"/>
      <c r="J656"/>
      <c r="K656"/>
      <c r="L656"/>
    </row>
    <row r="657" spans="1:12" s="52" customFormat="1" x14ac:dyDescent="0.3">
      <c r="A657"/>
      <c r="B657" s="54"/>
      <c r="C657" s="54"/>
      <c r="D657"/>
      <c r="E657"/>
      <c r="F657"/>
      <c r="G657"/>
      <c r="H657"/>
      <c r="I657"/>
      <c r="J657"/>
      <c r="K657"/>
      <c r="L657"/>
    </row>
    <row r="658" spans="1:12" s="52" customFormat="1" x14ac:dyDescent="0.3">
      <c r="A658"/>
      <c r="B658" s="54"/>
      <c r="C658" s="54"/>
      <c r="D658"/>
      <c r="E658"/>
      <c r="F658"/>
      <c r="G658"/>
      <c r="H658"/>
      <c r="I658"/>
      <c r="J658"/>
      <c r="K658"/>
      <c r="L658"/>
    </row>
    <row r="659" spans="1:12" s="52" customFormat="1" x14ac:dyDescent="0.3">
      <c r="A659"/>
      <c r="B659" s="54"/>
      <c r="C659" s="54"/>
      <c r="D659"/>
      <c r="E659"/>
      <c r="F659"/>
      <c r="G659"/>
      <c r="H659"/>
      <c r="I659"/>
      <c r="J659"/>
      <c r="K659"/>
      <c r="L659"/>
    </row>
    <row r="660" spans="1:12" s="52" customFormat="1" x14ac:dyDescent="0.3">
      <c r="A660"/>
      <c r="B660" s="54"/>
      <c r="C660" s="54"/>
      <c r="D660"/>
      <c r="E660"/>
      <c r="F660"/>
      <c r="G660"/>
      <c r="H660"/>
      <c r="I660"/>
      <c r="J660"/>
      <c r="K660"/>
      <c r="L660"/>
    </row>
    <row r="661" spans="1:12" s="52" customFormat="1" x14ac:dyDescent="0.3">
      <c r="A661"/>
      <c r="B661" s="54"/>
      <c r="C661" s="54"/>
      <c r="D661"/>
      <c r="E661"/>
      <c r="F661"/>
      <c r="G661"/>
      <c r="H661"/>
      <c r="I661"/>
      <c r="J661"/>
      <c r="K661"/>
      <c r="L661"/>
    </row>
    <row r="662" spans="1:12" s="52" customFormat="1" x14ac:dyDescent="0.3">
      <c r="A662"/>
      <c r="B662" s="54"/>
      <c r="C662" s="54"/>
      <c r="D662"/>
      <c r="E662"/>
      <c r="F662"/>
      <c r="G662"/>
      <c r="H662"/>
      <c r="I662"/>
      <c r="J662"/>
      <c r="K662"/>
      <c r="L662"/>
    </row>
    <row r="663" spans="1:12" s="52" customFormat="1" x14ac:dyDescent="0.3">
      <c r="A663"/>
      <c r="B663" s="54"/>
      <c r="C663" s="54"/>
      <c r="D663"/>
      <c r="E663"/>
      <c r="F663"/>
      <c r="G663"/>
      <c r="H663"/>
      <c r="I663"/>
      <c r="J663"/>
      <c r="K663"/>
      <c r="L663"/>
    </row>
    <row r="664" spans="1:12" s="52" customFormat="1" x14ac:dyDescent="0.3">
      <c r="A664"/>
      <c r="B664" s="54"/>
      <c r="C664" s="54"/>
      <c r="D664"/>
      <c r="E664"/>
      <c r="F664"/>
      <c r="G664"/>
      <c r="H664"/>
      <c r="I664"/>
      <c r="J664"/>
      <c r="K664"/>
      <c r="L664"/>
    </row>
    <row r="665" spans="1:12" s="52" customFormat="1" x14ac:dyDescent="0.3">
      <c r="A665"/>
      <c r="B665" s="54"/>
      <c r="C665" s="54"/>
      <c r="D665"/>
      <c r="E665"/>
      <c r="F665"/>
      <c r="G665"/>
      <c r="H665"/>
      <c r="I665"/>
      <c r="J665"/>
      <c r="K665"/>
      <c r="L665"/>
    </row>
    <row r="666" spans="1:12" s="52" customFormat="1" x14ac:dyDescent="0.3">
      <c r="A666"/>
      <c r="B666" s="54"/>
      <c r="C666" s="54"/>
      <c r="D666"/>
      <c r="E666"/>
      <c r="F666"/>
      <c r="G666"/>
      <c r="H666"/>
      <c r="I666"/>
      <c r="J666"/>
      <c r="K666"/>
      <c r="L666"/>
    </row>
    <row r="667" spans="1:12" s="52" customFormat="1" x14ac:dyDescent="0.3">
      <c r="A667"/>
      <c r="B667" s="54"/>
      <c r="C667" s="54"/>
      <c r="D667"/>
      <c r="E667"/>
      <c r="F667"/>
      <c r="G667"/>
      <c r="H667"/>
      <c r="I667"/>
      <c r="J667"/>
      <c r="K667"/>
      <c r="L667"/>
    </row>
    <row r="668" spans="1:12" s="52" customFormat="1" x14ac:dyDescent="0.3">
      <c r="A668"/>
      <c r="B668" s="54"/>
      <c r="C668" s="54"/>
      <c r="D668"/>
      <c r="E668"/>
      <c r="F668"/>
      <c r="G668"/>
      <c r="H668"/>
      <c r="I668"/>
      <c r="J668"/>
      <c r="K668"/>
      <c r="L668"/>
    </row>
    <row r="669" spans="1:12" s="52" customFormat="1" x14ac:dyDescent="0.3">
      <c r="A669"/>
      <c r="B669" s="54"/>
      <c r="C669" s="54"/>
      <c r="D669"/>
      <c r="E669"/>
      <c r="F669"/>
      <c r="G669"/>
      <c r="H669"/>
      <c r="I669"/>
      <c r="J669"/>
      <c r="K669"/>
      <c r="L669"/>
    </row>
    <row r="670" spans="1:12" s="52" customFormat="1" x14ac:dyDescent="0.3">
      <c r="A670"/>
      <c r="B670" s="54"/>
      <c r="C670" s="54"/>
      <c r="D670"/>
      <c r="E670"/>
      <c r="F670"/>
      <c r="G670"/>
      <c r="H670"/>
      <c r="I670"/>
      <c r="J670"/>
      <c r="K670"/>
      <c r="L670"/>
    </row>
    <row r="671" spans="1:12" s="52" customFormat="1" x14ac:dyDescent="0.3">
      <c r="A671"/>
      <c r="B671" s="54"/>
      <c r="C671" s="54"/>
      <c r="D671"/>
      <c r="E671"/>
      <c r="F671"/>
      <c r="G671"/>
      <c r="H671"/>
      <c r="I671"/>
      <c r="J671"/>
      <c r="K671"/>
      <c r="L671"/>
    </row>
    <row r="672" spans="1:12" s="52" customFormat="1" x14ac:dyDescent="0.3">
      <c r="A672"/>
      <c r="B672" s="54"/>
      <c r="C672" s="54"/>
      <c r="D672"/>
      <c r="E672"/>
      <c r="F672"/>
      <c r="G672"/>
      <c r="H672"/>
      <c r="I672"/>
      <c r="J672"/>
      <c r="K672"/>
      <c r="L672"/>
    </row>
    <row r="673" spans="1:12" s="52" customFormat="1" x14ac:dyDescent="0.3">
      <c r="A673"/>
      <c r="B673" s="54"/>
      <c r="C673" s="54"/>
      <c r="D673"/>
      <c r="E673"/>
      <c r="F673"/>
      <c r="G673"/>
      <c r="H673"/>
      <c r="I673"/>
      <c r="J673"/>
      <c r="K673"/>
      <c r="L673"/>
    </row>
    <row r="674" spans="1:12" s="52" customFormat="1" x14ac:dyDescent="0.3">
      <c r="A674"/>
      <c r="B674" s="54"/>
      <c r="C674" s="54"/>
      <c r="D674"/>
      <c r="E674"/>
      <c r="F674"/>
      <c r="G674"/>
      <c r="H674"/>
      <c r="I674"/>
      <c r="J674"/>
      <c r="K674"/>
      <c r="L674"/>
    </row>
    <row r="675" spans="1:12" s="52" customFormat="1" x14ac:dyDescent="0.3">
      <c r="A675"/>
      <c r="B675" s="54"/>
      <c r="C675" s="54"/>
      <c r="D675"/>
      <c r="E675"/>
      <c r="F675"/>
      <c r="G675"/>
      <c r="H675"/>
      <c r="I675"/>
      <c r="J675"/>
      <c r="K675"/>
      <c r="L675"/>
    </row>
    <row r="676" spans="1:12" s="52" customFormat="1" x14ac:dyDescent="0.3">
      <c r="A676"/>
      <c r="B676" s="54"/>
      <c r="C676" s="54"/>
      <c r="D676"/>
      <c r="E676"/>
      <c r="F676"/>
      <c r="G676"/>
      <c r="H676"/>
      <c r="I676"/>
      <c r="J676"/>
      <c r="K676"/>
      <c r="L676"/>
    </row>
    <row r="677" spans="1:12" s="52" customFormat="1" x14ac:dyDescent="0.3">
      <c r="A677"/>
      <c r="B677" s="54"/>
      <c r="C677" s="54"/>
      <c r="D677"/>
      <c r="E677"/>
      <c r="F677"/>
      <c r="G677"/>
      <c r="H677"/>
      <c r="I677"/>
      <c r="J677"/>
      <c r="K677"/>
      <c r="L677"/>
    </row>
    <row r="678" spans="1:12" s="52" customFormat="1" x14ac:dyDescent="0.3">
      <c r="A678"/>
      <c r="B678" s="54"/>
      <c r="C678" s="54"/>
      <c r="D678"/>
      <c r="E678"/>
      <c r="F678"/>
      <c r="G678"/>
      <c r="H678"/>
      <c r="I678"/>
      <c r="J678"/>
      <c r="K678"/>
      <c r="L678"/>
    </row>
    <row r="679" spans="1:12" s="52" customFormat="1" x14ac:dyDescent="0.3">
      <c r="A679"/>
      <c r="B679" s="54"/>
      <c r="C679" s="54"/>
      <c r="D679"/>
      <c r="E679"/>
      <c r="F679"/>
      <c r="G679"/>
      <c r="H679"/>
      <c r="I679"/>
      <c r="J679"/>
      <c r="K679"/>
      <c r="L679"/>
    </row>
    <row r="680" spans="1:12" s="52" customFormat="1" x14ac:dyDescent="0.3">
      <c r="A680"/>
      <c r="B680" s="54"/>
      <c r="C680" s="54"/>
      <c r="D680"/>
      <c r="E680"/>
      <c r="F680"/>
      <c r="G680"/>
      <c r="H680"/>
      <c r="I680"/>
      <c r="J680"/>
      <c r="K680"/>
      <c r="L680"/>
    </row>
    <row r="681" spans="1:12" s="52" customFormat="1" x14ac:dyDescent="0.3">
      <c r="A681"/>
      <c r="B681" s="54"/>
      <c r="C681" s="54"/>
      <c r="D681"/>
      <c r="E681"/>
      <c r="F681"/>
      <c r="G681"/>
      <c r="H681"/>
      <c r="I681"/>
      <c r="J681"/>
      <c r="K681"/>
      <c r="L681"/>
    </row>
    <row r="682" spans="1:12" s="52" customFormat="1" x14ac:dyDescent="0.3">
      <c r="A682"/>
      <c r="B682" s="54"/>
      <c r="C682" s="54"/>
      <c r="D682"/>
      <c r="E682"/>
      <c r="F682"/>
      <c r="G682"/>
      <c r="H682"/>
      <c r="I682"/>
      <c r="J682"/>
      <c r="K682"/>
      <c r="L682"/>
    </row>
    <row r="683" spans="1:12" s="52" customFormat="1" x14ac:dyDescent="0.3">
      <c r="A683"/>
      <c r="B683" s="54"/>
      <c r="C683" s="54"/>
      <c r="D683"/>
      <c r="E683"/>
      <c r="F683"/>
      <c r="G683"/>
      <c r="H683"/>
      <c r="I683"/>
      <c r="J683"/>
      <c r="K683"/>
      <c r="L683"/>
    </row>
    <row r="684" spans="1:12" s="52" customFormat="1" x14ac:dyDescent="0.3">
      <c r="A684"/>
      <c r="B684" s="54"/>
      <c r="C684" s="54"/>
      <c r="D684"/>
      <c r="E684"/>
      <c r="F684"/>
      <c r="G684"/>
      <c r="H684"/>
      <c r="I684"/>
      <c r="J684"/>
      <c r="K684"/>
      <c r="L684"/>
    </row>
    <row r="685" spans="1:12" s="52" customFormat="1" x14ac:dyDescent="0.3">
      <c r="A685"/>
      <c r="B685" s="54"/>
      <c r="C685" s="54"/>
      <c r="D685"/>
      <c r="E685"/>
      <c r="F685"/>
      <c r="G685"/>
      <c r="H685"/>
      <c r="I685"/>
      <c r="J685"/>
      <c r="K685"/>
      <c r="L685"/>
    </row>
    <row r="686" spans="1:12" s="52" customFormat="1" x14ac:dyDescent="0.3">
      <c r="A686"/>
      <c r="B686" s="54"/>
      <c r="C686" s="54"/>
      <c r="D686"/>
      <c r="E686"/>
      <c r="F686"/>
      <c r="G686"/>
      <c r="H686"/>
      <c r="I686"/>
      <c r="J686"/>
      <c r="K686"/>
      <c r="L686"/>
    </row>
    <row r="687" spans="1:12" s="52" customFormat="1" x14ac:dyDescent="0.3">
      <c r="A687"/>
      <c r="B687" s="54"/>
      <c r="C687" s="54"/>
      <c r="D687"/>
      <c r="E687"/>
      <c r="F687"/>
      <c r="G687"/>
      <c r="H687"/>
      <c r="I687"/>
      <c r="J687"/>
      <c r="K687"/>
      <c r="L687"/>
    </row>
    <row r="688" spans="1:12" s="52" customFormat="1" x14ac:dyDescent="0.3">
      <c r="A688"/>
      <c r="B688" s="54"/>
      <c r="C688" s="54"/>
      <c r="D688"/>
      <c r="E688"/>
      <c r="F688"/>
      <c r="G688"/>
      <c r="H688"/>
      <c r="I688"/>
      <c r="J688"/>
      <c r="K688"/>
      <c r="L688"/>
    </row>
    <row r="689" spans="1:12" s="52" customFormat="1" x14ac:dyDescent="0.3">
      <c r="A689"/>
      <c r="B689" s="54"/>
      <c r="C689" s="54"/>
      <c r="D689"/>
      <c r="E689"/>
      <c r="F689"/>
      <c r="G689"/>
      <c r="H689"/>
      <c r="I689"/>
      <c r="J689"/>
      <c r="K689"/>
      <c r="L689"/>
    </row>
    <row r="690" spans="1:12" s="52" customFormat="1" x14ac:dyDescent="0.3">
      <c r="A690"/>
      <c r="B690" s="54"/>
      <c r="C690" s="54"/>
      <c r="D690"/>
      <c r="E690"/>
      <c r="F690"/>
      <c r="G690"/>
      <c r="H690"/>
      <c r="I690"/>
      <c r="J690"/>
      <c r="K690"/>
      <c r="L690"/>
    </row>
    <row r="691" spans="1:12" s="52" customFormat="1" x14ac:dyDescent="0.3">
      <c r="A691"/>
      <c r="B691" s="54"/>
      <c r="C691" s="54"/>
      <c r="D691"/>
      <c r="E691"/>
      <c r="F691"/>
      <c r="G691"/>
      <c r="H691"/>
      <c r="I691"/>
      <c r="J691"/>
      <c r="K691"/>
      <c r="L691"/>
    </row>
    <row r="692" spans="1:12" s="52" customFormat="1" x14ac:dyDescent="0.3">
      <c r="A692"/>
      <c r="B692" s="54"/>
      <c r="C692" s="54"/>
      <c r="D692"/>
      <c r="E692"/>
      <c r="F692"/>
      <c r="G692"/>
      <c r="H692"/>
      <c r="I692"/>
      <c r="J692"/>
      <c r="K692"/>
      <c r="L692"/>
    </row>
    <row r="693" spans="1:12" s="52" customFormat="1" x14ac:dyDescent="0.3">
      <c r="A693"/>
      <c r="B693" s="54"/>
      <c r="C693" s="54"/>
      <c r="D693"/>
      <c r="E693"/>
      <c r="F693"/>
      <c r="G693"/>
      <c r="H693"/>
      <c r="I693"/>
      <c r="J693"/>
      <c r="K693"/>
      <c r="L693"/>
    </row>
    <row r="694" spans="1:12" s="52" customFormat="1" x14ac:dyDescent="0.3">
      <c r="A694"/>
      <c r="B694" s="54"/>
      <c r="C694" s="54"/>
      <c r="D694"/>
      <c r="E694"/>
      <c r="F694"/>
      <c r="G694"/>
      <c r="H694"/>
      <c r="I694"/>
      <c r="J694"/>
      <c r="K694"/>
      <c r="L694"/>
    </row>
    <row r="695" spans="1:12" s="52" customFormat="1" x14ac:dyDescent="0.3">
      <c r="A695"/>
      <c r="B695" s="54"/>
      <c r="C695" s="54"/>
      <c r="D695"/>
      <c r="E695"/>
      <c r="F695"/>
      <c r="G695"/>
      <c r="H695"/>
      <c r="I695"/>
      <c r="J695"/>
      <c r="K695"/>
      <c r="L695"/>
    </row>
    <row r="696" spans="1:12" s="52" customFormat="1" x14ac:dyDescent="0.3">
      <c r="A696"/>
      <c r="B696" s="54"/>
      <c r="C696" s="54"/>
      <c r="D696"/>
      <c r="E696"/>
      <c r="F696"/>
      <c r="G696"/>
      <c r="H696"/>
      <c r="I696"/>
      <c r="J696"/>
      <c r="K696"/>
      <c r="L696"/>
    </row>
    <row r="697" spans="1:12" s="52" customFormat="1" x14ac:dyDescent="0.3">
      <c r="A697"/>
      <c r="B697" s="54"/>
      <c r="C697" s="54"/>
      <c r="D697"/>
      <c r="E697"/>
      <c r="F697"/>
      <c r="G697"/>
      <c r="H697"/>
      <c r="I697"/>
      <c r="J697"/>
      <c r="K697"/>
      <c r="L697"/>
    </row>
    <row r="698" spans="1:12" s="52" customFormat="1" x14ac:dyDescent="0.3">
      <c r="A698"/>
      <c r="B698" s="54"/>
      <c r="C698" s="54"/>
      <c r="D698"/>
      <c r="E698"/>
      <c r="F698"/>
      <c r="G698"/>
      <c r="H698"/>
      <c r="I698"/>
      <c r="J698"/>
      <c r="K698"/>
      <c r="L698"/>
    </row>
    <row r="699" spans="1:12" s="52" customFormat="1" x14ac:dyDescent="0.3">
      <c r="A699"/>
      <c r="B699" s="54"/>
      <c r="C699" s="54"/>
      <c r="D699"/>
      <c r="E699"/>
      <c r="F699"/>
      <c r="G699"/>
      <c r="H699"/>
      <c r="I699"/>
      <c r="J699"/>
      <c r="K699"/>
      <c r="L699"/>
    </row>
    <row r="700" spans="1:12" s="52" customFormat="1" x14ac:dyDescent="0.3">
      <c r="A700"/>
      <c r="B700" s="54"/>
      <c r="C700" s="54"/>
      <c r="D700"/>
      <c r="E700"/>
      <c r="F700"/>
      <c r="G700"/>
      <c r="H700"/>
      <c r="I700"/>
      <c r="J700"/>
      <c r="K700"/>
      <c r="L700"/>
    </row>
    <row r="701" spans="1:12" s="52" customFormat="1" x14ac:dyDescent="0.3">
      <c r="A701"/>
      <c r="B701" s="54"/>
      <c r="C701" s="54"/>
      <c r="D701"/>
      <c r="E701"/>
      <c r="F701"/>
      <c r="G701"/>
      <c r="H701"/>
      <c r="I701"/>
      <c r="J701"/>
      <c r="K701"/>
      <c r="L701"/>
    </row>
    <row r="702" spans="1:12" s="52" customFormat="1" x14ac:dyDescent="0.3">
      <c r="A702"/>
      <c r="B702" s="54"/>
      <c r="C702" s="54"/>
      <c r="D702"/>
      <c r="E702"/>
      <c r="F702"/>
      <c r="G702"/>
      <c r="H702"/>
      <c r="I702"/>
      <c r="J702"/>
      <c r="K702"/>
      <c r="L702"/>
    </row>
    <row r="703" spans="1:12" s="52" customFormat="1" x14ac:dyDescent="0.3">
      <c r="A703"/>
      <c r="B703" s="54"/>
      <c r="C703" s="54"/>
      <c r="D703"/>
      <c r="E703"/>
      <c r="F703"/>
      <c r="G703"/>
      <c r="H703"/>
      <c r="I703"/>
      <c r="J703"/>
      <c r="K703"/>
      <c r="L703"/>
    </row>
    <row r="704" spans="1:12" s="52" customFormat="1" x14ac:dyDescent="0.3">
      <c r="A704"/>
      <c r="B704" s="54"/>
      <c r="C704" s="54"/>
      <c r="D704"/>
      <c r="E704"/>
      <c r="F704"/>
      <c r="G704"/>
      <c r="H704"/>
      <c r="I704"/>
      <c r="J704"/>
      <c r="K704"/>
      <c r="L704"/>
    </row>
    <row r="705" spans="1:12" s="52" customFormat="1" x14ac:dyDescent="0.3">
      <c r="A705"/>
      <c r="B705" s="54"/>
      <c r="C705" s="54"/>
      <c r="D705"/>
      <c r="E705"/>
      <c r="F705"/>
      <c r="G705"/>
      <c r="H705"/>
      <c r="I705"/>
      <c r="J705"/>
      <c r="K705"/>
      <c r="L705"/>
    </row>
    <row r="706" spans="1:12" s="52" customFormat="1" x14ac:dyDescent="0.3">
      <c r="A706"/>
      <c r="B706" s="54"/>
      <c r="C706" s="54"/>
      <c r="D706"/>
      <c r="E706"/>
      <c r="F706"/>
      <c r="G706"/>
      <c r="H706"/>
      <c r="I706"/>
      <c r="J706"/>
      <c r="K706"/>
      <c r="L706"/>
    </row>
    <row r="707" spans="1:12" s="52" customFormat="1" x14ac:dyDescent="0.3">
      <c r="A707"/>
      <c r="B707" s="54"/>
      <c r="C707" s="54"/>
      <c r="D707"/>
      <c r="E707"/>
      <c r="F707"/>
      <c r="G707"/>
      <c r="H707"/>
      <c r="I707"/>
      <c r="J707"/>
      <c r="K707"/>
      <c r="L707"/>
    </row>
    <row r="708" spans="1:12" s="52" customFormat="1" x14ac:dyDescent="0.3">
      <c r="A708"/>
      <c r="B708" s="54"/>
      <c r="C708" s="54"/>
      <c r="D708"/>
      <c r="E708"/>
      <c r="F708"/>
      <c r="G708"/>
      <c r="H708"/>
      <c r="I708"/>
      <c r="J708"/>
      <c r="K708"/>
      <c r="L708"/>
    </row>
    <row r="709" spans="1:12" s="52" customFormat="1" x14ac:dyDescent="0.3">
      <c r="A709"/>
      <c r="B709" s="54"/>
      <c r="C709" s="54"/>
      <c r="D709"/>
      <c r="E709"/>
      <c r="F709"/>
      <c r="G709"/>
      <c r="H709"/>
      <c r="I709"/>
      <c r="J709"/>
      <c r="K709"/>
      <c r="L709"/>
    </row>
    <row r="710" spans="1:12" s="52" customFormat="1" x14ac:dyDescent="0.3">
      <c r="A710"/>
      <c r="B710" s="54"/>
      <c r="C710" s="54"/>
      <c r="D710"/>
      <c r="E710"/>
      <c r="F710"/>
      <c r="G710"/>
      <c r="H710"/>
      <c r="I710"/>
      <c r="J710"/>
      <c r="K710"/>
      <c r="L710"/>
    </row>
    <row r="711" spans="1:12" s="52" customFormat="1" x14ac:dyDescent="0.3">
      <c r="A711"/>
      <c r="B711" s="54"/>
      <c r="C711" s="54"/>
      <c r="D711"/>
      <c r="E711"/>
      <c r="F711"/>
      <c r="G711"/>
      <c r="H711"/>
      <c r="I711"/>
      <c r="J711"/>
      <c r="K711"/>
      <c r="L711"/>
    </row>
    <row r="712" spans="1:12" s="52" customFormat="1" x14ac:dyDescent="0.3">
      <c r="A712"/>
      <c r="B712" s="54"/>
      <c r="C712" s="54"/>
      <c r="D712"/>
      <c r="E712"/>
      <c r="F712"/>
      <c r="G712"/>
      <c r="H712"/>
      <c r="I712"/>
      <c r="J712"/>
      <c r="K712"/>
      <c r="L712"/>
    </row>
    <row r="713" spans="1:12" s="52" customFormat="1" x14ac:dyDescent="0.3">
      <c r="A713"/>
      <c r="B713" s="54"/>
      <c r="C713" s="54"/>
      <c r="D713"/>
      <c r="E713"/>
      <c r="F713"/>
      <c r="G713"/>
      <c r="H713"/>
      <c r="I713"/>
      <c r="J713"/>
      <c r="K713"/>
      <c r="L713"/>
    </row>
    <row r="714" spans="1:12" s="52" customFormat="1" x14ac:dyDescent="0.3">
      <c r="A714"/>
      <c r="B714" s="54"/>
      <c r="C714" s="54"/>
      <c r="D714"/>
      <c r="E714"/>
      <c r="F714"/>
      <c r="G714"/>
      <c r="H714"/>
      <c r="I714"/>
      <c r="J714"/>
      <c r="K714"/>
      <c r="L714"/>
    </row>
    <row r="715" spans="1:12" s="52" customFormat="1" x14ac:dyDescent="0.3">
      <c r="A715"/>
      <c r="B715" s="54"/>
      <c r="C715" s="54"/>
      <c r="D715"/>
      <c r="E715"/>
      <c r="F715"/>
      <c r="G715"/>
      <c r="H715"/>
      <c r="I715"/>
      <c r="J715"/>
      <c r="K715"/>
      <c r="L715"/>
    </row>
    <row r="716" spans="1:12" s="52" customFormat="1" x14ac:dyDescent="0.3">
      <c r="A716"/>
      <c r="B716" s="54"/>
      <c r="C716" s="54"/>
      <c r="D716"/>
      <c r="E716"/>
      <c r="F716"/>
      <c r="G716"/>
      <c r="H716"/>
      <c r="I716"/>
      <c r="J716"/>
      <c r="K716"/>
      <c r="L716"/>
    </row>
    <row r="717" spans="1:12" s="52" customFormat="1" x14ac:dyDescent="0.3">
      <c r="A717"/>
      <c r="B717" s="54"/>
      <c r="C717" s="54"/>
      <c r="D717"/>
      <c r="E717"/>
      <c r="F717"/>
      <c r="G717"/>
      <c r="H717"/>
      <c r="I717"/>
      <c r="J717"/>
      <c r="K717"/>
      <c r="L717"/>
    </row>
    <row r="718" spans="1:12" s="52" customFormat="1" x14ac:dyDescent="0.3">
      <c r="A718"/>
      <c r="B718" s="54"/>
      <c r="C718" s="54"/>
      <c r="D718"/>
      <c r="E718"/>
      <c r="F718"/>
      <c r="G718"/>
      <c r="H718"/>
      <c r="I718"/>
      <c r="J718"/>
      <c r="K718"/>
      <c r="L718"/>
    </row>
    <row r="719" spans="1:12" s="52" customFormat="1" x14ac:dyDescent="0.3">
      <c r="A719"/>
      <c r="B719" s="54"/>
      <c r="C719" s="54"/>
      <c r="D719"/>
      <c r="E719"/>
      <c r="F719"/>
      <c r="G719"/>
      <c r="H719"/>
      <c r="I719"/>
      <c r="J719"/>
      <c r="K719"/>
      <c r="L719"/>
    </row>
    <row r="720" spans="1:12" s="52" customFormat="1" x14ac:dyDescent="0.3">
      <c r="A720"/>
      <c r="B720" s="54"/>
      <c r="C720" s="54"/>
      <c r="D720"/>
      <c r="E720"/>
      <c r="F720"/>
      <c r="G720"/>
      <c r="H720"/>
      <c r="I720"/>
      <c r="J720"/>
      <c r="K720"/>
      <c r="L720"/>
    </row>
    <row r="721" spans="1:12" s="52" customFormat="1" x14ac:dyDescent="0.3">
      <c r="A721"/>
      <c r="B721" s="54"/>
      <c r="C721" s="54"/>
      <c r="D721"/>
      <c r="E721"/>
      <c r="F721"/>
      <c r="G721"/>
      <c r="H721"/>
      <c r="I721"/>
      <c r="J721"/>
      <c r="K721"/>
      <c r="L721"/>
    </row>
    <row r="722" spans="1:12" s="52" customFormat="1" x14ac:dyDescent="0.3">
      <c r="A722"/>
      <c r="B722" s="54"/>
      <c r="C722" s="54"/>
      <c r="D722"/>
      <c r="E722"/>
      <c r="F722"/>
      <c r="G722"/>
      <c r="H722"/>
      <c r="I722"/>
      <c r="J722"/>
      <c r="K722"/>
      <c r="L722"/>
    </row>
    <row r="723" spans="1:12" s="52" customFormat="1" x14ac:dyDescent="0.3">
      <c r="A723"/>
      <c r="B723" s="54"/>
      <c r="C723" s="54"/>
      <c r="D723"/>
      <c r="E723"/>
      <c r="F723"/>
      <c r="G723"/>
      <c r="H723"/>
      <c r="I723"/>
      <c r="J723"/>
      <c r="K723"/>
      <c r="L723"/>
    </row>
    <row r="724" spans="1:12" s="52" customFormat="1" x14ac:dyDescent="0.3">
      <c r="A724"/>
      <c r="B724" s="54"/>
      <c r="C724" s="54"/>
      <c r="D724"/>
      <c r="E724"/>
      <c r="F724"/>
      <c r="G724"/>
      <c r="H724"/>
      <c r="I724"/>
      <c r="J724"/>
      <c r="K724"/>
      <c r="L724"/>
    </row>
    <row r="725" spans="1:12" s="52" customFormat="1" x14ac:dyDescent="0.3">
      <c r="A725"/>
      <c r="B725" s="54"/>
      <c r="C725" s="54"/>
      <c r="D725"/>
      <c r="E725"/>
      <c r="F725"/>
      <c r="G725"/>
      <c r="H725"/>
      <c r="I725"/>
      <c r="J725"/>
      <c r="K725"/>
      <c r="L725"/>
    </row>
    <row r="726" spans="1:12" s="52" customFormat="1" x14ac:dyDescent="0.3">
      <c r="A726"/>
      <c r="B726" s="54"/>
      <c r="C726" s="54"/>
      <c r="D726"/>
      <c r="E726"/>
      <c r="F726"/>
      <c r="G726"/>
      <c r="H726"/>
      <c r="I726"/>
      <c r="J726"/>
      <c r="K726"/>
      <c r="L726"/>
    </row>
    <row r="727" spans="1:12" s="52" customFormat="1" x14ac:dyDescent="0.3">
      <c r="A727"/>
      <c r="B727" s="54"/>
      <c r="C727" s="54"/>
      <c r="D727"/>
      <c r="E727"/>
      <c r="F727"/>
      <c r="G727"/>
      <c r="H727"/>
      <c r="I727"/>
      <c r="J727"/>
      <c r="K727"/>
      <c r="L727"/>
    </row>
    <row r="728" spans="1:12" s="52" customFormat="1" x14ac:dyDescent="0.3">
      <c r="A728"/>
      <c r="B728" s="54"/>
      <c r="C728" s="54"/>
      <c r="D728"/>
      <c r="E728"/>
      <c r="F728"/>
      <c r="G728"/>
      <c r="H728"/>
      <c r="I728"/>
      <c r="J728"/>
      <c r="K728"/>
      <c r="L728"/>
    </row>
    <row r="729" spans="1:12" s="52" customFormat="1" x14ac:dyDescent="0.3">
      <c r="A729"/>
      <c r="B729" s="54"/>
      <c r="C729" s="54"/>
      <c r="D729"/>
      <c r="E729"/>
      <c r="F729"/>
      <c r="G729"/>
      <c r="H729"/>
      <c r="I729"/>
      <c r="J729"/>
      <c r="K729"/>
      <c r="L729"/>
    </row>
    <row r="730" spans="1:12" s="52" customFormat="1" x14ac:dyDescent="0.3">
      <c r="A730"/>
      <c r="B730" s="54"/>
      <c r="C730" s="54"/>
      <c r="D730"/>
      <c r="E730"/>
      <c r="F730"/>
      <c r="G730"/>
      <c r="H730"/>
      <c r="I730"/>
      <c r="J730"/>
      <c r="K730"/>
      <c r="L730"/>
    </row>
    <row r="731" spans="1:12" s="52" customFormat="1" x14ac:dyDescent="0.3">
      <c r="A731"/>
      <c r="B731" s="54"/>
      <c r="C731" s="54"/>
      <c r="D731"/>
      <c r="E731"/>
      <c r="F731"/>
      <c r="G731"/>
      <c r="H731"/>
      <c r="I731"/>
      <c r="J731"/>
      <c r="K731"/>
      <c r="L731"/>
    </row>
    <row r="732" spans="1:12" s="52" customFormat="1" x14ac:dyDescent="0.3">
      <c r="A732"/>
      <c r="B732" s="54"/>
      <c r="C732" s="54"/>
      <c r="D732"/>
      <c r="E732"/>
      <c r="F732"/>
      <c r="G732"/>
      <c r="H732"/>
      <c r="I732"/>
      <c r="J732"/>
      <c r="K732"/>
      <c r="L732"/>
    </row>
    <row r="733" spans="1:12" s="52" customFormat="1" x14ac:dyDescent="0.3">
      <c r="A733"/>
      <c r="B733" s="54"/>
      <c r="C733" s="54"/>
      <c r="D733"/>
      <c r="E733"/>
      <c r="F733"/>
      <c r="G733"/>
      <c r="H733"/>
      <c r="I733"/>
      <c r="J733"/>
      <c r="K733"/>
      <c r="L733"/>
    </row>
    <row r="734" spans="1:12" s="52" customFormat="1" x14ac:dyDescent="0.3">
      <c r="A734"/>
      <c r="B734" s="54"/>
      <c r="C734" s="54"/>
      <c r="D734"/>
      <c r="E734"/>
      <c r="F734"/>
      <c r="G734"/>
      <c r="H734"/>
      <c r="I734"/>
      <c r="J734"/>
      <c r="K734"/>
      <c r="L734"/>
    </row>
    <row r="735" spans="1:12" s="52" customFormat="1" x14ac:dyDescent="0.3">
      <c r="A735"/>
      <c r="B735" s="54"/>
      <c r="C735" s="54"/>
      <c r="D735"/>
      <c r="E735"/>
      <c r="F735"/>
      <c r="G735"/>
      <c r="H735"/>
      <c r="I735"/>
      <c r="J735"/>
      <c r="K735"/>
      <c r="L735"/>
    </row>
    <row r="736" spans="1:12" s="52" customFormat="1" x14ac:dyDescent="0.3">
      <c r="A736"/>
      <c r="B736" s="54"/>
      <c r="C736" s="54"/>
      <c r="D736"/>
      <c r="E736"/>
      <c r="F736"/>
      <c r="G736"/>
      <c r="H736"/>
      <c r="I736"/>
      <c r="J736"/>
      <c r="K736"/>
      <c r="L736"/>
    </row>
    <row r="737" spans="1:12" s="52" customFormat="1" x14ac:dyDescent="0.3">
      <c r="A737"/>
      <c r="B737" s="54"/>
      <c r="C737" s="54"/>
      <c r="D737"/>
      <c r="E737"/>
      <c r="F737"/>
      <c r="G737"/>
      <c r="H737"/>
      <c r="I737"/>
      <c r="J737"/>
      <c r="K737"/>
      <c r="L737"/>
    </row>
    <row r="738" spans="1:12" s="52" customFormat="1" x14ac:dyDescent="0.3">
      <c r="A738"/>
      <c r="B738" s="54"/>
      <c r="C738" s="54"/>
      <c r="D738"/>
      <c r="E738"/>
      <c r="F738"/>
      <c r="G738"/>
      <c r="H738"/>
      <c r="I738"/>
      <c r="J738"/>
      <c r="K738"/>
      <c r="L738"/>
    </row>
    <row r="739" spans="1:12" s="52" customFormat="1" x14ac:dyDescent="0.3">
      <c r="A739"/>
      <c r="B739" s="54"/>
      <c r="C739" s="54"/>
      <c r="D739"/>
      <c r="E739"/>
      <c r="F739"/>
      <c r="G739"/>
      <c r="H739"/>
      <c r="I739"/>
      <c r="J739"/>
      <c r="K739"/>
      <c r="L739"/>
    </row>
    <row r="740" spans="1:12" s="52" customFormat="1" x14ac:dyDescent="0.3">
      <c r="A740"/>
      <c r="B740" s="54"/>
      <c r="C740" s="54"/>
      <c r="D740"/>
      <c r="E740"/>
      <c r="F740"/>
      <c r="G740"/>
      <c r="H740"/>
      <c r="I740"/>
      <c r="J740"/>
      <c r="K740"/>
      <c r="L740"/>
    </row>
    <row r="741" spans="1:12" s="52" customFormat="1" x14ac:dyDescent="0.3">
      <c r="A741"/>
      <c r="B741" s="54"/>
      <c r="C741" s="54"/>
      <c r="D741"/>
      <c r="E741"/>
      <c r="F741"/>
      <c r="G741"/>
      <c r="H741"/>
      <c r="I741"/>
      <c r="J741"/>
      <c r="K741"/>
      <c r="L741"/>
    </row>
    <row r="742" spans="1:12" s="52" customFormat="1" x14ac:dyDescent="0.3">
      <c r="A742"/>
      <c r="B742" s="54"/>
      <c r="C742" s="54"/>
      <c r="D742"/>
      <c r="E742"/>
      <c r="F742"/>
      <c r="G742"/>
      <c r="H742"/>
      <c r="I742"/>
      <c r="J742"/>
      <c r="K742"/>
      <c r="L742"/>
    </row>
    <row r="743" spans="1:12" s="52" customFormat="1" x14ac:dyDescent="0.3">
      <c r="A743"/>
      <c r="B743" s="54"/>
      <c r="C743" s="54"/>
      <c r="D743"/>
      <c r="E743"/>
      <c r="F743"/>
      <c r="G743"/>
      <c r="H743"/>
      <c r="I743"/>
      <c r="J743"/>
      <c r="K743"/>
      <c r="L743"/>
    </row>
    <row r="744" spans="1:12" s="52" customFormat="1" x14ac:dyDescent="0.3">
      <c r="A744"/>
      <c r="B744" s="54"/>
      <c r="C744" s="54"/>
      <c r="D744"/>
      <c r="E744"/>
      <c r="F744"/>
      <c r="G744"/>
      <c r="H744"/>
      <c r="I744"/>
      <c r="J744"/>
      <c r="K744"/>
      <c r="L744"/>
    </row>
    <row r="745" spans="1:12" s="52" customFormat="1" x14ac:dyDescent="0.3">
      <c r="A745"/>
      <c r="B745" s="54"/>
      <c r="C745" s="54"/>
      <c r="D745"/>
      <c r="E745"/>
      <c r="F745"/>
      <c r="G745"/>
      <c r="H745"/>
      <c r="I745"/>
      <c r="J745"/>
      <c r="K745"/>
      <c r="L745"/>
    </row>
    <row r="746" spans="1:12" s="52" customFormat="1" x14ac:dyDescent="0.3">
      <c r="A746"/>
      <c r="B746" s="54"/>
      <c r="C746" s="54"/>
      <c r="D746"/>
      <c r="E746"/>
      <c r="F746"/>
      <c r="G746"/>
      <c r="H746"/>
      <c r="I746"/>
      <c r="J746"/>
      <c r="K746"/>
      <c r="L746"/>
    </row>
    <row r="747" spans="1:12" s="52" customFormat="1" x14ac:dyDescent="0.3">
      <c r="A747"/>
      <c r="B747" s="54"/>
      <c r="C747" s="54"/>
      <c r="D747"/>
      <c r="E747"/>
      <c r="F747"/>
      <c r="G747"/>
      <c r="H747"/>
      <c r="I747"/>
      <c r="J747"/>
      <c r="K747"/>
      <c r="L747"/>
    </row>
    <row r="748" spans="1:12" s="52" customFormat="1" x14ac:dyDescent="0.3">
      <c r="A748"/>
      <c r="B748" s="54"/>
      <c r="C748" s="54"/>
      <c r="D748"/>
      <c r="E748"/>
      <c r="F748"/>
      <c r="G748"/>
      <c r="H748"/>
      <c r="I748"/>
      <c r="J748"/>
      <c r="K748"/>
      <c r="L748"/>
    </row>
    <row r="749" spans="1:12" s="52" customFormat="1" x14ac:dyDescent="0.3">
      <c r="A749"/>
      <c r="B749" s="54"/>
      <c r="C749" s="54"/>
      <c r="D749"/>
      <c r="E749"/>
      <c r="F749"/>
      <c r="G749"/>
      <c r="H749"/>
      <c r="I749"/>
      <c r="J749"/>
      <c r="K749"/>
      <c r="L749"/>
    </row>
    <row r="750" spans="1:12" s="52" customFormat="1" x14ac:dyDescent="0.3">
      <c r="A750"/>
      <c r="B750" s="54"/>
      <c r="C750" s="54"/>
      <c r="D750"/>
      <c r="E750"/>
      <c r="F750"/>
      <c r="G750"/>
      <c r="H750"/>
      <c r="I750"/>
      <c r="J750"/>
      <c r="K750"/>
      <c r="L750"/>
    </row>
    <row r="751" spans="1:12" s="52" customFormat="1" x14ac:dyDescent="0.3">
      <c r="A751"/>
      <c r="B751" s="54"/>
      <c r="C751" s="54"/>
      <c r="D751"/>
      <c r="E751"/>
      <c r="F751"/>
      <c r="G751"/>
      <c r="H751"/>
      <c r="I751"/>
      <c r="J751"/>
      <c r="K751"/>
      <c r="L751"/>
    </row>
    <row r="752" spans="1:12" s="52" customFormat="1" x14ac:dyDescent="0.3">
      <c r="A752"/>
      <c r="B752" s="54"/>
      <c r="C752" s="54"/>
      <c r="D752"/>
      <c r="E752"/>
      <c r="F752"/>
      <c r="G752"/>
      <c r="H752"/>
      <c r="I752"/>
      <c r="J752"/>
      <c r="K752"/>
      <c r="L752"/>
    </row>
    <row r="753" spans="1:12" s="52" customFormat="1" x14ac:dyDescent="0.3">
      <c r="A753"/>
      <c r="B753" s="54"/>
      <c r="C753" s="54"/>
      <c r="D753"/>
      <c r="E753"/>
      <c r="F753"/>
      <c r="G753"/>
      <c r="H753"/>
      <c r="I753"/>
      <c r="J753"/>
      <c r="K753"/>
      <c r="L753"/>
    </row>
    <row r="754" spans="1:12" s="52" customFormat="1" x14ac:dyDescent="0.3">
      <c r="A754"/>
      <c r="B754" s="54"/>
      <c r="C754" s="54"/>
      <c r="D754"/>
      <c r="E754"/>
      <c r="F754"/>
      <c r="G754"/>
      <c r="H754"/>
      <c r="I754"/>
      <c r="J754"/>
      <c r="K754"/>
      <c r="L754"/>
    </row>
    <row r="755" spans="1:12" s="52" customFormat="1" x14ac:dyDescent="0.3">
      <c r="A755"/>
      <c r="B755" s="54"/>
      <c r="C755" s="54"/>
      <c r="D755"/>
      <c r="E755"/>
      <c r="F755"/>
      <c r="G755"/>
      <c r="H755"/>
      <c r="I755"/>
      <c r="J755"/>
      <c r="K755"/>
      <c r="L755"/>
    </row>
    <row r="756" spans="1:12" s="52" customFormat="1" x14ac:dyDescent="0.3">
      <c r="A756"/>
      <c r="B756" s="54"/>
      <c r="C756" s="54"/>
      <c r="D756"/>
      <c r="E756"/>
      <c r="F756"/>
      <c r="G756"/>
      <c r="H756"/>
      <c r="I756"/>
      <c r="J756"/>
      <c r="K756"/>
      <c r="L756"/>
    </row>
    <row r="757" spans="1:12" s="52" customFormat="1" x14ac:dyDescent="0.3">
      <c r="A757"/>
      <c r="B757" s="54"/>
      <c r="C757" s="54"/>
      <c r="D757"/>
      <c r="E757"/>
      <c r="F757"/>
      <c r="G757"/>
      <c r="H757"/>
      <c r="I757"/>
      <c r="J757"/>
      <c r="K757"/>
      <c r="L757"/>
    </row>
    <row r="758" spans="1:12" s="52" customFormat="1" x14ac:dyDescent="0.3">
      <c r="A758"/>
      <c r="B758" s="54"/>
      <c r="C758" s="54"/>
      <c r="D758"/>
      <c r="E758"/>
      <c r="F758"/>
      <c r="G758"/>
      <c r="H758"/>
      <c r="I758"/>
      <c r="J758"/>
      <c r="K758"/>
      <c r="L758"/>
    </row>
    <row r="759" spans="1:12" s="52" customFormat="1" x14ac:dyDescent="0.3">
      <c r="A759"/>
      <c r="B759" s="54"/>
      <c r="C759" s="54"/>
      <c r="D759"/>
      <c r="E759"/>
      <c r="F759"/>
      <c r="G759"/>
      <c r="H759"/>
      <c r="I759"/>
      <c r="J759"/>
      <c r="K759"/>
      <c r="L759"/>
    </row>
    <row r="760" spans="1:12" s="52" customFormat="1" x14ac:dyDescent="0.3">
      <c r="A760"/>
      <c r="B760" s="54"/>
      <c r="C760" s="54"/>
      <c r="D760"/>
      <c r="E760"/>
      <c r="F760"/>
      <c r="G760"/>
      <c r="H760"/>
      <c r="I760"/>
      <c r="J760"/>
      <c r="K760"/>
      <c r="L760"/>
    </row>
    <row r="761" spans="1:12" s="52" customFormat="1" x14ac:dyDescent="0.3">
      <c r="A761"/>
      <c r="B761" s="54"/>
      <c r="C761" s="54"/>
      <c r="D761"/>
      <c r="E761"/>
      <c r="F761"/>
      <c r="G761"/>
      <c r="H761"/>
      <c r="I761"/>
      <c r="J761"/>
      <c r="K761"/>
      <c r="L761"/>
    </row>
    <row r="762" spans="1:12" s="52" customFormat="1" x14ac:dyDescent="0.3">
      <c r="A762"/>
      <c r="B762" s="54"/>
      <c r="C762" s="54"/>
      <c r="D762"/>
      <c r="E762"/>
      <c r="F762"/>
      <c r="G762"/>
      <c r="H762"/>
      <c r="I762"/>
      <c r="J762"/>
      <c r="K762"/>
      <c r="L762"/>
    </row>
    <row r="763" spans="1:12" s="52" customFormat="1" x14ac:dyDescent="0.3">
      <c r="A763"/>
      <c r="B763" s="54"/>
      <c r="C763" s="54"/>
      <c r="D763"/>
      <c r="E763"/>
      <c r="F763"/>
      <c r="G763"/>
      <c r="H763"/>
      <c r="I763"/>
      <c r="J763"/>
      <c r="K763"/>
      <c r="L763"/>
    </row>
    <row r="764" spans="1:12" s="52" customFormat="1" x14ac:dyDescent="0.3">
      <c r="A764"/>
      <c r="B764" s="54"/>
      <c r="C764" s="54"/>
      <c r="D764"/>
      <c r="E764"/>
      <c r="F764"/>
      <c r="G764"/>
      <c r="H764"/>
      <c r="I764"/>
      <c r="J764"/>
      <c r="K764"/>
      <c r="L764"/>
    </row>
    <row r="765" spans="1:12" s="52" customFormat="1" x14ac:dyDescent="0.3">
      <c r="A765"/>
      <c r="B765" s="54"/>
      <c r="C765" s="54"/>
      <c r="D765"/>
      <c r="E765"/>
      <c r="F765"/>
      <c r="G765"/>
      <c r="H765"/>
      <c r="I765"/>
      <c r="J765"/>
      <c r="K765"/>
      <c r="L765"/>
    </row>
    <row r="766" spans="1:12" s="52" customFormat="1" x14ac:dyDescent="0.3">
      <c r="A766"/>
      <c r="B766" s="54"/>
      <c r="C766" s="54"/>
      <c r="D766"/>
      <c r="E766"/>
      <c r="F766"/>
      <c r="G766"/>
      <c r="H766"/>
      <c r="I766"/>
      <c r="J766"/>
      <c r="K766"/>
      <c r="L766"/>
    </row>
    <row r="767" spans="1:12" s="52" customFormat="1" x14ac:dyDescent="0.3">
      <c r="A767"/>
      <c r="B767" s="54"/>
      <c r="C767" s="54"/>
      <c r="D767"/>
      <c r="E767"/>
      <c r="F767"/>
      <c r="G767"/>
      <c r="H767"/>
      <c r="I767"/>
      <c r="J767"/>
      <c r="K767"/>
      <c r="L767"/>
    </row>
    <row r="768" spans="1:12" s="52" customFormat="1" x14ac:dyDescent="0.3">
      <c r="A768"/>
      <c r="B768" s="54"/>
      <c r="C768" s="54"/>
      <c r="D768"/>
      <c r="E768"/>
      <c r="F768"/>
      <c r="G768"/>
      <c r="H768"/>
      <c r="I768"/>
      <c r="J768"/>
      <c r="K768"/>
      <c r="L768"/>
    </row>
    <row r="769" spans="1:12" s="52" customFormat="1" x14ac:dyDescent="0.3">
      <c r="A769"/>
      <c r="B769" s="54"/>
      <c r="C769" s="54"/>
      <c r="D769"/>
      <c r="E769"/>
      <c r="F769"/>
      <c r="G769"/>
      <c r="H769"/>
      <c r="I769"/>
      <c r="J769"/>
      <c r="K769"/>
      <c r="L769"/>
    </row>
    <row r="770" spans="1:12" s="52" customFormat="1" x14ac:dyDescent="0.3">
      <c r="A770"/>
      <c r="B770" s="54"/>
      <c r="C770" s="54"/>
      <c r="D770"/>
      <c r="E770"/>
      <c r="F770"/>
      <c r="G770"/>
      <c r="H770"/>
      <c r="I770"/>
      <c r="J770"/>
      <c r="K770"/>
      <c r="L770"/>
    </row>
    <row r="771" spans="1:12" s="52" customFormat="1" x14ac:dyDescent="0.3">
      <c r="A771"/>
      <c r="B771" s="54"/>
      <c r="C771" s="54"/>
      <c r="D771"/>
      <c r="E771"/>
      <c r="F771"/>
      <c r="G771"/>
      <c r="H771"/>
      <c r="I771"/>
      <c r="J771"/>
      <c r="K771"/>
      <c r="L771"/>
    </row>
    <row r="772" spans="1:12" s="52" customFormat="1" x14ac:dyDescent="0.3">
      <c r="A772"/>
      <c r="B772" s="54"/>
      <c r="C772" s="54"/>
      <c r="D772"/>
      <c r="E772"/>
      <c r="F772"/>
      <c r="G772"/>
      <c r="H772"/>
      <c r="I772"/>
      <c r="J772"/>
      <c r="K772"/>
      <c r="L772"/>
    </row>
    <row r="773" spans="1:12" s="52" customFormat="1" x14ac:dyDescent="0.3">
      <c r="A773"/>
      <c r="B773" s="54"/>
      <c r="C773" s="54"/>
      <c r="D773"/>
      <c r="E773"/>
      <c r="F773"/>
      <c r="G773"/>
      <c r="H773"/>
      <c r="I773"/>
      <c r="J773"/>
      <c r="K773"/>
      <c r="L773"/>
    </row>
    <row r="774" spans="1:12" s="52" customFormat="1" x14ac:dyDescent="0.3">
      <c r="A774"/>
      <c r="B774" s="54"/>
      <c r="C774" s="54"/>
      <c r="D774"/>
      <c r="E774"/>
      <c r="F774"/>
      <c r="G774"/>
      <c r="H774"/>
      <c r="I774"/>
      <c r="J774"/>
      <c r="K774"/>
      <c r="L774"/>
    </row>
    <row r="775" spans="1:12" s="52" customFormat="1" x14ac:dyDescent="0.3">
      <c r="A775"/>
      <c r="B775" s="54"/>
      <c r="C775" s="54"/>
      <c r="D775"/>
      <c r="E775"/>
      <c r="F775"/>
      <c r="G775"/>
      <c r="H775"/>
      <c r="I775"/>
      <c r="J775"/>
      <c r="K775"/>
      <c r="L775"/>
    </row>
    <row r="776" spans="1:12" s="52" customFormat="1" x14ac:dyDescent="0.3">
      <c r="A776"/>
      <c r="B776" s="54"/>
      <c r="C776" s="54"/>
      <c r="D776"/>
      <c r="E776"/>
      <c r="F776"/>
      <c r="G776"/>
      <c r="H776"/>
      <c r="I776"/>
      <c r="J776"/>
      <c r="K776"/>
      <c r="L776"/>
    </row>
    <row r="777" spans="1:12" s="52" customFormat="1" x14ac:dyDescent="0.3">
      <c r="A777"/>
      <c r="B777" s="54"/>
      <c r="C777" s="54"/>
      <c r="D777"/>
      <c r="E777"/>
      <c r="F777"/>
      <c r="G777"/>
      <c r="H777"/>
      <c r="I777"/>
      <c r="J777"/>
      <c r="K777"/>
      <c r="L777"/>
    </row>
    <row r="778" spans="1:12" s="52" customFormat="1" x14ac:dyDescent="0.3">
      <c r="A778"/>
      <c r="B778" s="54"/>
      <c r="C778" s="54"/>
      <c r="D778"/>
      <c r="E778"/>
      <c r="F778"/>
      <c r="G778"/>
      <c r="H778"/>
      <c r="I778"/>
      <c r="J778"/>
      <c r="K778"/>
      <c r="L778"/>
    </row>
    <row r="779" spans="1:12" s="52" customFormat="1" x14ac:dyDescent="0.3">
      <c r="A779"/>
      <c r="B779" s="54"/>
      <c r="C779" s="54"/>
      <c r="D779"/>
      <c r="E779"/>
      <c r="F779"/>
      <c r="G779"/>
      <c r="H779"/>
      <c r="I779"/>
      <c r="J779"/>
      <c r="K779"/>
      <c r="L779"/>
    </row>
    <row r="780" spans="1:12" s="52" customFormat="1" x14ac:dyDescent="0.3">
      <c r="A780"/>
      <c r="B780" s="54"/>
      <c r="C780" s="54"/>
      <c r="D780"/>
      <c r="E780"/>
      <c r="F780"/>
      <c r="G780"/>
      <c r="H780"/>
      <c r="I780"/>
      <c r="J780"/>
      <c r="K780"/>
      <c r="L780"/>
    </row>
    <row r="781" spans="1:12" s="52" customFormat="1" x14ac:dyDescent="0.3">
      <c r="A781"/>
      <c r="B781" s="54"/>
      <c r="C781" s="54"/>
      <c r="D781"/>
      <c r="E781"/>
      <c r="F781"/>
      <c r="G781"/>
      <c r="H781"/>
      <c r="I781"/>
      <c r="J781"/>
      <c r="K781"/>
      <c r="L781"/>
    </row>
    <row r="782" spans="1:12" s="52" customFormat="1" x14ac:dyDescent="0.3">
      <c r="A782"/>
      <c r="B782" s="54"/>
      <c r="C782" s="54"/>
      <c r="D782"/>
      <c r="E782"/>
      <c r="F782"/>
      <c r="G782"/>
      <c r="H782"/>
      <c r="I782"/>
      <c r="J782"/>
      <c r="K782"/>
      <c r="L782"/>
    </row>
    <row r="783" spans="1:12" s="52" customFormat="1" x14ac:dyDescent="0.3">
      <c r="A783"/>
      <c r="B783" s="54"/>
      <c r="C783" s="54"/>
      <c r="D783"/>
      <c r="E783"/>
      <c r="F783"/>
      <c r="G783"/>
      <c r="H783"/>
      <c r="I783"/>
      <c r="J783"/>
      <c r="K783"/>
      <c r="L783"/>
    </row>
    <row r="784" spans="1:12" s="52" customFormat="1" x14ac:dyDescent="0.3">
      <c r="A784"/>
      <c r="B784" s="54"/>
      <c r="C784" s="54"/>
      <c r="D784"/>
      <c r="E784"/>
      <c r="F784"/>
      <c r="G784"/>
      <c r="H784"/>
      <c r="I784"/>
      <c r="J784"/>
      <c r="K784"/>
      <c r="L784"/>
    </row>
    <row r="785" spans="1:12" s="52" customFormat="1" x14ac:dyDescent="0.3">
      <c r="A785"/>
      <c r="B785" s="54"/>
      <c r="C785" s="54"/>
      <c r="D785"/>
      <c r="E785"/>
      <c r="F785"/>
      <c r="G785"/>
      <c r="H785"/>
      <c r="I785"/>
      <c r="J785"/>
      <c r="K785"/>
      <c r="L785"/>
    </row>
    <row r="786" spans="1:12" s="52" customFormat="1" x14ac:dyDescent="0.3">
      <c r="A786"/>
      <c r="B786" s="54"/>
      <c r="C786" s="54"/>
      <c r="D786"/>
      <c r="E786"/>
      <c r="F786"/>
      <c r="G786"/>
      <c r="H786"/>
      <c r="I786"/>
      <c r="J786"/>
      <c r="K786"/>
      <c r="L786"/>
    </row>
    <row r="787" spans="1:12" s="52" customFormat="1" x14ac:dyDescent="0.3">
      <c r="A787"/>
      <c r="B787" s="54"/>
      <c r="C787" s="54"/>
      <c r="D787"/>
      <c r="E787"/>
      <c r="F787"/>
      <c r="G787"/>
      <c r="H787"/>
      <c r="I787"/>
      <c r="J787"/>
      <c r="K787"/>
      <c r="L787"/>
    </row>
    <row r="788" spans="1:12" s="52" customFormat="1" x14ac:dyDescent="0.3">
      <c r="A788"/>
      <c r="B788" s="54"/>
      <c r="C788" s="54"/>
      <c r="D788"/>
      <c r="E788"/>
      <c r="F788"/>
      <c r="G788"/>
      <c r="H788"/>
      <c r="I788"/>
      <c r="J788"/>
      <c r="K788"/>
      <c r="L788"/>
    </row>
    <row r="789" spans="1:12" s="52" customFormat="1" x14ac:dyDescent="0.3">
      <c r="A789"/>
      <c r="B789" s="54"/>
      <c r="C789" s="54"/>
      <c r="D789"/>
      <c r="E789"/>
      <c r="F789"/>
      <c r="G789"/>
      <c r="H789"/>
      <c r="I789"/>
      <c r="J789"/>
      <c r="K789"/>
      <c r="L789"/>
    </row>
    <row r="790" spans="1:12" s="52" customFormat="1" x14ac:dyDescent="0.3">
      <c r="A790"/>
      <c r="B790" s="54"/>
      <c r="C790" s="54"/>
      <c r="D790"/>
      <c r="E790"/>
      <c r="F790"/>
      <c r="G790"/>
      <c r="H790"/>
      <c r="I790"/>
      <c r="J790"/>
      <c r="K790"/>
      <c r="L790"/>
    </row>
    <row r="791" spans="1:12" s="52" customFormat="1" x14ac:dyDescent="0.3">
      <c r="A791"/>
      <c r="B791" s="54"/>
      <c r="C791" s="54"/>
      <c r="D791"/>
      <c r="E791"/>
      <c r="F791"/>
      <c r="G791"/>
      <c r="H791"/>
      <c r="I791"/>
      <c r="J791"/>
      <c r="K791"/>
      <c r="L791"/>
    </row>
    <row r="792" spans="1:12" s="52" customFormat="1" x14ac:dyDescent="0.3">
      <c r="A792"/>
      <c r="B792" s="54"/>
      <c r="C792" s="54"/>
      <c r="D792"/>
      <c r="E792"/>
      <c r="F792"/>
      <c r="G792"/>
      <c r="H792"/>
      <c r="I792"/>
      <c r="J792"/>
      <c r="K792"/>
      <c r="L792"/>
    </row>
    <row r="793" spans="1:12" s="52" customFormat="1" x14ac:dyDescent="0.3">
      <c r="A793"/>
      <c r="B793" s="54"/>
      <c r="C793" s="54"/>
      <c r="D793"/>
      <c r="E793"/>
      <c r="F793"/>
      <c r="G793"/>
      <c r="H793"/>
      <c r="I793"/>
      <c r="J793"/>
      <c r="K793"/>
      <c r="L793"/>
    </row>
    <row r="794" spans="1:12" s="52" customFormat="1" x14ac:dyDescent="0.3">
      <c r="A794"/>
      <c r="B794" s="54"/>
      <c r="C794" s="54"/>
      <c r="D794"/>
      <c r="E794"/>
      <c r="F794"/>
      <c r="G794"/>
      <c r="H794"/>
      <c r="I794"/>
      <c r="J794"/>
      <c r="K794"/>
      <c r="L794"/>
    </row>
    <row r="795" spans="1:12" s="52" customFormat="1" x14ac:dyDescent="0.3">
      <c r="A795"/>
      <c r="B795" s="54"/>
      <c r="C795" s="54"/>
      <c r="D795"/>
      <c r="E795"/>
      <c r="F795"/>
      <c r="G795"/>
      <c r="H795"/>
      <c r="I795"/>
      <c r="J795"/>
      <c r="K795"/>
      <c r="L795"/>
    </row>
    <row r="796" spans="1:12" s="52" customFormat="1" x14ac:dyDescent="0.3">
      <c r="A796"/>
      <c r="B796" s="54"/>
      <c r="C796" s="54"/>
      <c r="D796"/>
      <c r="E796"/>
      <c r="F796"/>
      <c r="G796"/>
      <c r="H796"/>
      <c r="I796"/>
      <c r="J796"/>
      <c r="K796"/>
      <c r="L796"/>
    </row>
    <row r="797" spans="1:12" s="52" customFormat="1" x14ac:dyDescent="0.3">
      <c r="A797"/>
      <c r="B797" s="54"/>
      <c r="C797" s="54"/>
      <c r="D797"/>
      <c r="E797"/>
      <c r="F797"/>
      <c r="G797"/>
      <c r="H797"/>
      <c r="I797"/>
      <c r="J797"/>
      <c r="K797"/>
      <c r="L797"/>
    </row>
    <row r="798" spans="1:12" s="52" customFormat="1" x14ac:dyDescent="0.3">
      <c r="A798"/>
      <c r="B798" s="54"/>
      <c r="C798" s="54"/>
      <c r="D798"/>
      <c r="E798"/>
      <c r="F798"/>
      <c r="G798"/>
      <c r="H798"/>
      <c r="I798"/>
      <c r="J798"/>
      <c r="K798"/>
      <c r="L798"/>
    </row>
    <row r="799" spans="1:12" s="52" customFormat="1" x14ac:dyDescent="0.3">
      <c r="A799"/>
      <c r="B799" s="54"/>
      <c r="C799" s="54"/>
      <c r="D799"/>
      <c r="E799"/>
      <c r="F799"/>
      <c r="G799"/>
      <c r="H799"/>
      <c r="I799"/>
      <c r="J799"/>
      <c r="K799"/>
      <c r="L799"/>
    </row>
    <row r="800" spans="1:12" s="52" customFormat="1" x14ac:dyDescent="0.3">
      <c r="A800"/>
      <c r="B800" s="54"/>
      <c r="C800" s="54"/>
      <c r="D800"/>
      <c r="E800"/>
      <c r="F800"/>
      <c r="G800"/>
      <c r="H800"/>
      <c r="I800"/>
      <c r="J800"/>
      <c r="K800"/>
      <c r="L800"/>
    </row>
    <row r="801" spans="1:12" s="52" customFormat="1" x14ac:dyDescent="0.3">
      <c r="A801"/>
      <c r="B801" s="54"/>
      <c r="C801" s="54"/>
      <c r="D801"/>
      <c r="E801"/>
      <c r="F801"/>
      <c r="G801"/>
      <c r="H801"/>
      <c r="I801"/>
      <c r="J801"/>
      <c r="K801"/>
      <c r="L801"/>
    </row>
    <row r="802" spans="1:12" s="52" customFormat="1" x14ac:dyDescent="0.3">
      <c r="A802"/>
      <c r="B802" s="54"/>
      <c r="C802" s="54"/>
      <c r="D802"/>
      <c r="E802"/>
      <c r="F802"/>
      <c r="G802"/>
      <c r="H802"/>
      <c r="I802"/>
      <c r="J802"/>
      <c r="K802"/>
      <c r="L802"/>
    </row>
    <row r="803" spans="1:12" s="52" customFormat="1" x14ac:dyDescent="0.3">
      <c r="A803"/>
      <c r="B803" s="54"/>
      <c r="C803" s="54"/>
      <c r="D803"/>
      <c r="E803"/>
      <c r="F803"/>
      <c r="G803"/>
      <c r="H803"/>
      <c r="I803"/>
      <c r="J803"/>
      <c r="K803"/>
      <c r="L803"/>
    </row>
    <row r="804" spans="1:12" s="52" customFormat="1" x14ac:dyDescent="0.3">
      <c r="A804"/>
      <c r="B804" s="54"/>
      <c r="C804" s="54"/>
      <c r="D804"/>
      <c r="E804"/>
      <c r="F804"/>
      <c r="G804"/>
      <c r="H804"/>
      <c r="I804"/>
      <c r="J804"/>
      <c r="K804"/>
      <c r="L804"/>
    </row>
    <row r="805" spans="1:12" s="52" customFormat="1" x14ac:dyDescent="0.3">
      <c r="A805"/>
      <c r="B805" s="54"/>
      <c r="C805" s="54"/>
      <c r="D805"/>
      <c r="E805"/>
      <c r="F805"/>
      <c r="G805"/>
      <c r="H805"/>
      <c r="I805"/>
      <c r="J805"/>
      <c r="K805"/>
      <c r="L805"/>
    </row>
    <row r="806" spans="1:12" s="52" customFormat="1" x14ac:dyDescent="0.3">
      <c r="A806"/>
      <c r="B806" s="54"/>
      <c r="C806" s="54"/>
      <c r="D806"/>
      <c r="E806"/>
      <c r="F806"/>
      <c r="G806"/>
      <c r="H806"/>
      <c r="I806"/>
      <c r="J806"/>
      <c r="K806"/>
      <c r="L806"/>
    </row>
    <row r="807" spans="1:12" s="52" customFormat="1" x14ac:dyDescent="0.3">
      <c r="A807"/>
      <c r="B807" s="54"/>
      <c r="C807" s="54"/>
      <c r="D807"/>
      <c r="E807"/>
      <c r="F807"/>
      <c r="G807"/>
      <c r="H807"/>
      <c r="I807"/>
      <c r="J807"/>
      <c r="K807"/>
      <c r="L807"/>
    </row>
    <row r="808" spans="1:12" s="52" customFormat="1" x14ac:dyDescent="0.3">
      <c r="A808"/>
      <c r="B808" s="54"/>
      <c r="C808" s="54"/>
      <c r="D808"/>
      <c r="E808"/>
      <c r="F808"/>
      <c r="G808"/>
      <c r="H808"/>
      <c r="I808"/>
      <c r="J808"/>
      <c r="K808"/>
      <c r="L808"/>
    </row>
    <row r="809" spans="1:12" s="52" customFormat="1" x14ac:dyDescent="0.3">
      <c r="A809"/>
      <c r="B809" s="54"/>
      <c r="C809" s="54"/>
      <c r="D809"/>
      <c r="E809"/>
      <c r="F809"/>
      <c r="G809"/>
      <c r="H809"/>
      <c r="I809"/>
      <c r="J809"/>
      <c r="K809"/>
      <c r="L809"/>
    </row>
    <row r="810" spans="1:12" s="52" customFormat="1" x14ac:dyDescent="0.3">
      <c r="A810"/>
      <c r="B810" s="54"/>
      <c r="C810" s="54"/>
      <c r="D810"/>
      <c r="E810"/>
      <c r="F810"/>
      <c r="G810"/>
      <c r="H810"/>
      <c r="I810"/>
      <c r="J810"/>
      <c r="K810"/>
      <c r="L810"/>
    </row>
    <row r="811" spans="1:12" s="52" customFormat="1" x14ac:dyDescent="0.3">
      <c r="A811"/>
      <c r="B811" s="54"/>
      <c r="C811" s="54"/>
      <c r="D811"/>
      <c r="E811"/>
      <c r="F811"/>
      <c r="G811"/>
      <c r="H811"/>
      <c r="I811"/>
      <c r="J811"/>
      <c r="K811"/>
      <c r="L811"/>
    </row>
    <row r="812" spans="1:12" s="52" customFormat="1" x14ac:dyDescent="0.3">
      <c r="A812"/>
      <c r="B812" s="54"/>
      <c r="C812" s="54"/>
      <c r="D812"/>
      <c r="E812"/>
      <c r="F812"/>
      <c r="G812"/>
      <c r="H812"/>
      <c r="I812"/>
      <c r="J812"/>
      <c r="K812"/>
      <c r="L812"/>
    </row>
    <row r="813" spans="1:12" s="52" customFormat="1" x14ac:dyDescent="0.3">
      <c r="A813"/>
      <c r="B813" s="54"/>
      <c r="C813" s="54"/>
      <c r="D813"/>
      <c r="E813"/>
      <c r="F813"/>
      <c r="G813"/>
      <c r="H813"/>
      <c r="I813"/>
      <c r="J813"/>
      <c r="K813"/>
      <c r="L813"/>
    </row>
    <row r="814" spans="1:12" s="52" customFormat="1" x14ac:dyDescent="0.3">
      <c r="A814"/>
      <c r="B814" s="54"/>
      <c r="C814" s="54"/>
      <c r="D814"/>
      <c r="E814"/>
      <c r="F814"/>
      <c r="G814"/>
      <c r="H814"/>
      <c r="I814"/>
      <c r="J814"/>
      <c r="K814"/>
      <c r="L814"/>
    </row>
    <row r="815" spans="1:12" s="52" customFormat="1" x14ac:dyDescent="0.3">
      <c r="A815"/>
      <c r="B815" s="54"/>
      <c r="C815" s="54"/>
      <c r="D815"/>
      <c r="E815"/>
      <c r="F815"/>
      <c r="G815"/>
      <c r="H815"/>
      <c r="I815"/>
      <c r="J815"/>
      <c r="K815"/>
      <c r="L815"/>
    </row>
    <row r="816" spans="1:12" s="52" customFormat="1" x14ac:dyDescent="0.3">
      <c r="A816"/>
      <c r="B816" s="54"/>
      <c r="C816" s="54"/>
      <c r="D816"/>
      <c r="E816"/>
      <c r="F816"/>
      <c r="G816"/>
      <c r="H816"/>
      <c r="I816"/>
      <c r="J816"/>
      <c r="K816"/>
      <c r="L816"/>
    </row>
    <row r="817" spans="1:12" s="52" customFormat="1" x14ac:dyDescent="0.3">
      <c r="A817"/>
      <c r="B817" s="54"/>
      <c r="C817" s="54"/>
      <c r="D817"/>
      <c r="E817"/>
      <c r="F817"/>
      <c r="G817"/>
      <c r="H817"/>
      <c r="I817"/>
      <c r="J817"/>
      <c r="K817"/>
      <c r="L817"/>
    </row>
    <row r="818" spans="1:12" s="52" customFormat="1" x14ac:dyDescent="0.3">
      <c r="A818"/>
      <c r="B818" s="54"/>
      <c r="C818" s="54"/>
      <c r="D818"/>
      <c r="E818"/>
      <c r="F818"/>
      <c r="G818"/>
      <c r="H818"/>
      <c r="I818"/>
      <c r="J818"/>
      <c r="K818"/>
      <c r="L818"/>
    </row>
    <row r="819" spans="1:12" s="52" customFormat="1" x14ac:dyDescent="0.3">
      <c r="A819"/>
      <c r="B819" s="54"/>
      <c r="C819" s="54"/>
      <c r="D819"/>
      <c r="E819"/>
      <c r="F819"/>
      <c r="G819"/>
      <c r="H819"/>
      <c r="I819"/>
      <c r="J819"/>
      <c r="K819"/>
      <c r="L819"/>
    </row>
    <row r="820" spans="1:12" s="52" customFormat="1" x14ac:dyDescent="0.3">
      <c r="A820"/>
      <c r="B820" s="54"/>
      <c r="C820" s="54"/>
      <c r="D820"/>
      <c r="E820"/>
      <c r="F820"/>
      <c r="G820"/>
      <c r="H820"/>
      <c r="I820"/>
      <c r="J820"/>
      <c r="K820"/>
      <c r="L820"/>
    </row>
    <row r="821" spans="1:12" s="52" customFormat="1" x14ac:dyDescent="0.3">
      <c r="A821"/>
      <c r="B821" s="54"/>
      <c r="C821" s="54"/>
      <c r="D821"/>
      <c r="E821"/>
      <c r="F821"/>
      <c r="G821"/>
      <c r="H821"/>
      <c r="I821"/>
      <c r="J821"/>
      <c r="K821"/>
      <c r="L821"/>
    </row>
    <row r="822" spans="1:12" s="52" customFormat="1" x14ac:dyDescent="0.3">
      <c r="A822"/>
      <c r="B822" s="54"/>
      <c r="C822" s="54"/>
      <c r="D822"/>
      <c r="E822"/>
      <c r="F822"/>
      <c r="G822"/>
      <c r="H822"/>
      <c r="I822"/>
      <c r="J822"/>
      <c r="K822"/>
      <c r="L822"/>
    </row>
    <row r="823" spans="1:12" s="52" customFormat="1" x14ac:dyDescent="0.3">
      <c r="A823"/>
      <c r="B823" s="54"/>
      <c r="C823" s="54"/>
      <c r="D823"/>
      <c r="E823"/>
      <c r="F823"/>
      <c r="G823"/>
      <c r="H823"/>
      <c r="I823"/>
      <c r="J823"/>
      <c r="K823"/>
      <c r="L823"/>
    </row>
    <row r="824" spans="1:12" s="52" customFormat="1" x14ac:dyDescent="0.3">
      <c r="A824"/>
      <c r="B824" s="54"/>
      <c r="C824" s="54"/>
      <c r="D824"/>
      <c r="E824"/>
      <c r="F824"/>
      <c r="G824"/>
      <c r="H824"/>
      <c r="I824"/>
      <c r="J824"/>
      <c r="K824"/>
      <c r="L824"/>
    </row>
    <row r="825" spans="1:12" s="52" customFormat="1" x14ac:dyDescent="0.3">
      <c r="A825"/>
      <c r="B825" s="54"/>
      <c r="C825" s="54"/>
      <c r="D825"/>
      <c r="E825"/>
      <c r="F825"/>
      <c r="G825"/>
      <c r="H825"/>
      <c r="I825"/>
      <c r="J825"/>
      <c r="K825"/>
      <c r="L825"/>
    </row>
    <row r="826" spans="1:12" s="52" customFormat="1" x14ac:dyDescent="0.3">
      <c r="A826"/>
      <c r="B826" s="54"/>
      <c r="C826" s="54"/>
      <c r="D826"/>
      <c r="E826"/>
      <c r="F826"/>
      <c r="G826"/>
      <c r="H826"/>
      <c r="I826"/>
      <c r="J826"/>
      <c r="K826"/>
      <c r="L826"/>
    </row>
    <row r="827" spans="1:12" s="52" customFormat="1" x14ac:dyDescent="0.3">
      <c r="A827"/>
      <c r="B827" s="54"/>
      <c r="C827" s="54"/>
      <c r="D827"/>
      <c r="E827"/>
      <c r="F827"/>
      <c r="G827"/>
      <c r="H827"/>
      <c r="I827"/>
      <c r="J827"/>
      <c r="K827"/>
      <c r="L827"/>
    </row>
    <row r="828" spans="1:12" s="52" customFormat="1" x14ac:dyDescent="0.3">
      <c r="A828"/>
      <c r="B828" s="54"/>
      <c r="C828" s="54"/>
      <c r="D828"/>
      <c r="E828"/>
      <c r="F828"/>
      <c r="G828"/>
      <c r="H828"/>
      <c r="I828"/>
      <c r="J828"/>
      <c r="K828"/>
      <c r="L828"/>
    </row>
    <row r="829" spans="1:12" s="52" customFormat="1" x14ac:dyDescent="0.3">
      <c r="A829"/>
      <c r="B829" s="54"/>
      <c r="C829" s="54"/>
      <c r="D829"/>
      <c r="E829"/>
      <c r="F829"/>
      <c r="G829"/>
      <c r="H829"/>
      <c r="I829"/>
      <c r="J829"/>
      <c r="K829"/>
      <c r="L829"/>
    </row>
    <row r="830" spans="1:12" s="52" customFormat="1" x14ac:dyDescent="0.3">
      <c r="A830"/>
      <c r="B830" s="54"/>
      <c r="C830" s="54"/>
      <c r="D830"/>
      <c r="E830"/>
      <c r="F830"/>
      <c r="G830"/>
      <c r="H830"/>
      <c r="I830"/>
      <c r="J830"/>
      <c r="K830"/>
      <c r="L830"/>
    </row>
    <row r="831" spans="1:12" s="52" customFormat="1" x14ac:dyDescent="0.3">
      <c r="A831"/>
      <c r="B831" s="54"/>
      <c r="C831" s="54"/>
      <c r="D831"/>
      <c r="E831"/>
      <c r="F831"/>
      <c r="G831"/>
      <c r="H831"/>
      <c r="I831"/>
      <c r="J831"/>
      <c r="K831"/>
      <c r="L831"/>
    </row>
    <row r="832" spans="1:12" s="52" customFormat="1" x14ac:dyDescent="0.3">
      <c r="A832"/>
      <c r="B832" s="54"/>
      <c r="C832" s="54"/>
      <c r="D832"/>
      <c r="E832"/>
      <c r="F832"/>
      <c r="G832"/>
      <c r="H832"/>
      <c r="I832"/>
      <c r="J832"/>
      <c r="K832"/>
      <c r="L832"/>
    </row>
    <row r="833" spans="1:12" s="52" customFormat="1" x14ac:dyDescent="0.3">
      <c r="A833"/>
      <c r="B833" s="54"/>
      <c r="C833" s="54"/>
      <c r="D833"/>
      <c r="E833"/>
      <c r="F833"/>
      <c r="G833"/>
      <c r="H833"/>
      <c r="I833"/>
      <c r="J833"/>
      <c r="K833"/>
      <c r="L833"/>
    </row>
    <row r="834" spans="1:12" s="52" customFormat="1" x14ac:dyDescent="0.3">
      <c r="A834"/>
      <c r="B834" s="54"/>
      <c r="C834" s="54"/>
      <c r="D834"/>
      <c r="E834"/>
      <c r="F834"/>
      <c r="G834"/>
      <c r="H834"/>
      <c r="I834"/>
      <c r="J834"/>
      <c r="K834"/>
      <c r="L834"/>
    </row>
    <row r="835" spans="1:12" s="52" customFormat="1" x14ac:dyDescent="0.3">
      <c r="A835"/>
      <c r="B835" s="54"/>
      <c r="C835" s="54"/>
      <c r="D835"/>
      <c r="E835"/>
      <c r="F835"/>
      <c r="G835"/>
      <c r="H835"/>
      <c r="I835"/>
      <c r="J835"/>
      <c r="K835"/>
      <c r="L835"/>
    </row>
    <row r="836" spans="1:12" s="52" customFormat="1" x14ac:dyDescent="0.3">
      <c r="A836"/>
      <c r="B836" s="54"/>
      <c r="C836" s="54"/>
      <c r="D836"/>
      <c r="E836"/>
      <c r="F836"/>
      <c r="G836"/>
      <c r="H836"/>
      <c r="I836"/>
      <c r="J836"/>
      <c r="K836"/>
      <c r="L836"/>
    </row>
    <row r="837" spans="1:12" s="52" customFormat="1" x14ac:dyDescent="0.3">
      <c r="A837"/>
      <c r="B837" s="54"/>
      <c r="C837" s="54"/>
      <c r="D837"/>
      <c r="E837"/>
      <c r="F837"/>
      <c r="G837"/>
      <c r="H837"/>
      <c r="I837"/>
      <c r="J837"/>
      <c r="K837"/>
      <c r="L837"/>
    </row>
    <row r="838" spans="1:12" s="52" customFormat="1" x14ac:dyDescent="0.3">
      <c r="A838"/>
      <c r="B838" s="54"/>
      <c r="C838" s="54"/>
      <c r="D838"/>
      <c r="E838"/>
      <c r="F838"/>
      <c r="G838"/>
      <c r="H838"/>
      <c r="I838"/>
      <c r="J838"/>
      <c r="K838"/>
      <c r="L838"/>
    </row>
    <row r="839" spans="1:12" s="52" customFormat="1" x14ac:dyDescent="0.3">
      <c r="A839"/>
      <c r="B839" s="54"/>
      <c r="C839" s="54"/>
      <c r="D839"/>
      <c r="E839"/>
      <c r="F839"/>
      <c r="G839"/>
      <c r="H839"/>
      <c r="I839"/>
      <c r="J839"/>
      <c r="K839"/>
      <c r="L839"/>
    </row>
    <row r="840" spans="1:12" s="52" customFormat="1" x14ac:dyDescent="0.3">
      <c r="A840"/>
      <c r="B840" s="54"/>
      <c r="C840" s="54"/>
      <c r="D840"/>
      <c r="E840"/>
      <c r="F840"/>
      <c r="G840"/>
      <c r="H840"/>
      <c r="I840"/>
      <c r="J840"/>
      <c r="K840"/>
      <c r="L840"/>
    </row>
    <row r="841" spans="1:12" s="52" customFormat="1" x14ac:dyDescent="0.3">
      <c r="A841"/>
      <c r="B841" s="54"/>
      <c r="C841" s="54"/>
      <c r="D841"/>
      <c r="E841"/>
      <c r="F841"/>
      <c r="G841"/>
      <c r="H841"/>
      <c r="I841"/>
      <c r="J841"/>
      <c r="K841"/>
      <c r="L841"/>
    </row>
    <row r="842" spans="1:12" s="52" customFormat="1" x14ac:dyDescent="0.3">
      <c r="A842"/>
      <c r="B842" s="54"/>
      <c r="C842" s="54"/>
      <c r="D842"/>
      <c r="E842"/>
      <c r="F842"/>
      <c r="G842"/>
      <c r="H842"/>
      <c r="I842"/>
      <c r="J842"/>
      <c r="K842"/>
      <c r="L842"/>
    </row>
    <row r="843" spans="1:12" s="52" customFormat="1" x14ac:dyDescent="0.3">
      <c r="A843"/>
      <c r="B843" s="54"/>
      <c r="C843" s="54"/>
      <c r="D843"/>
      <c r="E843"/>
      <c r="F843"/>
      <c r="G843"/>
      <c r="H843"/>
      <c r="I843"/>
      <c r="J843"/>
      <c r="K843"/>
      <c r="L843"/>
    </row>
    <row r="844" spans="1:12" s="52" customFormat="1" x14ac:dyDescent="0.3">
      <c r="A844"/>
      <c r="B844" s="54"/>
      <c r="C844" s="54"/>
      <c r="D844"/>
      <c r="E844"/>
      <c r="F844"/>
      <c r="G844"/>
      <c r="H844"/>
      <c r="I844"/>
      <c r="J844"/>
      <c r="K844"/>
      <c r="L844"/>
    </row>
    <row r="845" spans="1:12" s="52" customFormat="1" x14ac:dyDescent="0.3">
      <c r="A845"/>
      <c r="B845" s="54"/>
      <c r="C845" s="54"/>
      <c r="D845"/>
      <c r="E845"/>
      <c r="F845"/>
      <c r="G845"/>
      <c r="H845"/>
      <c r="I845"/>
      <c r="J845"/>
      <c r="K845"/>
      <c r="L845"/>
    </row>
    <row r="846" spans="1:12" s="52" customFormat="1" x14ac:dyDescent="0.3">
      <c r="A846"/>
      <c r="B846" s="54"/>
      <c r="C846" s="54"/>
      <c r="D846"/>
      <c r="E846"/>
      <c r="F846"/>
      <c r="G846"/>
      <c r="H846"/>
      <c r="I846"/>
      <c r="J846"/>
      <c r="K846"/>
      <c r="L846"/>
    </row>
    <row r="847" spans="1:12" s="52" customFormat="1" x14ac:dyDescent="0.3">
      <c r="A847"/>
      <c r="B847" s="54"/>
      <c r="C847" s="54"/>
      <c r="D847"/>
      <c r="E847"/>
      <c r="F847"/>
      <c r="G847"/>
      <c r="H847"/>
      <c r="I847"/>
      <c r="J847"/>
      <c r="K847"/>
      <c r="L847"/>
    </row>
    <row r="848" spans="1:12" s="52" customFormat="1" x14ac:dyDescent="0.3">
      <c r="A848"/>
      <c r="B848" s="54"/>
      <c r="C848" s="54"/>
      <c r="D848"/>
      <c r="E848"/>
      <c r="F848"/>
      <c r="G848"/>
      <c r="H848"/>
      <c r="I848"/>
      <c r="J848"/>
      <c r="K848"/>
      <c r="L848"/>
    </row>
    <row r="849" spans="1:12" s="52" customFormat="1" x14ac:dyDescent="0.3">
      <c r="A849"/>
      <c r="B849" s="54"/>
      <c r="C849" s="54"/>
      <c r="D849"/>
      <c r="E849"/>
      <c r="F849"/>
      <c r="G849"/>
      <c r="H849"/>
      <c r="I849"/>
      <c r="J849"/>
      <c r="K849"/>
      <c r="L849"/>
    </row>
    <row r="850" spans="1:12" s="52" customFormat="1" x14ac:dyDescent="0.3">
      <c r="A850"/>
      <c r="B850" s="54"/>
      <c r="C850" s="54"/>
      <c r="D850"/>
      <c r="E850"/>
      <c r="F850"/>
      <c r="G850"/>
      <c r="H850"/>
      <c r="I850"/>
      <c r="J850"/>
      <c r="K850"/>
      <c r="L850"/>
    </row>
    <row r="851" spans="1:12" s="52" customFormat="1" x14ac:dyDescent="0.3">
      <c r="A851"/>
      <c r="B851" s="54"/>
      <c r="C851" s="54"/>
      <c r="D851"/>
      <c r="E851"/>
      <c r="F851"/>
      <c r="G851"/>
      <c r="H851"/>
      <c r="I851"/>
      <c r="J851"/>
      <c r="K851"/>
      <c r="L851"/>
    </row>
    <row r="852" spans="1:12" s="52" customFormat="1" x14ac:dyDescent="0.3">
      <c r="A852"/>
      <c r="B852" s="54"/>
      <c r="C852" s="54"/>
      <c r="D852"/>
      <c r="E852"/>
      <c r="F852"/>
      <c r="G852"/>
      <c r="H852"/>
      <c r="I852"/>
      <c r="J852"/>
      <c r="K852"/>
      <c r="L852"/>
    </row>
    <row r="853" spans="1:12" s="52" customFormat="1" x14ac:dyDescent="0.3">
      <c r="A853"/>
      <c r="B853" s="54"/>
      <c r="C853" s="54"/>
      <c r="D853"/>
      <c r="E853"/>
      <c r="F853"/>
      <c r="G853"/>
      <c r="H853"/>
      <c r="I853"/>
      <c r="J853"/>
      <c r="K853"/>
      <c r="L853"/>
    </row>
    <row r="854" spans="1:12" s="52" customFormat="1" x14ac:dyDescent="0.3">
      <c r="A854"/>
      <c r="B854" s="54"/>
      <c r="C854" s="54"/>
      <c r="D854"/>
      <c r="E854"/>
      <c r="F854"/>
      <c r="G854"/>
      <c r="H854"/>
      <c r="I854"/>
      <c r="J854"/>
      <c r="K854"/>
      <c r="L854"/>
    </row>
    <row r="855" spans="1:12" s="52" customFormat="1" x14ac:dyDescent="0.3">
      <c r="A855"/>
      <c r="B855" s="54"/>
      <c r="C855" s="54"/>
      <c r="D855"/>
      <c r="E855"/>
      <c r="F855"/>
      <c r="G855"/>
      <c r="H855"/>
      <c r="I855"/>
      <c r="J855"/>
      <c r="K855"/>
      <c r="L855"/>
    </row>
    <row r="856" spans="1:12" s="52" customFormat="1" x14ac:dyDescent="0.3">
      <c r="A856"/>
      <c r="B856" s="54"/>
      <c r="C856" s="54"/>
      <c r="D856"/>
      <c r="E856"/>
      <c r="F856"/>
      <c r="G856"/>
      <c r="H856"/>
      <c r="I856"/>
      <c r="J856"/>
      <c r="K856"/>
      <c r="L856"/>
    </row>
    <row r="857" spans="1:12" s="52" customFormat="1" x14ac:dyDescent="0.3">
      <c r="A857"/>
      <c r="B857" s="54"/>
      <c r="C857" s="54"/>
      <c r="D857"/>
      <c r="E857"/>
      <c r="F857"/>
      <c r="G857"/>
      <c r="H857"/>
      <c r="I857"/>
      <c r="J857"/>
      <c r="K857"/>
      <c r="L857"/>
    </row>
    <row r="858" spans="1:12" s="52" customFormat="1" x14ac:dyDescent="0.3">
      <c r="A858"/>
      <c r="B858" s="54"/>
      <c r="C858" s="54"/>
      <c r="D858"/>
      <c r="E858"/>
      <c r="F858"/>
      <c r="G858"/>
      <c r="H858"/>
      <c r="I858"/>
      <c r="J858"/>
      <c r="K858"/>
      <c r="L858"/>
    </row>
    <row r="859" spans="1:12" s="52" customFormat="1" x14ac:dyDescent="0.3">
      <c r="A859"/>
      <c r="B859" s="54"/>
      <c r="C859" s="54"/>
      <c r="D859"/>
      <c r="E859"/>
      <c r="F859"/>
      <c r="G859"/>
      <c r="H859"/>
      <c r="I859"/>
      <c r="J859"/>
      <c r="K859"/>
      <c r="L859"/>
    </row>
    <row r="860" spans="1:12" s="52" customFormat="1" x14ac:dyDescent="0.3">
      <c r="A860"/>
      <c r="B860" s="54"/>
      <c r="C860" s="54"/>
      <c r="D860"/>
      <c r="E860"/>
      <c r="F860"/>
      <c r="G860"/>
      <c r="H860"/>
      <c r="I860"/>
      <c r="J860"/>
      <c r="K860"/>
      <c r="L860"/>
    </row>
    <row r="861" spans="1:12" s="52" customFormat="1" x14ac:dyDescent="0.3">
      <c r="A861"/>
      <c r="B861" s="54"/>
      <c r="C861" s="54"/>
      <c r="D861"/>
      <c r="E861"/>
      <c r="F861"/>
      <c r="G861"/>
      <c r="H861"/>
      <c r="I861"/>
      <c r="J861"/>
      <c r="K861"/>
      <c r="L861"/>
    </row>
    <row r="862" spans="1:12" s="52" customFormat="1" x14ac:dyDescent="0.3">
      <c r="A862"/>
      <c r="B862" s="54"/>
      <c r="C862" s="54"/>
      <c r="D862"/>
      <c r="E862"/>
      <c r="F862"/>
      <c r="G862"/>
      <c r="H862"/>
      <c r="I862"/>
      <c r="J862"/>
      <c r="K862"/>
      <c r="L862"/>
    </row>
    <row r="863" spans="1:12" s="52" customFormat="1" x14ac:dyDescent="0.3">
      <c r="A863"/>
      <c r="B863" s="54"/>
      <c r="C863" s="54"/>
      <c r="D863"/>
      <c r="E863"/>
      <c r="F863"/>
      <c r="G863"/>
      <c r="H863"/>
      <c r="I863"/>
      <c r="J863"/>
      <c r="K863"/>
      <c r="L863"/>
    </row>
    <row r="864" spans="1:12" s="52" customFormat="1" x14ac:dyDescent="0.3">
      <c r="A864"/>
      <c r="B864" s="54"/>
      <c r="C864" s="54"/>
      <c r="D864"/>
      <c r="E864"/>
      <c r="F864"/>
      <c r="G864"/>
      <c r="H864"/>
      <c r="I864"/>
      <c r="J864"/>
      <c r="K864"/>
      <c r="L864"/>
    </row>
    <row r="865" spans="1:12" s="52" customFormat="1" x14ac:dyDescent="0.3">
      <c r="A865"/>
      <c r="B865" s="54"/>
      <c r="C865" s="54"/>
      <c r="D865"/>
      <c r="E865"/>
      <c r="F865"/>
      <c r="G865"/>
      <c r="H865"/>
      <c r="I865"/>
      <c r="J865"/>
      <c r="K865"/>
      <c r="L865"/>
    </row>
    <row r="866" spans="1:12" s="52" customFormat="1" x14ac:dyDescent="0.3">
      <c r="A866"/>
      <c r="B866" s="54"/>
      <c r="C866" s="54"/>
      <c r="D866"/>
      <c r="E866"/>
      <c r="F866"/>
      <c r="G866"/>
      <c r="H866"/>
      <c r="I866"/>
      <c r="J866"/>
      <c r="K866"/>
      <c r="L866"/>
    </row>
    <row r="867" spans="1:12" s="52" customFormat="1" x14ac:dyDescent="0.3">
      <c r="A867"/>
      <c r="B867" s="54"/>
      <c r="C867" s="54"/>
      <c r="D867"/>
      <c r="E867"/>
      <c r="F867"/>
      <c r="G867"/>
      <c r="H867"/>
      <c r="I867"/>
      <c r="J867"/>
      <c r="K867"/>
      <c r="L867"/>
    </row>
    <row r="868" spans="1:12" s="52" customFormat="1" x14ac:dyDescent="0.3">
      <c r="A868"/>
      <c r="B868" s="54"/>
      <c r="C868" s="54"/>
      <c r="D868"/>
      <c r="E868"/>
      <c r="F868"/>
      <c r="G868"/>
      <c r="H868"/>
      <c r="I868"/>
      <c r="J868"/>
      <c r="K868"/>
      <c r="L868"/>
    </row>
    <row r="869" spans="1:12" s="52" customFormat="1" x14ac:dyDescent="0.3">
      <c r="A869"/>
      <c r="B869" s="54"/>
      <c r="C869" s="54"/>
      <c r="D869"/>
      <c r="E869"/>
      <c r="F869"/>
      <c r="G869"/>
      <c r="H869"/>
      <c r="I869"/>
      <c r="J869"/>
      <c r="K869"/>
      <c r="L869"/>
    </row>
    <row r="870" spans="1:12" s="52" customFormat="1" x14ac:dyDescent="0.3">
      <c r="A870"/>
      <c r="B870" s="54"/>
      <c r="C870" s="54"/>
      <c r="D870"/>
      <c r="E870"/>
      <c r="F870"/>
      <c r="G870"/>
      <c r="H870"/>
      <c r="I870"/>
      <c r="J870"/>
      <c r="K870"/>
      <c r="L870"/>
    </row>
    <row r="871" spans="1:12" s="52" customFormat="1" x14ac:dyDescent="0.3">
      <c r="A871"/>
      <c r="B871" s="54"/>
      <c r="C871" s="54"/>
      <c r="D871"/>
      <c r="E871"/>
      <c r="F871"/>
      <c r="G871"/>
      <c r="H871"/>
      <c r="I871"/>
      <c r="J871"/>
      <c r="K871"/>
      <c r="L871"/>
    </row>
    <row r="872" spans="1:12" s="52" customFormat="1" x14ac:dyDescent="0.3">
      <c r="A872"/>
      <c r="B872" s="54"/>
      <c r="C872" s="54"/>
      <c r="D872"/>
      <c r="E872"/>
      <c r="F872"/>
      <c r="G872"/>
      <c r="H872"/>
      <c r="I872"/>
      <c r="J872"/>
      <c r="K872"/>
      <c r="L872"/>
    </row>
    <row r="873" spans="1:12" s="52" customFormat="1" x14ac:dyDescent="0.3">
      <c r="A873"/>
      <c r="B873" s="54"/>
      <c r="C873" s="54"/>
      <c r="D873"/>
      <c r="E873"/>
      <c r="F873"/>
      <c r="G873"/>
      <c r="H873"/>
      <c r="I873"/>
      <c r="J873"/>
      <c r="K873"/>
      <c r="L873"/>
    </row>
    <row r="874" spans="1:12" s="52" customFormat="1" x14ac:dyDescent="0.3">
      <c r="A874"/>
      <c r="B874" s="54"/>
      <c r="C874" s="54"/>
      <c r="D874"/>
      <c r="E874"/>
      <c r="F874"/>
      <c r="G874"/>
      <c r="H874"/>
      <c r="I874"/>
      <c r="J874"/>
      <c r="K874"/>
      <c r="L874"/>
    </row>
    <row r="875" spans="1:12" s="52" customFormat="1" x14ac:dyDescent="0.3">
      <c r="A875"/>
      <c r="B875" s="54"/>
      <c r="C875" s="54"/>
      <c r="D875"/>
      <c r="E875"/>
      <c r="F875"/>
      <c r="G875"/>
      <c r="H875"/>
      <c r="I875"/>
      <c r="J875"/>
      <c r="K875"/>
      <c r="L875"/>
    </row>
    <row r="876" spans="1:12" s="52" customFormat="1" x14ac:dyDescent="0.3">
      <c r="A876"/>
      <c r="B876" s="54"/>
      <c r="C876" s="54"/>
      <c r="D876"/>
      <c r="E876"/>
      <c r="F876"/>
      <c r="G876"/>
      <c r="H876"/>
      <c r="I876"/>
      <c r="J876"/>
      <c r="K876"/>
      <c r="L876"/>
    </row>
    <row r="877" spans="1:12" s="52" customFormat="1" x14ac:dyDescent="0.3">
      <c r="A877"/>
      <c r="B877" s="54"/>
      <c r="C877" s="54"/>
      <c r="D877"/>
      <c r="E877"/>
      <c r="F877"/>
      <c r="G877"/>
      <c r="H877"/>
      <c r="I877"/>
      <c r="J877"/>
      <c r="K877"/>
      <c r="L877"/>
    </row>
    <row r="878" spans="1:12" s="52" customFormat="1" x14ac:dyDescent="0.3">
      <c r="A878"/>
      <c r="B878" s="54"/>
      <c r="C878" s="54"/>
      <c r="D878"/>
      <c r="E878"/>
      <c r="F878"/>
      <c r="G878"/>
      <c r="H878"/>
      <c r="I878"/>
      <c r="J878"/>
      <c r="K878"/>
      <c r="L878"/>
    </row>
    <row r="879" spans="1:12" s="52" customFormat="1" x14ac:dyDescent="0.3">
      <c r="A879"/>
      <c r="B879" s="54"/>
      <c r="C879" s="54"/>
      <c r="D879"/>
      <c r="E879"/>
      <c r="F879"/>
      <c r="G879"/>
      <c r="H879"/>
      <c r="I879"/>
      <c r="J879"/>
      <c r="K879"/>
      <c r="L879"/>
    </row>
    <row r="880" spans="1:12" s="52" customFormat="1" x14ac:dyDescent="0.3">
      <c r="A880"/>
      <c r="B880" s="54"/>
      <c r="C880" s="54"/>
      <c r="D880"/>
      <c r="E880"/>
      <c r="F880"/>
      <c r="G880"/>
      <c r="H880"/>
      <c r="I880"/>
      <c r="J880"/>
      <c r="K880"/>
      <c r="L880"/>
    </row>
    <row r="881" spans="1:12" s="52" customFormat="1" x14ac:dyDescent="0.3">
      <c r="A881"/>
      <c r="B881" s="54"/>
      <c r="C881" s="54"/>
      <c r="D881"/>
      <c r="E881"/>
      <c r="F881"/>
      <c r="G881"/>
      <c r="H881"/>
      <c r="I881"/>
      <c r="J881"/>
      <c r="K881"/>
      <c r="L881"/>
    </row>
    <row r="882" spans="1:12" s="52" customFormat="1" x14ac:dyDescent="0.3">
      <c r="A882"/>
      <c r="B882" s="54"/>
      <c r="C882" s="54"/>
      <c r="D882"/>
      <c r="E882"/>
      <c r="F882"/>
      <c r="G882"/>
      <c r="H882"/>
      <c r="I882"/>
      <c r="J882"/>
      <c r="K882"/>
      <c r="L882"/>
    </row>
    <row r="883" spans="1:12" s="52" customFormat="1" x14ac:dyDescent="0.3">
      <c r="A883"/>
      <c r="B883" s="54"/>
      <c r="C883" s="54"/>
      <c r="D883"/>
      <c r="E883"/>
      <c r="F883"/>
      <c r="G883"/>
      <c r="H883"/>
      <c r="I883"/>
      <c r="J883"/>
      <c r="K883"/>
      <c r="L883"/>
    </row>
    <row r="884" spans="1:12" s="52" customFormat="1" x14ac:dyDescent="0.3">
      <c r="A884"/>
      <c r="B884" s="54"/>
      <c r="C884" s="54"/>
      <c r="D884"/>
      <c r="E884"/>
      <c r="F884"/>
      <c r="G884"/>
      <c r="H884"/>
      <c r="I884"/>
      <c r="J884"/>
      <c r="K884"/>
      <c r="L884"/>
    </row>
    <row r="885" spans="1:12" s="52" customFormat="1" x14ac:dyDescent="0.3">
      <c r="A885"/>
      <c r="B885" s="54"/>
      <c r="C885" s="54"/>
      <c r="D885"/>
      <c r="E885"/>
      <c r="F885"/>
      <c r="G885"/>
      <c r="H885"/>
      <c r="I885"/>
      <c r="J885"/>
      <c r="K885"/>
      <c r="L885"/>
    </row>
    <row r="886" spans="1:12" s="52" customFormat="1" x14ac:dyDescent="0.3">
      <c r="A886"/>
      <c r="B886" s="54"/>
      <c r="C886" s="54"/>
      <c r="D886"/>
      <c r="E886"/>
      <c r="F886"/>
      <c r="G886"/>
      <c r="H886"/>
      <c r="I886"/>
      <c r="J886"/>
      <c r="K886"/>
      <c r="L886"/>
    </row>
    <row r="887" spans="1:12" s="52" customFormat="1" x14ac:dyDescent="0.3">
      <c r="A887"/>
      <c r="B887" s="54"/>
      <c r="C887" s="54"/>
      <c r="D887"/>
      <c r="E887"/>
      <c r="F887"/>
      <c r="G887"/>
      <c r="H887"/>
      <c r="I887"/>
      <c r="J887"/>
      <c r="K887"/>
      <c r="L887"/>
    </row>
    <row r="888" spans="1:12" s="52" customFormat="1" x14ac:dyDescent="0.3">
      <c r="A888"/>
      <c r="B888" s="54"/>
      <c r="C888" s="54"/>
      <c r="D888"/>
      <c r="E888"/>
      <c r="F888"/>
      <c r="G888"/>
      <c r="H888"/>
      <c r="I888"/>
      <c r="J888"/>
      <c r="K888"/>
      <c r="L888"/>
    </row>
    <row r="889" spans="1:12" s="52" customFormat="1" x14ac:dyDescent="0.3">
      <c r="A889"/>
      <c r="B889" s="54"/>
      <c r="C889" s="54"/>
      <c r="D889"/>
      <c r="E889"/>
      <c r="F889"/>
      <c r="G889"/>
      <c r="H889"/>
      <c r="I889"/>
      <c r="J889"/>
      <c r="K889"/>
      <c r="L889"/>
    </row>
    <row r="890" spans="1:12" s="52" customFormat="1" x14ac:dyDescent="0.3">
      <c r="A890"/>
      <c r="B890" s="54"/>
      <c r="C890" s="54"/>
      <c r="D890"/>
      <c r="E890"/>
      <c r="F890"/>
      <c r="G890"/>
      <c r="H890"/>
      <c r="I890"/>
      <c r="J890"/>
      <c r="K890"/>
      <c r="L890"/>
    </row>
    <row r="891" spans="1:12" s="52" customFormat="1" x14ac:dyDescent="0.3">
      <c r="A891"/>
      <c r="B891" s="54"/>
      <c r="C891" s="54"/>
      <c r="D891"/>
      <c r="E891"/>
      <c r="F891"/>
      <c r="G891"/>
      <c r="H891"/>
      <c r="I891"/>
      <c r="J891"/>
      <c r="K891"/>
      <c r="L891"/>
    </row>
    <row r="892" spans="1:12" s="52" customFormat="1" x14ac:dyDescent="0.3">
      <c r="A892"/>
      <c r="B892" s="54"/>
      <c r="C892" s="54"/>
      <c r="D892"/>
      <c r="E892"/>
      <c r="F892"/>
      <c r="G892"/>
      <c r="H892"/>
      <c r="I892"/>
      <c r="J892"/>
      <c r="K892"/>
      <c r="L892"/>
    </row>
    <row r="893" spans="1:12" s="52" customFormat="1" x14ac:dyDescent="0.3">
      <c r="A893"/>
      <c r="B893" s="54"/>
      <c r="C893" s="54"/>
      <c r="D893"/>
      <c r="E893"/>
      <c r="F893"/>
      <c r="G893"/>
      <c r="H893"/>
      <c r="I893"/>
      <c r="J893"/>
      <c r="K893"/>
      <c r="L893"/>
    </row>
    <row r="894" spans="1:12" s="52" customFormat="1" x14ac:dyDescent="0.3">
      <c r="A894"/>
      <c r="B894" s="54"/>
      <c r="C894" s="54"/>
      <c r="D894"/>
      <c r="E894"/>
      <c r="F894"/>
      <c r="G894"/>
      <c r="H894"/>
      <c r="I894"/>
      <c r="J894"/>
      <c r="K894"/>
      <c r="L894"/>
    </row>
    <row r="895" spans="1:12" s="52" customFormat="1" x14ac:dyDescent="0.3">
      <c r="A895"/>
      <c r="B895" s="54"/>
      <c r="C895" s="54"/>
      <c r="D895"/>
      <c r="E895"/>
      <c r="F895"/>
      <c r="G895"/>
      <c r="H895"/>
      <c r="I895"/>
      <c r="J895"/>
      <c r="K895"/>
      <c r="L895"/>
    </row>
    <row r="896" spans="1:12" s="52" customFormat="1" x14ac:dyDescent="0.3">
      <c r="A896"/>
      <c r="B896" s="54"/>
      <c r="C896" s="54"/>
      <c r="D896"/>
      <c r="E896"/>
      <c r="F896"/>
      <c r="G896"/>
      <c r="H896"/>
      <c r="I896"/>
      <c r="J896"/>
      <c r="K896"/>
      <c r="L896"/>
    </row>
    <row r="897" spans="1:12" s="52" customFormat="1" x14ac:dyDescent="0.3">
      <c r="A897"/>
      <c r="B897" s="54"/>
      <c r="C897" s="54"/>
      <c r="D897"/>
      <c r="E897"/>
      <c r="F897"/>
      <c r="G897"/>
      <c r="H897"/>
      <c r="I897"/>
      <c r="J897"/>
      <c r="K897"/>
      <c r="L897"/>
    </row>
    <row r="898" spans="1:12" s="52" customFormat="1" x14ac:dyDescent="0.3">
      <c r="A898"/>
      <c r="B898" s="54"/>
      <c r="C898" s="54"/>
      <c r="D898"/>
      <c r="E898"/>
      <c r="F898"/>
      <c r="G898"/>
      <c r="H898"/>
      <c r="I898"/>
      <c r="J898"/>
      <c r="K898"/>
      <c r="L898"/>
    </row>
    <row r="899" spans="1:12" s="52" customFormat="1" x14ac:dyDescent="0.3">
      <c r="A899"/>
      <c r="B899" s="54"/>
      <c r="C899" s="54"/>
      <c r="D899"/>
      <c r="E899"/>
      <c r="F899"/>
      <c r="G899"/>
      <c r="H899"/>
      <c r="I899"/>
      <c r="J899"/>
      <c r="K899"/>
      <c r="L899"/>
    </row>
    <row r="900" spans="1:12" s="52" customFormat="1" x14ac:dyDescent="0.3">
      <c r="A900"/>
      <c r="B900" s="54"/>
      <c r="C900" s="54"/>
      <c r="D900"/>
      <c r="E900"/>
      <c r="F900"/>
      <c r="G900"/>
      <c r="H900"/>
      <c r="I900"/>
      <c r="J900"/>
      <c r="K900"/>
      <c r="L900"/>
    </row>
    <row r="901" spans="1:12" s="52" customFormat="1" x14ac:dyDescent="0.3">
      <c r="A901"/>
      <c r="B901" s="54"/>
      <c r="C901" s="54"/>
      <c r="D901"/>
      <c r="E901"/>
      <c r="F901"/>
      <c r="G901"/>
      <c r="H901"/>
      <c r="I901"/>
      <c r="J901"/>
      <c r="K901"/>
      <c r="L901"/>
    </row>
    <row r="902" spans="1:12" s="52" customFormat="1" x14ac:dyDescent="0.3">
      <c r="A902"/>
      <c r="B902" s="54"/>
      <c r="C902" s="54"/>
      <c r="D902"/>
      <c r="E902"/>
      <c r="F902"/>
      <c r="G902"/>
      <c r="H902"/>
      <c r="I902"/>
      <c r="J902"/>
      <c r="K902"/>
      <c r="L902"/>
    </row>
    <row r="903" spans="1:12" s="52" customFormat="1" x14ac:dyDescent="0.3">
      <c r="A903"/>
      <c r="B903" s="54"/>
      <c r="C903" s="54"/>
      <c r="D903"/>
      <c r="E903"/>
      <c r="F903"/>
      <c r="G903"/>
      <c r="H903"/>
      <c r="I903"/>
      <c r="J903"/>
      <c r="K903"/>
      <c r="L903"/>
    </row>
    <row r="904" spans="1:12" s="52" customFormat="1" x14ac:dyDescent="0.3">
      <c r="A904"/>
      <c r="B904" s="54"/>
      <c r="C904" s="54"/>
      <c r="D904"/>
      <c r="E904"/>
      <c r="F904"/>
      <c r="G904"/>
      <c r="H904"/>
      <c r="I904"/>
      <c r="J904"/>
      <c r="K904"/>
      <c r="L904"/>
    </row>
    <row r="905" spans="1:12" s="52" customFormat="1" x14ac:dyDescent="0.3">
      <c r="A905"/>
      <c r="B905" s="54"/>
      <c r="C905" s="54"/>
      <c r="D905"/>
      <c r="E905"/>
      <c r="F905"/>
      <c r="G905"/>
      <c r="H905"/>
      <c r="I905"/>
      <c r="J905"/>
      <c r="K905"/>
      <c r="L905"/>
    </row>
    <row r="906" spans="1:12" s="52" customFormat="1" x14ac:dyDescent="0.3">
      <c r="A906"/>
      <c r="B906" s="54"/>
      <c r="C906" s="54"/>
      <c r="D906"/>
      <c r="E906"/>
      <c r="F906"/>
      <c r="G906"/>
      <c r="H906"/>
      <c r="I906"/>
      <c r="J906"/>
      <c r="K906"/>
      <c r="L906"/>
    </row>
    <row r="907" spans="1:12" s="52" customFormat="1" x14ac:dyDescent="0.3">
      <c r="A907"/>
      <c r="B907" s="54"/>
      <c r="C907" s="54"/>
      <c r="D907"/>
      <c r="E907"/>
      <c r="F907"/>
      <c r="G907"/>
      <c r="H907"/>
      <c r="I907"/>
      <c r="J907"/>
      <c r="K907"/>
      <c r="L907"/>
    </row>
    <row r="908" spans="1:12" s="52" customFormat="1" x14ac:dyDescent="0.3">
      <c r="A908"/>
      <c r="B908" s="54"/>
      <c r="C908" s="54"/>
      <c r="D908"/>
      <c r="E908"/>
      <c r="F908"/>
      <c r="G908"/>
      <c r="H908"/>
      <c r="I908"/>
      <c r="J908"/>
      <c r="K908"/>
      <c r="L908"/>
    </row>
    <row r="909" spans="1:12" s="52" customFormat="1" x14ac:dyDescent="0.3">
      <c r="A909"/>
      <c r="B909" s="54"/>
      <c r="C909" s="54"/>
      <c r="D909"/>
      <c r="E909"/>
      <c r="F909"/>
      <c r="G909"/>
      <c r="H909"/>
      <c r="I909"/>
      <c r="J909"/>
      <c r="K909"/>
      <c r="L909"/>
    </row>
    <row r="910" spans="1:12" s="52" customFormat="1" x14ac:dyDescent="0.3">
      <c r="A910"/>
      <c r="B910" s="54"/>
      <c r="C910" s="54"/>
      <c r="D910"/>
      <c r="E910"/>
      <c r="F910"/>
      <c r="G910"/>
      <c r="H910"/>
      <c r="I910"/>
      <c r="J910"/>
      <c r="K910"/>
      <c r="L910"/>
    </row>
    <row r="911" spans="1:12" s="52" customFormat="1" x14ac:dyDescent="0.3">
      <c r="A911"/>
      <c r="B911" s="54"/>
      <c r="C911" s="54"/>
      <c r="D911"/>
      <c r="E911"/>
      <c r="F911"/>
      <c r="G911"/>
      <c r="H911"/>
      <c r="I911"/>
      <c r="J911"/>
      <c r="K911"/>
      <c r="L911"/>
    </row>
    <row r="912" spans="1:12" s="52" customFormat="1" x14ac:dyDescent="0.3">
      <c r="A912"/>
      <c r="B912" s="54"/>
      <c r="C912" s="54"/>
      <c r="D912"/>
      <c r="E912"/>
      <c r="F912"/>
      <c r="G912"/>
      <c r="H912"/>
      <c r="I912"/>
      <c r="J912"/>
      <c r="K912"/>
      <c r="L912"/>
    </row>
    <row r="913" spans="1:12" s="52" customFormat="1" x14ac:dyDescent="0.3">
      <c r="A913"/>
      <c r="B913" s="54"/>
      <c r="C913" s="54"/>
      <c r="D913"/>
      <c r="E913"/>
      <c r="F913"/>
      <c r="G913"/>
      <c r="H913"/>
      <c r="I913"/>
      <c r="J913"/>
      <c r="K913"/>
      <c r="L913"/>
    </row>
    <row r="914" spans="1:12" s="52" customFormat="1" x14ac:dyDescent="0.3">
      <c r="A914"/>
      <c r="B914" s="54"/>
      <c r="C914" s="54"/>
      <c r="D914"/>
      <c r="E914"/>
      <c r="F914"/>
      <c r="G914"/>
      <c r="H914"/>
      <c r="I914"/>
      <c r="J914"/>
      <c r="K914"/>
      <c r="L914"/>
    </row>
    <row r="915" spans="1:12" s="52" customFormat="1" x14ac:dyDescent="0.3">
      <c r="A915"/>
      <c r="B915" s="54"/>
      <c r="C915" s="54"/>
      <c r="D915"/>
      <c r="E915"/>
      <c r="F915"/>
      <c r="G915"/>
      <c r="H915"/>
      <c r="I915"/>
      <c r="J915"/>
      <c r="K915"/>
      <c r="L915"/>
    </row>
    <row r="916" spans="1:12" s="52" customFormat="1" x14ac:dyDescent="0.3">
      <c r="A916"/>
      <c r="B916" s="54"/>
      <c r="C916" s="54"/>
      <c r="D916"/>
      <c r="E916"/>
      <c r="F916"/>
      <c r="G916"/>
      <c r="H916"/>
      <c r="I916"/>
      <c r="J916"/>
      <c r="K916"/>
      <c r="L916"/>
    </row>
    <row r="917" spans="1:12" s="52" customFormat="1" x14ac:dyDescent="0.3">
      <c r="A917"/>
      <c r="B917" s="54"/>
      <c r="C917" s="54"/>
      <c r="D917"/>
      <c r="E917"/>
      <c r="F917"/>
      <c r="G917"/>
      <c r="H917"/>
      <c r="I917"/>
      <c r="J917"/>
      <c r="K917"/>
      <c r="L917"/>
    </row>
    <row r="918" spans="1:12" s="52" customFormat="1" x14ac:dyDescent="0.3">
      <c r="A918"/>
      <c r="B918" s="54"/>
      <c r="C918" s="54"/>
      <c r="D918"/>
      <c r="E918"/>
      <c r="F918"/>
      <c r="G918"/>
      <c r="H918"/>
      <c r="I918"/>
      <c r="J918"/>
      <c r="K918"/>
      <c r="L918"/>
    </row>
    <row r="919" spans="1:12" s="52" customFormat="1" x14ac:dyDescent="0.3">
      <c r="A919"/>
      <c r="B919" s="54"/>
      <c r="C919" s="54"/>
      <c r="D919"/>
      <c r="E919"/>
      <c r="F919"/>
      <c r="G919"/>
      <c r="H919"/>
      <c r="I919"/>
      <c r="J919"/>
      <c r="K919"/>
      <c r="L919"/>
    </row>
    <row r="920" spans="1:12" s="52" customFormat="1" x14ac:dyDescent="0.3">
      <c r="A920"/>
      <c r="B920" s="54"/>
      <c r="C920" s="54"/>
      <c r="D920"/>
      <c r="E920"/>
      <c r="F920"/>
      <c r="G920"/>
      <c r="H920"/>
      <c r="I920"/>
      <c r="J920"/>
      <c r="K920"/>
      <c r="L920"/>
    </row>
    <row r="921" spans="1:12" s="52" customFormat="1" x14ac:dyDescent="0.3">
      <c r="A921"/>
      <c r="B921" s="54"/>
      <c r="C921" s="54"/>
      <c r="D921"/>
      <c r="E921"/>
      <c r="F921"/>
      <c r="G921"/>
      <c r="H921"/>
      <c r="I921"/>
      <c r="J921"/>
      <c r="K921"/>
      <c r="L921"/>
    </row>
    <row r="922" spans="1:12" s="52" customFormat="1" x14ac:dyDescent="0.3">
      <c r="A922"/>
      <c r="B922" s="54"/>
      <c r="C922" s="54"/>
      <c r="D922"/>
      <c r="E922"/>
      <c r="F922"/>
      <c r="G922"/>
      <c r="H922"/>
      <c r="I922"/>
      <c r="J922"/>
      <c r="K922"/>
      <c r="L922"/>
    </row>
    <row r="923" spans="1:12" s="52" customFormat="1" x14ac:dyDescent="0.3">
      <c r="A923"/>
      <c r="B923" s="54"/>
      <c r="C923" s="54"/>
      <c r="D923"/>
      <c r="E923"/>
      <c r="F923"/>
      <c r="G923"/>
      <c r="H923"/>
      <c r="I923"/>
      <c r="J923"/>
      <c r="K923"/>
      <c r="L923"/>
    </row>
    <row r="924" spans="1:12" s="52" customFormat="1" x14ac:dyDescent="0.3">
      <c r="A924"/>
      <c r="B924" s="54"/>
      <c r="C924" s="54"/>
      <c r="D924"/>
      <c r="E924"/>
      <c r="F924"/>
      <c r="G924"/>
      <c r="H924"/>
      <c r="I924"/>
      <c r="J924"/>
      <c r="K924"/>
      <c r="L924"/>
    </row>
    <row r="925" spans="1:12" s="52" customFormat="1" x14ac:dyDescent="0.3">
      <c r="A925"/>
      <c r="B925" s="54"/>
      <c r="C925" s="54"/>
      <c r="D925"/>
      <c r="E925"/>
      <c r="F925"/>
      <c r="G925"/>
      <c r="H925"/>
      <c r="I925"/>
      <c r="J925"/>
      <c r="K925"/>
      <c r="L925"/>
    </row>
    <row r="926" spans="1:12" s="52" customFormat="1" x14ac:dyDescent="0.3">
      <c r="A926"/>
      <c r="B926" s="54"/>
      <c r="C926" s="54"/>
      <c r="D926"/>
      <c r="E926"/>
      <c r="F926"/>
      <c r="G926"/>
      <c r="H926"/>
      <c r="I926"/>
      <c r="J926"/>
      <c r="K926"/>
      <c r="L926"/>
    </row>
    <row r="927" spans="1:12" s="52" customFormat="1" x14ac:dyDescent="0.3">
      <c r="A927"/>
      <c r="B927" s="54"/>
      <c r="C927" s="54"/>
      <c r="D927"/>
      <c r="E927"/>
      <c r="F927"/>
      <c r="G927"/>
      <c r="H927"/>
      <c r="I927"/>
      <c r="J927"/>
      <c r="K927"/>
      <c r="L927"/>
    </row>
    <row r="928" spans="1:12" s="52" customFormat="1" x14ac:dyDescent="0.3">
      <c r="A928"/>
      <c r="B928" s="54"/>
      <c r="C928" s="54"/>
      <c r="D928"/>
      <c r="E928"/>
      <c r="F928"/>
      <c r="G928"/>
      <c r="H928"/>
      <c r="I928"/>
      <c r="J928"/>
      <c r="K928"/>
      <c r="L928"/>
    </row>
    <row r="929" spans="1:12" s="52" customFormat="1" x14ac:dyDescent="0.3">
      <c r="A929"/>
      <c r="B929" s="54"/>
      <c r="C929" s="54"/>
      <c r="D929"/>
      <c r="E929"/>
      <c r="F929"/>
      <c r="G929"/>
      <c r="H929"/>
      <c r="I929"/>
      <c r="J929"/>
      <c r="K929"/>
      <c r="L929"/>
    </row>
    <row r="930" spans="1:12" s="52" customFormat="1" x14ac:dyDescent="0.3">
      <c r="A930"/>
      <c r="B930" s="54"/>
      <c r="C930" s="54"/>
      <c r="D930"/>
      <c r="E930"/>
      <c r="F930"/>
      <c r="G930"/>
      <c r="H930"/>
      <c r="I930"/>
      <c r="J930"/>
      <c r="K930"/>
      <c r="L930"/>
    </row>
    <row r="931" spans="1:12" s="52" customFormat="1" x14ac:dyDescent="0.3">
      <c r="A931"/>
      <c r="B931" s="54"/>
      <c r="C931" s="54"/>
      <c r="D931"/>
      <c r="E931"/>
      <c r="F931"/>
      <c r="G931"/>
      <c r="H931"/>
      <c r="I931"/>
      <c r="J931"/>
      <c r="K931"/>
      <c r="L931"/>
    </row>
    <row r="932" spans="1:12" s="52" customFormat="1" x14ac:dyDescent="0.3">
      <c r="A932"/>
      <c r="B932" s="54"/>
      <c r="C932" s="54"/>
      <c r="D932"/>
      <c r="E932"/>
      <c r="F932"/>
      <c r="G932"/>
      <c r="H932"/>
      <c r="I932"/>
      <c r="J932"/>
      <c r="K932"/>
      <c r="L932"/>
    </row>
    <row r="933" spans="1:12" s="52" customFormat="1" x14ac:dyDescent="0.3">
      <c r="A933"/>
      <c r="B933" s="54"/>
      <c r="C933" s="54"/>
      <c r="D933"/>
      <c r="E933"/>
      <c r="F933"/>
      <c r="G933"/>
      <c r="H933"/>
      <c r="I933"/>
      <c r="J933"/>
      <c r="K933"/>
      <c r="L933"/>
    </row>
    <row r="934" spans="1:12" s="52" customFormat="1" x14ac:dyDescent="0.3">
      <c r="A934"/>
      <c r="B934" s="54"/>
      <c r="C934" s="54"/>
      <c r="D934"/>
      <c r="E934"/>
      <c r="F934"/>
      <c r="G934"/>
      <c r="H934"/>
      <c r="I934"/>
      <c r="J934"/>
      <c r="K934"/>
      <c r="L934"/>
    </row>
    <row r="935" spans="1:12" s="52" customFormat="1" x14ac:dyDescent="0.3">
      <c r="A935"/>
      <c r="B935" s="54"/>
      <c r="C935" s="54"/>
      <c r="D935"/>
      <c r="E935"/>
      <c r="F935"/>
      <c r="G935"/>
      <c r="H935"/>
      <c r="I935"/>
      <c r="J935"/>
      <c r="K935"/>
      <c r="L935"/>
    </row>
    <row r="936" spans="1:12" s="52" customFormat="1" x14ac:dyDescent="0.3">
      <c r="A936"/>
      <c r="B936" s="54"/>
      <c r="C936" s="54"/>
      <c r="D936"/>
      <c r="E936"/>
      <c r="F936"/>
      <c r="G936"/>
      <c r="H936"/>
      <c r="I936"/>
      <c r="J936"/>
      <c r="K936"/>
      <c r="L936"/>
    </row>
    <row r="937" spans="1:12" s="52" customFormat="1" x14ac:dyDescent="0.3">
      <c r="A937"/>
      <c r="B937" s="54"/>
      <c r="C937" s="54"/>
      <c r="D937"/>
      <c r="E937"/>
      <c r="F937"/>
      <c r="G937"/>
      <c r="H937"/>
      <c r="I937"/>
      <c r="J937"/>
      <c r="K937"/>
      <c r="L937"/>
    </row>
    <row r="938" spans="1:12" s="52" customFormat="1" x14ac:dyDescent="0.3">
      <c r="A938"/>
      <c r="B938" s="54"/>
      <c r="C938" s="54"/>
      <c r="D938"/>
      <c r="E938"/>
      <c r="F938"/>
      <c r="G938"/>
      <c r="H938"/>
      <c r="I938"/>
      <c r="J938"/>
      <c r="K938"/>
      <c r="L938"/>
    </row>
    <row r="939" spans="1:12" s="52" customFormat="1" x14ac:dyDescent="0.3">
      <c r="A939"/>
      <c r="B939" s="54"/>
      <c r="C939" s="54"/>
      <c r="D939"/>
      <c r="E939"/>
      <c r="F939"/>
      <c r="G939"/>
      <c r="H939"/>
      <c r="I939"/>
      <c r="J939"/>
      <c r="K939"/>
      <c r="L939"/>
    </row>
    <row r="940" spans="1:12" s="52" customFormat="1" x14ac:dyDescent="0.3">
      <c r="A940"/>
      <c r="B940" s="54"/>
      <c r="C940" s="54"/>
      <c r="D940"/>
      <c r="E940"/>
      <c r="F940"/>
      <c r="G940"/>
      <c r="H940"/>
      <c r="I940"/>
      <c r="J940"/>
      <c r="K940"/>
      <c r="L940"/>
    </row>
    <row r="941" spans="1:12" s="52" customFormat="1" x14ac:dyDescent="0.3">
      <c r="A941"/>
      <c r="B941" s="54"/>
      <c r="C941" s="54"/>
      <c r="D941"/>
      <c r="E941"/>
      <c r="F941"/>
      <c r="G941"/>
      <c r="H941"/>
      <c r="I941"/>
      <c r="J941"/>
      <c r="K941"/>
      <c r="L941"/>
    </row>
    <row r="942" spans="1:12" s="52" customFormat="1" x14ac:dyDescent="0.3">
      <c r="A942"/>
      <c r="B942" s="54"/>
      <c r="C942" s="54"/>
      <c r="D942"/>
      <c r="E942"/>
      <c r="F942"/>
      <c r="G942"/>
      <c r="H942"/>
      <c r="I942"/>
      <c r="J942"/>
      <c r="K942"/>
      <c r="L942"/>
    </row>
    <row r="943" spans="1:12" s="52" customFormat="1" x14ac:dyDescent="0.3">
      <c r="A943"/>
      <c r="B943" s="54"/>
      <c r="C943" s="54"/>
      <c r="D943"/>
      <c r="E943"/>
      <c r="F943"/>
      <c r="G943"/>
      <c r="H943"/>
      <c r="I943"/>
      <c r="J943"/>
      <c r="K943"/>
      <c r="L943"/>
    </row>
    <row r="944" spans="1:12" s="52" customFormat="1" x14ac:dyDescent="0.3">
      <c r="A944"/>
      <c r="B944" s="54"/>
      <c r="C944" s="54"/>
      <c r="D944"/>
      <c r="E944"/>
      <c r="F944"/>
      <c r="G944"/>
      <c r="H944"/>
      <c r="I944"/>
      <c r="J944"/>
      <c r="K944"/>
      <c r="L944"/>
    </row>
    <row r="945" spans="1:12" s="52" customFormat="1" x14ac:dyDescent="0.3">
      <c r="A945"/>
      <c r="B945" s="54"/>
      <c r="C945" s="54"/>
      <c r="D945"/>
      <c r="E945"/>
      <c r="F945"/>
      <c r="G945"/>
      <c r="H945"/>
      <c r="I945"/>
      <c r="J945"/>
      <c r="K945"/>
      <c r="L945"/>
    </row>
    <row r="946" spans="1:12" s="52" customFormat="1" x14ac:dyDescent="0.3">
      <c r="A946"/>
      <c r="B946" s="54"/>
      <c r="C946" s="54"/>
      <c r="D946"/>
      <c r="E946"/>
      <c r="F946"/>
      <c r="G946"/>
      <c r="H946"/>
      <c r="I946"/>
      <c r="J946"/>
      <c r="K946"/>
      <c r="L946"/>
    </row>
    <row r="947" spans="1:12" s="52" customFormat="1" x14ac:dyDescent="0.3">
      <c r="A947"/>
      <c r="B947" s="54"/>
      <c r="C947" s="54"/>
      <c r="D947"/>
      <c r="E947"/>
      <c r="F947"/>
      <c r="G947"/>
      <c r="H947"/>
      <c r="I947"/>
      <c r="J947"/>
      <c r="K947"/>
      <c r="L947"/>
    </row>
    <row r="948" spans="1:12" s="52" customFormat="1" x14ac:dyDescent="0.3">
      <c r="A948"/>
      <c r="B948" s="54"/>
      <c r="C948" s="54"/>
      <c r="D948"/>
      <c r="E948"/>
      <c r="F948"/>
      <c r="G948"/>
      <c r="H948"/>
      <c r="I948"/>
      <c r="J948"/>
      <c r="K948"/>
      <c r="L948"/>
    </row>
    <row r="949" spans="1:12" s="52" customFormat="1" x14ac:dyDescent="0.3">
      <c r="A949"/>
      <c r="B949" s="54"/>
      <c r="C949" s="54"/>
      <c r="D949"/>
      <c r="E949"/>
      <c r="F949"/>
      <c r="G949"/>
      <c r="H949"/>
      <c r="I949"/>
      <c r="J949"/>
      <c r="K949"/>
      <c r="L949"/>
    </row>
    <row r="950" spans="1:12" s="52" customFormat="1" x14ac:dyDescent="0.3">
      <c r="A950"/>
      <c r="B950" s="54"/>
      <c r="C950" s="54"/>
      <c r="D950"/>
      <c r="E950"/>
      <c r="F950"/>
      <c r="G950"/>
      <c r="H950"/>
      <c r="I950"/>
      <c r="J950"/>
      <c r="K950"/>
      <c r="L950"/>
    </row>
    <row r="951" spans="1:12" s="52" customFormat="1" x14ac:dyDescent="0.3">
      <c r="A951"/>
      <c r="B951" s="54"/>
      <c r="C951" s="54"/>
      <c r="D951"/>
      <c r="E951"/>
      <c r="F951"/>
      <c r="G951"/>
      <c r="H951"/>
      <c r="I951"/>
      <c r="J951"/>
      <c r="K951"/>
      <c r="L951"/>
    </row>
    <row r="952" spans="1:12" s="52" customFormat="1" x14ac:dyDescent="0.3">
      <c r="A952"/>
      <c r="B952" s="54"/>
      <c r="C952" s="54"/>
      <c r="D952"/>
      <c r="E952"/>
      <c r="F952"/>
      <c r="G952"/>
      <c r="H952"/>
      <c r="I952"/>
      <c r="J952"/>
      <c r="K952"/>
      <c r="L952"/>
    </row>
    <row r="953" spans="1:12" s="52" customFormat="1" x14ac:dyDescent="0.3">
      <c r="A953"/>
      <c r="B953" s="54"/>
      <c r="C953" s="54"/>
      <c r="D953"/>
      <c r="E953"/>
      <c r="F953"/>
      <c r="G953"/>
      <c r="H953"/>
      <c r="I953"/>
      <c r="J953"/>
      <c r="K953"/>
      <c r="L953"/>
    </row>
    <row r="954" spans="1:12" s="52" customFormat="1" x14ac:dyDescent="0.3">
      <c r="A954"/>
      <c r="B954" s="54"/>
      <c r="C954" s="54"/>
      <c r="D954"/>
      <c r="E954"/>
      <c r="F954"/>
      <c r="G954"/>
      <c r="H954"/>
      <c r="I954"/>
      <c r="J954"/>
      <c r="K954"/>
      <c r="L954"/>
    </row>
    <row r="955" spans="1:12" s="52" customFormat="1" x14ac:dyDescent="0.3">
      <c r="A955"/>
      <c r="B955" s="54"/>
      <c r="C955" s="54"/>
      <c r="D955"/>
      <c r="E955"/>
      <c r="F955"/>
      <c r="G955"/>
      <c r="H955"/>
      <c r="I955"/>
      <c r="J955"/>
      <c r="K955"/>
      <c r="L955"/>
    </row>
    <row r="956" spans="1:12" s="52" customFormat="1" x14ac:dyDescent="0.3">
      <c r="A956"/>
      <c r="B956" s="54"/>
      <c r="C956" s="54"/>
      <c r="D956"/>
      <c r="E956"/>
      <c r="F956"/>
      <c r="G956"/>
      <c r="H956"/>
      <c r="I956"/>
      <c r="J956"/>
      <c r="K956"/>
      <c r="L956"/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2C3DC-07B6-4021-8AC3-BED061032B37}">
  <sheetPr>
    <tabColor rgb="FFEF29D3"/>
  </sheetPr>
  <dimension ref="A1:L956"/>
  <sheetViews>
    <sheetView showGridLines="0" workbookViewId="0">
      <pane xSplit="1" ySplit="5" topLeftCell="B6" activePane="bottomRight" state="frozen"/>
      <selection activeCell="C3" sqref="C3"/>
      <selection pane="topRight" activeCell="C3" sqref="C3"/>
      <selection pane="bottomLeft" activeCell="C3" sqref="C3"/>
      <selection pane="bottomRight" activeCell="B10" sqref="B10"/>
    </sheetView>
  </sheetViews>
  <sheetFormatPr baseColWidth="10" defaultRowHeight="14.4" x14ac:dyDescent="0.3"/>
  <cols>
    <col min="1" max="1" width="22" customWidth="1"/>
    <col min="2" max="2" width="47.109375" style="54" bestFit="1" customWidth="1"/>
    <col min="3" max="3" width="13.33203125" style="54" bestFit="1" customWidth="1"/>
    <col min="4" max="4" width="11.5546875" style="169" bestFit="1" customWidth="1"/>
    <col min="5" max="5" width="9.109375" bestFit="1" customWidth="1"/>
    <col min="6" max="6" width="9.44140625" bestFit="1" customWidth="1"/>
    <col min="7" max="7" width="9.109375" bestFit="1" customWidth="1"/>
    <col min="8" max="8" width="9.44140625" bestFit="1" customWidth="1"/>
    <col min="9" max="9" width="12.5546875" bestFit="1" customWidth="1"/>
    <col min="10" max="10" width="10.88671875" bestFit="1" customWidth="1"/>
    <col min="11" max="12" width="6.88671875" bestFit="1" customWidth="1"/>
    <col min="13" max="100" width="21.6640625" bestFit="1" customWidth="1"/>
    <col min="101" max="101" width="20" bestFit="1" customWidth="1"/>
    <col min="102" max="102" width="19.88671875" bestFit="1" customWidth="1"/>
    <col min="103" max="103" width="18.5546875" bestFit="1" customWidth="1"/>
    <col min="104" max="104" width="18.44140625" bestFit="1" customWidth="1"/>
    <col min="105" max="105" width="22.5546875" bestFit="1" customWidth="1"/>
    <col min="106" max="106" width="20.33203125" bestFit="1" customWidth="1"/>
    <col min="107" max="107" width="18.5546875" bestFit="1" customWidth="1"/>
    <col min="108" max="108" width="21.44140625" bestFit="1" customWidth="1"/>
    <col min="109" max="109" width="22.5546875" bestFit="1" customWidth="1"/>
    <col min="110" max="110" width="20.33203125" bestFit="1" customWidth="1"/>
    <col min="111" max="111" width="18.5546875" bestFit="1" customWidth="1"/>
    <col min="112" max="112" width="21.44140625" bestFit="1" customWidth="1"/>
    <col min="113" max="113" width="19.33203125" bestFit="1" customWidth="1"/>
    <col min="114" max="114" width="21.44140625" bestFit="1" customWidth="1"/>
    <col min="115" max="116" width="25.33203125" bestFit="1" customWidth="1"/>
    <col min="117" max="117" width="22.5546875" bestFit="1" customWidth="1"/>
    <col min="118" max="118" width="18.88671875" bestFit="1" customWidth="1"/>
    <col min="119" max="119" width="25" bestFit="1" customWidth="1"/>
    <col min="120" max="120" width="26.44140625" bestFit="1" customWidth="1"/>
    <col min="121" max="121" width="20.77734375" bestFit="1" customWidth="1"/>
    <col min="122" max="122" width="18.88671875" bestFit="1" customWidth="1"/>
    <col min="123" max="123" width="21.5546875" bestFit="1" customWidth="1"/>
    <col min="124" max="124" width="21.88671875" bestFit="1" customWidth="1"/>
    <col min="125" max="125" width="21.5546875" bestFit="1" customWidth="1"/>
    <col min="126" max="126" width="21.88671875" bestFit="1" customWidth="1"/>
    <col min="127" max="127" width="25.5546875" bestFit="1" customWidth="1"/>
    <col min="128" max="128" width="23.77734375" bestFit="1" customWidth="1"/>
    <col min="129" max="130" width="18.109375" bestFit="1" customWidth="1"/>
    <col min="131" max="340" width="21.6640625" bestFit="1" customWidth="1"/>
    <col min="341" max="341" width="20" bestFit="1" customWidth="1"/>
    <col min="342" max="342" width="19.88671875" bestFit="1" customWidth="1"/>
    <col min="343" max="343" width="18.5546875" bestFit="1" customWidth="1"/>
    <col min="344" max="344" width="18.44140625" bestFit="1" customWidth="1"/>
    <col min="345" max="345" width="22.5546875" bestFit="1" customWidth="1"/>
    <col min="346" max="346" width="20.33203125" bestFit="1" customWidth="1"/>
    <col min="347" max="347" width="18.5546875" bestFit="1" customWidth="1"/>
    <col min="348" max="348" width="21.44140625" bestFit="1" customWidth="1"/>
    <col min="349" max="349" width="22.5546875" bestFit="1" customWidth="1"/>
    <col min="350" max="350" width="20.33203125" bestFit="1" customWidth="1"/>
    <col min="351" max="351" width="18.5546875" bestFit="1" customWidth="1"/>
    <col min="352" max="352" width="21.44140625" bestFit="1" customWidth="1"/>
    <col min="353" max="353" width="19.33203125" bestFit="1" customWidth="1"/>
    <col min="354" max="354" width="21.44140625" bestFit="1" customWidth="1"/>
    <col min="355" max="356" width="25.33203125" bestFit="1" customWidth="1"/>
    <col min="357" max="357" width="22.5546875" bestFit="1" customWidth="1"/>
    <col min="358" max="358" width="18.88671875" bestFit="1" customWidth="1"/>
    <col min="359" max="359" width="25" bestFit="1" customWidth="1"/>
    <col min="360" max="360" width="26.44140625" bestFit="1" customWidth="1"/>
    <col min="361" max="361" width="20.77734375" bestFit="1" customWidth="1"/>
    <col min="362" max="362" width="18.88671875" bestFit="1" customWidth="1"/>
    <col min="363" max="363" width="21.5546875" bestFit="1" customWidth="1"/>
    <col min="364" max="364" width="21.88671875" bestFit="1" customWidth="1"/>
    <col min="365" max="365" width="21.5546875" bestFit="1" customWidth="1"/>
    <col min="366" max="366" width="21.88671875" bestFit="1" customWidth="1"/>
    <col min="367" max="367" width="25.5546875" bestFit="1" customWidth="1"/>
    <col min="368" max="368" width="23.77734375" bestFit="1" customWidth="1"/>
    <col min="369" max="370" width="18.109375" bestFit="1" customWidth="1"/>
  </cols>
  <sheetData>
    <row r="1" spans="1:12" ht="15.6" x14ac:dyDescent="0.3">
      <c r="A1" s="53" t="s">
        <v>350</v>
      </c>
    </row>
    <row r="2" spans="1:12" x14ac:dyDescent="0.3">
      <c r="A2" s="55" t="s">
        <v>421</v>
      </c>
    </row>
    <row r="3" spans="1:12" x14ac:dyDescent="0.3">
      <c r="A3" s="55" t="s">
        <v>349</v>
      </c>
    </row>
    <row r="4" spans="1:12" ht="14.4" customHeight="1" x14ac:dyDescent="0.3">
      <c r="A4" s="229" t="s">
        <v>670</v>
      </c>
      <c r="B4" s="229"/>
      <c r="C4" s="229"/>
      <c r="D4" s="229"/>
    </row>
    <row r="5" spans="1:12" s="61" customFormat="1" x14ac:dyDescent="0.3">
      <c r="A5" s="183" t="s">
        <v>307</v>
      </c>
      <c r="B5" s="185" t="s">
        <v>4</v>
      </c>
      <c r="C5" s="169" t="s">
        <v>334</v>
      </c>
      <c r="D5" s="169" t="s">
        <v>335</v>
      </c>
      <c r="E5" s="60"/>
      <c r="F5" s="60"/>
      <c r="G5" s="60"/>
      <c r="H5" s="60"/>
      <c r="I5" s="60"/>
      <c r="J5" s="60"/>
      <c r="K5" s="60"/>
      <c r="L5" s="60"/>
    </row>
    <row r="6" spans="1:12" s="14" customFormat="1" ht="15" customHeight="1" x14ac:dyDescent="0.3">
      <c r="A6" s="52" t="s">
        <v>360</v>
      </c>
      <c r="B6" s="52" t="s">
        <v>121</v>
      </c>
      <c r="C6" s="39">
        <v>8</v>
      </c>
      <c r="D6" s="39">
        <v>0</v>
      </c>
      <c r="E6"/>
      <c r="F6"/>
      <c r="G6"/>
      <c r="H6"/>
      <c r="I6"/>
      <c r="J6"/>
      <c r="K6"/>
      <c r="L6"/>
    </row>
    <row r="7" spans="1:12" s="14" customFormat="1" ht="15" customHeight="1" x14ac:dyDescent="0.3">
      <c r="A7" s="52" t="s">
        <v>360</v>
      </c>
      <c r="B7" s="52" t="s">
        <v>124</v>
      </c>
      <c r="C7" s="39">
        <v>5</v>
      </c>
      <c r="D7" s="39">
        <v>0</v>
      </c>
      <c r="E7"/>
      <c r="F7"/>
      <c r="G7"/>
      <c r="H7"/>
      <c r="I7"/>
      <c r="J7"/>
      <c r="K7"/>
      <c r="L7"/>
    </row>
    <row r="8" spans="1:12" s="14" customFormat="1" ht="15" customHeight="1" x14ac:dyDescent="0.3">
      <c r="A8" s="52" t="s">
        <v>360</v>
      </c>
      <c r="B8" s="52" t="s">
        <v>199</v>
      </c>
      <c r="C8" s="39">
        <v>0</v>
      </c>
      <c r="D8" s="39">
        <v>0</v>
      </c>
      <c r="E8"/>
      <c r="F8"/>
      <c r="G8"/>
      <c r="H8"/>
      <c r="I8"/>
      <c r="J8"/>
      <c r="K8"/>
      <c r="L8"/>
    </row>
    <row r="9" spans="1:12" s="14" customFormat="1" ht="15" customHeight="1" x14ac:dyDescent="0.3">
      <c r="A9" s="52" t="s">
        <v>360</v>
      </c>
      <c r="B9" s="52" t="s">
        <v>120</v>
      </c>
      <c r="C9" s="39">
        <v>10</v>
      </c>
      <c r="D9" s="39">
        <v>2</v>
      </c>
      <c r="E9"/>
      <c r="F9"/>
      <c r="G9"/>
      <c r="H9"/>
      <c r="I9"/>
      <c r="J9"/>
      <c r="K9"/>
      <c r="L9"/>
    </row>
    <row r="10" spans="1:12" s="14" customFormat="1" ht="15" customHeight="1" x14ac:dyDescent="0.3">
      <c r="A10" s="52" t="s">
        <v>360</v>
      </c>
      <c r="B10" s="52" t="s">
        <v>198</v>
      </c>
      <c r="C10" s="39">
        <v>1</v>
      </c>
      <c r="D10" s="39">
        <v>0</v>
      </c>
      <c r="E10"/>
      <c r="F10"/>
      <c r="G10"/>
      <c r="H10"/>
      <c r="I10"/>
      <c r="J10"/>
      <c r="K10"/>
      <c r="L10"/>
    </row>
    <row r="11" spans="1:12" s="14" customFormat="1" ht="15" customHeight="1" x14ac:dyDescent="0.3">
      <c r="A11" s="52" t="s">
        <v>360</v>
      </c>
      <c r="B11" s="52" t="s">
        <v>118</v>
      </c>
      <c r="C11" s="39">
        <v>26</v>
      </c>
      <c r="D11" s="39">
        <v>0</v>
      </c>
      <c r="E11"/>
      <c r="F11"/>
      <c r="G11"/>
      <c r="H11"/>
      <c r="I11"/>
      <c r="J11"/>
      <c r="K11"/>
      <c r="L11"/>
    </row>
    <row r="12" spans="1:12" s="14" customFormat="1" ht="15" customHeight="1" x14ac:dyDescent="0.3">
      <c r="A12" s="52" t="s">
        <v>360</v>
      </c>
      <c r="B12" s="52" t="s">
        <v>122</v>
      </c>
      <c r="C12" s="39">
        <v>0</v>
      </c>
      <c r="D12" s="39">
        <v>0</v>
      </c>
      <c r="E12"/>
      <c r="F12"/>
      <c r="G12"/>
      <c r="H12"/>
      <c r="I12"/>
      <c r="J12"/>
      <c r="K12"/>
      <c r="L12"/>
    </row>
    <row r="13" spans="1:12" s="14" customFormat="1" ht="15" customHeight="1" x14ac:dyDescent="0.3">
      <c r="A13" s="52" t="s">
        <v>360</v>
      </c>
      <c r="B13" s="52" t="s">
        <v>209</v>
      </c>
      <c r="C13" s="39">
        <v>6</v>
      </c>
      <c r="D13" s="39">
        <v>0</v>
      </c>
      <c r="E13"/>
      <c r="F13"/>
      <c r="G13"/>
      <c r="H13"/>
      <c r="I13"/>
      <c r="J13"/>
      <c r="K13"/>
      <c r="L13"/>
    </row>
    <row r="14" spans="1:12" s="14" customFormat="1" ht="15" customHeight="1" x14ac:dyDescent="0.3">
      <c r="A14" s="52" t="s">
        <v>360</v>
      </c>
      <c r="B14" s="52" t="s">
        <v>119</v>
      </c>
      <c r="C14" s="39">
        <v>4</v>
      </c>
      <c r="D14" s="39">
        <v>0</v>
      </c>
      <c r="E14"/>
      <c r="F14"/>
      <c r="G14"/>
      <c r="H14"/>
      <c r="I14"/>
      <c r="J14"/>
      <c r="K14"/>
      <c r="L14"/>
    </row>
    <row r="15" spans="1:12" s="14" customFormat="1" ht="15" customHeight="1" x14ac:dyDescent="0.3">
      <c r="A15" s="52" t="s">
        <v>360</v>
      </c>
      <c r="B15" s="52" t="s">
        <v>123</v>
      </c>
      <c r="C15" s="39">
        <v>1</v>
      </c>
      <c r="D15" s="39">
        <v>0</v>
      </c>
      <c r="E15"/>
      <c r="F15"/>
      <c r="G15"/>
      <c r="H15"/>
      <c r="I15"/>
      <c r="J15"/>
      <c r="K15"/>
      <c r="L15"/>
    </row>
    <row r="16" spans="1:12" s="14" customFormat="1" ht="15" customHeight="1" x14ac:dyDescent="0.3">
      <c r="A16" s="52" t="s">
        <v>424</v>
      </c>
      <c r="B16" s="52"/>
      <c r="C16" s="39">
        <v>61</v>
      </c>
      <c r="D16" s="39">
        <v>2</v>
      </c>
      <c r="E16"/>
      <c r="F16"/>
      <c r="G16"/>
      <c r="H16"/>
      <c r="I16"/>
      <c r="J16"/>
      <c r="K16"/>
      <c r="L16"/>
    </row>
    <row r="17" spans="1:12" s="14" customFormat="1" ht="15" customHeight="1" x14ac:dyDescent="0.3">
      <c r="A17" s="52" t="s">
        <v>193</v>
      </c>
      <c r="B17" s="52" t="s">
        <v>193</v>
      </c>
      <c r="C17" s="39">
        <v>21</v>
      </c>
      <c r="D17" s="39">
        <v>20</v>
      </c>
      <c r="E17"/>
      <c r="F17"/>
      <c r="G17"/>
      <c r="H17"/>
      <c r="I17"/>
      <c r="J17"/>
      <c r="K17"/>
      <c r="L17"/>
    </row>
    <row r="18" spans="1:12" s="14" customFormat="1" ht="15" customHeight="1" x14ac:dyDescent="0.3">
      <c r="A18" s="52" t="s">
        <v>193</v>
      </c>
      <c r="B18" s="52" t="s">
        <v>224</v>
      </c>
      <c r="C18" s="39">
        <v>2</v>
      </c>
      <c r="D18" s="39">
        <v>0</v>
      </c>
      <c r="E18"/>
      <c r="F18"/>
      <c r="G18"/>
      <c r="H18"/>
      <c r="I18"/>
      <c r="J18"/>
      <c r="K18"/>
      <c r="L18"/>
    </row>
    <row r="19" spans="1:12" s="14" customFormat="1" ht="15" customHeight="1" x14ac:dyDescent="0.3">
      <c r="A19" s="52" t="s">
        <v>193</v>
      </c>
      <c r="B19" s="52" t="s">
        <v>476</v>
      </c>
      <c r="C19" s="39">
        <v>1</v>
      </c>
      <c r="D19" s="39">
        <v>0</v>
      </c>
      <c r="E19"/>
      <c r="F19"/>
      <c r="G19"/>
      <c r="H19"/>
      <c r="I19"/>
      <c r="J19"/>
      <c r="K19"/>
      <c r="L19"/>
    </row>
    <row r="20" spans="1:12" s="14" customFormat="1" ht="15" customHeight="1" x14ac:dyDescent="0.3">
      <c r="A20" s="52" t="s">
        <v>425</v>
      </c>
      <c r="B20" s="52"/>
      <c r="C20" s="39">
        <v>24</v>
      </c>
      <c r="D20" s="39">
        <v>20</v>
      </c>
      <c r="E20"/>
      <c r="F20"/>
      <c r="G20"/>
      <c r="H20"/>
      <c r="I20"/>
      <c r="J20"/>
      <c r="K20"/>
      <c r="L20"/>
    </row>
    <row r="21" spans="1:12" s="14" customFormat="1" ht="15" customHeight="1" x14ac:dyDescent="0.3">
      <c r="A21" s="52" t="s">
        <v>33</v>
      </c>
      <c r="B21" s="52" t="s">
        <v>40</v>
      </c>
      <c r="C21" s="39">
        <v>21</v>
      </c>
      <c r="D21" s="39">
        <v>0</v>
      </c>
      <c r="E21"/>
      <c r="F21"/>
      <c r="G21"/>
      <c r="H21"/>
      <c r="I21"/>
      <c r="J21"/>
      <c r="K21"/>
      <c r="L21"/>
    </row>
    <row r="22" spans="1:12" s="14" customFormat="1" ht="15" customHeight="1" x14ac:dyDescent="0.3">
      <c r="A22" s="52" t="s">
        <v>33</v>
      </c>
      <c r="B22" s="52" t="s">
        <v>39</v>
      </c>
      <c r="C22" s="39">
        <v>28</v>
      </c>
      <c r="D22" s="39">
        <v>0</v>
      </c>
      <c r="E22"/>
      <c r="F22"/>
      <c r="G22"/>
      <c r="H22"/>
      <c r="I22"/>
      <c r="J22"/>
      <c r="K22"/>
      <c r="L22"/>
    </row>
    <row r="23" spans="1:12" s="14" customFormat="1" ht="15" customHeight="1" x14ac:dyDescent="0.3">
      <c r="A23" s="52" t="s">
        <v>33</v>
      </c>
      <c r="B23" s="52" t="s">
        <v>32</v>
      </c>
      <c r="C23" s="39">
        <v>9</v>
      </c>
      <c r="D23" s="39">
        <v>0</v>
      </c>
      <c r="E23"/>
      <c r="F23"/>
      <c r="G23"/>
      <c r="H23"/>
      <c r="I23"/>
      <c r="J23"/>
      <c r="K23"/>
      <c r="L23"/>
    </row>
    <row r="24" spans="1:12" s="14" customFormat="1" ht="15" customHeight="1" x14ac:dyDescent="0.3">
      <c r="A24" s="52" t="s">
        <v>33</v>
      </c>
      <c r="B24" s="52" t="s">
        <v>216</v>
      </c>
      <c r="C24" s="39">
        <v>2</v>
      </c>
      <c r="D24" s="39">
        <v>0</v>
      </c>
      <c r="E24"/>
      <c r="F24"/>
      <c r="G24"/>
      <c r="H24"/>
      <c r="I24"/>
      <c r="J24"/>
      <c r="K24"/>
      <c r="L24"/>
    </row>
    <row r="25" spans="1:12" s="14" customFormat="1" ht="15" customHeight="1" x14ac:dyDescent="0.3">
      <c r="A25" s="52" t="s">
        <v>33</v>
      </c>
      <c r="B25" s="52" t="s">
        <v>37</v>
      </c>
      <c r="C25" s="39">
        <v>42</v>
      </c>
      <c r="D25" s="39">
        <v>0</v>
      </c>
      <c r="E25"/>
      <c r="F25"/>
      <c r="G25"/>
      <c r="H25"/>
      <c r="I25"/>
      <c r="J25"/>
      <c r="K25"/>
      <c r="L25"/>
    </row>
    <row r="26" spans="1:12" s="14" customFormat="1" ht="15" customHeight="1" x14ac:dyDescent="0.3">
      <c r="A26" s="52" t="s">
        <v>33</v>
      </c>
      <c r="B26" s="52" t="s">
        <v>35</v>
      </c>
      <c r="C26" s="39">
        <v>73</v>
      </c>
      <c r="D26" s="39">
        <v>0</v>
      </c>
      <c r="E26"/>
      <c r="F26"/>
      <c r="G26"/>
      <c r="H26"/>
      <c r="I26"/>
      <c r="J26"/>
      <c r="K26"/>
      <c r="L26"/>
    </row>
    <row r="27" spans="1:12" s="14" customFormat="1" ht="15" customHeight="1" x14ac:dyDescent="0.3">
      <c r="A27" s="52" t="s">
        <v>33</v>
      </c>
      <c r="B27" s="52" t="s">
        <v>38</v>
      </c>
      <c r="C27" s="39">
        <v>11</v>
      </c>
      <c r="D27" s="39">
        <v>0</v>
      </c>
      <c r="E27"/>
      <c r="F27"/>
      <c r="G27"/>
      <c r="H27"/>
      <c r="I27"/>
      <c r="J27"/>
      <c r="K27"/>
      <c r="L27"/>
    </row>
    <row r="28" spans="1:12" s="14" customFormat="1" ht="15" customHeight="1" x14ac:dyDescent="0.3">
      <c r="A28" s="52" t="s">
        <v>33</v>
      </c>
      <c r="B28" s="52" t="s">
        <v>36</v>
      </c>
      <c r="C28" s="39">
        <v>25</v>
      </c>
      <c r="D28" s="39">
        <v>0</v>
      </c>
      <c r="E28"/>
      <c r="F28"/>
      <c r="G28"/>
      <c r="H28"/>
      <c r="I28"/>
      <c r="J28"/>
      <c r="K28"/>
      <c r="L28"/>
    </row>
    <row r="29" spans="1:12" s="14" customFormat="1" ht="15" customHeight="1" x14ac:dyDescent="0.3">
      <c r="A29" s="52" t="s">
        <v>33</v>
      </c>
      <c r="B29" s="52" t="s">
        <v>463</v>
      </c>
      <c r="C29" s="39">
        <v>34</v>
      </c>
      <c r="D29" s="39">
        <v>0</v>
      </c>
      <c r="E29"/>
      <c r="F29"/>
      <c r="G29"/>
      <c r="H29"/>
      <c r="I29"/>
      <c r="J29"/>
      <c r="K29"/>
      <c r="L29"/>
    </row>
    <row r="30" spans="1:12" s="14" customFormat="1" ht="15" customHeight="1" x14ac:dyDescent="0.3">
      <c r="A30" s="52" t="s">
        <v>33</v>
      </c>
      <c r="B30" s="52" t="s">
        <v>472</v>
      </c>
      <c r="C30" s="39">
        <v>132</v>
      </c>
      <c r="D30" s="39">
        <v>7</v>
      </c>
      <c r="E30"/>
      <c r="F30"/>
      <c r="G30"/>
      <c r="H30"/>
      <c r="I30"/>
      <c r="J30"/>
      <c r="K30"/>
      <c r="L30"/>
    </row>
    <row r="31" spans="1:12" s="14" customFormat="1" ht="15" customHeight="1" x14ac:dyDescent="0.3">
      <c r="A31" s="52" t="s">
        <v>33</v>
      </c>
      <c r="B31" s="52" t="s">
        <v>274</v>
      </c>
      <c r="C31" s="39">
        <v>12</v>
      </c>
      <c r="D31" s="39">
        <v>0</v>
      </c>
      <c r="E31"/>
      <c r="F31"/>
      <c r="G31"/>
      <c r="H31"/>
      <c r="I31"/>
      <c r="J31"/>
      <c r="K31"/>
      <c r="L31"/>
    </row>
    <row r="32" spans="1:12" s="14" customFormat="1" ht="15" customHeight="1" x14ac:dyDescent="0.3">
      <c r="A32" s="52" t="s">
        <v>33</v>
      </c>
      <c r="B32" t="s">
        <v>666</v>
      </c>
      <c r="C32" s="39">
        <v>26</v>
      </c>
      <c r="D32" s="39">
        <v>0</v>
      </c>
      <c r="E32"/>
      <c r="F32"/>
      <c r="G32"/>
      <c r="H32"/>
      <c r="I32"/>
      <c r="J32"/>
      <c r="K32"/>
      <c r="L32"/>
    </row>
    <row r="33" spans="1:12" s="14" customFormat="1" ht="15" customHeight="1" x14ac:dyDescent="0.3">
      <c r="A33" s="52" t="s">
        <v>33</v>
      </c>
      <c r="B33" t="s">
        <v>461</v>
      </c>
      <c r="C33" s="39">
        <v>19</v>
      </c>
      <c r="D33" s="39">
        <v>50</v>
      </c>
      <c r="E33"/>
      <c r="F33"/>
      <c r="G33"/>
      <c r="H33"/>
      <c r="I33"/>
      <c r="J33"/>
      <c r="K33"/>
      <c r="L33"/>
    </row>
    <row r="34" spans="1:12" s="14" customFormat="1" ht="15" customHeight="1" x14ac:dyDescent="0.3">
      <c r="A34" s="52" t="s">
        <v>426</v>
      </c>
      <c r="B34" s="52"/>
      <c r="C34" s="39">
        <v>434</v>
      </c>
      <c r="D34" s="39">
        <v>57</v>
      </c>
      <c r="E34"/>
      <c r="F34"/>
      <c r="G34"/>
      <c r="H34"/>
      <c r="I34"/>
      <c r="J34"/>
      <c r="K34"/>
      <c r="L34"/>
    </row>
    <row r="35" spans="1:12" s="14" customFormat="1" ht="15" customHeight="1" x14ac:dyDescent="0.3">
      <c r="A35" s="52" t="s">
        <v>117</v>
      </c>
      <c r="B35" s="52" t="s">
        <v>117</v>
      </c>
      <c r="C35" s="39">
        <v>0</v>
      </c>
      <c r="D35" s="39">
        <v>0</v>
      </c>
      <c r="E35"/>
      <c r="F35"/>
      <c r="G35"/>
      <c r="H35"/>
      <c r="I35"/>
      <c r="J35"/>
      <c r="K35"/>
      <c r="L35"/>
    </row>
    <row r="36" spans="1:12" s="14" customFormat="1" ht="15" customHeight="1" x14ac:dyDescent="0.3">
      <c r="A36" s="52" t="s">
        <v>346</v>
      </c>
      <c r="B36" s="52"/>
      <c r="C36" s="39">
        <v>0</v>
      </c>
      <c r="D36" s="39">
        <v>0</v>
      </c>
      <c r="E36"/>
      <c r="F36"/>
      <c r="G36"/>
      <c r="H36"/>
      <c r="I36"/>
      <c r="J36"/>
      <c r="K36"/>
      <c r="L36"/>
    </row>
    <row r="37" spans="1:12" s="14" customFormat="1" ht="15" customHeight="1" x14ac:dyDescent="0.3">
      <c r="A37" s="52" t="s">
        <v>42</v>
      </c>
      <c r="B37" s="52" t="s">
        <v>223</v>
      </c>
      <c r="C37" s="39">
        <v>1</v>
      </c>
      <c r="D37" s="39">
        <v>0</v>
      </c>
      <c r="E37"/>
      <c r="F37"/>
      <c r="G37"/>
      <c r="H37"/>
      <c r="I37"/>
      <c r="J37"/>
      <c r="K37"/>
      <c r="L37"/>
    </row>
    <row r="38" spans="1:12" s="14" customFormat="1" ht="15" customHeight="1" x14ac:dyDescent="0.3">
      <c r="A38" s="52" t="s">
        <v>42</v>
      </c>
      <c r="B38" s="52" t="s">
        <v>201</v>
      </c>
      <c r="C38" s="39">
        <v>3</v>
      </c>
      <c r="D38" s="39">
        <v>0</v>
      </c>
      <c r="E38"/>
      <c r="F38"/>
      <c r="G38"/>
      <c r="H38"/>
      <c r="I38"/>
      <c r="J38"/>
      <c r="K38"/>
      <c r="L38"/>
    </row>
    <row r="39" spans="1:12" s="14" customFormat="1" ht="15" customHeight="1" x14ac:dyDescent="0.3">
      <c r="A39" s="52" t="s">
        <v>42</v>
      </c>
      <c r="B39" s="52" t="s">
        <v>43</v>
      </c>
      <c r="C39" s="39">
        <v>19</v>
      </c>
      <c r="D39" s="39">
        <v>0</v>
      </c>
      <c r="E39"/>
      <c r="F39"/>
      <c r="G39"/>
      <c r="H39"/>
      <c r="I39"/>
      <c r="J39"/>
      <c r="K39"/>
      <c r="L39"/>
    </row>
    <row r="40" spans="1:12" s="14" customFormat="1" ht="15" customHeight="1" x14ac:dyDescent="0.3">
      <c r="A40" s="52" t="s">
        <v>42</v>
      </c>
      <c r="B40" s="52" t="s">
        <v>41</v>
      </c>
      <c r="C40" s="39">
        <v>11</v>
      </c>
      <c r="D40" s="39">
        <v>19</v>
      </c>
      <c r="E40"/>
      <c r="F40"/>
      <c r="G40"/>
      <c r="H40"/>
      <c r="I40"/>
      <c r="J40"/>
      <c r="K40"/>
      <c r="L40"/>
    </row>
    <row r="41" spans="1:12" s="14" customFormat="1" ht="15" customHeight="1" x14ac:dyDescent="0.3">
      <c r="A41" s="52" t="s">
        <v>42</v>
      </c>
      <c r="B41" s="52" t="s">
        <v>470</v>
      </c>
      <c r="C41" s="39">
        <v>7</v>
      </c>
      <c r="D41" s="39">
        <v>0</v>
      </c>
      <c r="E41"/>
      <c r="F41"/>
      <c r="G41"/>
      <c r="H41"/>
      <c r="I41"/>
      <c r="J41"/>
      <c r="K41"/>
      <c r="L41"/>
    </row>
    <row r="42" spans="1:12" s="14" customFormat="1" ht="15" customHeight="1" x14ac:dyDescent="0.3">
      <c r="A42" s="52" t="s">
        <v>427</v>
      </c>
      <c r="B42" s="52"/>
      <c r="C42" s="39">
        <v>41</v>
      </c>
      <c r="D42" s="39">
        <v>19</v>
      </c>
      <c r="E42"/>
      <c r="F42"/>
      <c r="G42"/>
      <c r="H42"/>
      <c r="I42"/>
      <c r="J42"/>
      <c r="K42"/>
      <c r="L42"/>
    </row>
    <row r="43" spans="1:12" s="14" customFormat="1" ht="15" customHeight="1" x14ac:dyDescent="0.3">
      <c r="A43" s="52" t="s">
        <v>361</v>
      </c>
      <c r="B43" s="52" t="s">
        <v>75</v>
      </c>
      <c r="C43" s="39">
        <v>29</v>
      </c>
      <c r="D43" s="39">
        <v>23</v>
      </c>
      <c r="E43"/>
      <c r="F43"/>
      <c r="G43"/>
      <c r="H43"/>
      <c r="I43"/>
      <c r="J43"/>
      <c r="K43"/>
      <c r="L43"/>
    </row>
    <row r="44" spans="1:12" s="14" customFormat="1" ht="15" customHeight="1" x14ac:dyDescent="0.3">
      <c r="A44" s="52" t="s">
        <v>361</v>
      </c>
      <c r="B44" s="52" t="s">
        <v>466</v>
      </c>
      <c r="C44" s="39">
        <v>39</v>
      </c>
      <c r="D44" s="39">
        <v>0</v>
      </c>
      <c r="E44"/>
      <c r="F44"/>
      <c r="G44"/>
      <c r="H44"/>
      <c r="I44"/>
      <c r="J44"/>
      <c r="K44"/>
      <c r="L44"/>
    </row>
    <row r="45" spans="1:12" s="14" customFormat="1" ht="15" customHeight="1" x14ac:dyDescent="0.3">
      <c r="A45" s="52" t="s">
        <v>428</v>
      </c>
      <c r="B45" s="52"/>
      <c r="C45" s="39">
        <v>68</v>
      </c>
      <c r="D45" s="39">
        <v>23</v>
      </c>
      <c r="E45"/>
      <c r="F45"/>
      <c r="G45"/>
      <c r="H45"/>
      <c r="I45"/>
      <c r="J45"/>
      <c r="K45"/>
      <c r="L45"/>
    </row>
    <row r="46" spans="1:12" s="14" customFormat="1" ht="15" customHeight="1" x14ac:dyDescent="0.3">
      <c r="A46" s="52" t="s">
        <v>362</v>
      </c>
      <c r="B46" s="52" t="s">
        <v>76</v>
      </c>
      <c r="C46" s="39">
        <v>3</v>
      </c>
      <c r="D46" s="39">
        <v>7</v>
      </c>
      <c r="E46"/>
      <c r="F46"/>
      <c r="G46"/>
      <c r="H46"/>
      <c r="I46"/>
      <c r="J46"/>
      <c r="K46"/>
      <c r="L46"/>
    </row>
    <row r="47" spans="1:12" s="14" customFormat="1" ht="15" customHeight="1" x14ac:dyDescent="0.3">
      <c r="A47" s="52" t="s">
        <v>429</v>
      </c>
      <c r="B47" s="52"/>
      <c r="C47" s="39">
        <v>3</v>
      </c>
      <c r="D47" s="39">
        <v>7</v>
      </c>
      <c r="E47"/>
      <c r="F47"/>
      <c r="G47"/>
      <c r="H47"/>
      <c r="I47"/>
      <c r="J47"/>
      <c r="K47"/>
      <c r="L47"/>
    </row>
    <row r="48" spans="1:12" s="14" customFormat="1" ht="15" customHeight="1" x14ac:dyDescent="0.3">
      <c r="A48" s="52" t="s">
        <v>164</v>
      </c>
      <c r="B48" s="52" t="s">
        <v>162</v>
      </c>
      <c r="C48" s="39">
        <v>4</v>
      </c>
      <c r="D48" s="39">
        <v>69</v>
      </c>
      <c r="E48"/>
      <c r="F48"/>
      <c r="G48"/>
      <c r="H48"/>
      <c r="I48"/>
      <c r="J48"/>
      <c r="K48"/>
      <c r="L48"/>
    </row>
    <row r="49" spans="1:12" s="14" customFormat="1" ht="15" customHeight="1" x14ac:dyDescent="0.3">
      <c r="A49" s="52" t="s">
        <v>164</v>
      </c>
      <c r="B49" s="52" t="s">
        <v>165</v>
      </c>
      <c r="C49" s="39">
        <v>12</v>
      </c>
      <c r="D49" s="39">
        <v>12</v>
      </c>
      <c r="E49"/>
      <c r="F49"/>
      <c r="G49"/>
      <c r="H49"/>
      <c r="I49"/>
      <c r="J49"/>
      <c r="K49"/>
      <c r="L49"/>
    </row>
    <row r="50" spans="1:12" s="14" customFormat="1" ht="15" customHeight="1" x14ac:dyDescent="0.3">
      <c r="A50" s="52" t="s">
        <v>164</v>
      </c>
      <c r="B50" s="52" t="s">
        <v>474</v>
      </c>
      <c r="C50" s="39">
        <v>5</v>
      </c>
      <c r="D50" s="39">
        <v>8</v>
      </c>
      <c r="E50"/>
      <c r="F50"/>
      <c r="G50"/>
      <c r="H50"/>
      <c r="I50"/>
      <c r="J50"/>
      <c r="K50"/>
      <c r="L50"/>
    </row>
    <row r="51" spans="1:12" s="14" customFormat="1" ht="15" customHeight="1" x14ac:dyDescent="0.3">
      <c r="A51" s="52" t="s">
        <v>430</v>
      </c>
      <c r="B51" s="52"/>
      <c r="C51" s="39">
        <v>21</v>
      </c>
      <c r="D51" s="39">
        <v>89</v>
      </c>
      <c r="E51"/>
      <c r="F51"/>
      <c r="G51"/>
      <c r="H51"/>
      <c r="I51"/>
      <c r="J51"/>
      <c r="K51"/>
      <c r="L51"/>
    </row>
    <row r="52" spans="1:12" s="14" customFormat="1" ht="15" customHeight="1" x14ac:dyDescent="0.3">
      <c r="A52" s="52" t="s">
        <v>97</v>
      </c>
      <c r="B52" s="52" t="s">
        <v>97</v>
      </c>
      <c r="C52" s="39">
        <v>41</v>
      </c>
      <c r="D52" s="39">
        <v>45</v>
      </c>
      <c r="E52"/>
      <c r="F52"/>
      <c r="G52"/>
      <c r="H52"/>
      <c r="I52"/>
      <c r="J52"/>
      <c r="K52"/>
      <c r="L52"/>
    </row>
    <row r="53" spans="1:12" s="14" customFormat="1" ht="15" customHeight="1" x14ac:dyDescent="0.3">
      <c r="A53" s="52" t="s">
        <v>97</v>
      </c>
      <c r="B53" s="52" t="s">
        <v>98</v>
      </c>
      <c r="C53" s="39">
        <v>9</v>
      </c>
      <c r="D53" s="39">
        <v>0</v>
      </c>
      <c r="E53"/>
      <c r="F53"/>
      <c r="G53"/>
      <c r="H53"/>
      <c r="I53"/>
      <c r="J53"/>
      <c r="K53"/>
      <c r="L53"/>
    </row>
    <row r="54" spans="1:12" s="14" customFormat="1" ht="15" customHeight="1" x14ac:dyDescent="0.3">
      <c r="A54" s="52" t="s">
        <v>97</v>
      </c>
      <c r="B54" s="52" t="s">
        <v>99</v>
      </c>
      <c r="C54" s="39">
        <v>3</v>
      </c>
      <c r="D54" s="39">
        <v>0</v>
      </c>
      <c r="E54"/>
      <c r="F54"/>
      <c r="G54"/>
      <c r="H54"/>
      <c r="I54"/>
      <c r="J54"/>
      <c r="K54"/>
      <c r="L54"/>
    </row>
    <row r="55" spans="1:12" s="14" customFormat="1" ht="15" customHeight="1" x14ac:dyDescent="0.3">
      <c r="A55" s="52" t="s">
        <v>340</v>
      </c>
      <c r="B55" s="52"/>
      <c r="C55" s="39">
        <v>53</v>
      </c>
      <c r="D55" s="39">
        <v>45</v>
      </c>
      <c r="E55"/>
      <c r="F55"/>
      <c r="G55"/>
      <c r="H55"/>
      <c r="I55"/>
      <c r="J55"/>
      <c r="K55"/>
      <c r="L55"/>
    </row>
    <row r="56" spans="1:12" s="14" customFormat="1" ht="15" customHeight="1" x14ac:dyDescent="0.3">
      <c r="A56" s="52" t="s">
        <v>363</v>
      </c>
      <c r="B56" s="52" t="s">
        <v>186</v>
      </c>
      <c r="C56" s="39">
        <v>0</v>
      </c>
      <c r="D56" s="39">
        <v>0</v>
      </c>
      <c r="E56"/>
      <c r="F56"/>
      <c r="G56"/>
      <c r="H56"/>
      <c r="I56"/>
      <c r="J56"/>
      <c r="K56"/>
      <c r="L56"/>
    </row>
    <row r="57" spans="1:12" s="14" customFormat="1" ht="15" customHeight="1" x14ac:dyDescent="0.3">
      <c r="A57" s="52" t="s">
        <v>363</v>
      </c>
      <c r="B57" s="52" t="s">
        <v>182</v>
      </c>
      <c r="C57" s="39">
        <v>5</v>
      </c>
      <c r="D57" s="39">
        <v>2</v>
      </c>
      <c r="E57"/>
      <c r="F57"/>
      <c r="G57"/>
      <c r="H57"/>
      <c r="I57"/>
      <c r="J57"/>
      <c r="K57"/>
      <c r="L57"/>
    </row>
    <row r="58" spans="1:12" s="14" customFormat="1" ht="15" customHeight="1" x14ac:dyDescent="0.3">
      <c r="A58" s="52" t="s">
        <v>363</v>
      </c>
      <c r="B58" s="52" t="s">
        <v>183</v>
      </c>
      <c r="C58" s="39">
        <v>0</v>
      </c>
      <c r="D58" s="39">
        <v>4</v>
      </c>
      <c r="E58"/>
      <c r="F58"/>
      <c r="G58"/>
      <c r="H58"/>
      <c r="I58"/>
      <c r="J58"/>
      <c r="K58"/>
      <c r="L58"/>
    </row>
    <row r="59" spans="1:12" s="14" customFormat="1" ht="15" customHeight="1" x14ac:dyDescent="0.3">
      <c r="A59" s="52" t="s">
        <v>363</v>
      </c>
      <c r="B59" s="52" t="s">
        <v>167</v>
      </c>
      <c r="C59" s="39">
        <v>5</v>
      </c>
      <c r="D59" s="39">
        <v>30</v>
      </c>
      <c r="E59"/>
      <c r="F59"/>
      <c r="G59"/>
      <c r="H59"/>
      <c r="I59"/>
      <c r="J59"/>
      <c r="K59"/>
      <c r="L59"/>
    </row>
    <row r="60" spans="1:12" s="14" customFormat="1" ht="15" customHeight="1" x14ac:dyDescent="0.3">
      <c r="A60" s="52" t="s">
        <v>363</v>
      </c>
      <c r="B60" s="52" t="s">
        <v>188</v>
      </c>
      <c r="C60" s="39">
        <v>1</v>
      </c>
      <c r="D60" s="39">
        <v>0</v>
      </c>
      <c r="E60"/>
      <c r="F60"/>
      <c r="G60"/>
      <c r="H60"/>
      <c r="I60"/>
      <c r="J60"/>
      <c r="K60"/>
      <c r="L60"/>
    </row>
    <row r="61" spans="1:12" s="14" customFormat="1" ht="15" customHeight="1" x14ac:dyDescent="0.3">
      <c r="A61" s="52" t="s">
        <v>363</v>
      </c>
      <c r="B61" s="52" t="s">
        <v>187</v>
      </c>
      <c r="C61" s="39">
        <v>0</v>
      </c>
      <c r="D61" s="39">
        <v>0</v>
      </c>
      <c r="E61"/>
      <c r="F61"/>
      <c r="G61"/>
      <c r="H61"/>
      <c r="I61"/>
      <c r="J61"/>
      <c r="K61"/>
      <c r="L61"/>
    </row>
    <row r="62" spans="1:12" s="14" customFormat="1" ht="15" customHeight="1" x14ac:dyDescent="0.3">
      <c r="A62" s="52" t="s">
        <v>363</v>
      </c>
      <c r="B62" s="52" t="s">
        <v>180</v>
      </c>
      <c r="C62" s="39">
        <v>1</v>
      </c>
      <c r="D62" s="39">
        <v>0</v>
      </c>
      <c r="E62"/>
      <c r="F62"/>
      <c r="G62"/>
      <c r="H62"/>
      <c r="I62"/>
      <c r="J62"/>
      <c r="K62"/>
      <c r="L62"/>
    </row>
    <row r="63" spans="1:12" s="14" customFormat="1" ht="15" customHeight="1" x14ac:dyDescent="0.3">
      <c r="A63" s="52" t="s">
        <v>363</v>
      </c>
      <c r="B63" s="52" t="s">
        <v>184</v>
      </c>
      <c r="C63" s="39">
        <v>0</v>
      </c>
      <c r="D63" s="39">
        <v>0</v>
      </c>
      <c r="E63"/>
      <c r="F63"/>
      <c r="G63"/>
      <c r="H63"/>
      <c r="I63"/>
      <c r="J63"/>
      <c r="K63"/>
      <c r="L63"/>
    </row>
    <row r="64" spans="1:12" s="14" customFormat="1" ht="15" customHeight="1" x14ac:dyDescent="0.3">
      <c r="A64" s="52" t="s">
        <v>363</v>
      </c>
      <c r="B64" s="52" t="s">
        <v>179</v>
      </c>
      <c r="C64" s="39">
        <v>2</v>
      </c>
      <c r="D64" s="39">
        <v>1</v>
      </c>
      <c r="E64"/>
      <c r="F64"/>
      <c r="G64"/>
      <c r="H64"/>
      <c r="I64"/>
      <c r="J64"/>
      <c r="K64"/>
      <c r="L64"/>
    </row>
    <row r="65" spans="1:12" s="14" customFormat="1" ht="15" customHeight="1" x14ac:dyDescent="0.3">
      <c r="A65" s="52" t="s">
        <v>363</v>
      </c>
      <c r="B65" s="52" t="s">
        <v>166</v>
      </c>
      <c r="C65" s="39">
        <v>2</v>
      </c>
      <c r="D65" s="39">
        <v>10</v>
      </c>
      <c r="E65"/>
      <c r="F65"/>
      <c r="G65"/>
      <c r="H65"/>
      <c r="I65"/>
      <c r="J65"/>
      <c r="K65"/>
      <c r="L65"/>
    </row>
    <row r="66" spans="1:12" s="14" customFormat="1" ht="15" customHeight="1" x14ac:dyDescent="0.3">
      <c r="A66" s="52" t="s">
        <v>363</v>
      </c>
      <c r="B66" s="52" t="s">
        <v>185</v>
      </c>
      <c r="C66" s="39">
        <v>0</v>
      </c>
      <c r="D66" s="39">
        <v>0</v>
      </c>
      <c r="E66"/>
      <c r="F66"/>
      <c r="G66"/>
      <c r="H66"/>
      <c r="I66"/>
      <c r="J66"/>
      <c r="K66"/>
      <c r="L66"/>
    </row>
    <row r="67" spans="1:12" s="14" customFormat="1" ht="15" customHeight="1" x14ac:dyDescent="0.3">
      <c r="A67" s="52" t="s">
        <v>363</v>
      </c>
      <c r="B67" s="52" t="s">
        <v>181</v>
      </c>
      <c r="C67" s="39">
        <v>0</v>
      </c>
      <c r="D67" s="39">
        <v>12</v>
      </c>
      <c r="E67"/>
      <c r="F67"/>
      <c r="G67"/>
      <c r="H67"/>
      <c r="I67"/>
      <c r="J67"/>
      <c r="K67"/>
      <c r="L67"/>
    </row>
    <row r="68" spans="1:12" s="14" customFormat="1" ht="15" customHeight="1" x14ac:dyDescent="0.3">
      <c r="A68" s="52" t="s">
        <v>363</v>
      </c>
      <c r="B68" t="s">
        <v>414</v>
      </c>
      <c r="C68" s="39">
        <v>0</v>
      </c>
      <c r="D68" s="39">
        <v>0</v>
      </c>
      <c r="E68"/>
      <c r="F68"/>
      <c r="G68"/>
      <c r="H68"/>
      <c r="I68"/>
      <c r="J68"/>
      <c r="K68"/>
      <c r="L68"/>
    </row>
    <row r="69" spans="1:12" s="14" customFormat="1" ht="15" customHeight="1" x14ac:dyDescent="0.3">
      <c r="A69" s="52" t="s">
        <v>363</v>
      </c>
      <c r="B69" t="s">
        <v>189</v>
      </c>
      <c r="C69" s="39">
        <v>0</v>
      </c>
      <c r="D69" s="39">
        <v>0</v>
      </c>
      <c r="E69"/>
      <c r="F69"/>
      <c r="G69"/>
      <c r="H69"/>
      <c r="I69"/>
      <c r="J69"/>
      <c r="K69"/>
      <c r="L69"/>
    </row>
    <row r="70" spans="1:12" s="14" customFormat="1" ht="15" customHeight="1" x14ac:dyDescent="0.3">
      <c r="A70" s="52" t="s">
        <v>431</v>
      </c>
      <c r="B70" s="52"/>
      <c r="C70" s="39">
        <v>16</v>
      </c>
      <c r="D70" s="39">
        <v>59</v>
      </c>
      <c r="E70"/>
      <c r="F70"/>
      <c r="G70"/>
      <c r="H70"/>
      <c r="I70"/>
      <c r="J70"/>
      <c r="K70"/>
      <c r="L70"/>
    </row>
    <row r="71" spans="1:12" s="14" customFormat="1" ht="15" customHeight="1" x14ac:dyDescent="0.3">
      <c r="A71" s="52" t="s">
        <v>91</v>
      </c>
      <c r="B71" s="52" t="s">
        <v>91</v>
      </c>
      <c r="C71" s="39">
        <v>59</v>
      </c>
      <c r="D71" s="39">
        <v>1</v>
      </c>
      <c r="E71"/>
      <c r="F71"/>
      <c r="G71"/>
      <c r="H71"/>
      <c r="I71"/>
      <c r="J71"/>
      <c r="K71"/>
      <c r="L71"/>
    </row>
    <row r="72" spans="1:12" s="14" customFormat="1" ht="15" customHeight="1" x14ac:dyDescent="0.3">
      <c r="A72" s="52" t="s">
        <v>91</v>
      </c>
      <c r="B72" s="52" t="s">
        <v>100</v>
      </c>
      <c r="C72" s="39">
        <v>1</v>
      </c>
      <c r="D72" s="39">
        <v>7</v>
      </c>
      <c r="E72"/>
      <c r="F72"/>
      <c r="G72"/>
      <c r="H72"/>
      <c r="I72"/>
      <c r="J72"/>
      <c r="K72"/>
      <c r="L72"/>
    </row>
    <row r="73" spans="1:12" s="14" customFormat="1" ht="15" customHeight="1" x14ac:dyDescent="0.3">
      <c r="A73" s="52" t="s">
        <v>91</v>
      </c>
      <c r="B73" s="52" t="s">
        <v>468</v>
      </c>
      <c r="C73" s="39">
        <v>5</v>
      </c>
      <c r="D73" s="39">
        <v>0</v>
      </c>
      <c r="E73"/>
      <c r="F73"/>
      <c r="G73"/>
      <c r="H73"/>
      <c r="I73"/>
      <c r="J73"/>
      <c r="K73"/>
      <c r="L73"/>
    </row>
    <row r="74" spans="1:12" s="14" customFormat="1" ht="15" customHeight="1" x14ac:dyDescent="0.3">
      <c r="A74" s="52" t="s">
        <v>339</v>
      </c>
      <c r="B74" s="52"/>
      <c r="C74" s="39">
        <v>65</v>
      </c>
      <c r="D74" s="39">
        <v>8</v>
      </c>
      <c r="E74"/>
      <c r="F74"/>
      <c r="G74"/>
      <c r="H74"/>
      <c r="I74"/>
      <c r="J74"/>
      <c r="K74"/>
      <c r="L74"/>
    </row>
    <row r="75" spans="1:12" s="14" customFormat="1" ht="15" customHeight="1" x14ac:dyDescent="0.3">
      <c r="A75" s="52" t="s">
        <v>49</v>
      </c>
      <c r="B75" s="52" t="s">
        <v>52</v>
      </c>
      <c r="C75" s="39">
        <v>0</v>
      </c>
      <c r="D75" s="39">
        <v>0</v>
      </c>
      <c r="E75"/>
      <c r="F75"/>
      <c r="G75"/>
      <c r="H75"/>
      <c r="I75"/>
      <c r="J75"/>
      <c r="K75"/>
      <c r="L75"/>
    </row>
    <row r="76" spans="1:12" s="14" customFormat="1" ht="15" customHeight="1" x14ac:dyDescent="0.3">
      <c r="A76" s="52" t="s">
        <v>49</v>
      </c>
      <c r="B76" s="52" t="s">
        <v>49</v>
      </c>
      <c r="C76" s="39">
        <v>9</v>
      </c>
      <c r="D76" s="39">
        <v>0</v>
      </c>
      <c r="E76"/>
      <c r="F76"/>
      <c r="G76"/>
      <c r="H76"/>
      <c r="I76"/>
      <c r="J76"/>
      <c r="K76"/>
      <c r="L76"/>
    </row>
    <row r="77" spans="1:12" s="14" customFormat="1" ht="15" customHeight="1" x14ac:dyDescent="0.3">
      <c r="A77" s="52" t="s">
        <v>49</v>
      </c>
      <c r="B77" s="52" t="s">
        <v>51</v>
      </c>
      <c r="C77" s="39">
        <v>1</v>
      </c>
      <c r="D77" s="39">
        <v>0</v>
      </c>
      <c r="E77"/>
      <c r="F77"/>
      <c r="G77"/>
      <c r="H77"/>
      <c r="I77"/>
      <c r="J77"/>
      <c r="K77"/>
      <c r="L77"/>
    </row>
    <row r="78" spans="1:12" s="14" customFormat="1" ht="15" customHeight="1" x14ac:dyDescent="0.3">
      <c r="A78" s="52" t="s">
        <v>49</v>
      </c>
      <c r="B78" s="52" t="s">
        <v>50</v>
      </c>
      <c r="C78" s="39">
        <v>2</v>
      </c>
      <c r="D78" s="39">
        <v>0</v>
      </c>
      <c r="E78"/>
      <c r="F78"/>
      <c r="G78"/>
      <c r="H78"/>
      <c r="I78"/>
      <c r="J78"/>
      <c r="K78"/>
      <c r="L78"/>
    </row>
    <row r="79" spans="1:12" s="14" customFormat="1" ht="15" customHeight="1" x14ac:dyDescent="0.3">
      <c r="A79" s="52" t="s">
        <v>49</v>
      </c>
      <c r="B79" s="52" t="s">
        <v>53</v>
      </c>
      <c r="C79" s="39">
        <v>0</v>
      </c>
      <c r="D79" s="39">
        <v>0</v>
      </c>
      <c r="E79"/>
      <c r="F79"/>
      <c r="G79"/>
      <c r="H79"/>
      <c r="I79"/>
      <c r="J79"/>
      <c r="K79"/>
      <c r="L79"/>
    </row>
    <row r="80" spans="1:12" s="14" customFormat="1" ht="15" customHeight="1" x14ac:dyDescent="0.3">
      <c r="A80" s="52" t="s">
        <v>49</v>
      </c>
      <c r="B80" s="52" t="s">
        <v>202</v>
      </c>
      <c r="C80" s="39">
        <v>6</v>
      </c>
      <c r="D80" s="39">
        <v>0</v>
      </c>
      <c r="E80"/>
      <c r="F80"/>
      <c r="G80"/>
      <c r="H80"/>
      <c r="I80"/>
      <c r="J80"/>
      <c r="K80"/>
      <c r="L80"/>
    </row>
    <row r="81" spans="1:12" s="14" customFormat="1" ht="15" customHeight="1" x14ac:dyDescent="0.3">
      <c r="A81" s="52" t="s">
        <v>49</v>
      </c>
      <c r="B81" s="52" t="s">
        <v>469</v>
      </c>
      <c r="C81" s="39">
        <v>17</v>
      </c>
      <c r="D81" s="39">
        <v>19</v>
      </c>
      <c r="E81"/>
      <c r="F81"/>
      <c r="G81"/>
      <c r="H81"/>
      <c r="I81"/>
      <c r="J81"/>
      <c r="K81"/>
      <c r="L81"/>
    </row>
    <row r="82" spans="1:12" s="14" customFormat="1" ht="15" customHeight="1" x14ac:dyDescent="0.3">
      <c r="A82" s="52" t="s">
        <v>432</v>
      </c>
      <c r="B82" s="52"/>
      <c r="C82" s="39">
        <v>35</v>
      </c>
      <c r="D82" s="39">
        <v>19</v>
      </c>
      <c r="E82"/>
      <c r="F82"/>
      <c r="G82"/>
      <c r="H82"/>
      <c r="I82"/>
      <c r="J82"/>
      <c r="K82"/>
      <c r="L82"/>
    </row>
    <row r="83" spans="1:12" s="14" customFormat="1" ht="15" customHeight="1" x14ac:dyDescent="0.3">
      <c r="A83" s="52" t="s">
        <v>45</v>
      </c>
      <c r="B83" s="52" t="s">
        <v>210</v>
      </c>
      <c r="C83" s="39">
        <v>12</v>
      </c>
      <c r="D83" s="39">
        <v>0</v>
      </c>
      <c r="E83"/>
      <c r="F83"/>
      <c r="G83"/>
      <c r="H83"/>
      <c r="I83"/>
      <c r="J83"/>
      <c r="K83"/>
      <c r="L83"/>
    </row>
    <row r="84" spans="1:12" s="14" customFormat="1" ht="15" customHeight="1" x14ac:dyDescent="0.3">
      <c r="A84" s="52" t="s">
        <v>45</v>
      </c>
      <c r="B84" s="52" t="s">
        <v>48</v>
      </c>
      <c r="C84" s="39">
        <v>2</v>
      </c>
      <c r="D84" s="39">
        <v>0</v>
      </c>
      <c r="E84"/>
      <c r="F84"/>
      <c r="G84"/>
      <c r="H84"/>
      <c r="I84"/>
      <c r="J84"/>
      <c r="K84"/>
      <c r="L84"/>
    </row>
    <row r="85" spans="1:12" s="14" customFormat="1" ht="15" customHeight="1" x14ac:dyDescent="0.3">
      <c r="A85" s="52" t="s">
        <v>45</v>
      </c>
      <c r="B85" s="52" t="s">
        <v>47</v>
      </c>
      <c r="C85" s="39">
        <v>2</v>
      </c>
      <c r="D85" s="39">
        <v>0</v>
      </c>
      <c r="E85"/>
      <c r="F85"/>
      <c r="G85"/>
      <c r="H85"/>
      <c r="I85"/>
      <c r="J85"/>
      <c r="K85"/>
      <c r="L85"/>
    </row>
    <row r="86" spans="1:12" s="14" customFormat="1" ht="15" customHeight="1" x14ac:dyDescent="0.3">
      <c r="A86" s="52" t="s">
        <v>45</v>
      </c>
      <c r="B86" s="52" t="s">
        <v>44</v>
      </c>
      <c r="C86" s="39">
        <v>1</v>
      </c>
      <c r="D86" s="39">
        <v>0</v>
      </c>
      <c r="E86"/>
      <c r="F86"/>
      <c r="G86"/>
      <c r="H86"/>
      <c r="I86"/>
      <c r="J86"/>
      <c r="K86"/>
      <c r="L86"/>
    </row>
    <row r="87" spans="1:12" s="14" customFormat="1" ht="15" customHeight="1" x14ac:dyDescent="0.3">
      <c r="A87" s="52" t="s">
        <v>45</v>
      </c>
      <c r="B87" s="52" t="s">
        <v>46</v>
      </c>
      <c r="C87" s="39">
        <v>5</v>
      </c>
      <c r="D87" s="39">
        <v>0</v>
      </c>
      <c r="E87"/>
      <c r="F87"/>
      <c r="G87"/>
      <c r="H87"/>
      <c r="I87"/>
      <c r="J87"/>
      <c r="K87"/>
      <c r="L87"/>
    </row>
    <row r="88" spans="1:12" s="14" customFormat="1" ht="15" customHeight="1" x14ac:dyDescent="0.3">
      <c r="A88" s="52" t="s">
        <v>45</v>
      </c>
      <c r="B88" s="52" t="s">
        <v>464</v>
      </c>
      <c r="C88" s="39">
        <v>89</v>
      </c>
      <c r="D88" s="39">
        <v>0</v>
      </c>
      <c r="E88"/>
      <c r="F88"/>
      <c r="G88"/>
      <c r="H88"/>
      <c r="I88"/>
      <c r="J88"/>
      <c r="K88"/>
      <c r="L88"/>
    </row>
    <row r="89" spans="1:12" s="14" customFormat="1" ht="15" customHeight="1" x14ac:dyDescent="0.3">
      <c r="A89" s="52" t="s">
        <v>433</v>
      </c>
      <c r="B89" s="52"/>
      <c r="C89" s="39">
        <v>111</v>
      </c>
      <c r="D89" s="39">
        <v>0</v>
      </c>
      <c r="E89"/>
      <c r="F89"/>
      <c r="G89"/>
      <c r="H89"/>
      <c r="I89"/>
      <c r="J89"/>
      <c r="K89"/>
      <c r="L89"/>
    </row>
    <row r="90" spans="1:12" s="14" customFormat="1" ht="15" customHeight="1" x14ac:dyDescent="0.3">
      <c r="A90" s="52" t="s">
        <v>82</v>
      </c>
      <c r="B90" s="52" t="s">
        <v>82</v>
      </c>
      <c r="C90" s="39">
        <v>0</v>
      </c>
      <c r="D90" s="39">
        <v>3</v>
      </c>
      <c r="E90"/>
      <c r="F90"/>
      <c r="G90"/>
      <c r="H90"/>
      <c r="I90"/>
      <c r="J90"/>
      <c r="K90"/>
      <c r="L90"/>
    </row>
    <row r="91" spans="1:12" s="14" customFormat="1" ht="15" customHeight="1" x14ac:dyDescent="0.3">
      <c r="A91" s="52" t="s">
        <v>82</v>
      </c>
      <c r="B91" s="52" t="s">
        <v>81</v>
      </c>
      <c r="C91" s="39">
        <v>0</v>
      </c>
      <c r="D91" s="39">
        <v>0</v>
      </c>
      <c r="E91"/>
      <c r="F91"/>
      <c r="G91"/>
      <c r="H91"/>
      <c r="I91"/>
      <c r="J91"/>
      <c r="K91"/>
      <c r="L91"/>
    </row>
    <row r="92" spans="1:12" s="14" customFormat="1" ht="15" customHeight="1" x14ac:dyDescent="0.3">
      <c r="A92" s="52" t="s">
        <v>82</v>
      </c>
      <c r="B92" s="52" t="s">
        <v>80</v>
      </c>
      <c r="C92" s="39">
        <v>4</v>
      </c>
      <c r="D92" s="39">
        <v>0</v>
      </c>
      <c r="E92"/>
      <c r="F92"/>
      <c r="G92"/>
      <c r="H92"/>
      <c r="I92"/>
      <c r="J92"/>
      <c r="K92"/>
      <c r="L92"/>
    </row>
    <row r="93" spans="1:12" s="14" customFormat="1" ht="15" customHeight="1" x14ac:dyDescent="0.3">
      <c r="A93" s="52" t="s">
        <v>82</v>
      </c>
      <c r="B93" s="52" t="s">
        <v>83</v>
      </c>
      <c r="C93" s="39">
        <v>0</v>
      </c>
      <c r="D93" s="39">
        <v>0</v>
      </c>
      <c r="E93"/>
      <c r="F93"/>
      <c r="G93"/>
      <c r="H93"/>
      <c r="I93"/>
      <c r="J93"/>
      <c r="K93"/>
      <c r="L93"/>
    </row>
    <row r="94" spans="1:12" s="14" customFormat="1" ht="15" customHeight="1" x14ac:dyDescent="0.3">
      <c r="A94" s="52" t="s">
        <v>82</v>
      </c>
      <c r="B94" s="52" t="s">
        <v>462</v>
      </c>
      <c r="C94" s="39">
        <v>0</v>
      </c>
      <c r="D94" s="39">
        <v>5</v>
      </c>
      <c r="E94"/>
      <c r="F94"/>
      <c r="G94"/>
      <c r="H94"/>
      <c r="I94"/>
      <c r="J94"/>
      <c r="K94"/>
      <c r="L94"/>
    </row>
    <row r="95" spans="1:12" s="14" customFormat="1" ht="15" customHeight="1" x14ac:dyDescent="0.3">
      <c r="A95" s="52" t="s">
        <v>82</v>
      </c>
      <c r="B95" t="s">
        <v>666</v>
      </c>
      <c r="C95" s="39">
        <v>5</v>
      </c>
      <c r="D95" s="39">
        <v>3</v>
      </c>
      <c r="E95"/>
      <c r="F95"/>
      <c r="G95"/>
      <c r="H95"/>
      <c r="I95"/>
      <c r="J95"/>
      <c r="K95"/>
      <c r="L95"/>
    </row>
    <row r="96" spans="1:12" s="14" customFormat="1" ht="15" customHeight="1" x14ac:dyDescent="0.3">
      <c r="A96" s="52" t="s">
        <v>434</v>
      </c>
      <c r="B96" s="52"/>
      <c r="C96" s="39">
        <v>9</v>
      </c>
      <c r="D96" s="39">
        <v>11</v>
      </c>
      <c r="E96"/>
      <c r="F96"/>
      <c r="G96"/>
      <c r="H96"/>
      <c r="I96"/>
      <c r="J96"/>
      <c r="K96"/>
      <c r="L96"/>
    </row>
    <row r="97" spans="1:12" s="14" customFormat="1" ht="15" customHeight="1" x14ac:dyDescent="0.3">
      <c r="A97" s="52" t="s">
        <v>92</v>
      </c>
      <c r="B97" s="52" t="s">
        <v>222</v>
      </c>
      <c r="C97" s="39">
        <v>5</v>
      </c>
      <c r="D97" s="39">
        <v>0</v>
      </c>
      <c r="E97"/>
      <c r="F97"/>
      <c r="G97"/>
      <c r="H97"/>
      <c r="I97"/>
      <c r="J97"/>
      <c r="K97"/>
      <c r="L97"/>
    </row>
    <row r="98" spans="1:12" s="14" customFormat="1" ht="15" customHeight="1" x14ac:dyDescent="0.3">
      <c r="A98" s="52" t="s">
        <v>92</v>
      </c>
      <c r="B98" s="52" t="s">
        <v>89</v>
      </c>
      <c r="C98" s="39">
        <v>1</v>
      </c>
      <c r="D98" s="39">
        <v>0</v>
      </c>
      <c r="E98"/>
      <c r="F98"/>
      <c r="G98"/>
      <c r="H98"/>
      <c r="I98"/>
      <c r="J98"/>
      <c r="K98"/>
      <c r="L98"/>
    </row>
    <row r="99" spans="1:12" s="14" customFormat="1" ht="15" customHeight="1" x14ac:dyDescent="0.3">
      <c r="A99" s="52" t="s">
        <v>92</v>
      </c>
      <c r="B99" s="52" t="s">
        <v>96</v>
      </c>
      <c r="C99" s="39">
        <v>1</v>
      </c>
      <c r="D99" s="39">
        <v>0</v>
      </c>
      <c r="E99"/>
      <c r="F99"/>
      <c r="G99"/>
      <c r="H99"/>
      <c r="I99"/>
      <c r="J99"/>
      <c r="K99"/>
      <c r="L99"/>
    </row>
    <row r="100" spans="1:12" s="14" customFormat="1" ht="15" customHeight="1" x14ac:dyDescent="0.3">
      <c r="A100" s="52" t="s">
        <v>92</v>
      </c>
      <c r="B100" s="52" t="s">
        <v>93</v>
      </c>
      <c r="C100" s="39">
        <v>32</v>
      </c>
      <c r="D100" s="39">
        <v>0</v>
      </c>
      <c r="E100"/>
      <c r="F100"/>
      <c r="G100"/>
      <c r="H100"/>
      <c r="I100"/>
      <c r="J100"/>
      <c r="K100"/>
      <c r="L100"/>
    </row>
    <row r="101" spans="1:12" s="14" customFormat="1" ht="15" customHeight="1" x14ac:dyDescent="0.3">
      <c r="A101" s="52" t="s">
        <v>92</v>
      </c>
      <c r="B101" s="52" t="s">
        <v>95</v>
      </c>
      <c r="C101" s="39">
        <v>0</v>
      </c>
      <c r="D101" s="39">
        <v>0</v>
      </c>
      <c r="E101"/>
      <c r="F101"/>
      <c r="G101"/>
      <c r="H101"/>
      <c r="I101"/>
      <c r="J101"/>
      <c r="K101"/>
      <c r="L101"/>
    </row>
    <row r="102" spans="1:12" s="14" customFormat="1" ht="15" customHeight="1" x14ac:dyDescent="0.3">
      <c r="A102" s="52" t="s">
        <v>92</v>
      </c>
      <c r="B102" s="52" t="s">
        <v>94</v>
      </c>
      <c r="C102" s="39">
        <v>35</v>
      </c>
      <c r="D102" s="39">
        <v>8</v>
      </c>
      <c r="E102"/>
      <c r="F102"/>
      <c r="G102"/>
      <c r="H102"/>
      <c r="I102"/>
      <c r="J102"/>
      <c r="K102"/>
      <c r="L102"/>
    </row>
    <row r="103" spans="1:12" s="14" customFormat="1" ht="15" customHeight="1" x14ac:dyDescent="0.3">
      <c r="A103" s="52" t="s">
        <v>92</v>
      </c>
      <c r="B103" s="52" t="s">
        <v>473</v>
      </c>
      <c r="C103" s="39">
        <v>0</v>
      </c>
      <c r="D103" s="39">
        <v>0</v>
      </c>
      <c r="E103"/>
      <c r="F103"/>
      <c r="G103"/>
      <c r="H103"/>
      <c r="I103"/>
      <c r="J103"/>
      <c r="K103"/>
      <c r="L103"/>
    </row>
    <row r="104" spans="1:12" s="14" customFormat="1" ht="15" customHeight="1" x14ac:dyDescent="0.3">
      <c r="A104" s="52" t="s">
        <v>359</v>
      </c>
      <c r="B104" s="52"/>
      <c r="C104" s="39">
        <v>74</v>
      </c>
      <c r="D104" s="39">
        <v>8</v>
      </c>
      <c r="E104"/>
      <c r="F104"/>
      <c r="G104"/>
      <c r="H104"/>
      <c r="I104"/>
      <c r="J104"/>
      <c r="K104"/>
      <c r="L104"/>
    </row>
    <row r="105" spans="1:12" s="14" customFormat="1" ht="15" customHeight="1" x14ac:dyDescent="0.3">
      <c r="A105" s="52" t="s">
        <v>364</v>
      </c>
      <c r="B105" s="52" t="s">
        <v>168</v>
      </c>
      <c r="C105" s="39">
        <v>5</v>
      </c>
      <c r="D105" s="39">
        <v>1</v>
      </c>
      <c r="E105"/>
      <c r="F105"/>
      <c r="G105"/>
      <c r="H105"/>
      <c r="I105"/>
      <c r="J105"/>
      <c r="K105"/>
      <c r="L105"/>
    </row>
    <row r="106" spans="1:12" s="14" customFormat="1" ht="15" customHeight="1" x14ac:dyDescent="0.3">
      <c r="A106" s="52" t="s">
        <v>435</v>
      </c>
      <c r="B106" s="52"/>
      <c r="C106" s="39">
        <v>5</v>
      </c>
      <c r="D106" s="39">
        <v>1</v>
      </c>
      <c r="E106"/>
      <c r="F106"/>
      <c r="G106"/>
      <c r="H106"/>
      <c r="I106"/>
      <c r="J106"/>
      <c r="K106"/>
      <c r="L106"/>
    </row>
    <row r="107" spans="1:12" s="14" customFormat="1" ht="15" customHeight="1" x14ac:dyDescent="0.3">
      <c r="A107" s="52" t="s">
        <v>101</v>
      </c>
      <c r="B107" s="52" t="s">
        <v>102</v>
      </c>
      <c r="C107" s="39">
        <v>0</v>
      </c>
      <c r="D107" s="39">
        <v>0</v>
      </c>
      <c r="E107"/>
      <c r="F107"/>
      <c r="G107"/>
      <c r="H107"/>
      <c r="I107"/>
      <c r="J107"/>
      <c r="K107"/>
      <c r="L107"/>
    </row>
    <row r="108" spans="1:12" s="14" customFormat="1" ht="15" customHeight="1" x14ac:dyDescent="0.3">
      <c r="A108" s="52" t="s">
        <v>101</v>
      </c>
      <c r="B108" s="52" t="s">
        <v>101</v>
      </c>
      <c r="C108" s="39">
        <v>24</v>
      </c>
      <c r="D108" s="39">
        <v>0</v>
      </c>
      <c r="E108"/>
      <c r="F108"/>
      <c r="G108"/>
      <c r="H108"/>
      <c r="I108"/>
      <c r="J108"/>
      <c r="K108"/>
      <c r="L108"/>
    </row>
    <row r="109" spans="1:12" s="14" customFormat="1" ht="15" customHeight="1" x14ac:dyDescent="0.3">
      <c r="A109" s="52" t="s">
        <v>101</v>
      </c>
      <c r="B109" s="52" t="s">
        <v>104</v>
      </c>
      <c r="C109" s="39">
        <v>7</v>
      </c>
      <c r="D109" s="39">
        <v>3</v>
      </c>
      <c r="E109"/>
      <c r="F109"/>
      <c r="G109"/>
      <c r="H109"/>
      <c r="I109"/>
      <c r="J109"/>
      <c r="K109"/>
      <c r="L109"/>
    </row>
    <row r="110" spans="1:12" s="14" customFormat="1" ht="15" customHeight="1" x14ac:dyDescent="0.3">
      <c r="A110" s="52" t="s">
        <v>101</v>
      </c>
      <c r="B110" s="52" t="s">
        <v>103</v>
      </c>
      <c r="C110" s="39">
        <v>22</v>
      </c>
      <c r="D110" s="39">
        <v>0</v>
      </c>
      <c r="E110"/>
      <c r="F110"/>
      <c r="G110"/>
      <c r="H110"/>
      <c r="I110"/>
      <c r="J110"/>
      <c r="K110"/>
      <c r="L110"/>
    </row>
    <row r="111" spans="1:12" s="14" customFormat="1" ht="15" customHeight="1" x14ac:dyDescent="0.3">
      <c r="A111" s="52" t="s">
        <v>341</v>
      </c>
      <c r="B111" s="52"/>
      <c r="C111" s="39">
        <v>53</v>
      </c>
      <c r="D111" s="39">
        <v>3</v>
      </c>
      <c r="E111"/>
      <c r="F111"/>
      <c r="G111"/>
      <c r="H111"/>
      <c r="I111"/>
      <c r="J111"/>
      <c r="K111"/>
      <c r="L111"/>
    </row>
    <row r="112" spans="1:12" s="14" customFormat="1" ht="15" customHeight="1" x14ac:dyDescent="0.3">
      <c r="A112" s="52" t="s">
        <v>70</v>
      </c>
      <c r="B112" s="52" t="s">
        <v>72</v>
      </c>
      <c r="C112" s="39">
        <v>6</v>
      </c>
      <c r="D112" s="39">
        <v>0</v>
      </c>
      <c r="E112"/>
      <c r="F112"/>
      <c r="G112"/>
      <c r="H112"/>
      <c r="I112"/>
      <c r="J112"/>
      <c r="K112"/>
      <c r="L112"/>
    </row>
    <row r="113" spans="1:12" s="14" customFormat="1" ht="15" customHeight="1" x14ac:dyDescent="0.3">
      <c r="A113" s="52" t="s">
        <v>70</v>
      </c>
      <c r="B113" s="52" t="s">
        <v>70</v>
      </c>
      <c r="C113" s="39">
        <v>33</v>
      </c>
      <c r="D113" s="39">
        <v>0</v>
      </c>
      <c r="E113"/>
      <c r="F113"/>
      <c r="G113"/>
      <c r="H113"/>
      <c r="I113"/>
      <c r="J113"/>
      <c r="K113"/>
      <c r="L113"/>
    </row>
    <row r="114" spans="1:12" s="14" customFormat="1" ht="15" customHeight="1" x14ac:dyDescent="0.3">
      <c r="A114" s="52" t="s">
        <v>70</v>
      </c>
      <c r="B114" s="52" t="s">
        <v>73</v>
      </c>
      <c r="C114" s="39">
        <v>0</v>
      </c>
      <c r="D114" s="39">
        <v>0</v>
      </c>
      <c r="E114"/>
      <c r="F114"/>
      <c r="G114"/>
      <c r="H114"/>
      <c r="I114"/>
      <c r="J114"/>
      <c r="K114"/>
      <c r="L114"/>
    </row>
    <row r="115" spans="1:12" s="14" customFormat="1" ht="15" customHeight="1" x14ac:dyDescent="0.3">
      <c r="A115" s="52" t="s">
        <v>70</v>
      </c>
      <c r="B115" s="52" t="s">
        <v>74</v>
      </c>
      <c r="C115" s="39">
        <v>1</v>
      </c>
      <c r="D115" s="39">
        <v>0</v>
      </c>
      <c r="E115"/>
      <c r="F115"/>
      <c r="G115"/>
      <c r="H115"/>
      <c r="I115"/>
      <c r="J115"/>
      <c r="K115"/>
      <c r="L115"/>
    </row>
    <row r="116" spans="1:12" s="14" customFormat="1" ht="15" customHeight="1" x14ac:dyDescent="0.3">
      <c r="A116" s="52" t="s">
        <v>436</v>
      </c>
      <c r="B116" s="52"/>
      <c r="C116" s="39">
        <v>40</v>
      </c>
      <c r="D116" s="39">
        <v>0</v>
      </c>
      <c r="E116"/>
      <c r="F116"/>
      <c r="G116"/>
      <c r="H116"/>
      <c r="I116"/>
      <c r="J116"/>
      <c r="K116"/>
      <c r="L116"/>
    </row>
    <row r="117" spans="1:12" s="14" customFormat="1" ht="15" customHeight="1" x14ac:dyDescent="0.3">
      <c r="A117" s="52" t="s">
        <v>141</v>
      </c>
      <c r="B117" s="52" t="s">
        <v>156</v>
      </c>
      <c r="C117" s="39">
        <v>9</v>
      </c>
      <c r="D117" s="39">
        <v>0</v>
      </c>
      <c r="E117"/>
      <c r="F117"/>
      <c r="G117"/>
      <c r="H117"/>
      <c r="I117"/>
      <c r="J117"/>
      <c r="K117"/>
      <c r="L117"/>
    </row>
    <row r="118" spans="1:12" s="14" customFormat="1" ht="15" customHeight="1" x14ac:dyDescent="0.3">
      <c r="A118" s="52" t="s">
        <v>141</v>
      </c>
      <c r="B118" s="52" t="s">
        <v>147</v>
      </c>
      <c r="C118" s="39">
        <v>9</v>
      </c>
      <c r="D118" s="39">
        <v>0</v>
      </c>
      <c r="E118"/>
      <c r="F118"/>
      <c r="G118"/>
      <c r="H118"/>
      <c r="I118"/>
      <c r="J118"/>
      <c r="K118"/>
      <c r="L118"/>
    </row>
    <row r="119" spans="1:12" s="14" customFormat="1" ht="15" customHeight="1" x14ac:dyDescent="0.3">
      <c r="A119" s="52" t="s">
        <v>141</v>
      </c>
      <c r="B119" s="52" t="s">
        <v>157</v>
      </c>
      <c r="C119" s="39">
        <v>0</v>
      </c>
      <c r="D119" s="39">
        <v>0</v>
      </c>
      <c r="E119"/>
      <c r="F119"/>
      <c r="G119"/>
      <c r="H119"/>
      <c r="I119"/>
      <c r="J119"/>
      <c r="K119"/>
      <c r="L119"/>
    </row>
    <row r="120" spans="1:12" s="14" customFormat="1" ht="15" customHeight="1" x14ac:dyDescent="0.3">
      <c r="A120" s="52" t="s">
        <v>141</v>
      </c>
      <c r="B120" s="52" t="s">
        <v>148</v>
      </c>
      <c r="C120" s="39">
        <v>0</v>
      </c>
      <c r="D120" s="39">
        <v>0</v>
      </c>
      <c r="E120"/>
      <c r="F120"/>
      <c r="G120"/>
      <c r="H120"/>
      <c r="I120"/>
      <c r="J120"/>
      <c r="K120"/>
      <c r="L120"/>
    </row>
    <row r="121" spans="1:12" s="14" customFormat="1" ht="15" customHeight="1" x14ac:dyDescent="0.3">
      <c r="A121" s="52" t="s">
        <v>141</v>
      </c>
      <c r="B121" s="52" t="s">
        <v>150</v>
      </c>
      <c r="C121" s="39">
        <v>8</v>
      </c>
      <c r="D121" s="39">
        <v>0</v>
      </c>
      <c r="E121"/>
      <c r="F121"/>
      <c r="G121"/>
      <c r="H121"/>
      <c r="I121"/>
      <c r="J121"/>
      <c r="K121"/>
      <c r="L121"/>
    </row>
    <row r="122" spans="1:12" s="14" customFormat="1" ht="15" customHeight="1" x14ac:dyDescent="0.3">
      <c r="A122" s="52" t="s">
        <v>141</v>
      </c>
      <c r="B122" s="52" t="s">
        <v>143</v>
      </c>
      <c r="C122" s="39">
        <v>0</v>
      </c>
      <c r="D122" s="39">
        <v>4</v>
      </c>
      <c r="E122"/>
      <c r="F122"/>
      <c r="G122"/>
      <c r="H122"/>
      <c r="I122"/>
      <c r="J122"/>
      <c r="K122"/>
      <c r="L122"/>
    </row>
    <row r="123" spans="1:12" s="14" customFormat="1" ht="15" customHeight="1" x14ac:dyDescent="0.3">
      <c r="A123" s="52" t="s">
        <v>141</v>
      </c>
      <c r="B123" s="52" t="s">
        <v>158</v>
      </c>
      <c r="C123" s="39">
        <v>0</v>
      </c>
      <c r="D123" s="39">
        <v>0</v>
      </c>
      <c r="E123"/>
      <c r="F123"/>
      <c r="G123"/>
      <c r="H123"/>
      <c r="I123"/>
      <c r="J123"/>
      <c r="K123"/>
      <c r="L123"/>
    </row>
    <row r="124" spans="1:12" s="14" customFormat="1" ht="15" customHeight="1" x14ac:dyDescent="0.3">
      <c r="A124" s="52" t="s">
        <v>141</v>
      </c>
      <c r="B124" s="52" t="s">
        <v>204</v>
      </c>
      <c r="C124" s="39">
        <v>0</v>
      </c>
      <c r="D124" s="39">
        <v>0</v>
      </c>
      <c r="E124"/>
      <c r="F124"/>
      <c r="G124"/>
      <c r="H124"/>
      <c r="I124"/>
      <c r="J124"/>
      <c r="K124"/>
      <c r="L124"/>
    </row>
    <row r="125" spans="1:12" s="14" customFormat="1" ht="15" customHeight="1" x14ac:dyDescent="0.3">
      <c r="A125" s="52" t="s">
        <v>141</v>
      </c>
      <c r="B125" s="52" t="s">
        <v>149</v>
      </c>
      <c r="C125" s="39">
        <v>1</v>
      </c>
      <c r="D125" s="39">
        <v>0</v>
      </c>
      <c r="E125"/>
      <c r="F125"/>
      <c r="G125"/>
      <c r="H125"/>
      <c r="I125"/>
      <c r="J125"/>
      <c r="K125"/>
      <c r="L125"/>
    </row>
    <row r="126" spans="1:12" s="14" customFormat="1" ht="15" customHeight="1" x14ac:dyDescent="0.3">
      <c r="A126" s="52" t="s">
        <v>141</v>
      </c>
      <c r="B126" s="52" t="s">
        <v>142</v>
      </c>
      <c r="C126" s="39">
        <v>0</v>
      </c>
      <c r="D126" s="39">
        <v>0</v>
      </c>
      <c r="E126"/>
      <c r="F126"/>
      <c r="G126"/>
      <c r="H126"/>
      <c r="I126"/>
      <c r="J126"/>
      <c r="K126"/>
      <c r="L126"/>
    </row>
    <row r="127" spans="1:12" s="14" customFormat="1" ht="15" customHeight="1" x14ac:dyDescent="0.3">
      <c r="A127" s="52" t="s">
        <v>141</v>
      </c>
      <c r="B127" s="52" t="s">
        <v>145</v>
      </c>
      <c r="C127" s="39">
        <v>0</v>
      </c>
      <c r="D127" s="39">
        <v>0</v>
      </c>
      <c r="E127"/>
      <c r="F127"/>
      <c r="G127"/>
      <c r="H127"/>
      <c r="I127"/>
      <c r="J127"/>
      <c r="K127"/>
      <c r="L127"/>
    </row>
    <row r="128" spans="1:12" s="14" customFormat="1" ht="15" customHeight="1" x14ac:dyDescent="0.3">
      <c r="A128" s="52" t="s">
        <v>141</v>
      </c>
      <c r="B128" s="52" t="s">
        <v>203</v>
      </c>
      <c r="C128" s="39">
        <v>0</v>
      </c>
      <c r="D128" s="39">
        <v>0</v>
      </c>
      <c r="E128"/>
      <c r="F128"/>
      <c r="G128"/>
      <c r="H128"/>
      <c r="I128"/>
      <c r="J128"/>
      <c r="K128"/>
      <c r="L128"/>
    </row>
    <row r="129" spans="1:12" s="14" customFormat="1" ht="15" customHeight="1" x14ac:dyDescent="0.3">
      <c r="A129" s="52" t="s">
        <v>141</v>
      </c>
      <c r="B129" s="52" t="s">
        <v>141</v>
      </c>
      <c r="C129" s="39">
        <v>14</v>
      </c>
      <c r="D129" s="39">
        <v>0</v>
      </c>
      <c r="E129"/>
      <c r="F129"/>
      <c r="G129"/>
      <c r="H129"/>
      <c r="I129"/>
      <c r="J129"/>
      <c r="K129"/>
      <c r="L129"/>
    </row>
    <row r="130" spans="1:12" s="14" customFormat="1" ht="15" customHeight="1" x14ac:dyDescent="0.3">
      <c r="A130" s="52" t="s">
        <v>141</v>
      </c>
      <c r="B130" s="52" t="s">
        <v>159</v>
      </c>
      <c r="C130" s="39">
        <v>1</v>
      </c>
      <c r="D130" s="39">
        <v>0</v>
      </c>
      <c r="E130"/>
      <c r="F130"/>
      <c r="G130"/>
      <c r="H130"/>
      <c r="I130"/>
      <c r="J130"/>
      <c r="K130"/>
      <c r="L130"/>
    </row>
    <row r="131" spans="1:12" s="14" customFormat="1" ht="15" customHeight="1" x14ac:dyDescent="0.3">
      <c r="A131" s="52" t="s">
        <v>141</v>
      </c>
      <c r="B131" s="52" t="s">
        <v>151</v>
      </c>
      <c r="C131" s="39">
        <v>0</v>
      </c>
      <c r="D131" s="39">
        <v>0</v>
      </c>
      <c r="E131"/>
      <c r="F131"/>
      <c r="G131"/>
      <c r="H131"/>
      <c r="I131"/>
      <c r="J131"/>
      <c r="K131"/>
      <c r="L131"/>
    </row>
    <row r="132" spans="1:12" s="14" customFormat="1" ht="15" customHeight="1" x14ac:dyDescent="0.3">
      <c r="A132" s="52" t="s">
        <v>141</v>
      </c>
      <c r="B132" s="52" t="s">
        <v>153</v>
      </c>
      <c r="C132" s="39">
        <v>1</v>
      </c>
      <c r="D132" s="39">
        <v>0</v>
      </c>
      <c r="E132"/>
      <c r="F132"/>
      <c r="G132"/>
      <c r="H132"/>
      <c r="I132"/>
      <c r="J132"/>
      <c r="K132"/>
      <c r="L132"/>
    </row>
    <row r="133" spans="1:12" s="14" customFormat="1" ht="15" customHeight="1" x14ac:dyDescent="0.3">
      <c r="A133" s="52" t="s">
        <v>141</v>
      </c>
      <c r="B133" s="52" t="s">
        <v>155</v>
      </c>
      <c r="C133" s="39">
        <v>0</v>
      </c>
      <c r="D133" s="39">
        <v>0</v>
      </c>
      <c r="E133"/>
      <c r="F133"/>
      <c r="G133"/>
      <c r="H133"/>
      <c r="I133"/>
      <c r="J133"/>
      <c r="K133"/>
      <c r="L133"/>
    </row>
    <row r="134" spans="1:12" s="14" customFormat="1" ht="15" customHeight="1" x14ac:dyDescent="0.3">
      <c r="A134" s="52" t="s">
        <v>141</v>
      </c>
      <c r="B134" s="52" t="s">
        <v>154</v>
      </c>
      <c r="C134" s="39">
        <v>0</v>
      </c>
      <c r="D134" s="39">
        <v>0</v>
      </c>
      <c r="E134"/>
      <c r="F134"/>
      <c r="G134"/>
      <c r="H134"/>
      <c r="I134"/>
      <c r="J134"/>
      <c r="K134"/>
      <c r="L134"/>
    </row>
    <row r="135" spans="1:12" s="14" customFormat="1" ht="15" customHeight="1" x14ac:dyDescent="0.3">
      <c r="A135" s="52" t="s">
        <v>141</v>
      </c>
      <c r="B135" s="52" t="s">
        <v>144</v>
      </c>
      <c r="C135" s="39">
        <v>2</v>
      </c>
      <c r="D135" s="39">
        <v>0</v>
      </c>
      <c r="E135"/>
      <c r="F135"/>
      <c r="G135"/>
      <c r="H135"/>
      <c r="I135"/>
      <c r="J135"/>
      <c r="K135"/>
      <c r="L135"/>
    </row>
    <row r="136" spans="1:12" s="14" customFormat="1" ht="15" customHeight="1" x14ac:dyDescent="0.3">
      <c r="A136" s="52" t="s">
        <v>141</v>
      </c>
      <c r="B136" s="52" t="s">
        <v>146</v>
      </c>
      <c r="C136" s="39">
        <v>4</v>
      </c>
      <c r="D136" s="39">
        <v>0</v>
      </c>
      <c r="E136"/>
      <c r="F136"/>
      <c r="G136"/>
      <c r="H136"/>
      <c r="I136"/>
      <c r="J136"/>
      <c r="K136"/>
      <c r="L136"/>
    </row>
    <row r="137" spans="1:12" s="14" customFormat="1" ht="15" customHeight="1" x14ac:dyDescent="0.3">
      <c r="A137" s="52" t="s">
        <v>141</v>
      </c>
      <c r="B137" s="52" t="s">
        <v>152</v>
      </c>
      <c r="C137" s="39">
        <v>9</v>
      </c>
      <c r="D137" s="39">
        <v>0</v>
      </c>
      <c r="E137"/>
      <c r="F137"/>
      <c r="G137"/>
      <c r="H137"/>
      <c r="I137"/>
      <c r="J137"/>
      <c r="K137"/>
      <c r="L137"/>
    </row>
    <row r="138" spans="1:12" s="14" customFormat="1" ht="15" customHeight="1" x14ac:dyDescent="0.3">
      <c r="A138" s="52" t="s">
        <v>348</v>
      </c>
      <c r="B138" s="52"/>
      <c r="C138" s="39">
        <v>58</v>
      </c>
      <c r="D138" s="39">
        <v>4</v>
      </c>
      <c r="E138"/>
      <c r="F138"/>
      <c r="G138"/>
      <c r="H138"/>
      <c r="I138"/>
      <c r="J138"/>
      <c r="K138"/>
      <c r="L138"/>
    </row>
    <row r="139" spans="1:12" s="14" customFormat="1" ht="15" customHeight="1" x14ac:dyDescent="0.3">
      <c r="A139" s="52" t="s">
        <v>116</v>
      </c>
      <c r="B139" s="52" t="s">
        <v>126</v>
      </c>
      <c r="C139" s="39">
        <v>5</v>
      </c>
      <c r="D139" s="39">
        <v>0</v>
      </c>
      <c r="E139"/>
      <c r="F139"/>
      <c r="G139"/>
      <c r="H139"/>
      <c r="I139"/>
      <c r="J139"/>
      <c r="K139"/>
      <c r="L139"/>
    </row>
    <row r="140" spans="1:12" s="14" customFormat="1" ht="15" customHeight="1" x14ac:dyDescent="0.3">
      <c r="A140" s="52" t="s">
        <v>116</v>
      </c>
      <c r="B140" s="52" t="s">
        <v>195</v>
      </c>
      <c r="C140" s="39">
        <v>4</v>
      </c>
      <c r="D140" s="39">
        <v>0</v>
      </c>
      <c r="E140"/>
      <c r="F140"/>
      <c r="G140"/>
      <c r="H140"/>
      <c r="I140"/>
      <c r="J140"/>
      <c r="K140"/>
      <c r="L140"/>
    </row>
    <row r="141" spans="1:12" s="14" customFormat="1" ht="15" customHeight="1" x14ac:dyDescent="0.3">
      <c r="A141" s="52" t="s">
        <v>116</v>
      </c>
      <c r="B141" s="52" t="s">
        <v>127</v>
      </c>
      <c r="C141" s="39">
        <v>20</v>
      </c>
      <c r="D141" s="39">
        <v>0</v>
      </c>
      <c r="E141"/>
      <c r="F141"/>
      <c r="G141"/>
      <c r="H141"/>
      <c r="I141"/>
      <c r="J141"/>
      <c r="K141"/>
      <c r="L141"/>
    </row>
    <row r="142" spans="1:12" s="14" customFormat="1" ht="15" customHeight="1" x14ac:dyDescent="0.3">
      <c r="A142" s="52" t="s">
        <v>116</v>
      </c>
      <c r="B142" s="52" t="s">
        <v>116</v>
      </c>
      <c r="C142" s="39">
        <v>25</v>
      </c>
      <c r="D142" s="39">
        <v>1</v>
      </c>
      <c r="E142"/>
      <c r="F142"/>
      <c r="G142"/>
      <c r="H142"/>
      <c r="I142"/>
      <c r="J142"/>
      <c r="K142"/>
      <c r="L142"/>
    </row>
    <row r="143" spans="1:12" s="14" customFormat="1" ht="15" customHeight="1" x14ac:dyDescent="0.3">
      <c r="A143" s="52" t="s">
        <v>116</v>
      </c>
      <c r="B143" s="52" t="s">
        <v>125</v>
      </c>
      <c r="C143" s="39">
        <v>1</v>
      </c>
      <c r="D143" s="39">
        <v>0</v>
      </c>
      <c r="E143"/>
      <c r="F143"/>
      <c r="G143"/>
      <c r="H143"/>
      <c r="I143"/>
      <c r="J143"/>
      <c r="K143"/>
      <c r="L143"/>
    </row>
    <row r="144" spans="1:12" s="14" customFormat="1" ht="15" customHeight="1" x14ac:dyDescent="0.3">
      <c r="A144" s="52" t="s">
        <v>116</v>
      </c>
      <c r="B144" s="52" t="s">
        <v>465</v>
      </c>
      <c r="C144" s="39">
        <v>2</v>
      </c>
      <c r="D144" s="39">
        <v>8</v>
      </c>
      <c r="E144"/>
      <c r="F144"/>
      <c r="G144"/>
      <c r="H144"/>
      <c r="I144"/>
      <c r="J144"/>
      <c r="K144"/>
      <c r="L144"/>
    </row>
    <row r="145" spans="1:12" s="14" customFormat="1" ht="15" customHeight="1" x14ac:dyDescent="0.3">
      <c r="A145" s="52" t="s">
        <v>345</v>
      </c>
      <c r="B145" s="52"/>
      <c r="C145" s="39">
        <v>57</v>
      </c>
      <c r="D145" s="39">
        <v>9</v>
      </c>
      <c r="E145"/>
      <c r="F145"/>
      <c r="G145"/>
      <c r="H145"/>
      <c r="I145"/>
      <c r="J145"/>
      <c r="K145"/>
      <c r="L145"/>
    </row>
    <row r="146" spans="1:12" s="14" customFormat="1" ht="15" customHeight="1" x14ac:dyDescent="0.3">
      <c r="A146" s="52" t="s">
        <v>84</v>
      </c>
      <c r="B146" s="52" t="s">
        <v>225</v>
      </c>
      <c r="C146" s="39">
        <v>0</v>
      </c>
      <c r="D146" s="39">
        <v>0</v>
      </c>
      <c r="E146"/>
      <c r="F146"/>
      <c r="G146"/>
      <c r="H146"/>
      <c r="I146"/>
      <c r="J146"/>
      <c r="K146"/>
      <c r="L146"/>
    </row>
    <row r="147" spans="1:12" s="14" customFormat="1" ht="15" customHeight="1" x14ac:dyDescent="0.3">
      <c r="A147" s="52" t="s">
        <v>84</v>
      </c>
      <c r="B147" s="52" t="s">
        <v>84</v>
      </c>
      <c r="C147" s="39">
        <v>10</v>
      </c>
      <c r="D147" s="39">
        <v>0</v>
      </c>
      <c r="E147"/>
      <c r="F147"/>
      <c r="G147"/>
      <c r="H147"/>
      <c r="I147"/>
      <c r="J147"/>
      <c r="K147"/>
      <c r="L147"/>
    </row>
    <row r="148" spans="1:12" s="14" customFormat="1" ht="15" customHeight="1" x14ac:dyDescent="0.3">
      <c r="A148" s="52" t="s">
        <v>437</v>
      </c>
      <c r="B148" s="52"/>
      <c r="C148" s="39">
        <v>10</v>
      </c>
      <c r="D148" s="39">
        <v>0</v>
      </c>
      <c r="E148"/>
      <c r="F148"/>
      <c r="G148"/>
      <c r="H148"/>
      <c r="I148"/>
      <c r="J148"/>
      <c r="K148"/>
      <c r="L148"/>
    </row>
    <row r="149" spans="1:12" s="14" customFormat="1" ht="15" customHeight="1" x14ac:dyDescent="0.3">
      <c r="A149" s="52" t="s">
        <v>128</v>
      </c>
      <c r="B149" s="52" t="s">
        <v>206</v>
      </c>
      <c r="C149" s="39">
        <v>1</v>
      </c>
      <c r="D149" s="39">
        <v>0</v>
      </c>
      <c r="E149"/>
      <c r="F149"/>
      <c r="G149"/>
      <c r="H149"/>
      <c r="I149"/>
      <c r="J149"/>
      <c r="K149"/>
      <c r="L149"/>
    </row>
    <row r="150" spans="1:12" s="14" customFormat="1" ht="15" customHeight="1" x14ac:dyDescent="0.3">
      <c r="A150" s="52" t="s">
        <v>128</v>
      </c>
      <c r="B150" s="52" t="s">
        <v>217</v>
      </c>
      <c r="C150" s="39">
        <v>0</v>
      </c>
      <c r="D150" s="39">
        <v>0</v>
      </c>
      <c r="E150"/>
      <c r="F150"/>
      <c r="G150"/>
      <c r="H150"/>
      <c r="I150"/>
      <c r="J150"/>
      <c r="K150"/>
      <c r="L150"/>
    </row>
    <row r="151" spans="1:12" s="14" customFormat="1" ht="15" customHeight="1" x14ac:dyDescent="0.3">
      <c r="A151" s="52" t="s">
        <v>128</v>
      </c>
      <c r="B151" s="52" t="s">
        <v>212</v>
      </c>
      <c r="C151" s="39">
        <v>0</v>
      </c>
      <c r="D151" s="39">
        <v>0</v>
      </c>
      <c r="E151"/>
      <c r="F151"/>
      <c r="G151"/>
      <c r="H151"/>
      <c r="I151"/>
      <c r="J151"/>
      <c r="K151"/>
      <c r="L151"/>
    </row>
    <row r="152" spans="1:12" s="14" customFormat="1" ht="15" customHeight="1" x14ac:dyDescent="0.3">
      <c r="A152" s="52" t="s">
        <v>128</v>
      </c>
      <c r="B152" s="52" t="s">
        <v>192</v>
      </c>
      <c r="C152" s="39">
        <v>9</v>
      </c>
      <c r="D152" s="39">
        <v>0</v>
      </c>
      <c r="E152"/>
      <c r="F152"/>
      <c r="G152"/>
      <c r="H152"/>
      <c r="I152"/>
      <c r="J152"/>
      <c r="K152"/>
      <c r="L152"/>
    </row>
    <row r="153" spans="1:12" s="14" customFormat="1" ht="15" customHeight="1" x14ac:dyDescent="0.3">
      <c r="A153" s="52" t="s">
        <v>128</v>
      </c>
      <c r="B153" s="52" t="s">
        <v>135</v>
      </c>
      <c r="C153" s="39">
        <v>1</v>
      </c>
      <c r="D153" s="39">
        <v>0</v>
      </c>
      <c r="E153"/>
      <c r="F153"/>
      <c r="G153"/>
      <c r="H153"/>
      <c r="I153"/>
      <c r="J153"/>
      <c r="K153"/>
      <c r="L153"/>
    </row>
    <row r="154" spans="1:12" s="14" customFormat="1" ht="15" customHeight="1" x14ac:dyDescent="0.3">
      <c r="A154" s="52" t="s">
        <v>128</v>
      </c>
      <c r="B154" s="52" t="s">
        <v>136</v>
      </c>
      <c r="C154" s="39">
        <v>1</v>
      </c>
      <c r="D154" s="39">
        <v>0</v>
      </c>
      <c r="E154"/>
      <c r="F154"/>
      <c r="G154"/>
      <c r="H154"/>
      <c r="I154"/>
      <c r="J154"/>
      <c r="K154"/>
      <c r="L154"/>
    </row>
    <row r="155" spans="1:12" s="14" customFormat="1" ht="15" customHeight="1" x14ac:dyDescent="0.3">
      <c r="A155" s="52" t="s">
        <v>128</v>
      </c>
      <c r="B155" s="52" t="s">
        <v>129</v>
      </c>
      <c r="C155" s="39">
        <v>8</v>
      </c>
      <c r="D155" s="39">
        <v>0</v>
      </c>
      <c r="E155"/>
      <c r="F155"/>
      <c r="G155"/>
      <c r="H155"/>
      <c r="I155"/>
      <c r="J155"/>
      <c r="K155"/>
      <c r="L155"/>
    </row>
    <row r="156" spans="1:12" s="14" customFormat="1" ht="15" customHeight="1" x14ac:dyDescent="0.3">
      <c r="A156" s="52" t="s">
        <v>128</v>
      </c>
      <c r="B156" s="52" t="s">
        <v>214</v>
      </c>
      <c r="C156" s="39">
        <v>0</v>
      </c>
      <c r="D156" s="39">
        <v>0</v>
      </c>
      <c r="E156"/>
      <c r="F156"/>
      <c r="G156"/>
      <c r="H156"/>
      <c r="I156"/>
      <c r="J156"/>
      <c r="K156"/>
      <c r="L156"/>
    </row>
    <row r="157" spans="1:12" s="14" customFormat="1" ht="15" customHeight="1" x14ac:dyDescent="0.3">
      <c r="A157" s="52" t="s">
        <v>128</v>
      </c>
      <c r="B157" s="52" t="s">
        <v>220</v>
      </c>
      <c r="C157" s="39">
        <v>4</v>
      </c>
      <c r="D157" s="39">
        <v>0</v>
      </c>
      <c r="E157"/>
      <c r="F157"/>
      <c r="G157"/>
      <c r="H157"/>
      <c r="I157"/>
      <c r="J157"/>
      <c r="K157"/>
      <c r="L157"/>
    </row>
    <row r="158" spans="1:12" s="14" customFormat="1" ht="15" customHeight="1" x14ac:dyDescent="0.3">
      <c r="A158" s="52" t="s">
        <v>128</v>
      </c>
      <c r="B158" s="52" t="s">
        <v>128</v>
      </c>
      <c r="C158" s="39">
        <v>2</v>
      </c>
      <c r="D158" s="39">
        <v>9</v>
      </c>
      <c r="E158"/>
      <c r="F158"/>
      <c r="G158"/>
      <c r="H158"/>
      <c r="I158"/>
      <c r="J158"/>
      <c r="K158"/>
      <c r="L158"/>
    </row>
    <row r="159" spans="1:12" s="14" customFormat="1" ht="15" customHeight="1" x14ac:dyDescent="0.3">
      <c r="A159" s="52" t="s">
        <v>128</v>
      </c>
      <c r="B159" s="52" t="s">
        <v>131</v>
      </c>
      <c r="C159" s="39">
        <v>4</v>
      </c>
      <c r="D159" s="39">
        <v>0</v>
      </c>
      <c r="E159"/>
      <c r="F159"/>
      <c r="G159"/>
      <c r="H159"/>
      <c r="I159"/>
      <c r="J159"/>
      <c r="K159"/>
      <c r="L159"/>
    </row>
    <row r="160" spans="1:12" s="14" customFormat="1" ht="15" customHeight="1" x14ac:dyDescent="0.3">
      <c r="A160" s="52" t="s">
        <v>128</v>
      </c>
      <c r="B160" s="52" t="s">
        <v>137</v>
      </c>
      <c r="C160" s="39">
        <v>0</v>
      </c>
      <c r="D160" s="39">
        <v>0</v>
      </c>
      <c r="E160"/>
      <c r="F160"/>
      <c r="G160"/>
      <c r="H160"/>
      <c r="I160"/>
      <c r="J160"/>
      <c r="K160"/>
      <c r="L160"/>
    </row>
    <row r="161" spans="1:12" s="14" customFormat="1" ht="15" customHeight="1" x14ac:dyDescent="0.3">
      <c r="A161" s="52" t="s">
        <v>128</v>
      </c>
      <c r="B161" s="52" t="s">
        <v>132</v>
      </c>
      <c r="C161" s="39">
        <v>0</v>
      </c>
      <c r="D161" s="39">
        <v>0</v>
      </c>
      <c r="E161"/>
      <c r="F161"/>
      <c r="G161"/>
      <c r="H161"/>
      <c r="I161"/>
      <c r="J161"/>
      <c r="K161"/>
      <c r="L161"/>
    </row>
    <row r="162" spans="1:12" s="14" customFormat="1" ht="15" customHeight="1" x14ac:dyDescent="0.3">
      <c r="A162" s="52" t="s">
        <v>128</v>
      </c>
      <c r="B162" s="52" t="s">
        <v>207</v>
      </c>
      <c r="C162" s="39">
        <v>3</v>
      </c>
      <c r="D162" s="39">
        <v>0</v>
      </c>
      <c r="E162"/>
      <c r="F162"/>
      <c r="G162"/>
      <c r="H162"/>
      <c r="I162"/>
      <c r="J162"/>
      <c r="K162"/>
      <c r="L162"/>
    </row>
    <row r="163" spans="1:12" s="14" customFormat="1" ht="15" customHeight="1" x14ac:dyDescent="0.3">
      <c r="A163" s="52" t="s">
        <v>128</v>
      </c>
      <c r="B163" s="52" t="s">
        <v>221</v>
      </c>
      <c r="C163" s="39">
        <v>0</v>
      </c>
      <c r="D163" s="39">
        <v>0</v>
      </c>
      <c r="E163"/>
      <c r="F163"/>
      <c r="G163"/>
      <c r="H163"/>
      <c r="I163"/>
      <c r="J163"/>
      <c r="K163"/>
      <c r="L163"/>
    </row>
    <row r="164" spans="1:12" s="14" customFormat="1" ht="15" customHeight="1" x14ac:dyDescent="0.3">
      <c r="A164" s="52" t="s">
        <v>128</v>
      </c>
      <c r="B164" s="52" t="s">
        <v>130</v>
      </c>
      <c r="C164" s="39">
        <v>11</v>
      </c>
      <c r="D164" s="39">
        <v>21</v>
      </c>
      <c r="E164"/>
      <c r="F164"/>
      <c r="G164"/>
      <c r="H164"/>
      <c r="I164"/>
      <c r="J164"/>
      <c r="K164"/>
      <c r="L164"/>
    </row>
    <row r="165" spans="1:12" s="14" customFormat="1" ht="15" customHeight="1" x14ac:dyDescent="0.3">
      <c r="A165" s="52" t="s">
        <v>128</v>
      </c>
      <c r="B165" s="52" t="s">
        <v>133</v>
      </c>
      <c r="C165" s="39">
        <v>5</v>
      </c>
      <c r="D165" s="39">
        <v>1</v>
      </c>
      <c r="E165"/>
      <c r="F165"/>
      <c r="G165"/>
      <c r="H165"/>
      <c r="I165"/>
      <c r="J165"/>
      <c r="K165"/>
      <c r="L165"/>
    </row>
    <row r="166" spans="1:12" s="14" customFormat="1" ht="15" customHeight="1" x14ac:dyDescent="0.3">
      <c r="A166" s="52" t="s">
        <v>128</v>
      </c>
      <c r="B166" s="52" t="s">
        <v>213</v>
      </c>
      <c r="C166" s="39">
        <v>0</v>
      </c>
      <c r="D166" s="39">
        <v>0</v>
      </c>
      <c r="E166"/>
      <c r="F166"/>
      <c r="G166"/>
      <c r="H166"/>
      <c r="I166"/>
      <c r="J166"/>
      <c r="K166"/>
      <c r="L166"/>
    </row>
    <row r="167" spans="1:12" s="14" customFormat="1" ht="15" customHeight="1" x14ac:dyDescent="0.3">
      <c r="A167" s="52" t="s">
        <v>128</v>
      </c>
      <c r="B167" s="52" t="s">
        <v>134</v>
      </c>
      <c r="C167" s="39">
        <v>5</v>
      </c>
      <c r="D167" s="39">
        <v>0</v>
      </c>
      <c r="E167"/>
      <c r="F167"/>
      <c r="G167"/>
      <c r="H167"/>
      <c r="I167"/>
      <c r="J167"/>
      <c r="K167"/>
      <c r="L167"/>
    </row>
    <row r="168" spans="1:12" s="14" customFormat="1" ht="15" customHeight="1" x14ac:dyDescent="0.3">
      <c r="A168" s="52" t="s">
        <v>128</v>
      </c>
      <c r="B168" s="52" t="s">
        <v>475</v>
      </c>
      <c r="C168" s="39">
        <v>2</v>
      </c>
      <c r="D168" s="39">
        <v>4</v>
      </c>
      <c r="E168"/>
      <c r="F168"/>
      <c r="G168"/>
      <c r="H168"/>
      <c r="I168"/>
      <c r="J168"/>
      <c r="K168"/>
      <c r="L168"/>
    </row>
    <row r="169" spans="1:12" s="14" customFormat="1" ht="15" customHeight="1" x14ac:dyDescent="0.3">
      <c r="A169" s="52" t="s">
        <v>347</v>
      </c>
      <c r="B169" s="52"/>
      <c r="C169" s="39">
        <v>56</v>
      </c>
      <c r="D169" s="39">
        <v>35</v>
      </c>
      <c r="E169"/>
      <c r="F169"/>
      <c r="G169"/>
      <c r="H169"/>
      <c r="I169"/>
      <c r="J169"/>
      <c r="K169"/>
      <c r="L169"/>
    </row>
    <row r="170" spans="1:12" s="14" customFormat="1" ht="15" customHeight="1" x14ac:dyDescent="0.3">
      <c r="A170" s="52" t="s">
        <v>85</v>
      </c>
      <c r="B170" s="52" t="s">
        <v>86</v>
      </c>
      <c r="C170" s="39">
        <v>3</v>
      </c>
      <c r="D170" s="39">
        <v>0</v>
      </c>
      <c r="E170"/>
      <c r="F170"/>
      <c r="G170"/>
      <c r="H170"/>
      <c r="I170"/>
      <c r="J170"/>
      <c r="K170"/>
      <c r="L170"/>
    </row>
    <row r="171" spans="1:12" s="14" customFormat="1" ht="15" customHeight="1" x14ac:dyDescent="0.3">
      <c r="A171" s="52" t="s">
        <v>85</v>
      </c>
      <c r="B171" s="52" t="s">
        <v>219</v>
      </c>
      <c r="C171" s="39">
        <v>3</v>
      </c>
      <c r="D171" s="39">
        <v>0</v>
      </c>
      <c r="E171"/>
      <c r="F171"/>
      <c r="G171"/>
      <c r="H171"/>
      <c r="I171"/>
      <c r="J171"/>
      <c r="K171"/>
      <c r="L171"/>
    </row>
    <row r="172" spans="1:12" s="14" customFormat="1" ht="15" customHeight="1" x14ac:dyDescent="0.3">
      <c r="A172" s="52" t="s">
        <v>85</v>
      </c>
      <c r="B172" s="52" t="s">
        <v>85</v>
      </c>
      <c r="C172" s="39">
        <v>13</v>
      </c>
      <c r="D172" s="39">
        <v>50</v>
      </c>
      <c r="E172"/>
      <c r="F172"/>
      <c r="G172"/>
      <c r="H172"/>
      <c r="I172"/>
      <c r="J172"/>
      <c r="K172"/>
      <c r="L172"/>
    </row>
    <row r="173" spans="1:12" s="14" customFormat="1" ht="15" customHeight="1" x14ac:dyDescent="0.3">
      <c r="A173" s="52" t="s">
        <v>85</v>
      </c>
      <c r="B173" s="52" t="s">
        <v>87</v>
      </c>
      <c r="C173" s="39">
        <v>0</v>
      </c>
      <c r="D173" s="39">
        <v>0</v>
      </c>
      <c r="E173"/>
      <c r="F173"/>
      <c r="G173"/>
      <c r="H173"/>
      <c r="I173"/>
      <c r="J173"/>
      <c r="K173"/>
      <c r="L173"/>
    </row>
    <row r="174" spans="1:12" s="14" customFormat="1" ht="15" customHeight="1" x14ac:dyDescent="0.3">
      <c r="A174" s="52" t="s">
        <v>85</v>
      </c>
      <c r="B174" s="52" t="s">
        <v>467</v>
      </c>
      <c r="C174" s="39">
        <v>4</v>
      </c>
      <c r="D174" s="39">
        <v>1</v>
      </c>
      <c r="E174"/>
      <c r="F174"/>
      <c r="G174"/>
      <c r="H174"/>
      <c r="I174"/>
      <c r="J174"/>
      <c r="K174"/>
      <c r="L174"/>
    </row>
    <row r="175" spans="1:12" s="14" customFormat="1" ht="15" customHeight="1" x14ac:dyDescent="0.3">
      <c r="A175" s="52" t="s">
        <v>438</v>
      </c>
      <c r="B175" s="52"/>
      <c r="C175" s="39">
        <v>23</v>
      </c>
      <c r="D175" s="39">
        <v>51</v>
      </c>
      <c r="E175"/>
      <c r="F175"/>
      <c r="G175"/>
      <c r="H175"/>
      <c r="I175"/>
      <c r="J175"/>
      <c r="K175"/>
      <c r="L175"/>
    </row>
    <row r="176" spans="1:12" s="14" customFormat="1" ht="15" customHeight="1" x14ac:dyDescent="0.3">
      <c r="A176" s="52" t="s">
        <v>105</v>
      </c>
      <c r="B176" s="52" t="s">
        <v>106</v>
      </c>
      <c r="C176" s="39">
        <v>3</v>
      </c>
      <c r="D176" s="39">
        <v>0</v>
      </c>
      <c r="E176"/>
      <c r="F176"/>
      <c r="G176"/>
      <c r="H176"/>
      <c r="I176"/>
      <c r="J176"/>
      <c r="K176"/>
      <c r="L176"/>
    </row>
    <row r="177" spans="1:12" s="14" customFormat="1" ht="15" customHeight="1" x14ac:dyDescent="0.3">
      <c r="A177" s="52" t="s">
        <v>105</v>
      </c>
      <c r="B177" s="52" t="s">
        <v>105</v>
      </c>
      <c r="C177" s="39">
        <v>30</v>
      </c>
      <c r="D177" s="39">
        <v>6</v>
      </c>
      <c r="E177"/>
      <c r="F177"/>
      <c r="G177"/>
      <c r="H177"/>
      <c r="I177"/>
      <c r="J177"/>
      <c r="K177"/>
      <c r="L177"/>
    </row>
    <row r="178" spans="1:12" s="14" customFormat="1" ht="15" customHeight="1" x14ac:dyDescent="0.3">
      <c r="A178" s="52" t="s">
        <v>342</v>
      </c>
      <c r="B178" s="52"/>
      <c r="C178" s="39">
        <v>33</v>
      </c>
      <c r="D178" s="39">
        <v>6</v>
      </c>
      <c r="E178"/>
      <c r="F178"/>
      <c r="G178"/>
      <c r="H178"/>
      <c r="I178"/>
      <c r="J178"/>
      <c r="K178"/>
      <c r="L178"/>
    </row>
    <row r="179" spans="1:12" s="14" customFormat="1" ht="15" customHeight="1" x14ac:dyDescent="0.3">
      <c r="A179" s="52" t="s">
        <v>365</v>
      </c>
      <c r="B179" s="52" t="s">
        <v>55</v>
      </c>
      <c r="C179" s="39">
        <v>0</v>
      </c>
      <c r="D179" s="39">
        <v>0</v>
      </c>
      <c r="E179"/>
      <c r="F179"/>
      <c r="G179"/>
      <c r="H179"/>
      <c r="I179"/>
      <c r="J179"/>
      <c r="K179"/>
      <c r="L179"/>
    </row>
    <row r="180" spans="1:12" s="14" customFormat="1" ht="15" customHeight="1" x14ac:dyDescent="0.3">
      <c r="A180" s="52" t="s">
        <v>365</v>
      </c>
      <c r="B180" s="52" t="s">
        <v>54</v>
      </c>
      <c r="C180" s="39">
        <v>8</v>
      </c>
      <c r="D180" s="39">
        <v>5</v>
      </c>
      <c r="E180"/>
      <c r="F180"/>
      <c r="G180"/>
      <c r="H180"/>
      <c r="I180"/>
      <c r="J180"/>
      <c r="K180"/>
      <c r="L180"/>
    </row>
    <row r="181" spans="1:12" s="14" customFormat="1" ht="15" customHeight="1" x14ac:dyDescent="0.3">
      <c r="A181" s="52" t="s">
        <v>365</v>
      </c>
      <c r="B181" s="52" t="s">
        <v>477</v>
      </c>
      <c r="C181" s="39">
        <v>5</v>
      </c>
      <c r="D181" s="39">
        <v>2</v>
      </c>
      <c r="E181"/>
      <c r="F181"/>
      <c r="G181"/>
      <c r="H181"/>
      <c r="I181"/>
      <c r="J181"/>
      <c r="K181"/>
      <c r="L181"/>
    </row>
    <row r="182" spans="1:12" s="14" customFormat="1" ht="15" customHeight="1" x14ac:dyDescent="0.3">
      <c r="A182" s="52" t="s">
        <v>439</v>
      </c>
      <c r="B182" s="52"/>
      <c r="C182" s="39">
        <v>13</v>
      </c>
      <c r="D182" s="39">
        <v>7</v>
      </c>
      <c r="E182"/>
      <c r="F182"/>
      <c r="G182"/>
      <c r="H182"/>
      <c r="I182"/>
      <c r="J182"/>
      <c r="K182"/>
      <c r="L182"/>
    </row>
    <row r="183" spans="1:12" s="14" customFormat="1" ht="15" customHeight="1" x14ac:dyDescent="0.3">
      <c r="A183" s="52" t="s">
        <v>161</v>
      </c>
      <c r="B183" s="52" t="s">
        <v>196</v>
      </c>
      <c r="C183" s="39">
        <v>5</v>
      </c>
      <c r="D183" s="39">
        <v>0</v>
      </c>
      <c r="E183"/>
      <c r="F183"/>
      <c r="G183"/>
      <c r="H183"/>
      <c r="I183"/>
      <c r="J183"/>
      <c r="K183"/>
      <c r="L183"/>
    </row>
    <row r="184" spans="1:12" s="14" customFormat="1" ht="15" customHeight="1" x14ac:dyDescent="0.3">
      <c r="A184" s="52" t="s">
        <v>161</v>
      </c>
      <c r="B184" s="52" t="s">
        <v>160</v>
      </c>
      <c r="C184" s="39">
        <v>16</v>
      </c>
      <c r="D184" s="39">
        <v>0</v>
      </c>
      <c r="E184"/>
      <c r="F184"/>
      <c r="G184"/>
      <c r="H184"/>
      <c r="I184"/>
      <c r="J184"/>
      <c r="K184"/>
      <c r="L184"/>
    </row>
    <row r="185" spans="1:12" s="14" customFormat="1" ht="15" customHeight="1" x14ac:dyDescent="0.3">
      <c r="A185" s="52" t="s">
        <v>440</v>
      </c>
      <c r="B185" s="52"/>
      <c r="C185" s="39">
        <v>21</v>
      </c>
      <c r="D185" s="39">
        <v>0</v>
      </c>
      <c r="E185"/>
      <c r="F185"/>
      <c r="G185"/>
      <c r="H185"/>
      <c r="I185"/>
      <c r="J185"/>
      <c r="K185"/>
      <c r="L185"/>
    </row>
    <row r="186" spans="1:12" s="14" customFormat="1" ht="15" customHeight="1" x14ac:dyDescent="0.3">
      <c r="A186" s="52" t="s">
        <v>56</v>
      </c>
      <c r="B186" s="52" t="s">
        <v>205</v>
      </c>
      <c r="C186" s="39">
        <v>0</v>
      </c>
      <c r="D186" s="39">
        <v>0</v>
      </c>
      <c r="E186"/>
      <c r="F186"/>
      <c r="G186"/>
      <c r="H186"/>
      <c r="I186"/>
      <c r="J186"/>
      <c r="K186"/>
      <c r="L186"/>
    </row>
    <row r="187" spans="1:12" s="14" customFormat="1" ht="15" customHeight="1" x14ac:dyDescent="0.3">
      <c r="A187" s="52" t="s">
        <v>56</v>
      </c>
      <c r="B187" s="52" t="s">
        <v>56</v>
      </c>
      <c r="C187" s="39">
        <v>10</v>
      </c>
      <c r="D187" s="39">
        <v>6</v>
      </c>
      <c r="E187"/>
      <c r="F187"/>
      <c r="G187"/>
      <c r="H187"/>
      <c r="I187"/>
      <c r="J187"/>
      <c r="K187"/>
      <c r="L187"/>
    </row>
    <row r="188" spans="1:12" s="14" customFormat="1" ht="15" customHeight="1" x14ac:dyDescent="0.3">
      <c r="A188" s="52" t="s">
        <v>56</v>
      </c>
      <c r="B188" s="52" t="s">
        <v>275</v>
      </c>
      <c r="C188" s="39">
        <v>0</v>
      </c>
      <c r="D188" s="39">
        <v>0</v>
      </c>
      <c r="E188"/>
      <c r="F188"/>
      <c r="G188"/>
      <c r="H188"/>
      <c r="I188"/>
      <c r="J188"/>
      <c r="K188"/>
      <c r="L188"/>
    </row>
    <row r="189" spans="1:12" s="14" customFormat="1" ht="15" customHeight="1" x14ac:dyDescent="0.3">
      <c r="A189" s="52" t="s">
        <v>441</v>
      </c>
      <c r="B189" s="52"/>
      <c r="C189" s="39">
        <v>10</v>
      </c>
      <c r="D189" s="39">
        <v>6</v>
      </c>
      <c r="E189"/>
      <c r="F189"/>
      <c r="G189"/>
      <c r="H189"/>
      <c r="I189"/>
      <c r="J189"/>
      <c r="K189"/>
      <c r="L189"/>
    </row>
    <row r="190" spans="1:12" s="14" customFormat="1" ht="15" customHeight="1" x14ac:dyDescent="0.3">
      <c r="A190" s="52" t="s">
        <v>169</v>
      </c>
      <c r="B190" s="52" t="s">
        <v>176</v>
      </c>
      <c r="C190" s="39">
        <v>9</v>
      </c>
      <c r="D190" s="39">
        <v>9</v>
      </c>
      <c r="E190"/>
      <c r="F190"/>
      <c r="G190"/>
      <c r="H190"/>
      <c r="I190"/>
      <c r="J190"/>
      <c r="K190"/>
      <c r="L190"/>
    </row>
    <row r="191" spans="1:12" s="14" customFormat="1" ht="15" customHeight="1" x14ac:dyDescent="0.3">
      <c r="A191" s="52" t="s">
        <v>169</v>
      </c>
      <c r="B191" s="52" t="s">
        <v>173</v>
      </c>
      <c r="C191" s="39">
        <v>0</v>
      </c>
      <c r="D191" s="39">
        <v>6</v>
      </c>
      <c r="E191"/>
      <c r="F191"/>
      <c r="G191"/>
      <c r="H191"/>
      <c r="I191"/>
      <c r="J191"/>
      <c r="K191"/>
      <c r="L191"/>
    </row>
    <row r="192" spans="1:12" s="14" customFormat="1" ht="15" customHeight="1" x14ac:dyDescent="0.3">
      <c r="A192" s="52" t="s">
        <v>169</v>
      </c>
      <c r="B192" s="52" t="s">
        <v>170</v>
      </c>
      <c r="C192" s="39">
        <v>0</v>
      </c>
      <c r="D192" s="39">
        <v>0</v>
      </c>
      <c r="E192"/>
      <c r="F192"/>
      <c r="G192"/>
      <c r="H192"/>
      <c r="I192"/>
      <c r="J192"/>
      <c r="K192"/>
      <c r="L192"/>
    </row>
    <row r="193" spans="1:12" s="14" customFormat="1" ht="15" customHeight="1" x14ac:dyDescent="0.3">
      <c r="A193" s="52" t="s">
        <v>169</v>
      </c>
      <c r="B193" s="52" t="s">
        <v>200</v>
      </c>
      <c r="C193" s="39">
        <v>1</v>
      </c>
      <c r="D193" s="39">
        <v>3</v>
      </c>
      <c r="E193"/>
      <c r="F193"/>
      <c r="G193"/>
      <c r="H193"/>
      <c r="I193"/>
      <c r="J193"/>
      <c r="K193"/>
      <c r="L193"/>
    </row>
    <row r="194" spans="1:12" s="14" customFormat="1" ht="15" customHeight="1" x14ac:dyDescent="0.3">
      <c r="A194" s="52" t="s">
        <v>169</v>
      </c>
      <c r="B194" s="52" t="s">
        <v>171</v>
      </c>
      <c r="C194" s="39">
        <v>1</v>
      </c>
      <c r="D194" s="39">
        <v>5</v>
      </c>
      <c r="E194"/>
      <c r="F194"/>
      <c r="G194"/>
      <c r="H194"/>
      <c r="I194"/>
      <c r="J194"/>
      <c r="K194"/>
      <c r="L194"/>
    </row>
    <row r="195" spans="1:12" s="14" customFormat="1" ht="15" customHeight="1" x14ac:dyDescent="0.3">
      <c r="A195" s="52" t="s">
        <v>169</v>
      </c>
      <c r="B195" s="52" t="s">
        <v>172</v>
      </c>
      <c r="C195" s="39">
        <v>13</v>
      </c>
      <c r="D195" s="39">
        <v>2</v>
      </c>
      <c r="E195"/>
      <c r="F195"/>
      <c r="G195"/>
      <c r="H195"/>
      <c r="I195"/>
      <c r="J195"/>
      <c r="K195"/>
      <c r="L195"/>
    </row>
    <row r="196" spans="1:12" s="14" customFormat="1" ht="15" customHeight="1" x14ac:dyDescent="0.3">
      <c r="A196" s="52" t="s">
        <v>169</v>
      </c>
      <c r="B196" s="52" t="s">
        <v>174</v>
      </c>
      <c r="C196" s="39">
        <v>1</v>
      </c>
      <c r="D196" s="39">
        <v>2</v>
      </c>
      <c r="E196"/>
      <c r="F196"/>
      <c r="G196"/>
      <c r="H196"/>
      <c r="I196"/>
      <c r="J196"/>
      <c r="K196"/>
      <c r="L196"/>
    </row>
    <row r="197" spans="1:12" s="14" customFormat="1" ht="15" customHeight="1" x14ac:dyDescent="0.3">
      <c r="A197" s="52" t="s">
        <v>169</v>
      </c>
      <c r="B197" s="52" t="s">
        <v>169</v>
      </c>
      <c r="C197" s="39">
        <v>1</v>
      </c>
      <c r="D197" s="39">
        <v>13</v>
      </c>
      <c r="E197"/>
      <c r="F197"/>
      <c r="G197"/>
      <c r="H197"/>
      <c r="I197"/>
      <c r="J197"/>
      <c r="K197"/>
      <c r="L197"/>
    </row>
    <row r="198" spans="1:12" s="14" customFormat="1" ht="15" customHeight="1" x14ac:dyDescent="0.3">
      <c r="A198" s="52" t="s">
        <v>169</v>
      </c>
      <c r="B198" s="52" t="s">
        <v>175</v>
      </c>
      <c r="C198" s="39">
        <v>1</v>
      </c>
      <c r="D198" s="39">
        <v>6</v>
      </c>
      <c r="E198"/>
      <c r="F198"/>
      <c r="G198"/>
      <c r="H198"/>
      <c r="I198"/>
      <c r="J198"/>
      <c r="K198"/>
      <c r="L198"/>
    </row>
    <row r="199" spans="1:12" s="14" customFormat="1" ht="15" customHeight="1" x14ac:dyDescent="0.3">
      <c r="A199" s="52" t="s">
        <v>169</v>
      </c>
      <c r="B199" s="52" t="s">
        <v>208</v>
      </c>
      <c r="C199" s="39">
        <v>3</v>
      </c>
      <c r="D199" s="39">
        <v>0</v>
      </c>
      <c r="E199"/>
      <c r="F199"/>
      <c r="G199"/>
      <c r="H199"/>
      <c r="I199"/>
      <c r="J199"/>
      <c r="K199"/>
      <c r="L199"/>
    </row>
    <row r="200" spans="1:12" s="14" customFormat="1" ht="15" customHeight="1" x14ac:dyDescent="0.3">
      <c r="A200" s="52" t="s">
        <v>442</v>
      </c>
      <c r="B200" s="52"/>
      <c r="C200" s="39">
        <v>30</v>
      </c>
      <c r="D200" s="39">
        <v>46</v>
      </c>
      <c r="E200"/>
      <c r="F200"/>
      <c r="G200"/>
      <c r="H200"/>
      <c r="I200"/>
      <c r="J200"/>
      <c r="K200"/>
      <c r="L200"/>
    </row>
    <row r="201" spans="1:12" s="14" customFormat="1" ht="15" customHeight="1" x14ac:dyDescent="0.3">
      <c r="A201" s="52" t="s">
        <v>58</v>
      </c>
      <c r="B201" s="52" t="s">
        <v>58</v>
      </c>
      <c r="C201" s="39">
        <v>19</v>
      </c>
      <c r="D201" s="39">
        <v>19</v>
      </c>
      <c r="E201"/>
      <c r="F201"/>
      <c r="G201"/>
      <c r="H201"/>
      <c r="I201"/>
      <c r="J201"/>
      <c r="K201"/>
      <c r="L201"/>
    </row>
    <row r="202" spans="1:12" s="14" customFormat="1" ht="15" customHeight="1" x14ac:dyDescent="0.3">
      <c r="A202" s="52" t="s">
        <v>58</v>
      </c>
      <c r="B202" s="52" t="s">
        <v>59</v>
      </c>
      <c r="C202" s="39">
        <v>1</v>
      </c>
      <c r="D202" s="39">
        <v>5</v>
      </c>
      <c r="E202"/>
      <c r="F202"/>
      <c r="G202"/>
      <c r="H202"/>
      <c r="I202"/>
      <c r="J202"/>
      <c r="K202"/>
      <c r="L202"/>
    </row>
    <row r="203" spans="1:12" s="14" customFormat="1" ht="15" customHeight="1" x14ac:dyDescent="0.3">
      <c r="A203" s="52" t="s">
        <v>58</v>
      </c>
      <c r="B203" s="52" t="s">
        <v>57</v>
      </c>
      <c r="C203" s="39">
        <v>1</v>
      </c>
      <c r="D203" s="39">
        <v>0</v>
      </c>
      <c r="E203"/>
      <c r="F203"/>
      <c r="G203"/>
      <c r="H203"/>
      <c r="I203"/>
      <c r="J203"/>
      <c r="K203"/>
      <c r="L203"/>
    </row>
    <row r="204" spans="1:12" s="14" customFormat="1" ht="15" customHeight="1" x14ac:dyDescent="0.3">
      <c r="A204" s="52" t="s">
        <v>443</v>
      </c>
      <c r="B204" s="52"/>
      <c r="C204" s="39">
        <v>21</v>
      </c>
      <c r="D204" s="39">
        <v>24</v>
      </c>
      <c r="E204"/>
      <c r="F204"/>
      <c r="G204"/>
      <c r="H204"/>
      <c r="I204"/>
      <c r="J204"/>
      <c r="K204"/>
      <c r="L204"/>
    </row>
    <row r="205" spans="1:12" s="14" customFormat="1" ht="15" customHeight="1" x14ac:dyDescent="0.3">
      <c r="A205" s="52" t="s">
        <v>197</v>
      </c>
      <c r="B205" s="52" t="s">
        <v>197</v>
      </c>
      <c r="C205" s="39">
        <v>7</v>
      </c>
      <c r="D205" s="39">
        <v>40</v>
      </c>
      <c r="E205"/>
      <c r="F205"/>
      <c r="G205"/>
      <c r="H205"/>
      <c r="I205"/>
      <c r="J205"/>
      <c r="K205"/>
      <c r="L205"/>
    </row>
    <row r="206" spans="1:12" s="14" customFormat="1" ht="15" customHeight="1" x14ac:dyDescent="0.3">
      <c r="A206" s="52" t="s">
        <v>444</v>
      </c>
      <c r="B206" s="52"/>
      <c r="C206" s="39">
        <v>7</v>
      </c>
      <c r="D206" s="39">
        <v>40</v>
      </c>
      <c r="E206"/>
      <c r="F206"/>
      <c r="G206"/>
      <c r="H206"/>
      <c r="I206"/>
      <c r="J206"/>
      <c r="K206"/>
      <c r="L206"/>
    </row>
    <row r="207" spans="1:12" s="14" customFormat="1" ht="15" customHeight="1" x14ac:dyDescent="0.3">
      <c r="A207" s="52" t="s">
        <v>366</v>
      </c>
      <c r="B207" s="52" t="s">
        <v>177</v>
      </c>
      <c r="C207" s="39">
        <v>18</v>
      </c>
      <c r="D207" s="39">
        <v>30</v>
      </c>
      <c r="E207"/>
      <c r="F207"/>
      <c r="G207"/>
      <c r="H207"/>
      <c r="I207"/>
      <c r="J207"/>
      <c r="K207"/>
      <c r="L207"/>
    </row>
    <row r="208" spans="1:12" s="14" customFormat="1" ht="15" customHeight="1" x14ac:dyDescent="0.3">
      <c r="A208" s="52" t="s">
        <v>366</v>
      </c>
      <c r="B208" s="52" t="s">
        <v>178</v>
      </c>
      <c r="C208" s="39">
        <v>1</v>
      </c>
      <c r="D208" s="39">
        <v>3</v>
      </c>
      <c r="E208"/>
      <c r="F208"/>
      <c r="G208"/>
      <c r="H208"/>
      <c r="I208"/>
      <c r="J208"/>
      <c r="K208"/>
      <c r="L208"/>
    </row>
    <row r="209" spans="1:12" s="14" customFormat="1" ht="15" customHeight="1" x14ac:dyDescent="0.3">
      <c r="A209" s="52" t="s">
        <v>445</v>
      </c>
      <c r="B209" s="52"/>
      <c r="C209" s="39">
        <v>19</v>
      </c>
      <c r="D209" s="39">
        <v>33</v>
      </c>
      <c r="E209"/>
      <c r="F209"/>
      <c r="G209"/>
      <c r="H209"/>
      <c r="I209"/>
      <c r="J209"/>
      <c r="K209"/>
      <c r="L209"/>
    </row>
    <row r="210" spans="1:12" s="14" customFormat="1" ht="15" customHeight="1" x14ac:dyDescent="0.3">
      <c r="A210" s="52" t="s">
        <v>62</v>
      </c>
      <c r="B210" s="52" t="s">
        <v>65</v>
      </c>
      <c r="C210" s="39">
        <v>1</v>
      </c>
      <c r="D210" s="39">
        <v>5</v>
      </c>
      <c r="E210"/>
      <c r="F210"/>
      <c r="G210"/>
      <c r="H210"/>
      <c r="I210"/>
      <c r="J210"/>
      <c r="K210"/>
      <c r="L210"/>
    </row>
    <row r="211" spans="1:12" s="14" customFormat="1" ht="15" customHeight="1" x14ac:dyDescent="0.3">
      <c r="A211" s="52" t="s">
        <v>62</v>
      </c>
      <c r="B211" s="52" t="s">
        <v>64</v>
      </c>
      <c r="C211" s="39">
        <v>0</v>
      </c>
      <c r="D211" s="39">
        <v>0</v>
      </c>
      <c r="E211"/>
      <c r="F211"/>
      <c r="G211"/>
      <c r="H211"/>
      <c r="I211"/>
      <c r="J211"/>
      <c r="K211"/>
      <c r="L211"/>
    </row>
    <row r="212" spans="1:12" s="14" customFormat="1" ht="15" customHeight="1" x14ac:dyDescent="0.3">
      <c r="A212" s="52" t="s">
        <v>62</v>
      </c>
      <c r="B212" s="52" t="s">
        <v>62</v>
      </c>
      <c r="C212" s="39">
        <v>17</v>
      </c>
      <c r="D212" s="39">
        <v>45</v>
      </c>
      <c r="E212"/>
      <c r="F212"/>
      <c r="G212"/>
      <c r="H212"/>
      <c r="I212"/>
      <c r="J212"/>
      <c r="K212"/>
      <c r="L212"/>
    </row>
    <row r="213" spans="1:12" s="14" customFormat="1" ht="15" customHeight="1" x14ac:dyDescent="0.3">
      <c r="A213" s="52" t="s">
        <v>446</v>
      </c>
      <c r="B213" s="52"/>
      <c r="C213" s="39">
        <v>18</v>
      </c>
      <c r="D213" s="39">
        <v>50</v>
      </c>
      <c r="E213"/>
      <c r="F213"/>
      <c r="G213"/>
      <c r="H213"/>
      <c r="I213"/>
      <c r="J213"/>
      <c r="K213"/>
      <c r="L213"/>
    </row>
    <row r="214" spans="1:12" s="14" customFormat="1" ht="15" customHeight="1" x14ac:dyDescent="0.3">
      <c r="A214" s="52" t="s">
        <v>107</v>
      </c>
      <c r="B214" s="52" t="s">
        <v>138</v>
      </c>
      <c r="C214" s="39">
        <v>14</v>
      </c>
      <c r="D214" s="39">
        <v>1</v>
      </c>
      <c r="E214"/>
      <c r="F214"/>
      <c r="G214"/>
      <c r="H214"/>
      <c r="I214"/>
      <c r="J214"/>
      <c r="K214"/>
      <c r="L214"/>
    </row>
    <row r="215" spans="1:12" s="14" customFormat="1" ht="15" customHeight="1" x14ac:dyDescent="0.3">
      <c r="A215" s="52" t="s">
        <v>107</v>
      </c>
      <c r="B215" s="52" t="s">
        <v>211</v>
      </c>
      <c r="C215" s="39">
        <v>2</v>
      </c>
      <c r="D215" s="39">
        <v>0</v>
      </c>
      <c r="E215"/>
      <c r="F215"/>
      <c r="G215"/>
      <c r="H215"/>
      <c r="I215"/>
      <c r="J215"/>
      <c r="K215"/>
      <c r="L215"/>
    </row>
    <row r="216" spans="1:12" s="14" customFormat="1" ht="15" customHeight="1" x14ac:dyDescent="0.3">
      <c r="A216" s="52" t="s">
        <v>107</v>
      </c>
      <c r="B216" s="52" t="s">
        <v>190</v>
      </c>
      <c r="C216" s="39">
        <v>0</v>
      </c>
      <c r="D216" s="39">
        <v>0</v>
      </c>
      <c r="E216"/>
      <c r="F216"/>
      <c r="G216"/>
      <c r="H216"/>
      <c r="I216"/>
      <c r="J216"/>
      <c r="K216"/>
      <c r="L216"/>
    </row>
    <row r="217" spans="1:12" s="14" customFormat="1" ht="15" customHeight="1" x14ac:dyDescent="0.3">
      <c r="A217" s="52" t="s">
        <v>107</v>
      </c>
      <c r="B217" s="52" t="s">
        <v>191</v>
      </c>
      <c r="C217" s="39">
        <v>6</v>
      </c>
      <c r="D217" s="39">
        <v>0</v>
      </c>
      <c r="E217"/>
      <c r="F217"/>
      <c r="G217"/>
      <c r="H217"/>
      <c r="I217"/>
      <c r="J217"/>
      <c r="K217"/>
      <c r="L217"/>
    </row>
    <row r="218" spans="1:12" s="14" customFormat="1" ht="15" customHeight="1" x14ac:dyDescent="0.3">
      <c r="A218" s="52" t="s">
        <v>107</v>
      </c>
      <c r="B218" s="52" t="s">
        <v>109</v>
      </c>
      <c r="C218" s="39">
        <v>1</v>
      </c>
      <c r="D218" s="39">
        <v>0</v>
      </c>
      <c r="E218"/>
      <c r="F218"/>
      <c r="G218"/>
      <c r="H218"/>
      <c r="I218"/>
      <c r="J218"/>
      <c r="K218"/>
      <c r="L218"/>
    </row>
    <row r="219" spans="1:12" s="14" customFormat="1" ht="15" customHeight="1" x14ac:dyDescent="0.3">
      <c r="A219" s="52" t="s">
        <v>107</v>
      </c>
      <c r="B219" s="52" t="s">
        <v>139</v>
      </c>
      <c r="C219" s="39">
        <v>22</v>
      </c>
      <c r="D219" s="39">
        <v>0</v>
      </c>
      <c r="E219"/>
      <c r="F219"/>
      <c r="G219"/>
      <c r="H219"/>
      <c r="I219"/>
      <c r="J219"/>
      <c r="K219"/>
      <c r="L219"/>
    </row>
    <row r="220" spans="1:12" s="14" customFormat="1" ht="15" customHeight="1" x14ac:dyDescent="0.3">
      <c r="A220" s="52" t="s">
        <v>107</v>
      </c>
      <c r="B220" s="52" t="s">
        <v>215</v>
      </c>
      <c r="C220" s="39">
        <v>0</v>
      </c>
      <c r="D220" s="39">
        <v>0</v>
      </c>
      <c r="E220"/>
      <c r="F220"/>
      <c r="G220"/>
      <c r="H220"/>
      <c r="I220"/>
      <c r="J220"/>
      <c r="K220"/>
      <c r="L220"/>
    </row>
    <row r="221" spans="1:12" s="14" customFormat="1" ht="15" customHeight="1" x14ac:dyDescent="0.3">
      <c r="A221" s="52" t="s">
        <v>107</v>
      </c>
      <c r="B221" s="52" t="s">
        <v>108</v>
      </c>
      <c r="C221" s="39">
        <v>2</v>
      </c>
      <c r="D221" s="39">
        <v>0</v>
      </c>
      <c r="E221"/>
      <c r="F221"/>
      <c r="G221"/>
      <c r="H221"/>
      <c r="I221"/>
      <c r="J221"/>
      <c r="K221"/>
      <c r="L221"/>
    </row>
    <row r="222" spans="1:12" s="14" customFormat="1" ht="15" customHeight="1" x14ac:dyDescent="0.3">
      <c r="A222" s="52" t="s">
        <v>107</v>
      </c>
      <c r="B222" s="52" t="s">
        <v>107</v>
      </c>
      <c r="C222" s="39">
        <v>9</v>
      </c>
      <c r="D222" s="39">
        <v>0</v>
      </c>
      <c r="E222"/>
      <c r="F222"/>
      <c r="G222"/>
      <c r="H222"/>
      <c r="I222"/>
      <c r="J222"/>
      <c r="K222"/>
      <c r="L222"/>
    </row>
    <row r="223" spans="1:12" s="14" customFormat="1" ht="15" customHeight="1" x14ac:dyDescent="0.3">
      <c r="A223" s="52" t="s">
        <v>107</v>
      </c>
      <c r="B223" s="52" t="s">
        <v>140</v>
      </c>
      <c r="C223" s="39">
        <v>5</v>
      </c>
      <c r="D223" s="39">
        <v>0</v>
      </c>
      <c r="E223"/>
      <c r="F223"/>
      <c r="G223"/>
      <c r="H223"/>
      <c r="I223"/>
      <c r="J223"/>
      <c r="K223"/>
      <c r="L223"/>
    </row>
    <row r="224" spans="1:12" s="14" customFormat="1" ht="15" customHeight="1" x14ac:dyDescent="0.3">
      <c r="A224" s="52" t="s">
        <v>343</v>
      </c>
      <c r="B224" s="52"/>
      <c r="C224" s="39">
        <v>61</v>
      </c>
      <c r="D224" s="39">
        <v>1</v>
      </c>
      <c r="E224"/>
      <c r="F224"/>
      <c r="G224"/>
      <c r="H224"/>
      <c r="I224"/>
      <c r="J224"/>
      <c r="K224"/>
      <c r="L224"/>
    </row>
    <row r="225" spans="1:12" s="14" customFormat="1" ht="15" customHeight="1" x14ac:dyDescent="0.3">
      <c r="A225" s="52" t="s">
        <v>66</v>
      </c>
      <c r="B225" s="52" t="s">
        <v>68</v>
      </c>
      <c r="C225" s="39">
        <v>3</v>
      </c>
      <c r="D225" s="39">
        <v>0</v>
      </c>
      <c r="E225"/>
      <c r="F225"/>
      <c r="G225"/>
      <c r="H225"/>
      <c r="I225"/>
      <c r="J225"/>
      <c r="K225"/>
      <c r="L225"/>
    </row>
    <row r="226" spans="1:12" s="14" customFormat="1" ht="15" customHeight="1" x14ac:dyDescent="0.3">
      <c r="A226" s="52" t="s">
        <v>66</v>
      </c>
      <c r="B226" s="52" t="s">
        <v>69</v>
      </c>
      <c r="C226" s="39">
        <v>0</v>
      </c>
      <c r="D226" s="39">
        <v>19</v>
      </c>
      <c r="E226"/>
      <c r="F226"/>
      <c r="G226"/>
      <c r="H226"/>
      <c r="I226"/>
      <c r="J226"/>
      <c r="K226"/>
      <c r="L226"/>
    </row>
    <row r="227" spans="1:12" s="14" customFormat="1" ht="15" customHeight="1" x14ac:dyDescent="0.3">
      <c r="A227" s="52" t="s">
        <v>66</v>
      </c>
      <c r="B227" s="52" t="s">
        <v>67</v>
      </c>
      <c r="C227" s="39">
        <v>0</v>
      </c>
      <c r="D227" s="39">
        <v>0</v>
      </c>
      <c r="E227"/>
      <c r="F227"/>
      <c r="G227"/>
      <c r="H227"/>
      <c r="I227"/>
      <c r="J227"/>
      <c r="K227"/>
      <c r="L227"/>
    </row>
    <row r="228" spans="1:12" s="14" customFormat="1" ht="15" customHeight="1" x14ac:dyDescent="0.3">
      <c r="A228" s="52" t="s">
        <v>66</v>
      </c>
      <c r="B228" s="52" t="s">
        <v>66</v>
      </c>
      <c r="C228" s="39">
        <v>62</v>
      </c>
      <c r="D228" s="39">
        <v>1</v>
      </c>
      <c r="E228"/>
      <c r="F228"/>
      <c r="G228"/>
      <c r="H228"/>
      <c r="I228"/>
      <c r="J228"/>
      <c r="K228"/>
      <c r="L228"/>
    </row>
    <row r="229" spans="1:12" s="14" customFormat="1" ht="15" customHeight="1" x14ac:dyDescent="0.3">
      <c r="A229" s="52" t="s">
        <v>447</v>
      </c>
      <c r="B229" s="52"/>
      <c r="C229" s="39">
        <v>65</v>
      </c>
      <c r="D229" s="39">
        <v>20</v>
      </c>
      <c r="E229"/>
      <c r="F229"/>
      <c r="G229"/>
      <c r="H229"/>
      <c r="I229"/>
      <c r="J229"/>
      <c r="K229"/>
      <c r="L229"/>
    </row>
    <row r="230" spans="1:12" s="14" customFormat="1" ht="15" customHeight="1" x14ac:dyDescent="0.3">
      <c r="A230" s="52" t="s">
        <v>77</v>
      </c>
      <c r="B230" s="52" t="s">
        <v>77</v>
      </c>
      <c r="C230" s="39">
        <v>1</v>
      </c>
      <c r="D230" s="39">
        <v>0</v>
      </c>
      <c r="E230"/>
      <c r="F230"/>
      <c r="G230"/>
      <c r="H230"/>
      <c r="I230"/>
      <c r="J230"/>
      <c r="K230"/>
      <c r="L230"/>
    </row>
    <row r="231" spans="1:12" s="14" customFormat="1" ht="15" customHeight="1" x14ac:dyDescent="0.3">
      <c r="A231" s="52" t="s">
        <v>448</v>
      </c>
      <c r="B231" s="52"/>
      <c r="C231" s="39">
        <v>1</v>
      </c>
      <c r="D231" s="39">
        <v>0</v>
      </c>
      <c r="E231"/>
      <c r="F231"/>
      <c r="G231"/>
      <c r="H231"/>
      <c r="I231"/>
      <c r="J231"/>
      <c r="K231"/>
      <c r="L231"/>
    </row>
    <row r="232" spans="1:12" s="14" customFormat="1" ht="15" customHeight="1" x14ac:dyDescent="0.3">
      <c r="A232" s="52" t="s">
        <v>367</v>
      </c>
      <c r="B232" s="52" t="s">
        <v>79</v>
      </c>
      <c r="C232" s="39">
        <v>0</v>
      </c>
      <c r="D232" s="39">
        <v>0</v>
      </c>
      <c r="E232"/>
      <c r="F232"/>
      <c r="G232"/>
      <c r="H232"/>
      <c r="I232"/>
      <c r="J232"/>
      <c r="K232"/>
      <c r="L232"/>
    </row>
    <row r="233" spans="1:12" s="14" customFormat="1" ht="15" customHeight="1" x14ac:dyDescent="0.3">
      <c r="A233" s="52" t="s">
        <v>367</v>
      </c>
      <c r="B233" s="52" t="s">
        <v>218</v>
      </c>
      <c r="C233" s="39">
        <v>0</v>
      </c>
      <c r="D233" s="39">
        <v>0</v>
      </c>
      <c r="E233"/>
      <c r="F233"/>
      <c r="G233"/>
      <c r="H233"/>
      <c r="I233"/>
      <c r="J233"/>
      <c r="K233"/>
      <c r="L233"/>
    </row>
    <row r="234" spans="1:12" s="14" customFormat="1" ht="15" customHeight="1" x14ac:dyDescent="0.3">
      <c r="A234" s="52" t="s">
        <v>367</v>
      </c>
      <c r="B234" s="52" t="s">
        <v>60</v>
      </c>
      <c r="C234" s="39">
        <v>1</v>
      </c>
      <c r="D234" s="39">
        <v>0</v>
      </c>
      <c r="E234"/>
      <c r="F234"/>
      <c r="G234"/>
      <c r="H234"/>
      <c r="I234"/>
      <c r="J234"/>
      <c r="K234"/>
      <c r="L234"/>
    </row>
    <row r="235" spans="1:12" s="14" customFormat="1" ht="15" customHeight="1" x14ac:dyDescent="0.3">
      <c r="A235" s="52" t="s">
        <v>367</v>
      </c>
      <c r="B235" s="52" t="s">
        <v>88</v>
      </c>
      <c r="C235" s="39">
        <v>1</v>
      </c>
      <c r="D235" s="39">
        <v>0</v>
      </c>
      <c r="E235"/>
      <c r="F235"/>
      <c r="G235"/>
      <c r="H235"/>
      <c r="I235"/>
      <c r="J235"/>
      <c r="K235"/>
      <c r="L235"/>
    </row>
    <row r="236" spans="1:12" s="14" customFormat="1" ht="15" customHeight="1" x14ac:dyDescent="0.3">
      <c r="A236" s="52" t="s">
        <v>367</v>
      </c>
      <c r="B236" s="52" t="s">
        <v>78</v>
      </c>
      <c r="C236" s="39">
        <v>0</v>
      </c>
      <c r="D236" s="39">
        <v>1</v>
      </c>
      <c r="E236"/>
      <c r="F236"/>
      <c r="G236"/>
      <c r="H236"/>
      <c r="I236"/>
      <c r="J236"/>
      <c r="K236"/>
      <c r="L236"/>
    </row>
    <row r="237" spans="1:12" s="14" customFormat="1" ht="15" customHeight="1" x14ac:dyDescent="0.3">
      <c r="A237" s="52" t="s">
        <v>449</v>
      </c>
      <c r="B237" s="52"/>
      <c r="C237" s="39">
        <v>2</v>
      </c>
      <c r="D237" s="39">
        <v>1</v>
      </c>
      <c r="E237"/>
      <c r="F237"/>
      <c r="G237"/>
      <c r="H237"/>
      <c r="I237"/>
      <c r="J237"/>
      <c r="K237"/>
      <c r="L237"/>
    </row>
    <row r="238" spans="1:12" s="14" customFormat="1" ht="15" customHeight="1" x14ac:dyDescent="0.3">
      <c r="A238" s="52" t="s">
        <v>110</v>
      </c>
      <c r="B238" s="52" t="s">
        <v>112</v>
      </c>
      <c r="C238" s="39">
        <v>1</v>
      </c>
      <c r="D238" s="39">
        <v>3</v>
      </c>
      <c r="E238"/>
      <c r="F238"/>
      <c r="G238"/>
      <c r="H238"/>
      <c r="I238"/>
      <c r="J238"/>
      <c r="K238"/>
      <c r="L238"/>
    </row>
    <row r="239" spans="1:12" s="14" customFormat="1" ht="15" customHeight="1" x14ac:dyDescent="0.3">
      <c r="A239" s="52" t="s">
        <v>110</v>
      </c>
      <c r="B239" s="52" t="s">
        <v>114</v>
      </c>
      <c r="C239" s="39">
        <v>7</v>
      </c>
      <c r="D239" s="39">
        <v>0</v>
      </c>
      <c r="E239"/>
      <c r="F239"/>
      <c r="G239"/>
      <c r="H239"/>
      <c r="I239"/>
      <c r="J239"/>
      <c r="K239"/>
      <c r="L239"/>
    </row>
    <row r="240" spans="1:12" s="14" customFormat="1" ht="15" customHeight="1" x14ac:dyDescent="0.3">
      <c r="A240" s="52" t="s">
        <v>110</v>
      </c>
      <c r="B240" s="52" t="s">
        <v>113</v>
      </c>
      <c r="C240" s="39">
        <v>2</v>
      </c>
      <c r="D240" s="39">
        <v>0</v>
      </c>
      <c r="E240"/>
      <c r="F240"/>
      <c r="G240"/>
      <c r="H240"/>
      <c r="I240"/>
      <c r="J240"/>
      <c r="K240"/>
      <c r="L240"/>
    </row>
    <row r="241" spans="1:12" s="14" customFormat="1" ht="15" customHeight="1" x14ac:dyDescent="0.3">
      <c r="A241" s="52" t="s">
        <v>110</v>
      </c>
      <c r="B241" s="52" t="s">
        <v>115</v>
      </c>
      <c r="C241" s="39">
        <v>2</v>
      </c>
      <c r="D241" s="39">
        <v>0</v>
      </c>
      <c r="E241"/>
      <c r="F241"/>
      <c r="G241"/>
      <c r="H241"/>
      <c r="I241"/>
      <c r="J241"/>
      <c r="K241"/>
      <c r="L241"/>
    </row>
    <row r="242" spans="1:12" s="14" customFormat="1" ht="15" customHeight="1" x14ac:dyDescent="0.3">
      <c r="A242" s="52" t="s">
        <v>110</v>
      </c>
      <c r="B242" s="52" t="s">
        <v>110</v>
      </c>
      <c r="C242" s="39">
        <v>59</v>
      </c>
      <c r="D242" s="39">
        <v>34</v>
      </c>
      <c r="E242"/>
      <c r="F242"/>
      <c r="G242"/>
      <c r="H242"/>
      <c r="I242"/>
      <c r="J242"/>
      <c r="K242"/>
      <c r="L242"/>
    </row>
    <row r="243" spans="1:12" s="14" customFormat="1" ht="15" customHeight="1" x14ac:dyDescent="0.3">
      <c r="A243" s="52" t="s">
        <v>110</v>
      </c>
      <c r="B243" s="52" t="s">
        <v>111</v>
      </c>
      <c r="C243" s="39">
        <v>2</v>
      </c>
      <c r="D243" s="39">
        <v>1</v>
      </c>
      <c r="E243"/>
      <c r="F243"/>
      <c r="G243"/>
      <c r="H243"/>
      <c r="I243"/>
      <c r="J243"/>
      <c r="K243"/>
      <c r="L243"/>
    </row>
    <row r="244" spans="1:12" s="14" customFormat="1" ht="15" customHeight="1" x14ac:dyDescent="0.3">
      <c r="A244" s="52" t="s">
        <v>110</v>
      </c>
      <c r="B244" s="52" t="s">
        <v>471</v>
      </c>
      <c r="C244" s="39">
        <v>20</v>
      </c>
      <c r="D244" s="39">
        <v>0</v>
      </c>
      <c r="E244"/>
      <c r="F244"/>
      <c r="G244"/>
      <c r="H244"/>
      <c r="I244"/>
      <c r="J244"/>
      <c r="K244"/>
      <c r="L244"/>
    </row>
    <row r="245" spans="1:12" s="14" customFormat="1" ht="15" customHeight="1" x14ac:dyDescent="0.3">
      <c r="A245" s="52" t="s">
        <v>344</v>
      </c>
      <c r="B245" s="52"/>
      <c r="C245" s="39">
        <v>93</v>
      </c>
      <c r="D245" s="39">
        <v>38</v>
      </c>
      <c r="E245"/>
      <c r="F245"/>
      <c r="G245"/>
      <c r="H245"/>
      <c r="I245"/>
      <c r="J245"/>
      <c r="K245"/>
      <c r="L245"/>
    </row>
    <row r="246" spans="1:12" s="14" customFormat="1" ht="15" customHeight="1" x14ac:dyDescent="0.3">
      <c r="A246" s="52" t="s">
        <v>194</v>
      </c>
      <c r="B246" s="52" t="s">
        <v>194</v>
      </c>
      <c r="C246" s="39">
        <v>67</v>
      </c>
      <c r="D246" s="39">
        <v>12</v>
      </c>
      <c r="E246"/>
      <c r="F246"/>
      <c r="G246"/>
      <c r="H246"/>
      <c r="I246"/>
      <c r="J246"/>
      <c r="K246"/>
      <c r="L246"/>
    </row>
    <row r="247" spans="1:12" s="14" customFormat="1" ht="15" customHeight="1" x14ac:dyDescent="0.3">
      <c r="A247" t="s">
        <v>530</v>
      </c>
      <c r="B247"/>
      <c r="C247" s="39">
        <v>67</v>
      </c>
      <c r="D247" s="39">
        <v>12</v>
      </c>
      <c r="E247"/>
      <c r="F247"/>
      <c r="G247"/>
      <c r="H247"/>
      <c r="I247"/>
      <c r="J247"/>
      <c r="K247"/>
      <c r="L247"/>
    </row>
    <row r="248" spans="1:12" s="14" customFormat="1" ht="15" customHeight="1" x14ac:dyDescent="0.3">
      <c r="A248" s="14" t="s">
        <v>234</v>
      </c>
      <c r="C248" s="39">
        <v>1778</v>
      </c>
      <c r="D248" s="39">
        <v>754</v>
      </c>
      <c r="E248"/>
      <c r="F248"/>
      <c r="G248"/>
      <c r="H248"/>
      <c r="I248"/>
      <c r="J248"/>
      <c r="K248"/>
      <c r="L248"/>
    </row>
    <row r="249" spans="1:12" s="14" customFormat="1" ht="15" customHeight="1" x14ac:dyDescent="0.3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s="14" customFormat="1" ht="15" customHeight="1" x14ac:dyDescent="0.3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s="14" customFormat="1" ht="15" customHeight="1" x14ac:dyDescent="0.3">
      <c r="A251"/>
      <c r="B251"/>
      <c r="C251" s="169"/>
      <c r="D251" s="169"/>
      <c r="E251"/>
      <c r="F251"/>
      <c r="G251"/>
      <c r="H251"/>
      <c r="I251"/>
      <c r="J251"/>
      <c r="K251"/>
      <c r="L251"/>
    </row>
    <row r="252" spans="1:12" s="14" customFormat="1" ht="15" customHeight="1" x14ac:dyDescent="0.3">
      <c r="A252"/>
      <c r="B252"/>
      <c r="C252" s="169"/>
      <c r="D252" s="169"/>
      <c r="E252"/>
      <c r="F252"/>
      <c r="G252"/>
      <c r="H252"/>
      <c r="I252"/>
      <c r="J252"/>
      <c r="K252"/>
      <c r="L252"/>
    </row>
    <row r="253" spans="1:12" s="14" customFormat="1" ht="15" customHeight="1" x14ac:dyDescent="0.3">
      <c r="A253"/>
      <c r="B253" s="54"/>
      <c r="C253" s="54"/>
      <c r="D253" s="169"/>
      <c r="E253"/>
      <c r="F253"/>
      <c r="G253"/>
      <c r="H253"/>
      <c r="I253"/>
      <c r="J253"/>
      <c r="K253"/>
      <c r="L253"/>
    </row>
    <row r="254" spans="1:12" s="14" customFormat="1" ht="15" customHeight="1" x14ac:dyDescent="0.3">
      <c r="A254"/>
      <c r="B254" s="54"/>
      <c r="C254" s="54"/>
      <c r="D254" s="169"/>
      <c r="E254"/>
      <c r="F254"/>
      <c r="G254"/>
      <c r="H254"/>
      <c r="I254"/>
      <c r="J254"/>
      <c r="K254"/>
      <c r="L254"/>
    </row>
    <row r="255" spans="1:12" s="14" customFormat="1" ht="15" customHeight="1" x14ac:dyDescent="0.3">
      <c r="A255"/>
      <c r="B255" s="54"/>
      <c r="C255" s="54"/>
      <c r="D255" s="169"/>
      <c r="E255"/>
      <c r="F255"/>
      <c r="G255"/>
      <c r="H255"/>
      <c r="I255"/>
      <c r="J255"/>
      <c r="K255"/>
      <c r="L255"/>
    </row>
    <row r="256" spans="1:12" s="14" customFormat="1" ht="15" customHeight="1" x14ac:dyDescent="0.3">
      <c r="A256"/>
      <c r="B256" s="54"/>
      <c r="C256" s="54"/>
      <c r="D256" s="169"/>
      <c r="E256"/>
      <c r="F256"/>
      <c r="G256"/>
      <c r="H256"/>
      <c r="I256"/>
      <c r="J256"/>
      <c r="K256"/>
      <c r="L256"/>
    </row>
    <row r="257" spans="1:12" s="14" customFormat="1" ht="15" customHeight="1" x14ac:dyDescent="0.3">
      <c r="A257"/>
      <c r="B257" s="54"/>
      <c r="C257" s="54"/>
      <c r="D257" s="169"/>
      <c r="E257"/>
      <c r="F257"/>
      <c r="G257"/>
      <c r="H257"/>
      <c r="I257"/>
      <c r="J257"/>
      <c r="K257"/>
      <c r="L257"/>
    </row>
    <row r="258" spans="1:12" s="14" customFormat="1" ht="15" customHeight="1" x14ac:dyDescent="0.3">
      <c r="A258"/>
      <c r="B258" s="54"/>
      <c r="C258" s="54"/>
      <c r="D258" s="169"/>
      <c r="E258"/>
      <c r="F258"/>
      <c r="G258"/>
      <c r="H258"/>
      <c r="I258"/>
      <c r="J258"/>
      <c r="K258"/>
      <c r="L258"/>
    </row>
    <row r="259" spans="1:12" s="14" customFormat="1" ht="15" customHeight="1" x14ac:dyDescent="0.3">
      <c r="A259"/>
      <c r="B259" s="54"/>
      <c r="C259" s="54"/>
      <c r="D259" s="169"/>
      <c r="E259"/>
      <c r="F259"/>
      <c r="G259"/>
      <c r="H259"/>
      <c r="I259"/>
      <c r="J259"/>
      <c r="K259"/>
      <c r="L259"/>
    </row>
    <row r="260" spans="1:12" s="14" customFormat="1" ht="15" customHeight="1" x14ac:dyDescent="0.3">
      <c r="A260"/>
      <c r="B260" s="54"/>
      <c r="C260" s="54"/>
      <c r="D260" s="169"/>
      <c r="E260"/>
      <c r="F260"/>
      <c r="G260"/>
      <c r="H260"/>
      <c r="I260"/>
      <c r="J260"/>
      <c r="K260"/>
      <c r="L260"/>
    </row>
    <row r="261" spans="1:12" s="14" customFormat="1" ht="15" customHeight="1" x14ac:dyDescent="0.3">
      <c r="A261"/>
      <c r="B261" s="54"/>
      <c r="C261" s="54"/>
      <c r="D261" s="169"/>
      <c r="E261"/>
      <c r="F261"/>
      <c r="G261"/>
      <c r="H261"/>
      <c r="I261"/>
      <c r="J261"/>
      <c r="K261"/>
      <c r="L261"/>
    </row>
    <row r="262" spans="1:12" s="14" customFormat="1" ht="15" customHeight="1" x14ac:dyDescent="0.3">
      <c r="A262"/>
      <c r="B262" s="54"/>
      <c r="C262" s="54"/>
      <c r="D262" s="169"/>
      <c r="E262"/>
      <c r="F262"/>
      <c r="G262"/>
      <c r="H262"/>
      <c r="I262"/>
      <c r="J262"/>
      <c r="K262"/>
      <c r="L262"/>
    </row>
    <row r="263" spans="1:12" s="14" customFormat="1" ht="15" customHeight="1" x14ac:dyDescent="0.3">
      <c r="A263"/>
      <c r="B263" s="54"/>
      <c r="C263" s="54"/>
      <c r="D263" s="169"/>
      <c r="E263"/>
      <c r="F263"/>
      <c r="G263"/>
      <c r="H263"/>
      <c r="I263"/>
      <c r="J263"/>
      <c r="K263"/>
      <c r="L263"/>
    </row>
    <row r="264" spans="1:12" s="14" customFormat="1" ht="15" customHeight="1" x14ac:dyDescent="0.3">
      <c r="A264"/>
      <c r="B264" s="54"/>
      <c r="C264" s="54"/>
      <c r="D264" s="169"/>
      <c r="E264"/>
      <c r="F264"/>
      <c r="G264"/>
      <c r="H264"/>
      <c r="I264"/>
      <c r="J264"/>
      <c r="K264"/>
      <c r="L264"/>
    </row>
    <row r="265" spans="1:12" s="14" customFormat="1" ht="15" customHeight="1" x14ac:dyDescent="0.3">
      <c r="A265"/>
      <c r="B265" s="54"/>
      <c r="C265" s="54"/>
      <c r="D265" s="169"/>
      <c r="E265"/>
      <c r="F265"/>
      <c r="G265"/>
      <c r="H265"/>
      <c r="I265"/>
      <c r="J265"/>
      <c r="K265"/>
      <c r="L265"/>
    </row>
    <row r="266" spans="1:12" s="14" customFormat="1" ht="15" customHeight="1" x14ac:dyDescent="0.3">
      <c r="A266"/>
      <c r="B266" s="54"/>
      <c r="C266" s="54"/>
      <c r="D266" s="169"/>
      <c r="E266"/>
      <c r="F266"/>
      <c r="G266"/>
      <c r="H266"/>
      <c r="I266"/>
      <c r="J266"/>
      <c r="K266"/>
      <c r="L266"/>
    </row>
    <row r="267" spans="1:12" s="14" customFormat="1" ht="15" customHeight="1" x14ac:dyDescent="0.3">
      <c r="A267"/>
      <c r="B267" s="54"/>
      <c r="C267" s="54"/>
      <c r="D267" s="169"/>
      <c r="E267"/>
      <c r="F267"/>
      <c r="G267"/>
      <c r="H267"/>
      <c r="I267"/>
      <c r="J267"/>
      <c r="K267"/>
      <c r="L267"/>
    </row>
    <row r="268" spans="1:12" s="14" customFormat="1" ht="15" customHeight="1" x14ac:dyDescent="0.3">
      <c r="A268"/>
      <c r="B268" s="54"/>
      <c r="C268" s="54"/>
      <c r="D268" s="169"/>
      <c r="E268"/>
      <c r="F268"/>
      <c r="G268"/>
      <c r="H268"/>
      <c r="I268"/>
      <c r="J268"/>
      <c r="K268"/>
      <c r="L268"/>
    </row>
    <row r="269" spans="1:12" s="14" customFormat="1" ht="15" customHeight="1" x14ac:dyDescent="0.3">
      <c r="A269"/>
      <c r="B269" s="54"/>
      <c r="C269" s="54"/>
      <c r="D269" s="169"/>
      <c r="E269"/>
      <c r="F269"/>
      <c r="G269"/>
      <c r="H269"/>
      <c r="I269"/>
      <c r="J269"/>
      <c r="K269"/>
      <c r="L269"/>
    </row>
    <row r="270" spans="1:12" s="14" customFormat="1" ht="15" customHeight="1" x14ac:dyDescent="0.3">
      <c r="A270"/>
      <c r="B270" s="54"/>
      <c r="C270" s="54"/>
      <c r="D270" s="169"/>
      <c r="E270"/>
      <c r="F270"/>
      <c r="G270"/>
      <c r="H270"/>
      <c r="I270"/>
      <c r="J270"/>
      <c r="K270"/>
      <c r="L270"/>
    </row>
    <row r="271" spans="1:12" s="14" customFormat="1" ht="15" customHeight="1" x14ac:dyDescent="0.3">
      <c r="A271"/>
      <c r="B271" s="54"/>
      <c r="C271" s="54"/>
      <c r="D271" s="169"/>
      <c r="E271"/>
      <c r="F271"/>
      <c r="G271"/>
      <c r="H271"/>
      <c r="I271"/>
      <c r="J271"/>
      <c r="K271"/>
      <c r="L271"/>
    </row>
    <row r="272" spans="1:12" s="14" customFormat="1" ht="15" customHeight="1" x14ac:dyDescent="0.3">
      <c r="A272"/>
      <c r="B272" s="54"/>
      <c r="C272" s="54"/>
      <c r="D272" s="169"/>
      <c r="E272"/>
      <c r="F272"/>
      <c r="G272"/>
      <c r="H272"/>
      <c r="I272"/>
      <c r="J272"/>
      <c r="K272"/>
      <c r="L272"/>
    </row>
    <row r="273" spans="1:12" s="14" customFormat="1" ht="15" customHeight="1" x14ac:dyDescent="0.3">
      <c r="A273"/>
      <c r="B273" s="54"/>
      <c r="C273" s="54"/>
      <c r="D273" s="169"/>
      <c r="E273"/>
      <c r="F273"/>
      <c r="G273"/>
      <c r="H273"/>
      <c r="I273"/>
      <c r="J273"/>
      <c r="K273"/>
      <c r="L273"/>
    </row>
    <row r="274" spans="1:12" s="14" customFormat="1" ht="15" customHeight="1" x14ac:dyDescent="0.3">
      <c r="A274"/>
      <c r="B274" s="54"/>
      <c r="C274" s="54"/>
      <c r="D274" s="169"/>
      <c r="E274"/>
      <c r="F274"/>
      <c r="G274"/>
      <c r="H274"/>
      <c r="I274"/>
      <c r="J274"/>
      <c r="K274"/>
      <c r="L274"/>
    </row>
    <row r="275" spans="1:12" s="14" customFormat="1" ht="15" customHeight="1" x14ac:dyDescent="0.3">
      <c r="A275"/>
      <c r="B275" s="54"/>
      <c r="C275" s="54"/>
      <c r="D275" s="169"/>
      <c r="E275"/>
      <c r="F275"/>
      <c r="G275"/>
      <c r="H275"/>
      <c r="I275"/>
      <c r="J275"/>
      <c r="K275"/>
      <c r="L275"/>
    </row>
    <row r="276" spans="1:12" s="14" customFormat="1" ht="15" customHeight="1" x14ac:dyDescent="0.3">
      <c r="A276"/>
      <c r="B276" s="54"/>
      <c r="C276" s="54"/>
      <c r="D276" s="169"/>
      <c r="E276"/>
      <c r="F276"/>
      <c r="G276"/>
      <c r="H276"/>
      <c r="I276"/>
      <c r="J276"/>
      <c r="K276"/>
      <c r="L276"/>
    </row>
    <row r="277" spans="1:12" s="14" customFormat="1" ht="15" customHeight="1" x14ac:dyDescent="0.3">
      <c r="A277"/>
      <c r="B277" s="54"/>
      <c r="C277" s="54"/>
      <c r="D277" s="169"/>
      <c r="E277"/>
      <c r="F277"/>
      <c r="G277"/>
      <c r="H277"/>
      <c r="I277"/>
      <c r="J277"/>
      <c r="K277"/>
      <c r="L277"/>
    </row>
    <row r="278" spans="1:12" s="14" customFormat="1" ht="15" customHeight="1" x14ac:dyDescent="0.3">
      <c r="A278"/>
      <c r="B278" s="54"/>
      <c r="C278" s="54"/>
      <c r="D278" s="169"/>
      <c r="E278"/>
      <c r="F278"/>
      <c r="G278"/>
      <c r="H278"/>
      <c r="I278"/>
      <c r="J278"/>
      <c r="K278"/>
      <c r="L278"/>
    </row>
    <row r="279" spans="1:12" s="14" customFormat="1" ht="15" customHeight="1" x14ac:dyDescent="0.3">
      <c r="A279"/>
      <c r="B279" s="54"/>
      <c r="C279" s="54"/>
      <c r="D279" s="169"/>
      <c r="E279"/>
      <c r="F279"/>
      <c r="G279"/>
      <c r="H279"/>
      <c r="I279"/>
      <c r="J279"/>
      <c r="K279"/>
      <c r="L279"/>
    </row>
    <row r="280" spans="1:12" s="14" customFormat="1" ht="15" customHeight="1" x14ac:dyDescent="0.3">
      <c r="A280"/>
      <c r="B280" s="54"/>
      <c r="C280" s="54"/>
      <c r="D280" s="169"/>
      <c r="E280"/>
      <c r="F280"/>
      <c r="G280"/>
      <c r="H280"/>
      <c r="I280"/>
      <c r="J280"/>
      <c r="K280"/>
      <c r="L280"/>
    </row>
    <row r="281" spans="1:12" s="14" customFormat="1" ht="15" customHeight="1" x14ac:dyDescent="0.3">
      <c r="A281"/>
      <c r="B281" s="54"/>
      <c r="C281" s="54"/>
      <c r="D281" s="169"/>
      <c r="E281"/>
      <c r="F281"/>
      <c r="G281"/>
      <c r="H281"/>
      <c r="I281"/>
      <c r="J281"/>
      <c r="K281"/>
      <c r="L281"/>
    </row>
    <row r="282" spans="1:12" s="14" customFormat="1" ht="15" customHeight="1" x14ac:dyDescent="0.3">
      <c r="A282"/>
      <c r="B282" s="54"/>
      <c r="C282" s="54"/>
      <c r="D282" s="169"/>
      <c r="E282"/>
      <c r="F282"/>
      <c r="G282"/>
      <c r="H282"/>
      <c r="I282"/>
      <c r="J282"/>
      <c r="K282"/>
      <c r="L282"/>
    </row>
    <row r="283" spans="1:12" s="14" customFormat="1" ht="15" customHeight="1" x14ac:dyDescent="0.3">
      <c r="A283"/>
      <c r="B283" s="54"/>
      <c r="C283" s="54"/>
      <c r="D283" s="169"/>
      <c r="E283"/>
      <c r="F283"/>
      <c r="G283"/>
      <c r="H283"/>
      <c r="I283"/>
      <c r="J283"/>
      <c r="K283"/>
      <c r="L283"/>
    </row>
    <row r="284" spans="1:12" s="14" customFormat="1" ht="15" customHeight="1" x14ac:dyDescent="0.3">
      <c r="A284"/>
      <c r="B284" s="54"/>
      <c r="C284" s="54"/>
      <c r="D284" s="169"/>
      <c r="E284"/>
      <c r="F284"/>
      <c r="G284"/>
      <c r="H284"/>
      <c r="I284"/>
      <c r="J284"/>
      <c r="K284"/>
      <c r="L284"/>
    </row>
    <row r="285" spans="1:12" s="14" customFormat="1" ht="15" customHeight="1" x14ac:dyDescent="0.3">
      <c r="A285"/>
      <c r="B285" s="54"/>
      <c r="C285" s="54"/>
      <c r="D285" s="169"/>
      <c r="E285"/>
      <c r="F285"/>
      <c r="G285"/>
      <c r="H285"/>
      <c r="I285"/>
      <c r="J285"/>
      <c r="K285"/>
      <c r="L285"/>
    </row>
    <row r="286" spans="1:12" s="14" customFormat="1" ht="15" customHeight="1" x14ac:dyDescent="0.3">
      <c r="A286"/>
      <c r="B286" s="54"/>
      <c r="C286" s="54"/>
      <c r="D286" s="169"/>
      <c r="E286"/>
      <c r="F286"/>
      <c r="G286"/>
      <c r="H286"/>
      <c r="I286"/>
      <c r="J286"/>
      <c r="K286"/>
      <c r="L286"/>
    </row>
    <row r="287" spans="1:12" s="14" customFormat="1" ht="15" customHeight="1" x14ac:dyDescent="0.3">
      <c r="A287"/>
      <c r="B287" s="54"/>
      <c r="C287" s="54"/>
      <c r="D287" s="169"/>
      <c r="E287"/>
      <c r="F287"/>
      <c r="G287"/>
      <c r="H287"/>
      <c r="I287"/>
      <c r="J287"/>
      <c r="K287"/>
      <c r="L287"/>
    </row>
    <row r="288" spans="1:12" s="14" customFormat="1" ht="15" customHeight="1" x14ac:dyDescent="0.3">
      <c r="A288"/>
      <c r="B288" s="54"/>
      <c r="C288" s="54"/>
      <c r="D288" s="169"/>
      <c r="E288"/>
      <c r="F288"/>
      <c r="G288"/>
      <c r="H288"/>
      <c r="I288"/>
      <c r="J288"/>
      <c r="K288"/>
      <c r="L288"/>
    </row>
    <row r="289" spans="1:12" s="14" customFormat="1" ht="15" customHeight="1" x14ac:dyDescent="0.3">
      <c r="A289"/>
      <c r="B289" s="54"/>
      <c r="C289" s="54"/>
      <c r="D289" s="169"/>
      <c r="E289"/>
      <c r="F289"/>
      <c r="G289"/>
      <c r="H289"/>
      <c r="I289"/>
      <c r="J289"/>
      <c r="K289"/>
      <c r="L289"/>
    </row>
    <row r="290" spans="1:12" s="14" customFormat="1" ht="15" customHeight="1" x14ac:dyDescent="0.3">
      <c r="A290"/>
      <c r="B290" s="54"/>
      <c r="C290" s="54"/>
      <c r="D290" s="169"/>
      <c r="E290"/>
      <c r="F290"/>
      <c r="G290"/>
      <c r="H290"/>
      <c r="I290"/>
      <c r="J290"/>
      <c r="K290"/>
      <c r="L290"/>
    </row>
    <row r="291" spans="1:12" s="14" customFormat="1" ht="15" customHeight="1" x14ac:dyDescent="0.3">
      <c r="A291"/>
      <c r="B291" s="54"/>
      <c r="C291" s="54"/>
      <c r="D291" s="169"/>
      <c r="E291"/>
      <c r="F291"/>
      <c r="G291"/>
      <c r="H291"/>
      <c r="I291"/>
      <c r="J291"/>
      <c r="K291"/>
      <c r="L291"/>
    </row>
    <row r="292" spans="1:12" s="14" customFormat="1" ht="15" customHeight="1" x14ac:dyDescent="0.3">
      <c r="A292"/>
      <c r="B292" s="54"/>
      <c r="C292" s="54"/>
      <c r="D292" s="169"/>
      <c r="E292"/>
      <c r="F292"/>
      <c r="G292"/>
      <c r="H292"/>
      <c r="I292"/>
      <c r="J292"/>
      <c r="K292"/>
      <c r="L292"/>
    </row>
    <row r="293" spans="1:12" s="14" customFormat="1" ht="15" customHeight="1" x14ac:dyDescent="0.3">
      <c r="A293"/>
      <c r="B293" s="54"/>
      <c r="C293" s="54"/>
      <c r="D293" s="169"/>
      <c r="E293"/>
      <c r="F293"/>
      <c r="G293"/>
      <c r="H293"/>
      <c r="I293"/>
      <c r="J293"/>
      <c r="K293"/>
      <c r="L293"/>
    </row>
    <row r="294" spans="1:12" s="14" customFormat="1" ht="15" customHeight="1" x14ac:dyDescent="0.3">
      <c r="A294"/>
      <c r="B294" s="54"/>
      <c r="C294" s="54"/>
      <c r="D294" s="169"/>
      <c r="E294"/>
      <c r="F294"/>
      <c r="G294"/>
      <c r="H294"/>
      <c r="I294"/>
      <c r="J294"/>
      <c r="K294"/>
      <c r="L294"/>
    </row>
    <row r="295" spans="1:12" s="14" customFormat="1" ht="15" customHeight="1" x14ac:dyDescent="0.3">
      <c r="A295"/>
      <c r="B295" s="54"/>
      <c r="C295" s="54"/>
      <c r="D295" s="169"/>
      <c r="E295"/>
      <c r="F295"/>
      <c r="G295"/>
      <c r="H295"/>
      <c r="I295"/>
      <c r="J295"/>
      <c r="K295"/>
      <c r="L295"/>
    </row>
    <row r="296" spans="1:12" s="14" customFormat="1" ht="15" customHeight="1" x14ac:dyDescent="0.3">
      <c r="A296"/>
      <c r="B296" s="54"/>
      <c r="C296" s="54"/>
      <c r="D296" s="169"/>
      <c r="E296"/>
      <c r="F296"/>
      <c r="G296"/>
      <c r="H296"/>
      <c r="I296"/>
      <c r="J296"/>
      <c r="K296"/>
      <c r="L296"/>
    </row>
    <row r="297" spans="1:12" s="14" customFormat="1" ht="15" customHeight="1" x14ac:dyDescent="0.3">
      <c r="A297"/>
      <c r="B297" s="54"/>
      <c r="C297" s="54"/>
      <c r="D297" s="169"/>
      <c r="E297"/>
      <c r="F297"/>
      <c r="G297"/>
      <c r="H297"/>
      <c r="I297"/>
      <c r="J297"/>
      <c r="K297"/>
      <c r="L297"/>
    </row>
    <row r="298" spans="1:12" s="14" customFormat="1" ht="15" customHeight="1" x14ac:dyDescent="0.3">
      <c r="A298"/>
      <c r="B298" s="54"/>
      <c r="C298" s="54"/>
      <c r="D298" s="169"/>
      <c r="E298"/>
      <c r="F298"/>
      <c r="G298"/>
      <c r="H298"/>
      <c r="I298"/>
      <c r="J298"/>
      <c r="K298"/>
      <c r="L298"/>
    </row>
    <row r="299" spans="1:12" s="14" customFormat="1" ht="15" customHeight="1" x14ac:dyDescent="0.3">
      <c r="A299"/>
      <c r="B299" s="54"/>
      <c r="C299" s="54"/>
      <c r="D299" s="169"/>
      <c r="E299"/>
      <c r="F299"/>
      <c r="G299"/>
      <c r="H299"/>
      <c r="I299"/>
      <c r="J299"/>
      <c r="K299"/>
      <c r="L299"/>
    </row>
    <row r="300" spans="1:12" s="14" customFormat="1" ht="15" customHeight="1" x14ac:dyDescent="0.3">
      <c r="A300"/>
      <c r="B300" s="54"/>
      <c r="C300" s="54"/>
      <c r="D300" s="169"/>
      <c r="E300"/>
      <c r="F300"/>
      <c r="G300"/>
      <c r="H300"/>
      <c r="I300"/>
      <c r="J300"/>
      <c r="K300"/>
      <c r="L300"/>
    </row>
    <row r="301" spans="1:12" s="14" customFormat="1" ht="15" customHeight="1" x14ac:dyDescent="0.3">
      <c r="A301"/>
      <c r="B301" s="54"/>
      <c r="C301" s="54"/>
      <c r="D301" s="169"/>
      <c r="E301"/>
      <c r="F301"/>
      <c r="G301"/>
      <c r="H301"/>
      <c r="I301"/>
      <c r="J301"/>
      <c r="K301"/>
      <c r="L301"/>
    </row>
    <row r="302" spans="1:12" s="14" customFormat="1" ht="15" customHeight="1" x14ac:dyDescent="0.3">
      <c r="A302"/>
      <c r="B302" s="54"/>
      <c r="C302" s="54"/>
      <c r="D302" s="169"/>
      <c r="E302"/>
      <c r="F302"/>
      <c r="G302"/>
      <c r="H302"/>
      <c r="I302"/>
      <c r="J302"/>
      <c r="K302"/>
      <c r="L302"/>
    </row>
    <row r="303" spans="1:12" s="14" customFormat="1" ht="15" customHeight="1" x14ac:dyDescent="0.3">
      <c r="A303"/>
      <c r="B303" s="54"/>
      <c r="C303" s="54"/>
      <c r="D303" s="169"/>
      <c r="E303"/>
      <c r="F303"/>
      <c r="G303"/>
      <c r="H303"/>
      <c r="I303"/>
      <c r="J303"/>
      <c r="K303"/>
      <c r="L303"/>
    </row>
    <row r="304" spans="1:12" s="14" customFormat="1" ht="15" customHeight="1" x14ac:dyDescent="0.3">
      <c r="A304"/>
      <c r="B304" s="54"/>
      <c r="C304" s="54"/>
      <c r="D304" s="169"/>
      <c r="E304"/>
      <c r="F304"/>
      <c r="G304"/>
      <c r="H304"/>
      <c r="I304"/>
      <c r="J304"/>
      <c r="K304"/>
      <c r="L304"/>
    </row>
    <row r="305" spans="1:12" s="14" customFormat="1" ht="15" customHeight="1" x14ac:dyDescent="0.3">
      <c r="A305"/>
      <c r="B305" s="54"/>
      <c r="C305" s="54"/>
      <c r="D305" s="169"/>
      <c r="E305"/>
      <c r="F305"/>
      <c r="G305"/>
      <c r="H305"/>
      <c r="I305"/>
      <c r="J305"/>
      <c r="K305"/>
      <c r="L305"/>
    </row>
    <row r="306" spans="1:12" s="14" customFormat="1" ht="15" customHeight="1" x14ac:dyDescent="0.3">
      <c r="A306"/>
      <c r="B306" s="54"/>
      <c r="C306" s="54"/>
      <c r="D306" s="169"/>
      <c r="E306"/>
      <c r="F306"/>
      <c r="G306"/>
      <c r="H306"/>
      <c r="I306"/>
      <c r="J306"/>
      <c r="K306"/>
      <c r="L306"/>
    </row>
    <row r="307" spans="1:12" s="14" customFormat="1" ht="15" customHeight="1" x14ac:dyDescent="0.3">
      <c r="A307"/>
      <c r="B307" s="54"/>
      <c r="C307" s="54"/>
      <c r="D307" s="169"/>
      <c r="E307"/>
      <c r="F307"/>
      <c r="G307"/>
      <c r="H307"/>
      <c r="I307"/>
      <c r="J307"/>
      <c r="K307"/>
      <c r="L307"/>
    </row>
    <row r="308" spans="1:12" s="14" customFormat="1" ht="15" customHeight="1" x14ac:dyDescent="0.3">
      <c r="A308"/>
      <c r="B308" s="54"/>
      <c r="C308" s="54"/>
      <c r="D308" s="169"/>
      <c r="E308"/>
      <c r="F308"/>
      <c r="G308"/>
      <c r="H308"/>
      <c r="I308"/>
      <c r="J308"/>
      <c r="K308"/>
      <c r="L308"/>
    </row>
    <row r="309" spans="1:12" s="14" customFormat="1" ht="15" customHeight="1" x14ac:dyDescent="0.3">
      <c r="A309"/>
      <c r="B309" s="54"/>
      <c r="C309" s="54"/>
      <c r="D309" s="169"/>
      <c r="E309"/>
      <c r="F309"/>
      <c r="G309"/>
      <c r="H309"/>
      <c r="I309"/>
      <c r="J309"/>
      <c r="K309"/>
      <c r="L309"/>
    </row>
    <row r="310" spans="1:12" s="14" customFormat="1" ht="15" customHeight="1" x14ac:dyDescent="0.3">
      <c r="A310"/>
      <c r="B310" s="54"/>
      <c r="C310" s="54"/>
      <c r="D310" s="169"/>
      <c r="E310"/>
      <c r="F310"/>
      <c r="G310"/>
      <c r="H310"/>
      <c r="I310"/>
      <c r="J310"/>
      <c r="K310"/>
      <c r="L310"/>
    </row>
    <row r="311" spans="1:12" s="14" customFormat="1" ht="15" customHeight="1" x14ac:dyDescent="0.3">
      <c r="A311"/>
      <c r="B311" s="54"/>
      <c r="C311" s="54"/>
      <c r="D311" s="169"/>
      <c r="E311"/>
      <c r="F311"/>
      <c r="G311"/>
      <c r="H311"/>
      <c r="I311"/>
      <c r="J311"/>
      <c r="K311"/>
      <c r="L311"/>
    </row>
    <row r="312" spans="1:12" s="14" customFormat="1" ht="15" customHeight="1" x14ac:dyDescent="0.3">
      <c r="A312"/>
      <c r="B312" s="54"/>
      <c r="C312" s="54"/>
      <c r="D312" s="169"/>
      <c r="E312"/>
      <c r="F312"/>
      <c r="G312"/>
      <c r="H312"/>
      <c r="I312"/>
      <c r="J312"/>
      <c r="K312"/>
      <c r="L312"/>
    </row>
    <row r="313" spans="1:12" s="14" customFormat="1" ht="15" customHeight="1" x14ac:dyDescent="0.3">
      <c r="A313"/>
      <c r="B313" s="54"/>
      <c r="C313" s="54"/>
      <c r="D313" s="169"/>
      <c r="E313"/>
      <c r="F313"/>
      <c r="G313"/>
      <c r="H313"/>
      <c r="I313"/>
      <c r="J313"/>
      <c r="K313"/>
      <c r="L313"/>
    </row>
    <row r="314" spans="1:12" s="14" customFormat="1" ht="15" customHeight="1" x14ac:dyDescent="0.3">
      <c r="A314"/>
      <c r="B314" s="54"/>
      <c r="C314" s="54"/>
      <c r="D314" s="169"/>
      <c r="E314"/>
      <c r="F314"/>
      <c r="G314"/>
      <c r="H314"/>
      <c r="I314"/>
      <c r="J314"/>
      <c r="K314"/>
      <c r="L314"/>
    </row>
    <row r="315" spans="1:12" s="14" customFormat="1" ht="15" customHeight="1" x14ac:dyDescent="0.3">
      <c r="A315"/>
      <c r="B315" s="54"/>
      <c r="C315" s="54"/>
      <c r="D315" s="169"/>
      <c r="E315"/>
      <c r="F315"/>
      <c r="G315"/>
      <c r="H315"/>
      <c r="I315"/>
      <c r="J315"/>
      <c r="K315"/>
      <c r="L315"/>
    </row>
    <row r="316" spans="1:12" s="14" customFormat="1" ht="15" customHeight="1" x14ac:dyDescent="0.3">
      <c r="A316"/>
      <c r="B316" s="54"/>
      <c r="C316" s="54"/>
      <c r="D316" s="169"/>
      <c r="E316"/>
      <c r="F316"/>
      <c r="G316"/>
      <c r="H316"/>
      <c r="I316"/>
      <c r="J316"/>
      <c r="K316"/>
      <c r="L316"/>
    </row>
    <row r="317" spans="1:12" s="14" customFormat="1" ht="15" customHeight="1" x14ac:dyDescent="0.3">
      <c r="A317"/>
      <c r="B317" s="54"/>
      <c r="C317" s="54"/>
      <c r="D317" s="169"/>
      <c r="E317"/>
      <c r="F317"/>
      <c r="G317"/>
      <c r="H317"/>
      <c r="I317"/>
      <c r="J317"/>
      <c r="K317"/>
      <c r="L317"/>
    </row>
    <row r="318" spans="1:12" s="14" customFormat="1" ht="15" customHeight="1" x14ac:dyDescent="0.3">
      <c r="A318"/>
      <c r="B318" s="54"/>
      <c r="C318" s="54"/>
      <c r="D318" s="169"/>
      <c r="E318"/>
      <c r="F318"/>
      <c r="G318"/>
      <c r="H318"/>
      <c r="I318"/>
      <c r="J318"/>
      <c r="K318"/>
      <c r="L318"/>
    </row>
    <row r="319" spans="1:12" s="14" customFormat="1" ht="15" customHeight="1" x14ac:dyDescent="0.3">
      <c r="A319"/>
      <c r="B319" s="54"/>
      <c r="C319" s="54"/>
      <c r="D319" s="169"/>
      <c r="E319"/>
      <c r="F319"/>
      <c r="G319"/>
      <c r="H319"/>
      <c r="I319"/>
      <c r="J319"/>
      <c r="K319"/>
      <c r="L319"/>
    </row>
    <row r="320" spans="1:12" s="14" customFormat="1" ht="15" customHeight="1" x14ac:dyDescent="0.3">
      <c r="A320"/>
      <c r="B320" s="54"/>
      <c r="C320" s="54"/>
      <c r="D320" s="169"/>
      <c r="E320"/>
      <c r="F320"/>
      <c r="G320"/>
      <c r="H320"/>
      <c r="I320"/>
      <c r="J320"/>
      <c r="K320"/>
      <c r="L320"/>
    </row>
    <row r="321" spans="1:12" s="14" customFormat="1" ht="15" customHeight="1" x14ac:dyDescent="0.3">
      <c r="A321"/>
      <c r="B321" s="54"/>
      <c r="C321" s="54"/>
      <c r="D321" s="169"/>
      <c r="E321"/>
      <c r="F321"/>
      <c r="G321"/>
      <c r="H321"/>
      <c r="I321"/>
      <c r="J321"/>
      <c r="K321"/>
      <c r="L321"/>
    </row>
    <row r="322" spans="1:12" s="14" customFormat="1" ht="15" customHeight="1" x14ac:dyDescent="0.3">
      <c r="A322"/>
      <c r="B322" s="54"/>
      <c r="C322" s="54"/>
      <c r="D322" s="169"/>
      <c r="E322"/>
      <c r="F322"/>
      <c r="G322"/>
      <c r="H322"/>
      <c r="I322"/>
      <c r="J322"/>
      <c r="K322"/>
      <c r="L322"/>
    </row>
    <row r="323" spans="1:12" s="14" customFormat="1" ht="15" customHeight="1" x14ac:dyDescent="0.3">
      <c r="A323"/>
      <c r="B323" s="54"/>
      <c r="C323" s="54"/>
      <c r="D323" s="169"/>
      <c r="E323"/>
      <c r="F323"/>
      <c r="G323"/>
      <c r="H323"/>
      <c r="I323"/>
      <c r="J323"/>
      <c r="K323"/>
      <c r="L323"/>
    </row>
    <row r="324" spans="1:12" s="14" customFormat="1" ht="15" customHeight="1" x14ac:dyDescent="0.3">
      <c r="A324"/>
      <c r="B324" s="54"/>
      <c r="C324" s="54"/>
      <c r="D324" s="169"/>
      <c r="E324"/>
      <c r="F324"/>
      <c r="G324"/>
      <c r="H324"/>
      <c r="I324"/>
      <c r="J324"/>
      <c r="K324"/>
      <c r="L324"/>
    </row>
    <row r="325" spans="1:12" s="14" customFormat="1" ht="15" customHeight="1" x14ac:dyDescent="0.3">
      <c r="A325"/>
      <c r="B325" s="54"/>
      <c r="C325" s="54"/>
      <c r="D325" s="169"/>
      <c r="E325"/>
      <c r="F325"/>
      <c r="G325"/>
      <c r="H325"/>
      <c r="I325"/>
      <c r="J325"/>
      <c r="K325"/>
      <c r="L325"/>
    </row>
    <row r="326" spans="1:12" s="14" customFormat="1" ht="15" customHeight="1" x14ac:dyDescent="0.3">
      <c r="A326"/>
      <c r="B326" s="54"/>
      <c r="C326" s="54"/>
      <c r="D326" s="169"/>
      <c r="E326"/>
      <c r="F326"/>
      <c r="G326"/>
      <c r="H326"/>
      <c r="I326"/>
      <c r="J326"/>
      <c r="K326"/>
      <c r="L326"/>
    </row>
    <row r="327" spans="1:12" s="14" customFormat="1" ht="15" customHeight="1" x14ac:dyDescent="0.3">
      <c r="A327"/>
      <c r="B327" s="54"/>
      <c r="C327" s="54"/>
      <c r="D327" s="169"/>
      <c r="E327"/>
      <c r="F327"/>
      <c r="G327"/>
      <c r="H327"/>
      <c r="I327"/>
      <c r="J327"/>
      <c r="K327"/>
      <c r="L327"/>
    </row>
    <row r="328" spans="1:12" s="14" customFormat="1" ht="15" customHeight="1" x14ac:dyDescent="0.3">
      <c r="A328"/>
      <c r="B328" s="54"/>
      <c r="C328" s="54"/>
      <c r="D328" s="169"/>
      <c r="E328"/>
      <c r="F328"/>
      <c r="G328"/>
      <c r="H328"/>
      <c r="I328"/>
      <c r="J328"/>
      <c r="K328"/>
      <c r="L328"/>
    </row>
    <row r="329" spans="1:12" s="14" customFormat="1" ht="15" customHeight="1" x14ac:dyDescent="0.3">
      <c r="A329"/>
      <c r="B329" s="54"/>
      <c r="C329" s="54"/>
      <c r="D329" s="169"/>
      <c r="E329"/>
      <c r="F329"/>
      <c r="G329"/>
      <c r="H329"/>
      <c r="I329"/>
      <c r="J329"/>
      <c r="K329"/>
      <c r="L329"/>
    </row>
    <row r="330" spans="1:12" s="14" customFormat="1" ht="15" customHeight="1" x14ac:dyDescent="0.3">
      <c r="A330"/>
      <c r="B330" s="54"/>
      <c r="C330" s="54"/>
      <c r="D330" s="169"/>
      <c r="E330"/>
      <c r="F330"/>
      <c r="G330"/>
      <c r="H330"/>
      <c r="I330"/>
      <c r="J330"/>
      <c r="K330"/>
      <c r="L330"/>
    </row>
    <row r="331" spans="1:12" s="14" customFormat="1" ht="15" customHeight="1" x14ac:dyDescent="0.3">
      <c r="A331"/>
      <c r="B331" s="54"/>
      <c r="C331" s="54"/>
      <c r="D331" s="169"/>
      <c r="E331"/>
      <c r="F331"/>
      <c r="G331"/>
      <c r="H331"/>
      <c r="I331"/>
      <c r="J331"/>
      <c r="K331"/>
      <c r="L331"/>
    </row>
    <row r="332" spans="1:12" s="14" customFormat="1" ht="15" customHeight="1" x14ac:dyDescent="0.3">
      <c r="A332"/>
      <c r="B332" s="54"/>
      <c r="C332" s="54"/>
      <c r="D332" s="169"/>
      <c r="E332"/>
      <c r="F332"/>
      <c r="G332"/>
      <c r="H332"/>
      <c r="I332"/>
      <c r="J332"/>
      <c r="K332"/>
      <c r="L332"/>
    </row>
    <row r="333" spans="1:12" s="14" customFormat="1" ht="15" customHeight="1" x14ac:dyDescent="0.3">
      <c r="A333"/>
      <c r="B333" s="54"/>
      <c r="C333" s="54"/>
      <c r="D333" s="169"/>
      <c r="E333"/>
      <c r="F333"/>
      <c r="G333"/>
      <c r="H333"/>
      <c r="I333"/>
      <c r="J333"/>
      <c r="K333"/>
      <c r="L333"/>
    </row>
    <row r="334" spans="1:12" s="14" customFormat="1" ht="15" customHeight="1" x14ac:dyDescent="0.3">
      <c r="A334"/>
      <c r="B334" s="54"/>
      <c r="C334" s="54"/>
      <c r="D334" s="169"/>
      <c r="E334"/>
      <c r="F334"/>
      <c r="G334"/>
      <c r="H334"/>
      <c r="I334"/>
      <c r="J334"/>
      <c r="K334"/>
      <c r="L334"/>
    </row>
    <row r="335" spans="1:12" s="14" customFormat="1" ht="15" customHeight="1" x14ac:dyDescent="0.3">
      <c r="A335"/>
      <c r="B335" s="54"/>
      <c r="C335" s="54"/>
      <c r="D335" s="169"/>
      <c r="E335"/>
      <c r="F335"/>
      <c r="G335"/>
      <c r="H335"/>
      <c r="I335"/>
      <c r="J335"/>
      <c r="K335"/>
      <c r="L335"/>
    </row>
    <row r="336" spans="1:12" s="14" customFormat="1" ht="15" customHeight="1" x14ac:dyDescent="0.3">
      <c r="A336"/>
      <c r="B336" s="54"/>
      <c r="C336" s="54"/>
      <c r="D336" s="169"/>
      <c r="E336"/>
      <c r="F336"/>
      <c r="G336"/>
      <c r="H336"/>
      <c r="I336"/>
      <c r="J336"/>
      <c r="K336"/>
      <c r="L336"/>
    </row>
    <row r="337" spans="1:12" s="14" customFormat="1" ht="15" customHeight="1" x14ac:dyDescent="0.3">
      <c r="A337"/>
      <c r="B337" s="54"/>
      <c r="C337" s="54"/>
      <c r="D337" s="169"/>
      <c r="E337"/>
      <c r="F337"/>
      <c r="G337"/>
      <c r="H337"/>
      <c r="I337"/>
      <c r="J337"/>
      <c r="K337"/>
      <c r="L337"/>
    </row>
    <row r="338" spans="1:12" s="14" customFormat="1" ht="15" customHeight="1" x14ac:dyDescent="0.3">
      <c r="A338"/>
      <c r="B338" s="54"/>
      <c r="C338" s="54"/>
      <c r="D338" s="169"/>
      <c r="E338"/>
      <c r="F338"/>
      <c r="G338"/>
      <c r="H338"/>
      <c r="I338"/>
      <c r="J338"/>
      <c r="K338"/>
      <c r="L338"/>
    </row>
    <row r="339" spans="1:12" s="14" customFormat="1" ht="15" customHeight="1" x14ac:dyDescent="0.3">
      <c r="A339"/>
      <c r="B339" s="54"/>
      <c r="C339" s="54"/>
      <c r="D339" s="169"/>
      <c r="E339"/>
      <c r="F339"/>
      <c r="G339"/>
      <c r="H339"/>
      <c r="I339"/>
      <c r="J339"/>
      <c r="K339"/>
      <c r="L339"/>
    </row>
    <row r="340" spans="1:12" s="14" customFormat="1" ht="15" customHeight="1" x14ac:dyDescent="0.3">
      <c r="A340"/>
      <c r="B340" s="54"/>
      <c r="C340" s="54"/>
      <c r="D340" s="169"/>
      <c r="E340"/>
      <c r="F340"/>
      <c r="G340"/>
      <c r="H340"/>
      <c r="I340"/>
      <c r="J340"/>
      <c r="K340"/>
      <c r="L340"/>
    </row>
    <row r="341" spans="1:12" s="14" customFormat="1" ht="15" customHeight="1" x14ac:dyDescent="0.3">
      <c r="A341"/>
      <c r="B341" s="54"/>
      <c r="C341" s="54"/>
      <c r="D341" s="169"/>
      <c r="E341"/>
      <c r="F341"/>
      <c r="G341"/>
      <c r="H341"/>
      <c r="I341"/>
      <c r="J341"/>
      <c r="K341"/>
      <c r="L341"/>
    </row>
    <row r="342" spans="1:12" s="14" customFormat="1" ht="15" customHeight="1" x14ac:dyDescent="0.3">
      <c r="A342"/>
      <c r="B342" s="54"/>
      <c r="C342" s="54"/>
      <c r="D342" s="169"/>
      <c r="E342"/>
      <c r="F342"/>
      <c r="G342"/>
      <c r="H342"/>
      <c r="I342"/>
      <c r="J342"/>
      <c r="K342"/>
      <c r="L342"/>
    </row>
    <row r="343" spans="1:12" s="14" customFormat="1" ht="15" customHeight="1" x14ac:dyDescent="0.3">
      <c r="A343"/>
      <c r="B343" s="54"/>
      <c r="C343" s="54"/>
      <c r="D343" s="169"/>
      <c r="E343"/>
      <c r="F343"/>
      <c r="G343"/>
      <c r="H343"/>
      <c r="I343"/>
      <c r="J343"/>
      <c r="K343"/>
      <c r="L343"/>
    </row>
    <row r="344" spans="1:12" s="14" customFormat="1" ht="15" customHeight="1" x14ac:dyDescent="0.3">
      <c r="A344"/>
      <c r="B344" s="54"/>
      <c r="C344" s="54"/>
      <c r="D344" s="169"/>
      <c r="E344"/>
      <c r="F344"/>
      <c r="G344"/>
      <c r="H344"/>
      <c r="I344"/>
      <c r="J344"/>
      <c r="K344"/>
      <c r="L344"/>
    </row>
    <row r="345" spans="1:12" s="14" customFormat="1" ht="15" customHeight="1" x14ac:dyDescent="0.3">
      <c r="A345"/>
      <c r="B345" s="54"/>
      <c r="C345" s="54"/>
      <c r="D345" s="169"/>
      <c r="E345"/>
      <c r="F345"/>
      <c r="G345"/>
      <c r="H345"/>
      <c r="I345"/>
      <c r="J345"/>
      <c r="K345"/>
      <c r="L345"/>
    </row>
    <row r="346" spans="1:12" s="14" customFormat="1" ht="15" customHeight="1" x14ac:dyDescent="0.3">
      <c r="A346"/>
      <c r="B346" s="54"/>
      <c r="C346" s="54"/>
      <c r="D346" s="169"/>
      <c r="E346"/>
      <c r="F346"/>
      <c r="G346"/>
      <c r="H346"/>
      <c r="I346"/>
      <c r="J346"/>
      <c r="K346"/>
      <c r="L346"/>
    </row>
    <row r="347" spans="1:12" s="14" customFormat="1" ht="15" customHeight="1" x14ac:dyDescent="0.3">
      <c r="A347"/>
      <c r="B347" s="54"/>
      <c r="C347" s="54"/>
      <c r="D347" s="169"/>
      <c r="E347"/>
      <c r="F347"/>
      <c r="G347"/>
      <c r="H347"/>
      <c r="I347"/>
      <c r="J347"/>
      <c r="K347"/>
      <c r="L347"/>
    </row>
    <row r="348" spans="1:12" s="14" customFormat="1" ht="15" customHeight="1" x14ac:dyDescent="0.3">
      <c r="A348"/>
      <c r="B348" s="54"/>
      <c r="C348" s="54"/>
      <c r="D348" s="169"/>
      <c r="E348"/>
      <c r="F348"/>
      <c r="G348"/>
      <c r="H348"/>
      <c r="I348"/>
      <c r="J348"/>
      <c r="K348"/>
      <c r="L348"/>
    </row>
    <row r="349" spans="1:12" s="14" customFormat="1" ht="15" customHeight="1" x14ac:dyDescent="0.3">
      <c r="A349"/>
      <c r="B349" s="54"/>
      <c r="C349" s="54"/>
      <c r="D349" s="169"/>
      <c r="E349"/>
      <c r="F349"/>
      <c r="G349"/>
      <c r="H349"/>
      <c r="I349"/>
      <c r="J349"/>
      <c r="K349"/>
      <c r="L349"/>
    </row>
    <row r="350" spans="1:12" s="14" customFormat="1" ht="15" customHeight="1" x14ac:dyDescent="0.3">
      <c r="A350"/>
      <c r="B350" s="54"/>
      <c r="C350" s="54"/>
      <c r="D350" s="169"/>
      <c r="E350"/>
      <c r="F350"/>
      <c r="G350"/>
      <c r="H350"/>
      <c r="I350"/>
      <c r="J350"/>
      <c r="K350"/>
      <c r="L350"/>
    </row>
    <row r="351" spans="1:12" s="14" customFormat="1" ht="15" customHeight="1" x14ac:dyDescent="0.3">
      <c r="A351"/>
      <c r="B351" s="54"/>
      <c r="C351" s="54"/>
      <c r="D351" s="169"/>
      <c r="E351"/>
      <c r="F351"/>
      <c r="G351"/>
      <c r="H351"/>
      <c r="I351"/>
      <c r="J351"/>
      <c r="K351"/>
      <c r="L351"/>
    </row>
    <row r="352" spans="1:12" s="14" customFormat="1" ht="15" customHeight="1" x14ac:dyDescent="0.3">
      <c r="A352"/>
      <c r="B352" s="54"/>
      <c r="C352" s="54"/>
      <c r="D352" s="169"/>
      <c r="E352"/>
      <c r="F352"/>
      <c r="G352"/>
      <c r="H352"/>
      <c r="I352"/>
      <c r="J352"/>
      <c r="K352"/>
      <c r="L352"/>
    </row>
    <row r="353" spans="1:12" s="14" customFormat="1" ht="15" customHeight="1" x14ac:dyDescent="0.3">
      <c r="A353"/>
      <c r="B353" s="54"/>
      <c r="C353" s="54"/>
      <c r="D353" s="169"/>
      <c r="E353"/>
      <c r="F353"/>
      <c r="G353"/>
      <c r="H353"/>
      <c r="I353"/>
      <c r="J353"/>
      <c r="K353"/>
      <c r="L353"/>
    </row>
    <row r="354" spans="1:12" s="14" customFormat="1" ht="15" customHeight="1" x14ac:dyDescent="0.3">
      <c r="A354"/>
      <c r="B354" s="54"/>
      <c r="C354" s="54"/>
      <c r="D354" s="169"/>
      <c r="E354"/>
      <c r="F354"/>
      <c r="G354"/>
      <c r="H354"/>
      <c r="I354"/>
      <c r="J354"/>
      <c r="K354"/>
      <c r="L354"/>
    </row>
    <row r="355" spans="1:12" s="14" customFormat="1" ht="15" customHeight="1" x14ac:dyDescent="0.3">
      <c r="A355"/>
      <c r="B355" s="54"/>
      <c r="C355" s="54"/>
      <c r="D355" s="169"/>
      <c r="E355"/>
      <c r="F355"/>
      <c r="G355"/>
      <c r="H355"/>
      <c r="I355"/>
      <c r="J355"/>
      <c r="K355"/>
      <c r="L355"/>
    </row>
    <row r="356" spans="1:12" s="14" customFormat="1" ht="15" customHeight="1" x14ac:dyDescent="0.3">
      <c r="A356"/>
      <c r="B356" s="54"/>
      <c r="C356" s="54"/>
      <c r="D356" s="169"/>
      <c r="E356"/>
      <c r="F356"/>
      <c r="G356"/>
      <c r="H356"/>
      <c r="I356"/>
      <c r="J356"/>
      <c r="K356"/>
      <c r="L356"/>
    </row>
    <row r="357" spans="1:12" s="14" customFormat="1" ht="15" customHeight="1" x14ac:dyDescent="0.3">
      <c r="A357"/>
      <c r="B357" s="54"/>
      <c r="C357" s="54"/>
      <c r="D357" s="169"/>
      <c r="E357"/>
      <c r="F357"/>
      <c r="G357"/>
      <c r="H357"/>
      <c r="I357"/>
      <c r="J357"/>
      <c r="K357"/>
      <c r="L357"/>
    </row>
    <row r="358" spans="1:12" s="14" customFormat="1" ht="15" customHeight="1" x14ac:dyDescent="0.3">
      <c r="A358"/>
      <c r="B358" s="54"/>
      <c r="C358" s="54"/>
      <c r="D358" s="169"/>
      <c r="E358"/>
      <c r="F358"/>
      <c r="G358"/>
      <c r="H358"/>
      <c r="I358"/>
      <c r="J358"/>
      <c r="K358"/>
      <c r="L358"/>
    </row>
    <row r="359" spans="1:12" s="14" customFormat="1" ht="15" customHeight="1" x14ac:dyDescent="0.3">
      <c r="A359"/>
      <c r="B359" s="54"/>
      <c r="C359" s="54"/>
      <c r="D359" s="169"/>
      <c r="E359"/>
      <c r="F359"/>
      <c r="G359"/>
      <c r="H359"/>
      <c r="I359"/>
      <c r="J359"/>
      <c r="K359"/>
      <c r="L359"/>
    </row>
    <row r="360" spans="1:12" s="14" customFormat="1" ht="15" customHeight="1" x14ac:dyDescent="0.3">
      <c r="A360"/>
      <c r="B360" s="54"/>
      <c r="C360" s="54"/>
      <c r="D360" s="169"/>
      <c r="E360"/>
      <c r="F360"/>
      <c r="G360"/>
      <c r="H360"/>
      <c r="I360"/>
      <c r="J360"/>
      <c r="K360"/>
      <c r="L360"/>
    </row>
    <row r="361" spans="1:12" s="14" customFormat="1" ht="15" customHeight="1" x14ac:dyDescent="0.3">
      <c r="A361"/>
      <c r="B361" s="54"/>
      <c r="C361" s="54"/>
      <c r="D361" s="169"/>
      <c r="E361"/>
      <c r="F361"/>
      <c r="G361"/>
      <c r="H361"/>
      <c r="I361"/>
      <c r="J361"/>
      <c r="K361"/>
      <c r="L361"/>
    </row>
    <row r="362" spans="1:12" s="14" customFormat="1" ht="15" customHeight="1" x14ac:dyDescent="0.3">
      <c r="A362"/>
      <c r="B362" s="54"/>
      <c r="C362" s="54"/>
      <c r="D362" s="169"/>
      <c r="E362"/>
      <c r="F362"/>
      <c r="G362"/>
      <c r="H362"/>
      <c r="I362"/>
      <c r="J362"/>
      <c r="K362"/>
      <c r="L362"/>
    </row>
    <row r="363" spans="1:12" s="14" customFormat="1" ht="15" customHeight="1" x14ac:dyDescent="0.3">
      <c r="A363"/>
      <c r="B363" s="54"/>
      <c r="C363" s="54"/>
      <c r="D363" s="169"/>
      <c r="E363"/>
      <c r="F363"/>
      <c r="G363"/>
      <c r="H363"/>
      <c r="I363"/>
      <c r="J363"/>
      <c r="K363"/>
      <c r="L363"/>
    </row>
    <row r="364" spans="1:12" s="14" customFormat="1" ht="15" customHeight="1" x14ac:dyDescent="0.3">
      <c r="A364"/>
      <c r="B364" s="54"/>
      <c r="C364" s="54"/>
      <c r="D364" s="169"/>
      <c r="E364"/>
      <c r="F364"/>
      <c r="G364"/>
      <c r="H364"/>
      <c r="I364"/>
      <c r="J364"/>
      <c r="K364"/>
      <c r="L364"/>
    </row>
    <row r="365" spans="1:12" s="14" customFormat="1" ht="15" customHeight="1" x14ac:dyDescent="0.3">
      <c r="A365"/>
      <c r="B365" s="54"/>
      <c r="C365" s="54"/>
      <c r="D365" s="169"/>
      <c r="E365"/>
      <c r="F365"/>
      <c r="G365"/>
      <c r="H365"/>
      <c r="I365"/>
      <c r="J365"/>
      <c r="K365"/>
      <c r="L365"/>
    </row>
    <row r="366" spans="1:12" s="14" customFormat="1" ht="15" customHeight="1" x14ac:dyDescent="0.3">
      <c r="A366"/>
      <c r="B366" s="54"/>
      <c r="C366" s="54"/>
      <c r="D366" s="169"/>
      <c r="E366"/>
      <c r="F366"/>
      <c r="G366"/>
      <c r="H366"/>
      <c r="I366"/>
      <c r="J366"/>
      <c r="K366"/>
      <c r="L366"/>
    </row>
    <row r="367" spans="1:12" s="14" customFormat="1" ht="15" customHeight="1" x14ac:dyDescent="0.3">
      <c r="A367"/>
      <c r="B367" s="54"/>
      <c r="C367" s="54"/>
      <c r="D367" s="169"/>
      <c r="E367"/>
      <c r="F367"/>
      <c r="G367"/>
      <c r="H367"/>
      <c r="I367"/>
      <c r="J367"/>
      <c r="K367"/>
      <c r="L367"/>
    </row>
    <row r="368" spans="1:12" s="14" customFormat="1" ht="15" customHeight="1" x14ac:dyDescent="0.3">
      <c r="A368"/>
      <c r="B368" s="54"/>
      <c r="C368" s="54"/>
      <c r="D368" s="169"/>
      <c r="E368"/>
      <c r="F368"/>
      <c r="G368"/>
      <c r="H368"/>
      <c r="I368"/>
      <c r="J368"/>
      <c r="K368"/>
      <c r="L368"/>
    </row>
    <row r="369" spans="1:12" s="14" customFormat="1" ht="15" customHeight="1" x14ac:dyDescent="0.3">
      <c r="A369"/>
      <c r="B369" s="54"/>
      <c r="C369" s="54"/>
      <c r="D369" s="169"/>
      <c r="E369"/>
      <c r="F369"/>
      <c r="G369"/>
      <c r="H369"/>
      <c r="I369"/>
      <c r="J369"/>
      <c r="K369"/>
      <c r="L369"/>
    </row>
    <row r="370" spans="1:12" s="14" customFormat="1" ht="15" customHeight="1" x14ac:dyDescent="0.3">
      <c r="A370"/>
      <c r="B370" s="54"/>
      <c r="C370" s="54"/>
      <c r="D370" s="169"/>
      <c r="E370"/>
      <c r="F370"/>
      <c r="G370"/>
      <c r="H370"/>
      <c r="I370"/>
      <c r="J370"/>
      <c r="K370"/>
      <c r="L370"/>
    </row>
    <row r="371" spans="1:12" s="14" customFormat="1" ht="15" customHeight="1" x14ac:dyDescent="0.3">
      <c r="A371"/>
      <c r="B371" s="54"/>
      <c r="C371" s="54"/>
      <c r="D371" s="169"/>
      <c r="E371"/>
      <c r="F371"/>
      <c r="G371"/>
      <c r="H371"/>
      <c r="I371"/>
      <c r="J371"/>
      <c r="K371"/>
      <c r="L371"/>
    </row>
    <row r="372" spans="1:12" s="14" customFormat="1" ht="15" customHeight="1" x14ac:dyDescent="0.3">
      <c r="A372"/>
      <c r="B372" s="54"/>
      <c r="C372" s="54"/>
      <c r="D372" s="169"/>
      <c r="E372"/>
      <c r="F372"/>
      <c r="G372"/>
      <c r="H372"/>
      <c r="I372"/>
      <c r="J372"/>
      <c r="K372"/>
      <c r="L372"/>
    </row>
    <row r="373" spans="1:12" s="14" customFormat="1" ht="15" customHeight="1" x14ac:dyDescent="0.3">
      <c r="A373"/>
      <c r="B373" s="54"/>
      <c r="C373" s="54"/>
      <c r="D373" s="169"/>
      <c r="E373"/>
      <c r="F373"/>
      <c r="G373"/>
      <c r="H373"/>
      <c r="I373"/>
      <c r="J373"/>
      <c r="K373"/>
      <c r="L373"/>
    </row>
    <row r="374" spans="1:12" s="14" customFormat="1" ht="15" customHeight="1" x14ac:dyDescent="0.3">
      <c r="A374"/>
      <c r="B374" s="54"/>
      <c r="C374" s="54"/>
      <c r="D374" s="169"/>
      <c r="E374"/>
      <c r="F374"/>
      <c r="G374"/>
      <c r="H374"/>
      <c r="I374"/>
      <c r="J374"/>
      <c r="K374"/>
      <c r="L374"/>
    </row>
    <row r="375" spans="1:12" s="14" customFormat="1" ht="15" customHeight="1" x14ac:dyDescent="0.3">
      <c r="A375"/>
      <c r="B375" s="54"/>
      <c r="C375" s="54"/>
      <c r="D375" s="169"/>
      <c r="E375"/>
      <c r="F375"/>
      <c r="G375"/>
      <c r="H375"/>
      <c r="I375"/>
      <c r="J375"/>
      <c r="K375"/>
      <c r="L375"/>
    </row>
    <row r="376" spans="1:12" s="14" customFormat="1" ht="15" customHeight="1" x14ac:dyDescent="0.3">
      <c r="A376"/>
      <c r="B376" s="54"/>
      <c r="C376" s="54"/>
      <c r="D376" s="169"/>
      <c r="E376"/>
      <c r="F376"/>
      <c r="G376"/>
      <c r="H376"/>
      <c r="I376"/>
      <c r="J376"/>
      <c r="K376"/>
      <c r="L376"/>
    </row>
    <row r="377" spans="1:12" s="14" customFormat="1" ht="15" customHeight="1" x14ac:dyDescent="0.3">
      <c r="A377"/>
      <c r="B377" s="54"/>
      <c r="C377" s="54"/>
      <c r="D377" s="169"/>
      <c r="E377"/>
      <c r="F377"/>
      <c r="G377"/>
      <c r="H377"/>
      <c r="I377"/>
      <c r="J377"/>
      <c r="K377"/>
      <c r="L377"/>
    </row>
    <row r="378" spans="1:12" s="14" customFormat="1" ht="15" customHeight="1" x14ac:dyDescent="0.3">
      <c r="A378"/>
      <c r="B378" s="54"/>
      <c r="C378" s="54"/>
      <c r="D378" s="169"/>
      <c r="E378"/>
      <c r="F378"/>
      <c r="G378"/>
      <c r="H378"/>
      <c r="I378"/>
      <c r="J378"/>
      <c r="K378"/>
      <c r="L378"/>
    </row>
    <row r="379" spans="1:12" s="14" customFormat="1" ht="15" customHeight="1" x14ac:dyDescent="0.3">
      <c r="A379"/>
      <c r="B379" s="54"/>
      <c r="C379" s="54"/>
      <c r="D379" s="169"/>
      <c r="E379"/>
      <c r="F379"/>
      <c r="G379"/>
      <c r="H379"/>
      <c r="I379"/>
      <c r="J379"/>
      <c r="K379"/>
      <c r="L379"/>
    </row>
    <row r="380" spans="1:12" s="14" customFormat="1" ht="15" customHeight="1" x14ac:dyDescent="0.3">
      <c r="A380"/>
      <c r="B380" s="54"/>
      <c r="C380" s="54"/>
      <c r="D380" s="169"/>
      <c r="E380"/>
      <c r="F380"/>
      <c r="G380"/>
      <c r="H380"/>
      <c r="I380"/>
      <c r="J380"/>
      <c r="K380"/>
      <c r="L380"/>
    </row>
    <row r="381" spans="1:12" s="14" customFormat="1" ht="15" customHeight="1" x14ac:dyDescent="0.3">
      <c r="A381"/>
      <c r="B381" s="54"/>
      <c r="C381" s="54"/>
      <c r="D381" s="169"/>
      <c r="E381"/>
      <c r="F381"/>
      <c r="G381"/>
      <c r="H381"/>
      <c r="I381"/>
      <c r="J381"/>
      <c r="K381"/>
      <c r="L381"/>
    </row>
    <row r="382" spans="1:12" s="14" customFormat="1" ht="15" customHeight="1" x14ac:dyDescent="0.3">
      <c r="A382"/>
      <c r="B382" s="54"/>
      <c r="C382" s="54"/>
      <c r="D382" s="169"/>
      <c r="E382"/>
      <c r="F382"/>
      <c r="G382"/>
      <c r="H382"/>
      <c r="I382"/>
      <c r="J382"/>
      <c r="K382"/>
      <c r="L382"/>
    </row>
    <row r="383" spans="1:12" s="14" customFormat="1" ht="15" customHeight="1" x14ac:dyDescent="0.3">
      <c r="A383"/>
      <c r="B383" s="54"/>
      <c r="C383" s="54"/>
      <c r="D383" s="169"/>
      <c r="E383"/>
      <c r="F383"/>
      <c r="G383"/>
      <c r="H383"/>
      <c r="I383"/>
      <c r="J383"/>
      <c r="K383"/>
      <c r="L383"/>
    </row>
    <row r="384" spans="1:12" s="14" customFormat="1" ht="15" customHeight="1" x14ac:dyDescent="0.3">
      <c r="A384"/>
      <c r="B384" s="54"/>
      <c r="C384" s="54"/>
      <c r="D384" s="169"/>
      <c r="E384"/>
      <c r="F384"/>
      <c r="G384"/>
      <c r="H384"/>
      <c r="I384"/>
      <c r="J384"/>
      <c r="K384"/>
      <c r="L384"/>
    </row>
    <row r="385" spans="1:12" s="14" customFormat="1" ht="15" customHeight="1" x14ac:dyDescent="0.3">
      <c r="A385"/>
      <c r="B385" s="54"/>
      <c r="C385" s="54"/>
      <c r="D385" s="169"/>
      <c r="E385"/>
      <c r="F385"/>
      <c r="G385"/>
      <c r="H385"/>
      <c r="I385"/>
      <c r="J385"/>
      <c r="K385"/>
      <c r="L385"/>
    </row>
    <row r="386" spans="1:12" s="14" customFormat="1" ht="15" customHeight="1" x14ac:dyDescent="0.3">
      <c r="A386"/>
      <c r="B386" s="54"/>
      <c r="C386" s="54"/>
      <c r="D386" s="169"/>
      <c r="E386"/>
      <c r="F386"/>
      <c r="G386"/>
      <c r="H386"/>
      <c r="I386"/>
      <c r="J386"/>
      <c r="K386"/>
      <c r="L386"/>
    </row>
    <row r="387" spans="1:12" s="14" customFormat="1" ht="15" customHeight="1" x14ac:dyDescent="0.3">
      <c r="A387"/>
      <c r="B387" s="54"/>
      <c r="C387" s="54"/>
      <c r="D387" s="169"/>
      <c r="E387"/>
      <c r="F387"/>
      <c r="G387"/>
      <c r="H387"/>
      <c r="I387"/>
      <c r="J387"/>
      <c r="K387"/>
      <c r="L387"/>
    </row>
    <row r="388" spans="1:12" s="14" customFormat="1" ht="15" customHeight="1" x14ac:dyDescent="0.3">
      <c r="A388"/>
      <c r="B388" s="54"/>
      <c r="C388" s="54"/>
      <c r="D388" s="169"/>
      <c r="E388"/>
      <c r="F388"/>
      <c r="G388"/>
      <c r="H388"/>
      <c r="I388"/>
      <c r="J388"/>
      <c r="K388"/>
      <c r="L388"/>
    </row>
    <row r="389" spans="1:12" s="14" customFormat="1" ht="15" customHeight="1" x14ac:dyDescent="0.3">
      <c r="A389"/>
      <c r="B389" s="54"/>
      <c r="C389" s="54"/>
      <c r="D389" s="169"/>
      <c r="E389"/>
      <c r="F389"/>
      <c r="G389"/>
      <c r="H389"/>
      <c r="I389"/>
      <c r="J389"/>
      <c r="K389"/>
      <c r="L389"/>
    </row>
    <row r="390" spans="1:12" s="14" customFormat="1" ht="15" customHeight="1" x14ac:dyDescent="0.3">
      <c r="A390"/>
      <c r="B390" s="54"/>
      <c r="C390" s="54"/>
      <c r="D390" s="169"/>
      <c r="E390"/>
      <c r="F390"/>
      <c r="G390"/>
      <c r="H390"/>
      <c r="I390"/>
      <c r="J390"/>
      <c r="K390"/>
      <c r="L390"/>
    </row>
    <row r="391" spans="1:12" s="14" customFormat="1" ht="15" customHeight="1" x14ac:dyDescent="0.3">
      <c r="A391"/>
      <c r="B391" s="54"/>
      <c r="C391" s="54"/>
      <c r="D391" s="169"/>
      <c r="E391"/>
      <c r="F391"/>
      <c r="G391"/>
      <c r="H391"/>
      <c r="I391"/>
      <c r="J391"/>
      <c r="K391"/>
      <c r="L391"/>
    </row>
    <row r="392" spans="1:12" s="14" customFormat="1" ht="15" customHeight="1" x14ac:dyDescent="0.3">
      <c r="A392"/>
      <c r="B392" s="54"/>
      <c r="C392" s="54"/>
      <c r="D392" s="169"/>
      <c r="E392"/>
      <c r="F392"/>
      <c r="G392"/>
      <c r="H392"/>
      <c r="I392"/>
      <c r="J392"/>
      <c r="K392"/>
      <c r="L392"/>
    </row>
    <row r="393" spans="1:12" s="14" customFormat="1" ht="15" customHeight="1" x14ac:dyDescent="0.3">
      <c r="A393"/>
      <c r="B393" s="54"/>
      <c r="C393" s="54"/>
      <c r="D393" s="169"/>
      <c r="E393"/>
      <c r="F393"/>
      <c r="G393"/>
      <c r="H393"/>
      <c r="I393"/>
      <c r="J393"/>
      <c r="K393"/>
      <c r="L393"/>
    </row>
    <row r="394" spans="1:12" s="14" customFormat="1" ht="15" customHeight="1" x14ac:dyDescent="0.3">
      <c r="A394"/>
      <c r="B394" s="54"/>
      <c r="C394" s="54"/>
      <c r="D394" s="169"/>
      <c r="E394"/>
      <c r="F394"/>
      <c r="G394"/>
      <c r="H394"/>
      <c r="I394"/>
      <c r="J394"/>
      <c r="K394"/>
      <c r="L394"/>
    </row>
    <row r="395" spans="1:12" s="14" customFormat="1" ht="15" customHeight="1" x14ac:dyDescent="0.3">
      <c r="A395"/>
      <c r="B395" s="54"/>
      <c r="C395" s="54"/>
      <c r="D395" s="169"/>
      <c r="E395"/>
      <c r="F395"/>
      <c r="G395"/>
      <c r="H395"/>
      <c r="I395"/>
      <c r="J395"/>
      <c r="K395"/>
      <c r="L395"/>
    </row>
    <row r="396" spans="1:12" s="14" customFormat="1" ht="15" customHeight="1" x14ac:dyDescent="0.3">
      <c r="A396"/>
      <c r="B396" s="54"/>
      <c r="C396" s="54"/>
      <c r="D396" s="169"/>
      <c r="E396"/>
      <c r="F396"/>
      <c r="G396"/>
      <c r="H396"/>
      <c r="I396"/>
      <c r="J396"/>
      <c r="K396"/>
      <c r="L396"/>
    </row>
    <row r="397" spans="1:12" s="14" customFormat="1" ht="15" customHeight="1" x14ac:dyDescent="0.3">
      <c r="A397"/>
      <c r="B397" s="54"/>
      <c r="C397" s="54"/>
      <c r="D397" s="169"/>
      <c r="E397"/>
      <c r="F397"/>
      <c r="G397"/>
      <c r="H397"/>
      <c r="I397"/>
      <c r="J397"/>
      <c r="K397"/>
      <c r="L397"/>
    </row>
    <row r="398" spans="1:12" s="14" customFormat="1" ht="15" customHeight="1" x14ac:dyDescent="0.3">
      <c r="A398"/>
      <c r="B398" s="54"/>
      <c r="C398" s="54"/>
      <c r="D398" s="169"/>
      <c r="E398"/>
      <c r="F398"/>
      <c r="G398"/>
      <c r="H398"/>
      <c r="I398"/>
      <c r="J398"/>
      <c r="K398"/>
      <c r="L398"/>
    </row>
    <row r="399" spans="1:12" s="14" customFormat="1" ht="15" customHeight="1" x14ac:dyDescent="0.3">
      <c r="A399"/>
      <c r="B399" s="54"/>
      <c r="C399" s="54"/>
      <c r="D399" s="169"/>
      <c r="E399"/>
      <c r="F399"/>
      <c r="G399"/>
      <c r="H399"/>
      <c r="I399"/>
      <c r="J399"/>
      <c r="K399"/>
      <c r="L399"/>
    </row>
    <row r="400" spans="1:12" s="14" customFormat="1" ht="15" customHeight="1" x14ac:dyDescent="0.3">
      <c r="A400"/>
      <c r="B400" s="54"/>
      <c r="C400" s="54"/>
      <c r="D400" s="169"/>
      <c r="E400"/>
      <c r="F400"/>
      <c r="G400"/>
      <c r="H400"/>
      <c r="I400"/>
      <c r="J400"/>
      <c r="K400"/>
      <c r="L400"/>
    </row>
    <row r="401" spans="1:12" s="14" customFormat="1" ht="15" customHeight="1" x14ac:dyDescent="0.3">
      <c r="A401"/>
      <c r="B401" s="54"/>
      <c r="C401" s="54"/>
      <c r="D401" s="169"/>
      <c r="E401"/>
      <c r="F401"/>
      <c r="G401"/>
      <c r="H401"/>
      <c r="I401"/>
      <c r="J401"/>
      <c r="K401"/>
      <c r="L401"/>
    </row>
    <row r="402" spans="1:12" s="14" customFormat="1" ht="15" customHeight="1" x14ac:dyDescent="0.3">
      <c r="A402"/>
      <c r="B402" s="54"/>
      <c r="C402" s="54"/>
      <c r="D402" s="169"/>
      <c r="E402"/>
      <c r="F402"/>
      <c r="G402"/>
      <c r="H402"/>
      <c r="I402"/>
      <c r="J402"/>
      <c r="K402"/>
      <c r="L402"/>
    </row>
    <row r="403" spans="1:12" s="14" customFormat="1" ht="15" customHeight="1" x14ac:dyDescent="0.3">
      <c r="A403"/>
      <c r="B403" s="54"/>
      <c r="C403" s="54"/>
      <c r="D403" s="169"/>
      <c r="E403"/>
      <c r="F403"/>
      <c r="G403"/>
      <c r="H403"/>
      <c r="I403"/>
      <c r="J403"/>
      <c r="K403"/>
      <c r="L403"/>
    </row>
    <row r="404" spans="1:12" s="14" customFormat="1" ht="15" customHeight="1" x14ac:dyDescent="0.3">
      <c r="A404"/>
      <c r="B404" s="54"/>
      <c r="C404" s="54"/>
      <c r="D404" s="169"/>
      <c r="E404"/>
      <c r="F404"/>
      <c r="G404"/>
      <c r="H404"/>
      <c r="I404"/>
      <c r="J404"/>
      <c r="K404"/>
      <c r="L404"/>
    </row>
    <row r="405" spans="1:12" s="14" customFormat="1" ht="15" customHeight="1" x14ac:dyDescent="0.3">
      <c r="A405"/>
      <c r="B405" s="54"/>
      <c r="C405" s="54"/>
      <c r="D405" s="169"/>
      <c r="E405"/>
      <c r="F405"/>
      <c r="G405"/>
      <c r="H405"/>
      <c r="I405"/>
      <c r="J405"/>
      <c r="K405"/>
      <c r="L405"/>
    </row>
    <row r="406" spans="1:12" s="14" customFormat="1" ht="15" customHeight="1" x14ac:dyDescent="0.3">
      <c r="A406"/>
      <c r="B406" s="54"/>
      <c r="C406" s="54"/>
      <c r="D406" s="169"/>
      <c r="E406"/>
      <c r="F406"/>
      <c r="G406"/>
      <c r="H406"/>
      <c r="I406"/>
      <c r="J406"/>
      <c r="K406"/>
      <c r="L406"/>
    </row>
    <row r="407" spans="1:12" s="14" customFormat="1" ht="15" customHeight="1" x14ac:dyDescent="0.3">
      <c r="A407"/>
      <c r="B407" s="54"/>
      <c r="C407" s="54"/>
      <c r="D407" s="169"/>
      <c r="E407"/>
      <c r="F407"/>
      <c r="G407"/>
      <c r="H407"/>
      <c r="I407"/>
      <c r="J407"/>
      <c r="K407"/>
      <c r="L407"/>
    </row>
    <row r="408" spans="1:12" s="14" customFormat="1" ht="15" customHeight="1" x14ac:dyDescent="0.3">
      <c r="A408"/>
      <c r="B408" s="54"/>
      <c r="C408" s="54"/>
      <c r="D408" s="169"/>
      <c r="E408"/>
      <c r="F408"/>
      <c r="G408"/>
      <c r="H408"/>
      <c r="I408"/>
      <c r="J408"/>
      <c r="K408"/>
      <c r="L408"/>
    </row>
    <row r="409" spans="1:12" s="14" customFormat="1" ht="15" customHeight="1" x14ac:dyDescent="0.3">
      <c r="A409"/>
      <c r="B409" s="54"/>
      <c r="C409" s="54"/>
      <c r="D409" s="169"/>
      <c r="E409"/>
      <c r="F409"/>
      <c r="G409"/>
      <c r="H409"/>
      <c r="I409"/>
      <c r="J409"/>
      <c r="K409"/>
      <c r="L409"/>
    </row>
    <row r="410" spans="1:12" s="14" customFormat="1" ht="15" customHeight="1" x14ac:dyDescent="0.3">
      <c r="A410"/>
      <c r="B410" s="54"/>
      <c r="C410" s="54"/>
      <c r="D410" s="169"/>
      <c r="E410"/>
      <c r="F410"/>
      <c r="G410"/>
      <c r="H410"/>
      <c r="I410"/>
      <c r="J410"/>
      <c r="K410"/>
      <c r="L410"/>
    </row>
    <row r="411" spans="1:12" s="14" customFormat="1" ht="15" customHeight="1" x14ac:dyDescent="0.3">
      <c r="A411"/>
      <c r="B411" s="54"/>
      <c r="C411" s="54"/>
      <c r="D411" s="169"/>
      <c r="E411"/>
      <c r="F411"/>
      <c r="G411"/>
      <c r="H411"/>
      <c r="I411"/>
      <c r="J411"/>
      <c r="K411"/>
      <c r="L411"/>
    </row>
    <row r="412" spans="1:12" s="14" customFormat="1" ht="15" customHeight="1" x14ac:dyDescent="0.3">
      <c r="A412"/>
      <c r="B412" s="54"/>
      <c r="C412" s="54"/>
      <c r="D412" s="169"/>
      <c r="E412"/>
      <c r="F412"/>
      <c r="G412"/>
      <c r="H412"/>
      <c r="I412"/>
      <c r="J412"/>
      <c r="K412"/>
      <c r="L412"/>
    </row>
    <row r="413" spans="1:12" s="14" customFormat="1" ht="15" customHeight="1" x14ac:dyDescent="0.3">
      <c r="A413"/>
      <c r="B413" s="54"/>
      <c r="C413" s="54"/>
      <c r="D413" s="169"/>
      <c r="E413"/>
      <c r="F413"/>
      <c r="G413"/>
      <c r="H413"/>
      <c r="I413"/>
      <c r="J413"/>
      <c r="K413"/>
      <c r="L413"/>
    </row>
    <row r="414" spans="1:12" s="14" customFormat="1" ht="15" customHeight="1" x14ac:dyDescent="0.3">
      <c r="A414"/>
      <c r="B414" s="54"/>
      <c r="C414" s="54"/>
      <c r="D414" s="169"/>
      <c r="E414"/>
      <c r="F414"/>
      <c r="G414"/>
      <c r="H414"/>
      <c r="I414"/>
      <c r="J414"/>
      <c r="K414"/>
      <c r="L414"/>
    </row>
    <row r="415" spans="1:12" s="14" customFormat="1" ht="15" customHeight="1" x14ac:dyDescent="0.3">
      <c r="A415"/>
      <c r="B415" s="54"/>
      <c r="C415" s="54"/>
      <c r="D415" s="169"/>
      <c r="E415"/>
      <c r="F415"/>
      <c r="G415"/>
      <c r="H415"/>
      <c r="I415"/>
      <c r="J415"/>
      <c r="K415"/>
      <c r="L415"/>
    </row>
    <row r="416" spans="1:12" s="14" customFormat="1" ht="15" customHeight="1" x14ac:dyDescent="0.3">
      <c r="A416"/>
      <c r="B416" s="54"/>
      <c r="C416" s="54"/>
      <c r="D416" s="169"/>
      <c r="E416"/>
      <c r="F416"/>
      <c r="G416"/>
      <c r="H416"/>
      <c r="I416"/>
      <c r="J416"/>
      <c r="K416"/>
      <c r="L416"/>
    </row>
    <row r="417" spans="1:12" s="14" customFormat="1" ht="15" customHeight="1" x14ac:dyDescent="0.3">
      <c r="A417"/>
      <c r="B417" s="54"/>
      <c r="C417" s="54"/>
      <c r="D417" s="169"/>
      <c r="E417"/>
      <c r="F417"/>
      <c r="G417"/>
      <c r="H417"/>
      <c r="I417"/>
      <c r="J417"/>
      <c r="K417"/>
      <c r="L417"/>
    </row>
    <row r="418" spans="1:12" s="14" customFormat="1" ht="15" customHeight="1" x14ac:dyDescent="0.3">
      <c r="A418"/>
      <c r="B418" s="54"/>
      <c r="C418" s="54"/>
      <c r="D418" s="169"/>
      <c r="E418"/>
      <c r="F418"/>
      <c r="G418"/>
      <c r="H418"/>
      <c r="I418"/>
      <c r="J418"/>
      <c r="K418"/>
      <c r="L418"/>
    </row>
    <row r="419" spans="1:12" s="14" customFormat="1" ht="15" customHeight="1" x14ac:dyDescent="0.3">
      <c r="A419"/>
      <c r="B419" s="54"/>
      <c r="C419" s="54"/>
      <c r="D419" s="169"/>
      <c r="E419"/>
      <c r="F419"/>
      <c r="G419"/>
      <c r="H419"/>
      <c r="I419"/>
      <c r="J419"/>
      <c r="K419"/>
      <c r="L419"/>
    </row>
    <row r="420" spans="1:12" s="14" customFormat="1" ht="15" customHeight="1" x14ac:dyDescent="0.3">
      <c r="A420"/>
      <c r="B420" s="54"/>
      <c r="C420" s="54"/>
      <c r="D420" s="169"/>
      <c r="E420"/>
      <c r="F420"/>
      <c r="G420"/>
      <c r="H420"/>
      <c r="I420"/>
      <c r="J420"/>
      <c r="K420"/>
      <c r="L420"/>
    </row>
    <row r="421" spans="1:12" s="14" customFormat="1" ht="15" customHeight="1" x14ac:dyDescent="0.3">
      <c r="A421"/>
      <c r="B421" s="54"/>
      <c r="C421" s="54"/>
      <c r="D421" s="169"/>
      <c r="E421"/>
      <c r="F421"/>
      <c r="G421"/>
      <c r="H421"/>
      <c r="I421"/>
      <c r="J421"/>
      <c r="K421"/>
      <c r="L421"/>
    </row>
    <row r="422" spans="1:12" s="14" customFormat="1" ht="15" customHeight="1" x14ac:dyDescent="0.3">
      <c r="A422"/>
      <c r="B422" s="54"/>
      <c r="C422" s="54"/>
      <c r="D422" s="169"/>
      <c r="E422"/>
      <c r="F422"/>
      <c r="G422"/>
      <c r="H422"/>
      <c r="I422"/>
      <c r="J422"/>
      <c r="K422"/>
      <c r="L422"/>
    </row>
    <row r="423" spans="1:12" s="14" customFormat="1" ht="15" customHeight="1" x14ac:dyDescent="0.3">
      <c r="A423"/>
      <c r="B423" s="54"/>
      <c r="C423" s="54"/>
      <c r="D423" s="169"/>
      <c r="E423"/>
      <c r="F423"/>
      <c r="G423"/>
      <c r="H423"/>
      <c r="I423"/>
      <c r="J423"/>
      <c r="K423"/>
      <c r="L423"/>
    </row>
    <row r="424" spans="1:12" s="14" customFormat="1" ht="15" customHeight="1" x14ac:dyDescent="0.3">
      <c r="A424"/>
      <c r="B424" s="54"/>
      <c r="C424" s="54"/>
      <c r="D424" s="169"/>
      <c r="E424"/>
      <c r="F424"/>
      <c r="G424"/>
      <c r="H424"/>
      <c r="I424"/>
      <c r="J424"/>
      <c r="K424"/>
      <c r="L424"/>
    </row>
    <row r="425" spans="1:12" s="14" customFormat="1" ht="15" customHeight="1" x14ac:dyDescent="0.3">
      <c r="A425"/>
      <c r="B425" s="54"/>
      <c r="C425" s="54"/>
      <c r="D425" s="169"/>
      <c r="E425"/>
      <c r="F425"/>
      <c r="G425"/>
      <c r="H425"/>
      <c r="I425"/>
      <c r="J425"/>
      <c r="K425"/>
      <c r="L425"/>
    </row>
    <row r="426" spans="1:12" s="14" customFormat="1" ht="15" customHeight="1" x14ac:dyDescent="0.3">
      <c r="A426"/>
      <c r="B426" s="54"/>
      <c r="C426" s="54"/>
      <c r="D426" s="169"/>
      <c r="E426"/>
      <c r="F426"/>
      <c r="G426"/>
      <c r="H426"/>
      <c r="I426"/>
      <c r="J426"/>
      <c r="K426"/>
      <c r="L426"/>
    </row>
    <row r="427" spans="1:12" s="14" customFormat="1" ht="15" customHeight="1" x14ac:dyDescent="0.3">
      <c r="A427"/>
      <c r="B427" s="54"/>
      <c r="C427" s="54"/>
      <c r="D427" s="169"/>
      <c r="E427"/>
      <c r="F427"/>
      <c r="G427"/>
      <c r="H427"/>
      <c r="I427"/>
      <c r="J427"/>
      <c r="K427"/>
      <c r="L427"/>
    </row>
    <row r="428" spans="1:12" s="14" customFormat="1" ht="15" customHeight="1" x14ac:dyDescent="0.3">
      <c r="A428"/>
      <c r="B428" s="54"/>
      <c r="C428" s="54"/>
      <c r="D428" s="169"/>
      <c r="E428"/>
      <c r="F428"/>
      <c r="G428"/>
      <c r="H428"/>
      <c r="I428"/>
      <c r="J428"/>
      <c r="K428"/>
      <c r="L428"/>
    </row>
    <row r="429" spans="1:12" s="14" customFormat="1" ht="15" customHeight="1" x14ac:dyDescent="0.3">
      <c r="A429"/>
      <c r="B429" s="54"/>
      <c r="C429" s="54"/>
      <c r="D429" s="169"/>
      <c r="E429"/>
      <c r="F429"/>
      <c r="G429"/>
      <c r="H429"/>
      <c r="I429"/>
      <c r="J429"/>
      <c r="K429"/>
      <c r="L429"/>
    </row>
    <row r="430" spans="1:12" s="14" customFormat="1" ht="15" customHeight="1" x14ac:dyDescent="0.3">
      <c r="A430"/>
      <c r="B430" s="54"/>
      <c r="C430" s="54"/>
      <c r="D430" s="169"/>
      <c r="E430"/>
      <c r="F430"/>
      <c r="G430"/>
      <c r="H430"/>
      <c r="I430"/>
      <c r="J430"/>
      <c r="K430"/>
      <c r="L430"/>
    </row>
    <row r="431" spans="1:12" s="14" customFormat="1" ht="15" customHeight="1" x14ac:dyDescent="0.3">
      <c r="A431"/>
      <c r="B431" s="54"/>
      <c r="C431" s="54"/>
      <c r="D431" s="169"/>
      <c r="E431"/>
      <c r="F431"/>
      <c r="G431"/>
      <c r="H431"/>
      <c r="I431"/>
      <c r="J431"/>
      <c r="K431"/>
      <c r="L431"/>
    </row>
    <row r="432" spans="1:12" s="14" customFormat="1" ht="15" customHeight="1" x14ac:dyDescent="0.3">
      <c r="A432"/>
      <c r="B432" s="54"/>
      <c r="C432" s="54"/>
      <c r="D432" s="169"/>
      <c r="E432"/>
      <c r="F432"/>
      <c r="G432"/>
      <c r="H432"/>
      <c r="I432"/>
      <c r="J432"/>
      <c r="K432"/>
      <c r="L432"/>
    </row>
    <row r="433" spans="1:12" s="14" customFormat="1" ht="15" customHeight="1" x14ac:dyDescent="0.3">
      <c r="A433"/>
      <c r="B433" s="54"/>
      <c r="C433" s="54"/>
      <c r="D433" s="169"/>
      <c r="E433"/>
      <c r="F433"/>
      <c r="G433"/>
      <c r="H433"/>
      <c r="I433"/>
      <c r="J433"/>
      <c r="K433"/>
      <c r="L433"/>
    </row>
    <row r="434" spans="1:12" s="14" customFormat="1" ht="15" customHeight="1" x14ac:dyDescent="0.3">
      <c r="A434"/>
      <c r="B434" s="54"/>
      <c r="C434" s="54"/>
      <c r="D434" s="169"/>
      <c r="E434"/>
      <c r="F434"/>
      <c r="G434"/>
      <c r="H434"/>
      <c r="I434"/>
      <c r="J434"/>
      <c r="K434"/>
      <c r="L434"/>
    </row>
    <row r="435" spans="1:12" s="14" customFormat="1" ht="15" customHeight="1" x14ac:dyDescent="0.3">
      <c r="A435"/>
      <c r="B435" s="54"/>
      <c r="C435" s="54"/>
      <c r="D435" s="169"/>
      <c r="E435"/>
      <c r="F435"/>
      <c r="G435"/>
      <c r="H435"/>
      <c r="I435"/>
      <c r="J435"/>
      <c r="K435"/>
      <c r="L435"/>
    </row>
    <row r="436" spans="1:12" s="14" customFormat="1" ht="15" customHeight="1" x14ac:dyDescent="0.3">
      <c r="A436"/>
      <c r="B436" s="54"/>
      <c r="C436" s="54"/>
      <c r="D436" s="169"/>
      <c r="E436"/>
      <c r="F436"/>
      <c r="G436"/>
      <c r="H436"/>
      <c r="I436"/>
      <c r="J436"/>
      <c r="K436"/>
      <c r="L436"/>
    </row>
    <row r="437" spans="1:12" s="14" customFormat="1" ht="15" customHeight="1" x14ac:dyDescent="0.3">
      <c r="A437"/>
      <c r="B437" s="54"/>
      <c r="C437" s="54"/>
      <c r="D437" s="169"/>
      <c r="E437"/>
      <c r="F437"/>
      <c r="G437"/>
      <c r="H437"/>
      <c r="I437"/>
      <c r="J437"/>
      <c r="K437"/>
      <c r="L437"/>
    </row>
    <row r="438" spans="1:12" s="14" customFormat="1" ht="15" customHeight="1" x14ac:dyDescent="0.3">
      <c r="A438"/>
      <c r="B438" s="54"/>
      <c r="C438" s="54"/>
      <c r="D438" s="169"/>
      <c r="E438"/>
      <c r="F438"/>
      <c r="G438"/>
      <c r="H438"/>
      <c r="I438"/>
      <c r="J438"/>
      <c r="K438"/>
      <c r="L438"/>
    </row>
    <row r="439" spans="1:12" s="14" customFormat="1" ht="15" customHeight="1" x14ac:dyDescent="0.3">
      <c r="A439"/>
      <c r="B439" s="54"/>
      <c r="C439" s="54"/>
      <c r="D439" s="169"/>
      <c r="E439"/>
      <c r="F439"/>
      <c r="G439"/>
      <c r="H439"/>
      <c r="I439"/>
      <c r="J439"/>
      <c r="K439"/>
      <c r="L439"/>
    </row>
    <row r="440" spans="1:12" s="14" customFormat="1" ht="15" customHeight="1" x14ac:dyDescent="0.3">
      <c r="A440"/>
      <c r="B440" s="54"/>
      <c r="C440" s="54"/>
      <c r="D440" s="169"/>
      <c r="E440"/>
      <c r="F440"/>
      <c r="G440"/>
      <c r="H440"/>
      <c r="I440"/>
      <c r="J440"/>
      <c r="K440"/>
      <c r="L440"/>
    </row>
    <row r="441" spans="1:12" s="14" customFormat="1" ht="15" customHeight="1" x14ac:dyDescent="0.3">
      <c r="A441"/>
      <c r="B441" s="54"/>
      <c r="C441" s="54"/>
      <c r="D441" s="169"/>
      <c r="E441"/>
      <c r="F441"/>
      <c r="G441"/>
      <c r="H441"/>
      <c r="I441"/>
      <c r="J441"/>
      <c r="K441"/>
      <c r="L441"/>
    </row>
    <row r="442" spans="1:12" s="14" customFormat="1" ht="15" customHeight="1" x14ac:dyDescent="0.3">
      <c r="A442"/>
      <c r="B442" s="54"/>
      <c r="C442" s="54"/>
      <c r="D442" s="169"/>
      <c r="E442"/>
      <c r="F442"/>
      <c r="G442"/>
      <c r="H442"/>
      <c r="I442"/>
      <c r="J442"/>
      <c r="K442"/>
      <c r="L442"/>
    </row>
    <row r="443" spans="1:12" s="14" customFormat="1" ht="15" customHeight="1" x14ac:dyDescent="0.3">
      <c r="A443"/>
      <c r="B443" s="54"/>
      <c r="C443" s="54"/>
      <c r="D443" s="169"/>
      <c r="E443"/>
      <c r="F443"/>
      <c r="G443"/>
      <c r="H443"/>
      <c r="I443"/>
      <c r="J443"/>
      <c r="K443"/>
      <c r="L443"/>
    </row>
    <row r="444" spans="1:12" s="14" customFormat="1" ht="15" customHeight="1" x14ac:dyDescent="0.3">
      <c r="A444"/>
      <c r="B444" s="54"/>
      <c r="C444" s="54"/>
      <c r="D444" s="169"/>
      <c r="E444"/>
      <c r="F444"/>
      <c r="G444"/>
      <c r="H444"/>
      <c r="I444"/>
      <c r="J444"/>
      <c r="K444"/>
      <c r="L444"/>
    </row>
    <row r="445" spans="1:12" s="14" customFormat="1" ht="15" customHeight="1" x14ac:dyDescent="0.3">
      <c r="A445"/>
      <c r="B445" s="54"/>
      <c r="C445" s="54"/>
      <c r="D445" s="169"/>
      <c r="E445"/>
      <c r="F445"/>
      <c r="G445"/>
      <c r="H445"/>
      <c r="I445"/>
      <c r="J445"/>
      <c r="K445"/>
      <c r="L445"/>
    </row>
    <row r="446" spans="1:12" s="14" customFormat="1" ht="15" customHeight="1" x14ac:dyDescent="0.3">
      <c r="A446"/>
      <c r="B446" s="54"/>
      <c r="C446" s="54"/>
      <c r="D446" s="169"/>
      <c r="E446"/>
      <c r="F446"/>
      <c r="G446"/>
      <c r="H446"/>
      <c r="I446"/>
      <c r="J446"/>
      <c r="K446"/>
      <c r="L446"/>
    </row>
    <row r="447" spans="1:12" s="14" customFormat="1" ht="15" customHeight="1" x14ac:dyDescent="0.3">
      <c r="A447"/>
      <c r="B447" s="54"/>
      <c r="C447" s="54"/>
      <c r="D447" s="169"/>
      <c r="E447"/>
      <c r="F447"/>
      <c r="G447"/>
      <c r="H447"/>
      <c r="I447"/>
      <c r="J447"/>
      <c r="K447"/>
      <c r="L447"/>
    </row>
    <row r="448" spans="1:12" s="14" customFormat="1" ht="15" customHeight="1" x14ac:dyDescent="0.3">
      <c r="A448"/>
      <c r="B448" s="54"/>
      <c r="C448" s="54"/>
      <c r="D448" s="169"/>
      <c r="E448"/>
      <c r="F448"/>
      <c r="G448"/>
      <c r="H448"/>
      <c r="I448"/>
      <c r="J448"/>
      <c r="K448"/>
      <c r="L448"/>
    </row>
    <row r="449" spans="1:12" s="14" customFormat="1" ht="15" customHeight="1" x14ac:dyDescent="0.3">
      <c r="A449"/>
      <c r="B449" s="54"/>
      <c r="C449" s="54"/>
      <c r="D449" s="169"/>
      <c r="E449"/>
      <c r="F449"/>
      <c r="G449"/>
      <c r="H449"/>
      <c r="I449"/>
      <c r="J449"/>
      <c r="K449"/>
      <c r="L449"/>
    </row>
    <row r="450" spans="1:12" s="14" customFormat="1" ht="15" customHeight="1" x14ac:dyDescent="0.3">
      <c r="A450"/>
      <c r="B450" s="54"/>
      <c r="C450" s="54"/>
      <c r="D450" s="169"/>
      <c r="E450"/>
      <c r="F450"/>
      <c r="G450"/>
      <c r="H450"/>
      <c r="I450"/>
      <c r="J450"/>
      <c r="K450"/>
      <c r="L450"/>
    </row>
    <row r="451" spans="1:12" s="14" customFormat="1" ht="15" customHeight="1" x14ac:dyDescent="0.3">
      <c r="A451"/>
      <c r="B451" s="54"/>
      <c r="C451" s="54"/>
      <c r="D451" s="169"/>
      <c r="E451"/>
      <c r="F451"/>
      <c r="G451"/>
      <c r="H451"/>
      <c r="I451"/>
      <c r="J451"/>
      <c r="K451"/>
      <c r="L451"/>
    </row>
    <row r="452" spans="1:12" s="14" customFormat="1" ht="15" customHeight="1" x14ac:dyDescent="0.3">
      <c r="A452"/>
      <c r="B452" s="54"/>
      <c r="C452" s="54"/>
      <c r="D452" s="169"/>
      <c r="E452"/>
      <c r="F452"/>
      <c r="G452"/>
      <c r="H452"/>
      <c r="I452"/>
      <c r="J452"/>
      <c r="K452"/>
      <c r="L452"/>
    </row>
    <row r="453" spans="1:12" s="14" customFormat="1" ht="15" customHeight="1" x14ac:dyDescent="0.3">
      <c r="A453"/>
      <c r="B453" s="54"/>
      <c r="C453" s="54"/>
      <c r="D453" s="169"/>
      <c r="E453"/>
      <c r="F453"/>
      <c r="G453"/>
      <c r="H453"/>
      <c r="I453"/>
      <c r="J453"/>
      <c r="K453"/>
      <c r="L453"/>
    </row>
    <row r="454" spans="1:12" s="14" customFormat="1" ht="15" customHeight="1" x14ac:dyDescent="0.3">
      <c r="A454"/>
      <c r="B454" s="54"/>
      <c r="C454" s="54"/>
      <c r="D454" s="169"/>
      <c r="E454"/>
      <c r="F454"/>
      <c r="G454"/>
      <c r="H454"/>
      <c r="I454"/>
      <c r="J454"/>
      <c r="K454"/>
      <c r="L454"/>
    </row>
    <row r="455" spans="1:12" s="14" customFormat="1" ht="15" customHeight="1" x14ac:dyDescent="0.3">
      <c r="A455"/>
      <c r="B455" s="54"/>
      <c r="C455" s="54"/>
      <c r="D455" s="169"/>
      <c r="E455"/>
      <c r="F455"/>
      <c r="G455"/>
      <c r="H455"/>
      <c r="I455"/>
      <c r="J455"/>
      <c r="K455"/>
      <c r="L455"/>
    </row>
    <row r="456" spans="1:12" s="14" customFormat="1" ht="15" customHeight="1" x14ac:dyDescent="0.3">
      <c r="A456"/>
      <c r="B456" s="54"/>
      <c r="C456" s="54"/>
      <c r="D456" s="169"/>
      <c r="E456"/>
      <c r="F456"/>
      <c r="G456"/>
      <c r="H456"/>
      <c r="I456"/>
      <c r="J456"/>
      <c r="K456"/>
      <c r="L456"/>
    </row>
    <row r="457" spans="1:12" s="14" customFormat="1" ht="15" customHeight="1" x14ac:dyDescent="0.3">
      <c r="A457"/>
      <c r="B457" s="54"/>
      <c r="C457" s="54"/>
      <c r="D457" s="169"/>
      <c r="E457"/>
      <c r="F457"/>
      <c r="G457"/>
      <c r="H457"/>
      <c r="I457"/>
      <c r="J457"/>
      <c r="K457"/>
      <c r="L457"/>
    </row>
    <row r="458" spans="1:12" s="14" customFormat="1" ht="15" customHeight="1" x14ac:dyDescent="0.3">
      <c r="A458"/>
      <c r="B458" s="54"/>
      <c r="C458" s="54"/>
      <c r="D458" s="169"/>
      <c r="E458"/>
      <c r="F458"/>
      <c r="G458"/>
      <c r="H458"/>
      <c r="I458"/>
      <c r="J458"/>
      <c r="K458"/>
      <c r="L458"/>
    </row>
    <row r="459" spans="1:12" s="14" customFormat="1" ht="15" customHeight="1" x14ac:dyDescent="0.3">
      <c r="A459"/>
      <c r="B459" s="54"/>
      <c r="C459" s="54"/>
      <c r="D459" s="169"/>
      <c r="E459"/>
      <c r="F459"/>
      <c r="G459"/>
      <c r="H459"/>
      <c r="I459"/>
      <c r="J459"/>
      <c r="K459"/>
      <c r="L459"/>
    </row>
    <row r="460" spans="1:12" s="14" customFormat="1" ht="15" customHeight="1" x14ac:dyDescent="0.3">
      <c r="A460"/>
      <c r="B460" s="54"/>
      <c r="C460" s="54"/>
      <c r="D460" s="169"/>
      <c r="E460"/>
      <c r="F460"/>
      <c r="G460"/>
      <c r="H460"/>
      <c r="I460"/>
      <c r="J460"/>
      <c r="K460"/>
      <c r="L460"/>
    </row>
    <row r="461" spans="1:12" s="14" customFormat="1" ht="15" customHeight="1" x14ac:dyDescent="0.3">
      <c r="A461"/>
      <c r="B461" s="54"/>
      <c r="C461" s="54"/>
      <c r="D461" s="169"/>
      <c r="E461"/>
      <c r="F461"/>
      <c r="G461"/>
      <c r="H461"/>
      <c r="I461"/>
      <c r="J461"/>
      <c r="K461"/>
      <c r="L461"/>
    </row>
    <row r="462" spans="1:12" s="14" customFormat="1" ht="15" customHeight="1" x14ac:dyDescent="0.3">
      <c r="A462"/>
      <c r="B462" s="54"/>
      <c r="C462" s="54"/>
      <c r="D462" s="169"/>
      <c r="E462"/>
      <c r="F462"/>
      <c r="G462"/>
      <c r="H462"/>
      <c r="I462"/>
      <c r="J462"/>
      <c r="K462"/>
      <c r="L462"/>
    </row>
    <row r="463" spans="1:12" s="14" customFormat="1" ht="15" customHeight="1" x14ac:dyDescent="0.3">
      <c r="A463"/>
      <c r="B463" s="54"/>
      <c r="C463" s="54"/>
      <c r="D463" s="169"/>
      <c r="E463"/>
      <c r="F463"/>
      <c r="G463"/>
      <c r="H463"/>
      <c r="I463"/>
      <c r="J463"/>
      <c r="K463"/>
      <c r="L463"/>
    </row>
    <row r="464" spans="1:12" s="14" customFormat="1" ht="15" customHeight="1" x14ac:dyDescent="0.3">
      <c r="A464"/>
      <c r="B464" s="54"/>
      <c r="C464" s="54"/>
      <c r="D464" s="169"/>
      <c r="E464"/>
      <c r="F464"/>
      <c r="G464"/>
      <c r="H464"/>
      <c r="I464"/>
      <c r="J464"/>
      <c r="K464"/>
      <c r="L464"/>
    </row>
    <row r="465" spans="1:12" s="14" customFormat="1" ht="15" customHeight="1" x14ac:dyDescent="0.3">
      <c r="A465"/>
      <c r="B465" s="54"/>
      <c r="C465" s="54"/>
      <c r="D465" s="169"/>
      <c r="E465"/>
      <c r="F465"/>
      <c r="G465"/>
      <c r="H465"/>
      <c r="I465"/>
      <c r="J465"/>
      <c r="K465"/>
      <c r="L465"/>
    </row>
    <row r="466" spans="1:12" s="14" customFormat="1" ht="15" customHeight="1" x14ac:dyDescent="0.3">
      <c r="A466"/>
      <c r="B466" s="54"/>
      <c r="C466" s="54"/>
      <c r="D466" s="169"/>
      <c r="E466"/>
      <c r="F466"/>
      <c r="G466"/>
      <c r="H466"/>
      <c r="I466"/>
      <c r="J466"/>
      <c r="K466"/>
      <c r="L466"/>
    </row>
    <row r="467" spans="1:12" s="14" customFormat="1" ht="15" customHeight="1" x14ac:dyDescent="0.3">
      <c r="A467"/>
      <c r="B467" s="54"/>
      <c r="C467" s="54"/>
      <c r="D467" s="169"/>
      <c r="E467"/>
      <c r="F467"/>
      <c r="G467"/>
      <c r="H467"/>
      <c r="I467"/>
      <c r="J467"/>
      <c r="K467"/>
      <c r="L467"/>
    </row>
    <row r="468" spans="1:12" s="14" customFormat="1" ht="15" customHeight="1" x14ac:dyDescent="0.3">
      <c r="A468"/>
      <c r="B468" s="54"/>
      <c r="C468" s="54"/>
      <c r="D468" s="169"/>
      <c r="E468"/>
      <c r="F468"/>
      <c r="G468"/>
      <c r="H468"/>
      <c r="I468"/>
      <c r="J468"/>
      <c r="K468"/>
      <c r="L468"/>
    </row>
    <row r="469" spans="1:12" s="14" customFormat="1" ht="15" customHeight="1" x14ac:dyDescent="0.3">
      <c r="A469"/>
      <c r="B469" s="54"/>
      <c r="C469" s="54"/>
      <c r="D469" s="169"/>
      <c r="E469"/>
      <c r="F469"/>
      <c r="G469"/>
      <c r="H469"/>
      <c r="I469"/>
      <c r="J469"/>
      <c r="K469"/>
      <c r="L469"/>
    </row>
    <row r="470" spans="1:12" s="14" customFormat="1" ht="15" customHeight="1" x14ac:dyDescent="0.3">
      <c r="A470"/>
      <c r="B470" s="54"/>
      <c r="C470" s="54"/>
      <c r="D470" s="169"/>
      <c r="E470"/>
      <c r="F470"/>
      <c r="G470"/>
      <c r="H470"/>
      <c r="I470"/>
      <c r="J470"/>
      <c r="K470"/>
      <c r="L470"/>
    </row>
    <row r="471" spans="1:12" s="14" customFormat="1" ht="15" customHeight="1" x14ac:dyDescent="0.3">
      <c r="A471"/>
      <c r="B471" s="54"/>
      <c r="C471" s="54"/>
      <c r="D471" s="169"/>
      <c r="E471"/>
      <c r="F471"/>
      <c r="G471"/>
      <c r="H471"/>
      <c r="I471"/>
      <c r="J471"/>
      <c r="K471"/>
      <c r="L471"/>
    </row>
    <row r="472" spans="1:12" s="14" customFormat="1" ht="15" customHeight="1" x14ac:dyDescent="0.3">
      <c r="A472"/>
      <c r="B472" s="54"/>
      <c r="C472" s="54"/>
      <c r="D472" s="169"/>
      <c r="E472"/>
      <c r="F472"/>
      <c r="G472"/>
      <c r="H472"/>
      <c r="I472"/>
      <c r="J472"/>
      <c r="K472"/>
      <c r="L472"/>
    </row>
    <row r="473" spans="1:12" s="14" customFormat="1" ht="15" customHeight="1" x14ac:dyDescent="0.3">
      <c r="A473"/>
      <c r="B473" s="54"/>
      <c r="C473" s="54"/>
      <c r="D473" s="169"/>
      <c r="E473"/>
      <c r="F473"/>
      <c r="G473"/>
      <c r="H473"/>
      <c r="I473"/>
      <c r="J473"/>
      <c r="K473"/>
      <c r="L473"/>
    </row>
    <row r="474" spans="1:12" s="14" customFormat="1" ht="15" customHeight="1" x14ac:dyDescent="0.3">
      <c r="A474"/>
      <c r="B474" s="54"/>
      <c r="C474" s="54"/>
      <c r="D474" s="169"/>
      <c r="E474"/>
      <c r="F474"/>
      <c r="G474"/>
      <c r="H474"/>
      <c r="I474"/>
      <c r="J474"/>
      <c r="K474"/>
      <c r="L474"/>
    </row>
    <row r="475" spans="1:12" s="14" customFormat="1" ht="15" customHeight="1" x14ac:dyDescent="0.3">
      <c r="A475"/>
      <c r="B475" s="54"/>
      <c r="C475" s="54"/>
      <c r="D475" s="169"/>
      <c r="E475"/>
      <c r="F475"/>
      <c r="G475"/>
      <c r="H475"/>
      <c r="I475"/>
      <c r="J475"/>
      <c r="K475"/>
      <c r="L475"/>
    </row>
    <row r="476" spans="1:12" s="14" customFormat="1" ht="15" customHeight="1" x14ac:dyDescent="0.3">
      <c r="A476"/>
      <c r="B476" s="54"/>
      <c r="C476" s="54"/>
      <c r="D476" s="169"/>
      <c r="E476"/>
      <c r="F476"/>
      <c r="G476"/>
      <c r="H476"/>
      <c r="I476"/>
      <c r="J476"/>
      <c r="K476"/>
      <c r="L476"/>
    </row>
    <row r="477" spans="1:12" s="14" customFormat="1" ht="15" customHeight="1" x14ac:dyDescent="0.3">
      <c r="A477"/>
      <c r="B477" s="54"/>
      <c r="C477" s="54"/>
      <c r="D477" s="169"/>
      <c r="E477"/>
      <c r="F477"/>
      <c r="G477"/>
      <c r="H477"/>
      <c r="I477"/>
      <c r="J477"/>
      <c r="K477"/>
      <c r="L477"/>
    </row>
    <row r="478" spans="1:12" s="14" customFormat="1" ht="15" customHeight="1" x14ac:dyDescent="0.3">
      <c r="A478"/>
      <c r="B478" s="54"/>
      <c r="C478" s="54"/>
      <c r="D478" s="169"/>
      <c r="E478"/>
      <c r="F478"/>
      <c r="G478"/>
      <c r="H478"/>
      <c r="I478"/>
      <c r="J478"/>
      <c r="K478"/>
      <c r="L478"/>
    </row>
    <row r="479" spans="1:12" s="14" customFormat="1" ht="15" customHeight="1" x14ac:dyDescent="0.3">
      <c r="A479"/>
      <c r="B479" s="54"/>
      <c r="C479" s="54"/>
      <c r="D479" s="169"/>
      <c r="E479"/>
      <c r="F479"/>
      <c r="G479"/>
      <c r="H479"/>
      <c r="I479"/>
      <c r="J479"/>
      <c r="K479"/>
      <c r="L479"/>
    </row>
    <row r="480" spans="1:12" s="14" customFormat="1" ht="15" customHeight="1" x14ac:dyDescent="0.3">
      <c r="A480"/>
      <c r="B480" s="54"/>
      <c r="C480" s="54"/>
      <c r="D480" s="169"/>
      <c r="E480"/>
      <c r="F480"/>
      <c r="G480"/>
      <c r="H480"/>
      <c r="I480"/>
      <c r="J480"/>
      <c r="K480"/>
      <c r="L480"/>
    </row>
    <row r="481" spans="1:12" s="14" customFormat="1" ht="15" customHeight="1" x14ac:dyDescent="0.3">
      <c r="A481"/>
      <c r="B481" s="54"/>
      <c r="C481" s="54"/>
      <c r="D481" s="169"/>
      <c r="E481"/>
      <c r="F481"/>
      <c r="G481"/>
      <c r="H481"/>
      <c r="I481"/>
      <c r="J481"/>
      <c r="K481"/>
      <c r="L481"/>
    </row>
    <row r="482" spans="1:12" s="14" customFormat="1" ht="15" customHeight="1" x14ac:dyDescent="0.3">
      <c r="A482"/>
      <c r="B482" s="54"/>
      <c r="C482" s="54"/>
      <c r="D482" s="169"/>
      <c r="E482"/>
      <c r="F482"/>
      <c r="G482"/>
      <c r="H482"/>
      <c r="I482"/>
      <c r="J482"/>
      <c r="K482"/>
      <c r="L482"/>
    </row>
    <row r="483" spans="1:12" s="14" customFormat="1" ht="15" customHeight="1" x14ac:dyDescent="0.3">
      <c r="A483"/>
      <c r="B483" s="54"/>
      <c r="C483" s="54"/>
      <c r="D483" s="169"/>
      <c r="E483"/>
      <c r="F483"/>
      <c r="G483"/>
      <c r="H483"/>
      <c r="I483"/>
      <c r="J483"/>
      <c r="K483"/>
      <c r="L483"/>
    </row>
    <row r="484" spans="1:12" s="14" customFormat="1" ht="15" customHeight="1" x14ac:dyDescent="0.3">
      <c r="A484"/>
      <c r="B484" s="54"/>
      <c r="C484" s="54"/>
      <c r="D484" s="169"/>
      <c r="E484"/>
      <c r="F484"/>
      <c r="G484"/>
      <c r="H484"/>
      <c r="I484"/>
      <c r="J484"/>
      <c r="K484"/>
      <c r="L484"/>
    </row>
    <row r="485" spans="1:12" s="14" customFormat="1" ht="15" customHeight="1" x14ac:dyDescent="0.3">
      <c r="A485"/>
      <c r="B485" s="54"/>
      <c r="C485" s="54"/>
      <c r="D485" s="169"/>
      <c r="E485"/>
      <c r="F485"/>
      <c r="G485"/>
      <c r="H485"/>
      <c r="I485"/>
      <c r="J485"/>
      <c r="K485"/>
      <c r="L485"/>
    </row>
    <row r="486" spans="1:12" s="14" customFormat="1" ht="15" customHeight="1" x14ac:dyDescent="0.3">
      <c r="A486"/>
      <c r="B486" s="54"/>
      <c r="C486" s="54"/>
      <c r="D486" s="169"/>
      <c r="E486"/>
      <c r="F486"/>
      <c r="G486"/>
      <c r="H486"/>
      <c r="I486"/>
      <c r="J486"/>
      <c r="K486"/>
      <c r="L486"/>
    </row>
    <row r="487" spans="1:12" s="14" customFormat="1" ht="15" customHeight="1" x14ac:dyDescent="0.3">
      <c r="A487"/>
      <c r="B487" s="54"/>
      <c r="C487" s="54"/>
      <c r="D487" s="169"/>
      <c r="E487"/>
      <c r="F487"/>
      <c r="G487"/>
      <c r="H487"/>
      <c r="I487"/>
      <c r="J487"/>
      <c r="K487"/>
      <c r="L487"/>
    </row>
    <row r="488" spans="1:12" s="14" customFormat="1" ht="15" customHeight="1" x14ac:dyDescent="0.3">
      <c r="A488"/>
      <c r="B488" s="54"/>
      <c r="C488" s="54"/>
      <c r="D488" s="169"/>
      <c r="E488"/>
      <c r="F488"/>
      <c r="G488"/>
      <c r="H488"/>
      <c r="I488"/>
      <c r="J488"/>
      <c r="K488"/>
      <c r="L488"/>
    </row>
    <row r="489" spans="1:12" s="14" customFormat="1" ht="15" customHeight="1" x14ac:dyDescent="0.3">
      <c r="A489"/>
      <c r="B489" s="54"/>
      <c r="C489" s="54"/>
      <c r="D489" s="169"/>
      <c r="E489"/>
      <c r="F489"/>
      <c r="G489"/>
      <c r="H489"/>
      <c r="I489"/>
      <c r="J489"/>
      <c r="K489"/>
      <c r="L489"/>
    </row>
    <row r="490" spans="1:12" s="14" customFormat="1" ht="15" customHeight="1" x14ac:dyDescent="0.3">
      <c r="A490"/>
      <c r="B490" s="54"/>
      <c r="C490" s="54"/>
      <c r="D490" s="169"/>
      <c r="E490"/>
      <c r="F490"/>
      <c r="G490"/>
      <c r="H490"/>
      <c r="I490"/>
      <c r="J490"/>
      <c r="K490"/>
      <c r="L490"/>
    </row>
    <row r="491" spans="1:12" s="14" customFormat="1" ht="15" customHeight="1" x14ac:dyDescent="0.3">
      <c r="A491"/>
      <c r="B491" s="54"/>
      <c r="C491" s="54"/>
      <c r="D491" s="169"/>
      <c r="E491"/>
      <c r="F491"/>
      <c r="G491"/>
      <c r="H491"/>
      <c r="I491"/>
      <c r="J491"/>
      <c r="K491"/>
      <c r="L491"/>
    </row>
    <row r="492" spans="1:12" s="14" customFormat="1" ht="15" customHeight="1" x14ac:dyDescent="0.3">
      <c r="A492"/>
      <c r="B492" s="54"/>
      <c r="C492" s="54"/>
      <c r="D492" s="169"/>
      <c r="E492"/>
      <c r="F492"/>
      <c r="G492"/>
      <c r="H492"/>
      <c r="I492"/>
      <c r="J492"/>
      <c r="K492"/>
      <c r="L492"/>
    </row>
    <row r="493" spans="1:12" s="14" customFormat="1" ht="15" customHeight="1" x14ac:dyDescent="0.3">
      <c r="A493"/>
      <c r="B493" s="54"/>
      <c r="C493" s="54"/>
      <c r="D493" s="169"/>
      <c r="E493"/>
      <c r="F493"/>
      <c r="G493"/>
      <c r="H493"/>
      <c r="I493"/>
      <c r="J493"/>
      <c r="K493"/>
      <c r="L493"/>
    </row>
    <row r="494" spans="1:12" s="14" customFormat="1" ht="15" customHeight="1" x14ac:dyDescent="0.3">
      <c r="A494"/>
      <c r="B494" s="54"/>
      <c r="C494" s="54"/>
      <c r="D494" s="169"/>
      <c r="E494"/>
      <c r="F494"/>
      <c r="G494"/>
      <c r="H494"/>
      <c r="I494"/>
      <c r="J494"/>
      <c r="K494"/>
      <c r="L494"/>
    </row>
    <row r="495" spans="1:12" s="14" customFormat="1" ht="15" customHeight="1" x14ac:dyDescent="0.3">
      <c r="A495"/>
      <c r="B495" s="54"/>
      <c r="C495" s="54"/>
      <c r="D495" s="169"/>
      <c r="E495"/>
      <c r="F495"/>
      <c r="G495"/>
      <c r="H495"/>
      <c r="I495"/>
      <c r="J495"/>
      <c r="K495"/>
      <c r="L495"/>
    </row>
    <row r="496" spans="1:12" s="14" customFormat="1" ht="15" customHeight="1" x14ac:dyDescent="0.3">
      <c r="A496"/>
      <c r="B496" s="54"/>
      <c r="C496" s="54"/>
      <c r="D496" s="169"/>
      <c r="E496"/>
      <c r="F496"/>
      <c r="G496"/>
      <c r="H496"/>
      <c r="I496"/>
      <c r="J496"/>
      <c r="K496"/>
      <c r="L496"/>
    </row>
    <row r="497" spans="1:12" s="14" customFormat="1" ht="15" customHeight="1" x14ac:dyDescent="0.3">
      <c r="A497"/>
      <c r="B497" s="54"/>
      <c r="C497" s="54"/>
      <c r="D497" s="169"/>
      <c r="E497"/>
      <c r="F497"/>
      <c r="G497"/>
      <c r="H497"/>
      <c r="I497"/>
      <c r="J497"/>
      <c r="K497"/>
      <c r="L497"/>
    </row>
    <row r="498" spans="1:12" s="14" customFormat="1" ht="15" customHeight="1" x14ac:dyDescent="0.3">
      <c r="A498"/>
      <c r="B498" s="54"/>
      <c r="C498" s="54"/>
      <c r="D498" s="169"/>
      <c r="E498"/>
      <c r="F498"/>
      <c r="G498"/>
      <c r="H498"/>
      <c r="I498"/>
      <c r="J498"/>
      <c r="K498"/>
      <c r="L498"/>
    </row>
    <row r="499" spans="1:12" s="14" customFormat="1" ht="15" customHeight="1" x14ac:dyDescent="0.3">
      <c r="A499"/>
      <c r="B499" s="54"/>
      <c r="C499" s="54"/>
      <c r="D499" s="169"/>
      <c r="E499"/>
      <c r="F499"/>
      <c r="G499"/>
      <c r="H499"/>
      <c r="I499"/>
      <c r="J499"/>
      <c r="K499"/>
      <c r="L499"/>
    </row>
    <row r="500" spans="1:12" s="14" customFormat="1" ht="15" customHeight="1" x14ac:dyDescent="0.3">
      <c r="A500"/>
      <c r="B500" s="54"/>
      <c r="C500" s="54"/>
      <c r="D500" s="169"/>
      <c r="E500"/>
      <c r="F500"/>
      <c r="G500"/>
      <c r="H500"/>
      <c r="I500"/>
      <c r="J500"/>
      <c r="K500"/>
      <c r="L500"/>
    </row>
    <row r="501" spans="1:12" s="14" customFormat="1" ht="15" customHeight="1" x14ac:dyDescent="0.3">
      <c r="A501"/>
      <c r="B501" s="54"/>
      <c r="C501" s="54"/>
      <c r="D501" s="169"/>
      <c r="E501"/>
      <c r="F501"/>
      <c r="G501"/>
      <c r="H501"/>
      <c r="I501"/>
      <c r="J501"/>
      <c r="K501"/>
      <c r="L501"/>
    </row>
    <row r="502" spans="1:12" s="14" customFormat="1" ht="15" customHeight="1" x14ac:dyDescent="0.3">
      <c r="A502"/>
      <c r="B502" s="54"/>
      <c r="C502" s="54"/>
      <c r="D502" s="169"/>
      <c r="E502"/>
      <c r="F502"/>
      <c r="G502"/>
      <c r="H502"/>
      <c r="I502"/>
      <c r="J502"/>
      <c r="K502"/>
      <c r="L502"/>
    </row>
    <row r="503" spans="1:12" s="14" customFormat="1" ht="15" customHeight="1" x14ac:dyDescent="0.3">
      <c r="A503"/>
      <c r="B503" s="54"/>
      <c r="C503" s="54"/>
      <c r="D503" s="169"/>
      <c r="E503"/>
      <c r="F503"/>
      <c r="G503"/>
      <c r="H503"/>
      <c r="I503"/>
      <c r="J503"/>
      <c r="K503"/>
      <c r="L503"/>
    </row>
    <row r="504" spans="1:12" s="14" customFormat="1" ht="15" customHeight="1" x14ac:dyDescent="0.3">
      <c r="A504"/>
      <c r="B504" s="54"/>
      <c r="C504" s="54"/>
      <c r="D504" s="169"/>
      <c r="E504"/>
      <c r="F504"/>
      <c r="G504"/>
      <c r="H504"/>
      <c r="I504"/>
      <c r="J504"/>
      <c r="K504"/>
      <c r="L504"/>
    </row>
    <row r="505" spans="1:12" s="14" customFormat="1" ht="15" customHeight="1" x14ac:dyDescent="0.3">
      <c r="A505"/>
      <c r="B505" s="54"/>
      <c r="C505" s="54"/>
      <c r="D505" s="169"/>
      <c r="E505"/>
      <c r="F505"/>
      <c r="G505"/>
      <c r="H505"/>
      <c r="I505"/>
      <c r="J505"/>
      <c r="K505"/>
      <c r="L505"/>
    </row>
    <row r="506" spans="1:12" s="14" customFormat="1" ht="15" customHeight="1" x14ac:dyDescent="0.3">
      <c r="A506"/>
      <c r="B506" s="54"/>
      <c r="C506" s="54"/>
      <c r="D506" s="169"/>
      <c r="E506"/>
      <c r="F506"/>
      <c r="G506"/>
      <c r="H506"/>
      <c r="I506"/>
      <c r="J506"/>
      <c r="K506"/>
      <c r="L506"/>
    </row>
    <row r="507" spans="1:12" s="14" customFormat="1" ht="15" customHeight="1" x14ac:dyDescent="0.3">
      <c r="A507"/>
      <c r="B507" s="54"/>
      <c r="C507" s="54"/>
      <c r="D507" s="169"/>
      <c r="E507"/>
      <c r="F507"/>
      <c r="G507"/>
      <c r="H507"/>
      <c r="I507"/>
      <c r="J507"/>
      <c r="K507"/>
      <c r="L507"/>
    </row>
    <row r="508" spans="1:12" s="14" customFormat="1" ht="15" customHeight="1" x14ac:dyDescent="0.3">
      <c r="A508"/>
      <c r="B508" s="54"/>
      <c r="C508" s="54"/>
      <c r="D508" s="169"/>
      <c r="E508"/>
      <c r="F508"/>
      <c r="G508"/>
      <c r="H508"/>
      <c r="I508"/>
      <c r="J508"/>
      <c r="K508"/>
      <c r="L508"/>
    </row>
    <row r="509" spans="1:12" s="14" customFormat="1" ht="15" customHeight="1" x14ac:dyDescent="0.3">
      <c r="A509"/>
      <c r="B509" s="54"/>
      <c r="C509" s="54"/>
      <c r="D509" s="169"/>
      <c r="E509"/>
      <c r="F509"/>
      <c r="G509"/>
      <c r="H509"/>
      <c r="I509"/>
      <c r="J509"/>
      <c r="K509"/>
      <c r="L509"/>
    </row>
    <row r="510" spans="1:12" s="14" customFormat="1" ht="15" customHeight="1" x14ac:dyDescent="0.3">
      <c r="A510"/>
      <c r="B510" s="54"/>
      <c r="C510" s="54"/>
      <c r="D510" s="169"/>
      <c r="E510"/>
      <c r="F510"/>
      <c r="G510"/>
      <c r="H510"/>
      <c r="I510"/>
      <c r="J510"/>
      <c r="K510"/>
      <c r="L510"/>
    </row>
    <row r="511" spans="1:12" s="14" customFormat="1" ht="15" customHeight="1" x14ac:dyDescent="0.3">
      <c r="A511"/>
      <c r="B511" s="54"/>
      <c r="C511" s="54"/>
      <c r="D511" s="169"/>
      <c r="E511"/>
      <c r="F511"/>
      <c r="G511"/>
      <c r="H511"/>
      <c r="I511"/>
      <c r="J511"/>
      <c r="K511"/>
      <c r="L511"/>
    </row>
    <row r="512" spans="1:12" s="14" customFormat="1" ht="15" customHeight="1" x14ac:dyDescent="0.3">
      <c r="A512"/>
      <c r="B512" s="54"/>
      <c r="C512" s="54"/>
      <c r="D512" s="169"/>
      <c r="E512"/>
      <c r="F512"/>
      <c r="G512"/>
      <c r="H512"/>
      <c r="I512"/>
      <c r="J512"/>
      <c r="K512"/>
      <c r="L512"/>
    </row>
    <row r="513" spans="1:12" s="14" customFormat="1" ht="15" customHeight="1" x14ac:dyDescent="0.3">
      <c r="A513"/>
      <c r="B513" s="54"/>
      <c r="C513" s="54"/>
      <c r="D513" s="169"/>
      <c r="E513"/>
      <c r="F513"/>
      <c r="G513"/>
      <c r="H513"/>
      <c r="I513"/>
      <c r="J513"/>
      <c r="K513"/>
      <c r="L513"/>
    </row>
    <row r="514" spans="1:12" s="14" customFormat="1" ht="15" customHeight="1" x14ac:dyDescent="0.3">
      <c r="A514"/>
      <c r="B514" s="54"/>
      <c r="C514" s="54"/>
      <c r="D514" s="169"/>
      <c r="E514"/>
      <c r="F514"/>
      <c r="G514"/>
      <c r="H514"/>
      <c r="I514"/>
      <c r="J514"/>
      <c r="K514"/>
      <c r="L514"/>
    </row>
    <row r="515" spans="1:12" s="14" customFormat="1" ht="15" customHeight="1" x14ac:dyDescent="0.3">
      <c r="A515"/>
      <c r="B515" s="54"/>
      <c r="C515" s="54"/>
      <c r="D515" s="169"/>
      <c r="E515"/>
      <c r="F515"/>
      <c r="G515"/>
      <c r="H515"/>
      <c r="I515"/>
      <c r="J515"/>
      <c r="K515"/>
      <c r="L515"/>
    </row>
    <row r="516" spans="1:12" s="14" customFormat="1" ht="15" customHeight="1" x14ac:dyDescent="0.3">
      <c r="A516"/>
      <c r="B516" s="54"/>
      <c r="C516" s="54"/>
      <c r="D516" s="169"/>
      <c r="E516"/>
      <c r="F516"/>
      <c r="G516"/>
      <c r="H516"/>
      <c r="I516"/>
      <c r="J516"/>
      <c r="K516"/>
      <c r="L516"/>
    </row>
    <row r="517" spans="1:12" s="14" customFormat="1" ht="15" customHeight="1" x14ac:dyDescent="0.3">
      <c r="A517"/>
      <c r="B517" s="54"/>
      <c r="C517" s="54"/>
      <c r="D517" s="169"/>
      <c r="E517"/>
      <c r="F517"/>
      <c r="G517"/>
      <c r="H517"/>
      <c r="I517"/>
      <c r="J517"/>
      <c r="K517"/>
      <c r="L517"/>
    </row>
    <row r="518" spans="1:12" s="14" customFormat="1" ht="15" customHeight="1" x14ac:dyDescent="0.3">
      <c r="A518"/>
      <c r="B518" s="54"/>
      <c r="C518" s="54"/>
      <c r="D518" s="169"/>
      <c r="E518"/>
      <c r="F518"/>
      <c r="G518"/>
      <c r="H518"/>
      <c r="I518"/>
      <c r="J518"/>
      <c r="K518"/>
      <c r="L518"/>
    </row>
    <row r="519" spans="1:12" s="14" customFormat="1" ht="15" customHeight="1" x14ac:dyDescent="0.3">
      <c r="A519"/>
      <c r="B519" s="54"/>
      <c r="C519" s="54"/>
      <c r="D519" s="169"/>
      <c r="E519"/>
      <c r="F519"/>
      <c r="G519"/>
      <c r="H519"/>
      <c r="I519"/>
      <c r="J519"/>
      <c r="K519"/>
      <c r="L519"/>
    </row>
    <row r="520" spans="1:12" s="14" customFormat="1" ht="15" customHeight="1" x14ac:dyDescent="0.3">
      <c r="A520"/>
      <c r="B520" s="54"/>
      <c r="C520" s="54"/>
      <c r="D520" s="169"/>
      <c r="E520"/>
      <c r="F520"/>
      <c r="G520"/>
      <c r="H520"/>
      <c r="I520"/>
      <c r="J520"/>
      <c r="K520"/>
      <c r="L520"/>
    </row>
    <row r="521" spans="1:12" s="14" customFormat="1" ht="15" customHeight="1" x14ac:dyDescent="0.3">
      <c r="A521"/>
      <c r="B521" s="54"/>
      <c r="C521" s="54"/>
      <c r="D521" s="169"/>
      <c r="E521"/>
      <c r="F521"/>
      <c r="G521"/>
      <c r="H521"/>
      <c r="I521"/>
      <c r="J521"/>
      <c r="K521"/>
      <c r="L521"/>
    </row>
    <row r="522" spans="1:12" s="14" customFormat="1" ht="15" customHeight="1" x14ac:dyDescent="0.3">
      <c r="A522"/>
      <c r="B522" s="54"/>
      <c r="C522" s="54"/>
      <c r="D522" s="169"/>
      <c r="E522"/>
      <c r="F522"/>
      <c r="G522"/>
      <c r="H522"/>
      <c r="I522"/>
      <c r="J522"/>
      <c r="K522"/>
      <c r="L522"/>
    </row>
    <row r="523" spans="1:12" s="14" customFormat="1" ht="15" customHeight="1" x14ac:dyDescent="0.3">
      <c r="A523"/>
      <c r="B523" s="54"/>
      <c r="C523" s="54"/>
      <c r="D523" s="169"/>
      <c r="E523"/>
      <c r="F523"/>
      <c r="G523"/>
      <c r="H523"/>
      <c r="I523"/>
      <c r="J523"/>
      <c r="K523"/>
      <c r="L523"/>
    </row>
    <row r="524" spans="1:12" s="14" customFormat="1" ht="15" customHeight="1" x14ac:dyDescent="0.3">
      <c r="A524"/>
      <c r="B524" s="54"/>
      <c r="C524" s="54"/>
      <c r="D524" s="169"/>
      <c r="E524"/>
      <c r="F524"/>
      <c r="G524"/>
      <c r="H524"/>
      <c r="I524"/>
      <c r="J524"/>
      <c r="K524"/>
      <c r="L524"/>
    </row>
    <row r="525" spans="1:12" s="14" customFormat="1" ht="15" customHeight="1" x14ac:dyDescent="0.3">
      <c r="A525"/>
      <c r="B525" s="54"/>
      <c r="C525" s="54"/>
      <c r="D525" s="169"/>
      <c r="E525"/>
      <c r="F525"/>
      <c r="G525"/>
      <c r="H525"/>
      <c r="I525"/>
      <c r="J525"/>
      <c r="K525"/>
      <c r="L525"/>
    </row>
    <row r="526" spans="1:12" s="14" customFormat="1" ht="15" customHeight="1" x14ac:dyDescent="0.3">
      <c r="A526"/>
      <c r="B526" s="54"/>
      <c r="C526" s="54"/>
      <c r="D526" s="169"/>
      <c r="E526"/>
      <c r="F526"/>
      <c r="G526"/>
      <c r="H526"/>
      <c r="I526"/>
      <c r="J526"/>
      <c r="K526"/>
      <c r="L526"/>
    </row>
    <row r="527" spans="1:12" s="14" customFormat="1" ht="15" customHeight="1" x14ac:dyDescent="0.3">
      <c r="A527"/>
      <c r="B527" s="54"/>
      <c r="C527" s="54"/>
      <c r="D527" s="169"/>
      <c r="E527"/>
      <c r="F527"/>
      <c r="G527"/>
      <c r="H527"/>
      <c r="I527"/>
      <c r="J527"/>
      <c r="K527"/>
      <c r="L527"/>
    </row>
    <row r="528" spans="1:12" s="14" customFormat="1" ht="15" customHeight="1" x14ac:dyDescent="0.3">
      <c r="A528"/>
      <c r="B528" s="54"/>
      <c r="C528" s="54"/>
      <c r="D528" s="169"/>
      <c r="E528"/>
      <c r="F528"/>
      <c r="G528"/>
      <c r="H528"/>
      <c r="I528"/>
      <c r="J528"/>
      <c r="K528"/>
      <c r="L528"/>
    </row>
    <row r="529" spans="1:12" s="14" customFormat="1" ht="15" customHeight="1" x14ac:dyDescent="0.3">
      <c r="A529"/>
      <c r="B529" s="54"/>
      <c r="C529" s="54"/>
      <c r="D529" s="169"/>
      <c r="E529"/>
      <c r="F529"/>
      <c r="G529"/>
      <c r="H529"/>
      <c r="I529"/>
      <c r="J529"/>
      <c r="K529"/>
      <c r="L529"/>
    </row>
    <row r="530" spans="1:12" s="14" customFormat="1" ht="15" customHeight="1" x14ac:dyDescent="0.3">
      <c r="A530"/>
      <c r="B530" s="54"/>
      <c r="C530" s="54"/>
      <c r="D530" s="169"/>
      <c r="E530"/>
      <c r="F530"/>
      <c r="G530"/>
      <c r="H530"/>
      <c r="I530"/>
      <c r="J530"/>
      <c r="K530"/>
      <c r="L530"/>
    </row>
    <row r="531" spans="1:12" s="14" customFormat="1" ht="15" customHeight="1" x14ac:dyDescent="0.3">
      <c r="A531"/>
      <c r="B531" s="54"/>
      <c r="C531" s="54"/>
      <c r="D531" s="169"/>
      <c r="E531"/>
      <c r="F531"/>
      <c r="G531"/>
      <c r="H531"/>
      <c r="I531"/>
      <c r="J531"/>
      <c r="K531"/>
      <c r="L531"/>
    </row>
    <row r="532" spans="1:12" s="14" customFormat="1" ht="15" customHeight="1" x14ac:dyDescent="0.3">
      <c r="A532"/>
      <c r="B532" s="54"/>
      <c r="C532" s="54"/>
      <c r="D532" s="169"/>
      <c r="E532"/>
      <c r="F532"/>
      <c r="G532"/>
      <c r="H532"/>
      <c r="I532"/>
      <c r="J532"/>
      <c r="K532"/>
      <c r="L532"/>
    </row>
    <row r="533" spans="1:12" s="14" customFormat="1" ht="15" customHeight="1" x14ac:dyDescent="0.3">
      <c r="A533"/>
      <c r="B533" s="54"/>
      <c r="C533" s="54"/>
      <c r="D533" s="169"/>
      <c r="E533"/>
      <c r="F533"/>
      <c r="G533"/>
      <c r="H533"/>
      <c r="I533"/>
      <c r="J533"/>
      <c r="K533"/>
      <c r="L533"/>
    </row>
    <row r="534" spans="1:12" s="14" customFormat="1" ht="15" customHeight="1" x14ac:dyDescent="0.3">
      <c r="A534"/>
      <c r="B534" s="54"/>
      <c r="C534" s="54"/>
      <c r="D534" s="169"/>
      <c r="E534"/>
      <c r="F534"/>
      <c r="G534"/>
      <c r="H534"/>
      <c r="I534"/>
      <c r="J534"/>
      <c r="K534"/>
      <c r="L534"/>
    </row>
    <row r="535" spans="1:12" s="14" customFormat="1" ht="15" customHeight="1" x14ac:dyDescent="0.3">
      <c r="A535"/>
      <c r="B535" s="54"/>
      <c r="C535" s="54"/>
      <c r="D535" s="169"/>
      <c r="E535"/>
      <c r="F535"/>
      <c r="G535"/>
      <c r="H535"/>
      <c r="I535"/>
      <c r="J535"/>
      <c r="K535"/>
      <c r="L535"/>
    </row>
    <row r="536" spans="1:12" s="14" customFormat="1" ht="15" customHeight="1" x14ac:dyDescent="0.3">
      <c r="A536"/>
      <c r="B536" s="54"/>
      <c r="C536" s="54"/>
      <c r="D536" s="169"/>
      <c r="E536"/>
      <c r="F536"/>
      <c r="G536"/>
      <c r="H536"/>
      <c r="I536"/>
      <c r="J536"/>
      <c r="K536"/>
      <c r="L536"/>
    </row>
    <row r="537" spans="1:12" s="14" customFormat="1" ht="15" customHeight="1" x14ac:dyDescent="0.3">
      <c r="A537"/>
      <c r="B537" s="54"/>
      <c r="C537" s="54"/>
      <c r="D537" s="169"/>
      <c r="E537"/>
      <c r="F537"/>
      <c r="G537"/>
      <c r="H537"/>
      <c r="I537"/>
      <c r="J537"/>
      <c r="K537"/>
      <c r="L537"/>
    </row>
    <row r="538" spans="1:12" s="14" customFormat="1" ht="15" customHeight="1" x14ac:dyDescent="0.3">
      <c r="A538"/>
      <c r="B538" s="54"/>
      <c r="C538" s="54"/>
      <c r="D538" s="169"/>
      <c r="E538"/>
      <c r="F538"/>
      <c r="G538"/>
      <c r="H538"/>
      <c r="I538"/>
      <c r="J538"/>
      <c r="K538"/>
      <c r="L538"/>
    </row>
    <row r="539" spans="1:12" s="14" customFormat="1" ht="15" customHeight="1" x14ac:dyDescent="0.3">
      <c r="A539"/>
      <c r="B539" s="54"/>
      <c r="C539" s="54"/>
      <c r="D539" s="169"/>
      <c r="E539"/>
      <c r="F539"/>
      <c r="G539"/>
      <c r="H539"/>
      <c r="I539"/>
      <c r="J539"/>
      <c r="K539"/>
      <c r="L539"/>
    </row>
    <row r="540" spans="1:12" s="14" customFormat="1" ht="15" customHeight="1" x14ac:dyDescent="0.3">
      <c r="A540"/>
      <c r="B540" s="54"/>
      <c r="C540" s="54"/>
      <c r="D540" s="169"/>
      <c r="E540"/>
      <c r="F540"/>
      <c r="G540"/>
      <c r="H540"/>
      <c r="I540"/>
      <c r="J540"/>
      <c r="K540"/>
      <c r="L540"/>
    </row>
    <row r="541" spans="1:12" s="14" customFormat="1" ht="15" customHeight="1" x14ac:dyDescent="0.3">
      <c r="A541"/>
      <c r="B541" s="54"/>
      <c r="C541" s="54"/>
      <c r="D541" s="169"/>
      <c r="E541"/>
      <c r="F541"/>
      <c r="G541"/>
      <c r="H541"/>
      <c r="I541"/>
      <c r="J541"/>
      <c r="K541"/>
      <c r="L541"/>
    </row>
    <row r="542" spans="1:12" s="14" customFormat="1" ht="15" customHeight="1" x14ac:dyDescent="0.3">
      <c r="A542"/>
      <c r="B542" s="54"/>
      <c r="C542" s="54"/>
      <c r="D542" s="169"/>
      <c r="E542"/>
      <c r="F542"/>
      <c r="G542"/>
      <c r="H542"/>
      <c r="I542"/>
      <c r="J542"/>
      <c r="K542"/>
      <c r="L542"/>
    </row>
    <row r="543" spans="1:12" s="14" customFormat="1" ht="15" customHeight="1" x14ac:dyDescent="0.3">
      <c r="A543"/>
      <c r="B543" s="54"/>
      <c r="C543" s="54"/>
      <c r="D543" s="169"/>
      <c r="E543"/>
      <c r="F543"/>
      <c r="G543"/>
      <c r="H543"/>
      <c r="I543"/>
      <c r="J543"/>
      <c r="K543"/>
      <c r="L543"/>
    </row>
    <row r="544" spans="1:12" s="14" customFormat="1" ht="15" customHeight="1" x14ac:dyDescent="0.3">
      <c r="A544"/>
      <c r="B544" s="54"/>
      <c r="C544" s="54"/>
      <c r="D544" s="169"/>
      <c r="E544"/>
      <c r="F544"/>
      <c r="G544"/>
      <c r="H544"/>
      <c r="I544"/>
      <c r="J544"/>
      <c r="K544"/>
      <c r="L544"/>
    </row>
    <row r="545" spans="1:12" s="14" customFormat="1" ht="15" customHeight="1" x14ac:dyDescent="0.3">
      <c r="A545"/>
      <c r="B545" s="54"/>
      <c r="C545" s="54"/>
      <c r="D545" s="169"/>
      <c r="E545"/>
      <c r="F545"/>
      <c r="G545"/>
      <c r="H545"/>
      <c r="I545"/>
      <c r="J545"/>
      <c r="K545"/>
      <c r="L545"/>
    </row>
    <row r="546" spans="1:12" s="14" customFormat="1" ht="15" customHeight="1" x14ac:dyDescent="0.3">
      <c r="A546"/>
      <c r="B546" s="54"/>
      <c r="C546" s="54"/>
      <c r="D546" s="169"/>
      <c r="E546"/>
      <c r="F546"/>
      <c r="G546"/>
      <c r="H546"/>
      <c r="I546"/>
      <c r="J546"/>
      <c r="K546"/>
      <c r="L546"/>
    </row>
    <row r="547" spans="1:12" s="14" customFormat="1" ht="15" customHeight="1" x14ac:dyDescent="0.3">
      <c r="A547"/>
      <c r="B547" s="54"/>
      <c r="C547" s="54"/>
      <c r="D547" s="169"/>
      <c r="E547"/>
      <c r="F547"/>
      <c r="G547"/>
      <c r="H547"/>
      <c r="I547"/>
      <c r="J547"/>
      <c r="K547"/>
      <c r="L547"/>
    </row>
    <row r="548" spans="1:12" s="14" customFormat="1" ht="15" customHeight="1" x14ac:dyDescent="0.3">
      <c r="A548"/>
      <c r="B548" s="54"/>
      <c r="C548" s="54"/>
      <c r="D548" s="169"/>
      <c r="E548"/>
      <c r="F548"/>
      <c r="G548"/>
      <c r="H548"/>
      <c r="I548"/>
      <c r="J548"/>
      <c r="K548"/>
      <c r="L548"/>
    </row>
    <row r="549" spans="1:12" s="14" customFormat="1" ht="15" customHeight="1" x14ac:dyDescent="0.3">
      <c r="A549"/>
      <c r="B549" s="54"/>
      <c r="C549" s="54"/>
      <c r="D549" s="169"/>
      <c r="E549"/>
      <c r="F549"/>
      <c r="G549"/>
      <c r="H549"/>
      <c r="I549"/>
      <c r="J549"/>
      <c r="K549"/>
      <c r="L549"/>
    </row>
    <row r="550" spans="1:12" s="14" customFormat="1" ht="15" customHeight="1" x14ac:dyDescent="0.3">
      <c r="A550"/>
      <c r="B550" s="54"/>
      <c r="C550" s="54"/>
      <c r="D550" s="169"/>
      <c r="E550"/>
      <c r="F550"/>
      <c r="G550"/>
      <c r="H550"/>
      <c r="I550"/>
      <c r="J550"/>
      <c r="K550"/>
      <c r="L550"/>
    </row>
    <row r="551" spans="1:12" s="14" customFormat="1" ht="15" customHeight="1" x14ac:dyDescent="0.3">
      <c r="A551"/>
      <c r="B551" s="54"/>
      <c r="C551" s="54"/>
      <c r="D551" s="169"/>
      <c r="E551"/>
      <c r="F551"/>
      <c r="G551"/>
      <c r="H551"/>
      <c r="I551"/>
      <c r="J551"/>
      <c r="K551"/>
      <c r="L551"/>
    </row>
    <row r="552" spans="1:12" s="14" customFormat="1" ht="15" customHeight="1" x14ac:dyDescent="0.3">
      <c r="A552"/>
      <c r="B552" s="54"/>
      <c r="C552" s="54"/>
      <c r="D552" s="169"/>
      <c r="E552"/>
      <c r="F552"/>
      <c r="G552"/>
      <c r="H552"/>
      <c r="I552"/>
      <c r="J552"/>
      <c r="K552"/>
      <c r="L552"/>
    </row>
    <row r="553" spans="1:12" s="14" customFormat="1" ht="15" customHeight="1" x14ac:dyDescent="0.3">
      <c r="A553"/>
      <c r="B553" s="54"/>
      <c r="C553" s="54"/>
      <c r="D553" s="169"/>
      <c r="E553"/>
      <c r="F553"/>
      <c r="G553"/>
      <c r="H553"/>
      <c r="I553"/>
      <c r="J553"/>
      <c r="K553"/>
      <c r="L553"/>
    </row>
    <row r="554" spans="1:12" s="14" customFormat="1" ht="15" customHeight="1" x14ac:dyDescent="0.3">
      <c r="A554"/>
      <c r="B554" s="54"/>
      <c r="C554" s="54"/>
      <c r="D554" s="169"/>
      <c r="E554"/>
      <c r="F554"/>
      <c r="G554"/>
      <c r="H554"/>
      <c r="I554"/>
      <c r="J554"/>
      <c r="K554"/>
      <c r="L554"/>
    </row>
    <row r="555" spans="1:12" s="14" customFormat="1" ht="15" customHeight="1" x14ac:dyDescent="0.3">
      <c r="A555"/>
      <c r="B555" s="54"/>
      <c r="C555" s="54"/>
      <c r="D555" s="169"/>
      <c r="E555"/>
      <c r="F555"/>
      <c r="G555"/>
      <c r="H555"/>
      <c r="I555"/>
      <c r="J555"/>
      <c r="K555"/>
      <c r="L555"/>
    </row>
    <row r="556" spans="1:12" s="14" customFormat="1" ht="15" customHeight="1" x14ac:dyDescent="0.3">
      <c r="A556"/>
      <c r="B556" s="54"/>
      <c r="C556" s="54"/>
      <c r="D556" s="169"/>
      <c r="E556"/>
      <c r="F556"/>
      <c r="G556"/>
      <c r="H556"/>
      <c r="I556"/>
      <c r="J556"/>
      <c r="K556"/>
      <c r="L556"/>
    </row>
    <row r="557" spans="1:12" s="14" customFormat="1" ht="15" customHeight="1" x14ac:dyDescent="0.3">
      <c r="A557"/>
      <c r="B557" s="54"/>
      <c r="C557" s="54"/>
      <c r="D557" s="169"/>
      <c r="E557"/>
      <c r="F557"/>
      <c r="G557"/>
      <c r="H557"/>
      <c r="I557"/>
      <c r="J557"/>
      <c r="K557"/>
      <c r="L557"/>
    </row>
    <row r="558" spans="1:12" s="14" customFormat="1" ht="15" customHeight="1" x14ac:dyDescent="0.3">
      <c r="A558"/>
      <c r="B558" s="54"/>
      <c r="C558" s="54"/>
      <c r="D558" s="169"/>
      <c r="E558"/>
      <c r="F558"/>
      <c r="G558"/>
      <c r="H558"/>
      <c r="I558"/>
      <c r="J558"/>
      <c r="K558"/>
      <c r="L558"/>
    </row>
    <row r="559" spans="1:12" s="14" customFormat="1" ht="15" customHeight="1" x14ac:dyDescent="0.3">
      <c r="A559"/>
      <c r="B559" s="54"/>
      <c r="C559" s="54"/>
      <c r="D559" s="169"/>
      <c r="E559"/>
      <c r="F559"/>
      <c r="G559"/>
      <c r="H559"/>
      <c r="I559"/>
      <c r="J559"/>
      <c r="K559"/>
      <c r="L559"/>
    </row>
    <row r="560" spans="1:12" s="14" customFormat="1" ht="15" customHeight="1" x14ac:dyDescent="0.3">
      <c r="A560"/>
      <c r="B560" s="54"/>
      <c r="C560" s="54"/>
      <c r="D560" s="169"/>
      <c r="E560"/>
      <c r="F560"/>
      <c r="G560"/>
      <c r="H560"/>
      <c r="I560"/>
      <c r="J560"/>
      <c r="K560"/>
      <c r="L560"/>
    </row>
    <row r="561" spans="1:12" s="14" customFormat="1" ht="15" customHeight="1" x14ac:dyDescent="0.2">
      <c r="B561" s="39"/>
      <c r="C561" s="39"/>
      <c r="D561" s="145"/>
    </row>
    <row r="562" spans="1:12" s="14" customFormat="1" ht="15" customHeight="1" x14ac:dyDescent="0.2">
      <c r="B562" s="39"/>
      <c r="C562" s="39"/>
      <c r="D562" s="145"/>
    </row>
    <row r="563" spans="1:12" s="52" customFormat="1" ht="15" customHeight="1" x14ac:dyDescent="0.3">
      <c r="A563"/>
      <c r="B563" s="54"/>
      <c r="C563" s="54"/>
      <c r="D563" s="169"/>
      <c r="E563"/>
      <c r="F563"/>
      <c r="G563"/>
      <c r="H563"/>
      <c r="I563"/>
      <c r="J563"/>
      <c r="K563"/>
      <c r="L563"/>
    </row>
    <row r="564" spans="1:12" s="52" customFormat="1" ht="15" customHeight="1" x14ac:dyDescent="0.3">
      <c r="A564"/>
      <c r="B564" s="54"/>
      <c r="C564" s="54"/>
      <c r="D564" s="169"/>
      <c r="E564"/>
      <c r="F564"/>
      <c r="G564"/>
      <c r="H564"/>
      <c r="I564"/>
      <c r="J564"/>
      <c r="K564"/>
      <c r="L564"/>
    </row>
    <row r="565" spans="1:12" s="52" customFormat="1" ht="15" customHeight="1" x14ac:dyDescent="0.3">
      <c r="A565"/>
      <c r="B565" s="54"/>
      <c r="C565" s="54"/>
      <c r="D565" s="169"/>
      <c r="E565"/>
      <c r="F565"/>
      <c r="G565"/>
      <c r="H565"/>
      <c r="I565"/>
      <c r="J565"/>
      <c r="K565"/>
      <c r="L565"/>
    </row>
    <row r="566" spans="1:12" s="52" customFormat="1" ht="15" customHeight="1" x14ac:dyDescent="0.3">
      <c r="A566"/>
      <c r="B566" s="54"/>
      <c r="C566" s="54"/>
      <c r="D566" s="169"/>
      <c r="E566"/>
      <c r="F566"/>
      <c r="G566"/>
      <c r="H566"/>
      <c r="I566"/>
      <c r="J566"/>
      <c r="K566"/>
      <c r="L566"/>
    </row>
    <row r="567" spans="1:12" s="52" customFormat="1" ht="15" customHeight="1" x14ac:dyDescent="0.3">
      <c r="A567"/>
      <c r="B567" s="54"/>
      <c r="C567" s="54"/>
      <c r="D567" s="169"/>
      <c r="E567"/>
      <c r="F567"/>
      <c r="G567"/>
      <c r="H567"/>
      <c r="I567"/>
      <c r="J567"/>
      <c r="K567"/>
      <c r="L567"/>
    </row>
    <row r="568" spans="1:12" s="52" customFormat="1" ht="15" customHeight="1" x14ac:dyDescent="0.3">
      <c r="A568"/>
      <c r="B568" s="54"/>
      <c r="C568" s="54"/>
      <c r="D568" s="169"/>
      <c r="E568"/>
      <c r="F568"/>
      <c r="G568"/>
      <c r="H568"/>
      <c r="I568"/>
      <c r="J568"/>
      <c r="K568"/>
      <c r="L568"/>
    </row>
    <row r="569" spans="1:12" s="52" customFormat="1" ht="15" customHeight="1" x14ac:dyDescent="0.3">
      <c r="A569"/>
      <c r="B569" s="54"/>
      <c r="C569" s="54"/>
      <c r="D569" s="169"/>
      <c r="E569"/>
      <c r="F569"/>
      <c r="G569"/>
      <c r="H569"/>
      <c r="I569"/>
      <c r="J569"/>
      <c r="K569"/>
      <c r="L569"/>
    </row>
    <row r="570" spans="1:12" s="52" customFormat="1" ht="15" customHeight="1" x14ac:dyDescent="0.3">
      <c r="A570"/>
      <c r="B570" s="54"/>
      <c r="C570" s="54"/>
      <c r="D570" s="169"/>
      <c r="E570"/>
      <c r="F570"/>
      <c r="G570"/>
      <c r="H570"/>
      <c r="I570"/>
      <c r="J570"/>
      <c r="K570"/>
      <c r="L570"/>
    </row>
    <row r="571" spans="1:12" s="52" customFormat="1" ht="15" customHeight="1" x14ac:dyDescent="0.3">
      <c r="A571"/>
      <c r="B571" s="54"/>
      <c r="C571" s="54"/>
      <c r="D571" s="169"/>
      <c r="E571"/>
      <c r="F571"/>
      <c r="G571"/>
      <c r="H571"/>
      <c r="I571"/>
      <c r="J571"/>
      <c r="K571"/>
      <c r="L571"/>
    </row>
    <row r="572" spans="1:12" s="52" customFormat="1" ht="15" customHeight="1" x14ac:dyDescent="0.3">
      <c r="A572"/>
      <c r="B572" s="54"/>
      <c r="C572" s="54"/>
      <c r="D572" s="169"/>
      <c r="E572"/>
      <c r="F572"/>
      <c r="G572"/>
      <c r="H572"/>
      <c r="I572"/>
      <c r="J572"/>
      <c r="K572"/>
      <c r="L572"/>
    </row>
    <row r="573" spans="1:12" s="52" customFormat="1" ht="15" customHeight="1" x14ac:dyDescent="0.3">
      <c r="A573"/>
      <c r="B573" s="54"/>
      <c r="C573" s="54"/>
      <c r="D573" s="169"/>
      <c r="E573"/>
      <c r="F573"/>
      <c r="G573"/>
      <c r="H573"/>
      <c r="I573"/>
      <c r="J573"/>
      <c r="K573"/>
      <c r="L573"/>
    </row>
    <row r="574" spans="1:12" s="52" customFormat="1" ht="15" customHeight="1" x14ac:dyDescent="0.3">
      <c r="A574"/>
      <c r="B574" s="54"/>
      <c r="C574" s="54"/>
      <c r="D574" s="169"/>
      <c r="E574"/>
      <c r="F574"/>
      <c r="G574"/>
      <c r="H574"/>
      <c r="I574"/>
      <c r="J574"/>
      <c r="K574"/>
      <c r="L574"/>
    </row>
    <row r="575" spans="1:12" s="52" customFormat="1" ht="15" customHeight="1" x14ac:dyDescent="0.3">
      <c r="A575"/>
      <c r="B575" s="54"/>
      <c r="C575" s="54"/>
      <c r="D575" s="169"/>
      <c r="E575"/>
      <c r="F575"/>
      <c r="G575"/>
      <c r="H575"/>
      <c r="I575"/>
      <c r="J575"/>
      <c r="K575"/>
      <c r="L575"/>
    </row>
    <row r="576" spans="1:12" s="52" customFormat="1" ht="15" customHeight="1" x14ac:dyDescent="0.3">
      <c r="A576"/>
      <c r="B576" s="54"/>
      <c r="C576" s="54"/>
      <c r="D576" s="169"/>
      <c r="E576"/>
      <c r="F576"/>
      <c r="G576"/>
      <c r="H576"/>
      <c r="I576"/>
      <c r="J576"/>
      <c r="K576"/>
      <c r="L576"/>
    </row>
    <row r="577" spans="1:12" s="52" customFormat="1" ht="15" customHeight="1" x14ac:dyDescent="0.3">
      <c r="A577"/>
      <c r="B577" s="54"/>
      <c r="C577" s="54"/>
      <c r="D577" s="169"/>
      <c r="E577"/>
      <c r="F577"/>
      <c r="G577"/>
      <c r="H577"/>
      <c r="I577"/>
      <c r="J577"/>
      <c r="K577"/>
      <c r="L577"/>
    </row>
    <row r="578" spans="1:12" s="52" customFormat="1" ht="15" customHeight="1" x14ac:dyDescent="0.3">
      <c r="A578"/>
      <c r="B578" s="54"/>
      <c r="C578" s="54"/>
      <c r="D578" s="169"/>
      <c r="E578"/>
      <c r="F578"/>
      <c r="G578"/>
      <c r="H578"/>
      <c r="I578"/>
      <c r="J578"/>
      <c r="K578"/>
      <c r="L578"/>
    </row>
    <row r="579" spans="1:12" s="52" customFormat="1" ht="15" customHeight="1" x14ac:dyDescent="0.3">
      <c r="A579"/>
      <c r="B579" s="54"/>
      <c r="C579" s="54"/>
      <c r="D579" s="169"/>
      <c r="E579"/>
      <c r="F579"/>
      <c r="G579"/>
      <c r="H579"/>
      <c r="I579"/>
      <c r="J579"/>
      <c r="K579"/>
      <c r="L579"/>
    </row>
    <row r="580" spans="1:12" s="52" customFormat="1" ht="15" customHeight="1" x14ac:dyDescent="0.3">
      <c r="A580"/>
      <c r="B580" s="54"/>
      <c r="C580" s="54"/>
      <c r="D580" s="169"/>
      <c r="E580"/>
      <c r="F580"/>
      <c r="G580"/>
      <c r="H580"/>
      <c r="I580"/>
      <c r="J580"/>
      <c r="K580"/>
      <c r="L580"/>
    </row>
    <row r="581" spans="1:12" s="52" customFormat="1" ht="15" customHeight="1" x14ac:dyDescent="0.3">
      <c r="A581"/>
      <c r="B581" s="54"/>
      <c r="C581" s="54"/>
      <c r="D581" s="169"/>
      <c r="E581"/>
      <c r="F581"/>
      <c r="G581"/>
      <c r="H581"/>
      <c r="I581"/>
      <c r="J581"/>
      <c r="K581"/>
      <c r="L581"/>
    </row>
    <row r="582" spans="1:12" s="52" customFormat="1" ht="15" customHeight="1" x14ac:dyDescent="0.3">
      <c r="A582"/>
      <c r="B582" s="54"/>
      <c r="C582" s="54"/>
      <c r="D582" s="169"/>
      <c r="E582"/>
      <c r="F582"/>
      <c r="G582"/>
      <c r="H582"/>
      <c r="I582"/>
      <c r="J582"/>
      <c r="K582"/>
      <c r="L582"/>
    </row>
    <row r="583" spans="1:12" s="52" customFormat="1" ht="15" customHeight="1" x14ac:dyDescent="0.3">
      <c r="A583"/>
      <c r="B583" s="54"/>
      <c r="C583" s="54"/>
      <c r="D583" s="169"/>
      <c r="E583"/>
      <c r="F583"/>
      <c r="G583"/>
      <c r="H583"/>
      <c r="I583"/>
      <c r="J583"/>
      <c r="K583"/>
      <c r="L583"/>
    </row>
    <row r="584" spans="1:12" s="52" customFormat="1" ht="15" customHeight="1" x14ac:dyDescent="0.3">
      <c r="A584"/>
      <c r="B584" s="54"/>
      <c r="C584" s="54"/>
      <c r="D584" s="169"/>
      <c r="E584"/>
      <c r="F584"/>
      <c r="G584"/>
      <c r="H584"/>
      <c r="I584"/>
      <c r="J584"/>
      <c r="K584"/>
      <c r="L584"/>
    </row>
    <row r="585" spans="1:12" s="52" customFormat="1" ht="15" customHeight="1" x14ac:dyDescent="0.3">
      <c r="A585"/>
      <c r="B585" s="54"/>
      <c r="C585" s="54"/>
      <c r="D585" s="169"/>
      <c r="E585"/>
      <c r="F585"/>
      <c r="G585"/>
      <c r="H585"/>
      <c r="I585"/>
      <c r="J585"/>
      <c r="K585"/>
      <c r="L585"/>
    </row>
    <row r="586" spans="1:12" s="52" customFormat="1" ht="15" customHeight="1" x14ac:dyDescent="0.3">
      <c r="A586"/>
      <c r="B586" s="54"/>
      <c r="C586" s="54"/>
      <c r="D586" s="169"/>
      <c r="E586"/>
      <c r="F586"/>
      <c r="G586"/>
      <c r="H586"/>
      <c r="I586"/>
      <c r="J586"/>
      <c r="K586"/>
      <c r="L586"/>
    </row>
    <row r="587" spans="1:12" s="52" customFormat="1" ht="15" customHeight="1" x14ac:dyDescent="0.3">
      <c r="A587"/>
      <c r="B587" s="54"/>
      <c r="C587" s="54"/>
      <c r="D587" s="169"/>
      <c r="E587"/>
      <c r="F587"/>
      <c r="G587"/>
      <c r="H587"/>
      <c r="I587"/>
      <c r="J587"/>
      <c r="K587"/>
      <c r="L587"/>
    </row>
    <row r="588" spans="1:12" s="52" customFormat="1" ht="15" customHeight="1" x14ac:dyDescent="0.3">
      <c r="A588"/>
      <c r="B588" s="54"/>
      <c r="C588" s="54"/>
      <c r="D588" s="169"/>
      <c r="E588"/>
      <c r="F588"/>
      <c r="G588"/>
      <c r="H588"/>
      <c r="I588"/>
      <c r="J588"/>
      <c r="K588"/>
      <c r="L588"/>
    </row>
    <row r="589" spans="1:12" s="52" customFormat="1" ht="15" customHeight="1" x14ac:dyDescent="0.3">
      <c r="A589"/>
      <c r="B589" s="54"/>
      <c r="C589" s="54"/>
      <c r="D589" s="169"/>
      <c r="E589"/>
      <c r="F589"/>
      <c r="G589"/>
      <c r="H589"/>
      <c r="I589"/>
      <c r="J589"/>
      <c r="K589"/>
      <c r="L589"/>
    </row>
    <row r="590" spans="1:12" s="52" customFormat="1" ht="15" customHeight="1" x14ac:dyDescent="0.3">
      <c r="A590"/>
      <c r="B590" s="54"/>
      <c r="C590" s="54"/>
      <c r="D590" s="169"/>
      <c r="E590"/>
      <c r="F590"/>
      <c r="G590"/>
      <c r="H590"/>
      <c r="I590"/>
      <c r="J590"/>
      <c r="K590"/>
      <c r="L590"/>
    </row>
    <row r="591" spans="1:12" s="52" customFormat="1" ht="15" customHeight="1" x14ac:dyDescent="0.3">
      <c r="A591"/>
      <c r="B591" s="54"/>
      <c r="C591" s="54"/>
      <c r="D591" s="169"/>
      <c r="E591"/>
      <c r="F591"/>
      <c r="G591"/>
      <c r="H591"/>
      <c r="I591"/>
      <c r="J591"/>
      <c r="K591"/>
      <c r="L591"/>
    </row>
    <row r="592" spans="1:12" s="52" customFormat="1" ht="15" customHeight="1" x14ac:dyDescent="0.3">
      <c r="A592"/>
      <c r="B592" s="54"/>
      <c r="C592" s="54"/>
      <c r="D592" s="169"/>
      <c r="E592"/>
      <c r="F592"/>
      <c r="G592"/>
      <c r="H592"/>
      <c r="I592"/>
      <c r="J592"/>
      <c r="K592"/>
      <c r="L592"/>
    </row>
    <row r="593" spans="1:12" s="52" customFormat="1" ht="15" customHeight="1" x14ac:dyDescent="0.3">
      <c r="A593"/>
      <c r="B593" s="54"/>
      <c r="C593" s="54"/>
      <c r="D593" s="169"/>
      <c r="E593"/>
      <c r="F593"/>
      <c r="G593"/>
      <c r="H593"/>
      <c r="I593"/>
      <c r="J593"/>
      <c r="K593"/>
      <c r="L593"/>
    </row>
    <row r="594" spans="1:12" s="52" customFormat="1" ht="15" customHeight="1" x14ac:dyDescent="0.3">
      <c r="A594"/>
      <c r="B594" s="54"/>
      <c r="C594" s="54"/>
      <c r="D594" s="169"/>
      <c r="E594"/>
      <c r="F594"/>
      <c r="G594"/>
      <c r="H594"/>
      <c r="I594"/>
      <c r="J594"/>
      <c r="K594"/>
      <c r="L594"/>
    </row>
    <row r="595" spans="1:12" s="52" customFormat="1" ht="15" customHeight="1" x14ac:dyDescent="0.3">
      <c r="A595"/>
      <c r="B595" s="54"/>
      <c r="C595" s="54"/>
      <c r="D595" s="169"/>
      <c r="E595"/>
      <c r="F595"/>
      <c r="G595"/>
      <c r="H595"/>
      <c r="I595"/>
      <c r="J595"/>
      <c r="K595"/>
      <c r="L595"/>
    </row>
    <row r="596" spans="1:12" s="52" customFormat="1" ht="15" customHeight="1" x14ac:dyDescent="0.3">
      <c r="A596"/>
      <c r="B596" s="54"/>
      <c r="C596" s="54"/>
      <c r="D596" s="169"/>
      <c r="E596"/>
      <c r="F596"/>
      <c r="G596"/>
      <c r="H596"/>
      <c r="I596"/>
      <c r="J596"/>
      <c r="K596"/>
      <c r="L596"/>
    </row>
    <row r="597" spans="1:12" s="52" customFormat="1" ht="15" customHeight="1" x14ac:dyDescent="0.3">
      <c r="A597"/>
      <c r="B597" s="54"/>
      <c r="C597" s="54"/>
      <c r="D597" s="169"/>
      <c r="E597"/>
      <c r="F597"/>
      <c r="G597"/>
      <c r="H597"/>
      <c r="I597"/>
      <c r="J597"/>
      <c r="K597"/>
      <c r="L597"/>
    </row>
    <row r="598" spans="1:12" s="52" customFormat="1" ht="15" customHeight="1" x14ac:dyDescent="0.3">
      <c r="A598"/>
      <c r="B598" s="54"/>
      <c r="C598" s="54"/>
      <c r="D598" s="169"/>
      <c r="E598"/>
      <c r="F598"/>
      <c r="G598"/>
      <c r="H598"/>
      <c r="I598"/>
      <c r="J598"/>
      <c r="K598"/>
      <c r="L598"/>
    </row>
    <row r="599" spans="1:12" s="52" customFormat="1" ht="15" customHeight="1" x14ac:dyDescent="0.3">
      <c r="A599"/>
      <c r="B599" s="54"/>
      <c r="C599" s="54"/>
      <c r="D599" s="169"/>
      <c r="E599"/>
      <c r="F599"/>
      <c r="G599"/>
      <c r="H599"/>
      <c r="I599"/>
      <c r="J599"/>
      <c r="K599"/>
      <c r="L599"/>
    </row>
    <row r="600" spans="1:12" s="52" customFormat="1" ht="15" customHeight="1" x14ac:dyDescent="0.3">
      <c r="A600"/>
      <c r="B600" s="54"/>
      <c r="C600" s="54"/>
      <c r="D600" s="169"/>
      <c r="E600"/>
      <c r="F600"/>
      <c r="G600"/>
      <c r="H600"/>
      <c r="I600"/>
      <c r="J600"/>
      <c r="K600"/>
      <c r="L600"/>
    </row>
    <row r="601" spans="1:12" s="52" customFormat="1" ht="15" customHeight="1" x14ac:dyDescent="0.3">
      <c r="A601"/>
      <c r="B601" s="54"/>
      <c r="C601" s="54"/>
      <c r="D601" s="169"/>
      <c r="E601"/>
      <c r="F601"/>
      <c r="G601"/>
      <c r="H601"/>
      <c r="I601"/>
      <c r="J601"/>
      <c r="K601"/>
      <c r="L601"/>
    </row>
    <row r="602" spans="1:12" s="52" customFormat="1" ht="15" customHeight="1" x14ac:dyDescent="0.3">
      <c r="A602"/>
      <c r="B602" s="54"/>
      <c r="C602" s="54"/>
      <c r="D602" s="169"/>
      <c r="E602"/>
      <c r="F602"/>
      <c r="G602"/>
      <c r="H602"/>
      <c r="I602"/>
      <c r="J602"/>
      <c r="K602"/>
      <c r="L602"/>
    </row>
    <row r="603" spans="1:12" s="52" customFormat="1" ht="15" customHeight="1" x14ac:dyDescent="0.3">
      <c r="A603"/>
      <c r="B603" s="54"/>
      <c r="C603" s="54"/>
      <c r="D603" s="169"/>
      <c r="E603"/>
      <c r="F603"/>
      <c r="G603"/>
      <c r="H603"/>
      <c r="I603"/>
      <c r="J603"/>
      <c r="K603"/>
      <c r="L603"/>
    </row>
    <row r="604" spans="1:12" s="52" customFormat="1" ht="15" customHeight="1" x14ac:dyDescent="0.3">
      <c r="A604"/>
      <c r="B604" s="54"/>
      <c r="C604" s="54"/>
      <c r="D604" s="169"/>
      <c r="E604"/>
      <c r="F604"/>
      <c r="G604"/>
      <c r="H604"/>
      <c r="I604"/>
      <c r="J604"/>
      <c r="K604"/>
      <c r="L604"/>
    </row>
    <row r="605" spans="1:12" s="52" customFormat="1" x14ac:dyDescent="0.3">
      <c r="A605"/>
      <c r="B605" s="54"/>
      <c r="C605" s="54"/>
      <c r="D605" s="169"/>
      <c r="E605"/>
      <c r="F605"/>
      <c r="G605"/>
      <c r="H605"/>
      <c r="I605"/>
      <c r="J605"/>
      <c r="K605"/>
      <c r="L605"/>
    </row>
    <row r="606" spans="1:12" s="52" customFormat="1" x14ac:dyDescent="0.3">
      <c r="A606"/>
      <c r="B606" s="54"/>
      <c r="C606" s="54"/>
      <c r="D606" s="169"/>
      <c r="E606"/>
      <c r="F606"/>
      <c r="G606"/>
      <c r="H606"/>
      <c r="I606"/>
      <c r="J606"/>
      <c r="K606"/>
      <c r="L606"/>
    </row>
    <row r="607" spans="1:12" s="52" customFormat="1" x14ac:dyDescent="0.3">
      <c r="A607"/>
      <c r="B607" s="54"/>
      <c r="C607" s="54"/>
      <c r="D607" s="169"/>
      <c r="E607"/>
      <c r="F607"/>
      <c r="G607"/>
      <c r="H607"/>
      <c r="I607"/>
      <c r="J607"/>
      <c r="K607"/>
      <c r="L607"/>
    </row>
    <row r="608" spans="1:12" s="52" customFormat="1" x14ac:dyDescent="0.3">
      <c r="A608"/>
      <c r="B608" s="54"/>
      <c r="C608" s="54"/>
      <c r="D608" s="169"/>
      <c r="E608"/>
      <c r="F608"/>
      <c r="G608"/>
      <c r="H608"/>
      <c r="I608"/>
      <c r="J608"/>
      <c r="K608"/>
      <c r="L608"/>
    </row>
    <row r="609" spans="1:12" s="52" customFormat="1" x14ac:dyDescent="0.3">
      <c r="A609"/>
      <c r="B609" s="54"/>
      <c r="C609" s="54"/>
      <c r="D609" s="169"/>
      <c r="E609"/>
      <c r="F609"/>
      <c r="G609"/>
      <c r="H609"/>
      <c r="I609"/>
      <c r="J609"/>
      <c r="K609"/>
      <c r="L609"/>
    </row>
    <row r="610" spans="1:12" s="52" customFormat="1" x14ac:dyDescent="0.3">
      <c r="A610"/>
      <c r="B610" s="54"/>
      <c r="C610" s="54"/>
      <c r="D610" s="169"/>
      <c r="E610"/>
      <c r="F610"/>
      <c r="G610"/>
      <c r="H610"/>
      <c r="I610"/>
      <c r="J610"/>
      <c r="K610"/>
      <c r="L610"/>
    </row>
    <row r="611" spans="1:12" s="52" customFormat="1" x14ac:dyDescent="0.3">
      <c r="A611"/>
      <c r="B611" s="54"/>
      <c r="C611" s="54"/>
      <c r="D611" s="169"/>
      <c r="E611"/>
      <c r="F611"/>
      <c r="G611"/>
      <c r="H611"/>
      <c r="I611"/>
      <c r="J611"/>
      <c r="K611"/>
      <c r="L611"/>
    </row>
    <row r="612" spans="1:12" s="52" customFormat="1" x14ac:dyDescent="0.3">
      <c r="A612"/>
      <c r="B612" s="54"/>
      <c r="C612" s="54"/>
      <c r="D612" s="169"/>
      <c r="E612"/>
      <c r="F612"/>
      <c r="G612"/>
      <c r="H612"/>
      <c r="I612"/>
      <c r="J612"/>
      <c r="K612"/>
      <c r="L612"/>
    </row>
    <row r="613" spans="1:12" s="52" customFormat="1" x14ac:dyDescent="0.3">
      <c r="A613"/>
      <c r="B613" s="54"/>
      <c r="C613" s="54"/>
      <c r="D613" s="169"/>
      <c r="E613"/>
      <c r="F613"/>
      <c r="G613"/>
      <c r="H613"/>
      <c r="I613"/>
      <c r="J613"/>
      <c r="K613"/>
      <c r="L613"/>
    </row>
    <row r="614" spans="1:12" s="52" customFormat="1" x14ac:dyDescent="0.3">
      <c r="A614"/>
      <c r="B614" s="54"/>
      <c r="C614" s="54"/>
      <c r="D614" s="169"/>
      <c r="E614"/>
      <c r="F614"/>
      <c r="G614"/>
      <c r="H614"/>
      <c r="I614"/>
      <c r="J614"/>
      <c r="K614"/>
      <c r="L614"/>
    </row>
    <row r="615" spans="1:12" s="52" customFormat="1" x14ac:dyDescent="0.3">
      <c r="A615"/>
      <c r="B615" s="54"/>
      <c r="C615" s="54"/>
      <c r="D615" s="169"/>
      <c r="E615"/>
      <c r="F615"/>
      <c r="G615"/>
      <c r="H615"/>
      <c r="I615"/>
      <c r="J615"/>
      <c r="K615"/>
      <c r="L615"/>
    </row>
    <row r="616" spans="1:12" s="52" customFormat="1" x14ac:dyDescent="0.3">
      <c r="A616"/>
      <c r="B616" s="54"/>
      <c r="C616" s="54"/>
      <c r="D616" s="169"/>
      <c r="E616"/>
      <c r="F616"/>
      <c r="G616"/>
      <c r="H616"/>
      <c r="I616"/>
      <c r="J616"/>
      <c r="K616"/>
      <c r="L616"/>
    </row>
    <row r="617" spans="1:12" s="52" customFormat="1" x14ac:dyDescent="0.3">
      <c r="A617"/>
      <c r="B617" s="54"/>
      <c r="C617" s="54"/>
      <c r="D617" s="169"/>
      <c r="E617"/>
      <c r="F617"/>
      <c r="G617"/>
      <c r="H617"/>
      <c r="I617"/>
      <c r="J617"/>
      <c r="K617"/>
      <c r="L617"/>
    </row>
    <row r="618" spans="1:12" s="52" customFormat="1" x14ac:dyDescent="0.3">
      <c r="A618"/>
      <c r="B618" s="54"/>
      <c r="C618" s="54"/>
      <c r="D618" s="169"/>
      <c r="E618"/>
      <c r="F618"/>
      <c r="G618"/>
      <c r="H618"/>
      <c r="I618"/>
      <c r="J618"/>
      <c r="K618"/>
      <c r="L618"/>
    </row>
    <row r="619" spans="1:12" s="52" customFormat="1" x14ac:dyDescent="0.3">
      <c r="A619"/>
      <c r="B619" s="54"/>
      <c r="C619" s="54"/>
      <c r="D619" s="169"/>
      <c r="E619"/>
      <c r="F619"/>
      <c r="G619"/>
      <c r="H619"/>
      <c r="I619"/>
      <c r="J619"/>
      <c r="K619"/>
      <c r="L619"/>
    </row>
    <row r="620" spans="1:12" s="52" customFormat="1" x14ac:dyDescent="0.3">
      <c r="A620"/>
      <c r="B620" s="54"/>
      <c r="C620" s="54"/>
      <c r="D620" s="169"/>
      <c r="E620"/>
      <c r="F620"/>
      <c r="G620"/>
      <c r="H620"/>
      <c r="I620"/>
      <c r="J620"/>
      <c r="K620"/>
      <c r="L620"/>
    </row>
    <row r="621" spans="1:12" s="52" customFormat="1" x14ac:dyDescent="0.3">
      <c r="A621"/>
      <c r="B621" s="54"/>
      <c r="C621" s="54"/>
      <c r="D621" s="169"/>
      <c r="E621"/>
      <c r="F621"/>
      <c r="G621"/>
      <c r="H621"/>
      <c r="I621"/>
      <c r="J621"/>
      <c r="K621"/>
      <c r="L621"/>
    </row>
    <row r="622" spans="1:12" s="52" customFormat="1" x14ac:dyDescent="0.3">
      <c r="A622"/>
      <c r="B622" s="54"/>
      <c r="C622" s="54"/>
      <c r="D622" s="169"/>
      <c r="E622"/>
      <c r="F622"/>
      <c r="G622"/>
      <c r="H622"/>
      <c r="I622"/>
      <c r="J622"/>
      <c r="K622"/>
      <c r="L622"/>
    </row>
    <row r="623" spans="1:12" s="52" customFormat="1" x14ac:dyDescent="0.3">
      <c r="A623"/>
      <c r="B623" s="54"/>
      <c r="C623" s="54"/>
      <c r="D623" s="169"/>
      <c r="E623"/>
      <c r="F623"/>
      <c r="G623"/>
      <c r="H623"/>
      <c r="I623"/>
      <c r="J623"/>
      <c r="K623"/>
      <c r="L623"/>
    </row>
    <row r="624" spans="1:12" s="52" customFormat="1" x14ac:dyDescent="0.3">
      <c r="A624"/>
      <c r="B624" s="54"/>
      <c r="C624" s="54"/>
      <c r="D624" s="169"/>
      <c r="E624"/>
      <c r="F624"/>
      <c r="G624"/>
      <c r="H624"/>
      <c r="I624"/>
      <c r="J624"/>
      <c r="K624"/>
      <c r="L624"/>
    </row>
    <row r="625" spans="1:12" s="52" customFormat="1" x14ac:dyDescent="0.3">
      <c r="A625"/>
      <c r="B625" s="54"/>
      <c r="C625" s="54"/>
      <c r="D625" s="169"/>
      <c r="E625"/>
      <c r="F625"/>
      <c r="G625"/>
      <c r="H625"/>
      <c r="I625"/>
      <c r="J625"/>
      <c r="K625"/>
      <c r="L625"/>
    </row>
    <row r="626" spans="1:12" s="52" customFormat="1" x14ac:dyDescent="0.3">
      <c r="A626"/>
      <c r="B626" s="54"/>
      <c r="C626" s="54"/>
      <c r="D626" s="169"/>
      <c r="E626"/>
      <c r="F626"/>
      <c r="G626"/>
      <c r="H626"/>
      <c r="I626"/>
      <c r="J626"/>
      <c r="K626"/>
      <c r="L626"/>
    </row>
    <row r="627" spans="1:12" s="52" customFormat="1" x14ac:dyDescent="0.3">
      <c r="A627"/>
      <c r="B627" s="54"/>
      <c r="C627" s="54"/>
      <c r="D627" s="169"/>
      <c r="E627"/>
      <c r="F627"/>
      <c r="G627"/>
      <c r="H627"/>
      <c r="I627"/>
      <c r="J627"/>
      <c r="K627"/>
      <c r="L627"/>
    </row>
    <row r="628" spans="1:12" s="52" customFormat="1" x14ac:dyDescent="0.3">
      <c r="A628"/>
      <c r="B628" s="54"/>
      <c r="C628" s="54"/>
      <c r="D628" s="169"/>
      <c r="E628"/>
      <c r="F628"/>
      <c r="G628"/>
      <c r="H628"/>
      <c r="I628"/>
      <c r="J628"/>
      <c r="K628"/>
      <c r="L628"/>
    </row>
    <row r="629" spans="1:12" s="52" customFormat="1" x14ac:dyDescent="0.3">
      <c r="A629"/>
      <c r="B629" s="54"/>
      <c r="C629" s="54"/>
      <c r="D629" s="169"/>
      <c r="E629"/>
      <c r="F629"/>
      <c r="G629"/>
      <c r="H629"/>
      <c r="I629"/>
      <c r="J629"/>
      <c r="K629"/>
      <c r="L629"/>
    </row>
    <row r="630" spans="1:12" s="52" customFormat="1" x14ac:dyDescent="0.3">
      <c r="A630"/>
      <c r="B630" s="54"/>
      <c r="C630" s="54"/>
      <c r="D630" s="169"/>
      <c r="E630"/>
      <c r="F630"/>
      <c r="G630"/>
      <c r="H630"/>
      <c r="I630"/>
      <c r="J630"/>
      <c r="K630"/>
      <c r="L630"/>
    </row>
    <row r="631" spans="1:12" s="52" customFormat="1" x14ac:dyDescent="0.3">
      <c r="A631"/>
      <c r="B631" s="54"/>
      <c r="C631" s="54"/>
      <c r="D631" s="169"/>
      <c r="E631"/>
      <c r="F631"/>
      <c r="G631"/>
      <c r="H631"/>
      <c r="I631"/>
      <c r="J631"/>
      <c r="K631"/>
      <c r="L631"/>
    </row>
    <row r="632" spans="1:12" s="52" customFormat="1" x14ac:dyDescent="0.3">
      <c r="A632"/>
      <c r="B632" s="54"/>
      <c r="C632" s="54"/>
      <c r="D632" s="169"/>
      <c r="E632"/>
      <c r="F632"/>
      <c r="G632"/>
      <c r="H632"/>
      <c r="I632"/>
      <c r="J632"/>
      <c r="K632"/>
      <c r="L632"/>
    </row>
    <row r="633" spans="1:12" s="52" customFormat="1" x14ac:dyDescent="0.3">
      <c r="A633"/>
      <c r="B633" s="54"/>
      <c r="C633" s="54"/>
      <c r="D633" s="169"/>
      <c r="E633"/>
      <c r="F633"/>
      <c r="G633"/>
      <c r="H633"/>
      <c r="I633"/>
      <c r="J633"/>
      <c r="K633"/>
      <c r="L633"/>
    </row>
    <row r="634" spans="1:12" s="52" customFormat="1" x14ac:dyDescent="0.3">
      <c r="A634"/>
      <c r="B634" s="54"/>
      <c r="C634" s="54"/>
      <c r="D634" s="169"/>
      <c r="E634"/>
      <c r="F634"/>
      <c r="G634"/>
      <c r="H634"/>
      <c r="I634"/>
      <c r="J634"/>
      <c r="K634"/>
      <c r="L634"/>
    </row>
    <row r="635" spans="1:12" s="52" customFormat="1" x14ac:dyDescent="0.3">
      <c r="A635"/>
      <c r="B635" s="54"/>
      <c r="C635" s="54"/>
      <c r="D635" s="169"/>
      <c r="E635"/>
      <c r="F635"/>
      <c r="G635"/>
      <c r="H635"/>
      <c r="I635"/>
      <c r="J635"/>
      <c r="K635"/>
      <c r="L635"/>
    </row>
    <row r="636" spans="1:12" s="52" customFormat="1" x14ac:dyDescent="0.3">
      <c r="A636"/>
      <c r="B636" s="54"/>
      <c r="C636" s="54"/>
      <c r="D636" s="169"/>
      <c r="E636"/>
      <c r="F636"/>
      <c r="G636"/>
      <c r="H636"/>
      <c r="I636"/>
      <c r="J636"/>
      <c r="K636"/>
      <c r="L636"/>
    </row>
    <row r="637" spans="1:12" s="52" customFormat="1" x14ac:dyDescent="0.3">
      <c r="A637"/>
      <c r="B637" s="54"/>
      <c r="C637" s="54"/>
      <c r="D637" s="169"/>
      <c r="E637"/>
      <c r="F637"/>
      <c r="G637"/>
      <c r="H637"/>
      <c r="I637"/>
      <c r="J637"/>
      <c r="K637"/>
      <c r="L637"/>
    </row>
    <row r="638" spans="1:12" s="52" customFormat="1" x14ac:dyDescent="0.3">
      <c r="A638"/>
      <c r="B638" s="54"/>
      <c r="C638" s="54"/>
      <c r="D638" s="169"/>
      <c r="E638"/>
      <c r="F638"/>
      <c r="G638"/>
      <c r="H638"/>
      <c r="I638"/>
      <c r="J638"/>
      <c r="K638"/>
      <c r="L638"/>
    </row>
    <row r="639" spans="1:12" s="52" customFormat="1" x14ac:dyDescent="0.3">
      <c r="A639"/>
      <c r="B639" s="54"/>
      <c r="C639" s="54"/>
      <c r="D639" s="169"/>
      <c r="E639"/>
      <c r="F639"/>
      <c r="G639"/>
      <c r="H639"/>
      <c r="I639"/>
      <c r="J639"/>
      <c r="K639"/>
      <c r="L639"/>
    </row>
    <row r="640" spans="1:12" s="52" customFormat="1" x14ac:dyDescent="0.3">
      <c r="A640"/>
      <c r="B640" s="54"/>
      <c r="C640" s="54"/>
      <c r="D640" s="169"/>
      <c r="E640"/>
      <c r="F640"/>
      <c r="G640"/>
      <c r="H640"/>
      <c r="I640"/>
      <c r="J640"/>
      <c r="K640"/>
      <c r="L640"/>
    </row>
    <row r="641" spans="1:12" s="52" customFormat="1" x14ac:dyDescent="0.3">
      <c r="A641"/>
      <c r="B641" s="54"/>
      <c r="C641" s="54"/>
      <c r="D641" s="169"/>
      <c r="E641"/>
      <c r="F641"/>
      <c r="G641"/>
      <c r="H641"/>
      <c r="I641"/>
      <c r="J641"/>
      <c r="K641"/>
      <c r="L641"/>
    </row>
    <row r="642" spans="1:12" s="52" customFormat="1" x14ac:dyDescent="0.3">
      <c r="A642"/>
      <c r="B642" s="54"/>
      <c r="C642" s="54"/>
      <c r="D642" s="169"/>
      <c r="E642"/>
      <c r="F642"/>
      <c r="G642"/>
      <c r="H642"/>
      <c r="I642"/>
      <c r="J642"/>
      <c r="K642"/>
      <c r="L642"/>
    </row>
    <row r="643" spans="1:12" s="52" customFormat="1" x14ac:dyDescent="0.3">
      <c r="A643"/>
      <c r="B643" s="54"/>
      <c r="C643" s="54"/>
      <c r="D643" s="169"/>
      <c r="E643"/>
      <c r="F643"/>
      <c r="G643"/>
      <c r="H643"/>
      <c r="I643"/>
      <c r="J643"/>
      <c r="K643"/>
      <c r="L643"/>
    </row>
    <row r="644" spans="1:12" s="52" customFormat="1" x14ac:dyDescent="0.3">
      <c r="A644"/>
      <c r="B644" s="54"/>
      <c r="C644" s="54"/>
      <c r="D644" s="169"/>
      <c r="E644"/>
      <c r="F644"/>
      <c r="G644"/>
      <c r="H644"/>
      <c r="I644"/>
      <c r="J644"/>
      <c r="K644"/>
      <c r="L644"/>
    </row>
    <row r="645" spans="1:12" s="52" customFormat="1" x14ac:dyDescent="0.3">
      <c r="A645"/>
      <c r="B645" s="54"/>
      <c r="C645" s="54"/>
      <c r="D645" s="169"/>
      <c r="E645"/>
      <c r="F645"/>
      <c r="G645"/>
      <c r="H645"/>
      <c r="I645"/>
      <c r="J645"/>
      <c r="K645"/>
      <c r="L645"/>
    </row>
    <row r="646" spans="1:12" s="52" customFormat="1" x14ac:dyDescent="0.3">
      <c r="A646"/>
      <c r="B646" s="54"/>
      <c r="C646" s="54"/>
      <c r="D646" s="169"/>
      <c r="E646"/>
      <c r="F646"/>
      <c r="G646"/>
      <c r="H646"/>
      <c r="I646"/>
      <c r="J646"/>
      <c r="K646"/>
      <c r="L646"/>
    </row>
    <row r="647" spans="1:12" s="52" customFormat="1" x14ac:dyDescent="0.3">
      <c r="A647"/>
      <c r="B647" s="54"/>
      <c r="C647" s="54"/>
      <c r="D647" s="169"/>
      <c r="E647"/>
      <c r="F647"/>
      <c r="G647"/>
      <c r="H647"/>
      <c r="I647"/>
      <c r="J647"/>
      <c r="K647"/>
      <c r="L647"/>
    </row>
    <row r="648" spans="1:12" s="52" customFormat="1" x14ac:dyDescent="0.3">
      <c r="A648"/>
      <c r="B648" s="54"/>
      <c r="C648" s="54"/>
      <c r="D648" s="169"/>
      <c r="E648"/>
      <c r="F648"/>
      <c r="G648"/>
      <c r="H648"/>
      <c r="I648"/>
      <c r="J648"/>
      <c r="K648"/>
      <c r="L648"/>
    </row>
    <row r="649" spans="1:12" s="52" customFormat="1" x14ac:dyDescent="0.3">
      <c r="A649"/>
      <c r="B649" s="54"/>
      <c r="C649" s="54"/>
      <c r="D649" s="169"/>
      <c r="E649"/>
      <c r="F649"/>
      <c r="G649"/>
      <c r="H649"/>
      <c r="I649"/>
      <c r="J649"/>
      <c r="K649"/>
      <c r="L649"/>
    </row>
    <row r="650" spans="1:12" s="52" customFormat="1" x14ac:dyDescent="0.3">
      <c r="A650"/>
      <c r="B650" s="54"/>
      <c r="C650" s="54"/>
      <c r="D650" s="169"/>
      <c r="E650"/>
      <c r="F650"/>
      <c r="G650"/>
      <c r="H650"/>
      <c r="I650"/>
      <c r="J650"/>
      <c r="K650"/>
      <c r="L650"/>
    </row>
    <row r="651" spans="1:12" s="52" customFormat="1" x14ac:dyDescent="0.3">
      <c r="A651"/>
      <c r="B651" s="54"/>
      <c r="C651" s="54"/>
      <c r="D651" s="169"/>
      <c r="E651"/>
      <c r="F651"/>
      <c r="G651"/>
      <c r="H651"/>
      <c r="I651"/>
      <c r="J651"/>
      <c r="K651"/>
      <c r="L651"/>
    </row>
    <row r="652" spans="1:12" s="52" customFormat="1" x14ac:dyDescent="0.3">
      <c r="A652"/>
      <c r="B652" s="54"/>
      <c r="C652" s="54"/>
      <c r="D652" s="169"/>
      <c r="E652"/>
      <c r="F652"/>
      <c r="G652"/>
      <c r="H652"/>
      <c r="I652"/>
      <c r="J652"/>
      <c r="K652"/>
      <c r="L652"/>
    </row>
    <row r="653" spans="1:12" s="52" customFormat="1" x14ac:dyDescent="0.3">
      <c r="A653"/>
      <c r="B653" s="54"/>
      <c r="C653" s="54"/>
      <c r="D653" s="169"/>
      <c r="E653"/>
      <c r="F653"/>
      <c r="G653"/>
      <c r="H653"/>
      <c r="I653"/>
      <c r="J653"/>
      <c r="K653"/>
      <c r="L653"/>
    </row>
    <row r="654" spans="1:12" s="52" customFormat="1" x14ac:dyDescent="0.3">
      <c r="A654"/>
      <c r="B654" s="54"/>
      <c r="C654" s="54"/>
      <c r="D654" s="169"/>
      <c r="E654"/>
      <c r="F654"/>
      <c r="G654"/>
      <c r="H654"/>
      <c r="I654"/>
      <c r="J654"/>
      <c r="K654"/>
      <c r="L654"/>
    </row>
    <row r="655" spans="1:12" s="52" customFormat="1" x14ac:dyDescent="0.3">
      <c r="A655"/>
      <c r="B655" s="54"/>
      <c r="C655" s="54"/>
      <c r="D655" s="169"/>
      <c r="E655"/>
      <c r="F655"/>
      <c r="G655"/>
      <c r="H655"/>
      <c r="I655"/>
      <c r="J655"/>
      <c r="K655"/>
      <c r="L655"/>
    </row>
    <row r="656" spans="1:12" s="52" customFormat="1" x14ac:dyDescent="0.3">
      <c r="A656"/>
      <c r="B656" s="54"/>
      <c r="C656" s="54"/>
      <c r="D656" s="169"/>
      <c r="E656"/>
      <c r="F656"/>
      <c r="G656"/>
      <c r="H656"/>
      <c r="I656"/>
      <c r="J656"/>
      <c r="K656"/>
      <c r="L656"/>
    </row>
    <row r="657" spans="1:12" s="52" customFormat="1" x14ac:dyDescent="0.3">
      <c r="A657"/>
      <c r="B657" s="54"/>
      <c r="C657" s="54"/>
      <c r="D657" s="169"/>
      <c r="E657"/>
      <c r="F657"/>
      <c r="G657"/>
      <c r="H657"/>
      <c r="I657"/>
      <c r="J657"/>
      <c r="K657"/>
      <c r="L657"/>
    </row>
    <row r="658" spans="1:12" s="52" customFormat="1" x14ac:dyDescent="0.3">
      <c r="A658"/>
      <c r="B658" s="54"/>
      <c r="C658" s="54"/>
      <c r="D658" s="169"/>
      <c r="E658"/>
      <c r="F658"/>
      <c r="G658"/>
      <c r="H658"/>
      <c r="I658"/>
      <c r="J658"/>
      <c r="K658"/>
      <c r="L658"/>
    </row>
    <row r="659" spans="1:12" s="52" customFormat="1" x14ac:dyDescent="0.3">
      <c r="A659"/>
      <c r="B659" s="54"/>
      <c r="C659" s="54"/>
      <c r="D659" s="169"/>
      <c r="E659"/>
      <c r="F659"/>
      <c r="G659"/>
      <c r="H659"/>
      <c r="I659"/>
      <c r="J659"/>
      <c r="K659"/>
      <c r="L659"/>
    </row>
    <row r="660" spans="1:12" s="52" customFormat="1" x14ac:dyDescent="0.3">
      <c r="A660"/>
      <c r="B660" s="54"/>
      <c r="C660" s="54"/>
      <c r="D660" s="169"/>
      <c r="E660"/>
      <c r="F660"/>
      <c r="G660"/>
      <c r="H660"/>
      <c r="I660"/>
      <c r="J660"/>
      <c r="K660"/>
      <c r="L660"/>
    </row>
    <row r="661" spans="1:12" s="52" customFormat="1" x14ac:dyDescent="0.3">
      <c r="A661"/>
      <c r="B661" s="54"/>
      <c r="C661" s="54"/>
      <c r="D661" s="169"/>
      <c r="E661"/>
      <c r="F661"/>
      <c r="G661"/>
      <c r="H661"/>
      <c r="I661"/>
      <c r="J661"/>
      <c r="K661"/>
      <c r="L661"/>
    </row>
    <row r="662" spans="1:12" s="52" customFormat="1" x14ac:dyDescent="0.3">
      <c r="A662"/>
      <c r="B662" s="54"/>
      <c r="C662" s="54"/>
      <c r="D662" s="169"/>
      <c r="E662"/>
      <c r="F662"/>
      <c r="G662"/>
      <c r="H662"/>
      <c r="I662"/>
      <c r="J662"/>
      <c r="K662"/>
      <c r="L662"/>
    </row>
    <row r="663" spans="1:12" s="52" customFormat="1" x14ac:dyDescent="0.3">
      <c r="A663"/>
      <c r="B663" s="54"/>
      <c r="C663" s="54"/>
      <c r="D663" s="169"/>
      <c r="E663"/>
      <c r="F663"/>
      <c r="G663"/>
      <c r="H663"/>
      <c r="I663"/>
      <c r="J663"/>
      <c r="K663"/>
      <c r="L663"/>
    </row>
    <row r="664" spans="1:12" s="52" customFormat="1" x14ac:dyDescent="0.3">
      <c r="A664"/>
      <c r="B664" s="54"/>
      <c r="C664" s="54"/>
      <c r="D664" s="169"/>
      <c r="E664"/>
      <c r="F664"/>
      <c r="G664"/>
      <c r="H664"/>
      <c r="I664"/>
      <c r="J664"/>
      <c r="K664"/>
      <c r="L664"/>
    </row>
    <row r="665" spans="1:12" s="52" customFormat="1" x14ac:dyDescent="0.3">
      <c r="A665"/>
      <c r="B665" s="54"/>
      <c r="C665" s="54"/>
      <c r="D665" s="169"/>
      <c r="E665"/>
      <c r="F665"/>
      <c r="G665"/>
      <c r="H665"/>
      <c r="I665"/>
      <c r="J665"/>
      <c r="K665"/>
      <c r="L665"/>
    </row>
    <row r="666" spans="1:12" s="52" customFormat="1" x14ac:dyDescent="0.3">
      <c r="A666"/>
      <c r="B666" s="54"/>
      <c r="C666" s="54"/>
      <c r="D666" s="169"/>
      <c r="E666"/>
      <c r="F666"/>
      <c r="G666"/>
      <c r="H666"/>
      <c r="I666"/>
      <c r="J666"/>
      <c r="K666"/>
      <c r="L666"/>
    </row>
    <row r="667" spans="1:12" s="52" customFormat="1" x14ac:dyDescent="0.3">
      <c r="A667"/>
      <c r="B667" s="54"/>
      <c r="C667" s="54"/>
      <c r="D667" s="169"/>
      <c r="E667"/>
      <c r="F667"/>
      <c r="G667"/>
      <c r="H667"/>
      <c r="I667"/>
      <c r="J667"/>
      <c r="K667"/>
      <c r="L667"/>
    </row>
    <row r="668" spans="1:12" s="52" customFormat="1" x14ac:dyDescent="0.3">
      <c r="A668"/>
      <c r="B668" s="54"/>
      <c r="C668" s="54"/>
      <c r="D668" s="169"/>
      <c r="E668"/>
      <c r="F668"/>
      <c r="G668"/>
      <c r="H668"/>
      <c r="I668"/>
      <c r="J668"/>
      <c r="K668"/>
      <c r="L668"/>
    </row>
    <row r="669" spans="1:12" s="52" customFormat="1" x14ac:dyDescent="0.3">
      <c r="A669"/>
      <c r="B669" s="54"/>
      <c r="C669" s="54"/>
      <c r="D669" s="169"/>
      <c r="E669"/>
      <c r="F669"/>
      <c r="G669"/>
      <c r="H669"/>
      <c r="I669"/>
      <c r="J669"/>
      <c r="K669"/>
      <c r="L669"/>
    </row>
    <row r="670" spans="1:12" s="52" customFormat="1" x14ac:dyDescent="0.3">
      <c r="A670"/>
      <c r="B670" s="54"/>
      <c r="C670" s="54"/>
      <c r="D670" s="169"/>
      <c r="E670"/>
      <c r="F670"/>
      <c r="G670"/>
      <c r="H670"/>
      <c r="I670"/>
      <c r="J670"/>
      <c r="K670"/>
      <c r="L670"/>
    </row>
    <row r="671" spans="1:12" s="52" customFormat="1" x14ac:dyDescent="0.3">
      <c r="A671"/>
      <c r="B671" s="54"/>
      <c r="C671" s="54"/>
      <c r="D671" s="169"/>
      <c r="E671"/>
      <c r="F671"/>
      <c r="G671"/>
      <c r="H671"/>
      <c r="I671"/>
      <c r="J671"/>
      <c r="K671"/>
      <c r="L671"/>
    </row>
    <row r="672" spans="1:12" s="52" customFormat="1" x14ac:dyDescent="0.3">
      <c r="A672"/>
      <c r="B672" s="54"/>
      <c r="C672" s="54"/>
      <c r="D672" s="169"/>
      <c r="E672"/>
      <c r="F672"/>
      <c r="G672"/>
      <c r="H672"/>
      <c r="I672"/>
      <c r="J672"/>
      <c r="K672"/>
      <c r="L672"/>
    </row>
    <row r="673" spans="1:12" s="52" customFormat="1" x14ac:dyDescent="0.3">
      <c r="A673"/>
      <c r="B673" s="54"/>
      <c r="C673" s="54"/>
      <c r="D673" s="169"/>
      <c r="E673"/>
      <c r="F673"/>
      <c r="G673"/>
      <c r="H673"/>
      <c r="I673"/>
      <c r="J673"/>
      <c r="K673"/>
      <c r="L673"/>
    </row>
    <row r="674" spans="1:12" s="52" customFormat="1" x14ac:dyDescent="0.3">
      <c r="A674"/>
      <c r="B674" s="54"/>
      <c r="C674" s="54"/>
      <c r="D674" s="169"/>
      <c r="E674"/>
      <c r="F674"/>
      <c r="G674"/>
      <c r="H674"/>
      <c r="I674"/>
      <c r="J674"/>
      <c r="K674"/>
      <c r="L674"/>
    </row>
    <row r="675" spans="1:12" s="52" customFormat="1" x14ac:dyDescent="0.3">
      <c r="A675"/>
      <c r="B675" s="54"/>
      <c r="C675" s="54"/>
      <c r="D675" s="169"/>
      <c r="E675"/>
      <c r="F675"/>
      <c r="G675"/>
      <c r="H675"/>
      <c r="I675"/>
      <c r="J675"/>
      <c r="K675"/>
      <c r="L675"/>
    </row>
    <row r="676" spans="1:12" s="52" customFormat="1" x14ac:dyDescent="0.3">
      <c r="A676"/>
      <c r="B676" s="54"/>
      <c r="C676" s="54"/>
      <c r="D676" s="169"/>
      <c r="E676"/>
      <c r="F676"/>
      <c r="G676"/>
      <c r="H676"/>
      <c r="I676"/>
      <c r="J676"/>
      <c r="K676"/>
      <c r="L676"/>
    </row>
    <row r="677" spans="1:12" s="52" customFormat="1" x14ac:dyDescent="0.3">
      <c r="A677"/>
      <c r="B677" s="54"/>
      <c r="C677" s="54"/>
      <c r="D677" s="169"/>
      <c r="E677"/>
      <c r="F677"/>
      <c r="G677"/>
      <c r="H677"/>
      <c r="I677"/>
      <c r="J677"/>
      <c r="K677"/>
      <c r="L677"/>
    </row>
    <row r="678" spans="1:12" s="52" customFormat="1" x14ac:dyDescent="0.3">
      <c r="A678"/>
      <c r="B678" s="54"/>
      <c r="C678" s="54"/>
      <c r="D678" s="169"/>
      <c r="E678"/>
      <c r="F678"/>
      <c r="G678"/>
      <c r="H678"/>
      <c r="I678"/>
      <c r="J678"/>
      <c r="K678"/>
      <c r="L678"/>
    </row>
    <row r="679" spans="1:12" s="52" customFormat="1" x14ac:dyDescent="0.3">
      <c r="A679"/>
      <c r="B679" s="54"/>
      <c r="C679" s="54"/>
      <c r="D679" s="169"/>
      <c r="E679"/>
      <c r="F679"/>
      <c r="G679"/>
      <c r="H679"/>
      <c r="I679"/>
      <c r="J679"/>
      <c r="K679"/>
      <c r="L679"/>
    </row>
    <row r="680" spans="1:12" s="52" customFormat="1" x14ac:dyDescent="0.3">
      <c r="A680"/>
      <c r="B680" s="54"/>
      <c r="C680" s="54"/>
      <c r="D680" s="169"/>
      <c r="E680"/>
      <c r="F680"/>
      <c r="G680"/>
      <c r="H680"/>
      <c r="I680"/>
      <c r="J680"/>
      <c r="K680"/>
      <c r="L680"/>
    </row>
    <row r="681" spans="1:12" s="52" customFormat="1" x14ac:dyDescent="0.3">
      <c r="A681"/>
      <c r="B681" s="54"/>
      <c r="C681" s="54"/>
      <c r="D681" s="169"/>
      <c r="E681"/>
      <c r="F681"/>
      <c r="G681"/>
      <c r="H681"/>
      <c r="I681"/>
      <c r="J681"/>
      <c r="K681"/>
      <c r="L681"/>
    </row>
    <row r="682" spans="1:12" s="52" customFormat="1" x14ac:dyDescent="0.3">
      <c r="A682"/>
      <c r="B682" s="54"/>
      <c r="C682" s="54"/>
      <c r="D682" s="169"/>
      <c r="E682"/>
      <c r="F682"/>
      <c r="G682"/>
      <c r="H682"/>
      <c r="I682"/>
      <c r="J682"/>
      <c r="K682"/>
      <c r="L682"/>
    </row>
    <row r="683" spans="1:12" s="52" customFormat="1" x14ac:dyDescent="0.3">
      <c r="A683"/>
      <c r="B683" s="54"/>
      <c r="C683" s="54"/>
      <c r="D683" s="169"/>
      <c r="E683"/>
      <c r="F683"/>
      <c r="G683"/>
      <c r="H683"/>
      <c r="I683"/>
      <c r="J683"/>
      <c r="K683"/>
      <c r="L683"/>
    </row>
    <row r="684" spans="1:12" s="52" customFormat="1" x14ac:dyDescent="0.3">
      <c r="A684"/>
      <c r="B684" s="54"/>
      <c r="C684" s="54"/>
      <c r="D684" s="169"/>
      <c r="E684"/>
      <c r="F684"/>
      <c r="G684"/>
      <c r="H684"/>
      <c r="I684"/>
      <c r="J684"/>
      <c r="K684"/>
      <c r="L684"/>
    </row>
    <row r="685" spans="1:12" s="52" customFormat="1" x14ac:dyDescent="0.3">
      <c r="A685"/>
      <c r="B685" s="54"/>
      <c r="C685" s="54"/>
      <c r="D685" s="169"/>
      <c r="E685"/>
      <c r="F685"/>
      <c r="G685"/>
      <c r="H685"/>
      <c r="I685"/>
      <c r="J685"/>
      <c r="K685"/>
      <c r="L685"/>
    </row>
    <row r="686" spans="1:12" s="52" customFormat="1" x14ac:dyDescent="0.3">
      <c r="A686"/>
      <c r="B686" s="54"/>
      <c r="C686" s="54"/>
      <c r="D686" s="169"/>
      <c r="E686"/>
      <c r="F686"/>
      <c r="G686"/>
      <c r="H686"/>
      <c r="I686"/>
      <c r="J686"/>
      <c r="K686"/>
      <c r="L686"/>
    </row>
    <row r="687" spans="1:12" s="52" customFormat="1" x14ac:dyDescent="0.3">
      <c r="A687"/>
      <c r="B687" s="54"/>
      <c r="C687" s="54"/>
      <c r="D687" s="169"/>
      <c r="E687"/>
      <c r="F687"/>
      <c r="G687"/>
      <c r="H687"/>
      <c r="I687"/>
      <c r="J687"/>
      <c r="K687"/>
      <c r="L687"/>
    </row>
    <row r="688" spans="1:12" s="52" customFormat="1" x14ac:dyDescent="0.3">
      <c r="A688"/>
      <c r="B688" s="54"/>
      <c r="C688" s="54"/>
      <c r="D688" s="169"/>
      <c r="E688"/>
      <c r="F688"/>
      <c r="G688"/>
      <c r="H688"/>
      <c r="I688"/>
      <c r="J688"/>
      <c r="K688"/>
      <c r="L688"/>
    </row>
    <row r="689" spans="1:12" s="52" customFormat="1" x14ac:dyDescent="0.3">
      <c r="A689"/>
      <c r="B689" s="54"/>
      <c r="C689" s="54"/>
      <c r="D689" s="169"/>
      <c r="E689"/>
      <c r="F689"/>
      <c r="G689"/>
      <c r="H689"/>
      <c r="I689"/>
      <c r="J689"/>
      <c r="K689"/>
      <c r="L689"/>
    </row>
    <row r="690" spans="1:12" s="52" customFormat="1" x14ac:dyDescent="0.3">
      <c r="A690"/>
      <c r="B690" s="54"/>
      <c r="C690" s="54"/>
      <c r="D690" s="169"/>
      <c r="E690"/>
      <c r="F690"/>
      <c r="G690"/>
      <c r="H690"/>
      <c r="I690"/>
      <c r="J690"/>
      <c r="K690"/>
      <c r="L690"/>
    </row>
    <row r="691" spans="1:12" s="52" customFormat="1" x14ac:dyDescent="0.3">
      <c r="A691"/>
      <c r="B691" s="54"/>
      <c r="C691" s="54"/>
      <c r="D691" s="169"/>
      <c r="E691"/>
      <c r="F691"/>
      <c r="G691"/>
      <c r="H691"/>
      <c r="I691"/>
      <c r="J691"/>
      <c r="K691"/>
      <c r="L691"/>
    </row>
    <row r="692" spans="1:12" s="52" customFormat="1" x14ac:dyDescent="0.3">
      <c r="A692"/>
      <c r="B692" s="54"/>
      <c r="C692" s="54"/>
      <c r="D692" s="169"/>
      <c r="E692"/>
      <c r="F692"/>
      <c r="G692"/>
      <c r="H692"/>
      <c r="I692"/>
      <c r="J692"/>
      <c r="K692"/>
      <c r="L692"/>
    </row>
    <row r="693" spans="1:12" s="52" customFormat="1" x14ac:dyDescent="0.3">
      <c r="A693"/>
      <c r="B693" s="54"/>
      <c r="C693" s="54"/>
      <c r="D693" s="169"/>
      <c r="E693"/>
      <c r="F693"/>
      <c r="G693"/>
      <c r="H693"/>
      <c r="I693"/>
      <c r="J693"/>
      <c r="K693"/>
      <c r="L693"/>
    </row>
    <row r="694" spans="1:12" s="52" customFormat="1" x14ac:dyDescent="0.3">
      <c r="A694"/>
      <c r="B694" s="54"/>
      <c r="C694" s="54"/>
      <c r="D694" s="169"/>
      <c r="E694"/>
      <c r="F694"/>
      <c r="G694"/>
      <c r="H694"/>
      <c r="I694"/>
      <c r="J694"/>
      <c r="K694"/>
      <c r="L694"/>
    </row>
    <row r="695" spans="1:12" s="52" customFormat="1" x14ac:dyDescent="0.3">
      <c r="A695"/>
      <c r="B695" s="54"/>
      <c r="C695" s="54"/>
      <c r="D695" s="169"/>
      <c r="E695"/>
      <c r="F695"/>
      <c r="G695"/>
      <c r="H695"/>
      <c r="I695"/>
      <c r="J695"/>
      <c r="K695"/>
      <c r="L695"/>
    </row>
    <row r="696" spans="1:12" s="52" customFormat="1" x14ac:dyDescent="0.3">
      <c r="A696"/>
      <c r="B696" s="54"/>
      <c r="C696" s="54"/>
      <c r="D696" s="169"/>
      <c r="E696"/>
      <c r="F696"/>
      <c r="G696"/>
      <c r="H696"/>
      <c r="I696"/>
      <c r="J696"/>
      <c r="K696"/>
      <c r="L696"/>
    </row>
    <row r="697" spans="1:12" s="52" customFormat="1" x14ac:dyDescent="0.3">
      <c r="A697"/>
      <c r="B697" s="54"/>
      <c r="C697" s="54"/>
      <c r="D697" s="169"/>
      <c r="E697"/>
      <c r="F697"/>
      <c r="G697"/>
      <c r="H697"/>
      <c r="I697"/>
      <c r="J697"/>
      <c r="K697"/>
      <c r="L697"/>
    </row>
    <row r="698" spans="1:12" s="52" customFormat="1" x14ac:dyDescent="0.3">
      <c r="A698"/>
      <c r="B698" s="54"/>
      <c r="C698" s="54"/>
      <c r="D698" s="169"/>
      <c r="E698"/>
      <c r="F698"/>
      <c r="G698"/>
      <c r="H698"/>
      <c r="I698"/>
      <c r="J698"/>
      <c r="K698"/>
      <c r="L698"/>
    </row>
    <row r="699" spans="1:12" s="52" customFormat="1" x14ac:dyDescent="0.3">
      <c r="A699"/>
      <c r="B699" s="54"/>
      <c r="C699" s="54"/>
      <c r="D699" s="169"/>
      <c r="E699"/>
      <c r="F699"/>
      <c r="G699"/>
      <c r="H699"/>
      <c r="I699"/>
      <c r="J699"/>
      <c r="K699"/>
      <c r="L699"/>
    </row>
    <row r="700" spans="1:12" s="52" customFormat="1" x14ac:dyDescent="0.3">
      <c r="A700"/>
      <c r="B700" s="54"/>
      <c r="C700" s="54"/>
      <c r="D700" s="169"/>
      <c r="E700"/>
      <c r="F700"/>
      <c r="G700"/>
      <c r="H700"/>
      <c r="I700"/>
      <c r="J700"/>
      <c r="K700"/>
      <c r="L700"/>
    </row>
    <row r="701" spans="1:12" s="52" customFormat="1" x14ac:dyDescent="0.3">
      <c r="A701"/>
      <c r="B701" s="54"/>
      <c r="C701" s="54"/>
      <c r="D701" s="169"/>
      <c r="E701"/>
      <c r="F701"/>
      <c r="G701"/>
      <c r="H701"/>
      <c r="I701"/>
      <c r="J701"/>
      <c r="K701"/>
      <c r="L701"/>
    </row>
    <row r="702" spans="1:12" s="52" customFormat="1" x14ac:dyDescent="0.3">
      <c r="A702"/>
      <c r="B702" s="54"/>
      <c r="C702" s="54"/>
      <c r="D702" s="169"/>
      <c r="E702"/>
      <c r="F702"/>
      <c r="G702"/>
      <c r="H702"/>
      <c r="I702"/>
      <c r="J702"/>
      <c r="K702"/>
      <c r="L702"/>
    </row>
    <row r="703" spans="1:12" s="52" customFormat="1" x14ac:dyDescent="0.3">
      <c r="A703"/>
      <c r="B703" s="54"/>
      <c r="C703" s="54"/>
      <c r="D703" s="169"/>
      <c r="E703"/>
      <c r="F703"/>
      <c r="G703"/>
      <c r="H703"/>
      <c r="I703"/>
      <c r="J703"/>
      <c r="K703"/>
      <c r="L703"/>
    </row>
    <row r="704" spans="1:12" s="52" customFormat="1" x14ac:dyDescent="0.3">
      <c r="A704"/>
      <c r="B704" s="54"/>
      <c r="C704" s="54"/>
      <c r="D704" s="169"/>
      <c r="E704"/>
      <c r="F704"/>
      <c r="G704"/>
      <c r="H704"/>
      <c r="I704"/>
      <c r="J704"/>
      <c r="K704"/>
      <c r="L704"/>
    </row>
    <row r="705" spans="1:12" s="52" customFormat="1" x14ac:dyDescent="0.3">
      <c r="A705"/>
      <c r="B705" s="54"/>
      <c r="C705" s="54"/>
      <c r="D705" s="169"/>
      <c r="E705"/>
      <c r="F705"/>
      <c r="G705"/>
      <c r="H705"/>
      <c r="I705"/>
      <c r="J705"/>
      <c r="K705"/>
      <c r="L705"/>
    </row>
    <row r="706" spans="1:12" s="52" customFormat="1" x14ac:dyDescent="0.3">
      <c r="A706"/>
      <c r="B706" s="54"/>
      <c r="C706" s="54"/>
      <c r="D706" s="169"/>
      <c r="E706"/>
      <c r="F706"/>
      <c r="G706"/>
      <c r="H706"/>
      <c r="I706"/>
      <c r="J706"/>
      <c r="K706"/>
      <c r="L706"/>
    </row>
    <row r="707" spans="1:12" s="52" customFormat="1" x14ac:dyDescent="0.3">
      <c r="A707"/>
      <c r="B707" s="54"/>
      <c r="C707" s="54"/>
      <c r="D707" s="169"/>
      <c r="E707"/>
      <c r="F707"/>
      <c r="G707"/>
      <c r="H707"/>
      <c r="I707"/>
      <c r="J707"/>
      <c r="K707"/>
      <c r="L707"/>
    </row>
    <row r="708" spans="1:12" s="52" customFormat="1" x14ac:dyDescent="0.3">
      <c r="A708"/>
      <c r="B708" s="54"/>
      <c r="C708" s="54"/>
      <c r="D708" s="169"/>
      <c r="E708"/>
      <c r="F708"/>
      <c r="G708"/>
      <c r="H708"/>
      <c r="I708"/>
      <c r="J708"/>
      <c r="K708"/>
      <c r="L708"/>
    </row>
    <row r="709" spans="1:12" s="52" customFormat="1" x14ac:dyDescent="0.3">
      <c r="A709"/>
      <c r="B709" s="54"/>
      <c r="C709" s="54"/>
      <c r="D709" s="169"/>
      <c r="E709"/>
      <c r="F709"/>
      <c r="G709"/>
      <c r="H709"/>
      <c r="I709"/>
      <c r="J709"/>
      <c r="K709"/>
      <c r="L709"/>
    </row>
    <row r="710" spans="1:12" s="52" customFormat="1" x14ac:dyDescent="0.3">
      <c r="A710"/>
      <c r="B710" s="54"/>
      <c r="C710" s="54"/>
      <c r="D710" s="169"/>
      <c r="E710"/>
      <c r="F710"/>
      <c r="G710"/>
      <c r="H710"/>
      <c r="I710"/>
      <c r="J710"/>
      <c r="K710"/>
      <c r="L710"/>
    </row>
    <row r="711" spans="1:12" s="52" customFormat="1" x14ac:dyDescent="0.3">
      <c r="A711"/>
      <c r="B711" s="54"/>
      <c r="C711" s="54"/>
      <c r="D711" s="169"/>
      <c r="E711"/>
      <c r="F711"/>
      <c r="G711"/>
      <c r="H711"/>
      <c r="I711"/>
      <c r="J711"/>
      <c r="K711"/>
      <c r="L711"/>
    </row>
    <row r="712" spans="1:12" s="52" customFormat="1" x14ac:dyDescent="0.3">
      <c r="A712"/>
      <c r="B712" s="54"/>
      <c r="C712" s="54"/>
      <c r="D712" s="169"/>
      <c r="E712"/>
      <c r="F712"/>
      <c r="G712"/>
      <c r="H712"/>
      <c r="I712"/>
      <c r="J712"/>
      <c r="K712"/>
      <c r="L712"/>
    </row>
    <row r="713" spans="1:12" s="52" customFormat="1" x14ac:dyDescent="0.3">
      <c r="A713"/>
      <c r="B713" s="54"/>
      <c r="C713" s="54"/>
      <c r="D713" s="169"/>
      <c r="E713"/>
      <c r="F713"/>
      <c r="G713"/>
      <c r="H713"/>
      <c r="I713"/>
      <c r="J713"/>
      <c r="K713"/>
      <c r="L713"/>
    </row>
    <row r="714" spans="1:12" s="52" customFormat="1" x14ac:dyDescent="0.3">
      <c r="A714"/>
      <c r="B714" s="54"/>
      <c r="C714" s="54"/>
      <c r="D714" s="169"/>
      <c r="E714"/>
      <c r="F714"/>
      <c r="G714"/>
      <c r="H714"/>
      <c r="I714"/>
      <c r="J714"/>
      <c r="K714"/>
      <c r="L714"/>
    </row>
    <row r="715" spans="1:12" s="52" customFormat="1" x14ac:dyDescent="0.3">
      <c r="A715"/>
      <c r="B715" s="54"/>
      <c r="C715" s="54"/>
      <c r="D715" s="169"/>
      <c r="E715"/>
      <c r="F715"/>
      <c r="G715"/>
      <c r="H715"/>
      <c r="I715"/>
      <c r="J715"/>
      <c r="K715"/>
      <c r="L715"/>
    </row>
    <row r="716" spans="1:12" s="52" customFormat="1" x14ac:dyDescent="0.3">
      <c r="A716"/>
      <c r="B716" s="54"/>
      <c r="C716" s="54"/>
      <c r="D716" s="169"/>
      <c r="E716"/>
      <c r="F716"/>
      <c r="G716"/>
      <c r="H716"/>
      <c r="I716"/>
      <c r="J716"/>
      <c r="K716"/>
      <c r="L716"/>
    </row>
    <row r="717" spans="1:12" s="52" customFormat="1" x14ac:dyDescent="0.3">
      <c r="A717"/>
      <c r="B717" s="54"/>
      <c r="C717" s="54"/>
      <c r="D717" s="169"/>
      <c r="E717"/>
      <c r="F717"/>
      <c r="G717"/>
      <c r="H717"/>
      <c r="I717"/>
      <c r="J717"/>
      <c r="K717"/>
      <c r="L717"/>
    </row>
    <row r="718" spans="1:12" s="52" customFormat="1" x14ac:dyDescent="0.3">
      <c r="A718"/>
      <c r="B718" s="54"/>
      <c r="C718" s="54"/>
      <c r="D718" s="169"/>
      <c r="E718"/>
      <c r="F718"/>
      <c r="G718"/>
      <c r="H718"/>
      <c r="I718"/>
      <c r="J718"/>
      <c r="K718"/>
      <c r="L718"/>
    </row>
    <row r="719" spans="1:12" s="52" customFormat="1" x14ac:dyDescent="0.3">
      <c r="A719"/>
      <c r="B719" s="54"/>
      <c r="C719" s="54"/>
      <c r="D719" s="169"/>
      <c r="E719"/>
      <c r="F719"/>
      <c r="G719"/>
      <c r="H719"/>
      <c r="I719"/>
      <c r="J719"/>
      <c r="K719"/>
      <c r="L719"/>
    </row>
    <row r="720" spans="1:12" s="52" customFormat="1" x14ac:dyDescent="0.3">
      <c r="A720"/>
      <c r="B720" s="54"/>
      <c r="C720" s="54"/>
      <c r="D720" s="169"/>
      <c r="E720"/>
      <c r="F720"/>
      <c r="G720"/>
      <c r="H720"/>
      <c r="I720"/>
      <c r="J720"/>
      <c r="K720"/>
      <c r="L720"/>
    </row>
    <row r="721" spans="1:12" s="52" customFormat="1" x14ac:dyDescent="0.3">
      <c r="A721"/>
      <c r="B721" s="54"/>
      <c r="C721" s="54"/>
      <c r="D721" s="169"/>
      <c r="E721"/>
      <c r="F721"/>
      <c r="G721"/>
      <c r="H721"/>
      <c r="I721"/>
      <c r="J721"/>
      <c r="K721"/>
      <c r="L721"/>
    </row>
    <row r="722" spans="1:12" s="52" customFormat="1" x14ac:dyDescent="0.3">
      <c r="A722"/>
      <c r="B722" s="54"/>
      <c r="C722" s="54"/>
      <c r="D722" s="169"/>
      <c r="E722"/>
      <c r="F722"/>
      <c r="G722"/>
      <c r="H722"/>
      <c r="I722"/>
      <c r="J722"/>
      <c r="K722"/>
      <c r="L722"/>
    </row>
    <row r="723" spans="1:12" s="52" customFormat="1" x14ac:dyDescent="0.3">
      <c r="A723"/>
      <c r="B723" s="54"/>
      <c r="C723" s="54"/>
      <c r="D723" s="169"/>
      <c r="E723"/>
      <c r="F723"/>
      <c r="G723"/>
      <c r="H723"/>
      <c r="I723"/>
      <c r="J723"/>
      <c r="K723"/>
      <c r="L723"/>
    </row>
    <row r="724" spans="1:12" s="52" customFormat="1" x14ac:dyDescent="0.3">
      <c r="A724"/>
      <c r="B724" s="54"/>
      <c r="C724" s="54"/>
      <c r="D724" s="169"/>
      <c r="E724"/>
      <c r="F724"/>
      <c r="G724"/>
      <c r="H724"/>
      <c r="I724"/>
      <c r="J724"/>
      <c r="K724"/>
      <c r="L724"/>
    </row>
    <row r="725" spans="1:12" s="52" customFormat="1" x14ac:dyDescent="0.3">
      <c r="A725"/>
      <c r="B725" s="54"/>
      <c r="C725" s="54"/>
      <c r="D725" s="169"/>
      <c r="E725"/>
      <c r="F725"/>
      <c r="G725"/>
      <c r="H725"/>
      <c r="I725"/>
      <c r="J725"/>
      <c r="K725"/>
      <c r="L725"/>
    </row>
    <row r="726" spans="1:12" s="52" customFormat="1" x14ac:dyDescent="0.3">
      <c r="A726"/>
      <c r="B726" s="54"/>
      <c r="C726" s="54"/>
      <c r="D726" s="169"/>
      <c r="E726"/>
      <c r="F726"/>
      <c r="G726"/>
      <c r="H726"/>
      <c r="I726"/>
      <c r="J726"/>
      <c r="K726"/>
      <c r="L726"/>
    </row>
    <row r="727" spans="1:12" s="52" customFormat="1" x14ac:dyDescent="0.3">
      <c r="A727"/>
      <c r="B727" s="54"/>
      <c r="C727" s="54"/>
      <c r="D727" s="169"/>
      <c r="E727"/>
      <c r="F727"/>
      <c r="G727"/>
      <c r="H727"/>
      <c r="I727"/>
      <c r="J727"/>
      <c r="K727"/>
      <c r="L727"/>
    </row>
    <row r="728" spans="1:12" s="52" customFormat="1" x14ac:dyDescent="0.3">
      <c r="A728"/>
      <c r="B728" s="54"/>
      <c r="C728" s="54"/>
      <c r="D728" s="169"/>
      <c r="E728"/>
      <c r="F728"/>
      <c r="G728"/>
      <c r="H728"/>
      <c r="I728"/>
      <c r="J728"/>
      <c r="K728"/>
      <c r="L728"/>
    </row>
    <row r="729" spans="1:12" s="52" customFormat="1" x14ac:dyDescent="0.3">
      <c r="A729"/>
      <c r="B729" s="54"/>
      <c r="C729" s="54"/>
      <c r="D729" s="169"/>
      <c r="E729"/>
      <c r="F729"/>
      <c r="G729"/>
      <c r="H729"/>
      <c r="I729"/>
      <c r="J729"/>
      <c r="K729"/>
      <c r="L729"/>
    </row>
    <row r="730" spans="1:12" s="52" customFormat="1" x14ac:dyDescent="0.3">
      <c r="A730"/>
      <c r="B730" s="54"/>
      <c r="C730" s="54"/>
      <c r="D730" s="169"/>
      <c r="E730"/>
      <c r="F730"/>
      <c r="G730"/>
      <c r="H730"/>
      <c r="I730"/>
      <c r="J730"/>
      <c r="K730"/>
      <c r="L730"/>
    </row>
    <row r="731" spans="1:12" s="52" customFormat="1" x14ac:dyDescent="0.3">
      <c r="A731"/>
      <c r="B731" s="54"/>
      <c r="C731" s="54"/>
      <c r="D731" s="169"/>
      <c r="E731"/>
      <c r="F731"/>
      <c r="G731"/>
      <c r="H731"/>
      <c r="I731"/>
      <c r="J731"/>
      <c r="K731"/>
      <c r="L731"/>
    </row>
    <row r="732" spans="1:12" s="52" customFormat="1" x14ac:dyDescent="0.3">
      <c r="A732"/>
      <c r="B732" s="54"/>
      <c r="C732" s="54"/>
      <c r="D732" s="169"/>
      <c r="E732"/>
      <c r="F732"/>
      <c r="G732"/>
      <c r="H732"/>
      <c r="I732"/>
      <c r="J732"/>
      <c r="K732"/>
      <c r="L732"/>
    </row>
    <row r="733" spans="1:12" s="52" customFormat="1" x14ac:dyDescent="0.3">
      <c r="A733"/>
      <c r="B733" s="54"/>
      <c r="C733" s="54"/>
      <c r="D733" s="169"/>
      <c r="E733"/>
      <c r="F733"/>
      <c r="G733"/>
      <c r="H733"/>
      <c r="I733"/>
      <c r="J733"/>
      <c r="K733"/>
      <c r="L733"/>
    </row>
    <row r="734" spans="1:12" s="52" customFormat="1" x14ac:dyDescent="0.3">
      <c r="A734"/>
      <c r="B734" s="54"/>
      <c r="C734" s="54"/>
      <c r="D734" s="169"/>
      <c r="E734"/>
      <c r="F734"/>
      <c r="G734"/>
      <c r="H734"/>
      <c r="I734"/>
      <c r="J734"/>
      <c r="K734"/>
      <c r="L734"/>
    </row>
    <row r="735" spans="1:12" s="52" customFormat="1" x14ac:dyDescent="0.3">
      <c r="A735"/>
      <c r="B735" s="54"/>
      <c r="C735" s="54"/>
      <c r="D735" s="169"/>
      <c r="E735"/>
      <c r="F735"/>
      <c r="G735"/>
      <c r="H735"/>
      <c r="I735"/>
      <c r="J735"/>
      <c r="K735"/>
      <c r="L735"/>
    </row>
    <row r="736" spans="1:12" s="52" customFormat="1" x14ac:dyDescent="0.3">
      <c r="A736"/>
      <c r="B736" s="54"/>
      <c r="C736" s="54"/>
      <c r="D736" s="169"/>
      <c r="E736"/>
      <c r="F736"/>
      <c r="G736"/>
      <c r="H736"/>
      <c r="I736"/>
      <c r="J736"/>
      <c r="K736"/>
      <c r="L736"/>
    </row>
    <row r="737" spans="1:12" s="52" customFormat="1" x14ac:dyDescent="0.3">
      <c r="A737"/>
      <c r="B737" s="54"/>
      <c r="C737" s="54"/>
      <c r="D737" s="169"/>
      <c r="E737"/>
      <c r="F737"/>
      <c r="G737"/>
      <c r="H737"/>
      <c r="I737"/>
      <c r="J737"/>
      <c r="K737"/>
      <c r="L737"/>
    </row>
    <row r="738" spans="1:12" s="52" customFormat="1" x14ac:dyDescent="0.3">
      <c r="A738"/>
      <c r="B738" s="54"/>
      <c r="C738" s="54"/>
      <c r="D738" s="169"/>
      <c r="E738"/>
      <c r="F738"/>
      <c r="G738"/>
      <c r="H738"/>
      <c r="I738"/>
      <c r="J738"/>
      <c r="K738"/>
      <c r="L738"/>
    </row>
    <row r="739" spans="1:12" s="52" customFormat="1" x14ac:dyDescent="0.3">
      <c r="A739"/>
      <c r="B739" s="54"/>
      <c r="C739" s="54"/>
      <c r="D739" s="169"/>
      <c r="E739"/>
      <c r="F739"/>
      <c r="G739"/>
      <c r="H739"/>
      <c r="I739"/>
      <c r="J739"/>
      <c r="K739"/>
      <c r="L739"/>
    </row>
    <row r="740" spans="1:12" s="52" customFormat="1" x14ac:dyDescent="0.3">
      <c r="A740"/>
      <c r="B740" s="54"/>
      <c r="C740" s="54"/>
      <c r="D740" s="169"/>
      <c r="E740"/>
      <c r="F740"/>
      <c r="G740"/>
      <c r="H740"/>
      <c r="I740"/>
      <c r="J740"/>
      <c r="K740"/>
      <c r="L740"/>
    </row>
    <row r="741" spans="1:12" s="52" customFormat="1" x14ac:dyDescent="0.3">
      <c r="A741"/>
      <c r="B741" s="54"/>
      <c r="C741" s="54"/>
      <c r="D741" s="169"/>
      <c r="E741"/>
      <c r="F741"/>
      <c r="G741"/>
      <c r="H741"/>
      <c r="I741"/>
      <c r="J741"/>
      <c r="K741"/>
      <c r="L741"/>
    </row>
    <row r="742" spans="1:12" s="52" customFormat="1" x14ac:dyDescent="0.3">
      <c r="A742"/>
      <c r="B742" s="54"/>
      <c r="C742" s="54"/>
      <c r="D742" s="169"/>
      <c r="E742"/>
      <c r="F742"/>
      <c r="G742"/>
      <c r="H742"/>
      <c r="I742"/>
      <c r="J742"/>
      <c r="K742"/>
      <c r="L742"/>
    </row>
    <row r="743" spans="1:12" s="52" customFormat="1" x14ac:dyDescent="0.3">
      <c r="A743"/>
      <c r="B743" s="54"/>
      <c r="C743" s="54"/>
      <c r="D743" s="169"/>
      <c r="E743"/>
      <c r="F743"/>
      <c r="G743"/>
      <c r="H743"/>
      <c r="I743"/>
      <c r="J743"/>
      <c r="K743"/>
      <c r="L743"/>
    </row>
    <row r="744" spans="1:12" s="52" customFormat="1" x14ac:dyDescent="0.3">
      <c r="A744"/>
      <c r="B744" s="54"/>
      <c r="C744" s="54"/>
      <c r="D744" s="169"/>
      <c r="E744"/>
      <c r="F744"/>
      <c r="G744"/>
      <c r="H744"/>
      <c r="I744"/>
      <c r="J744"/>
      <c r="K744"/>
      <c r="L744"/>
    </row>
    <row r="745" spans="1:12" s="52" customFormat="1" x14ac:dyDescent="0.3">
      <c r="A745"/>
      <c r="B745" s="54"/>
      <c r="C745" s="54"/>
      <c r="D745" s="169"/>
      <c r="E745"/>
      <c r="F745"/>
      <c r="G745"/>
      <c r="H745"/>
      <c r="I745"/>
      <c r="J745"/>
      <c r="K745"/>
      <c r="L745"/>
    </row>
    <row r="746" spans="1:12" s="52" customFormat="1" x14ac:dyDescent="0.3">
      <c r="A746"/>
      <c r="B746" s="54"/>
      <c r="C746" s="54"/>
      <c r="D746" s="169"/>
      <c r="E746"/>
      <c r="F746"/>
      <c r="G746"/>
      <c r="H746"/>
      <c r="I746"/>
      <c r="J746"/>
      <c r="K746"/>
      <c r="L746"/>
    </row>
    <row r="747" spans="1:12" s="52" customFormat="1" x14ac:dyDescent="0.3">
      <c r="A747"/>
      <c r="B747" s="54"/>
      <c r="C747" s="54"/>
      <c r="D747" s="169"/>
      <c r="E747"/>
      <c r="F747"/>
      <c r="G747"/>
      <c r="H747"/>
      <c r="I747"/>
      <c r="J747"/>
      <c r="K747"/>
      <c r="L747"/>
    </row>
    <row r="748" spans="1:12" s="52" customFormat="1" x14ac:dyDescent="0.3">
      <c r="A748"/>
      <c r="B748" s="54"/>
      <c r="C748" s="54"/>
      <c r="D748" s="169"/>
      <c r="E748"/>
      <c r="F748"/>
      <c r="G748"/>
      <c r="H748"/>
      <c r="I748"/>
      <c r="J748"/>
      <c r="K748"/>
      <c r="L748"/>
    </row>
    <row r="749" spans="1:12" s="52" customFormat="1" x14ac:dyDescent="0.3">
      <c r="A749"/>
      <c r="B749" s="54"/>
      <c r="C749" s="54"/>
      <c r="D749" s="169"/>
      <c r="E749"/>
      <c r="F749"/>
      <c r="G749"/>
      <c r="H749"/>
      <c r="I749"/>
      <c r="J749"/>
      <c r="K749"/>
      <c r="L749"/>
    </row>
    <row r="750" spans="1:12" s="52" customFormat="1" x14ac:dyDescent="0.3">
      <c r="A750"/>
      <c r="B750" s="54"/>
      <c r="C750" s="54"/>
      <c r="D750" s="169"/>
      <c r="E750"/>
      <c r="F750"/>
      <c r="G750"/>
      <c r="H750"/>
      <c r="I750"/>
      <c r="J750"/>
      <c r="K750"/>
      <c r="L750"/>
    </row>
    <row r="751" spans="1:12" s="52" customFormat="1" x14ac:dyDescent="0.3">
      <c r="A751"/>
      <c r="B751" s="54"/>
      <c r="C751" s="54"/>
      <c r="D751" s="169"/>
      <c r="E751"/>
      <c r="F751"/>
      <c r="G751"/>
      <c r="H751"/>
      <c r="I751"/>
      <c r="J751"/>
      <c r="K751"/>
      <c r="L751"/>
    </row>
    <row r="752" spans="1:12" s="52" customFormat="1" x14ac:dyDescent="0.3">
      <c r="A752"/>
      <c r="B752" s="54"/>
      <c r="C752" s="54"/>
      <c r="D752" s="169"/>
      <c r="E752"/>
      <c r="F752"/>
      <c r="G752"/>
      <c r="H752"/>
      <c r="I752"/>
      <c r="J752"/>
      <c r="K752"/>
      <c r="L752"/>
    </row>
    <row r="753" spans="1:12" s="52" customFormat="1" x14ac:dyDescent="0.3">
      <c r="A753"/>
      <c r="B753" s="54"/>
      <c r="C753" s="54"/>
      <c r="D753" s="169"/>
      <c r="E753"/>
      <c r="F753"/>
      <c r="G753"/>
      <c r="H753"/>
      <c r="I753"/>
      <c r="J753"/>
      <c r="K753"/>
      <c r="L753"/>
    </row>
    <row r="754" spans="1:12" s="52" customFormat="1" x14ac:dyDescent="0.3">
      <c r="A754"/>
      <c r="B754" s="54"/>
      <c r="C754" s="54"/>
      <c r="D754" s="169"/>
      <c r="E754"/>
      <c r="F754"/>
      <c r="G754"/>
      <c r="H754"/>
      <c r="I754"/>
      <c r="J754"/>
      <c r="K754"/>
      <c r="L754"/>
    </row>
    <row r="755" spans="1:12" s="52" customFormat="1" x14ac:dyDescent="0.3">
      <c r="A755"/>
      <c r="B755" s="54"/>
      <c r="C755" s="54"/>
      <c r="D755" s="169"/>
      <c r="E755"/>
      <c r="F755"/>
      <c r="G755"/>
      <c r="H755"/>
      <c r="I755"/>
      <c r="J755"/>
      <c r="K755"/>
      <c r="L755"/>
    </row>
    <row r="756" spans="1:12" s="52" customFormat="1" x14ac:dyDescent="0.3">
      <c r="A756"/>
      <c r="B756" s="54"/>
      <c r="C756" s="54"/>
      <c r="D756" s="169"/>
      <c r="E756"/>
      <c r="F756"/>
      <c r="G756"/>
      <c r="H756"/>
      <c r="I756"/>
      <c r="J756"/>
      <c r="K756"/>
      <c r="L756"/>
    </row>
    <row r="757" spans="1:12" s="52" customFormat="1" x14ac:dyDescent="0.3">
      <c r="A757"/>
      <c r="B757" s="54"/>
      <c r="C757" s="54"/>
      <c r="D757" s="169"/>
      <c r="E757"/>
      <c r="F757"/>
      <c r="G757"/>
      <c r="H757"/>
      <c r="I757"/>
      <c r="J757"/>
      <c r="K757"/>
      <c r="L757"/>
    </row>
    <row r="758" spans="1:12" s="52" customFormat="1" x14ac:dyDescent="0.3">
      <c r="A758"/>
      <c r="B758" s="54"/>
      <c r="C758" s="54"/>
      <c r="D758" s="169"/>
      <c r="E758"/>
      <c r="F758"/>
      <c r="G758"/>
      <c r="H758"/>
      <c r="I758"/>
      <c r="J758"/>
      <c r="K758"/>
      <c r="L758"/>
    </row>
    <row r="759" spans="1:12" s="52" customFormat="1" x14ac:dyDescent="0.3">
      <c r="A759"/>
      <c r="B759" s="54"/>
      <c r="C759" s="54"/>
      <c r="D759" s="169"/>
      <c r="E759"/>
      <c r="F759"/>
      <c r="G759"/>
      <c r="H759"/>
      <c r="I759"/>
      <c r="J759"/>
      <c r="K759"/>
      <c r="L759"/>
    </row>
    <row r="760" spans="1:12" s="52" customFormat="1" x14ac:dyDescent="0.3">
      <c r="A760"/>
      <c r="B760" s="54"/>
      <c r="C760" s="54"/>
      <c r="D760" s="169"/>
      <c r="E760"/>
      <c r="F760"/>
      <c r="G760"/>
      <c r="H760"/>
      <c r="I760"/>
      <c r="J760"/>
      <c r="K760"/>
      <c r="L760"/>
    </row>
    <row r="761" spans="1:12" s="52" customFormat="1" x14ac:dyDescent="0.3">
      <c r="A761"/>
      <c r="B761" s="54"/>
      <c r="C761" s="54"/>
      <c r="D761" s="169"/>
      <c r="E761"/>
      <c r="F761"/>
      <c r="G761"/>
      <c r="H761"/>
      <c r="I761"/>
      <c r="J761"/>
      <c r="K761"/>
      <c r="L761"/>
    </row>
    <row r="762" spans="1:12" s="52" customFormat="1" x14ac:dyDescent="0.3">
      <c r="A762"/>
      <c r="B762" s="54"/>
      <c r="C762" s="54"/>
      <c r="D762" s="169"/>
      <c r="E762"/>
      <c r="F762"/>
      <c r="G762"/>
      <c r="H762"/>
      <c r="I762"/>
      <c r="J762"/>
      <c r="K762"/>
      <c r="L762"/>
    </row>
    <row r="763" spans="1:12" s="52" customFormat="1" x14ac:dyDescent="0.3">
      <c r="A763"/>
      <c r="B763" s="54"/>
      <c r="C763" s="54"/>
      <c r="D763" s="169"/>
      <c r="E763"/>
      <c r="F763"/>
      <c r="G763"/>
      <c r="H763"/>
      <c r="I763"/>
      <c r="J763"/>
      <c r="K763"/>
      <c r="L763"/>
    </row>
    <row r="764" spans="1:12" s="52" customFormat="1" x14ac:dyDescent="0.3">
      <c r="A764"/>
      <c r="B764" s="54"/>
      <c r="C764" s="54"/>
      <c r="D764" s="169"/>
      <c r="E764"/>
      <c r="F764"/>
      <c r="G764"/>
      <c r="H764"/>
      <c r="I764"/>
      <c r="J764"/>
      <c r="K764"/>
      <c r="L764"/>
    </row>
    <row r="765" spans="1:12" s="52" customFormat="1" x14ac:dyDescent="0.3">
      <c r="A765"/>
      <c r="B765" s="54"/>
      <c r="C765" s="54"/>
      <c r="D765" s="169"/>
      <c r="E765"/>
      <c r="F765"/>
      <c r="G765"/>
      <c r="H765"/>
      <c r="I765"/>
      <c r="J765"/>
      <c r="K765"/>
      <c r="L765"/>
    </row>
    <row r="766" spans="1:12" s="52" customFormat="1" x14ac:dyDescent="0.3">
      <c r="A766"/>
      <c r="B766" s="54"/>
      <c r="C766" s="54"/>
      <c r="D766" s="169"/>
      <c r="E766"/>
      <c r="F766"/>
      <c r="G766"/>
      <c r="H766"/>
      <c r="I766"/>
      <c r="J766"/>
      <c r="K766"/>
      <c r="L766"/>
    </row>
    <row r="767" spans="1:12" s="52" customFormat="1" x14ac:dyDescent="0.3">
      <c r="A767"/>
      <c r="B767" s="54"/>
      <c r="C767" s="54"/>
      <c r="D767" s="169"/>
      <c r="E767"/>
      <c r="F767"/>
      <c r="G767"/>
      <c r="H767"/>
      <c r="I767"/>
      <c r="J767"/>
      <c r="K767"/>
      <c r="L767"/>
    </row>
    <row r="768" spans="1:12" s="52" customFormat="1" x14ac:dyDescent="0.3">
      <c r="A768"/>
      <c r="B768" s="54"/>
      <c r="C768" s="54"/>
      <c r="D768" s="169"/>
      <c r="E768"/>
      <c r="F768"/>
      <c r="G768"/>
      <c r="H768"/>
      <c r="I768"/>
      <c r="J768"/>
      <c r="K768"/>
      <c r="L768"/>
    </row>
    <row r="769" spans="1:12" s="52" customFormat="1" x14ac:dyDescent="0.3">
      <c r="A769"/>
      <c r="B769" s="54"/>
      <c r="C769" s="54"/>
      <c r="D769" s="169"/>
      <c r="E769"/>
      <c r="F769"/>
      <c r="G769"/>
      <c r="H769"/>
      <c r="I769"/>
      <c r="J769"/>
      <c r="K769"/>
      <c r="L769"/>
    </row>
    <row r="770" spans="1:12" s="52" customFormat="1" x14ac:dyDescent="0.3">
      <c r="A770"/>
      <c r="B770" s="54"/>
      <c r="C770" s="54"/>
      <c r="D770" s="169"/>
      <c r="E770"/>
      <c r="F770"/>
      <c r="G770"/>
      <c r="H770"/>
      <c r="I770"/>
      <c r="J770"/>
      <c r="K770"/>
      <c r="L770"/>
    </row>
    <row r="771" spans="1:12" s="52" customFormat="1" x14ac:dyDescent="0.3">
      <c r="A771"/>
      <c r="B771" s="54"/>
      <c r="C771" s="54"/>
      <c r="D771" s="169"/>
      <c r="E771"/>
      <c r="F771"/>
      <c r="G771"/>
      <c r="H771"/>
      <c r="I771"/>
      <c r="J771"/>
      <c r="K771"/>
      <c r="L771"/>
    </row>
    <row r="772" spans="1:12" s="52" customFormat="1" x14ac:dyDescent="0.3">
      <c r="A772"/>
      <c r="B772" s="54"/>
      <c r="C772" s="54"/>
      <c r="D772" s="169"/>
      <c r="E772"/>
      <c r="F772"/>
      <c r="G772"/>
      <c r="H772"/>
      <c r="I772"/>
      <c r="J772"/>
      <c r="K772"/>
      <c r="L772"/>
    </row>
    <row r="773" spans="1:12" s="52" customFormat="1" x14ac:dyDescent="0.3">
      <c r="A773"/>
      <c r="B773" s="54"/>
      <c r="C773" s="54"/>
      <c r="D773" s="169"/>
      <c r="E773"/>
      <c r="F773"/>
      <c r="G773"/>
      <c r="H773"/>
      <c r="I773"/>
      <c r="J773"/>
      <c r="K773"/>
      <c r="L773"/>
    </row>
    <row r="774" spans="1:12" s="52" customFormat="1" x14ac:dyDescent="0.3">
      <c r="A774"/>
      <c r="B774" s="54"/>
      <c r="C774" s="54"/>
      <c r="D774" s="169"/>
      <c r="E774"/>
      <c r="F774"/>
      <c r="G774"/>
      <c r="H774"/>
      <c r="I774"/>
      <c r="J774"/>
      <c r="K774"/>
      <c r="L774"/>
    </row>
    <row r="775" spans="1:12" s="52" customFormat="1" x14ac:dyDescent="0.3">
      <c r="A775"/>
      <c r="B775" s="54"/>
      <c r="C775" s="54"/>
      <c r="D775" s="169"/>
      <c r="E775"/>
      <c r="F775"/>
      <c r="G775"/>
      <c r="H775"/>
      <c r="I775"/>
      <c r="J775"/>
      <c r="K775"/>
      <c r="L775"/>
    </row>
    <row r="776" spans="1:12" s="52" customFormat="1" x14ac:dyDescent="0.3">
      <c r="A776"/>
      <c r="B776" s="54"/>
      <c r="C776" s="54"/>
      <c r="D776" s="169"/>
      <c r="E776"/>
      <c r="F776"/>
      <c r="G776"/>
      <c r="H776"/>
      <c r="I776"/>
      <c r="J776"/>
      <c r="K776"/>
      <c r="L776"/>
    </row>
    <row r="777" spans="1:12" s="52" customFormat="1" x14ac:dyDescent="0.3">
      <c r="A777"/>
      <c r="B777" s="54"/>
      <c r="C777" s="54"/>
      <c r="D777" s="169"/>
      <c r="E777"/>
      <c r="F777"/>
      <c r="G777"/>
      <c r="H777"/>
      <c r="I777"/>
      <c r="J777"/>
      <c r="K777"/>
      <c r="L777"/>
    </row>
    <row r="778" spans="1:12" s="52" customFormat="1" x14ac:dyDescent="0.3">
      <c r="A778"/>
      <c r="B778" s="54"/>
      <c r="C778" s="54"/>
      <c r="D778" s="169"/>
      <c r="E778"/>
      <c r="F778"/>
      <c r="G778"/>
      <c r="H778"/>
      <c r="I778"/>
      <c r="J778"/>
      <c r="K778"/>
      <c r="L778"/>
    </row>
    <row r="779" spans="1:12" s="52" customFormat="1" x14ac:dyDescent="0.3">
      <c r="A779"/>
      <c r="B779" s="54"/>
      <c r="C779" s="54"/>
      <c r="D779" s="169"/>
      <c r="E779"/>
      <c r="F779"/>
      <c r="G779"/>
      <c r="H779"/>
      <c r="I779"/>
      <c r="J779"/>
      <c r="K779"/>
      <c r="L779"/>
    </row>
    <row r="780" spans="1:12" s="52" customFormat="1" x14ac:dyDescent="0.3">
      <c r="A780"/>
      <c r="B780" s="54"/>
      <c r="C780" s="54"/>
      <c r="D780" s="169"/>
      <c r="E780"/>
      <c r="F780"/>
      <c r="G780"/>
      <c r="H780"/>
      <c r="I780"/>
      <c r="J780"/>
      <c r="K780"/>
      <c r="L780"/>
    </row>
    <row r="781" spans="1:12" s="52" customFormat="1" x14ac:dyDescent="0.3">
      <c r="A781"/>
      <c r="B781" s="54"/>
      <c r="C781" s="54"/>
      <c r="D781" s="169"/>
      <c r="E781"/>
      <c r="F781"/>
      <c r="G781"/>
      <c r="H781"/>
      <c r="I781"/>
      <c r="J781"/>
      <c r="K781"/>
      <c r="L781"/>
    </row>
    <row r="782" spans="1:12" s="52" customFormat="1" x14ac:dyDescent="0.3">
      <c r="A782"/>
      <c r="B782" s="54"/>
      <c r="C782" s="54"/>
      <c r="D782" s="169"/>
      <c r="E782"/>
      <c r="F782"/>
      <c r="G782"/>
      <c r="H782"/>
      <c r="I782"/>
      <c r="J782"/>
      <c r="K782"/>
      <c r="L782"/>
    </row>
    <row r="783" spans="1:12" s="52" customFormat="1" x14ac:dyDescent="0.3">
      <c r="A783"/>
      <c r="B783" s="54"/>
      <c r="C783" s="54"/>
      <c r="D783" s="169"/>
      <c r="E783"/>
      <c r="F783"/>
      <c r="G783"/>
      <c r="H783"/>
      <c r="I783"/>
      <c r="J783"/>
      <c r="K783"/>
      <c r="L783"/>
    </row>
    <row r="784" spans="1:12" s="52" customFormat="1" x14ac:dyDescent="0.3">
      <c r="A784"/>
      <c r="B784" s="54"/>
      <c r="C784" s="54"/>
      <c r="D784" s="169"/>
      <c r="E784"/>
      <c r="F784"/>
      <c r="G784"/>
      <c r="H784"/>
      <c r="I784"/>
      <c r="J784"/>
      <c r="K784"/>
      <c r="L784"/>
    </row>
    <row r="785" spans="1:12" s="52" customFormat="1" x14ac:dyDescent="0.3">
      <c r="A785"/>
      <c r="B785" s="54"/>
      <c r="C785" s="54"/>
      <c r="D785" s="169"/>
      <c r="E785"/>
      <c r="F785"/>
      <c r="G785"/>
      <c r="H785"/>
      <c r="I785"/>
      <c r="J785"/>
      <c r="K785"/>
      <c r="L785"/>
    </row>
    <row r="786" spans="1:12" s="52" customFormat="1" x14ac:dyDescent="0.3">
      <c r="A786"/>
      <c r="B786" s="54"/>
      <c r="C786" s="54"/>
      <c r="D786" s="169"/>
      <c r="E786"/>
      <c r="F786"/>
      <c r="G786"/>
      <c r="H786"/>
      <c r="I786"/>
      <c r="J786"/>
      <c r="K786"/>
      <c r="L786"/>
    </row>
    <row r="787" spans="1:12" s="52" customFormat="1" x14ac:dyDescent="0.3">
      <c r="A787"/>
      <c r="B787" s="54"/>
      <c r="C787" s="54"/>
      <c r="D787" s="169"/>
      <c r="E787"/>
      <c r="F787"/>
      <c r="G787"/>
      <c r="H787"/>
      <c r="I787"/>
      <c r="J787"/>
      <c r="K787"/>
      <c r="L787"/>
    </row>
    <row r="788" spans="1:12" s="52" customFormat="1" x14ac:dyDescent="0.3">
      <c r="A788"/>
      <c r="B788" s="54"/>
      <c r="C788" s="54"/>
      <c r="D788" s="169"/>
      <c r="E788"/>
      <c r="F788"/>
      <c r="G788"/>
      <c r="H788"/>
      <c r="I788"/>
      <c r="J788"/>
      <c r="K788"/>
      <c r="L788"/>
    </row>
    <row r="789" spans="1:12" s="52" customFormat="1" x14ac:dyDescent="0.3">
      <c r="A789"/>
      <c r="B789" s="54"/>
      <c r="C789" s="54"/>
      <c r="D789" s="169"/>
      <c r="E789"/>
      <c r="F789"/>
      <c r="G789"/>
      <c r="H789"/>
      <c r="I789"/>
      <c r="J789"/>
      <c r="K789"/>
      <c r="L789"/>
    </row>
    <row r="790" spans="1:12" s="52" customFormat="1" x14ac:dyDescent="0.3">
      <c r="A790"/>
      <c r="B790" s="54"/>
      <c r="C790" s="54"/>
      <c r="D790" s="169"/>
      <c r="E790"/>
      <c r="F790"/>
      <c r="G790"/>
      <c r="H790"/>
      <c r="I790"/>
      <c r="J790"/>
      <c r="K790"/>
      <c r="L790"/>
    </row>
    <row r="791" spans="1:12" s="52" customFormat="1" x14ac:dyDescent="0.3">
      <c r="A791"/>
      <c r="B791" s="54"/>
      <c r="C791" s="54"/>
      <c r="D791" s="169"/>
      <c r="E791"/>
      <c r="F791"/>
      <c r="G791"/>
      <c r="H791"/>
      <c r="I791"/>
      <c r="J791"/>
      <c r="K791"/>
      <c r="L791"/>
    </row>
    <row r="792" spans="1:12" s="52" customFormat="1" x14ac:dyDescent="0.3">
      <c r="A792"/>
      <c r="B792" s="54"/>
      <c r="C792" s="54"/>
      <c r="D792" s="169"/>
      <c r="E792"/>
      <c r="F792"/>
      <c r="G792"/>
      <c r="H792"/>
      <c r="I792"/>
      <c r="J792"/>
      <c r="K792"/>
      <c r="L792"/>
    </row>
    <row r="793" spans="1:12" s="52" customFormat="1" x14ac:dyDescent="0.3">
      <c r="A793"/>
      <c r="B793" s="54"/>
      <c r="C793" s="54"/>
      <c r="D793" s="169"/>
      <c r="E793"/>
      <c r="F793"/>
      <c r="G793"/>
      <c r="H793"/>
      <c r="I793"/>
      <c r="J793"/>
      <c r="K793"/>
      <c r="L793"/>
    </row>
    <row r="794" spans="1:12" s="52" customFormat="1" x14ac:dyDescent="0.3">
      <c r="A794"/>
      <c r="B794" s="54"/>
      <c r="C794" s="54"/>
      <c r="D794" s="169"/>
      <c r="E794"/>
      <c r="F794"/>
      <c r="G794"/>
      <c r="H794"/>
      <c r="I794"/>
      <c r="J794"/>
      <c r="K794"/>
      <c r="L794"/>
    </row>
    <row r="795" spans="1:12" s="52" customFormat="1" x14ac:dyDescent="0.3">
      <c r="A795"/>
      <c r="B795" s="54"/>
      <c r="C795" s="54"/>
      <c r="D795" s="169"/>
      <c r="E795"/>
      <c r="F795"/>
      <c r="G795"/>
      <c r="H795"/>
      <c r="I795"/>
      <c r="J795"/>
      <c r="K795"/>
      <c r="L795"/>
    </row>
    <row r="796" spans="1:12" s="52" customFormat="1" x14ac:dyDescent="0.3">
      <c r="A796"/>
      <c r="B796" s="54"/>
      <c r="C796" s="54"/>
      <c r="D796" s="169"/>
      <c r="E796"/>
      <c r="F796"/>
      <c r="G796"/>
      <c r="H796"/>
      <c r="I796"/>
      <c r="J796"/>
      <c r="K796"/>
      <c r="L796"/>
    </row>
    <row r="797" spans="1:12" s="52" customFormat="1" x14ac:dyDescent="0.3">
      <c r="A797"/>
      <c r="B797" s="54"/>
      <c r="C797" s="54"/>
      <c r="D797" s="169"/>
      <c r="E797"/>
      <c r="F797"/>
      <c r="G797"/>
      <c r="H797"/>
      <c r="I797"/>
      <c r="J797"/>
      <c r="K797"/>
      <c r="L797"/>
    </row>
    <row r="798" spans="1:12" s="52" customFormat="1" x14ac:dyDescent="0.3">
      <c r="A798"/>
      <c r="B798" s="54"/>
      <c r="C798" s="54"/>
      <c r="D798" s="169"/>
      <c r="E798"/>
      <c r="F798"/>
      <c r="G798"/>
      <c r="H798"/>
      <c r="I798"/>
      <c r="J798"/>
      <c r="K798"/>
      <c r="L798"/>
    </row>
    <row r="799" spans="1:12" s="52" customFormat="1" x14ac:dyDescent="0.3">
      <c r="A799"/>
      <c r="B799" s="54"/>
      <c r="C799" s="54"/>
      <c r="D799" s="169"/>
      <c r="E799"/>
      <c r="F799"/>
      <c r="G799"/>
      <c r="H799"/>
      <c r="I799"/>
      <c r="J799"/>
      <c r="K799"/>
      <c r="L799"/>
    </row>
    <row r="800" spans="1:12" s="52" customFormat="1" x14ac:dyDescent="0.3">
      <c r="A800"/>
      <c r="B800" s="54"/>
      <c r="C800" s="54"/>
      <c r="D800" s="169"/>
      <c r="E800"/>
      <c r="F800"/>
      <c r="G800"/>
      <c r="H800"/>
      <c r="I800"/>
      <c r="J800"/>
      <c r="K800"/>
      <c r="L800"/>
    </row>
    <row r="801" spans="1:12" s="52" customFormat="1" x14ac:dyDescent="0.3">
      <c r="A801"/>
      <c r="B801" s="54"/>
      <c r="C801" s="54"/>
      <c r="D801" s="169"/>
      <c r="E801"/>
      <c r="F801"/>
      <c r="G801"/>
      <c r="H801"/>
      <c r="I801"/>
      <c r="J801"/>
      <c r="K801"/>
      <c r="L801"/>
    </row>
    <row r="802" spans="1:12" s="52" customFormat="1" x14ac:dyDescent="0.3">
      <c r="A802"/>
      <c r="B802" s="54"/>
      <c r="C802" s="54"/>
      <c r="D802" s="169"/>
      <c r="E802"/>
      <c r="F802"/>
      <c r="G802"/>
      <c r="H802"/>
      <c r="I802"/>
      <c r="J802"/>
      <c r="K802"/>
      <c r="L802"/>
    </row>
    <row r="803" spans="1:12" s="52" customFormat="1" x14ac:dyDescent="0.3">
      <c r="A803"/>
      <c r="B803" s="54"/>
      <c r="C803" s="54"/>
      <c r="D803" s="169"/>
      <c r="E803"/>
      <c r="F803"/>
      <c r="G803"/>
      <c r="H803"/>
      <c r="I803"/>
      <c r="J803"/>
      <c r="K803"/>
      <c r="L803"/>
    </row>
    <row r="804" spans="1:12" s="52" customFormat="1" x14ac:dyDescent="0.3">
      <c r="A804"/>
      <c r="B804" s="54"/>
      <c r="C804" s="54"/>
      <c r="D804" s="169"/>
      <c r="E804"/>
      <c r="F804"/>
      <c r="G804"/>
      <c r="H804"/>
      <c r="I804"/>
      <c r="J804"/>
      <c r="K804"/>
      <c r="L804"/>
    </row>
    <row r="805" spans="1:12" s="52" customFormat="1" x14ac:dyDescent="0.3">
      <c r="A805"/>
      <c r="B805" s="54"/>
      <c r="C805" s="54"/>
      <c r="D805" s="169"/>
      <c r="E805"/>
      <c r="F805"/>
      <c r="G805"/>
      <c r="H805"/>
      <c r="I805"/>
      <c r="J805"/>
      <c r="K805"/>
      <c r="L805"/>
    </row>
    <row r="806" spans="1:12" s="52" customFormat="1" x14ac:dyDescent="0.3">
      <c r="A806"/>
      <c r="B806" s="54"/>
      <c r="C806" s="54"/>
      <c r="D806" s="169"/>
      <c r="E806"/>
      <c r="F806"/>
      <c r="G806"/>
      <c r="H806"/>
      <c r="I806"/>
      <c r="J806"/>
      <c r="K806"/>
      <c r="L806"/>
    </row>
    <row r="807" spans="1:12" s="52" customFormat="1" x14ac:dyDescent="0.3">
      <c r="A807"/>
      <c r="B807" s="54"/>
      <c r="C807" s="54"/>
      <c r="D807" s="169"/>
      <c r="E807"/>
      <c r="F807"/>
      <c r="G807"/>
      <c r="H807"/>
      <c r="I807"/>
      <c r="J807"/>
      <c r="K807"/>
      <c r="L807"/>
    </row>
    <row r="808" spans="1:12" s="52" customFormat="1" x14ac:dyDescent="0.3">
      <c r="A808"/>
      <c r="B808" s="54"/>
      <c r="C808" s="54"/>
      <c r="D808" s="169"/>
      <c r="E808"/>
      <c r="F808"/>
      <c r="G808"/>
      <c r="H808"/>
      <c r="I808"/>
      <c r="J808"/>
      <c r="K808"/>
      <c r="L808"/>
    </row>
    <row r="809" spans="1:12" s="52" customFormat="1" x14ac:dyDescent="0.3">
      <c r="A809"/>
      <c r="B809" s="54"/>
      <c r="C809" s="54"/>
      <c r="D809" s="169"/>
      <c r="E809"/>
      <c r="F809"/>
      <c r="G809"/>
      <c r="H809"/>
      <c r="I809"/>
      <c r="J809"/>
      <c r="K809"/>
      <c r="L809"/>
    </row>
    <row r="810" spans="1:12" s="52" customFormat="1" x14ac:dyDescent="0.3">
      <c r="A810"/>
      <c r="B810" s="54"/>
      <c r="C810" s="54"/>
      <c r="D810" s="169"/>
      <c r="E810"/>
      <c r="F810"/>
      <c r="G810"/>
      <c r="H810"/>
      <c r="I810"/>
      <c r="J810"/>
      <c r="K810"/>
      <c r="L810"/>
    </row>
    <row r="811" spans="1:12" s="52" customFormat="1" x14ac:dyDescent="0.3">
      <c r="A811"/>
      <c r="B811" s="54"/>
      <c r="C811" s="54"/>
      <c r="D811" s="169"/>
      <c r="E811"/>
      <c r="F811"/>
      <c r="G811"/>
      <c r="H811"/>
      <c r="I811"/>
      <c r="J811"/>
      <c r="K811"/>
      <c r="L811"/>
    </row>
    <row r="812" spans="1:12" s="52" customFormat="1" x14ac:dyDescent="0.3">
      <c r="A812"/>
      <c r="B812" s="54"/>
      <c r="C812" s="54"/>
      <c r="D812" s="169"/>
      <c r="E812"/>
      <c r="F812"/>
      <c r="G812"/>
      <c r="H812"/>
      <c r="I812"/>
      <c r="J812"/>
      <c r="K812"/>
      <c r="L812"/>
    </row>
    <row r="813" spans="1:12" s="52" customFormat="1" x14ac:dyDescent="0.3">
      <c r="A813"/>
      <c r="B813" s="54"/>
      <c r="C813" s="54"/>
      <c r="D813" s="169"/>
      <c r="E813"/>
      <c r="F813"/>
      <c r="G813"/>
      <c r="H813"/>
      <c r="I813"/>
      <c r="J813"/>
      <c r="K813"/>
      <c r="L813"/>
    </row>
    <row r="814" spans="1:12" s="52" customFormat="1" x14ac:dyDescent="0.3">
      <c r="A814"/>
      <c r="B814" s="54"/>
      <c r="C814" s="54"/>
      <c r="D814" s="169"/>
      <c r="E814"/>
      <c r="F814"/>
      <c r="G814"/>
      <c r="H814"/>
      <c r="I814"/>
      <c r="J814"/>
      <c r="K814"/>
      <c r="L814"/>
    </row>
    <row r="815" spans="1:12" s="52" customFormat="1" x14ac:dyDescent="0.3">
      <c r="A815"/>
      <c r="B815" s="54"/>
      <c r="C815" s="54"/>
      <c r="D815" s="169"/>
      <c r="E815"/>
      <c r="F815"/>
      <c r="G815"/>
      <c r="H815"/>
      <c r="I815"/>
      <c r="J815"/>
      <c r="K815"/>
      <c r="L815"/>
    </row>
    <row r="816" spans="1:12" s="52" customFormat="1" x14ac:dyDescent="0.3">
      <c r="A816"/>
      <c r="B816" s="54"/>
      <c r="C816" s="54"/>
      <c r="D816" s="169"/>
      <c r="E816"/>
      <c r="F816"/>
      <c r="G816"/>
      <c r="H816"/>
      <c r="I816"/>
      <c r="J816"/>
      <c r="K816"/>
      <c r="L816"/>
    </row>
    <row r="817" spans="1:12" s="52" customFormat="1" x14ac:dyDescent="0.3">
      <c r="A817"/>
      <c r="B817" s="54"/>
      <c r="C817" s="54"/>
      <c r="D817" s="169"/>
      <c r="E817"/>
      <c r="F817"/>
      <c r="G817"/>
      <c r="H817"/>
      <c r="I817"/>
      <c r="J817"/>
      <c r="K817"/>
      <c r="L817"/>
    </row>
    <row r="818" spans="1:12" s="52" customFormat="1" x14ac:dyDescent="0.3">
      <c r="A818"/>
      <c r="B818" s="54"/>
      <c r="C818" s="54"/>
      <c r="D818" s="169"/>
      <c r="E818"/>
      <c r="F818"/>
      <c r="G818"/>
      <c r="H818"/>
      <c r="I818"/>
      <c r="J818"/>
      <c r="K818"/>
      <c r="L818"/>
    </row>
    <row r="819" spans="1:12" s="52" customFormat="1" x14ac:dyDescent="0.3">
      <c r="A819"/>
      <c r="B819" s="54"/>
      <c r="C819" s="54"/>
      <c r="D819" s="169"/>
      <c r="E819"/>
      <c r="F819"/>
      <c r="G819"/>
      <c r="H819"/>
      <c r="I819"/>
      <c r="J819"/>
      <c r="K819"/>
      <c r="L819"/>
    </row>
    <row r="820" spans="1:12" s="52" customFormat="1" x14ac:dyDescent="0.3">
      <c r="A820"/>
      <c r="B820" s="54"/>
      <c r="C820" s="54"/>
      <c r="D820" s="169"/>
      <c r="E820"/>
      <c r="F820"/>
      <c r="G820"/>
      <c r="H820"/>
      <c r="I820"/>
      <c r="J820"/>
      <c r="K820"/>
      <c r="L820"/>
    </row>
    <row r="821" spans="1:12" s="52" customFormat="1" x14ac:dyDescent="0.3">
      <c r="A821"/>
      <c r="B821" s="54"/>
      <c r="C821" s="54"/>
      <c r="D821" s="169"/>
      <c r="E821"/>
      <c r="F821"/>
      <c r="G821"/>
      <c r="H821"/>
      <c r="I821"/>
      <c r="J821"/>
      <c r="K821"/>
      <c r="L821"/>
    </row>
    <row r="822" spans="1:12" s="52" customFormat="1" x14ac:dyDescent="0.3">
      <c r="A822"/>
      <c r="B822" s="54"/>
      <c r="C822" s="54"/>
      <c r="D822" s="169"/>
      <c r="E822"/>
      <c r="F822"/>
      <c r="G822"/>
      <c r="H822"/>
      <c r="I822"/>
      <c r="J822"/>
      <c r="K822"/>
      <c r="L822"/>
    </row>
    <row r="823" spans="1:12" s="52" customFormat="1" x14ac:dyDescent="0.3">
      <c r="A823"/>
      <c r="B823" s="54"/>
      <c r="C823" s="54"/>
      <c r="D823" s="169"/>
      <c r="E823"/>
      <c r="F823"/>
      <c r="G823"/>
      <c r="H823"/>
      <c r="I823"/>
      <c r="J823"/>
      <c r="K823"/>
      <c r="L823"/>
    </row>
    <row r="824" spans="1:12" s="52" customFormat="1" x14ac:dyDescent="0.3">
      <c r="A824"/>
      <c r="B824" s="54"/>
      <c r="C824" s="54"/>
      <c r="D824" s="169"/>
      <c r="E824"/>
      <c r="F824"/>
      <c r="G824"/>
      <c r="H824"/>
      <c r="I824"/>
      <c r="J824"/>
      <c r="K824"/>
      <c r="L824"/>
    </row>
    <row r="825" spans="1:12" s="52" customFormat="1" x14ac:dyDescent="0.3">
      <c r="A825"/>
      <c r="B825" s="54"/>
      <c r="C825" s="54"/>
      <c r="D825" s="169"/>
      <c r="E825"/>
      <c r="F825"/>
      <c r="G825"/>
      <c r="H825"/>
      <c r="I825"/>
      <c r="J825"/>
      <c r="K825"/>
      <c r="L825"/>
    </row>
    <row r="826" spans="1:12" s="52" customFormat="1" x14ac:dyDescent="0.3">
      <c r="A826"/>
      <c r="B826" s="54"/>
      <c r="C826" s="54"/>
      <c r="D826" s="169"/>
      <c r="E826"/>
      <c r="F826"/>
      <c r="G826"/>
      <c r="H826"/>
      <c r="I826"/>
      <c r="J826"/>
      <c r="K826"/>
      <c r="L826"/>
    </row>
    <row r="827" spans="1:12" s="52" customFormat="1" x14ac:dyDescent="0.3">
      <c r="A827"/>
      <c r="B827" s="54"/>
      <c r="C827" s="54"/>
      <c r="D827" s="169"/>
      <c r="E827"/>
      <c r="F827"/>
      <c r="G827"/>
      <c r="H827"/>
      <c r="I827"/>
      <c r="J827"/>
      <c r="K827"/>
      <c r="L827"/>
    </row>
    <row r="828" spans="1:12" s="52" customFormat="1" x14ac:dyDescent="0.3">
      <c r="A828"/>
      <c r="B828" s="54"/>
      <c r="C828" s="54"/>
      <c r="D828" s="169"/>
      <c r="E828"/>
      <c r="F828"/>
      <c r="G828"/>
      <c r="H828"/>
      <c r="I828"/>
      <c r="J828"/>
      <c r="K828"/>
      <c r="L828"/>
    </row>
    <row r="829" spans="1:12" s="52" customFormat="1" x14ac:dyDescent="0.3">
      <c r="A829"/>
      <c r="B829" s="54"/>
      <c r="C829" s="54"/>
      <c r="D829" s="169"/>
      <c r="E829"/>
      <c r="F829"/>
      <c r="G829"/>
      <c r="H829"/>
      <c r="I829"/>
      <c r="J829"/>
      <c r="K829"/>
      <c r="L829"/>
    </row>
    <row r="830" spans="1:12" s="52" customFormat="1" x14ac:dyDescent="0.3">
      <c r="A830"/>
      <c r="B830" s="54"/>
      <c r="C830" s="54"/>
      <c r="D830" s="169"/>
      <c r="E830"/>
      <c r="F830"/>
      <c r="G830"/>
      <c r="H830"/>
      <c r="I830"/>
      <c r="J830"/>
      <c r="K830"/>
      <c r="L830"/>
    </row>
    <row r="831" spans="1:12" s="52" customFormat="1" x14ac:dyDescent="0.3">
      <c r="A831"/>
      <c r="B831" s="54"/>
      <c r="C831" s="54"/>
      <c r="D831" s="169"/>
      <c r="E831"/>
      <c r="F831"/>
      <c r="G831"/>
      <c r="H831"/>
      <c r="I831"/>
      <c r="J831"/>
      <c r="K831"/>
      <c r="L831"/>
    </row>
    <row r="832" spans="1:12" s="52" customFormat="1" x14ac:dyDescent="0.3">
      <c r="A832"/>
      <c r="B832" s="54"/>
      <c r="C832" s="54"/>
      <c r="D832" s="169"/>
      <c r="E832"/>
      <c r="F832"/>
      <c r="G832"/>
      <c r="H832"/>
      <c r="I832"/>
      <c r="J832"/>
      <c r="K832"/>
      <c r="L832"/>
    </row>
    <row r="833" spans="1:12" s="52" customFormat="1" x14ac:dyDescent="0.3">
      <c r="A833"/>
      <c r="B833" s="54"/>
      <c r="C833" s="54"/>
      <c r="D833" s="169"/>
      <c r="E833"/>
      <c r="F833"/>
      <c r="G833"/>
      <c r="H833"/>
      <c r="I833"/>
      <c r="J833"/>
      <c r="K833"/>
      <c r="L833"/>
    </row>
    <row r="834" spans="1:12" s="52" customFormat="1" x14ac:dyDescent="0.3">
      <c r="A834"/>
      <c r="B834" s="54"/>
      <c r="C834" s="54"/>
      <c r="D834" s="169"/>
      <c r="E834"/>
      <c r="F834"/>
      <c r="G834"/>
      <c r="H834"/>
      <c r="I834"/>
      <c r="J834"/>
      <c r="K834"/>
      <c r="L834"/>
    </row>
    <row r="835" spans="1:12" s="52" customFormat="1" x14ac:dyDescent="0.3">
      <c r="A835"/>
      <c r="B835" s="54"/>
      <c r="C835" s="54"/>
      <c r="D835" s="169"/>
      <c r="E835"/>
      <c r="F835"/>
      <c r="G835"/>
      <c r="H835"/>
      <c r="I835"/>
      <c r="J835"/>
      <c r="K835"/>
      <c r="L835"/>
    </row>
    <row r="836" spans="1:12" s="52" customFormat="1" x14ac:dyDescent="0.3">
      <c r="A836"/>
      <c r="B836" s="54"/>
      <c r="C836" s="54"/>
      <c r="D836" s="169"/>
      <c r="E836"/>
      <c r="F836"/>
      <c r="G836"/>
      <c r="H836"/>
      <c r="I836"/>
      <c r="J836"/>
      <c r="K836"/>
      <c r="L836"/>
    </row>
    <row r="837" spans="1:12" s="52" customFormat="1" x14ac:dyDescent="0.3">
      <c r="A837"/>
      <c r="B837" s="54"/>
      <c r="C837" s="54"/>
      <c r="D837" s="169"/>
      <c r="E837"/>
      <c r="F837"/>
      <c r="G837"/>
      <c r="H837"/>
      <c r="I837"/>
      <c r="J837"/>
      <c r="K837"/>
      <c r="L837"/>
    </row>
    <row r="838" spans="1:12" s="52" customFormat="1" x14ac:dyDescent="0.3">
      <c r="A838"/>
      <c r="B838" s="54"/>
      <c r="C838" s="54"/>
      <c r="D838" s="169"/>
      <c r="E838"/>
      <c r="F838"/>
      <c r="G838"/>
      <c r="H838"/>
      <c r="I838"/>
      <c r="J838"/>
      <c r="K838"/>
      <c r="L838"/>
    </row>
    <row r="839" spans="1:12" s="52" customFormat="1" x14ac:dyDescent="0.3">
      <c r="A839"/>
      <c r="B839" s="54"/>
      <c r="C839" s="54"/>
      <c r="D839" s="169"/>
      <c r="E839"/>
      <c r="F839"/>
      <c r="G839"/>
      <c r="H839"/>
      <c r="I839"/>
      <c r="J839"/>
      <c r="K839"/>
      <c r="L839"/>
    </row>
    <row r="840" spans="1:12" s="52" customFormat="1" x14ac:dyDescent="0.3">
      <c r="A840"/>
      <c r="B840" s="54"/>
      <c r="C840" s="54"/>
      <c r="D840" s="169"/>
      <c r="E840"/>
      <c r="F840"/>
      <c r="G840"/>
      <c r="H840"/>
      <c r="I840"/>
      <c r="J840"/>
      <c r="K840"/>
      <c r="L840"/>
    </row>
    <row r="841" spans="1:12" s="52" customFormat="1" x14ac:dyDescent="0.3">
      <c r="A841"/>
      <c r="B841" s="54"/>
      <c r="C841" s="54"/>
      <c r="D841" s="169"/>
      <c r="E841"/>
      <c r="F841"/>
      <c r="G841"/>
      <c r="H841"/>
      <c r="I841"/>
      <c r="J841"/>
      <c r="K841"/>
      <c r="L841"/>
    </row>
    <row r="842" spans="1:12" s="52" customFormat="1" x14ac:dyDescent="0.3">
      <c r="A842"/>
      <c r="B842" s="54"/>
      <c r="C842" s="54"/>
      <c r="D842" s="169"/>
      <c r="E842"/>
      <c r="F842"/>
      <c r="G842"/>
      <c r="H842"/>
      <c r="I842"/>
      <c r="J842"/>
      <c r="K842"/>
      <c r="L842"/>
    </row>
    <row r="843" spans="1:12" s="52" customFormat="1" x14ac:dyDescent="0.3">
      <c r="A843"/>
      <c r="B843" s="54"/>
      <c r="C843" s="54"/>
      <c r="D843" s="169"/>
      <c r="E843"/>
      <c r="F843"/>
      <c r="G843"/>
      <c r="H843"/>
      <c r="I843"/>
      <c r="J843"/>
      <c r="K843"/>
      <c r="L843"/>
    </row>
    <row r="844" spans="1:12" s="52" customFormat="1" x14ac:dyDescent="0.3">
      <c r="A844"/>
      <c r="B844" s="54"/>
      <c r="C844" s="54"/>
      <c r="D844" s="169"/>
      <c r="E844"/>
      <c r="F844"/>
      <c r="G844"/>
      <c r="H844"/>
      <c r="I844"/>
      <c r="J844"/>
      <c r="K844"/>
      <c r="L844"/>
    </row>
    <row r="845" spans="1:12" s="52" customFormat="1" x14ac:dyDescent="0.3">
      <c r="A845"/>
      <c r="B845" s="54"/>
      <c r="C845" s="54"/>
      <c r="D845" s="169"/>
      <c r="E845"/>
      <c r="F845"/>
      <c r="G845"/>
      <c r="H845"/>
      <c r="I845"/>
      <c r="J845"/>
      <c r="K845"/>
      <c r="L845"/>
    </row>
    <row r="846" spans="1:12" s="52" customFormat="1" x14ac:dyDescent="0.3">
      <c r="A846"/>
      <c r="B846" s="54"/>
      <c r="C846" s="54"/>
      <c r="D846" s="169"/>
      <c r="E846"/>
      <c r="F846"/>
      <c r="G846"/>
      <c r="H846"/>
      <c r="I846"/>
      <c r="J846"/>
      <c r="K846"/>
      <c r="L846"/>
    </row>
    <row r="847" spans="1:12" s="52" customFormat="1" x14ac:dyDescent="0.3">
      <c r="A847"/>
      <c r="B847" s="54"/>
      <c r="C847" s="54"/>
      <c r="D847" s="169"/>
      <c r="E847"/>
      <c r="F847"/>
      <c r="G847"/>
      <c r="H847"/>
      <c r="I847"/>
      <c r="J847"/>
      <c r="K847"/>
      <c r="L847"/>
    </row>
    <row r="848" spans="1:12" s="52" customFormat="1" x14ac:dyDescent="0.3">
      <c r="A848"/>
      <c r="B848" s="54"/>
      <c r="C848" s="54"/>
      <c r="D848" s="169"/>
      <c r="E848"/>
      <c r="F848"/>
      <c r="G848"/>
      <c r="H848"/>
      <c r="I848"/>
      <c r="J848"/>
      <c r="K848"/>
      <c r="L848"/>
    </row>
    <row r="849" spans="1:12" s="52" customFormat="1" x14ac:dyDescent="0.3">
      <c r="A849"/>
      <c r="B849" s="54"/>
      <c r="C849" s="54"/>
      <c r="D849" s="169"/>
      <c r="E849"/>
      <c r="F849"/>
      <c r="G849"/>
      <c r="H849"/>
      <c r="I849"/>
      <c r="J849"/>
      <c r="K849"/>
      <c r="L849"/>
    </row>
    <row r="850" spans="1:12" s="52" customFormat="1" x14ac:dyDescent="0.3">
      <c r="A850"/>
      <c r="B850" s="54"/>
      <c r="C850" s="54"/>
      <c r="D850" s="169"/>
      <c r="E850"/>
      <c r="F850"/>
      <c r="G850"/>
      <c r="H850"/>
      <c r="I850"/>
      <c r="J850"/>
      <c r="K850"/>
      <c r="L850"/>
    </row>
    <row r="851" spans="1:12" s="52" customFormat="1" x14ac:dyDescent="0.3">
      <c r="A851"/>
      <c r="B851" s="54"/>
      <c r="C851" s="54"/>
      <c r="D851" s="169"/>
      <c r="E851"/>
      <c r="F851"/>
      <c r="G851"/>
      <c r="H851"/>
      <c r="I851"/>
      <c r="J851"/>
      <c r="K851"/>
      <c r="L851"/>
    </row>
    <row r="852" spans="1:12" s="52" customFormat="1" x14ac:dyDescent="0.3">
      <c r="A852"/>
      <c r="B852" s="54"/>
      <c r="C852" s="54"/>
      <c r="D852" s="169"/>
      <c r="E852"/>
      <c r="F852"/>
      <c r="G852"/>
      <c r="H852"/>
      <c r="I852"/>
      <c r="J852"/>
      <c r="K852"/>
      <c r="L852"/>
    </row>
    <row r="853" spans="1:12" s="52" customFormat="1" x14ac:dyDescent="0.3">
      <c r="A853"/>
      <c r="B853" s="54"/>
      <c r="C853" s="54"/>
      <c r="D853" s="169"/>
      <c r="E853"/>
      <c r="F853"/>
      <c r="G853"/>
      <c r="H853"/>
      <c r="I853"/>
      <c r="J853"/>
      <c r="K853"/>
      <c r="L853"/>
    </row>
    <row r="854" spans="1:12" s="52" customFormat="1" x14ac:dyDescent="0.3">
      <c r="A854"/>
      <c r="B854" s="54"/>
      <c r="C854" s="54"/>
      <c r="D854" s="169"/>
      <c r="E854"/>
      <c r="F854"/>
      <c r="G854"/>
      <c r="H854"/>
      <c r="I854"/>
      <c r="J854"/>
      <c r="K854"/>
      <c r="L854"/>
    </row>
    <row r="855" spans="1:12" s="52" customFormat="1" x14ac:dyDescent="0.3">
      <c r="A855"/>
      <c r="B855" s="54"/>
      <c r="C855" s="54"/>
      <c r="D855" s="169"/>
      <c r="E855"/>
      <c r="F855"/>
      <c r="G855"/>
      <c r="H855"/>
      <c r="I855"/>
      <c r="J855"/>
      <c r="K855"/>
      <c r="L855"/>
    </row>
    <row r="856" spans="1:12" s="52" customFormat="1" x14ac:dyDescent="0.3">
      <c r="A856"/>
      <c r="B856" s="54"/>
      <c r="C856" s="54"/>
      <c r="D856" s="169"/>
      <c r="E856"/>
      <c r="F856"/>
      <c r="G856"/>
      <c r="H856"/>
      <c r="I856"/>
      <c r="J856"/>
      <c r="K856"/>
      <c r="L856"/>
    </row>
    <row r="857" spans="1:12" s="52" customFormat="1" x14ac:dyDescent="0.3">
      <c r="A857"/>
      <c r="B857" s="54"/>
      <c r="C857" s="54"/>
      <c r="D857" s="169"/>
      <c r="E857"/>
      <c r="F857"/>
      <c r="G857"/>
      <c r="H857"/>
      <c r="I857"/>
      <c r="J857"/>
      <c r="K857"/>
      <c r="L857"/>
    </row>
    <row r="858" spans="1:12" s="52" customFormat="1" x14ac:dyDescent="0.3">
      <c r="A858"/>
      <c r="B858" s="54"/>
      <c r="C858" s="54"/>
      <c r="D858" s="169"/>
      <c r="E858"/>
      <c r="F858"/>
      <c r="G858"/>
      <c r="H858"/>
      <c r="I858"/>
      <c r="J858"/>
      <c r="K858"/>
      <c r="L858"/>
    </row>
    <row r="859" spans="1:12" s="52" customFormat="1" x14ac:dyDescent="0.3">
      <c r="A859"/>
      <c r="B859" s="54"/>
      <c r="C859" s="54"/>
      <c r="D859" s="169"/>
      <c r="E859"/>
      <c r="F859"/>
      <c r="G859"/>
      <c r="H859"/>
      <c r="I859"/>
      <c r="J859"/>
      <c r="K859"/>
      <c r="L859"/>
    </row>
    <row r="860" spans="1:12" s="52" customFormat="1" x14ac:dyDescent="0.3">
      <c r="A860"/>
      <c r="B860" s="54"/>
      <c r="C860" s="54"/>
      <c r="D860" s="169"/>
      <c r="E860"/>
      <c r="F860"/>
      <c r="G860"/>
      <c r="H860"/>
      <c r="I860"/>
      <c r="J860"/>
      <c r="K860"/>
      <c r="L860"/>
    </row>
    <row r="861" spans="1:12" s="52" customFormat="1" x14ac:dyDescent="0.3">
      <c r="A861"/>
      <c r="B861" s="54"/>
      <c r="C861" s="54"/>
      <c r="D861" s="169"/>
      <c r="E861"/>
      <c r="F861"/>
      <c r="G861"/>
      <c r="H861"/>
      <c r="I861"/>
      <c r="J861"/>
      <c r="K861"/>
      <c r="L861"/>
    </row>
    <row r="862" spans="1:12" s="52" customFormat="1" x14ac:dyDescent="0.3">
      <c r="A862"/>
      <c r="B862" s="54"/>
      <c r="C862" s="54"/>
      <c r="D862" s="169"/>
      <c r="E862"/>
      <c r="F862"/>
      <c r="G862"/>
      <c r="H862"/>
      <c r="I862"/>
      <c r="J862"/>
      <c r="K862"/>
      <c r="L862"/>
    </row>
    <row r="863" spans="1:12" s="52" customFormat="1" x14ac:dyDescent="0.3">
      <c r="A863"/>
      <c r="B863" s="54"/>
      <c r="C863" s="54"/>
      <c r="D863" s="169"/>
      <c r="E863"/>
      <c r="F863"/>
      <c r="G863"/>
      <c r="H863"/>
      <c r="I863"/>
      <c r="J863"/>
      <c r="K863"/>
      <c r="L863"/>
    </row>
    <row r="864" spans="1:12" s="52" customFormat="1" x14ac:dyDescent="0.3">
      <c r="A864"/>
      <c r="B864" s="54"/>
      <c r="C864" s="54"/>
      <c r="D864" s="169"/>
      <c r="E864"/>
      <c r="F864"/>
      <c r="G864"/>
      <c r="H864"/>
      <c r="I864"/>
      <c r="J864"/>
      <c r="K864"/>
      <c r="L864"/>
    </row>
    <row r="865" spans="1:12" s="52" customFormat="1" x14ac:dyDescent="0.3">
      <c r="A865"/>
      <c r="B865" s="54"/>
      <c r="C865" s="54"/>
      <c r="D865" s="169"/>
      <c r="E865"/>
      <c r="F865"/>
      <c r="G865"/>
      <c r="H865"/>
      <c r="I865"/>
      <c r="J865"/>
      <c r="K865"/>
      <c r="L865"/>
    </row>
    <row r="866" spans="1:12" s="52" customFormat="1" x14ac:dyDescent="0.3">
      <c r="A866"/>
      <c r="B866" s="54"/>
      <c r="C866" s="54"/>
      <c r="D866" s="169"/>
      <c r="E866"/>
      <c r="F866"/>
      <c r="G866"/>
      <c r="H866"/>
      <c r="I866"/>
      <c r="J866"/>
      <c r="K866"/>
      <c r="L866"/>
    </row>
    <row r="867" spans="1:12" s="52" customFormat="1" x14ac:dyDescent="0.3">
      <c r="A867"/>
      <c r="B867" s="54"/>
      <c r="C867" s="54"/>
      <c r="D867" s="169"/>
      <c r="E867"/>
      <c r="F867"/>
      <c r="G867"/>
      <c r="H867"/>
      <c r="I867"/>
      <c r="J867"/>
      <c r="K867"/>
      <c r="L867"/>
    </row>
    <row r="868" spans="1:12" s="52" customFormat="1" x14ac:dyDescent="0.3">
      <c r="A868"/>
      <c r="B868" s="54"/>
      <c r="C868" s="54"/>
      <c r="D868" s="169"/>
      <c r="E868"/>
      <c r="F868"/>
      <c r="G868"/>
      <c r="H868"/>
      <c r="I868"/>
      <c r="J868"/>
      <c r="K868"/>
      <c r="L868"/>
    </row>
    <row r="869" spans="1:12" s="52" customFormat="1" x14ac:dyDescent="0.3">
      <c r="A869"/>
      <c r="B869" s="54"/>
      <c r="C869" s="54"/>
      <c r="D869" s="169"/>
      <c r="E869"/>
      <c r="F869"/>
      <c r="G869"/>
      <c r="H869"/>
      <c r="I869"/>
      <c r="J869"/>
      <c r="K869"/>
      <c r="L869"/>
    </row>
    <row r="870" spans="1:12" s="52" customFormat="1" x14ac:dyDescent="0.3">
      <c r="A870"/>
      <c r="B870" s="54"/>
      <c r="C870" s="54"/>
      <c r="D870" s="169"/>
      <c r="E870"/>
      <c r="F870"/>
      <c r="G870"/>
      <c r="H870"/>
      <c r="I870"/>
      <c r="J870"/>
      <c r="K870"/>
      <c r="L870"/>
    </row>
    <row r="871" spans="1:12" s="52" customFormat="1" x14ac:dyDescent="0.3">
      <c r="A871"/>
      <c r="B871" s="54"/>
      <c r="C871" s="54"/>
      <c r="D871" s="169"/>
      <c r="E871"/>
      <c r="F871"/>
      <c r="G871"/>
      <c r="H871"/>
      <c r="I871"/>
      <c r="J871"/>
      <c r="K871"/>
      <c r="L871"/>
    </row>
    <row r="872" spans="1:12" s="52" customFormat="1" x14ac:dyDescent="0.3">
      <c r="A872"/>
      <c r="B872" s="54"/>
      <c r="C872" s="54"/>
      <c r="D872" s="169"/>
      <c r="E872"/>
      <c r="F872"/>
      <c r="G872"/>
      <c r="H872"/>
      <c r="I872"/>
      <c r="J872"/>
      <c r="K872"/>
      <c r="L872"/>
    </row>
    <row r="873" spans="1:12" s="52" customFormat="1" x14ac:dyDescent="0.3">
      <c r="A873"/>
      <c r="B873" s="54"/>
      <c r="C873" s="54"/>
      <c r="D873" s="169"/>
      <c r="E873"/>
      <c r="F873"/>
      <c r="G873"/>
      <c r="H873"/>
      <c r="I873"/>
      <c r="J873"/>
      <c r="K873"/>
      <c r="L873"/>
    </row>
    <row r="874" spans="1:12" s="52" customFormat="1" x14ac:dyDescent="0.3">
      <c r="A874"/>
      <c r="B874" s="54"/>
      <c r="C874" s="54"/>
      <c r="D874" s="169"/>
      <c r="E874"/>
      <c r="F874"/>
      <c r="G874"/>
      <c r="H874"/>
      <c r="I874"/>
      <c r="J874"/>
      <c r="K874"/>
      <c r="L874"/>
    </row>
    <row r="875" spans="1:12" s="52" customFormat="1" x14ac:dyDescent="0.3">
      <c r="A875"/>
      <c r="B875" s="54"/>
      <c r="C875" s="54"/>
      <c r="D875" s="169"/>
      <c r="E875"/>
      <c r="F875"/>
      <c r="G875"/>
      <c r="H875"/>
      <c r="I875"/>
      <c r="J875"/>
      <c r="K875"/>
      <c r="L875"/>
    </row>
    <row r="876" spans="1:12" s="52" customFormat="1" x14ac:dyDescent="0.3">
      <c r="A876"/>
      <c r="B876" s="54"/>
      <c r="C876" s="54"/>
      <c r="D876" s="169"/>
      <c r="E876"/>
      <c r="F876"/>
      <c r="G876"/>
      <c r="H876"/>
      <c r="I876"/>
      <c r="J876"/>
      <c r="K876"/>
      <c r="L876"/>
    </row>
    <row r="877" spans="1:12" s="52" customFormat="1" x14ac:dyDescent="0.3">
      <c r="A877"/>
      <c r="B877" s="54"/>
      <c r="C877" s="54"/>
      <c r="D877" s="169"/>
      <c r="E877"/>
      <c r="F877"/>
      <c r="G877"/>
      <c r="H877"/>
      <c r="I877"/>
      <c r="J877"/>
      <c r="K877"/>
      <c r="L877"/>
    </row>
    <row r="878" spans="1:12" s="52" customFormat="1" x14ac:dyDescent="0.3">
      <c r="A878"/>
      <c r="B878" s="54"/>
      <c r="C878" s="54"/>
      <c r="D878" s="169"/>
      <c r="E878"/>
      <c r="F878"/>
      <c r="G878"/>
      <c r="H878"/>
      <c r="I878"/>
      <c r="J878"/>
      <c r="K878"/>
      <c r="L878"/>
    </row>
    <row r="879" spans="1:12" s="52" customFormat="1" x14ac:dyDescent="0.3">
      <c r="A879"/>
      <c r="B879" s="54"/>
      <c r="C879" s="54"/>
      <c r="D879" s="169"/>
      <c r="E879"/>
      <c r="F879"/>
      <c r="G879"/>
      <c r="H879"/>
      <c r="I879"/>
      <c r="J879"/>
      <c r="K879"/>
      <c r="L879"/>
    </row>
    <row r="880" spans="1:12" s="52" customFormat="1" x14ac:dyDescent="0.3">
      <c r="A880"/>
      <c r="B880" s="54"/>
      <c r="C880" s="54"/>
      <c r="D880" s="169"/>
      <c r="E880"/>
      <c r="F880"/>
      <c r="G880"/>
      <c r="H880"/>
      <c r="I880"/>
      <c r="J880"/>
      <c r="K880"/>
      <c r="L880"/>
    </row>
    <row r="881" spans="1:12" s="52" customFormat="1" x14ac:dyDescent="0.3">
      <c r="A881"/>
      <c r="B881" s="54"/>
      <c r="C881" s="54"/>
      <c r="D881" s="169"/>
      <c r="E881"/>
      <c r="F881"/>
      <c r="G881"/>
      <c r="H881"/>
      <c r="I881"/>
      <c r="J881"/>
      <c r="K881"/>
      <c r="L881"/>
    </row>
    <row r="882" spans="1:12" s="52" customFormat="1" x14ac:dyDescent="0.3">
      <c r="A882"/>
      <c r="B882" s="54"/>
      <c r="C882" s="54"/>
      <c r="D882" s="169"/>
      <c r="E882"/>
      <c r="F882"/>
      <c r="G882"/>
      <c r="H882"/>
      <c r="I882"/>
      <c r="J882"/>
      <c r="K882"/>
      <c r="L882"/>
    </row>
    <row r="883" spans="1:12" s="52" customFormat="1" x14ac:dyDescent="0.3">
      <c r="A883"/>
      <c r="B883" s="54"/>
      <c r="C883" s="54"/>
      <c r="D883" s="169"/>
      <c r="E883"/>
      <c r="F883"/>
      <c r="G883"/>
      <c r="H883"/>
      <c r="I883"/>
      <c r="J883"/>
      <c r="K883"/>
      <c r="L883"/>
    </row>
    <row r="884" spans="1:12" s="52" customFormat="1" x14ac:dyDescent="0.3">
      <c r="A884"/>
      <c r="B884" s="54"/>
      <c r="C884" s="54"/>
      <c r="D884" s="169"/>
      <c r="E884"/>
      <c r="F884"/>
      <c r="G884"/>
      <c r="H884"/>
      <c r="I884"/>
      <c r="J884"/>
      <c r="K884"/>
      <c r="L884"/>
    </row>
    <row r="885" spans="1:12" s="52" customFormat="1" x14ac:dyDescent="0.3">
      <c r="A885"/>
      <c r="B885" s="54"/>
      <c r="C885" s="54"/>
      <c r="D885" s="169"/>
      <c r="E885"/>
      <c r="F885"/>
      <c r="G885"/>
      <c r="H885"/>
      <c r="I885"/>
      <c r="J885"/>
      <c r="K885"/>
      <c r="L885"/>
    </row>
    <row r="886" spans="1:12" s="52" customFormat="1" x14ac:dyDescent="0.3">
      <c r="A886"/>
      <c r="B886" s="54"/>
      <c r="C886" s="54"/>
      <c r="D886" s="169"/>
      <c r="E886"/>
      <c r="F886"/>
      <c r="G886"/>
      <c r="H886"/>
      <c r="I886"/>
      <c r="J886"/>
      <c r="K886"/>
      <c r="L886"/>
    </row>
    <row r="887" spans="1:12" s="52" customFormat="1" x14ac:dyDescent="0.3">
      <c r="A887"/>
      <c r="B887" s="54"/>
      <c r="C887" s="54"/>
      <c r="D887" s="169"/>
      <c r="E887"/>
      <c r="F887"/>
      <c r="G887"/>
      <c r="H887"/>
      <c r="I887"/>
      <c r="J887"/>
      <c r="K887"/>
      <c r="L887"/>
    </row>
    <row r="888" spans="1:12" s="52" customFormat="1" x14ac:dyDescent="0.3">
      <c r="A888"/>
      <c r="B888" s="54"/>
      <c r="C888" s="54"/>
      <c r="D888" s="169"/>
      <c r="E888"/>
      <c r="F888"/>
      <c r="G888"/>
      <c r="H888"/>
      <c r="I888"/>
      <c r="J888"/>
      <c r="K888"/>
      <c r="L888"/>
    </row>
    <row r="889" spans="1:12" s="52" customFormat="1" x14ac:dyDescent="0.3">
      <c r="A889"/>
      <c r="B889" s="54"/>
      <c r="C889" s="54"/>
      <c r="D889" s="169"/>
      <c r="E889"/>
      <c r="F889"/>
      <c r="G889"/>
      <c r="H889"/>
      <c r="I889"/>
      <c r="J889"/>
      <c r="K889"/>
      <c r="L889"/>
    </row>
    <row r="890" spans="1:12" s="52" customFormat="1" x14ac:dyDescent="0.3">
      <c r="A890"/>
      <c r="B890" s="54"/>
      <c r="C890" s="54"/>
      <c r="D890" s="169"/>
      <c r="E890"/>
      <c r="F890"/>
      <c r="G890"/>
      <c r="H890"/>
      <c r="I890"/>
      <c r="J890"/>
      <c r="K890"/>
      <c r="L890"/>
    </row>
    <row r="891" spans="1:12" s="52" customFormat="1" x14ac:dyDescent="0.3">
      <c r="A891"/>
      <c r="B891" s="54"/>
      <c r="C891" s="54"/>
      <c r="D891" s="169"/>
      <c r="E891"/>
      <c r="F891"/>
      <c r="G891"/>
      <c r="H891"/>
      <c r="I891"/>
      <c r="J891"/>
      <c r="K891"/>
      <c r="L891"/>
    </row>
    <row r="892" spans="1:12" s="52" customFormat="1" x14ac:dyDescent="0.3">
      <c r="A892"/>
      <c r="B892" s="54"/>
      <c r="C892" s="54"/>
      <c r="D892" s="169"/>
      <c r="E892"/>
      <c r="F892"/>
      <c r="G892"/>
      <c r="H892"/>
      <c r="I892"/>
      <c r="J892"/>
      <c r="K892"/>
      <c r="L892"/>
    </row>
    <row r="893" spans="1:12" s="52" customFormat="1" x14ac:dyDescent="0.3">
      <c r="A893"/>
      <c r="B893" s="54"/>
      <c r="C893" s="54"/>
      <c r="D893" s="169"/>
      <c r="E893"/>
      <c r="F893"/>
      <c r="G893"/>
      <c r="H893"/>
      <c r="I893"/>
      <c r="J893"/>
      <c r="K893"/>
      <c r="L893"/>
    </row>
    <row r="894" spans="1:12" s="52" customFormat="1" x14ac:dyDescent="0.3">
      <c r="A894"/>
      <c r="B894" s="54"/>
      <c r="C894" s="54"/>
      <c r="D894" s="169"/>
      <c r="E894"/>
      <c r="F894"/>
      <c r="G894"/>
      <c r="H894"/>
      <c r="I894"/>
      <c r="J894"/>
      <c r="K894"/>
      <c r="L894"/>
    </row>
    <row r="895" spans="1:12" s="52" customFormat="1" x14ac:dyDescent="0.3">
      <c r="A895"/>
      <c r="B895" s="54"/>
      <c r="C895" s="54"/>
      <c r="D895" s="169"/>
      <c r="E895"/>
      <c r="F895"/>
      <c r="G895"/>
      <c r="H895"/>
      <c r="I895"/>
      <c r="J895"/>
      <c r="K895"/>
      <c r="L895"/>
    </row>
    <row r="896" spans="1:12" s="52" customFormat="1" x14ac:dyDescent="0.3">
      <c r="A896"/>
      <c r="B896" s="54"/>
      <c r="C896" s="54"/>
      <c r="D896" s="169"/>
      <c r="E896"/>
      <c r="F896"/>
      <c r="G896"/>
      <c r="H896"/>
      <c r="I896"/>
      <c r="J896"/>
      <c r="K896"/>
      <c r="L896"/>
    </row>
    <row r="897" spans="1:12" s="52" customFormat="1" x14ac:dyDescent="0.3">
      <c r="A897"/>
      <c r="B897" s="54"/>
      <c r="C897" s="54"/>
      <c r="D897" s="169"/>
      <c r="E897"/>
      <c r="F897"/>
      <c r="G897"/>
      <c r="H897"/>
      <c r="I897"/>
      <c r="J897"/>
      <c r="K897"/>
      <c r="L897"/>
    </row>
    <row r="898" spans="1:12" s="52" customFormat="1" x14ac:dyDescent="0.3">
      <c r="A898"/>
      <c r="B898" s="54"/>
      <c r="C898" s="54"/>
      <c r="D898" s="169"/>
      <c r="E898"/>
      <c r="F898"/>
      <c r="G898"/>
      <c r="H898"/>
      <c r="I898"/>
      <c r="J898"/>
      <c r="K898"/>
      <c r="L898"/>
    </row>
    <row r="899" spans="1:12" s="52" customFormat="1" x14ac:dyDescent="0.3">
      <c r="A899"/>
      <c r="B899" s="54"/>
      <c r="C899" s="54"/>
      <c r="D899" s="169"/>
      <c r="E899"/>
      <c r="F899"/>
      <c r="G899"/>
      <c r="H899"/>
      <c r="I899"/>
      <c r="J899"/>
      <c r="K899"/>
      <c r="L899"/>
    </row>
    <row r="900" spans="1:12" s="52" customFormat="1" x14ac:dyDescent="0.3">
      <c r="A900"/>
      <c r="B900" s="54"/>
      <c r="C900" s="54"/>
      <c r="D900" s="169"/>
      <c r="E900"/>
      <c r="F900"/>
      <c r="G900"/>
      <c r="H900"/>
      <c r="I900"/>
      <c r="J900"/>
      <c r="K900"/>
      <c r="L900"/>
    </row>
    <row r="901" spans="1:12" s="52" customFormat="1" x14ac:dyDescent="0.3">
      <c r="A901"/>
      <c r="B901" s="54"/>
      <c r="C901" s="54"/>
      <c r="D901" s="169"/>
      <c r="E901"/>
      <c r="F901"/>
      <c r="G901"/>
      <c r="H901"/>
      <c r="I901"/>
      <c r="J901"/>
      <c r="K901"/>
      <c r="L901"/>
    </row>
    <row r="902" spans="1:12" s="52" customFormat="1" x14ac:dyDescent="0.3">
      <c r="A902"/>
      <c r="B902" s="54"/>
      <c r="C902" s="54"/>
      <c r="D902" s="169"/>
      <c r="E902"/>
      <c r="F902"/>
      <c r="G902"/>
      <c r="H902"/>
      <c r="I902"/>
      <c r="J902"/>
      <c r="K902"/>
      <c r="L902"/>
    </row>
    <row r="903" spans="1:12" s="52" customFormat="1" x14ac:dyDescent="0.3">
      <c r="A903"/>
      <c r="B903" s="54"/>
      <c r="C903" s="54"/>
      <c r="D903" s="169"/>
      <c r="E903"/>
      <c r="F903"/>
      <c r="G903"/>
      <c r="H903"/>
      <c r="I903"/>
      <c r="J903"/>
      <c r="K903"/>
      <c r="L903"/>
    </row>
    <row r="904" spans="1:12" s="52" customFormat="1" x14ac:dyDescent="0.3">
      <c r="A904"/>
      <c r="B904" s="54"/>
      <c r="C904" s="54"/>
      <c r="D904" s="169"/>
      <c r="E904"/>
      <c r="F904"/>
      <c r="G904"/>
      <c r="H904"/>
      <c r="I904"/>
      <c r="J904"/>
      <c r="K904"/>
      <c r="L904"/>
    </row>
    <row r="905" spans="1:12" s="52" customFormat="1" x14ac:dyDescent="0.3">
      <c r="A905"/>
      <c r="B905" s="54"/>
      <c r="C905" s="54"/>
      <c r="D905" s="169"/>
      <c r="E905"/>
      <c r="F905"/>
      <c r="G905"/>
      <c r="H905"/>
      <c r="I905"/>
      <c r="J905"/>
      <c r="K905"/>
      <c r="L905"/>
    </row>
    <row r="906" spans="1:12" s="52" customFormat="1" x14ac:dyDescent="0.3">
      <c r="A906"/>
      <c r="B906" s="54"/>
      <c r="C906" s="54"/>
      <c r="D906" s="169"/>
      <c r="E906"/>
      <c r="F906"/>
      <c r="G906"/>
      <c r="H906"/>
      <c r="I906"/>
      <c r="J906"/>
      <c r="K906"/>
      <c r="L906"/>
    </row>
    <row r="907" spans="1:12" s="52" customFormat="1" x14ac:dyDescent="0.3">
      <c r="A907"/>
      <c r="B907" s="54"/>
      <c r="C907" s="54"/>
      <c r="D907" s="169"/>
      <c r="E907"/>
      <c r="F907"/>
      <c r="G907"/>
      <c r="H907"/>
      <c r="I907"/>
      <c r="J907"/>
      <c r="K907"/>
      <c r="L907"/>
    </row>
    <row r="908" spans="1:12" s="52" customFormat="1" x14ac:dyDescent="0.3">
      <c r="A908"/>
      <c r="B908" s="54"/>
      <c r="C908" s="54"/>
      <c r="D908" s="169"/>
      <c r="E908"/>
      <c r="F908"/>
      <c r="G908"/>
      <c r="H908"/>
      <c r="I908"/>
      <c r="J908"/>
      <c r="K908"/>
      <c r="L908"/>
    </row>
    <row r="909" spans="1:12" s="52" customFormat="1" x14ac:dyDescent="0.3">
      <c r="A909"/>
      <c r="B909" s="54"/>
      <c r="C909" s="54"/>
      <c r="D909" s="169"/>
      <c r="E909"/>
      <c r="F909"/>
      <c r="G909"/>
      <c r="H909"/>
      <c r="I909"/>
      <c r="J909"/>
      <c r="K909"/>
      <c r="L909"/>
    </row>
    <row r="910" spans="1:12" s="52" customFormat="1" x14ac:dyDescent="0.3">
      <c r="A910"/>
      <c r="B910" s="54"/>
      <c r="C910" s="54"/>
      <c r="D910" s="169"/>
      <c r="E910"/>
      <c r="F910"/>
      <c r="G910"/>
      <c r="H910"/>
      <c r="I910"/>
      <c r="J910"/>
      <c r="K910"/>
      <c r="L910"/>
    </row>
    <row r="911" spans="1:12" s="52" customFormat="1" x14ac:dyDescent="0.3">
      <c r="A911"/>
      <c r="B911" s="54"/>
      <c r="C911" s="54"/>
      <c r="D911" s="169"/>
      <c r="E911"/>
      <c r="F911"/>
      <c r="G911"/>
      <c r="H911"/>
      <c r="I911"/>
      <c r="J911"/>
      <c r="K911"/>
      <c r="L911"/>
    </row>
    <row r="912" spans="1:12" s="52" customFormat="1" x14ac:dyDescent="0.3">
      <c r="A912"/>
      <c r="B912" s="54"/>
      <c r="C912" s="54"/>
      <c r="D912" s="169"/>
      <c r="E912"/>
      <c r="F912"/>
      <c r="G912"/>
      <c r="H912"/>
      <c r="I912"/>
      <c r="J912"/>
      <c r="K912"/>
      <c r="L912"/>
    </row>
    <row r="913" spans="1:12" s="52" customFormat="1" x14ac:dyDescent="0.3">
      <c r="A913"/>
      <c r="B913" s="54"/>
      <c r="C913" s="54"/>
      <c r="D913" s="169"/>
      <c r="E913"/>
      <c r="F913"/>
      <c r="G913"/>
      <c r="H913"/>
      <c r="I913"/>
      <c r="J913"/>
      <c r="K913"/>
      <c r="L913"/>
    </row>
    <row r="914" spans="1:12" s="52" customFormat="1" x14ac:dyDescent="0.3">
      <c r="A914"/>
      <c r="B914" s="54"/>
      <c r="C914" s="54"/>
      <c r="D914" s="169"/>
      <c r="E914"/>
      <c r="F914"/>
      <c r="G914"/>
      <c r="H914"/>
      <c r="I914"/>
      <c r="J914"/>
      <c r="K914"/>
      <c r="L914"/>
    </row>
    <row r="915" spans="1:12" s="52" customFormat="1" x14ac:dyDescent="0.3">
      <c r="A915"/>
      <c r="B915" s="54"/>
      <c r="C915" s="54"/>
      <c r="D915" s="169"/>
      <c r="E915"/>
      <c r="F915"/>
      <c r="G915"/>
      <c r="H915"/>
      <c r="I915"/>
      <c r="J915"/>
      <c r="K915"/>
      <c r="L915"/>
    </row>
    <row r="916" spans="1:12" s="52" customFormat="1" x14ac:dyDescent="0.3">
      <c r="A916"/>
      <c r="B916" s="54"/>
      <c r="C916" s="54"/>
      <c r="D916" s="169"/>
      <c r="E916"/>
      <c r="F916"/>
      <c r="G916"/>
      <c r="H916"/>
      <c r="I916"/>
      <c r="J916"/>
      <c r="K916"/>
      <c r="L916"/>
    </row>
    <row r="917" spans="1:12" s="52" customFormat="1" x14ac:dyDescent="0.3">
      <c r="A917"/>
      <c r="B917" s="54"/>
      <c r="C917" s="54"/>
      <c r="D917" s="169"/>
      <c r="E917"/>
      <c r="F917"/>
      <c r="G917"/>
      <c r="H917"/>
      <c r="I917"/>
      <c r="J917"/>
      <c r="K917"/>
      <c r="L917"/>
    </row>
    <row r="918" spans="1:12" s="52" customFormat="1" x14ac:dyDescent="0.3">
      <c r="A918"/>
      <c r="B918" s="54"/>
      <c r="C918" s="54"/>
      <c r="D918" s="169"/>
      <c r="E918"/>
      <c r="F918"/>
      <c r="G918"/>
      <c r="H918"/>
      <c r="I918"/>
      <c r="J918"/>
      <c r="K918"/>
      <c r="L918"/>
    </row>
    <row r="919" spans="1:12" s="52" customFormat="1" x14ac:dyDescent="0.3">
      <c r="A919"/>
      <c r="B919" s="54"/>
      <c r="C919" s="54"/>
      <c r="D919" s="169"/>
      <c r="E919"/>
      <c r="F919"/>
      <c r="G919"/>
      <c r="H919"/>
      <c r="I919"/>
      <c r="J919"/>
      <c r="K919"/>
      <c r="L919"/>
    </row>
    <row r="920" spans="1:12" s="52" customFormat="1" x14ac:dyDescent="0.3">
      <c r="A920"/>
      <c r="B920" s="54"/>
      <c r="C920" s="54"/>
      <c r="D920" s="169"/>
      <c r="E920"/>
      <c r="F920"/>
      <c r="G920"/>
      <c r="H920"/>
      <c r="I920"/>
      <c r="J920"/>
      <c r="K920"/>
      <c r="L920"/>
    </row>
    <row r="921" spans="1:12" s="52" customFormat="1" x14ac:dyDescent="0.3">
      <c r="A921"/>
      <c r="B921" s="54"/>
      <c r="C921" s="54"/>
      <c r="D921" s="169"/>
      <c r="E921"/>
      <c r="F921"/>
      <c r="G921"/>
      <c r="H921"/>
      <c r="I921"/>
      <c r="J921"/>
      <c r="K921"/>
      <c r="L921"/>
    </row>
    <row r="922" spans="1:12" s="52" customFormat="1" x14ac:dyDescent="0.3">
      <c r="A922"/>
      <c r="B922" s="54"/>
      <c r="C922" s="54"/>
      <c r="D922" s="169"/>
      <c r="E922"/>
      <c r="F922"/>
      <c r="G922"/>
      <c r="H922"/>
      <c r="I922"/>
      <c r="J922"/>
      <c r="K922"/>
      <c r="L922"/>
    </row>
    <row r="923" spans="1:12" s="52" customFormat="1" x14ac:dyDescent="0.3">
      <c r="A923"/>
      <c r="B923" s="54"/>
      <c r="C923" s="54"/>
      <c r="D923" s="169"/>
      <c r="E923"/>
      <c r="F923"/>
      <c r="G923"/>
      <c r="H923"/>
      <c r="I923"/>
      <c r="J923"/>
      <c r="K923"/>
      <c r="L923"/>
    </row>
    <row r="924" spans="1:12" s="52" customFormat="1" x14ac:dyDescent="0.3">
      <c r="A924"/>
      <c r="B924" s="54"/>
      <c r="C924" s="54"/>
      <c r="D924" s="169"/>
      <c r="E924"/>
      <c r="F924"/>
      <c r="G924"/>
      <c r="H924"/>
      <c r="I924"/>
      <c r="J924"/>
      <c r="K924"/>
      <c r="L924"/>
    </row>
    <row r="925" spans="1:12" s="52" customFormat="1" x14ac:dyDescent="0.3">
      <c r="A925"/>
      <c r="B925" s="54"/>
      <c r="C925" s="54"/>
      <c r="D925" s="169"/>
      <c r="E925"/>
      <c r="F925"/>
      <c r="G925"/>
      <c r="H925"/>
      <c r="I925"/>
      <c r="J925"/>
      <c r="K925"/>
      <c r="L925"/>
    </row>
    <row r="926" spans="1:12" s="52" customFormat="1" x14ac:dyDescent="0.3">
      <c r="A926"/>
      <c r="B926" s="54"/>
      <c r="C926" s="54"/>
      <c r="D926" s="169"/>
      <c r="E926"/>
      <c r="F926"/>
      <c r="G926"/>
      <c r="H926"/>
      <c r="I926"/>
      <c r="J926"/>
      <c r="K926"/>
      <c r="L926"/>
    </row>
    <row r="927" spans="1:12" s="52" customFormat="1" x14ac:dyDescent="0.3">
      <c r="A927"/>
      <c r="B927" s="54"/>
      <c r="C927" s="54"/>
      <c r="D927" s="169"/>
      <c r="E927"/>
      <c r="F927"/>
      <c r="G927"/>
      <c r="H927"/>
      <c r="I927"/>
      <c r="J927"/>
      <c r="K927"/>
      <c r="L927"/>
    </row>
    <row r="928" spans="1:12" s="52" customFormat="1" x14ac:dyDescent="0.3">
      <c r="A928"/>
      <c r="B928" s="54"/>
      <c r="C928" s="54"/>
      <c r="D928" s="169"/>
      <c r="E928"/>
      <c r="F928"/>
      <c r="G928"/>
      <c r="H928"/>
      <c r="I928"/>
      <c r="J928"/>
      <c r="K928"/>
      <c r="L928"/>
    </row>
    <row r="929" spans="1:12" s="52" customFormat="1" x14ac:dyDescent="0.3">
      <c r="A929"/>
      <c r="B929" s="54"/>
      <c r="C929" s="54"/>
      <c r="D929" s="169"/>
      <c r="E929"/>
      <c r="F929"/>
      <c r="G929"/>
      <c r="H929"/>
      <c r="I929"/>
      <c r="J929"/>
      <c r="K929"/>
      <c r="L929"/>
    </row>
    <row r="930" spans="1:12" s="52" customFormat="1" x14ac:dyDescent="0.3">
      <c r="A930"/>
      <c r="B930" s="54"/>
      <c r="C930" s="54"/>
      <c r="D930" s="169"/>
      <c r="E930"/>
      <c r="F930"/>
      <c r="G930"/>
      <c r="H930"/>
      <c r="I930"/>
      <c r="J930"/>
      <c r="K930"/>
      <c r="L930"/>
    </row>
    <row r="931" spans="1:12" s="52" customFormat="1" x14ac:dyDescent="0.3">
      <c r="A931"/>
      <c r="B931" s="54"/>
      <c r="C931" s="54"/>
      <c r="D931" s="169"/>
      <c r="E931"/>
      <c r="F931"/>
      <c r="G931"/>
      <c r="H931"/>
      <c r="I931"/>
      <c r="J931"/>
      <c r="K931"/>
      <c r="L931"/>
    </row>
    <row r="932" spans="1:12" s="52" customFormat="1" x14ac:dyDescent="0.3">
      <c r="A932"/>
      <c r="B932" s="54"/>
      <c r="C932" s="54"/>
      <c r="D932" s="169"/>
      <c r="E932"/>
      <c r="F932"/>
      <c r="G932"/>
      <c r="H932"/>
      <c r="I932"/>
      <c r="J932"/>
      <c r="K932"/>
      <c r="L932"/>
    </row>
    <row r="933" spans="1:12" s="52" customFormat="1" x14ac:dyDescent="0.3">
      <c r="A933"/>
      <c r="B933" s="54"/>
      <c r="C933" s="54"/>
      <c r="D933" s="169"/>
      <c r="E933"/>
      <c r="F933"/>
      <c r="G933"/>
      <c r="H933"/>
      <c r="I933"/>
      <c r="J933"/>
      <c r="K933"/>
      <c r="L933"/>
    </row>
    <row r="934" spans="1:12" s="52" customFormat="1" x14ac:dyDescent="0.3">
      <c r="A934"/>
      <c r="B934" s="54"/>
      <c r="C934" s="54"/>
      <c r="D934" s="169"/>
      <c r="E934"/>
      <c r="F934"/>
      <c r="G934"/>
      <c r="H934"/>
      <c r="I934"/>
      <c r="J934"/>
      <c r="K934"/>
      <c r="L934"/>
    </row>
    <row r="935" spans="1:12" s="52" customFormat="1" x14ac:dyDescent="0.3">
      <c r="A935"/>
      <c r="B935" s="54"/>
      <c r="C935" s="54"/>
      <c r="D935" s="169"/>
      <c r="E935"/>
      <c r="F935"/>
      <c r="G935"/>
      <c r="H935"/>
      <c r="I935"/>
      <c r="J935"/>
      <c r="K935"/>
      <c r="L935"/>
    </row>
    <row r="936" spans="1:12" s="52" customFormat="1" x14ac:dyDescent="0.3">
      <c r="A936"/>
      <c r="B936" s="54"/>
      <c r="C936" s="54"/>
      <c r="D936" s="169"/>
      <c r="E936"/>
      <c r="F936"/>
      <c r="G936"/>
      <c r="H936"/>
      <c r="I936"/>
      <c r="J936"/>
      <c r="K936"/>
      <c r="L936"/>
    </row>
    <row r="937" spans="1:12" s="52" customFormat="1" x14ac:dyDescent="0.3">
      <c r="A937"/>
      <c r="B937" s="54"/>
      <c r="C937" s="54"/>
      <c r="D937" s="169"/>
      <c r="E937"/>
      <c r="F937"/>
      <c r="G937"/>
      <c r="H937"/>
      <c r="I937"/>
      <c r="J937"/>
      <c r="K937"/>
      <c r="L937"/>
    </row>
    <row r="938" spans="1:12" s="52" customFormat="1" x14ac:dyDescent="0.3">
      <c r="A938"/>
      <c r="B938" s="54"/>
      <c r="C938" s="54"/>
      <c r="D938" s="169"/>
      <c r="E938"/>
      <c r="F938"/>
      <c r="G938"/>
      <c r="H938"/>
      <c r="I938"/>
      <c r="J938"/>
      <c r="K938"/>
      <c r="L938"/>
    </row>
    <row r="939" spans="1:12" s="52" customFormat="1" x14ac:dyDescent="0.3">
      <c r="A939"/>
      <c r="B939" s="54"/>
      <c r="C939" s="54"/>
      <c r="D939" s="169"/>
      <c r="E939"/>
      <c r="F939"/>
      <c r="G939"/>
      <c r="H939"/>
      <c r="I939"/>
      <c r="J939"/>
      <c r="K939"/>
      <c r="L939"/>
    </row>
    <row r="940" spans="1:12" s="52" customFormat="1" x14ac:dyDescent="0.3">
      <c r="A940"/>
      <c r="B940" s="54"/>
      <c r="C940" s="54"/>
      <c r="D940" s="169"/>
      <c r="E940"/>
      <c r="F940"/>
      <c r="G940"/>
      <c r="H940"/>
      <c r="I940"/>
      <c r="J940"/>
      <c r="K940"/>
      <c r="L940"/>
    </row>
    <row r="941" spans="1:12" s="52" customFormat="1" x14ac:dyDescent="0.3">
      <c r="A941"/>
      <c r="B941" s="54"/>
      <c r="C941" s="54"/>
      <c r="D941" s="169"/>
      <c r="E941"/>
      <c r="F941"/>
      <c r="G941"/>
      <c r="H941"/>
      <c r="I941"/>
      <c r="J941"/>
      <c r="K941"/>
      <c r="L941"/>
    </row>
    <row r="942" spans="1:12" s="52" customFormat="1" x14ac:dyDescent="0.3">
      <c r="A942"/>
      <c r="B942" s="54"/>
      <c r="C942" s="54"/>
      <c r="D942" s="169"/>
      <c r="E942"/>
      <c r="F942"/>
      <c r="G942"/>
      <c r="H942"/>
      <c r="I942"/>
      <c r="J942"/>
      <c r="K942"/>
      <c r="L942"/>
    </row>
    <row r="943" spans="1:12" s="52" customFormat="1" x14ac:dyDescent="0.3">
      <c r="A943"/>
      <c r="B943" s="54"/>
      <c r="C943" s="54"/>
      <c r="D943" s="169"/>
      <c r="E943"/>
      <c r="F943"/>
      <c r="G943"/>
      <c r="H943"/>
      <c r="I943"/>
      <c r="J943"/>
      <c r="K943"/>
      <c r="L943"/>
    </row>
    <row r="944" spans="1:12" s="52" customFormat="1" x14ac:dyDescent="0.3">
      <c r="A944"/>
      <c r="B944" s="54"/>
      <c r="C944" s="54"/>
      <c r="D944" s="169"/>
      <c r="E944"/>
      <c r="F944"/>
      <c r="G944"/>
      <c r="H944"/>
      <c r="I944"/>
      <c r="J944"/>
      <c r="K944"/>
      <c r="L944"/>
    </row>
    <row r="945" spans="1:12" s="52" customFormat="1" x14ac:dyDescent="0.3">
      <c r="A945"/>
      <c r="B945" s="54"/>
      <c r="C945" s="54"/>
      <c r="D945" s="169"/>
      <c r="E945"/>
      <c r="F945"/>
      <c r="G945"/>
      <c r="H945"/>
      <c r="I945"/>
      <c r="J945"/>
      <c r="K945"/>
      <c r="L945"/>
    </row>
    <row r="946" spans="1:12" s="52" customFormat="1" x14ac:dyDescent="0.3">
      <c r="A946"/>
      <c r="B946" s="54"/>
      <c r="C946" s="54"/>
      <c r="D946" s="169"/>
      <c r="E946"/>
      <c r="F946"/>
      <c r="G946"/>
      <c r="H946"/>
      <c r="I946"/>
      <c r="J946"/>
      <c r="K946"/>
      <c r="L946"/>
    </row>
    <row r="947" spans="1:12" s="52" customFormat="1" x14ac:dyDescent="0.3">
      <c r="A947"/>
      <c r="B947" s="54"/>
      <c r="C947" s="54"/>
      <c r="D947" s="169"/>
      <c r="E947"/>
      <c r="F947"/>
      <c r="G947"/>
      <c r="H947"/>
      <c r="I947"/>
      <c r="J947"/>
      <c r="K947"/>
      <c r="L947"/>
    </row>
    <row r="948" spans="1:12" s="52" customFormat="1" x14ac:dyDescent="0.3">
      <c r="A948"/>
      <c r="B948" s="54"/>
      <c r="C948" s="54"/>
      <c r="D948" s="169"/>
      <c r="E948"/>
      <c r="F948"/>
      <c r="G948"/>
      <c r="H948"/>
      <c r="I948"/>
      <c r="J948"/>
      <c r="K948"/>
      <c r="L948"/>
    </row>
    <row r="949" spans="1:12" s="52" customFormat="1" x14ac:dyDescent="0.3">
      <c r="A949"/>
      <c r="B949" s="54"/>
      <c r="C949" s="54"/>
      <c r="D949" s="169"/>
      <c r="E949"/>
      <c r="F949"/>
      <c r="G949"/>
      <c r="H949"/>
      <c r="I949"/>
      <c r="J949"/>
      <c r="K949"/>
      <c r="L949"/>
    </row>
    <row r="950" spans="1:12" s="52" customFormat="1" x14ac:dyDescent="0.3">
      <c r="A950"/>
      <c r="B950" s="54"/>
      <c r="C950" s="54"/>
      <c r="D950" s="169"/>
      <c r="E950"/>
      <c r="F950"/>
      <c r="G950"/>
      <c r="H950"/>
      <c r="I950"/>
      <c r="J950"/>
      <c r="K950"/>
      <c r="L950"/>
    </row>
    <row r="951" spans="1:12" s="52" customFormat="1" x14ac:dyDescent="0.3">
      <c r="A951"/>
      <c r="B951" s="54"/>
      <c r="C951" s="54"/>
      <c r="D951" s="169"/>
      <c r="E951"/>
      <c r="F951"/>
      <c r="G951"/>
      <c r="H951"/>
      <c r="I951"/>
      <c r="J951"/>
      <c r="K951"/>
      <c r="L951"/>
    </row>
    <row r="952" spans="1:12" s="52" customFormat="1" x14ac:dyDescent="0.3">
      <c r="A952"/>
      <c r="B952" s="54"/>
      <c r="C952" s="54"/>
      <c r="D952" s="169"/>
      <c r="E952"/>
      <c r="F952"/>
      <c r="G952"/>
      <c r="H952"/>
      <c r="I952"/>
      <c r="J952"/>
      <c r="K952"/>
      <c r="L952"/>
    </row>
    <row r="953" spans="1:12" s="52" customFormat="1" x14ac:dyDescent="0.3">
      <c r="A953"/>
      <c r="B953" s="54"/>
      <c r="C953" s="54"/>
      <c r="D953" s="169"/>
      <c r="E953"/>
      <c r="F953"/>
      <c r="G953"/>
      <c r="H953"/>
      <c r="I953"/>
      <c r="J953"/>
      <c r="K953"/>
      <c r="L953"/>
    </row>
    <row r="954" spans="1:12" s="52" customFormat="1" x14ac:dyDescent="0.3">
      <c r="A954"/>
      <c r="B954" s="54"/>
      <c r="C954" s="54"/>
      <c r="D954" s="169"/>
      <c r="E954"/>
      <c r="F954"/>
      <c r="G954"/>
      <c r="H954"/>
      <c r="I954"/>
      <c r="J954"/>
      <c r="K954"/>
      <c r="L954"/>
    </row>
    <row r="955" spans="1:12" s="52" customFormat="1" x14ac:dyDescent="0.3">
      <c r="A955"/>
      <c r="B955" s="54"/>
      <c r="C955" s="54"/>
      <c r="D955" s="169"/>
      <c r="E955"/>
      <c r="F955"/>
      <c r="G955"/>
      <c r="H955"/>
      <c r="I955"/>
      <c r="J955"/>
      <c r="K955"/>
      <c r="L955"/>
    </row>
    <row r="956" spans="1:12" s="52" customFormat="1" x14ac:dyDescent="0.3">
      <c r="A956"/>
      <c r="B956" s="54"/>
      <c r="C956" s="54"/>
      <c r="D956" s="169"/>
      <c r="E956"/>
      <c r="F956"/>
      <c r="G956"/>
      <c r="H956"/>
      <c r="I956"/>
      <c r="J956"/>
      <c r="K956"/>
      <c r="L956"/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7F9E9-AEC7-4C01-9917-AEFB90823055}">
  <sheetPr>
    <tabColor rgb="FF00B050"/>
  </sheetPr>
  <dimension ref="B1:O583"/>
  <sheetViews>
    <sheetView showGridLines="0" workbookViewId="0">
      <pane xSplit="9" ySplit="5" topLeftCell="J60" activePane="bottomRight" state="frozen"/>
      <selection pane="topRight" activeCell="J1" sqref="J1"/>
      <selection pane="bottomLeft" activeCell="A6" sqref="A6"/>
      <selection pane="bottomRight" activeCell="Q8" sqref="Q8"/>
    </sheetView>
  </sheetViews>
  <sheetFormatPr baseColWidth="10" defaultRowHeight="14.4" x14ac:dyDescent="0.3"/>
  <cols>
    <col min="1" max="1" width="4.109375" customWidth="1"/>
    <col min="2" max="8" width="11.5546875" hidden="1" customWidth="1"/>
    <col min="9" max="9" width="16.109375" style="225" customWidth="1"/>
    <col min="10" max="10" width="22.21875" style="226" bestFit="1" customWidth="1"/>
    <col min="11" max="11" width="53.6640625" style="226" bestFit="1" customWidth="1"/>
    <col min="12" max="13" width="13" style="226" bestFit="1" customWidth="1"/>
    <col min="14" max="14" width="13" bestFit="1" customWidth="1"/>
    <col min="15" max="15" width="11" bestFit="1" customWidth="1"/>
  </cols>
  <sheetData>
    <row r="1" spans="2:15" ht="21.6" customHeight="1" x14ac:dyDescent="0.3">
      <c r="I1" s="297" t="s">
        <v>350</v>
      </c>
      <c r="J1" s="297"/>
      <c r="K1" s="297"/>
      <c r="L1" s="297"/>
      <c r="M1" s="297"/>
      <c r="N1" s="297"/>
      <c r="O1" s="297"/>
    </row>
    <row r="3" spans="2:15" hidden="1" x14ac:dyDescent="0.3">
      <c r="I3" s="227" t="s">
        <v>676</v>
      </c>
      <c r="J3" s="225"/>
      <c r="K3" s="225"/>
      <c r="L3" s="228" t="s">
        <v>672</v>
      </c>
      <c r="N3" s="226"/>
      <c r="O3" s="226"/>
    </row>
    <row r="4" spans="2:15" x14ac:dyDescent="0.3">
      <c r="B4" t="s">
        <v>5</v>
      </c>
      <c r="C4" t="s">
        <v>6</v>
      </c>
      <c r="D4" t="s">
        <v>4</v>
      </c>
      <c r="E4" t="s">
        <v>671</v>
      </c>
      <c r="F4" t="s">
        <v>672</v>
      </c>
      <c r="I4" s="227" t="s">
        <v>5</v>
      </c>
      <c r="J4" s="227" t="s">
        <v>6</v>
      </c>
      <c r="K4" s="227" t="s">
        <v>4</v>
      </c>
      <c r="L4" s="226" t="s">
        <v>673</v>
      </c>
      <c r="M4" s="226" t="s">
        <v>674</v>
      </c>
      <c r="N4" s="226" t="s">
        <v>675</v>
      </c>
      <c r="O4" s="40" t="s">
        <v>234</v>
      </c>
    </row>
    <row r="5" spans="2:15" x14ac:dyDescent="0.3">
      <c r="B5" t="s">
        <v>33</v>
      </c>
      <c r="C5" t="s">
        <v>61</v>
      </c>
      <c r="D5" t="s">
        <v>193</v>
      </c>
      <c r="E5">
        <v>33</v>
      </c>
      <c r="F5" t="s">
        <v>673</v>
      </c>
      <c r="I5" s="225" t="s">
        <v>33</v>
      </c>
      <c r="J5" s="225" t="s">
        <v>61</v>
      </c>
      <c r="K5" s="225" t="s">
        <v>193</v>
      </c>
      <c r="L5" s="226">
        <v>33</v>
      </c>
      <c r="M5" s="226">
        <v>101</v>
      </c>
      <c r="N5" s="226">
        <v>24</v>
      </c>
      <c r="O5" s="226">
        <v>158</v>
      </c>
    </row>
    <row r="6" spans="2:15" x14ac:dyDescent="0.3">
      <c r="B6" t="s">
        <v>33</v>
      </c>
      <c r="C6" t="s">
        <v>61</v>
      </c>
      <c r="D6" t="s">
        <v>79</v>
      </c>
      <c r="E6">
        <v>7</v>
      </c>
      <c r="F6" t="s">
        <v>673</v>
      </c>
      <c r="I6" s="225" t="s">
        <v>33</v>
      </c>
      <c r="J6" s="225" t="s">
        <v>61</v>
      </c>
      <c r="K6" s="225" t="s">
        <v>79</v>
      </c>
      <c r="L6" s="226">
        <v>7</v>
      </c>
      <c r="M6" s="226">
        <v>36</v>
      </c>
      <c r="N6" s="226"/>
      <c r="O6" s="226">
        <v>43</v>
      </c>
    </row>
    <row r="7" spans="2:15" x14ac:dyDescent="0.3">
      <c r="B7" t="s">
        <v>33</v>
      </c>
      <c r="C7" t="s">
        <v>61</v>
      </c>
      <c r="D7" t="s">
        <v>224</v>
      </c>
      <c r="E7">
        <v>2</v>
      </c>
      <c r="F7" t="s">
        <v>673</v>
      </c>
      <c r="I7" s="225" t="s">
        <v>33</v>
      </c>
      <c r="J7" s="225" t="s">
        <v>61</v>
      </c>
      <c r="K7" s="225" t="s">
        <v>224</v>
      </c>
      <c r="L7" s="226">
        <v>2</v>
      </c>
      <c r="M7" s="226">
        <v>13</v>
      </c>
      <c r="N7" s="226">
        <v>3</v>
      </c>
      <c r="O7" s="226">
        <v>18</v>
      </c>
    </row>
    <row r="8" spans="2:15" x14ac:dyDescent="0.3">
      <c r="B8" t="s">
        <v>33</v>
      </c>
      <c r="C8" t="s">
        <v>61</v>
      </c>
      <c r="D8" t="s">
        <v>218</v>
      </c>
      <c r="E8">
        <v>12</v>
      </c>
      <c r="F8" t="s">
        <v>673</v>
      </c>
      <c r="I8" s="225" t="s">
        <v>33</v>
      </c>
      <c r="J8" s="225" t="s">
        <v>61</v>
      </c>
      <c r="K8" s="225" t="s">
        <v>218</v>
      </c>
      <c r="L8" s="226">
        <v>12</v>
      </c>
      <c r="M8" s="226">
        <v>5</v>
      </c>
      <c r="N8" s="226">
        <v>7</v>
      </c>
      <c r="O8" s="226">
        <v>24</v>
      </c>
    </row>
    <row r="9" spans="2:15" x14ac:dyDescent="0.3">
      <c r="B9" t="s">
        <v>33</v>
      </c>
      <c r="C9" t="s">
        <v>61</v>
      </c>
      <c r="D9" t="s">
        <v>60</v>
      </c>
      <c r="E9">
        <v>8</v>
      </c>
      <c r="F9" t="s">
        <v>673</v>
      </c>
      <c r="I9" s="225" t="s">
        <v>33</v>
      </c>
      <c r="J9" s="225" t="s">
        <v>61</v>
      </c>
      <c r="K9" s="225" t="s">
        <v>60</v>
      </c>
      <c r="L9" s="226">
        <v>8</v>
      </c>
      <c r="M9" s="226">
        <v>9</v>
      </c>
      <c r="N9" s="226"/>
      <c r="O9" s="226">
        <v>17</v>
      </c>
    </row>
    <row r="10" spans="2:15" x14ac:dyDescent="0.3">
      <c r="B10" t="s">
        <v>33</v>
      </c>
      <c r="C10" t="s">
        <v>61</v>
      </c>
      <c r="D10" t="s">
        <v>88</v>
      </c>
      <c r="E10">
        <v>3</v>
      </c>
      <c r="F10" t="s">
        <v>673</v>
      </c>
      <c r="I10" s="225" t="s">
        <v>33</v>
      </c>
      <c r="J10" s="225" t="s">
        <v>61</v>
      </c>
      <c r="K10" s="225" t="s">
        <v>88</v>
      </c>
      <c r="L10" s="226">
        <v>3</v>
      </c>
      <c r="M10" s="226">
        <v>21</v>
      </c>
      <c r="N10" s="226">
        <v>1</v>
      </c>
      <c r="O10" s="226">
        <v>25</v>
      </c>
    </row>
    <row r="11" spans="2:15" x14ac:dyDescent="0.3">
      <c r="B11" t="s">
        <v>33</v>
      </c>
      <c r="C11" t="s">
        <v>61</v>
      </c>
      <c r="D11" t="s">
        <v>78</v>
      </c>
      <c r="E11">
        <v>7</v>
      </c>
      <c r="F11" t="s">
        <v>673</v>
      </c>
      <c r="I11" s="225" t="s">
        <v>33</v>
      </c>
      <c r="J11" s="225" t="s">
        <v>61</v>
      </c>
      <c r="K11" s="225" t="s">
        <v>78</v>
      </c>
      <c r="L11" s="226">
        <v>7</v>
      </c>
      <c r="M11" s="226">
        <v>40</v>
      </c>
      <c r="N11" s="226">
        <v>12</v>
      </c>
      <c r="O11" s="226">
        <v>59</v>
      </c>
    </row>
    <row r="12" spans="2:15" x14ac:dyDescent="0.3">
      <c r="B12" t="s">
        <v>33</v>
      </c>
      <c r="C12" t="s">
        <v>33</v>
      </c>
      <c r="D12" t="s">
        <v>40</v>
      </c>
      <c r="E12">
        <v>96</v>
      </c>
      <c r="F12" t="s">
        <v>673</v>
      </c>
      <c r="I12" s="225" t="s">
        <v>33</v>
      </c>
      <c r="J12" s="225" t="s">
        <v>493</v>
      </c>
      <c r="K12" s="225"/>
      <c r="L12" s="226">
        <v>72</v>
      </c>
      <c r="M12" s="226">
        <v>225</v>
      </c>
      <c r="N12" s="226">
        <v>47</v>
      </c>
      <c r="O12" s="226">
        <v>344</v>
      </c>
    </row>
    <row r="13" spans="2:15" x14ac:dyDescent="0.3">
      <c r="B13" t="s">
        <v>33</v>
      </c>
      <c r="C13" t="s">
        <v>33</v>
      </c>
      <c r="D13" t="s">
        <v>39</v>
      </c>
      <c r="E13">
        <v>56</v>
      </c>
      <c r="F13" t="s">
        <v>673</v>
      </c>
      <c r="I13" s="225" t="s">
        <v>33</v>
      </c>
      <c r="J13" s="225" t="s">
        <v>33</v>
      </c>
      <c r="K13" s="225" t="s">
        <v>40</v>
      </c>
      <c r="L13" s="226">
        <v>96</v>
      </c>
      <c r="M13" s="226">
        <v>192</v>
      </c>
      <c r="N13" s="226">
        <v>63</v>
      </c>
      <c r="O13" s="226">
        <v>351</v>
      </c>
    </row>
    <row r="14" spans="2:15" x14ac:dyDescent="0.3">
      <c r="B14" t="s">
        <v>33</v>
      </c>
      <c r="C14" t="s">
        <v>33</v>
      </c>
      <c r="D14" t="s">
        <v>37</v>
      </c>
      <c r="E14">
        <v>65</v>
      </c>
      <c r="F14" t="s">
        <v>673</v>
      </c>
      <c r="I14" s="225" t="s">
        <v>33</v>
      </c>
      <c r="J14" s="225" t="s">
        <v>33</v>
      </c>
      <c r="K14" s="225" t="s">
        <v>39</v>
      </c>
      <c r="L14" s="226">
        <v>56</v>
      </c>
      <c r="M14" s="226">
        <v>134</v>
      </c>
      <c r="N14" s="226">
        <v>48</v>
      </c>
      <c r="O14" s="226">
        <v>238</v>
      </c>
    </row>
    <row r="15" spans="2:15" x14ac:dyDescent="0.3">
      <c r="B15" t="s">
        <v>33</v>
      </c>
      <c r="C15" t="s">
        <v>33</v>
      </c>
      <c r="D15" t="s">
        <v>35</v>
      </c>
      <c r="E15">
        <v>119</v>
      </c>
      <c r="F15" t="s">
        <v>673</v>
      </c>
      <c r="I15" s="225" t="s">
        <v>33</v>
      </c>
      <c r="J15" s="225" t="s">
        <v>33</v>
      </c>
      <c r="K15" s="225" t="s">
        <v>37</v>
      </c>
      <c r="L15" s="226">
        <v>65</v>
      </c>
      <c r="M15" s="226">
        <v>102</v>
      </c>
      <c r="N15" s="226">
        <v>42</v>
      </c>
      <c r="O15" s="226">
        <v>209</v>
      </c>
    </row>
    <row r="16" spans="2:15" x14ac:dyDescent="0.3">
      <c r="B16" t="s">
        <v>33</v>
      </c>
      <c r="C16" t="s">
        <v>33</v>
      </c>
      <c r="D16" t="s">
        <v>38</v>
      </c>
      <c r="E16">
        <v>64</v>
      </c>
      <c r="F16" t="s">
        <v>673</v>
      </c>
      <c r="I16" s="225" t="s">
        <v>33</v>
      </c>
      <c r="J16" s="225" t="s">
        <v>33</v>
      </c>
      <c r="K16" s="225" t="s">
        <v>35</v>
      </c>
      <c r="L16" s="226">
        <v>119</v>
      </c>
      <c r="M16" s="226">
        <v>302</v>
      </c>
      <c r="N16" s="226">
        <v>94</v>
      </c>
      <c r="O16" s="226">
        <v>515</v>
      </c>
    </row>
    <row r="17" spans="2:15" x14ac:dyDescent="0.3">
      <c r="B17" t="s">
        <v>33</v>
      </c>
      <c r="C17" t="s">
        <v>33</v>
      </c>
      <c r="D17" t="s">
        <v>36</v>
      </c>
      <c r="E17">
        <v>82</v>
      </c>
      <c r="F17" t="s">
        <v>673</v>
      </c>
      <c r="I17" s="225" t="s">
        <v>33</v>
      </c>
      <c r="J17" s="225" t="s">
        <v>33</v>
      </c>
      <c r="K17" s="225" t="s">
        <v>38</v>
      </c>
      <c r="L17" s="226">
        <v>64</v>
      </c>
      <c r="M17" s="226">
        <v>121</v>
      </c>
      <c r="N17" s="226">
        <v>31</v>
      </c>
      <c r="O17" s="226">
        <v>216</v>
      </c>
    </row>
    <row r="18" spans="2:15" x14ac:dyDescent="0.3">
      <c r="B18" t="s">
        <v>33</v>
      </c>
      <c r="C18" t="s">
        <v>33</v>
      </c>
      <c r="D18" t="s">
        <v>666</v>
      </c>
      <c r="E18">
        <v>61</v>
      </c>
      <c r="F18" t="s">
        <v>673</v>
      </c>
      <c r="I18" s="225" t="s">
        <v>33</v>
      </c>
      <c r="J18" s="225" t="s">
        <v>33</v>
      </c>
      <c r="K18" s="225" t="s">
        <v>36</v>
      </c>
      <c r="L18" s="226">
        <v>82</v>
      </c>
      <c r="M18" s="226">
        <v>304</v>
      </c>
      <c r="N18" s="226">
        <v>47</v>
      </c>
      <c r="O18" s="226">
        <v>433</v>
      </c>
    </row>
    <row r="19" spans="2:15" x14ac:dyDescent="0.3">
      <c r="B19" t="s">
        <v>33</v>
      </c>
      <c r="C19" t="s">
        <v>42</v>
      </c>
      <c r="D19" t="s">
        <v>223</v>
      </c>
      <c r="E19">
        <v>3</v>
      </c>
      <c r="F19" t="s">
        <v>673</v>
      </c>
      <c r="I19" s="225" t="s">
        <v>33</v>
      </c>
      <c r="J19" s="225" t="s">
        <v>33</v>
      </c>
      <c r="K19" s="225" t="s">
        <v>666</v>
      </c>
      <c r="L19" s="226">
        <v>61</v>
      </c>
      <c r="M19" s="226">
        <v>213</v>
      </c>
      <c r="N19" s="226">
        <v>63</v>
      </c>
      <c r="O19" s="226">
        <v>337</v>
      </c>
    </row>
    <row r="20" spans="2:15" x14ac:dyDescent="0.3">
      <c r="B20" t="s">
        <v>33</v>
      </c>
      <c r="C20" t="s">
        <v>42</v>
      </c>
      <c r="D20" t="s">
        <v>201</v>
      </c>
      <c r="E20">
        <v>8</v>
      </c>
      <c r="F20" t="s">
        <v>673</v>
      </c>
      <c r="I20" s="225" t="s">
        <v>33</v>
      </c>
      <c r="J20" s="225" t="s">
        <v>426</v>
      </c>
      <c r="K20" s="225"/>
      <c r="L20" s="226">
        <v>543</v>
      </c>
      <c r="M20" s="226">
        <v>1368</v>
      </c>
      <c r="N20" s="226">
        <v>388</v>
      </c>
      <c r="O20" s="226">
        <v>2299</v>
      </c>
    </row>
    <row r="21" spans="2:15" x14ac:dyDescent="0.3">
      <c r="B21" t="s">
        <v>33</v>
      </c>
      <c r="C21" t="s">
        <v>42</v>
      </c>
      <c r="D21" t="s">
        <v>43</v>
      </c>
      <c r="E21">
        <v>13</v>
      </c>
      <c r="F21" t="s">
        <v>673</v>
      </c>
      <c r="I21" s="225" t="s">
        <v>33</v>
      </c>
      <c r="J21" s="225" t="s">
        <v>42</v>
      </c>
      <c r="K21" s="225" t="s">
        <v>223</v>
      </c>
      <c r="L21" s="226">
        <v>3</v>
      </c>
      <c r="M21" s="226">
        <v>5</v>
      </c>
      <c r="N21" s="226">
        <v>1</v>
      </c>
      <c r="O21" s="226">
        <v>9</v>
      </c>
    </row>
    <row r="22" spans="2:15" x14ac:dyDescent="0.3">
      <c r="B22" t="s">
        <v>33</v>
      </c>
      <c r="C22" t="s">
        <v>42</v>
      </c>
      <c r="D22" t="s">
        <v>41</v>
      </c>
      <c r="E22">
        <v>40</v>
      </c>
      <c r="F22" t="s">
        <v>673</v>
      </c>
      <c r="I22" s="225" t="s">
        <v>33</v>
      </c>
      <c r="J22" s="225" t="s">
        <v>42</v>
      </c>
      <c r="K22" s="225" t="s">
        <v>201</v>
      </c>
      <c r="L22" s="226">
        <v>8</v>
      </c>
      <c r="M22" s="226">
        <v>5</v>
      </c>
      <c r="N22" s="226">
        <v>5</v>
      </c>
      <c r="O22" s="226">
        <v>18</v>
      </c>
    </row>
    <row r="23" spans="2:15" x14ac:dyDescent="0.3">
      <c r="B23" t="s">
        <v>33</v>
      </c>
      <c r="C23" t="s">
        <v>71</v>
      </c>
      <c r="D23" t="s">
        <v>72</v>
      </c>
      <c r="E23">
        <v>11</v>
      </c>
      <c r="F23" t="s">
        <v>673</v>
      </c>
      <c r="I23" s="225" t="s">
        <v>33</v>
      </c>
      <c r="J23" s="225" t="s">
        <v>42</v>
      </c>
      <c r="K23" s="225" t="s">
        <v>43</v>
      </c>
      <c r="L23" s="226">
        <v>13</v>
      </c>
      <c r="M23" s="226">
        <v>45</v>
      </c>
      <c r="N23" s="226">
        <v>5</v>
      </c>
      <c r="O23" s="226">
        <v>63</v>
      </c>
    </row>
    <row r="24" spans="2:15" x14ac:dyDescent="0.3">
      <c r="B24" t="s">
        <v>33</v>
      </c>
      <c r="C24" t="s">
        <v>71</v>
      </c>
      <c r="D24" t="s">
        <v>75</v>
      </c>
      <c r="E24">
        <v>22</v>
      </c>
      <c r="F24" t="s">
        <v>673</v>
      </c>
      <c r="I24" s="225" t="s">
        <v>33</v>
      </c>
      <c r="J24" s="225" t="s">
        <v>42</v>
      </c>
      <c r="K24" s="225" t="s">
        <v>41</v>
      </c>
      <c r="L24" s="226">
        <v>40</v>
      </c>
      <c r="M24" s="226">
        <v>69</v>
      </c>
      <c r="N24" s="226">
        <v>32</v>
      </c>
      <c r="O24" s="226">
        <v>141</v>
      </c>
    </row>
    <row r="25" spans="2:15" x14ac:dyDescent="0.3">
      <c r="B25" t="s">
        <v>33</v>
      </c>
      <c r="C25" t="s">
        <v>71</v>
      </c>
      <c r="D25" t="s">
        <v>70</v>
      </c>
      <c r="E25">
        <v>97</v>
      </c>
      <c r="F25" t="s">
        <v>673</v>
      </c>
      <c r="I25" s="225" t="s">
        <v>33</v>
      </c>
      <c r="J25" s="225" t="s">
        <v>427</v>
      </c>
      <c r="K25" s="225"/>
      <c r="L25" s="226">
        <v>64</v>
      </c>
      <c r="M25" s="226">
        <v>124</v>
      </c>
      <c r="N25" s="226">
        <v>43</v>
      </c>
      <c r="O25" s="226">
        <v>231</v>
      </c>
    </row>
    <row r="26" spans="2:15" x14ac:dyDescent="0.3">
      <c r="B26" t="s">
        <v>33</v>
      </c>
      <c r="C26" t="s">
        <v>71</v>
      </c>
      <c r="D26" t="s">
        <v>73</v>
      </c>
      <c r="E26">
        <v>9</v>
      </c>
      <c r="F26" t="s">
        <v>673</v>
      </c>
      <c r="I26" s="225" t="s">
        <v>33</v>
      </c>
      <c r="J26" s="225" t="s">
        <v>71</v>
      </c>
      <c r="K26" s="225" t="s">
        <v>72</v>
      </c>
      <c r="L26" s="226">
        <v>11</v>
      </c>
      <c r="M26" s="226">
        <v>45</v>
      </c>
      <c r="N26" s="226">
        <v>5</v>
      </c>
      <c r="O26" s="226">
        <v>61</v>
      </c>
    </row>
    <row r="27" spans="2:15" x14ac:dyDescent="0.3">
      <c r="B27" t="s">
        <v>33</v>
      </c>
      <c r="C27" t="s">
        <v>71</v>
      </c>
      <c r="D27" t="s">
        <v>76</v>
      </c>
      <c r="E27">
        <v>9</v>
      </c>
      <c r="F27" t="s">
        <v>673</v>
      </c>
      <c r="I27" s="225" t="s">
        <v>33</v>
      </c>
      <c r="J27" s="225" t="s">
        <v>71</v>
      </c>
      <c r="K27" s="225" t="s">
        <v>75</v>
      </c>
      <c r="L27" s="226">
        <v>22</v>
      </c>
      <c r="M27" s="226">
        <v>113</v>
      </c>
      <c r="N27" s="226">
        <v>21</v>
      </c>
      <c r="O27" s="226">
        <v>156</v>
      </c>
    </row>
    <row r="28" spans="2:15" x14ac:dyDescent="0.3">
      <c r="B28" t="s">
        <v>33</v>
      </c>
      <c r="C28" t="s">
        <v>71</v>
      </c>
      <c r="D28" t="s">
        <v>77</v>
      </c>
      <c r="E28">
        <v>39</v>
      </c>
      <c r="F28" t="s">
        <v>673</v>
      </c>
      <c r="I28" s="225" t="s">
        <v>33</v>
      </c>
      <c r="J28" s="225" t="s">
        <v>71</v>
      </c>
      <c r="K28" s="225" t="s">
        <v>70</v>
      </c>
      <c r="L28" s="226">
        <v>97</v>
      </c>
      <c r="M28" s="226">
        <v>102</v>
      </c>
      <c r="N28" s="226">
        <v>65</v>
      </c>
      <c r="O28" s="226">
        <v>264</v>
      </c>
    </row>
    <row r="29" spans="2:15" x14ac:dyDescent="0.3">
      <c r="B29" t="s">
        <v>33</v>
      </c>
      <c r="C29" t="s">
        <v>71</v>
      </c>
      <c r="D29" t="s">
        <v>74</v>
      </c>
      <c r="E29">
        <v>5</v>
      </c>
      <c r="F29" t="s">
        <v>673</v>
      </c>
      <c r="I29" s="225" t="s">
        <v>33</v>
      </c>
      <c r="J29" s="225" t="s">
        <v>71</v>
      </c>
      <c r="K29" s="225" t="s">
        <v>73</v>
      </c>
      <c r="L29" s="226">
        <v>9</v>
      </c>
      <c r="M29" s="226">
        <v>10</v>
      </c>
      <c r="N29" s="226">
        <v>7</v>
      </c>
      <c r="O29" s="226">
        <v>26</v>
      </c>
    </row>
    <row r="30" spans="2:15" x14ac:dyDescent="0.3">
      <c r="B30" t="s">
        <v>33</v>
      </c>
      <c r="C30" t="s">
        <v>49</v>
      </c>
      <c r="D30" t="s">
        <v>52</v>
      </c>
      <c r="E30">
        <v>2</v>
      </c>
      <c r="F30" t="s">
        <v>673</v>
      </c>
      <c r="I30" s="225" t="s">
        <v>33</v>
      </c>
      <c r="J30" s="225" t="s">
        <v>71</v>
      </c>
      <c r="K30" s="225" t="s">
        <v>76</v>
      </c>
      <c r="L30" s="226">
        <v>9</v>
      </c>
      <c r="M30" s="226">
        <v>25</v>
      </c>
      <c r="N30" s="226">
        <v>5</v>
      </c>
      <c r="O30" s="226">
        <v>39</v>
      </c>
    </row>
    <row r="31" spans="2:15" x14ac:dyDescent="0.3">
      <c r="B31" t="s">
        <v>33</v>
      </c>
      <c r="C31" t="s">
        <v>49</v>
      </c>
      <c r="D31" t="s">
        <v>49</v>
      </c>
      <c r="E31">
        <v>91</v>
      </c>
      <c r="F31" t="s">
        <v>673</v>
      </c>
      <c r="I31" s="225" t="s">
        <v>33</v>
      </c>
      <c r="J31" s="225" t="s">
        <v>71</v>
      </c>
      <c r="K31" s="225" t="s">
        <v>77</v>
      </c>
      <c r="L31" s="226">
        <v>39</v>
      </c>
      <c r="M31" s="226">
        <v>108</v>
      </c>
      <c r="N31" s="226">
        <v>20</v>
      </c>
      <c r="O31" s="226">
        <v>167</v>
      </c>
    </row>
    <row r="32" spans="2:15" x14ac:dyDescent="0.3">
      <c r="B32" t="s">
        <v>33</v>
      </c>
      <c r="C32" t="s">
        <v>49</v>
      </c>
      <c r="D32" t="s">
        <v>51</v>
      </c>
      <c r="E32">
        <v>81</v>
      </c>
      <c r="F32" t="s">
        <v>673</v>
      </c>
      <c r="I32" s="225" t="s">
        <v>33</v>
      </c>
      <c r="J32" s="225" t="s">
        <v>71</v>
      </c>
      <c r="K32" s="225" t="s">
        <v>74</v>
      </c>
      <c r="L32" s="226">
        <v>5</v>
      </c>
      <c r="M32" s="226">
        <v>20</v>
      </c>
      <c r="N32" s="226">
        <v>6</v>
      </c>
      <c r="O32" s="226">
        <v>31</v>
      </c>
    </row>
    <row r="33" spans="2:15" x14ac:dyDescent="0.3">
      <c r="B33" t="s">
        <v>33</v>
      </c>
      <c r="C33" t="s">
        <v>49</v>
      </c>
      <c r="D33" t="s">
        <v>50</v>
      </c>
      <c r="E33">
        <v>83</v>
      </c>
      <c r="F33" t="s">
        <v>673</v>
      </c>
      <c r="I33" s="225" t="s">
        <v>33</v>
      </c>
      <c r="J33" s="225" t="s">
        <v>509</v>
      </c>
      <c r="K33" s="225"/>
      <c r="L33" s="226">
        <v>192</v>
      </c>
      <c r="M33" s="226">
        <v>423</v>
      </c>
      <c r="N33" s="226">
        <v>129</v>
      </c>
      <c r="O33" s="226">
        <v>744</v>
      </c>
    </row>
    <row r="34" spans="2:15" x14ac:dyDescent="0.3">
      <c r="B34" t="s">
        <v>33</v>
      </c>
      <c r="C34" t="s">
        <v>49</v>
      </c>
      <c r="D34" t="s">
        <v>53</v>
      </c>
      <c r="E34">
        <v>30</v>
      </c>
      <c r="F34" t="s">
        <v>673</v>
      </c>
      <c r="I34" s="225" t="s">
        <v>33</v>
      </c>
      <c r="J34" s="225" t="s">
        <v>49</v>
      </c>
      <c r="K34" s="225" t="s">
        <v>52</v>
      </c>
      <c r="L34" s="226">
        <v>2</v>
      </c>
      <c r="M34" s="226">
        <v>11</v>
      </c>
      <c r="N34" s="226">
        <v>9</v>
      </c>
      <c r="O34" s="226">
        <v>22</v>
      </c>
    </row>
    <row r="35" spans="2:15" x14ac:dyDescent="0.3">
      <c r="B35" t="s">
        <v>33</v>
      </c>
      <c r="C35" t="s">
        <v>49</v>
      </c>
      <c r="D35" t="s">
        <v>202</v>
      </c>
      <c r="E35">
        <v>79</v>
      </c>
      <c r="F35" t="s">
        <v>673</v>
      </c>
      <c r="I35" s="225" t="s">
        <v>33</v>
      </c>
      <c r="J35" s="225" t="s">
        <v>49</v>
      </c>
      <c r="K35" s="225" t="s">
        <v>49</v>
      </c>
      <c r="L35" s="226">
        <v>91</v>
      </c>
      <c r="M35" s="226">
        <v>325</v>
      </c>
      <c r="N35" s="226">
        <v>117</v>
      </c>
      <c r="O35" s="226">
        <v>533</v>
      </c>
    </row>
    <row r="36" spans="2:15" x14ac:dyDescent="0.3">
      <c r="B36" t="s">
        <v>33</v>
      </c>
      <c r="C36" t="s">
        <v>45</v>
      </c>
      <c r="D36" t="s">
        <v>210</v>
      </c>
      <c r="E36">
        <v>29</v>
      </c>
      <c r="F36" t="s">
        <v>673</v>
      </c>
      <c r="I36" s="225" t="s">
        <v>33</v>
      </c>
      <c r="J36" s="225" t="s">
        <v>49</v>
      </c>
      <c r="K36" s="225" t="s">
        <v>51</v>
      </c>
      <c r="L36" s="226">
        <v>81</v>
      </c>
      <c r="M36" s="226">
        <v>149</v>
      </c>
      <c r="N36" s="226">
        <v>51</v>
      </c>
      <c r="O36" s="226">
        <v>281</v>
      </c>
    </row>
    <row r="37" spans="2:15" x14ac:dyDescent="0.3">
      <c r="B37" t="s">
        <v>33</v>
      </c>
      <c r="C37" t="s">
        <v>45</v>
      </c>
      <c r="D37" t="s">
        <v>48</v>
      </c>
      <c r="E37">
        <v>19</v>
      </c>
      <c r="F37" t="s">
        <v>673</v>
      </c>
      <c r="I37" s="225" t="s">
        <v>33</v>
      </c>
      <c r="J37" s="225" t="s">
        <v>49</v>
      </c>
      <c r="K37" s="225" t="s">
        <v>50</v>
      </c>
      <c r="L37" s="226">
        <v>83</v>
      </c>
      <c r="M37" s="226">
        <v>197</v>
      </c>
      <c r="N37" s="226">
        <v>77</v>
      </c>
      <c r="O37" s="226">
        <v>357</v>
      </c>
    </row>
    <row r="38" spans="2:15" x14ac:dyDescent="0.3">
      <c r="B38" t="s">
        <v>33</v>
      </c>
      <c r="C38" t="s">
        <v>45</v>
      </c>
      <c r="D38" t="s">
        <v>47</v>
      </c>
      <c r="E38">
        <v>81</v>
      </c>
      <c r="F38" t="s">
        <v>673</v>
      </c>
      <c r="I38" s="225" t="s">
        <v>33</v>
      </c>
      <c r="J38" s="225" t="s">
        <v>49</v>
      </c>
      <c r="K38" s="225" t="s">
        <v>53</v>
      </c>
      <c r="L38" s="226">
        <v>30</v>
      </c>
      <c r="M38" s="226">
        <v>76</v>
      </c>
      <c r="N38" s="226">
        <v>31</v>
      </c>
      <c r="O38" s="226">
        <v>137</v>
      </c>
    </row>
    <row r="39" spans="2:15" x14ac:dyDescent="0.3">
      <c r="B39" t="s">
        <v>33</v>
      </c>
      <c r="C39" t="s">
        <v>45</v>
      </c>
      <c r="D39" t="s">
        <v>44</v>
      </c>
      <c r="E39">
        <v>64</v>
      </c>
      <c r="F39" t="s">
        <v>673</v>
      </c>
      <c r="I39" s="225" t="s">
        <v>33</v>
      </c>
      <c r="J39" s="225" t="s">
        <v>49</v>
      </c>
      <c r="K39" s="225" t="s">
        <v>202</v>
      </c>
      <c r="L39" s="226">
        <v>79</v>
      </c>
      <c r="M39" s="226">
        <v>125</v>
      </c>
      <c r="N39" s="226">
        <v>76</v>
      </c>
      <c r="O39" s="226">
        <v>280</v>
      </c>
    </row>
    <row r="40" spans="2:15" x14ac:dyDescent="0.3">
      <c r="B40" t="s">
        <v>33</v>
      </c>
      <c r="C40" t="s">
        <v>45</v>
      </c>
      <c r="D40" t="s">
        <v>46</v>
      </c>
      <c r="E40">
        <v>37</v>
      </c>
      <c r="F40" t="s">
        <v>673</v>
      </c>
      <c r="I40" s="225" t="s">
        <v>33</v>
      </c>
      <c r="J40" s="225" t="s">
        <v>432</v>
      </c>
      <c r="K40" s="225"/>
      <c r="L40" s="226">
        <v>366</v>
      </c>
      <c r="M40" s="226">
        <v>883</v>
      </c>
      <c r="N40" s="226">
        <v>361</v>
      </c>
      <c r="O40" s="226">
        <v>1610</v>
      </c>
    </row>
    <row r="41" spans="2:15" x14ac:dyDescent="0.3">
      <c r="B41" t="s">
        <v>33</v>
      </c>
      <c r="C41" t="s">
        <v>34</v>
      </c>
      <c r="D41" t="s">
        <v>32</v>
      </c>
      <c r="E41">
        <v>7</v>
      </c>
      <c r="F41" t="s">
        <v>673</v>
      </c>
      <c r="I41" s="225" t="s">
        <v>33</v>
      </c>
      <c r="J41" s="225" t="s">
        <v>45</v>
      </c>
      <c r="K41" s="225" t="s">
        <v>210</v>
      </c>
      <c r="L41" s="226">
        <v>29</v>
      </c>
      <c r="M41" s="226">
        <v>61</v>
      </c>
      <c r="N41" s="226">
        <v>26</v>
      </c>
      <c r="O41" s="226">
        <v>116</v>
      </c>
    </row>
    <row r="42" spans="2:15" x14ac:dyDescent="0.3">
      <c r="B42" t="s">
        <v>33</v>
      </c>
      <c r="C42" t="s">
        <v>85</v>
      </c>
      <c r="D42" t="s">
        <v>86</v>
      </c>
      <c r="E42">
        <v>2</v>
      </c>
      <c r="F42" t="s">
        <v>673</v>
      </c>
      <c r="I42" s="225" t="s">
        <v>33</v>
      </c>
      <c r="J42" s="225" t="s">
        <v>45</v>
      </c>
      <c r="K42" s="225" t="s">
        <v>48</v>
      </c>
      <c r="L42" s="226">
        <v>19</v>
      </c>
      <c r="M42" s="226">
        <v>72</v>
      </c>
      <c r="N42" s="226">
        <v>6</v>
      </c>
      <c r="O42" s="226">
        <v>97</v>
      </c>
    </row>
    <row r="43" spans="2:15" x14ac:dyDescent="0.3">
      <c r="B43" t="s">
        <v>33</v>
      </c>
      <c r="C43" t="s">
        <v>85</v>
      </c>
      <c r="D43" t="s">
        <v>219</v>
      </c>
      <c r="E43">
        <v>3</v>
      </c>
      <c r="F43" t="s">
        <v>673</v>
      </c>
      <c r="I43" s="225" t="s">
        <v>33</v>
      </c>
      <c r="J43" s="225" t="s">
        <v>45</v>
      </c>
      <c r="K43" s="225" t="s">
        <v>47</v>
      </c>
      <c r="L43" s="226">
        <v>81</v>
      </c>
      <c r="M43" s="226">
        <v>204</v>
      </c>
      <c r="N43" s="226">
        <v>78</v>
      </c>
      <c r="O43" s="226">
        <v>363</v>
      </c>
    </row>
    <row r="44" spans="2:15" x14ac:dyDescent="0.3">
      <c r="B44" t="s">
        <v>33</v>
      </c>
      <c r="C44" t="s">
        <v>85</v>
      </c>
      <c r="D44" t="s">
        <v>225</v>
      </c>
      <c r="E44">
        <v>8</v>
      </c>
      <c r="F44" t="s">
        <v>673</v>
      </c>
      <c r="I44" s="225" t="s">
        <v>33</v>
      </c>
      <c r="J44" s="225" t="s">
        <v>45</v>
      </c>
      <c r="K44" s="225" t="s">
        <v>44</v>
      </c>
      <c r="L44" s="226">
        <v>64</v>
      </c>
      <c r="M44" s="226">
        <v>93</v>
      </c>
      <c r="N44" s="226">
        <v>42</v>
      </c>
      <c r="O44" s="226">
        <v>199</v>
      </c>
    </row>
    <row r="45" spans="2:15" x14ac:dyDescent="0.3">
      <c r="B45" t="s">
        <v>33</v>
      </c>
      <c r="C45" t="s">
        <v>85</v>
      </c>
      <c r="D45" t="s">
        <v>84</v>
      </c>
      <c r="E45">
        <v>6</v>
      </c>
      <c r="F45" t="s">
        <v>673</v>
      </c>
      <c r="I45" s="225" t="s">
        <v>33</v>
      </c>
      <c r="J45" s="225" t="s">
        <v>45</v>
      </c>
      <c r="K45" s="225" t="s">
        <v>46</v>
      </c>
      <c r="L45" s="226">
        <v>37</v>
      </c>
      <c r="M45" s="226">
        <v>155</v>
      </c>
      <c r="N45" s="226">
        <v>16</v>
      </c>
      <c r="O45" s="226">
        <v>208</v>
      </c>
    </row>
    <row r="46" spans="2:15" x14ac:dyDescent="0.3">
      <c r="B46" t="s">
        <v>33</v>
      </c>
      <c r="C46" t="s">
        <v>85</v>
      </c>
      <c r="D46" t="s">
        <v>85</v>
      </c>
      <c r="E46">
        <v>38</v>
      </c>
      <c r="F46" t="s">
        <v>673</v>
      </c>
      <c r="I46" s="225" t="s">
        <v>33</v>
      </c>
      <c r="J46" s="225" t="s">
        <v>433</v>
      </c>
      <c r="K46" s="225"/>
      <c r="L46" s="226">
        <v>230</v>
      </c>
      <c r="M46" s="226">
        <v>585</v>
      </c>
      <c r="N46" s="226">
        <v>168</v>
      </c>
      <c r="O46" s="226">
        <v>983</v>
      </c>
    </row>
    <row r="47" spans="2:15" x14ac:dyDescent="0.3">
      <c r="B47" t="s">
        <v>33</v>
      </c>
      <c r="C47" t="s">
        <v>85</v>
      </c>
      <c r="D47" t="s">
        <v>87</v>
      </c>
      <c r="E47">
        <v>2</v>
      </c>
      <c r="F47" t="s">
        <v>673</v>
      </c>
      <c r="I47" s="225" t="s">
        <v>33</v>
      </c>
      <c r="J47" s="225" t="s">
        <v>34</v>
      </c>
      <c r="K47" s="225" t="s">
        <v>32</v>
      </c>
      <c r="L47" s="226">
        <v>7</v>
      </c>
      <c r="M47" s="226">
        <v>13</v>
      </c>
      <c r="N47" s="226">
        <v>21</v>
      </c>
      <c r="O47" s="226">
        <v>41</v>
      </c>
    </row>
    <row r="48" spans="2:15" x14ac:dyDescent="0.3">
      <c r="B48" t="s">
        <v>33</v>
      </c>
      <c r="C48" t="s">
        <v>161</v>
      </c>
      <c r="D48" t="s">
        <v>196</v>
      </c>
      <c r="E48">
        <v>7</v>
      </c>
      <c r="F48" t="s">
        <v>673</v>
      </c>
      <c r="I48" s="225" t="s">
        <v>33</v>
      </c>
      <c r="J48" s="225" t="s">
        <v>451</v>
      </c>
      <c r="K48" s="225"/>
      <c r="L48" s="226">
        <v>7</v>
      </c>
      <c r="M48" s="226">
        <v>13</v>
      </c>
      <c r="N48" s="226">
        <v>21</v>
      </c>
      <c r="O48" s="226">
        <v>41</v>
      </c>
    </row>
    <row r="49" spans="2:15" x14ac:dyDescent="0.3">
      <c r="B49" t="s">
        <v>33</v>
      </c>
      <c r="C49" t="s">
        <v>161</v>
      </c>
      <c r="D49" t="s">
        <v>160</v>
      </c>
      <c r="E49">
        <v>15</v>
      </c>
      <c r="F49" t="s">
        <v>673</v>
      </c>
      <c r="I49" s="225" t="s">
        <v>33</v>
      </c>
      <c r="J49" s="225" t="s">
        <v>85</v>
      </c>
      <c r="K49" s="225" t="s">
        <v>86</v>
      </c>
      <c r="L49" s="226">
        <v>2</v>
      </c>
      <c r="M49" s="226">
        <v>15</v>
      </c>
      <c r="N49" s="226"/>
      <c r="O49" s="226">
        <v>17</v>
      </c>
    </row>
    <row r="50" spans="2:15" x14ac:dyDescent="0.3">
      <c r="B50" t="s">
        <v>33</v>
      </c>
      <c r="C50" t="s">
        <v>56</v>
      </c>
      <c r="D50" t="s">
        <v>205</v>
      </c>
      <c r="E50">
        <v>37</v>
      </c>
      <c r="F50" t="s">
        <v>673</v>
      </c>
      <c r="I50" s="225" t="s">
        <v>33</v>
      </c>
      <c r="J50" s="225" t="s">
        <v>85</v>
      </c>
      <c r="K50" s="225" t="s">
        <v>219</v>
      </c>
      <c r="L50" s="226">
        <v>3</v>
      </c>
      <c r="M50" s="226">
        <v>14</v>
      </c>
      <c r="N50" s="226">
        <v>2</v>
      </c>
      <c r="O50" s="226">
        <v>19</v>
      </c>
    </row>
    <row r="51" spans="2:15" x14ac:dyDescent="0.3">
      <c r="B51" t="s">
        <v>33</v>
      </c>
      <c r="C51" t="s">
        <v>56</v>
      </c>
      <c r="D51" t="s">
        <v>56</v>
      </c>
      <c r="E51">
        <v>85</v>
      </c>
      <c r="F51" t="s">
        <v>673</v>
      </c>
      <c r="I51" s="225" t="s">
        <v>33</v>
      </c>
      <c r="J51" s="225" t="s">
        <v>85</v>
      </c>
      <c r="K51" s="225" t="s">
        <v>225</v>
      </c>
      <c r="L51" s="226">
        <v>8</v>
      </c>
      <c r="M51" s="226">
        <v>24</v>
      </c>
      <c r="N51" s="226">
        <v>3</v>
      </c>
      <c r="O51" s="226">
        <v>35</v>
      </c>
    </row>
    <row r="52" spans="2:15" x14ac:dyDescent="0.3">
      <c r="B52" t="s">
        <v>33</v>
      </c>
      <c r="C52" t="s">
        <v>58</v>
      </c>
      <c r="D52" t="s">
        <v>58</v>
      </c>
      <c r="E52">
        <v>53</v>
      </c>
      <c r="F52" t="s">
        <v>673</v>
      </c>
      <c r="I52" s="225" t="s">
        <v>33</v>
      </c>
      <c r="J52" s="225" t="s">
        <v>85</v>
      </c>
      <c r="K52" s="225" t="s">
        <v>84</v>
      </c>
      <c r="L52" s="226">
        <v>6</v>
      </c>
      <c r="M52" s="226">
        <v>24</v>
      </c>
      <c r="N52" s="226">
        <v>3</v>
      </c>
      <c r="O52" s="226">
        <v>33</v>
      </c>
    </row>
    <row r="53" spans="2:15" x14ac:dyDescent="0.3">
      <c r="B53" t="s">
        <v>33</v>
      </c>
      <c r="C53" t="s">
        <v>58</v>
      </c>
      <c r="D53" t="s">
        <v>59</v>
      </c>
      <c r="E53">
        <v>8</v>
      </c>
      <c r="F53" t="s">
        <v>673</v>
      </c>
      <c r="I53" s="225" t="s">
        <v>33</v>
      </c>
      <c r="J53" s="225" t="s">
        <v>85</v>
      </c>
      <c r="K53" s="225" t="s">
        <v>85</v>
      </c>
      <c r="L53" s="226">
        <v>38</v>
      </c>
      <c r="M53" s="226">
        <v>81</v>
      </c>
      <c r="N53" s="226">
        <v>16</v>
      </c>
      <c r="O53" s="226">
        <v>135</v>
      </c>
    </row>
    <row r="54" spans="2:15" x14ac:dyDescent="0.3">
      <c r="B54" t="s">
        <v>33</v>
      </c>
      <c r="C54" t="s">
        <v>58</v>
      </c>
      <c r="D54" t="s">
        <v>57</v>
      </c>
      <c r="E54">
        <v>13</v>
      </c>
      <c r="F54" t="s">
        <v>673</v>
      </c>
      <c r="I54" s="225" t="s">
        <v>33</v>
      </c>
      <c r="J54" s="225" t="s">
        <v>85</v>
      </c>
      <c r="K54" s="225" t="s">
        <v>87</v>
      </c>
      <c r="L54" s="226">
        <v>2</v>
      </c>
      <c r="M54" s="226">
        <v>11</v>
      </c>
      <c r="N54" s="226"/>
      <c r="O54" s="226">
        <v>13</v>
      </c>
    </row>
    <row r="55" spans="2:15" x14ac:dyDescent="0.3">
      <c r="B55" t="s">
        <v>33</v>
      </c>
      <c r="C55" t="s">
        <v>54</v>
      </c>
      <c r="D55" t="s">
        <v>55</v>
      </c>
      <c r="E55">
        <v>7</v>
      </c>
      <c r="F55" t="s">
        <v>673</v>
      </c>
      <c r="I55" s="225" t="s">
        <v>33</v>
      </c>
      <c r="J55" s="225" t="s">
        <v>438</v>
      </c>
      <c r="K55" s="225"/>
      <c r="L55" s="226">
        <v>59</v>
      </c>
      <c r="M55" s="226">
        <v>169</v>
      </c>
      <c r="N55" s="226">
        <v>24</v>
      </c>
      <c r="O55" s="226">
        <v>252</v>
      </c>
    </row>
    <row r="56" spans="2:15" x14ac:dyDescent="0.3">
      <c r="B56" t="s">
        <v>33</v>
      </c>
      <c r="C56" t="s">
        <v>54</v>
      </c>
      <c r="D56" t="s">
        <v>54</v>
      </c>
      <c r="E56">
        <v>64</v>
      </c>
      <c r="F56" t="s">
        <v>673</v>
      </c>
      <c r="I56" s="225" t="s">
        <v>33</v>
      </c>
      <c r="J56" s="225" t="s">
        <v>161</v>
      </c>
      <c r="K56" s="225" t="s">
        <v>196</v>
      </c>
      <c r="L56" s="226">
        <v>7</v>
      </c>
      <c r="M56" s="226">
        <v>22</v>
      </c>
      <c r="N56" s="226">
        <v>1</v>
      </c>
      <c r="O56" s="226">
        <v>30</v>
      </c>
    </row>
    <row r="57" spans="2:15" x14ac:dyDescent="0.3">
      <c r="B57" t="s">
        <v>33</v>
      </c>
      <c r="C57" t="s">
        <v>54</v>
      </c>
      <c r="D57" t="s">
        <v>197</v>
      </c>
      <c r="E57">
        <v>21</v>
      </c>
      <c r="F57" t="s">
        <v>673</v>
      </c>
      <c r="I57" s="225" t="s">
        <v>33</v>
      </c>
      <c r="J57" s="225" t="s">
        <v>161</v>
      </c>
      <c r="K57" s="225" t="s">
        <v>160</v>
      </c>
      <c r="L57" s="226">
        <v>15</v>
      </c>
      <c r="M57" s="226">
        <v>31</v>
      </c>
      <c r="N57" s="226">
        <v>18</v>
      </c>
      <c r="O57" s="226">
        <v>64</v>
      </c>
    </row>
    <row r="58" spans="2:15" x14ac:dyDescent="0.3">
      <c r="B58" t="s">
        <v>33</v>
      </c>
      <c r="C58" t="s">
        <v>54</v>
      </c>
      <c r="D58" t="s">
        <v>194</v>
      </c>
      <c r="E58">
        <v>57</v>
      </c>
      <c r="F58" t="s">
        <v>673</v>
      </c>
      <c r="I58" s="225" t="s">
        <v>33</v>
      </c>
      <c r="J58" s="225" t="s">
        <v>440</v>
      </c>
      <c r="K58" s="225"/>
      <c r="L58" s="226">
        <v>22</v>
      </c>
      <c r="M58" s="226">
        <v>53</v>
      </c>
      <c r="N58" s="226">
        <v>19</v>
      </c>
      <c r="O58" s="226">
        <v>94</v>
      </c>
    </row>
    <row r="59" spans="2:15" x14ac:dyDescent="0.3">
      <c r="B59" t="s">
        <v>33</v>
      </c>
      <c r="C59" t="s">
        <v>63</v>
      </c>
      <c r="D59" t="s">
        <v>82</v>
      </c>
      <c r="E59">
        <v>11</v>
      </c>
      <c r="F59" t="s">
        <v>673</v>
      </c>
      <c r="I59" s="225" t="s">
        <v>33</v>
      </c>
      <c r="J59" s="225" t="s">
        <v>56</v>
      </c>
      <c r="K59" s="225" t="s">
        <v>205</v>
      </c>
      <c r="L59" s="226">
        <v>37</v>
      </c>
      <c r="M59" s="226">
        <v>72</v>
      </c>
      <c r="N59" s="226">
        <v>21</v>
      </c>
      <c r="O59" s="226">
        <v>130</v>
      </c>
    </row>
    <row r="60" spans="2:15" x14ac:dyDescent="0.3">
      <c r="B60" t="s">
        <v>33</v>
      </c>
      <c r="C60" t="s">
        <v>63</v>
      </c>
      <c r="D60" t="s">
        <v>65</v>
      </c>
      <c r="E60">
        <v>4</v>
      </c>
      <c r="F60" t="s">
        <v>673</v>
      </c>
      <c r="I60" s="225" t="s">
        <v>33</v>
      </c>
      <c r="J60" s="225" t="s">
        <v>56</v>
      </c>
      <c r="K60" s="225" t="s">
        <v>56</v>
      </c>
      <c r="L60" s="226">
        <v>85</v>
      </c>
      <c r="M60" s="226">
        <v>309</v>
      </c>
      <c r="N60" s="226">
        <v>53</v>
      </c>
      <c r="O60" s="226">
        <v>447</v>
      </c>
    </row>
    <row r="61" spans="2:15" x14ac:dyDescent="0.3">
      <c r="B61" t="s">
        <v>33</v>
      </c>
      <c r="C61" t="s">
        <v>63</v>
      </c>
      <c r="D61" t="s">
        <v>81</v>
      </c>
      <c r="E61">
        <v>12</v>
      </c>
      <c r="F61" t="s">
        <v>673</v>
      </c>
      <c r="I61" s="225" t="s">
        <v>33</v>
      </c>
      <c r="J61" s="225" t="s">
        <v>441</v>
      </c>
      <c r="K61" s="225"/>
      <c r="L61" s="226">
        <v>122</v>
      </c>
      <c r="M61" s="226">
        <v>381</v>
      </c>
      <c r="N61" s="226">
        <v>74</v>
      </c>
      <c r="O61" s="226">
        <v>577</v>
      </c>
    </row>
    <row r="62" spans="2:15" x14ac:dyDescent="0.3">
      <c r="B62" t="s">
        <v>33</v>
      </c>
      <c r="C62" t="s">
        <v>63</v>
      </c>
      <c r="D62" t="s">
        <v>80</v>
      </c>
      <c r="E62">
        <v>16</v>
      </c>
      <c r="F62" t="s">
        <v>673</v>
      </c>
      <c r="I62" s="225" t="s">
        <v>33</v>
      </c>
      <c r="J62" s="225" t="s">
        <v>58</v>
      </c>
      <c r="K62" s="225" t="s">
        <v>58</v>
      </c>
      <c r="L62" s="226">
        <v>53</v>
      </c>
      <c r="M62" s="226">
        <v>63</v>
      </c>
      <c r="N62" s="226">
        <v>26</v>
      </c>
      <c r="O62" s="226">
        <v>142</v>
      </c>
    </row>
    <row r="63" spans="2:15" x14ac:dyDescent="0.3">
      <c r="B63" t="s">
        <v>33</v>
      </c>
      <c r="C63" t="s">
        <v>63</v>
      </c>
      <c r="D63" t="s">
        <v>64</v>
      </c>
      <c r="E63">
        <v>4</v>
      </c>
      <c r="F63" t="s">
        <v>673</v>
      </c>
      <c r="I63" s="225" t="s">
        <v>33</v>
      </c>
      <c r="J63" s="225" t="s">
        <v>58</v>
      </c>
      <c r="K63" s="225" t="s">
        <v>57</v>
      </c>
      <c r="L63" s="226">
        <v>13</v>
      </c>
      <c r="M63" s="226">
        <v>26</v>
      </c>
      <c r="N63" s="226">
        <v>1</v>
      </c>
      <c r="O63" s="226">
        <v>40</v>
      </c>
    </row>
    <row r="64" spans="2:15" x14ac:dyDescent="0.3">
      <c r="B64" t="s">
        <v>33</v>
      </c>
      <c r="C64" t="s">
        <v>63</v>
      </c>
      <c r="D64" t="s">
        <v>83</v>
      </c>
      <c r="E64">
        <v>2</v>
      </c>
      <c r="F64" t="s">
        <v>673</v>
      </c>
      <c r="I64" s="225" t="s">
        <v>33</v>
      </c>
      <c r="J64" s="225" t="s">
        <v>58</v>
      </c>
      <c r="K64" s="225" t="s">
        <v>59</v>
      </c>
      <c r="L64" s="226">
        <v>8</v>
      </c>
      <c r="M64" s="226">
        <v>23</v>
      </c>
      <c r="N64" s="226">
        <v>3</v>
      </c>
      <c r="O64" s="226">
        <v>34</v>
      </c>
    </row>
    <row r="65" spans="2:15" x14ac:dyDescent="0.3">
      <c r="B65" t="s">
        <v>33</v>
      </c>
      <c r="C65" t="s">
        <v>63</v>
      </c>
      <c r="D65" t="s">
        <v>62</v>
      </c>
      <c r="E65">
        <v>47</v>
      </c>
      <c r="F65" t="s">
        <v>673</v>
      </c>
      <c r="I65" s="225" t="s">
        <v>33</v>
      </c>
      <c r="J65" s="225" t="s">
        <v>443</v>
      </c>
      <c r="K65" s="225"/>
      <c r="L65" s="226">
        <v>74</v>
      </c>
      <c r="M65" s="226">
        <v>112</v>
      </c>
      <c r="N65" s="226">
        <v>30</v>
      </c>
      <c r="O65" s="226">
        <v>216</v>
      </c>
    </row>
    <row r="66" spans="2:15" x14ac:dyDescent="0.3">
      <c r="B66" t="s">
        <v>33</v>
      </c>
      <c r="C66" t="s">
        <v>63</v>
      </c>
      <c r="D66" t="s">
        <v>666</v>
      </c>
      <c r="E66">
        <v>16</v>
      </c>
      <c r="F66" t="s">
        <v>673</v>
      </c>
      <c r="I66" s="225" t="s">
        <v>33</v>
      </c>
      <c r="J66" s="225" t="s">
        <v>54</v>
      </c>
      <c r="K66" s="225" t="s">
        <v>55</v>
      </c>
      <c r="L66" s="226">
        <v>7</v>
      </c>
      <c r="M66" s="226">
        <v>21</v>
      </c>
      <c r="N66" s="226">
        <v>2</v>
      </c>
      <c r="O66" s="226">
        <v>30</v>
      </c>
    </row>
    <row r="67" spans="2:15" x14ac:dyDescent="0.3">
      <c r="B67" t="s">
        <v>33</v>
      </c>
      <c r="C67" t="s">
        <v>66</v>
      </c>
      <c r="D67" t="s">
        <v>68</v>
      </c>
      <c r="E67">
        <v>10</v>
      </c>
      <c r="F67" t="s">
        <v>673</v>
      </c>
      <c r="I67" s="225" t="s">
        <v>33</v>
      </c>
      <c r="J67" s="225" t="s">
        <v>54</v>
      </c>
      <c r="K67" s="225" t="s">
        <v>54</v>
      </c>
      <c r="L67" s="226">
        <v>64</v>
      </c>
      <c r="M67" s="226">
        <v>114</v>
      </c>
      <c r="N67" s="226">
        <v>42</v>
      </c>
      <c r="O67" s="226">
        <v>220</v>
      </c>
    </row>
    <row r="68" spans="2:15" x14ac:dyDescent="0.3">
      <c r="B68" t="s">
        <v>33</v>
      </c>
      <c r="C68" t="s">
        <v>66</v>
      </c>
      <c r="D68" t="s">
        <v>69</v>
      </c>
      <c r="E68">
        <v>15</v>
      </c>
      <c r="F68" t="s">
        <v>673</v>
      </c>
      <c r="I68" s="225" t="s">
        <v>33</v>
      </c>
      <c r="J68" s="225" t="s">
        <v>54</v>
      </c>
      <c r="K68" s="225" t="s">
        <v>197</v>
      </c>
      <c r="L68" s="226">
        <v>21</v>
      </c>
      <c r="M68" s="226">
        <v>100</v>
      </c>
      <c r="N68" s="226">
        <v>10</v>
      </c>
      <c r="O68" s="226">
        <v>131</v>
      </c>
    </row>
    <row r="69" spans="2:15" x14ac:dyDescent="0.3">
      <c r="B69" t="s">
        <v>33</v>
      </c>
      <c r="C69" t="s">
        <v>66</v>
      </c>
      <c r="D69" t="s">
        <v>67</v>
      </c>
      <c r="E69">
        <v>10</v>
      </c>
      <c r="F69" t="s">
        <v>673</v>
      </c>
      <c r="I69" s="225" t="s">
        <v>33</v>
      </c>
      <c r="J69" s="225" t="s">
        <v>54</v>
      </c>
      <c r="K69" s="225" t="s">
        <v>194</v>
      </c>
      <c r="L69" s="226">
        <v>57</v>
      </c>
      <c r="M69" s="226">
        <v>110</v>
      </c>
      <c r="N69" s="226">
        <v>35</v>
      </c>
      <c r="O69" s="226">
        <v>202</v>
      </c>
    </row>
    <row r="70" spans="2:15" x14ac:dyDescent="0.3">
      <c r="B70" t="s">
        <v>33</v>
      </c>
      <c r="C70" t="s">
        <v>66</v>
      </c>
      <c r="D70" t="s">
        <v>66</v>
      </c>
      <c r="E70">
        <v>48</v>
      </c>
      <c r="F70" t="s">
        <v>673</v>
      </c>
      <c r="I70" s="225" t="s">
        <v>33</v>
      </c>
      <c r="J70" s="225" t="s">
        <v>529</v>
      </c>
      <c r="K70" s="225"/>
      <c r="L70" s="226">
        <v>149</v>
      </c>
      <c r="M70" s="226">
        <v>345</v>
      </c>
      <c r="N70" s="226">
        <v>89</v>
      </c>
      <c r="O70" s="226">
        <v>583</v>
      </c>
    </row>
    <row r="71" spans="2:15" x14ac:dyDescent="0.3">
      <c r="B71" t="s">
        <v>163</v>
      </c>
      <c r="C71" t="s">
        <v>164</v>
      </c>
      <c r="D71" t="s">
        <v>177</v>
      </c>
      <c r="E71">
        <v>75</v>
      </c>
      <c r="F71" t="s">
        <v>673</v>
      </c>
      <c r="I71" s="225" t="s">
        <v>33</v>
      </c>
      <c r="J71" s="225" t="s">
        <v>63</v>
      </c>
      <c r="K71" s="225" t="s">
        <v>82</v>
      </c>
      <c r="L71" s="226">
        <v>11</v>
      </c>
      <c r="M71" s="226">
        <v>30</v>
      </c>
      <c r="N71" s="226">
        <v>5</v>
      </c>
      <c r="O71" s="226">
        <v>46</v>
      </c>
    </row>
    <row r="72" spans="2:15" x14ac:dyDescent="0.3">
      <c r="B72" t="s">
        <v>163</v>
      </c>
      <c r="C72" t="s">
        <v>164</v>
      </c>
      <c r="D72" t="s">
        <v>168</v>
      </c>
      <c r="E72">
        <v>24</v>
      </c>
      <c r="F72" t="s">
        <v>673</v>
      </c>
      <c r="I72" s="225" t="s">
        <v>33</v>
      </c>
      <c r="J72" s="225" t="s">
        <v>63</v>
      </c>
      <c r="K72" s="225" t="s">
        <v>65</v>
      </c>
      <c r="L72" s="226">
        <v>4</v>
      </c>
      <c r="M72" s="226">
        <v>1</v>
      </c>
      <c r="N72" s="226"/>
      <c r="O72" s="226">
        <v>5</v>
      </c>
    </row>
    <row r="73" spans="2:15" x14ac:dyDescent="0.3">
      <c r="B73" t="s">
        <v>163</v>
      </c>
      <c r="C73" t="s">
        <v>164</v>
      </c>
      <c r="D73" t="s">
        <v>165</v>
      </c>
      <c r="E73">
        <v>26</v>
      </c>
      <c r="F73" t="s">
        <v>673</v>
      </c>
      <c r="I73" s="225" t="s">
        <v>33</v>
      </c>
      <c r="J73" s="225" t="s">
        <v>63</v>
      </c>
      <c r="K73" s="225" t="s">
        <v>81</v>
      </c>
      <c r="L73" s="226">
        <v>12</v>
      </c>
      <c r="M73" s="226">
        <v>41</v>
      </c>
      <c r="N73" s="226">
        <v>7</v>
      </c>
      <c r="O73" s="226">
        <v>60</v>
      </c>
    </row>
    <row r="74" spans="2:15" x14ac:dyDescent="0.3">
      <c r="B74" t="s">
        <v>163</v>
      </c>
      <c r="C74" t="s">
        <v>167</v>
      </c>
      <c r="D74" t="s">
        <v>186</v>
      </c>
      <c r="E74">
        <v>4</v>
      </c>
      <c r="F74" t="s">
        <v>673</v>
      </c>
      <c r="I74" s="225" t="s">
        <v>33</v>
      </c>
      <c r="J74" s="225" t="s">
        <v>63</v>
      </c>
      <c r="K74" s="225" t="s">
        <v>80</v>
      </c>
      <c r="L74" s="226">
        <v>16</v>
      </c>
      <c r="M74" s="226">
        <v>45</v>
      </c>
      <c r="N74" s="226">
        <v>12</v>
      </c>
      <c r="O74" s="226">
        <v>73</v>
      </c>
    </row>
    <row r="75" spans="2:15" x14ac:dyDescent="0.3">
      <c r="B75" t="s">
        <v>163</v>
      </c>
      <c r="C75" t="s">
        <v>167</v>
      </c>
      <c r="D75" t="s">
        <v>182</v>
      </c>
      <c r="E75">
        <v>4</v>
      </c>
      <c r="F75" t="s">
        <v>673</v>
      </c>
      <c r="I75" s="225" t="s">
        <v>33</v>
      </c>
      <c r="J75" s="225" t="s">
        <v>63</v>
      </c>
      <c r="K75" s="225" t="s">
        <v>64</v>
      </c>
      <c r="L75" s="226">
        <v>4</v>
      </c>
      <c r="M75" s="226">
        <v>19</v>
      </c>
      <c r="N75" s="226">
        <v>3</v>
      </c>
      <c r="O75" s="226">
        <v>26</v>
      </c>
    </row>
    <row r="76" spans="2:15" x14ac:dyDescent="0.3">
      <c r="B76" t="s">
        <v>163</v>
      </c>
      <c r="C76" t="s">
        <v>167</v>
      </c>
      <c r="D76" t="s">
        <v>183</v>
      </c>
      <c r="E76">
        <v>5</v>
      </c>
      <c r="F76" t="s">
        <v>673</v>
      </c>
      <c r="I76" s="225" t="s">
        <v>33</v>
      </c>
      <c r="J76" s="225" t="s">
        <v>63</v>
      </c>
      <c r="K76" s="225" t="s">
        <v>83</v>
      </c>
      <c r="L76" s="226">
        <v>2</v>
      </c>
      <c r="M76" s="226">
        <v>7</v>
      </c>
      <c r="N76" s="226">
        <v>2</v>
      </c>
      <c r="O76" s="226">
        <v>11</v>
      </c>
    </row>
    <row r="77" spans="2:15" x14ac:dyDescent="0.3">
      <c r="B77" t="s">
        <v>163</v>
      </c>
      <c r="C77" t="s">
        <v>167</v>
      </c>
      <c r="D77" t="s">
        <v>167</v>
      </c>
      <c r="E77">
        <v>7</v>
      </c>
      <c r="F77" t="s">
        <v>673</v>
      </c>
      <c r="I77" s="225" t="s">
        <v>33</v>
      </c>
      <c r="J77" s="225" t="s">
        <v>63</v>
      </c>
      <c r="K77" s="225" t="s">
        <v>62</v>
      </c>
      <c r="L77" s="226">
        <v>47</v>
      </c>
      <c r="M77" s="226">
        <v>160</v>
      </c>
      <c r="N77" s="226">
        <v>34</v>
      </c>
      <c r="O77" s="226">
        <v>241</v>
      </c>
    </row>
    <row r="78" spans="2:15" x14ac:dyDescent="0.3">
      <c r="B78" t="s">
        <v>163</v>
      </c>
      <c r="C78" t="s">
        <v>167</v>
      </c>
      <c r="D78" t="s">
        <v>414</v>
      </c>
      <c r="E78">
        <v>7</v>
      </c>
      <c r="F78" t="s">
        <v>673</v>
      </c>
      <c r="I78" s="225" t="s">
        <v>33</v>
      </c>
      <c r="J78" s="225" t="s">
        <v>63</v>
      </c>
      <c r="K78" s="225" t="s">
        <v>666</v>
      </c>
      <c r="L78" s="226">
        <v>16</v>
      </c>
      <c r="M78" s="226">
        <v>8</v>
      </c>
      <c r="N78" s="226">
        <v>9</v>
      </c>
      <c r="O78" s="226">
        <v>33</v>
      </c>
    </row>
    <row r="79" spans="2:15" x14ac:dyDescent="0.3">
      <c r="B79" t="s">
        <v>163</v>
      </c>
      <c r="C79" t="s">
        <v>167</v>
      </c>
      <c r="D79" t="s">
        <v>187</v>
      </c>
      <c r="E79">
        <v>2</v>
      </c>
      <c r="F79" t="s">
        <v>673</v>
      </c>
      <c r="I79" s="225" t="s">
        <v>33</v>
      </c>
      <c r="J79" s="225" t="s">
        <v>536</v>
      </c>
      <c r="K79" s="225"/>
      <c r="L79" s="226">
        <v>112</v>
      </c>
      <c r="M79" s="226">
        <v>311</v>
      </c>
      <c r="N79" s="226">
        <v>72</v>
      </c>
      <c r="O79" s="226">
        <v>495</v>
      </c>
    </row>
    <row r="80" spans="2:15" x14ac:dyDescent="0.3">
      <c r="B80" t="s">
        <v>163</v>
      </c>
      <c r="C80" t="s">
        <v>167</v>
      </c>
      <c r="D80" t="s">
        <v>180</v>
      </c>
      <c r="E80">
        <v>1</v>
      </c>
      <c r="F80" t="s">
        <v>673</v>
      </c>
      <c r="I80" s="225" t="s">
        <v>33</v>
      </c>
      <c r="J80" s="225" t="s">
        <v>66</v>
      </c>
      <c r="K80" s="225" t="s">
        <v>68</v>
      </c>
      <c r="L80" s="226">
        <v>10</v>
      </c>
      <c r="M80" s="226">
        <v>33</v>
      </c>
      <c r="N80" s="226">
        <v>1</v>
      </c>
      <c r="O80" s="226">
        <v>44</v>
      </c>
    </row>
    <row r="81" spans="2:15" x14ac:dyDescent="0.3">
      <c r="B81" t="s">
        <v>163</v>
      </c>
      <c r="C81" t="s">
        <v>167</v>
      </c>
      <c r="D81" t="s">
        <v>184</v>
      </c>
      <c r="E81">
        <v>1</v>
      </c>
      <c r="F81" t="s">
        <v>673</v>
      </c>
      <c r="I81" s="225" t="s">
        <v>33</v>
      </c>
      <c r="J81" s="225" t="s">
        <v>66</v>
      </c>
      <c r="K81" s="225" t="s">
        <v>69</v>
      </c>
      <c r="L81" s="226">
        <v>15</v>
      </c>
      <c r="M81" s="226">
        <v>32</v>
      </c>
      <c r="N81" s="226">
        <v>11</v>
      </c>
      <c r="O81" s="226">
        <v>58</v>
      </c>
    </row>
    <row r="82" spans="2:15" x14ac:dyDescent="0.3">
      <c r="B82" t="s">
        <v>163</v>
      </c>
      <c r="C82" t="s">
        <v>167</v>
      </c>
      <c r="D82" t="s">
        <v>179</v>
      </c>
      <c r="E82">
        <v>7</v>
      </c>
      <c r="F82" t="s">
        <v>673</v>
      </c>
      <c r="I82" s="225" t="s">
        <v>33</v>
      </c>
      <c r="J82" s="225" t="s">
        <v>66</v>
      </c>
      <c r="K82" s="225" t="s">
        <v>67</v>
      </c>
      <c r="L82" s="226">
        <v>10</v>
      </c>
      <c r="M82" s="226">
        <v>31</v>
      </c>
      <c r="N82" s="226">
        <v>3</v>
      </c>
      <c r="O82" s="226">
        <v>44</v>
      </c>
    </row>
    <row r="83" spans="2:15" x14ac:dyDescent="0.3">
      <c r="B83" t="s">
        <v>163</v>
      </c>
      <c r="C83" t="s">
        <v>167</v>
      </c>
      <c r="D83" t="s">
        <v>166</v>
      </c>
      <c r="E83">
        <v>1</v>
      </c>
      <c r="F83" t="s">
        <v>673</v>
      </c>
      <c r="I83" s="225" t="s">
        <v>33</v>
      </c>
      <c r="J83" s="225" t="s">
        <v>66</v>
      </c>
      <c r="K83" s="225" t="s">
        <v>66</v>
      </c>
      <c r="L83" s="226">
        <v>48</v>
      </c>
      <c r="M83" s="226">
        <v>196</v>
      </c>
      <c r="N83" s="226">
        <v>25</v>
      </c>
      <c r="O83" s="226">
        <v>269</v>
      </c>
    </row>
    <row r="84" spans="2:15" x14ac:dyDescent="0.3">
      <c r="B84" t="s">
        <v>163</v>
      </c>
      <c r="C84" t="s">
        <v>167</v>
      </c>
      <c r="D84" t="s">
        <v>185</v>
      </c>
      <c r="E84">
        <v>2</v>
      </c>
      <c r="F84" t="s">
        <v>673</v>
      </c>
      <c r="I84" s="225" t="s">
        <v>33</v>
      </c>
      <c r="J84" s="225" t="s">
        <v>447</v>
      </c>
      <c r="K84" s="225"/>
      <c r="L84" s="226">
        <v>83</v>
      </c>
      <c r="M84" s="226">
        <v>292</v>
      </c>
      <c r="N84" s="226">
        <v>40</v>
      </c>
      <c r="O84" s="226">
        <v>415</v>
      </c>
    </row>
    <row r="85" spans="2:15" x14ac:dyDescent="0.3">
      <c r="B85" t="s">
        <v>163</v>
      </c>
      <c r="C85" t="s">
        <v>167</v>
      </c>
      <c r="D85" t="s">
        <v>181</v>
      </c>
      <c r="E85">
        <v>3</v>
      </c>
      <c r="F85" t="s">
        <v>673</v>
      </c>
      <c r="I85" s="225" t="s">
        <v>426</v>
      </c>
      <c r="J85" s="225"/>
      <c r="K85" s="225"/>
      <c r="L85" s="226">
        <v>2095</v>
      </c>
      <c r="M85" s="226">
        <v>5284</v>
      </c>
      <c r="N85" s="226">
        <v>1505</v>
      </c>
      <c r="O85" s="226">
        <v>8884</v>
      </c>
    </row>
    <row r="86" spans="2:15" x14ac:dyDescent="0.3">
      <c r="B86" t="s">
        <v>163</v>
      </c>
      <c r="C86" t="s">
        <v>169</v>
      </c>
      <c r="D86" t="s">
        <v>176</v>
      </c>
      <c r="E86">
        <v>14</v>
      </c>
      <c r="F86" t="s">
        <v>673</v>
      </c>
      <c r="I86" s="225" t="s">
        <v>163</v>
      </c>
      <c r="J86" s="225" t="s">
        <v>164</v>
      </c>
      <c r="K86" s="225" t="s">
        <v>177</v>
      </c>
      <c r="L86" s="226">
        <v>75</v>
      </c>
      <c r="M86" s="226">
        <v>83</v>
      </c>
      <c r="N86" s="226">
        <v>36</v>
      </c>
      <c r="O86" s="226">
        <v>194</v>
      </c>
    </row>
    <row r="87" spans="2:15" x14ac:dyDescent="0.3">
      <c r="B87" t="s">
        <v>163</v>
      </c>
      <c r="C87" t="s">
        <v>169</v>
      </c>
      <c r="D87" t="s">
        <v>173</v>
      </c>
      <c r="E87">
        <v>5</v>
      </c>
      <c r="F87" t="s">
        <v>673</v>
      </c>
      <c r="I87" s="225" t="s">
        <v>163</v>
      </c>
      <c r="J87" s="225" t="s">
        <v>164</v>
      </c>
      <c r="K87" s="225" t="s">
        <v>178</v>
      </c>
      <c r="M87" s="226">
        <v>12</v>
      </c>
      <c r="N87" s="226">
        <v>2</v>
      </c>
      <c r="O87" s="226">
        <v>14</v>
      </c>
    </row>
    <row r="88" spans="2:15" x14ac:dyDescent="0.3">
      <c r="B88" t="s">
        <v>163</v>
      </c>
      <c r="C88" t="s">
        <v>169</v>
      </c>
      <c r="D88" t="s">
        <v>200</v>
      </c>
      <c r="E88">
        <v>3</v>
      </c>
      <c r="F88" t="s">
        <v>673</v>
      </c>
      <c r="I88" s="225" t="s">
        <v>163</v>
      </c>
      <c r="J88" s="225" t="s">
        <v>164</v>
      </c>
      <c r="K88" s="225" t="s">
        <v>168</v>
      </c>
      <c r="L88" s="226">
        <v>24</v>
      </c>
      <c r="M88" s="226">
        <v>39</v>
      </c>
      <c r="N88" s="226">
        <v>17</v>
      </c>
      <c r="O88" s="226">
        <v>80</v>
      </c>
    </row>
    <row r="89" spans="2:15" x14ac:dyDescent="0.3">
      <c r="B89" t="s">
        <v>163</v>
      </c>
      <c r="C89" t="s">
        <v>169</v>
      </c>
      <c r="D89" t="s">
        <v>171</v>
      </c>
      <c r="E89">
        <v>1</v>
      </c>
      <c r="F89" t="s">
        <v>673</v>
      </c>
      <c r="I89" s="225" t="s">
        <v>163</v>
      </c>
      <c r="J89" s="225" t="s">
        <v>164</v>
      </c>
      <c r="K89" s="225" t="s">
        <v>165</v>
      </c>
      <c r="L89" s="226">
        <v>26</v>
      </c>
      <c r="M89" s="226">
        <v>108</v>
      </c>
      <c r="N89" s="226">
        <v>33</v>
      </c>
      <c r="O89" s="226">
        <v>167</v>
      </c>
    </row>
    <row r="90" spans="2:15" x14ac:dyDescent="0.3">
      <c r="B90" t="s">
        <v>163</v>
      </c>
      <c r="C90" t="s">
        <v>169</v>
      </c>
      <c r="D90" t="s">
        <v>172</v>
      </c>
      <c r="E90">
        <v>19</v>
      </c>
      <c r="F90" t="s">
        <v>673</v>
      </c>
      <c r="I90" s="225" t="s">
        <v>163</v>
      </c>
      <c r="J90" s="225" t="s">
        <v>430</v>
      </c>
      <c r="K90" s="225"/>
      <c r="L90" s="226">
        <v>125</v>
      </c>
      <c r="M90" s="226">
        <v>242</v>
      </c>
      <c r="N90" s="226">
        <v>88</v>
      </c>
      <c r="O90" s="226">
        <v>455</v>
      </c>
    </row>
    <row r="91" spans="2:15" x14ac:dyDescent="0.3">
      <c r="B91" t="s">
        <v>163</v>
      </c>
      <c r="C91" t="s">
        <v>169</v>
      </c>
      <c r="D91" t="s">
        <v>174</v>
      </c>
      <c r="E91">
        <v>1</v>
      </c>
      <c r="F91" t="s">
        <v>673</v>
      </c>
      <c r="I91" s="225" t="s">
        <v>163</v>
      </c>
      <c r="J91" s="225" t="s">
        <v>167</v>
      </c>
      <c r="K91" s="225" t="s">
        <v>186</v>
      </c>
      <c r="L91" s="226">
        <v>4</v>
      </c>
      <c r="M91" s="226">
        <v>22</v>
      </c>
      <c r="N91" s="226">
        <v>1</v>
      </c>
      <c r="O91" s="226">
        <v>27</v>
      </c>
    </row>
    <row r="92" spans="2:15" x14ac:dyDescent="0.3">
      <c r="B92" t="s">
        <v>163</v>
      </c>
      <c r="C92" t="s">
        <v>169</v>
      </c>
      <c r="D92" t="s">
        <v>169</v>
      </c>
      <c r="E92">
        <v>9</v>
      </c>
      <c r="F92" t="s">
        <v>673</v>
      </c>
      <c r="I92" s="225" t="s">
        <v>163</v>
      </c>
      <c r="J92" s="225" t="s">
        <v>167</v>
      </c>
      <c r="K92" s="225" t="s">
        <v>182</v>
      </c>
      <c r="L92" s="226">
        <v>4</v>
      </c>
      <c r="M92" s="226">
        <v>16</v>
      </c>
      <c r="N92" s="226"/>
      <c r="O92" s="226">
        <v>20</v>
      </c>
    </row>
    <row r="93" spans="2:15" x14ac:dyDescent="0.3">
      <c r="B93" t="s">
        <v>163</v>
      </c>
      <c r="C93" t="s">
        <v>169</v>
      </c>
      <c r="D93" t="s">
        <v>208</v>
      </c>
      <c r="E93">
        <v>7</v>
      </c>
      <c r="F93" t="s">
        <v>673</v>
      </c>
      <c r="I93" s="225" t="s">
        <v>163</v>
      </c>
      <c r="J93" s="225" t="s">
        <v>167</v>
      </c>
      <c r="K93" s="225" t="s">
        <v>183</v>
      </c>
      <c r="L93" s="226">
        <v>5</v>
      </c>
      <c r="M93" s="226">
        <v>5</v>
      </c>
      <c r="N93" s="226"/>
      <c r="O93" s="226">
        <v>10</v>
      </c>
    </row>
    <row r="94" spans="2:15" x14ac:dyDescent="0.3">
      <c r="B94" t="s">
        <v>163</v>
      </c>
      <c r="C94" t="s">
        <v>169</v>
      </c>
      <c r="D94" t="s">
        <v>175</v>
      </c>
      <c r="E94">
        <v>4</v>
      </c>
      <c r="F94" t="s">
        <v>673</v>
      </c>
      <c r="I94" s="225" t="s">
        <v>163</v>
      </c>
      <c r="J94" s="225" t="s">
        <v>167</v>
      </c>
      <c r="K94" s="225" t="s">
        <v>167</v>
      </c>
      <c r="L94" s="226">
        <v>7</v>
      </c>
      <c r="M94" s="226">
        <v>20</v>
      </c>
      <c r="N94" s="226">
        <v>8</v>
      </c>
      <c r="O94" s="226">
        <v>35</v>
      </c>
    </row>
    <row r="95" spans="2:15" x14ac:dyDescent="0.3">
      <c r="B95" t="s">
        <v>92</v>
      </c>
      <c r="C95" t="s">
        <v>97</v>
      </c>
      <c r="D95" t="s">
        <v>98</v>
      </c>
      <c r="E95">
        <v>14</v>
      </c>
      <c r="F95" t="s">
        <v>673</v>
      </c>
      <c r="I95" s="225" t="s">
        <v>163</v>
      </c>
      <c r="J95" s="225" t="s">
        <v>167</v>
      </c>
      <c r="K95" s="225" t="s">
        <v>188</v>
      </c>
      <c r="M95" s="226">
        <v>11</v>
      </c>
      <c r="N95" s="226">
        <v>4</v>
      </c>
      <c r="O95" s="226">
        <v>15</v>
      </c>
    </row>
    <row r="96" spans="2:15" x14ac:dyDescent="0.3">
      <c r="B96" t="s">
        <v>92</v>
      </c>
      <c r="C96" t="s">
        <v>97</v>
      </c>
      <c r="D96" t="s">
        <v>106</v>
      </c>
      <c r="E96">
        <v>6</v>
      </c>
      <c r="F96" t="s">
        <v>673</v>
      </c>
      <c r="I96" s="225" t="s">
        <v>163</v>
      </c>
      <c r="J96" s="225" t="s">
        <v>167</v>
      </c>
      <c r="K96" s="225" t="s">
        <v>187</v>
      </c>
      <c r="L96" s="226">
        <v>2</v>
      </c>
      <c r="M96" s="226">
        <v>1</v>
      </c>
      <c r="N96" s="226">
        <v>2</v>
      </c>
      <c r="O96" s="226">
        <v>5</v>
      </c>
    </row>
    <row r="97" spans="2:15" x14ac:dyDescent="0.3">
      <c r="B97" t="s">
        <v>92</v>
      </c>
      <c r="C97" t="s">
        <v>97</v>
      </c>
      <c r="D97" t="s">
        <v>97</v>
      </c>
      <c r="E97">
        <v>35</v>
      </c>
      <c r="F97" t="s">
        <v>673</v>
      </c>
      <c r="I97" s="225" t="s">
        <v>163</v>
      </c>
      <c r="J97" s="225" t="s">
        <v>167</v>
      </c>
      <c r="K97" s="225" t="s">
        <v>180</v>
      </c>
      <c r="L97" s="226">
        <v>1</v>
      </c>
      <c r="M97" s="226">
        <v>3</v>
      </c>
      <c r="N97" s="226"/>
      <c r="O97" s="226">
        <v>4</v>
      </c>
    </row>
    <row r="98" spans="2:15" x14ac:dyDescent="0.3">
      <c r="B98" t="s">
        <v>92</v>
      </c>
      <c r="C98" t="s">
        <v>97</v>
      </c>
      <c r="D98" t="s">
        <v>105</v>
      </c>
      <c r="E98">
        <v>31</v>
      </c>
      <c r="F98" t="s">
        <v>673</v>
      </c>
      <c r="I98" s="225" t="s">
        <v>163</v>
      </c>
      <c r="J98" s="225" t="s">
        <v>167</v>
      </c>
      <c r="K98" s="225" t="s">
        <v>184</v>
      </c>
      <c r="L98" s="226">
        <v>1</v>
      </c>
      <c r="N98" s="226"/>
      <c r="O98" s="226">
        <v>1</v>
      </c>
    </row>
    <row r="99" spans="2:15" x14ac:dyDescent="0.3">
      <c r="B99" t="s">
        <v>92</v>
      </c>
      <c r="C99" t="s">
        <v>97</v>
      </c>
      <c r="D99" t="s">
        <v>99</v>
      </c>
      <c r="E99">
        <v>4</v>
      </c>
      <c r="F99" t="s">
        <v>673</v>
      </c>
      <c r="I99" s="225" t="s">
        <v>163</v>
      </c>
      <c r="J99" s="225" t="s">
        <v>167</v>
      </c>
      <c r="K99" s="225" t="s">
        <v>179</v>
      </c>
      <c r="L99" s="226">
        <v>7</v>
      </c>
      <c r="M99" s="226">
        <v>15</v>
      </c>
      <c r="N99" s="226">
        <v>2</v>
      </c>
      <c r="O99" s="226">
        <v>24</v>
      </c>
    </row>
    <row r="100" spans="2:15" x14ac:dyDescent="0.3">
      <c r="B100" t="s">
        <v>92</v>
      </c>
      <c r="C100" t="s">
        <v>91</v>
      </c>
      <c r="D100" t="s">
        <v>91</v>
      </c>
      <c r="E100">
        <v>58</v>
      </c>
      <c r="F100" t="s">
        <v>673</v>
      </c>
      <c r="I100" s="225" t="s">
        <v>163</v>
      </c>
      <c r="J100" s="225" t="s">
        <v>167</v>
      </c>
      <c r="K100" s="225" t="s">
        <v>166</v>
      </c>
      <c r="L100" s="226">
        <v>1</v>
      </c>
      <c r="M100" s="226">
        <v>3</v>
      </c>
      <c r="N100" s="226">
        <v>1</v>
      </c>
      <c r="O100" s="226">
        <v>5</v>
      </c>
    </row>
    <row r="101" spans="2:15" x14ac:dyDescent="0.3">
      <c r="B101" t="s">
        <v>92</v>
      </c>
      <c r="C101" t="s">
        <v>91</v>
      </c>
      <c r="D101" t="s">
        <v>100</v>
      </c>
      <c r="E101">
        <v>7</v>
      </c>
      <c r="F101" t="s">
        <v>673</v>
      </c>
      <c r="I101" s="225" t="s">
        <v>163</v>
      </c>
      <c r="J101" s="225" t="s">
        <v>167</v>
      </c>
      <c r="K101" s="225" t="s">
        <v>185</v>
      </c>
      <c r="L101" s="226">
        <v>2</v>
      </c>
      <c r="M101" s="226">
        <v>12</v>
      </c>
      <c r="N101" s="226"/>
      <c r="O101" s="226">
        <v>14</v>
      </c>
    </row>
    <row r="102" spans="2:15" x14ac:dyDescent="0.3">
      <c r="B102" t="s">
        <v>92</v>
      </c>
      <c r="C102" t="s">
        <v>118</v>
      </c>
      <c r="D102" t="s">
        <v>121</v>
      </c>
      <c r="E102">
        <v>5</v>
      </c>
      <c r="F102" t="s">
        <v>673</v>
      </c>
      <c r="I102" s="225" t="s">
        <v>163</v>
      </c>
      <c r="J102" s="225" t="s">
        <v>167</v>
      </c>
      <c r="K102" s="225" t="s">
        <v>181</v>
      </c>
      <c r="L102" s="226">
        <v>3</v>
      </c>
      <c r="M102" s="226">
        <v>11</v>
      </c>
      <c r="N102" s="226">
        <v>2</v>
      </c>
      <c r="O102" s="226">
        <v>16</v>
      </c>
    </row>
    <row r="103" spans="2:15" x14ac:dyDescent="0.3">
      <c r="B103" t="s">
        <v>92</v>
      </c>
      <c r="C103" t="s">
        <v>118</v>
      </c>
      <c r="D103" t="s">
        <v>124</v>
      </c>
      <c r="E103">
        <v>3</v>
      </c>
      <c r="F103" t="s">
        <v>673</v>
      </c>
      <c r="I103" s="225" t="s">
        <v>163</v>
      </c>
      <c r="J103" s="225" t="s">
        <v>167</v>
      </c>
      <c r="K103" s="225" t="s">
        <v>414</v>
      </c>
      <c r="L103" s="226">
        <v>7</v>
      </c>
      <c r="M103" s="226">
        <v>20</v>
      </c>
      <c r="N103" s="226">
        <v>3</v>
      </c>
      <c r="O103" s="226">
        <v>30</v>
      </c>
    </row>
    <row r="104" spans="2:15" x14ac:dyDescent="0.3">
      <c r="B104" t="s">
        <v>92</v>
      </c>
      <c r="C104" t="s">
        <v>118</v>
      </c>
      <c r="D104" t="s">
        <v>199</v>
      </c>
      <c r="E104">
        <v>4</v>
      </c>
      <c r="F104" t="s">
        <v>673</v>
      </c>
      <c r="I104" s="225" t="s">
        <v>163</v>
      </c>
      <c r="J104" s="225" t="s">
        <v>167</v>
      </c>
      <c r="K104" s="225" t="s">
        <v>189</v>
      </c>
      <c r="M104" s="226">
        <v>3</v>
      </c>
      <c r="N104" s="226"/>
      <c r="O104" s="226">
        <v>3</v>
      </c>
    </row>
    <row r="105" spans="2:15" x14ac:dyDescent="0.3">
      <c r="B105" t="s">
        <v>92</v>
      </c>
      <c r="C105" t="s">
        <v>118</v>
      </c>
      <c r="D105" t="s">
        <v>120</v>
      </c>
      <c r="E105">
        <v>4</v>
      </c>
      <c r="F105" t="s">
        <v>673</v>
      </c>
      <c r="I105" s="225" t="s">
        <v>163</v>
      </c>
      <c r="J105" s="225" t="s">
        <v>547</v>
      </c>
      <c r="K105" s="225"/>
      <c r="L105" s="226">
        <v>44</v>
      </c>
      <c r="M105" s="226">
        <v>142</v>
      </c>
      <c r="N105" s="226">
        <v>23</v>
      </c>
      <c r="O105" s="226">
        <v>209</v>
      </c>
    </row>
    <row r="106" spans="2:15" x14ac:dyDescent="0.3">
      <c r="B106" t="s">
        <v>92</v>
      </c>
      <c r="C106" t="s">
        <v>118</v>
      </c>
      <c r="D106" t="s">
        <v>198</v>
      </c>
      <c r="E106">
        <v>4</v>
      </c>
      <c r="F106" t="s">
        <v>673</v>
      </c>
      <c r="I106" s="225" t="s">
        <v>163</v>
      </c>
      <c r="J106" s="225" t="s">
        <v>169</v>
      </c>
      <c r="K106" s="225" t="s">
        <v>176</v>
      </c>
      <c r="L106" s="226">
        <v>14</v>
      </c>
      <c r="M106" s="226">
        <v>10</v>
      </c>
      <c r="N106" s="226">
        <v>11</v>
      </c>
      <c r="O106" s="226">
        <v>35</v>
      </c>
    </row>
    <row r="107" spans="2:15" x14ac:dyDescent="0.3">
      <c r="B107" t="s">
        <v>92</v>
      </c>
      <c r="C107" t="s">
        <v>118</v>
      </c>
      <c r="D107" t="s">
        <v>118</v>
      </c>
      <c r="E107">
        <v>19</v>
      </c>
      <c r="F107" t="s">
        <v>673</v>
      </c>
      <c r="I107" s="225" t="s">
        <v>163</v>
      </c>
      <c r="J107" s="225" t="s">
        <v>169</v>
      </c>
      <c r="K107" s="225" t="s">
        <v>173</v>
      </c>
      <c r="L107" s="226">
        <v>5</v>
      </c>
      <c r="M107" s="226">
        <v>4</v>
      </c>
      <c r="N107" s="226">
        <v>1</v>
      </c>
      <c r="O107" s="226">
        <v>10</v>
      </c>
    </row>
    <row r="108" spans="2:15" x14ac:dyDescent="0.3">
      <c r="B108" t="s">
        <v>92</v>
      </c>
      <c r="C108" t="s">
        <v>118</v>
      </c>
      <c r="D108" t="s">
        <v>122</v>
      </c>
      <c r="E108">
        <v>1</v>
      </c>
      <c r="F108" t="s">
        <v>673</v>
      </c>
      <c r="I108" s="225" t="s">
        <v>163</v>
      </c>
      <c r="J108" s="225" t="s">
        <v>169</v>
      </c>
      <c r="K108" s="225" t="s">
        <v>170</v>
      </c>
      <c r="M108" s="226">
        <v>16</v>
      </c>
      <c r="N108" s="226">
        <v>1</v>
      </c>
      <c r="O108" s="226">
        <v>17</v>
      </c>
    </row>
    <row r="109" spans="2:15" x14ac:dyDescent="0.3">
      <c r="B109" t="s">
        <v>92</v>
      </c>
      <c r="C109" t="s">
        <v>118</v>
      </c>
      <c r="D109" t="s">
        <v>209</v>
      </c>
      <c r="E109">
        <v>3</v>
      </c>
      <c r="F109" t="s">
        <v>673</v>
      </c>
      <c r="I109" s="225" t="s">
        <v>163</v>
      </c>
      <c r="J109" s="225" t="s">
        <v>169</v>
      </c>
      <c r="K109" s="225" t="s">
        <v>200</v>
      </c>
      <c r="L109" s="226">
        <v>3</v>
      </c>
      <c r="M109" s="226">
        <v>5</v>
      </c>
      <c r="N109" s="226">
        <v>2</v>
      </c>
      <c r="O109" s="226">
        <v>10</v>
      </c>
    </row>
    <row r="110" spans="2:15" x14ac:dyDescent="0.3">
      <c r="B110" t="s">
        <v>92</v>
      </c>
      <c r="C110" t="s">
        <v>118</v>
      </c>
      <c r="D110" t="s">
        <v>119</v>
      </c>
      <c r="E110">
        <v>18</v>
      </c>
      <c r="F110" t="s">
        <v>673</v>
      </c>
      <c r="I110" s="225" t="s">
        <v>163</v>
      </c>
      <c r="J110" s="225" t="s">
        <v>169</v>
      </c>
      <c r="K110" s="225" t="s">
        <v>171</v>
      </c>
      <c r="L110" s="226">
        <v>1</v>
      </c>
      <c r="M110" s="226">
        <v>26</v>
      </c>
      <c r="N110" s="226">
        <v>4</v>
      </c>
      <c r="O110" s="226">
        <v>31</v>
      </c>
    </row>
    <row r="111" spans="2:15" x14ac:dyDescent="0.3">
      <c r="B111" t="s">
        <v>92</v>
      </c>
      <c r="C111" t="s">
        <v>118</v>
      </c>
      <c r="D111" t="s">
        <v>123</v>
      </c>
      <c r="E111">
        <v>3</v>
      </c>
      <c r="F111" t="s">
        <v>673</v>
      </c>
      <c r="I111" s="225" t="s">
        <v>163</v>
      </c>
      <c r="J111" s="225" t="s">
        <v>169</v>
      </c>
      <c r="K111" s="225" t="s">
        <v>172</v>
      </c>
      <c r="L111" s="226">
        <v>19</v>
      </c>
      <c r="M111" s="226">
        <v>6</v>
      </c>
      <c r="N111" s="226">
        <v>4</v>
      </c>
      <c r="O111" s="226">
        <v>29</v>
      </c>
    </row>
    <row r="112" spans="2:15" x14ac:dyDescent="0.3">
      <c r="B112" t="s">
        <v>92</v>
      </c>
      <c r="C112" t="s">
        <v>118</v>
      </c>
      <c r="D112" t="s">
        <v>719</v>
      </c>
      <c r="E112">
        <v>1</v>
      </c>
      <c r="F112" t="s">
        <v>673</v>
      </c>
      <c r="I112" s="225" t="s">
        <v>163</v>
      </c>
      <c r="J112" s="225" t="s">
        <v>169</v>
      </c>
      <c r="K112" s="225" t="s">
        <v>174</v>
      </c>
      <c r="L112" s="226">
        <v>1</v>
      </c>
      <c r="M112" s="226">
        <v>51</v>
      </c>
      <c r="N112" s="226">
        <v>1</v>
      </c>
      <c r="O112" s="226">
        <v>53</v>
      </c>
    </row>
    <row r="113" spans="2:15" x14ac:dyDescent="0.3">
      <c r="B113" t="s">
        <v>92</v>
      </c>
      <c r="C113" t="s">
        <v>92</v>
      </c>
      <c r="D113" t="s">
        <v>222</v>
      </c>
      <c r="E113">
        <v>58</v>
      </c>
      <c r="F113" t="s">
        <v>673</v>
      </c>
      <c r="I113" s="225" t="s">
        <v>163</v>
      </c>
      <c r="J113" s="225" t="s">
        <v>169</v>
      </c>
      <c r="K113" s="225" t="s">
        <v>169</v>
      </c>
      <c r="L113" s="226">
        <v>9</v>
      </c>
      <c r="M113" s="226">
        <v>46</v>
      </c>
      <c r="N113" s="226">
        <v>7</v>
      </c>
      <c r="O113" s="226">
        <v>62</v>
      </c>
    </row>
    <row r="114" spans="2:15" x14ac:dyDescent="0.3">
      <c r="B114" t="s">
        <v>92</v>
      </c>
      <c r="C114" t="s">
        <v>92</v>
      </c>
      <c r="D114" t="s">
        <v>96</v>
      </c>
      <c r="E114">
        <v>5</v>
      </c>
      <c r="F114" t="s">
        <v>673</v>
      </c>
      <c r="I114" s="225" t="s">
        <v>163</v>
      </c>
      <c r="J114" s="225" t="s">
        <v>169</v>
      </c>
      <c r="K114" s="225" t="s">
        <v>208</v>
      </c>
      <c r="L114" s="226">
        <v>7</v>
      </c>
      <c r="M114" s="226">
        <v>7</v>
      </c>
      <c r="N114" s="226"/>
      <c r="O114" s="226">
        <v>14</v>
      </c>
    </row>
    <row r="115" spans="2:15" x14ac:dyDescent="0.3">
      <c r="B115" t="s">
        <v>92</v>
      </c>
      <c r="C115" t="s">
        <v>92</v>
      </c>
      <c r="D115" t="s">
        <v>93</v>
      </c>
      <c r="E115">
        <v>143</v>
      </c>
      <c r="F115" t="s">
        <v>673</v>
      </c>
      <c r="I115" s="225" t="s">
        <v>163</v>
      </c>
      <c r="J115" s="225" t="s">
        <v>169</v>
      </c>
      <c r="K115" s="225" t="s">
        <v>175</v>
      </c>
      <c r="L115" s="226">
        <v>4</v>
      </c>
      <c r="M115" s="226">
        <v>2</v>
      </c>
      <c r="N115" s="226">
        <v>2</v>
      </c>
      <c r="O115" s="226">
        <v>8</v>
      </c>
    </row>
    <row r="116" spans="2:15" x14ac:dyDescent="0.3">
      <c r="B116" t="s">
        <v>92</v>
      </c>
      <c r="C116" t="s">
        <v>92</v>
      </c>
      <c r="D116" t="s">
        <v>95</v>
      </c>
      <c r="E116">
        <v>5</v>
      </c>
      <c r="F116" t="s">
        <v>673</v>
      </c>
      <c r="I116" s="225" t="s">
        <v>163</v>
      </c>
      <c r="J116" s="225" t="s">
        <v>442</v>
      </c>
      <c r="K116" s="225"/>
      <c r="L116" s="226">
        <v>63</v>
      </c>
      <c r="M116" s="226">
        <v>173</v>
      </c>
      <c r="N116" s="226">
        <v>33</v>
      </c>
      <c r="O116" s="226">
        <v>269</v>
      </c>
    </row>
    <row r="117" spans="2:15" x14ac:dyDescent="0.3">
      <c r="B117" t="s">
        <v>92</v>
      </c>
      <c r="C117" t="s">
        <v>92</v>
      </c>
      <c r="D117" t="s">
        <v>94</v>
      </c>
      <c r="E117">
        <v>118</v>
      </c>
      <c r="F117" t="s">
        <v>673</v>
      </c>
      <c r="I117" s="225" t="s">
        <v>453</v>
      </c>
      <c r="J117" s="225"/>
      <c r="K117" s="225"/>
      <c r="L117" s="226">
        <v>232</v>
      </c>
      <c r="M117" s="226">
        <v>557</v>
      </c>
      <c r="N117" s="226">
        <v>144</v>
      </c>
      <c r="O117" s="226">
        <v>933</v>
      </c>
    </row>
    <row r="118" spans="2:15" x14ac:dyDescent="0.3">
      <c r="B118" t="s">
        <v>92</v>
      </c>
      <c r="C118" t="s">
        <v>101</v>
      </c>
      <c r="D118" t="s">
        <v>102</v>
      </c>
      <c r="E118">
        <v>6</v>
      </c>
      <c r="F118" t="s">
        <v>673</v>
      </c>
      <c r="I118" s="225" t="s">
        <v>92</v>
      </c>
      <c r="J118" s="225" t="s">
        <v>97</v>
      </c>
      <c r="K118" s="225" t="s">
        <v>98</v>
      </c>
      <c r="L118" s="226">
        <v>14</v>
      </c>
      <c r="M118" s="226">
        <v>14</v>
      </c>
      <c r="N118" s="226">
        <v>5</v>
      </c>
      <c r="O118" s="226">
        <v>33</v>
      </c>
    </row>
    <row r="119" spans="2:15" x14ac:dyDescent="0.3">
      <c r="B119" t="s">
        <v>92</v>
      </c>
      <c r="C119" t="s">
        <v>101</v>
      </c>
      <c r="D119" t="s">
        <v>101</v>
      </c>
      <c r="E119">
        <v>40</v>
      </c>
      <c r="F119" t="s">
        <v>673</v>
      </c>
      <c r="I119" s="225" t="s">
        <v>92</v>
      </c>
      <c r="J119" s="225" t="s">
        <v>97</v>
      </c>
      <c r="K119" s="225" t="s">
        <v>106</v>
      </c>
      <c r="L119" s="226">
        <v>6</v>
      </c>
      <c r="M119" s="226">
        <v>4</v>
      </c>
      <c r="N119" s="226">
        <v>5</v>
      </c>
      <c r="O119" s="226">
        <v>15</v>
      </c>
    </row>
    <row r="120" spans="2:15" x14ac:dyDescent="0.3">
      <c r="B120" t="s">
        <v>92</v>
      </c>
      <c r="C120" t="s">
        <v>101</v>
      </c>
      <c r="D120" t="s">
        <v>104</v>
      </c>
      <c r="E120">
        <v>2</v>
      </c>
      <c r="F120" t="s">
        <v>673</v>
      </c>
      <c r="I120" s="225" t="s">
        <v>92</v>
      </c>
      <c r="J120" s="225" t="s">
        <v>97</v>
      </c>
      <c r="K120" s="225" t="s">
        <v>97</v>
      </c>
      <c r="L120" s="226">
        <v>35</v>
      </c>
      <c r="M120" s="226">
        <v>60</v>
      </c>
      <c r="N120" s="226">
        <v>24</v>
      </c>
      <c r="O120" s="226">
        <v>119</v>
      </c>
    </row>
    <row r="121" spans="2:15" x14ac:dyDescent="0.3">
      <c r="B121" t="s">
        <v>92</v>
      </c>
      <c r="C121" t="s">
        <v>101</v>
      </c>
      <c r="D121" t="s">
        <v>103</v>
      </c>
      <c r="E121">
        <v>7</v>
      </c>
      <c r="F121" t="s">
        <v>673</v>
      </c>
      <c r="I121" s="225" t="s">
        <v>92</v>
      </c>
      <c r="J121" s="225" t="s">
        <v>97</v>
      </c>
      <c r="K121" s="225" t="s">
        <v>105</v>
      </c>
      <c r="L121" s="226">
        <v>31</v>
      </c>
      <c r="M121" s="226">
        <v>40</v>
      </c>
      <c r="N121" s="226">
        <v>20</v>
      </c>
      <c r="O121" s="226">
        <v>91</v>
      </c>
    </row>
    <row r="122" spans="2:15" x14ac:dyDescent="0.3">
      <c r="B122" t="s">
        <v>92</v>
      </c>
      <c r="C122" t="s">
        <v>141</v>
      </c>
      <c r="D122" t="s">
        <v>156</v>
      </c>
      <c r="E122">
        <v>12</v>
      </c>
      <c r="F122" t="s">
        <v>673</v>
      </c>
      <c r="I122" s="225" t="s">
        <v>92</v>
      </c>
      <c r="J122" s="225" t="s">
        <v>97</v>
      </c>
      <c r="K122" s="225" t="s">
        <v>99</v>
      </c>
      <c r="L122" s="226">
        <v>4</v>
      </c>
      <c r="M122" s="226">
        <v>31</v>
      </c>
      <c r="N122" s="226">
        <v>4</v>
      </c>
      <c r="O122" s="226">
        <v>39</v>
      </c>
    </row>
    <row r="123" spans="2:15" x14ac:dyDescent="0.3">
      <c r="B123" t="s">
        <v>92</v>
      </c>
      <c r="C123" t="s">
        <v>141</v>
      </c>
      <c r="D123" t="s">
        <v>147</v>
      </c>
      <c r="E123">
        <v>12</v>
      </c>
      <c r="F123" t="s">
        <v>673</v>
      </c>
      <c r="I123" s="225" t="s">
        <v>92</v>
      </c>
      <c r="J123" s="225" t="s">
        <v>340</v>
      </c>
      <c r="K123" s="225"/>
      <c r="L123" s="226">
        <v>90</v>
      </c>
      <c r="M123" s="226">
        <v>149</v>
      </c>
      <c r="N123" s="226">
        <v>58</v>
      </c>
      <c r="O123" s="226">
        <v>297</v>
      </c>
    </row>
    <row r="124" spans="2:15" x14ac:dyDescent="0.3">
      <c r="B124" t="s">
        <v>92</v>
      </c>
      <c r="C124" t="s">
        <v>141</v>
      </c>
      <c r="D124" t="s">
        <v>157</v>
      </c>
      <c r="E124">
        <v>5</v>
      </c>
      <c r="F124" t="s">
        <v>673</v>
      </c>
      <c r="I124" s="225" t="s">
        <v>92</v>
      </c>
      <c r="J124" s="225" t="s">
        <v>91</v>
      </c>
      <c r="K124" s="225" t="s">
        <v>91</v>
      </c>
      <c r="L124" s="226">
        <v>58</v>
      </c>
      <c r="M124" s="226">
        <v>65</v>
      </c>
      <c r="N124" s="226">
        <v>38</v>
      </c>
      <c r="O124" s="226">
        <v>161</v>
      </c>
    </row>
    <row r="125" spans="2:15" x14ac:dyDescent="0.3">
      <c r="B125" t="s">
        <v>92</v>
      </c>
      <c r="C125" t="s">
        <v>141</v>
      </c>
      <c r="D125" t="s">
        <v>146</v>
      </c>
      <c r="E125">
        <v>13</v>
      </c>
      <c r="F125" t="s">
        <v>673</v>
      </c>
      <c r="I125" s="225" t="s">
        <v>92</v>
      </c>
      <c r="J125" s="225" t="s">
        <v>91</v>
      </c>
      <c r="K125" s="225" t="s">
        <v>100</v>
      </c>
      <c r="L125" s="226">
        <v>7</v>
      </c>
      <c r="M125" s="226">
        <v>32</v>
      </c>
      <c r="N125" s="226">
        <v>4</v>
      </c>
      <c r="O125" s="226">
        <v>43</v>
      </c>
    </row>
    <row r="126" spans="2:15" x14ac:dyDescent="0.3">
      <c r="B126" t="s">
        <v>92</v>
      </c>
      <c r="C126" t="s">
        <v>141</v>
      </c>
      <c r="D126" t="s">
        <v>148</v>
      </c>
      <c r="E126">
        <v>3</v>
      </c>
      <c r="F126" t="s">
        <v>673</v>
      </c>
      <c r="I126" s="225" t="s">
        <v>92</v>
      </c>
      <c r="J126" s="225" t="s">
        <v>339</v>
      </c>
      <c r="K126" s="225"/>
      <c r="L126" s="226">
        <v>65</v>
      </c>
      <c r="M126" s="226">
        <v>97</v>
      </c>
      <c r="N126" s="226">
        <v>42</v>
      </c>
      <c r="O126" s="226">
        <v>204</v>
      </c>
    </row>
    <row r="127" spans="2:15" x14ac:dyDescent="0.3">
      <c r="B127" t="s">
        <v>92</v>
      </c>
      <c r="C127" t="s">
        <v>141</v>
      </c>
      <c r="D127" t="s">
        <v>150</v>
      </c>
      <c r="E127">
        <v>34</v>
      </c>
      <c r="F127" t="s">
        <v>673</v>
      </c>
      <c r="I127" s="225" t="s">
        <v>92</v>
      </c>
      <c r="J127" s="225" t="s">
        <v>118</v>
      </c>
      <c r="K127" s="225" t="s">
        <v>121</v>
      </c>
      <c r="L127" s="226">
        <v>5</v>
      </c>
      <c r="M127" s="226">
        <v>23</v>
      </c>
      <c r="N127" s="226">
        <v>4</v>
      </c>
      <c r="O127" s="226">
        <v>32</v>
      </c>
    </row>
    <row r="128" spans="2:15" x14ac:dyDescent="0.3">
      <c r="B128" t="s">
        <v>92</v>
      </c>
      <c r="C128" t="s">
        <v>141</v>
      </c>
      <c r="D128" t="s">
        <v>143</v>
      </c>
      <c r="E128">
        <v>20</v>
      </c>
      <c r="F128" t="s">
        <v>673</v>
      </c>
      <c r="I128" s="225" t="s">
        <v>92</v>
      </c>
      <c r="J128" s="225" t="s">
        <v>118</v>
      </c>
      <c r="K128" s="225" t="s">
        <v>124</v>
      </c>
      <c r="L128" s="226">
        <v>3</v>
      </c>
      <c r="M128" s="226">
        <v>11</v>
      </c>
      <c r="N128" s="226">
        <v>3</v>
      </c>
      <c r="O128" s="226">
        <v>17</v>
      </c>
    </row>
    <row r="129" spans="2:15" x14ac:dyDescent="0.3">
      <c r="B129" t="s">
        <v>92</v>
      </c>
      <c r="C129" t="s">
        <v>141</v>
      </c>
      <c r="D129" t="s">
        <v>204</v>
      </c>
      <c r="E129">
        <v>4</v>
      </c>
      <c r="F129" t="s">
        <v>673</v>
      </c>
      <c r="I129" s="225" t="s">
        <v>92</v>
      </c>
      <c r="J129" s="225" t="s">
        <v>118</v>
      </c>
      <c r="K129" s="225" t="s">
        <v>199</v>
      </c>
      <c r="L129" s="226">
        <v>4</v>
      </c>
      <c r="M129" s="226">
        <v>15</v>
      </c>
      <c r="N129" s="226">
        <v>4</v>
      </c>
      <c r="O129" s="226">
        <v>23</v>
      </c>
    </row>
    <row r="130" spans="2:15" x14ac:dyDescent="0.3">
      <c r="B130" t="s">
        <v>92</v>
      </c>
      <c r="C130" t="s">
        <v>141</v>
      </c>
      <c r="D130" t="s">
        <v>149</v>
      </c>
      <c r="E130">
        <v>18</v>
      </c>
      <c r="F130" t="s">
        <v>673</v>
      </c>
      <c r="I130" s="225" t="s">
        <v>92</v>
      </c>
      <c r="J130" s="225" t="s">
        <v>118</v>
      </c>
      <c r="K130" s="225" t="s">
        <v>120</v>
      </c>
      <c r="L130" s="226">
        <v>4</v>
      </c>
      <c r="M130" s="226">
        <v>11</v>
      </c>
      <c r="N130" s="226">
        <v>5</v>
      </c>
      <c r="O130" s="226">
        <v>20</v>
      </c>
    </row>
    <row r="131" spans="2:15" x14ac:dyDescent="0.3">
      <c r="B131" t="s">
        <v>92</v>
      </c>
      <c r="C131" t="s">
        <v>141</v>
      </c>
      <c r="D131" t="s">
        <v>142</v>
      </c>
      <c r="E131">
        <v>19</v>
      </c>
      <c r="F131" t="s">
        <v>673</v>
      </c>
      <c r="I131" s="225" t="s">
        <v>92</v>
      </c>
      <c r="J131" s="225" t="s">
        <v>118</v>
      </c>
      <c r="K131" s="225" t="s">
        <v>198</v>
      </c>
      <c r="L131" s="226">
        <v>4</v>
      </c>
      <c r="M131" s="226">
        <v>32</v>
      </c>
      <c r="N131" s="226"/>
      <c r="O131" s="226">
        <v>36</v>
      </c>
    </row>
    <row r="132" spans="2:15" x14ac:dyDescent="0.3">
      <c r="B132" t="s">
        <v>92</v>
      </c>
      <c r="C132" t="s">
        <v>141</v>
      </c>
      <c r="D132" t="s">
        <v>145</v>
      </c>
      <c r="E132">
        <v>25</v>
      </c>
      <c r="F132" t="s">
        <v>673</v>
      </c>
      <c r="I132" s="225" t="s">
        <v>92</v>
      </c>
      <c r="J132" s="225" t="s">
        <v>118</v>
      </c>
      <c r="K132" s="225" t="s">
        <v>118</v>
      </c>
      <c r="L132" s="226">
        <v>19</v>
      </c>
      <c r="M132" s="226">
        <v>1</v>
      </c>
      <c r="N132" s="226">
        <v>4</v>
      </c>
      <c r="O132" s="226">
        <v>24</v>
      </c>
    </row>
    <row r="133" spans="2:15" x14ac:dyDescent="0.3">
      <c r="B133" t="s">
        <v>92</v>
      </c>
      <c r="C133" t="s">
        <v>141</v>
      </c>
      <c r="D133" t="s">
        <v>203</v>
      </c>
      <c r="E133">
        <v>6</v>
      </c>
      <c r="F133" t="s">
        <v>673</v>
      </c>
      <c r="I133" s="225" t="s">
        <v>92</v>
      </c>
      <c r="J133" s="225" t="s">
        <v>118</v>
      </c>
      <c r="K133" s="225" t="s">
        <v>122</v>
      </c>
      <c r="L133" s="226">
        <v>1</v>
      </c>
      <c r="M133" s="226">
        <v>10</v>
      </c>
      <c r="N133" s="226">
        <v>2</v>
      </c>
      <c r="O133" s="226">
        <v>13</v>
      </c>
    </row>
    <row r="134" spans="2:15" x14ac:dyDescent="0.3">
      <c r="B134" t="s">
        <v>92</v>
      </c>
      <c r="C134" t="s">
        <v>141</v>
      </c>
      <c r="D134" t="s">
        <v>141</v>
      </c>
      <c r="E134">
        <v>80</v>
      </c>
      <c r="F134" t="s">
        <v>673</v>
      </c>
      <c r="I134" s="225" t="s">
        <v>92</v>
      </c>
      <c r="J134" s="225" t="s">
        <v>118</v>
      </c>
      <c r="K134" s="225" t="s">
        <v>209</v>
      </c>
      <c r="L134" s="226">
        <v>3</v>
      </c>
      <c r="M134" s="226">
        <v>38</v>
      </c>
      <c r="N134" s="226">
        <v>1</v>
      </c>
      <c r="O134" s="226">
        <v>42</v>
      </c>
    </row>
    <row r="135" spans="2:15" x14ac:dyDescent="0.3">
      <c r="B135" t="s">
        <v>92</v>
      </c>
      <c r="C135" t="s">
        <v>141</v>
      </c>
      <c r="D135" t="s">
        <v>159</v>
      </c>
      <c r="E135">
        <v>16</v>
      </c>
      <c r="F135" t="s">
        <v>673</v>
      </c>
      <c r="I135" s="225" t="s">
        <v>92</v>
      </c>
      <c r="J135" s="225" t="s">
        <v>118</v>
      </c>
      <c r="K135" s="225" t="s">
        <v>119</v>
      </c>
      <c r="L135" s="226">
        <v>18</v>
      </c>
      <c r="M135" s="226">
        <v>19</v>
      </c>
      <c r="N135" s="226">
        <v>2</v>
      </c>
      <c r="O135" s="226">
        <v>39</v>
      </c>
    </row>
    <row r="136" spans="2:15" x14ac:dyDescent="0.3">
      <c r="B136" t="s">
        <v>92</v>
      </c>
      <c r="C136" t="s">
        <v>141</v>
      </c>
      <c r="D136" t="s">
        <v>151</v>
      </c>
      <c r="E136">
        <v>10</v>
      </c>
      <c r="F136" t="s">
        <v>673</v>
      </c>
      <c r="I136" s="225" t="s">
        <v>92</v>
      </c>
      <c r="J136" s="225" t="s">
        <v>118</v>
      </c>
      <c r="K136" s="225" t="s">
        <v>123</v>
      </c>
      <c r="L136" s="226">
        <v>3</v>
      </c>
      <c r="M136" s="226">
        <v>32</v>
      </c>
      <c r="N136" s="226">
        <v>5</v>
      </c>
      <c r="O136" s="226">
        <v>40</v>
      </c>
    </row>
    <row r="137" spans="2:15" x14ac:dyDescent="0.3">
      <c r="B137" t="s">
        <v>92</v>
      </c>
      <c r="C137" t="s">
        <v>141</v>
      </c>
      <c r="D137" t="s">
        <v>153</v>
      </c>
      <c r="E137">
        <v>4</v>
      </c>
      <c r="F137" t="s">
        <v>673</v>
      </c>
      <c r="I137" s="225" t="s">
        <v>92</v>
      </c>
      <c r="J137" s="225" t="s">
        <v>118</v>
      </c>
      <c r="K137" s="225" t="s">
        <v>719</v>
      </c>
      <c r="L137" s="226">
        <v>1</v>
      </c>
      <c r="N137" s="226"/>
      <c r="O137" s="226">
        <v>1</v>
      </c>
    </row>
    <row r="138" spans="2:15" x14ac:dyDescent="0.3">
      <c r="B138" t="s">
        <v>92</v>
      </c>
      <c r="C138" t="s">
        <v>141</v>
      </c>
      <c r="D138" t="s">
        <v>155</v>
      </c>
      <c r="E138">
        <v>15</v>
      </c>
      <c r="F138" t="s">
        <v>673</v>
      </c>
      <c r="I138" s="225" t="s">
        <v>92</v>
      </c>
      <c r="J138" s="225" t="s">
        <v>573</v>
      </c>
      <c r="K138" s="225"/>
      <c r="L138" s="226">
        <v>65</v>
      </c>
      <c r="M138" s="226">
        <v>192</v>
      </c>
      <c r="N138" s="226">
        <v>30</v>
      </c>
      <c r="O138" s="226">
        <v>287</v>
      </c>
    </row>
    <row r="139" spans="2:15" x14ac:dyDescent="0.3">
      <c r="B139" t="s">
        <v>92</v>
      </c>
      <c r="C139" t="s">
        <v>141</v>
      </c>
      <c r="D139" t="s">
        <v>154</v>
      </c>
      <c r="E139">
        <v>5</v>
      </c>
      <c r="F139" t="s">
        <v>673</v>
      </c>
      <c r="I139" s="225" t="s">
        <v>92</v>
      </c>
      <c r="J139" s="225" t="s">
        <v>92</v>
      </c>
      <c r="K139" s="225" t="s">
        <v>222</v>
      </c>
      <c r="L139" s="226">
        <v>58</v>
      </c>
      <c r="M139" s="226">
        <v>40</v>
      </c>
      <c r="N139" s="226">
        <v>14</v>
      </c>
      <c r="O139" s="226">
        <v>112</v>
      </c>
    </row>
    <row r="140" spans="2:15" x14ac:dyDescent="0.3">
      <c r="B140" t="s">
        <v>92</v>
      </c>
      <c r="C140" t="s">
        <v>141</v>
      </c>
      <c r="D140" t="s">
        <v>144</v>
      </c>
      <c r="E140">
        <v>29</v>
      </c>
      <c r="F140" t="s">
        <v>673</v>
      </c>
      <c r="I140" s="225" t="s">
        <v>92</v>
      </c>
      <c r="J140" s="225" t="s">
        <v>92</v>
      </c>
      <c r="K140" s="225" t="s">
        <v>96</v>
      </c>
      <c r="L140" s="226">
        <v>5</v>
      </c>
      <c r="M140" s="226">
        <v>16</v>
      </c>
      <c r="N140" s="226">
        <v>4</v>
      </c>
      <c r="O140" s="226">
        <v>25</v>
      </c>
    </row>
    <row r="141" spans="2:15" x14ac:dyDescent="0.3">
      <c r="B141" t="s">
        <v>92</v>
      </c>
      <c r="C141" t="s">
        <v>116</v>
      </c>
      <c r="D141" t="s">
        <v>126</v>
      </c>
      <c r="E141">
        <v>7</v>
      </c>
      <c r="F141" t="s">
        <v>673</v>
      </c>
      <c r="I141" s="225" t="s">
        <v>92</v>
      </c>
      <c r="J141" s="225" t="s">
        <v>92</v>
      </c>
      <c r="K141" s="225" t="s">
        <v>93</v>
      </c>
      <c r="L141" s="226">
        <v>143</v>
      </c>
      <c r="M141" s="226">
        <v>163</v>
      </c>
      <c r="N141" s="226">
        <v>24</v>
      </c>
      <c r="O141" s="226">
        <v>330</v>
      </c>
    </row>
    <row r="142" spans="2:15" x14ac:dyDescent="0.3">
      <c r="B142" t="s">
        <v>92</v>
      </c>
      <c r="C142" t="s">
        <v>116</v>
      </c>
      <c r="D142" t="s">
        <v>117</v>
      </c>
      <c r="E142">
        <v>8</v>
      </c>
      <c r="F142" t="s">
        <v>673</v>
      </c>
      <c r="I142" s="225" t="s">
        <v>92</v>
      </c>
      <c r="J142" s="225" t="s">
        <v>92</v>
      </c>
      <c r="K142" s="225" t="s">
        <v>95</v>
      </c>
      <c r="L142" s="226">
        <v>5</v>
      </c>
      <c r="M142" s="226">
        <v>2</v>
      </c>
      <c r="N142" s="226">
        <v>2</v>
      </c>
      <c r="O142" s="226">
        <v>9</v>
      </c>
    </row>
    <row r="143" spans="2:15" x14ac:dyDescent="0.3">
      <c r="B143" t="s">
        <v>92</v>
      </c>
      <c r="C143" t="s">
        <v>116</v>
      </c>
      <c r="D143" t="s">
        <v>195</v>
      </c>
      <c r="E143">
        <v>7</v>
      </c>
      <c r="F143" t="s">
        <v>673</v>
      </c>
      <c r="I143" s="225" t="s">
        <v>92</v>
      </c>
      <c r="J143" s="225" t="s">
        <v>92</v>
      </c>
      <c r="K143" s="225" t="s">
        <v>94</v>
      </c>
      <c r="L143" s="226">
        <v>118</v>
      </c>
      <c r="M143" s="226">
        <v>135</v>
      </c>
      <c r="N143" s="226">
        <v>93</v>
      </c>
      <c r="O143" s="226">
        <v>346</v>
      </c>
    </row>
    <row r="144" spans="2:15" x14ac:dyDescent="0.3">
      <c r="B144" t="s">
        <v>92</v>
      </c>
      <c r="C144" t="s">
        <v>116</v>
      </c>
      <c r="D144" t="s">
        <v>127</v>
      </c>
      <c r="E144">
        <v>9</v>
      </c>
      <c r="F144" t="s">
        <v>673</v>
      </c>
      <c r="I144" s="225" t="s">
        <v>92</v>
      </c>
      <c r="J144" s="225" t="s">
        <v>359</v>
      </c>
      <c r="K144" s="225"/>
      <c r="L144" s="226">
        <v>329</v>
      </c>
      <c r="M144" s="226">
        <v>356</v>
      </c>
      <c r="N144" s="226">
        <v>137</v>
      </c>
      <c r="O144" s="226">
        <v>822</v>
      </c>
    </row>
    <row r="145" spans="2:15" x14ac:dyDescent="0.3">
      <c r="B145" t="s">
        <v>92</v>
      </c>
      <c r="C145" t="s">
        <v>116</v>
      </c>
      <c r="D145" t="s">
        <v>116</v>
      </c>
      <c r="E145">
        <v>80</v>
      </c>
      <c r="F145" t="s">
        <v>673</v>
      </c>
      <c r="I145" s="225" t="s">
        <v>92</v>
      </c>
      <c r="J145" s="225" t="s">
        <v>101</v>
      </c>
      <c r="K145" s="225" t="s">
        <v>102</v>
      </c>
      <c r="L145" s="226">
        <v>6</v>
      </c>
      <c r="M145" s="226">
        <v>3</v>
      </c>
      <c r="N145" s="226">
        <v>2</v>
      </c>
      <c r="O145" s="226">
        <v>11</v>
      </c>
    </row>
    <row r="146" spans="2:15" x14ac:dyDescent="0.3">
      <c r="B146" t="s">
        <v>92</v>
      </c>
      <c r="C146" t="s">
        <v>116</v>
      </c>
      <c r="D146" t="s">
        <v>125</v>
      </c>
      <c r="E146">
        <v>16</v>
      </c>
      <c r="F146" t="s">
        <v>673</v>
      </c>
      <c r="I146" s="225" t="s">
        <v>92</v>
      </c>
      <c r="J146" s="225" t="s">
        <v>101</v>
      </c>
      <c r="K146" s="225" t="s">
        <v>101</v>
      </c>
      <c r="L146" s="226">
        <v>40</v>
      </c>
      <c r="M146" s="226">
        <v>9</v>
      </c>
      <c r="N146" s="226">
        <v>16</v>
      </c>
      <c r="O146" s="226">
        <v>65</v>
      </c>
    </row>
    <row r="147" spans="2:15" x14ac:dyDescent="0.3">
      <c r="B147" t="s">
        <v>92</v>
      </c>
      <c r="C147" t="s">
        <v>128</v>
      </c>
      <c r="D147" t="s">
        <v>213</v>
      </c>
      <c r="E147">
        <v>6</v>
      </c>
      <c r="F147" t="s">
        <v>673</v>
      </c>
      <c r="I147" s="225" t="s">
        <v>92</v>
      </c>
      <c r="J147" s="225" t="s">
        <v>101</v>
      </c>
      <c r="K147" s="225" t="s">
        <v>104</v>
      </c>
      <c r="L147" s="226">
        <v>2</v>
      </c>
      <c r="M147" s="226">
        <v>10</v>
      </c>
      <c r="N147" s="226">
        <v>5</v>
      </c>
      <c r="O147" s="226">
        <v>17</v>
      </c>
    </row>
    <row r="148" spans="2:15" x14ac:dyDescent="0.3">
      <c r="B148" t="s">
        <v>92</v>
      </c>
      <c r="C148" t="s">
        <v>128</v>
      </c>
      <c r="D148" t="s">
        <v>206</v>
      </c>
      <c r="E148">
        <v>4</v>
      </c>
      <c r="F148" t="s">
        <v>673</v>
      </c>
      <c r="I148" s="225" t="s">
        <v>92</v>
      </c>
      <c r="J148" s="225" t="s">
        <v>101</v>
      </c>
      <c r="K148" s="225" t="s">
        <v>103</v>
      </c>
      <c r="L148" s="226">
        <v>7</v>
      </c>
      <c r="M148" s="226">
        <v>35</v>
      </c>
      <c r="N148" s="226">
        <v>3</v>
      </c>
      <c r="O148" s="226">
        <v>45</v>
      </c>
    </row>
    <row r="149" spans="2:15" x14ac:dyDescent="0.3">
      <c r="B149" t="s">
        <v>92</v>
      </c>
      <c r="C149" t="s">
        <v>128</v>
      </c>
      <c r="D149" t="s">
        <v>207</v>
      </c>
      <c r="E149">
        <v>7</v>
      </c>
      <c r="F149" t="s">
        <v>673</v>
      </c>
      <c r="I149" s="225" t="s">
        <v>92</v>
      </c>
      <c r="J149" s="225" t="s">
        <v>341</v>
      </c>
      <c r="K149" s="225"/>
      <c r="L149" s="226">
        <v>55</v>
      </c>
      <c r="M149" s="226">
        <v>57</v>
      </c>
      <c r="N149" s="226">
        <v>26</v>
      </c>
      <c r="O149" s="226">
        <v>138</v>
      </c>
    </row>
    <row r="150" spans="2:15" x14ac:dyDescent="0.3">
      <c r="B150" t="s">
        <v>92</v>
      </c>
      <c r="C150" t="s">
        <v>128</v>
      </c>
      <c r="D150" t="s">
        <v>217</v>
      </c>
      <c r="E150">
        <v>12</v>
      </c>
      <c r="F150" t="s">
        <v>673</v>
      </c>
      <c r="I150" s="225" t="s">
        <v>92</v>
      </c>
      <c r="J150" s="225" t="s">
        <v>141</v>
      </c>
      <c r="K150" s="225" t="s">
        <v>156</v>
      </c>
      <c r="L150" s="226">
        <v>12</v>
      </c>
      <c r="M150" s="226">
        <v>20</v>
      </c>
      <c r="N150" s="226">
        <v>4</v>
      </c>
      <c r="O150" s="226">
        <v>36</v>
      </c>
    </row>
    <row r="151" spans="2:15" x14ac:dyDescent="0.3">
      <c r="B151" t="s">
        <v>92</v>
      </c>
      <c r="C151" t="s">
        <v>128</v>
      </c>
      <c r="D151" t="s">
        <v>212</v>
      </c>
      <c r="E151">
        <v>4</v>
      </c>
      <c r="F151" t="s">
        <v>673</v>
      </c>
      <c r="I151" s="225" t="s">
        <v>92</v>
      </c>
      <c r="J151" s="225" t="s">
        <v>141</v>
      </c>
      <c r="K151" s="225" t="s">
        <v>147</v>
      </c>
      <c r="L151" s="226">
        <v>12</v>
      </c>
      <c r="M151" s="226">
        <v>48</v>
      </c>
      <c r="N151" s="226">
        <v>16</v>
      </c>
      <c r="O151" s="226">
        <v>76</v>
      </c>
    </row>
    <row r="152" spans="2:15" x14ac:dyDescent="0.3">
      <c r="B152" t="s">
        <v>92</v>
      </c>
      <c r="C152" t="s">
        <v>128</v>
      </c>
      <c r="D152" t="s">
        <v>192</v>
      </c>
      <c r="E152">
        <v>24</v>
      </c>
      <c r="F152" t="s">
        <v>673</v>
      </c>
      <c r="I152" s="225" t="s">
        <v>92</v>
      </c>
      <c r="J152" s="225" t="s">
        <v>141</v>
      </c>
      <c r="K152" s="225" t="s">
        <v>157</v>
      </c>
      <c r="L152" s="226">
        <v>5</v>
      </c>
      <c r="M152" s="226">
        <v>49</v>
      </c>
      <c r="N152" s="226">
        <v>2</v>
      </c>
      <c r="O152" s="226">
        <v>56</v>
      </c>
    </row>
    <row r="153" spans="2:15" x14ac:dyDescent="0.3">
      <c r="B153" t="s">
        <v>92</v>
      </c>
      <c r="C153" t="s">
        <v>128</v>
      </c>
      <c r="D153" t="s">
        <v>135</v>
      </c>
      <c r="E153">
        <v>11</v>
      </c>
      <c r="F153" t="s">
        <v>673</v>
      </c>
      <c r="I153" s="225" t="s">
        <v>92</v>
      </c>
      <c r="J153" s="225" t="s">
        <v>141</v>
      </c>
      <c r="K153" s="225" t="s">
        <v>146</v>
      </c>
      <c r="L153" s="226">
        <v>13</v>
      </c>
      <c r="M153" s="226">
        <v>22</v>
      </c>
      <c r="N153" s="226">
        <v>3</v>
      </c>
      <c r="O153" s="226">
        <v>38</v>
      </c>
    </row>
    <row r="154" spans="2:15" x14ac:dyDescent="0.3">
      <c r="B154" t="s">
        <v>92</v>
      </c>
      <c r="C154" t="s">
        <v>128</v>
      </c>
      <c r="D154" t="s">
        <v>136</v>
      </c>
      <c r="E154">
        <v>1</v>
      </c>
      <c r="F154" t="s">
        <v>673</v>
      </c>
      <c r="I154" s="225" t="s">
        <v>92</v>
      </c>
      <c r="J154" s="225" t="s">
        <v>141</v>
      </c>
      <c r="K154" s="225" t="s">
        <v>148</v>
      </c>
      <c r="L154" s="226">
        <v>3</v>
      </c>
      <c r="M154" s="226">
        <v>1</v>
      </c>
      <c r="N154" s="226">
        <v>3</v>
      </c>
      <c r="O154" s="226">
        <v>7</v>
      </c>
    </row>
    <row r="155" spans="2:15" x14ac:dyDescent="0.3">
      <c r="B155" t="s">
        <v>92</v>
      </c>
      <c r="C155" t="s">
        <v>128</v>
      </c>
      <c r="D155" t="s">
        <v>130</v>
      </c>
      <c r="E155">
        <v>20</v>
      </c>
      <c r="F155" t="s">
        <v>673</v>
      </c>
      <c r="I155" s="225" t="s">
        <v>92</v>
      </c>
      <c r="J155" s="225" t="s">
        <v>141</v>
      </c>
      <c r="K155" s="225" t="s">
        <v>150</v>
      </c>
      <c r="L155" s="226">
        <v>34</v>
      </c>
      <c r="M155" s="226">
        <v>40</v>
      </c>
      <c r="N155" s="226">
        <v>29</v>
      </c>
      <c r="O155" s="226">
        <v>103</v>
      </c>
    </row>
    <row r="156" spans="2:15" x14ac:dyDescent="0.3">
      <c r="B156" t="s">
        <v>92</v>
      </c>
      <c r="C156" t="s">
        <v>128</v>
      </c>
      <c r="D156" t="s">
        <v>214</v>
      </c>
      <c r="E156">
        <v>8</v>
      </c>
      <c r="F156" t="s">
        <v>673</v>
      </c>
      <c r="I156" s="225" t="s">
        <v>92</v>
      </c>
      <c r="J156" s="225" t="s">
        <v>141</v>
      </c>
      <c r="K156" s="225" t="s">
        <v>143</v>
      </c>
      <c r="L156" s="226">
        <v>20</v>
      </c>
      <c r="M156" s="226">
        <v>35</v>
      </c>
      <c r="N156" s="226">
        <v>8</v>
      </c>
      <c r="O156" s="226">
        <v>63</v>
      </c>
    </row>
    <row r="157" spans="2:15" x14ac:dyDescent="0.3">
      <c r="B157" t="s">
        <v>92</v>
      </c>
      <c r="C157" t="s">
        <v>128</v>
      </c>
      <c r="D157" t="s">
        <v>220</v>
      </c>
      <c r="E157">
        <v>7</v>
      </c>
      <c r="F157" t="s">
        <v>673</v>
      </c>
      <c r="I157" s="225" t="s">
        <v>92</v>
      </c>
      <c r="J157" s="225" t="s">
        <v>141</v>
      </c>
      <c r="K157" s="225" t="s">
        <v>152</v>
      </c>
      <c r="M157" s="226">
        <v>10</v>
      </c>
      <c r="N157" s="226">
        <v>5</v>
      </c>
      <c r="O157" s="226">
        <v>15</v>
      </c>
    </row>
    <row r="158" spans="2:15" x14ac:dyDescent="0.3">
      <c r="B158" t="s">
        <v>92</v>
      </c>
      <c r="C158" t="s">
        <v>128</v>
      </c>
      <c r="D158" t="s">
        <v>134</v>
      </c>
      <c r="E158">
        <v>3</v>
      </c>
      <c r="F158" t="s">
        <v>673</v>
      </c>
      <c r="I158" s="225" t="s">
        <v>92</v>
      </c>
      <c r="J158" s="225" t="s">
        <v>141</v>
      </c>
      <c r="K158" s="225" t="s">
        <v>158</v>
      </c>
      <c r="N158" s="226">
        <v>2</v>
      </c>
      <c r="O158" s="226">
        <v>2</v>
      </c>
    </row>
    <row r="159" spans="2:15" x14ac:dyDescent="0.3">
      <c r="B159" t="s">
        <v>92</v>
      </c>
      <c r="C159" t="s">
        <v>128</v>
      </c>
      <c r="D159" t="s">
        <v>128</v>
      </c>
      <c r="E159">
        <v>90</v>
      </c>
      <c r="F159" t="s">
        <v>673</v>
      </c>
      <c r="I159" s="225" t="s">
        <v>92</v>
      </c>
      <c r="J159" s="225" t="s">
        <v>141</v>
      </c>
      <c r="K159" s="225" t="s">
        <v>204</v>
      </c>
      <c r="L159" s="226">
        <v>4</v>
      </c>
      <c r="M159" s="226">
        <v>11</v>
      </c>
      <c r="N159" s="226">
        <v>5</v>
      </c>
      <c r="O159" s="226">
        <v>20</v>
      </c>
    </row>
    <row r="160" spans="2:15" x14ac:dyDescent="0.3">
      <c r="B160" t="s">
        <v>92</v>
      </c>
      <c r="C160" t="s">
        <v>128</v>
      </c>
      <c r="D160" t="s">
        <v>221</v>
      </c>
      <c r="E160">
        <v>3</v>
      </c>
      <c r="F160" t="s">
        <v>673</v>
      </c>
      <c r="I160" s="225" t="s">
        <v>92</v>
      </c>
      <c r="J160" s="225" t="s">
        <v>141</v>
      </c>
      <c r="K160" s="225" t="s">
        <v>149</v>
      </c>
      <c r="L160" s="226">
        <v>18</v>
      </c>
      <c r="M160" s="226">
        <v>9</v>
      </c>
      <c r="N160" s="226">
        <v>9</v>
      </c>
      <c r="O160" s="226">
        <v>36</v>
      </c>
    </row>
    <row r="161" spans="2:15" x14ac:dyDescent="0.3">
      <c r="B161" t="s">
        <v>92</v>
      </c>
      <c r="C161" t="s">
        <v>128</v>
      </c>
      <c r="D161" t="s">
        <v>131</v>
      </c>
      <c r="E161">
        <v>6</v>
      </c>
      <c r="F161" t="s">
        <v>673</v>
      </c>
      <c r="I161" s="225" t="s">
        <v>92</v>
      </c>
      <c r="J161" s="225" t="s">
        <v>141</v>
      </c>
      <c r="K161" s="225" t="s">
        <v>142</v>
      </c>
      <c r="L161" s="226">
        <v>19</v>
      </c>
      <c r="M161" s="226">
        <v>11</v>
      </c>
      <c r="N161" s="226">
        <v>15</v>
      </c>
      <c r="O161" s="226">
        <v>45</v>
      </c>
    </row>
    <row r="162" spans="2:15" x14ac:dyDescent="0.3">
      <c r="B162" t="s">
        <v>92</v>
      </c>
      <c r="C162" t="s">
        <v>128</v>
      </c>
      <c r="D162" t="s">
        <v>137</v>
      </c>
      <c r="E162">
        <v>1</v>
      </c>
      <c r="F162" t="s">
        <v>673</v>
      </c>
      <c r="I162" s="225" t="s">
        <v>92</v>
      </c>
      <c r="J162" s="225" t="s">
        <v>141</v>
      </c>
      <c r="K162" s="225" t="s">
        <v>145</v>
      </c>
      <c r="L162" s="226">
        <v>25</v>
      </c>
      <c r="M162" s="226">
        <v>10</v>
      </c>
      <c r="N162" s="226">
        <v>5</v>
      </c>
      <c r="O162" s="226">
        <v>40</v>
      </c>
    </row>
    <row r="163" spans="2:15" x14ac:dyDescent="0.3">
      <c r="B163" t="s">
        <v>92</v>
      </c>
      <c r="C163" t="s">
        <v>128</v>
      </c>
      <c r="D163" t="s">
        <v>132</v>
      </c>
      <c r="E163">
        <v>1</v>
      </c>
      <c r="F163" t="s">
        <v>673</v>
      </c>
      <c r="I163" s="225" t="s">
        <v>92</v>
      </c>
      <c r="J163" s="225" t="s">
        <v>141</v>
      </c>
      <c r="K163" s="225" t="s">
        <v>203</v>
      </c>
      <c r="L163" s="226">
        <v>6</v>
      </c>
      <c r="M163" s="226">
        <v>13</v>
      </c>
      <c r="N163" s="226">
        <v>2</v>
      </c>
      <c r="O163" s="226">
        <v>21</v>
      </c>
    </row>
    <row r="164" spans="2:15" x14ac:dyDescent="0.3">
      <c r="B164" t="s">
        <v>92</v>
      </c>
      <c r="C164" t="s">
        <v>107</v>
      </c>
      <c r="D164" t="s">
        <v>138</v>
      </c>
      <c r="E164">
        <v>19</v>
      </c>
      <c r="F164" t="s">
        <v>673</v>
      </c>
      <c r="I164" s="225" t="s">
        <v>92</v>
      </c>
      <c r="J164" s="225" t="s">
        <v>141</v>
      </c>
      <c r="K164" s="225" t="s">
        <v>141</v>
      </c>
      <c r="L164" s="226">
        <v>80</v>
      </c>
      <c r="M164" s="226">
        <v>41</v>
      </c>
      <c r="N164" s="226">
        <v>50</v>
      </c>
      <c r="O164" s="226">
        <v>171</v>
      </c>
    </row>
    <row r="165" spans="2:15" x14ac:dyDescent="0.3">
      <c r="B165" t="s">
        <v>92</v>
      </c>
      <c r="C165" t="s">
        <v>107</v>
      </c>
      <c r="D165" t="s">
        <v>211</v>
      </c>
      <c r="E165">
        <v>4</v>
      </c>
      <c r="F165" t="s">
        <v>673</v>
      </c>
      <c r="I165" s="225" t="s">
        <v>92</v>
      </c>
      <c r="J165" s="225" t="s">
        <v>141</v>
      </c>
      <c r="K165" s="225" t="s">
        <v>159</v>
      </c>
      <c r="L165" s="226">
        <v>16</v>
      </c>
      <c r="M165" s="226">
        <v>21</v>
      </c>
      <c r="N165" s="226">
        <v>8</v>
      </c>
      <c r="O165" s="226">
        <v>45</v>
      </c>
    </row>
    <row r="166" spans="2:15" x14ac:dyDescent="0.3">
      <c r="B166" t="s">
        <v>92</v>
      </c>
      <c r="C166" t="s">
        <v>107</v>
      </c>
      <c r="D166" t="s">
        <v>190</v>
      </c>
      <c r="E166">
        <v>3</v>
      </c>
      <c r="F166" t="s">
        <v>673</v>
      </c>
      <c r="I166" s="225" t="s">
        <v>92</v>
      </c>
      <c r="J166" s="225" t="s">
        <v>141</v>
      </c>
      <c r="K166" s="225" t="s">
        <v>151</v>
      </c>
      <c r="L166" s="226">
        <v>10</v>
      </c>
      <c r="M166" s="226">
        <v>14</v>
      </c>
      <c r="N166" s="226">
        <v>2</v>
      </c>
      <c r="O166" s="226">
        <v>26</v>
      </c>
    </row>
    <row r="167" spans="2:15" x14ac:dyDescent="0.3">
      <c r="B167" t="s">
        <v>92</v>
      </c>
      <c r="C167" t="s">
        <v>107</v>
      </c>
      <c r="D167" t="s">
        <v>191</v>
      </c>
      <c r="E167">
        <v>2</v>
      </c>
      <c r="F167" t="s">
        <v>673</v>
      </c>
      <c r="I167" s="225" t="s">
        <v>92</v>
      </c>
      <c r="J167" s="225" t="s">
        <v>141</v>
      </c>
      <c r="K167" s="225" t="s">
        <v>153</v>
      </c>
      <c r="L167" s="226">
        <v>4</v>
      </c>
      <c r="M167" s="226">
        <v>5</v>
      </c>
      <c r="N167" s="226">
        <v>1</v>
      </c>
      <c r="O167" s="226">
        <v>10</v>
      </c>
    </row>
    <row r="168" spans="2:15" x14ac:dyDescent="0.3">
      <c r="B168" t="s">
        <v>92</v>
      </c>
      <c r="C168" t="s">
        <v>107</v>
      </c>
      <c r="D168" t="s">
        <v>109</v>
      </c>
      <c r="E168">
        <v>11</v>
      </c>
      <c r="F168" t="s">
        <v>673</v>
      </c>
      <c r="I168" s="225" t="s">
        <v>92</v>
      </c>
      <c r="J168" s="225" t="s">
        <v>141</v>
      </c>
      <c r="K168" s="225" t="s">
        <v>155</v>
      </c>
      <c r="L168" s="226">
        <v>15</v>
      </c>
      <c r="M168" s="226">
        <v>11</v>
      </c>
      <c r="N168" s="226">
        <v>5</v>
      </c>
      <c r="O168" s="226">
        <v>31</v>
      </c>
    </row>
    <row r="169" spans="2:15" x14ac:dyDescent="0.3">
      <c r="B169" t="s">
        <v>92</v>
      </c>
      <c r="C169" t="s">
        <v>107</v>
      </c>
      <c r="D169" t="s">
        <v>139</v>
      </c>
      <c r="E169">
        <v>5</v>
      </c>
      <c r="F169" t="s">
        <v>673</v>
      </c>
      <c r="I169" s="225" t="s">
        <v>92</v>
      </c>
      <c r="J169" s="225" t="s">
        <v>141</v>
      </c>
      <c r="K169" s="225" t="s">
        <v>154</v>
      </c>
      <c r="L169" s="226">
        <v>5</v>
      </c>
      <c r="M169" s="226">
        <v>7</v>
      </c>
      <c r="N169" s="226">
        <v>6</v>
      </c>
      <c r="O169" s="226">
        <v>18</v>
      </c>
    </row>
    <row r="170" spans="2:15" x14ac:dyDescent="0.3">
      <c r="B170" t="s">
        <v>92</v>
      </c>
      <c r="C170" t="s">
        <v>107</v>
      </c>
      <c r="D170" t="s">
        <v>108</v>
      </c>
      <c r="E170">
        <v>3</v>
      </c>
      <c r="F170" t="s">
        <v>673</v>
      </c>
      <c r="I170" s="225" t="s">
        <v>92</v>
      </c>
      <c r="J170" s="225" t="s">
        <v>141</v>
      </c>
      <c r="K170" s="225" t="s">
        <v>144</v>
      </c>
      <c r="L170" s="226">
        <v>29</v>
      </c>
      <c r="M170" s="226">
        <v>18</v>
      </c>
      <c r="N170" s="226">
        <v>10</v>
      </c>
      <c r="O170" s="226">
        <v>57</v>
      </c>
    </row>
    <row r="171" spans="2:15" x14ac:dyDescent="0.3">
      <c r="B171" t="s">
        <v>92</v>
      </c>
      <c r="C171" t="s">
        <v>107</v>
      </c>
      <c r="D171" t="s">
        <v>107</v>
      </c>
      <c r="E171">
        <v>20</v>
      </c>
      <c r="F171" t="s">
        <v>673</v>
      </c>
      <c r="I171" s="225" t="s">
        <v>92</v>
      </c>
      <c r="J171" s="225" t="s">
        <v>348</v>
      </c>
      <c r="K171" s="225"/>
      <c r="L171" s="226">
        <v>330</v>
      </c>
      <c r="M171" s="226">
        <v>396</v>
      </c>
      <c r="N171" s="226">
        <v>190</v>
      </c>
      <c r="O171" s="226">
        <v>916</v>
      </c>
    </row>
    <row r="172" spans="2:15" x14ac:dyDescent="0.3">
      <c r="B172" t="s">
        <v>92</v>
      </c>
      <c r="C172" t="s">
        <v>107</v>
      </c>
      <c r="D172" t="s">
        <v>140</v>
      </c>
      <c r="E172">
        <v>5</v>
      </c>
      <c r="F172" t="s">
        <v>673</v>
      </c>
      <c r="I172" s="225" t="s">
        <v>92</v>
      </c>
      <c r="J172" s="225" t="s">
        <v>116</v>
      </c>
      <c r="K172" s="225" t="s">
        <v>126</v>
      </c>
      <c r="L172" s="226">
        <v>7</v>
      </c>
      <c r="M172" s="226">
        <v>8</v>
      </c>
      <c r="N172" s="226">
        <v>5</v>
      </c>
      <c r="O172" s="226">
        <v>20</v>
      </c>
    </row>
    <row r="173" spans="2:15" x14ac:dyDescent="0.3">
      <c r="B173" t="s">
        <v>92</v>
      </c>
      <c r="C173" t="s">
        <v>110</v>
      </c>
      <c r="D173" t="s">
        <v>112</v>
      </c>
      <c r="E173">
        <v>10</v>
      </c>
      <c r="F173" t="s">
        <v>673</v>
      </c>
      <c r="I173" s="225" t="s">
        <v>92</v>
      </c>
      <c r="J173" s="225" t="s">
        <v>116</v>
      </c>
      <c r="K173" s="225" t="s">
        <v>117</v>
      </c>
      <c r="L173" s="226">
        <v>8</v>
      </c>
      <c r="M173" s="226">
        <v>22</v>
      </c>
      <c r="N173" s="226">
        <v>7</v>
      </c>
      <c r="O173" s="226">
        <v>37</v>
      </c>
    </row>
    <row r="174" spans="2:15" x14ac:dyDescent="0.3">
      <c r="B174" t="s">
        <v>92</v>
      </c>
      <c r="C174" t="s">
        <v>110</v>
      </c>
      <c r="D174" t="s">
        <v>114</v>
      </c>
      <c r="E174">
        <v>10</v>
      </c>
      <c r="F174" t="s">
        <v>673</v>
      </c>
      <c r="I174" s="225" t="s">
        <v>92</v>
      </c>
      <c r="J174" s="225" t="s">
        <v>116</v>
      </c>
      <c r="K174" s="225" t="s">
        <v>195</v>
      </c>
      <c r="L174" s="226">
        <v>7</v>
      </c>
      <c r="M174" s="226">
        <v>40</v>
      </c>
      <c r="N174" s="226">
        <v>2</v>
      </c>
      <c r="O174" s="226">
        <v>49</v>
      </c>
    </row>
    <row r="175" spans="2:15" x14ac:dyDescent="0.3">
      <c r="B175" t="s">
        <v>92</v>
      </c>
      <c r="C175" t="s">
        <v>110</v>
      </c>
      <c r="D175" t="s">
        <v>113</v>
      </c>
      <c r="E175">
        <v>11</v>
      </c>
      <c r="F175" t="s">
        <v>673</v>
      </c>
      <c r="I175" s="225" t="s">
        <v>92</v>
      </c>
      <c r="J175" s="225" t="s">
        <v>116</v>
      </c>
      <c r="K175" s="225" t="s">
        <v>127</v>
      </c>
      <c r="L175" s="226">
        <v>9</v>
      </c>
      <c r="M175" s="226">
        <v>30</v>
      </c>
      <c r="N175" s="226">
        <v>4</v>
      </c>
      <c r="O175" s="226">
        <v>43</v>
      </c>
    </row>
    <row r="176" spans="2:15" x14ac:dyDescent="0.3">
      <c r="B176" t="s">
        <v>92</v>
      </c>
      <c r="C176" t="s">
        <v>110</v>
      </c>
      <c r="D176" t="s">
        <v>115</v>
      </c>
      <c r="E176">
        <v>9</v>
      </c>
      <c r="F176" t="s">
        <v>673</v>
      </c>
      <c r="I176" s="225" t="s">
        <v>92</v>
      </c>
      <c r="J176" s="225" t="s">
        <v>116</v>
      </c>
      <c r="K176" s="225" t="s">
        <v>116</v>
      </c>
      <c r="L176" s="226">
        <v>80</v>
      </c>
      <c r="M176" s="226">
        <v>156</v>
      </c>
      <c r="N176" s="226">
        <v>19</v>
      </c>
      <c r="O176" s="226">
        <v>255</v>
      </c>
    </row>
    <row r="177" spans="2:15" x14ac:dyDescent="0.3">
      <c r="B177" t="s">
        <v>92</v>
      </c>
      <c r="C177" t="s">
        <v>110</v>
      </c>
      <c r="D177" t="s">
        <v>110</v>
      </c>
      <c r="E177">
        <v>33</v>
      </c>
      <c r="F177" t="s">
        <v>673</v>
      </c>
      <c r="I177" s="225" t="s">
        <v>92</v>
      </c>
      <c r="J177" s="225" t="s">
        <v>116</v>
      </c>
      <c r="K177" s="225" t="s">
        <v>125</v>
      </c>
      <c r="L177" s="226">
        <v>16</v>
      </c>
      <c r="M177" s="226">
        <v>32</v>
      </c>
      <c r="N177" s="226">
        <v>4</v>
      </c>
      <c r="O177" s="226">
        <v>52</v>
      </c>
    </row>
    <row r="178" spans="2:15" x14ac:dyDescent="0.3">
      <c r="B178" t="s">
        <v>92</v>
      </c>
      <c r="C178" t="s">
        <v>110</v>
      </c>
      <c r="D178" t="s">
        <v>111</v>
      </c>
      <c r="E178">
        <v>2</v>
      </c>
      <c r="F178" t="s">
        <v>673</v>
      </c>
      <c r="I178" s="225" t="s">
        <v>92</v>
      </c>
      <c r="J178" s="225" t="s">
        <v>345</v>
      </c>
      <c r="K178" s="225"/>
      <c r="L178" s="226">
        <v>127</v>
      </c>
      <c r="M178" s="226">
        <v>288</v>
      </c>
      <c r="N178" s="226">
        <v>41</v>
      </c>
      <c r="O178" s="226">
        <v>456</v>
      </c>
    </row>
    <row r="179" spans="2:15" x14ac:dyDescent="0.3">
      <c r="B179" t="s">
        <v>90</v>
      </c>
      <c r="C179" t="s">
        <v>34</v>
      </c>
      <c r="D179" t="s">
        <v>473</v>
      </c>
      <c r="E179">
        <v>53</v>
      </c>
      <c r="F179" t="s">
        <v>673</v>
      </c>
      <c r="I179" s="225" t="s">
        <v>92</v>
      </c>
      <c r="J179" s="225" t="s">
        <v>128</v>
      </c>
      <c r="K179" s="225" t="s">
        <v>213</v>
      </c>
      <c r="L179" s="226">
        <v>6</v>
      </c>
      <c r="M179" s="226">
        <v>1</v>
      </c>
      <c r="N179" s="226">
        <v>1</v>
      </c>
      <c r="O179" s="226">
        <v>8</v>
      </c>
    </row>
    <row r="180" spans="2:15" x14ac:dyDescent="0.3">
      <c r="B180" t="s">
        <v>90</v>
      </c>
      <c r="C180" t="s">
        <v>34</v>
      </c>
      <c r="D180" t="s">
        <v>464</v>
      </c>
      <c r="E180">
        <v>49</v>
      </c>
      <c r="F180" t="s">
        <v>673</v>
      </c>
      <c r="I180" s="225" t="s">
        <v>92</v>
      </c>
      <c r="J180" s="225" t="s">
        <v>128</v>
      </c>
      <c r="K180" s="225" t="s">
        <v>206</v>
      </c>
      <c r="L180" s="226">
        <v>4</v>
      </c>
      <c r="M180" s="226">
        <v>10</v>
      </c>
      <c r="N180" s="226">
        <v>1</v>
      </c>
      <c r="O180" s="226">
        <v>15</v>
      </c>
    </row>
    <row r="181" spans="2:15" x14ac:dyDescent="0.3">
      <c r="B181" t="s">
        <v>90</v>
      </c>
      <c r="C181" t="s">
        <v>34</v>
      </c>
      <c r="D181" t="s">
        <v>468</v>
      </c>
      <c r="E181">
        <v>22</v>
      </c>
      <c r="F181" t="s">
        <v>673</v>
      </c>
      <c r="I181" s="225" t="s">
        <v>92</v>
      </c>
      <c r="J181" s="225" t="s">
        <v>128</v>
      </c>
      <c r="K181" s="225" t="s">
        <v>133</v>
      </c>
      <c r="M181" s="226">
        <v>4</v>
      </c>
      <c r="N181" s="226">
        <v>1</v>
      </c>
      <c r="O181" s="226">
        <v>5</v>
      </c>
    </row>
    <row r="182" spans="2:15" x14ac:dyDescent="0.3">
      <c r="B182" t="s">
        <v>90</v>
      </c>
      <c r="C182" t="s">
        <v>34</v>
      </c>
      <c r="D182" t="s">
        <v>477</v>
      </c>
      <c r="E182">
        <v>5</v>
      </c>
      <c r="F182" t="s">
        <v>673</v>
      </c>
      <c r="I182" s="225" t="s">
        <v>92</v>
      </c>
      <c r="J182" s="225" t="s">
        <v>128</v>
      </c>
      <c r="K182" s="225" t="s">
        <v>207</v>
      </c>
      <c r="L182" s="226">
        <v>7</v>
      </c>
      <c r="M182" s="226">
        <v>6</v>
      </c>
      <c r="N182" s="226">
        <v>4</v>
      </c>
      <c r="O182" s="226">
        <v>17</v>
      </c>
    </row>
    <row r="183" spans="2:15" x14ac:dyDescent="0.3">
      <c r="B183" t="s">
        <v>90</v>
      </c>
      <c r="C183" t="s">
        <v>34</v>
      </c>
      <c r="D183" t="s">
        <v>469</v>
      </c>
      <c r="E183">
        <v>78</v>
      </c>
      <c r="F183" t="s">
        <v>673</v>
      </c>
      <c r="I183" s="225" t="s">
        <v>92</v>
      </c>
      <c r="J183" s="225" t="s">
        <v>128</v>
      </c>
      <c r="K183" s="225" t="s">
        <v>217</v>
      </c>
      <c r="L183" s="226">
        <v>12</v>
      </c>
      <c r="M183" s="226">
        <v>21</v>
      </c>
      <c r="N183" s="226"/>
      <c r="O183" s="226">
        <v>33</v>
      </c>
    </row>
    <row r="184" spans="2:15" x14ac:dyDescent="0.3">
      <c r="B184" t="s">
        <v>90</v>
      </c>
      <c r="C184" t="s">
        <v>34</v>
      </c>
      <c r="D184" t="s">
        <v>476</v>
      </c>
      <c r="E184">
        <v>20</v>
      </c>
      <c r="F184" t="s">
        <v>673</v>
      </c>
      <c r="I184" s="225" t="s">
        <v>92</v>
      </c>
      <c r="J184" s="225" t="s">
        <v>128</v>
      </c>
      <c r="K184" s="225" t="s">
        <v>212</v>
      </c>
      <c r="L184" s="226">
        <v>4</v>
      </c>
      <c r="M184" s="226">
        <v>36</v>
      </c>
      <c r="N184" s="226"/>
      <c r="O184" s="226">
        <v>40</v>
      </c>
    </row>
    <row r="185" spans="2:15" x14ac:dyDescent="0.3">
      <c r="B185" t="s">
        <v>90</v>
      </c>
      <c r="C185" t="s">
        <v>34</v>
      </c>
      <c r="D185" t="s">
        <v>466</v>
      </c>
      <c r="E185">
        <v>70</v>
      </c>
      <c r="F185" t="s">
        <v>673</v>
      </c>
      <c r="I185" s="225" t="s">
        <v>92</v>
      </c>
      <c r="J185" s="225" t="s">
        <v>128</v>
      </c>
      <c r="K185" s="225" t="s">
        <v>192</v>
      </c>
      <c r="L185" s="226">
        <v>24</v>
      </c>
      <c r="M185" s="226">
        <v>14</v>
      </c>
      <c r="N185" s="226">
        <v>7</v>
      </c>
      <c r="O185" s="226">
        <v>45</v>
      </c>
    </row>
    <row r="186" spans="2:15" x14ac:dyDescent="0.3">
      <c r="B186" t="s">
        <v>90</v>
      </c>
      <c r="C186" t="s">
        <v>34</v>
      </c>
      <c r="D186" t="s">
        <v>474</v>
      </c>
      <c r="E186">
        <v>53</v>
      </c>
      <c r="F186" t="s">
        <v>673</v>
      </c>
      <c r="I186" s="225" t="s">
        <v>92</v>
      </c>
      <c r="J186" s="225" t="s">
        <v>128</v>
      </c>
      <c r="K186" s="225" t="s">
        <v>135</v>
      </c>
      <c r="L186" s="226">
        <v>11</v>
      </c>
      <c r="M186" s="226">
        <v>2</v>
      </c>
      <c r="N186" s="226"/>
      <c r="O186" s="226">
        <v>13</v>
      </c>
    </row>
    <row r="187" spans="2:15" x14ac:dyDescent="0.3">
      <c r="B187" t="s">
        <v>90</v>
      </c>
      <c r="C187" t="s">
        <v>34</v>
      </c>
      <c r="D187" t="s">
        <v>274</v>
      </c>
      <c r="E187">
        <v>3</v>
      </c>
      <c r="F187" t="s">
        <v>673</v>
      </c>
      <c r="I187" s="225" t="s">
        <v>92</v>
      </c>
      <c r="J187" s="225" t="s">
        <v>128</v>
      </c>
      <c r="K187" s="225" t="s">
        <v>136</v>
      </c>
      <c r="L187" s="226">
        <v>1</v>
      </c>
      <c r="M187" s="226">
        <v>18</v>
      </c>
      <c r="N187" s="226">
        <v>2</v>
      </c>
      <c r="O187" s="226">
        <v>21</v>
      </c>
    </row>
    <row r="188" spans="2:15" x14ac:dyDescent="0.3">
      <c r="B188" t="s">
        <v>90</v>
      </c>
      <c r="C188" t="s">
        <v>34</v>
      </c>
      <c r="D188" t="s">
        <v>463</v>
      </c>
      <c r="E188">
        <v>55</v>
      </c>
      <c r="F188" t="s">
        <v>673</v>
      </c>
      <c r="I188" s="225" t="s">
        <v>92</v>
      </c>
      <c r="J188" s="225" t="s">
        <v>128</v>
      </c>
      <c r="K188" s="225" t="s">
        <v>130</v>
      </c>
      <c r="L188" s="226">
        <v>20</v>
      </c>
      <c r="M188" s="226">
        <v>22</v>
      </c>
      <c r="N188" s="226">
        <v>23</v>
      </c>
      <c r="O188" s="226">
        <v>65</v>
      </c>
    </row>
    <row r="189" spans="2:15" x14ac:dyDescent="0.3">
      <c r="B189" t="s">
        <v>90</v>
      </c>
      <c r="C189" t="s">
        <v>34</v>
      </c>
      <c r="D189" t="s">
        <v>89</v>
      </c>
      <c r="E189">
        <v>5</v>
      </c>
      <c r="F189" t="s">
        <v>673</v>
      </c>
      <c r="I189" s="225" t="s">
        <v>92</v>
      </c>
      <c r="J189" s="225" t="s">
        <v>128</v>
      </c>
      <c r="K189" s="225" t="s">
        <v>129</v>
      </c>
      <c r="M189" s="226">
        <v>34</v>
      </c>
      <c r="N189" s="226">
        <v>3</v>
      </c>
      <c r="O189" s="226">
        <v>37</v>
      </c>
    </row>
    <row r="190" spans="2:15" x14ac:dyDescent="0.3">
      <c r="B190" t="s">
        <v>90</v>
      </c>
      <c r="C190" t="s">
        <v>34</v>
      </c>
      <c r="D190" t="s">
        <v>216</v>
      </c>
      <c r="E190">
        <v>9</v>
      </c>
      <c r="F190" t="s">
        <v>673</v>
      </c>
      <c r="I190" s="225" t="s">
        <v>92</v>
      </c>
      <c r="J190" s="225" t="s">
        <v>128</v>
      </c>
      <c r="K190" s="225" t="s">
        <v>214</v>
      </c>
      <c r="L190" s="226">
        <v>8</v>
      </c>
      <c r="M190" s="226">
        <v>8</v>
      </c>
      <c r="N190" s="226"/>
      <c r="O190" s="226">
        <v>16</v>
      </c>
    </row>
    <row r="191" spans="2:15" x14ac:dyDescent="0.3">
      <c r="B191" t="s">
        <v>90</v>
      </c>
      <c r="C191" t="s">
        <v>34</v>
      </c>
      <c r="D191" t="s">
        <v>461</v>
      </c>
      <c r="E191">
        <v>30</v>
      </c>
      <c r="F191" t="s">
        <v>673</v>
      </c>
      <c r="I191" s="225" t="s">
        <v>92</v>
      </c>
      <c r="J191" s="225" t="s">
        <v>128</v>
      </c>
      <c r="K191" s="225" t="s">
        <v>220</v>
      </c>
      <c r="L191" s="226">
        <v>7</v>
      </c>
      <c r="M191" s="226">
        <v>23</v>
      </c>
      <c r="N191" s="226">
        <v>5</v>
      </c>
      <c r="O191" s="226">
        <v>35</v>
      </c>
    </row>
    <row r="192" spans="2:15" x14ac:dyDescent="0.3">
      <c r="B192" t="s">
        <v>90</v>
      </c>
      <c r="C192" t="s">
        <v>34</v>
      </c>
      <c r="D192" t="s">
        <v>472</v>
      </c>
      <c r="E192">
        <v>69</v>
      </c>
      <c r="F192" t="s">
        <v>673</v>
      </c>
      <c r="I192" s="225" t="s">
        <v>92</v>
      </c>
      <c r="J192" s="225" t="s">
        <v>128</v>
      </c>
      <c r="K192" s="225" t="s">
        <v>134</v>
      </c>
      <c r="L192" s="226">
        <v>3</v>
      </c>
      <c r="M192" s="226">
        <v>16</v>
      </c>
      <c r="N192" s="226">
        <v>1</v>
      </c>
      <c r="O192" s="226">
        <v>20</v>
      </c>
    </row>
    <row r="193" spans="2:15" x14ac:dyDescent="0.3">
      <c r="B193" t="s">
        <v>90</v>
      </c>
      <c r="C193" t="s">
        <v>34</v>
      </c>
      <c r="D193" t="s">
        <v>470</v>
      </c>
      <c r="E193">
        <v>1</v>
      </c>
      <c r="F193" t="s">
        <v>673</v>
      </c>
      <c r="I193" s="225" t="s">
        <v>92</v>
      </c>
      <c r="J193" s="225" t="s">
        <v>128</v>
      </c>
      <c r="K193" s="225" t="s">
        <v>128</v>
      </c>
      <c r="L193" s="226">
        <v>90</v>
      </c>
      <c r="M193" s="226">
        <v>323</v>
      </c>
      <c r="N193" s="226">
        <v>37</v>
      </c>
      <c r="O193" s="226">
        <v>450</v>
      </c>
    </row>
    <row r="194" spans="2:15" x14ac:dyDescent="0.3">
      <c r="B194" t="s">
        <v>90</v>
      </c>
      <c r="C194" t="s">
        <v>34</v>
      </c>
      <c r="D194" t="s">
        <v>467</v>
      </c>
      <c r="E194">
        <v>1</v>
      </c>
      <c r="F194" t="s">
        <v>673</v>
      </c>
      <c r="I194" s="225" t="s">
        <v>92</v>
      </c>
      <c r="J194" s="225" t="s">
        <v>128</v>
      </c>
      <c r="K194" s="225" t="s">
        <v>221</v>
      </c>
      <c r="L194" s="226">
        <v>3</v>
      </c>
      <c r="M194" s="226">
        <v>3</v>
      </c>
      <c r="N194" s="226"/>
      <c r="O194" s="226">
        <v>6</v>
      </c>
    </row>
    <row r="195" spans="2:15" x14ac:dyDescent="0.3">
      <c r="B195" t="s">
        <v>90</v>
      </c>
      <c r="C195" t="s">
        <v>34</v>
      </c>
      <c r="D195" t="s">
        <v>465</v>
      </c>
      <c r="E195">
        <v>1</v>
      </c>
      <c r="F195" t="s">
        <v>673</v>
      </c>
      <c r="I195" s="225" t="s">
        <v>92</v>
      </c>
      <c r="J195" s="225" t="s">
        <v>128</v>
      </c>
      <c r="K195" s="225" t="s">
        <v>131</v>
      </c>
      <c r="L195" s="226">
        <v>6</v>
      </c>
      <c r="M195" s="226">
        <v>4</v>
      </c>
      <c r="N195" s="226">
        <v>6</v>
      </c>
      <c r="O195" s="226">
        <v>16</v>
      </c>
    </row>
    <row r="196" spans="2:15" x14ac:dyDescent="0.3">
      <c r="B196" t="s">
        <v>90</v>
      </c>
      <c r="C196" t="s">
        <v>34</v>
      </c>
      <c r="D196" t="s">
        <v>475</v>
      </c>
      <c r="E196">
        <v>7</v>
      </c>
      <c r="F196" t="s">
        <v>673</v>
      </c>
      <c r="I196" s="225" t="s">
        <v>92</v>
      </c>
      <c r="J196" s="225" t="s">
        <v>128</v>
      </c>
      <c r="K196" s="225" t="s">
        <v>137</v>
      </c>
      <c r="L196" s="226">
        <v>1</v>
      </c>
      <c r="N196" s="226">
        <v>2</v>
      </c>
      <c r="O196" s="226">
        <v>3</v>
      </c>
    </row>
    <row r="197" spans="2:15" x14ac:dyDescent="0.3">
      <c r="B197" t="s">
        <v>90</v>
      </c>
      <c r="C197" t="s">
        <v>34</v>
      </c>
      <c r="D197" t="s">
        <v>471</v>
      </c>
      <c r="E197">
        <v>6</v>
      </c>
      <c r="F197" t="s">
        <v>673</v>
      </c>
      <c r="I197" s="225" t="s">
        <v>92</v>
      </c>
      <c r="J197" s="225" t="s">
        <v>128</v>
      </c>
      <c r="K197" s="225" t="s">
        <v>132</v>
      </c>
      <c r="L197" s="226">
        <v>1</v>
      </c>
      <c r="M197" s="226">
        <v>27</v>
      </c>
      <c r="N197" s="226">
        <v>3</v>
      </c>
      <c r="O197" s="226">
        <v>31</v>
      </c>
    </row>
    <row r="198" spans="2:15" x14ac:dyDescent="0.3">
      <c r="B198" t="s">
        <v>90</v>
      </c>
      <c r="C198" t="s">
        <v>34</v>
      </c>
      <c r="D198" t="s">
        <v>462</v>
      </c>
      <c r="E198">
        <v>7</v>
      </c>
      <c r="F198" t="s">
        <v>673</v>
      </c>
      <c r="I198" s="225" t="s">
        <v>92</v>
      </c>
      <c r="J198" s="225" t="s">
        <v>347</v>
      </c>
      <c r="K198" s="225"/>
      <c r="L198" s="226">
        <v>208</v>
      </c>
      <c r="M198" s="226">
        <v>572</v>
      </c>
      <c r="N198" s="226">
        <v>96</v>
      </c>
      <c r="O198" s="226">
        <v>876</v>
      </c>
    </row>
    <row r="199" spans="2:15" x14ac:dyDescent="0.3">
      <c r="B199" t="s">
        <v>92</v>
      </c>
      <c r="C199" t="s">
        <v>118</v>
      </c>
      <c r="D199" t="s">
        <v>122</v>
      </c>
      <c r="E199">
        <v>10</v>
      </c>
      <c r="F199" t="s">
        <v>674</v>
      </c>
      <c r="I199" s="225" t="s">
        <v>92</v>
      </c>
      <c r="J199" s="225" t="s">
        <v>107</v>
      </c>
      <c r="K199" s="225" t="s">
        <v>138</v>
      </c>
      <c r="L199" s="226">
        <v>19</v>
      </c>
      <c r="M199" s="226">
        <v>34</v>
      </c>
      <c r="N199" s="226">
        <v>5</v>
      </c>
      <c r="O199" s="226">
        <v>58</v>
      </c>
    </row>
    <row r="200" spans="2:15" x14ac:dyDescent="0.3">
      <c r="B200" t="s">
        <v>163</v>
      </c>
      <c r="C200" t="s">
        <v>167</v>
      </c>
      <c r="D200" t="s">
        <v>179</v>
      </c>
      <c r="E200">
        <v>15</v>
      </c>
      <c r="F200" t="s">
        <v>674</v>
      </c>
      <c r="I200" s="225" t="s">
        <v>92</v>
      </c>
      <c r="J200" s="225" t="s">
        <v>107</v>
      </c>
      <c r="K200" s="225" t="s">
        <v>211</v>
      </c>
      <c r="L200" s="226">
        <v>4</v>
      </c>
      <c r="M200" s="226">
        <v>8</v>
      </c>
      <c r="N200" s="226">
        <v>5</v>
      </c>
      <c r="O200" s="226">
        <v>17</v>
      </c>
    </row>
    <row r="201" spans="2:15" x14ac:dyDescent="0.3">
      <c r="B201" t="s">
        <v>92</v>
      </c>
      <c r="C201" t="s">
        <v>107</v>
      </c>
      <c r="D201" t="s">
        <v>108</v>
      </c>
      <c r="E201">
        <v>24</v>
      </c>
      <c r="F201" t="s">
        <v>674</v>
      </c>
      <c r="I201" s="225" t="s">
        <v>92</v>
      </c>
      <c r="J201" s="225" t="s">
        <v>107</v>
      </c>
      <c r="K201" s="225" t="s">
        <v>190</v>
      </c>
      <c r="L201" s="226">
        <v>3</v>
      </c>
      <c r="M201" s="226">
        <v>5</v>
      </c>
      <c r="N201" s="226">
        <v>5</v>
      </c>
      <c r="O201" s="226">
        <v>13</v>
      </c>
    </row>
    <row r="202" spans="2:15" x14ac:dyDescent="0.3">
      <c r="B202" t="s">
        <v>92</v>
      </c>
      <c r="C202" t="s">
        <v>107</v>
      </c>
      <c r="D202" t="s">
        <v>138</v>
      </c>
      <c r="E202">
        <v>34</v>
      </c>
      <c r="F202" t="s">
        <v>674</v>
      </c>
      <c r="I202" s="225" t="s">
        <v>92</v>
      </c>
      <c r="J202" s="225" t="s">
        <v>107</v>
      </c>
      <c r="K202" s="225" t="s">
        <v>191</v>
      </c>
      <c r="L202" s="226">
        <v>2</v>
      </c>
      <c r="M202" s="226">
        <v>2</v>
      </c>
      <c r="N202" s="226">
        <v>1</v>
      </c>
      <c r="O202" s="226">
        <v>5</v>
      </c>
    </row>
    <row r="203" spans="2:15" x14ac:dyDescent="0.3">
      <c r="B203" t="s">
        <v>33</v>
      </c>
      <c r="C203" t="s">
        <v>66</v>
      </c>
      <c r="D203" t="s">
        <v>66</v>
      </c>
      <c r="E203">
        <v>196</v>
      </c>
      <c r="F203" t="s">
        <v>674</v>
      </c>
      <c r="I203" s="225" t="s">
        <v>92</v>
      </c>
      <c r="J203" s="225" t="s">
        <v>107</v>
      </c>
      <c r="K203" s="225" t="s">
        <v>109</v>
      </c>
      <c r="L203" s="226">
        <v>11</v>
      </c>
      <c r="M203" s="226">
        <v>9</v>
      </c>
      <c r="N203" s="226">
        <v>3</v>
      </c>
      <c r="O203" s="226">
        <v>23</v>
      </c>
    </row>
    <row r="204" spans="2:15" x14ac:dyDescent="0.3">
      <c r="B204" t="s">
        <v>163</v>
      </c>
      <c r="C204" t="s">
        <v>167</v>
      </c>
      <c r="D204" t="s">
        <v>414</v>
      </c>
      <c r="E204">
        <v>20</v>
      </c>
      <c r="F204" t="s">
        <v>674</v>
      </c>
      <c r="I204" s="225" t="s">
        <v>92</v>
      </c>
      <c r="J204" s="225" t="s">
        <v>107</v>
      </c>
      <c r="K204" s="225" t="s">
        <v>139</v>
      </c>
      <c r="L204" s="226">
        <v>5</v>
      </c>
      <c r="M204" s="226">
        <v>10</v>
      </c>
      <c r="N204" s="226">
        <v>4</v>
      </c>
      <c r="O204" s="226">
        <v>19</v>
      </c>
    </row>
    <row r="205" spans="2:15" x14ac:dyDescent="0.3">
      <c r="B205" t="s">
        <v>163</v>
      </c>
      <c r="C205" t="s">
        <v>167</v>
      </c>
      <c r="D205" t="s">
        <v>182</v>
      </c>
      <c r="E205">
        <v>16</v>
      </c>
      <c r="F205" t="s">
        <v>674</v>
      </c>
      <c r="I205" s="225" t="s">
        <v>92</v>
      </c>
      <c r="J205" s="225" t="s">
        <v>107</v>
      </c>
      <c r="K205" s="225" t="s">
        <v>215</v>
      </c>
      <c r="M205" s="226">
        <v>10</v>
      </c>
      <c r="N205" s="226">
        <v>4</v>
      </c>
      <c r="O205" s="226">
        <v>14</v>
      </c>
    </row>
    <row r="206" spans="2:15" x14ac:dyDescent="0.3">
      <c r="B206" t="s">
        <v>92</v>
      </c>
      <c r="C206" t="s">
        <v>110</v>
      </c>
      <c r="D206" t="s">
        <v>112</v>
      </c>
      <c r="E206">
        <v>16</v>
      </c>
      <c r="F206" t="s">
        <v>674</v>
      </c>
      <c r="I206" s="225" t="s">
        <v>92</v>
      </c>
      <c r="J206" s="225" t="s">
        <v>107</v>
      </c>
      <c r="K206" s="225" t="s">
        <v>108</v>
      </c>
      <c r="L206" s="226">
        <v>3</v>
      </c>
      <c r="M206" s="226">
        <v>24</v>
      </c>
      <c r="N206" s="226">
        <v>3</v>
      </c>
      <c r="O206" s="226">
        <v>30</v>
      </c>
    </row>
    <row r="207" spans="2:15" x14ac:dyDescent="0.3">
      <c r="B207" t="s">
        <v>92</v>
      </c>
      <c r="C207" t="s">
        <v>101</v>
      </c>
      <c r="D207" t="s">
        <v>104</v>
      </c>
      <c r="E207">
        <v>10</v>
      </c>
      <c r="F207" t="s">
        <v>674</v>
      </c>
      <c r="I207" s="225" t="s">
        <v>92</v>
      </c>
      <c r="J207" s="225" t="s">
        <v>107</v>
      </c>
      <c r="K207" s="225" t="s">
        <v>107</v>
      </c>
      <c r="L207" s="226">
        <v>20</v>
      </c>
      <c r="M207" s="226">
        <v>61</v>
      </c>
      <c r="N207" s="226">
        <v>6</v>
      </c>
      <c r="O207" s="226">
        <v>87</v>
      </c>
    </row>
    <row r="208" spans="2:15" x14ac:dyDescent="0.3">
      <c r="B208" t="s">
        <v>163</v>
      </c>
      <c r="C208" t="s">
        <v>169</v>
      </c>
      <c r="D208" t="s">
        <v>170</v>
      </c>
      <c r="E208">
        <v>16</v>
      </c>
      <c r="F208" t="s">
        <v>674</v>
      </c>
      <c r="I208" s="225" t="s">
        <v>92</v>
      </c>
      <c r="J208" s="225" t="s">
        <v>107</v>
      </c>
      <c r="K208" s="225" t="s">
        <v>140</v>
      </c>
      <c r="L208" s="226">
        <v>5</v>
      </c>
      <c r="M208" s="226">
        <v>7</v>
      </c>
      <c r="N208" s="226">
        <v>2</v>
      </c>
      <c r="O208" s="226">
        <v>14</v>
      </c>
    </row>
    <row r="209" spans="2:15" x14ac:dyDescent="0.3">
      <c r="B209" t="s">
        <v>33</v>
      </c>
      <c r="C209" t="s">
        <v>33</v>
      </c>
      <c r="D209" t="s">
        <v>40</v>
      </c>
      <c r="E209">
        <v>192</v>
      </c>
      <c r="F209" t="s">
        <v>674</v>
      </c>
      <c r="I209" s="225" t="s">
        <v>92</v>
      </c>
      <c r="J209" s="225" t="s">
        <v>343</v>
      </c>
      <c r="K209" s="225"/>
      <c r="L209" s="226">
        <v>72</v>
      </c>
      <c r="M209" s="226">
        <v>170</v>
      </c>
      <c r="N209" s="226">
        <v>38</v>
      </c>
      <c r="O209" s="226">
        <v>280</v>
      </c>
    </row>
    <row r="210" spans="2:15" x14ac:dyDescent="0.3">
      <c r="B210" t="s">
        <v>92</v>
      </c>
      <c r="C210" t="s">
        <v>107</v>
      </c>
      <c r="D210" t="s">
        <v>107</v>
      </c>
      <c r="E210">
        <v>61</v>
      </c>
      <c r="F210" t="s">
        <v>674</v>
      </c>
      <c r="I210" s="225" t="s">
        <v>92</v>
      </c>
      <c r="J210" s="225" t="s">
        <v>110</v>
      </c>
      <c r="K210" s="225" t="s">
        <v>112</v>
      </c>
      <c r="L210" s="226">
        <v>10</v>
      </c>
      <c r="M210" s="226">
        <v>16</v>
      </c>
      <c r="N210" s="226">
        <v>8</v>
      </c>
      <c r="O210" s="226">
        <v>34</v>
      </c>
    </row>
    <row r="211" spans="2:15" x14ac:dyDescent="0.3">
      <c r="B211" t="s">
        <v>92</v>
      </c>
      <c r="C211" t="s">
        <v>116</v>
      </c>
      <c r="D211" t="s">
        <v>117</v>
      </c>
      <c r="E211">
        <v>22</v>
      </c>
      <c r="F211" t="s">
        <v>674</v>
      </c>
      <c r="I211" s="225" t="s">
        <v>92</v>
      </c>
      <c r="J211" s="225" t="s">
        <v>110</v>
      </c>
      <c r="K211" s="225" t="s">
        <v>114</v>
      </c>
      <c r="L211" s="226">
        <v>10</v>
      </c>
      <c r="M211" s="226">
        <v>3</v>
      </c>
      <c r="N211" s="226">
        <v>4</v>
      </c>
      <c r="O211" s="226">
        <v>17</v>
      </c>
    </row>
    <row r="212" spans="2:15" x14ac:dyDescent="0.3">
      <c r="B212" t="s">
        <v>33</v>
      </c>
      <c r="C212" t="s">
        <v>33</v>
      </c>
      <c r="D212" t="s">
        <v>39</v>
      </c>
      <c r="E212">
        <v>134</v>
      </c>
      <c r="F212" t="s">
        <v>674</v>
      </c>
      <c r="I212" s="225" t="s">
        <v>92</v>
      </c>
      <c r="J212" s="225" t="s">
        <v>110</v>
      </c>
      <c r="K212" s="225" t="s">
        <v>113</v>
      </c>
      <c r="L212" s="226">
        <v>11</v>
      </c>
      <c r="M212" s="226">
        <v>23</v>
      </c>
      <c r="N212" s="226">
        <v>8</v>
      </c>
      <c r="O212" s="226">
        <v>42</v>
      </c>
    </row>
    <row r="213" spans="2:15" x14ac:dyDescent="0.3">
      <c r="B213" t="s">
        <v>92</v>
      </c>
      <c r="C213" t="s">
        <v>128</v>
      </c>
      <c r="D213" t="s">
        <v>134</v>
      </c>
      <c r="E213">
        <v>16</v>
      </c>
      <c r="F213" t="s">
        <v>674</v>
      </c>
      <c r="I213" s="225" t="s">
        <v>92</v>
      </c>
      <c r="J213" s="225" t="s">
        <v>110</v>
      </c>
      <c r="K213" s="225" t="s">
        <v>115</v>
      </c>
      <c r="L213" s="226">
        <v>9</v>
      </c>
      <c r="M213" s="226">
        <v>10</v>
      </c>
      <c r="N213" s="226">
        <v>2</v>
      </c>
      <c r="O213" s="226">
        <v>21</v>
      </c>
    </row>
    <row r="214" spans="2:15" x14ac:dyDescent="0.3">
      <c r="B214" t="s">
        <v>92</v>
      </c>
      <c r="C214" t="s">
        <v>118</v>
      </c>
      <c r="D214" t="s">
        <v>118</v>
      </c>
      <c r="E214">
        <v>1</v>
      </c>
      <c r="F214" t="s">
        <v>674</v>
      </c>
      <c r="I214" s="225" t="s">
        <v>92</v>
      </c>
      <c r="J214" s="225" t="s">
        <v>110</v>
      </c>
      <c r="K214" s="225" t="s">
        <v>110</v>
      </c>
      <c r="L214" s="226">
        <v>33</v>
      </c>
      <c r="M214" s="226">
        <v>25</v>
      </c>
      <c r="N214" s="226">
        <v>20</v>
      </c>
      <c r="O214" s="226">
        <v>78</v>
      </c>
    </row>
    <row r="215" spans="2:15" x14ac:dyDescent="0.3">
      <c r="B215" t="s">
        <v>90</v>
      </c>
      <c r="C215" t="s">
        <v>34</v>
      </c>
      <c r="D215" t="s">
        <v>462</v>
      </c>
      <c r="E215">
        <v>6</v>
      </c>
      <c r="F215" t="s">
        <v>674</v>
      </c>
      <c r="I215" s="225" t="s">
        <v>92</v>
      </c>
      <c r="J215" s="225" t="s">
        <v>110</v>
      </c>
      <c r="K215" s="225" t="s">
        <v>111</v>
      </c>
      <c r="L215" s="226">
        <v>2</v>
      </c>
      <c r="M215" s="226">
        <v>8</v>
      </c>
      <c r="N215" s="226">
        <v>3</v>
      </c>
      <c r="O215" s="226">
        <v>13</v>
      </c>
    </row>
    <row r="216" spans="2:15" x14ac:dyDescent="0.3">
      <c r="B216" t="s">
        <v>33</v>
      </c>
      <c r="C216" t="s">
        <v>61</v>
      </c>
      <c r="D216" t="s">
        <v>78</v>
      </c>
      <c r="E216">
        <v>40</v>
      </c>
      <c r="F216" t="s">
        <v>674</v>
      </c>
      <c r="I216" s="225" t="s">
        <v>92</v>
      </c>
      <c r="J216" s="225" t="s">
        <v>344</v>
      </c>
      <c r="K216" s="225"/>
      <c r="L216" s="226">
        <v>75</v>
      </c>
      <c r="M216" s="226">
        <v>85</v>
      </c>
      <c r="N216" s="226">
        <v>45</v>
      </c>
      <c r="O216" s="226">
        <v>205</v>
      </c>
    </row>
    <row r="217" spans="2:15" x14ac:dyDescent="0.3">
      <c r="B217" t="s">
        <v>92</v>
      </c>
      <c r="C217" t="s">
        <v>128</v>
      </c>
      <c r="D217" t="s">
        <v>133</v>
      </c>
      <c r="E217">
        <v>4</v>
      </c>
      <c r="F217" t="s">
        <v>674</v>
      </c>
      <c r="I217" s="225" t="s">
        <v>359</v>
      </c>
      <c r="J217" s="225"/>
      <c r="K217" s="225"/>
      <c r="L217" s="226">
        <v>1416</v>
      </c>
      <c r="M217" s="226">
        <v>2362</v>
      </c>
      <c r="N217" s="226">
        <v>703</v>
      </c>
      <c r="O217" s="226">
        <v>4481</v>
      </c>
    </row>
    <row r="218" spans="2:15" x14ac:dyDescent="0.3">
      <c r="B218" t="s">
        <v>92</v>
      </c>
      <c r="C218" t="s">
        <v>141</v>
      </c>
      <c r="D218" t="s">
        <v>154</v>
      </c>
      <c r="E218">
        <v>7</v>
      </c>
      <c r="F218" t="s">
        <v>674</v>
      </c>
      <c r="I218" s="225" t="s">
        <v>90</v>
      </c>
      <c r="J218" s="225" t="s">
        <v>34</v>
      </c>
      <c r="K218" s="225" t="s">
        <v>473</v>
      </c>
      <c r="L218" s="226">
        <v>53</v>
      </c>
      <c r="M218" s="226">
        <v>45</v>
      </c>
      <c r="N218" s="226">
        <v>28</v>
      </c>
      <c r="O218" s="226">
        <v>126</v>
      </c>
    </row>
    <row r="219" spans="2:15" x14ac:dyDescent="0.3">
      <c r="B219" t="s">
        <v>33</v>
      </c>
      <c r="C219" t="s">
        <v>54</v>
      </c>
      <c r="D219" t="s">
        <v>194</v>
      </c>
      <c r="E219">
        <v>110</v>
      </c>
      <c r="F219" t="s">
        <v>674</v>
      </c>
      <c r="I219" s="225" t="s">
        <v>90</v>
      </c>
      <c r="J219" s="225" t="s">
        <v>34</v>
      </c>
      <c r="K219" s="225" t="s">
        <v>464</v>
      </c>
      <c r="L219" s="226">
        <v>49</v>
      </c>
      <c r="M219" s="226">
        <v>123</v>
      </c>
      <c r="N219" s="226">
        <v>46</v>
      </c>
      <c r="O219" s="226">
        <v>218</v>
      </c>
    </row>
    <row r="220" spans="2:15" x14ac:dyDescent="0.3">
      <c r="B220" t="s">
        <v>92</v>
      </c>
      <c r="C220" t="s">
        <v>128</v>
      </c>
      <c r="D220" t="s">
        <v>136</v>
      </c>
      <c r="E220">
        <v>18</v>
      </c>
      <c r="F220" t="s">
        <v>674</v>
      </c>
      <c r="I220" s="225" t="s">
        <v>90</v>
      </c>
      <c r="J220" s="225" t="s">
        <v>34</v>
      </c>
      <c r="K220" s="225" t="s">
        <v>468</v>
      </c>
      <c r="L220" s="226">
        <v>22</v>
      </c>
      <c r="M220" s="226">
        <v>20</v>
      </c>
      <c r="N220" s="226">
        <v>10</v>
      </c>
      <c r="O220" s="226">
        <v>52</v>
      </c>
    </row>
    <row r="221" spans="2:15" x14ac:dyDescent="0.3">
      <c r="B221" t="s">
        <v>33</v>
      </c>
      <c r="C221" t="s">
        <v>63</v>
      </c>
      <c r="D221" t="s">
        <v>65</v>
      </c>
      <c r="E221">
        <v>1</v>
      </c>
      <c r="F221" t="s">
        <v>674</v>
      </c>
      <c r="I221" s="225" t="s">
        <v>90</v>
      </c>
      <c r="J221" s="225" t="s">
        <v>34</v>
      </c>
      <c r="K221" s="225" t="s">
        <v>477</v>
      </c>
      <c r="L221" s="226">
        <v>5</v>
      </c>
      <c r="M221" s="226">
        <v>28</v>
      </c>
      <c r="N221" s="226">
        <v>4</v>
      </c>
      <c r="O221" s="226">
        <v>37</v>
      </c>
    </row>
    <row r="222" spans="2:15" x14ac:dyDescent="0.3">
      <c r="B222" t="s">
        <v>90</v>
      </c>
      <c r="C222" t="s">
        <v>34</v>
      </c>
      <c r="D222" t="s">
        <v>475</v>
      </c>
      <c r="E222">
        <v>5</v>
      </c>
      <c r="F222" t="s">
        <v>674</v>
      </c>
      <c r="I222" s="225" t="s">
        <v>90</v>
      </c>
      <c r="J222" s="225" t="s">
        <v>34</v>
      </c>
      <c r="K222" s="225" t="s">
        <v>469</v>
      </c>
      <c r="L222" s="226">
        <v>78</v>
      </c>
      <c r="M222" s="226">
        <v>87</v>
      </c>
      <c r="N222" s="226">
        <v>56</v>
      </c>
      <c r="O222" s="226">
        <v>221</v>
      </c>
    </row>
    <row r="223" spans="2:15" x14ac:dyDescent="0.3">
      <c r="B223" t="s">
        <v>92</v>
      </c>
      <c r="C223" t="s">
        <v>91</v>
      </c>
      <c r="D223" t="s">
        <v>91</v>
      </c>
      <c r="E223">
        <v>65</v>
      </c>
      <c r="F223" t="s">
        <v>674</v>
      </c>
      <c r="I223" s="225" t="s">
        <v>90</v>
      </c>
      <c r="J223" s="225" t="s">
        <v>34</v>
      </c>
      <c r="K223" s="225" t="s">
        <v>476</v>
      </c>
      <c r="L223" s="226">
        <v>20</v>
      </c>
      <c r="M223" s="226">
        <v>56</v>
      </c>
      <c r="N223" s="226">
        <v>7</v>
      </c>
      <c r="O223" s="226">
        <v>83</v>
      </c>
    </row>
    <row r="224" spans="2:15" x14ac:dyDescent="0.3">
      <c r="B224" t="s">
        <v>92</v>
      </c>
      <c r="C224" t="s">
        <v>107</v>
      </c>
      <c r="D224" t="s">
        <v>191</v>
      </c>
      <c r="E224">
        <v>2</v>
      </c>
      <c r="F224" t="s">
        <v>674</v>
      </c>
      <c r="I224" s="225" t="s">
        <v>90</v>
      </c>
      <c r="J224" s="225" t="s">
        <v>34</v>
      </c>
      <c r="K224" s="225" t="s">
        <v>466</v>
      </c>
      <c r="L224" s="226">
        <v>70</v>
      </c>
      <c r="M224" s="226">
        <v>83</v>
      </c>
      <c r="N224" s="226">
        <v>19</v>
      </c>
      <c r="O224" s="226">
        <v>172</v>
      </c>
    </row>
    <row r="225" spans="2:15" x14ac:dyDescent="0.3">
      <c r="B225" t="s">
        <v>92</v>
      </c>
      <c r="C225" t="s">
        <v>110</v>
      </c>
      <c r="D225" t="s">
        <v>110</v>
      </c>
      <c r="E225">
        <v>25</v>
      </c>
      <c r="F225" t="s">
        <v>674</v>
      </c>
      <c r="I225" s="225" t="s">
        <v>90</v>
      </c>
      <c r="J225" s="225" t="s">
        <v>34</v>
      </c>
      <c r="K225" s="225" t="s">
        <v>474</v>
      </c>
      <c r="L225" s="226">
        <v>53</v>
      </c>
      <c r="M225" s="226">
        <v>75</v>
      </c>
      <c r="N225" s="226">
        <v>26</v>
      </c>
      <c r="O225" s="226">
        <v>154</v>
      </c>
    </row>
    <row r="226" spans="2:15" x14ac:dyDescent="0.3">
      <c r="B226" t="s">
        <v>92</v>
      </c>
      <c r="C226" t="s">
        <v>128</v>
      </c>
      <c r="D226" t="s">
        <v>129</v>
      </c>
      <c r="E226">
        <v>34</v>
      </c>
      <c r="F226" t="s">
        <v>674</v>
      </c>
      <c r="I226" s="225" t="s">
        <v>90</v>
      </c>
      <c r="J226" s="225" t="s">
        <v>34</v>
      </c>
      <c r="K226" s="225" t="s">
        <v>275</v>
      </c>
      <c r="M226" s="226">
        <v>1</v>
      </c>
      <c r="N226" s="226">
        <v>6</v>
      </c>
      <c r="O226" s="226">
        <v>7</v>
      </c>
    </row>
    <row r="227" spans="2:15" x14ac:dyDescent="0.3">
      <c r="B227" t="s">
        <v>163</v>
      </c>
      <c r="C227" t="s">
        <v>167</v>
      </c>
      <c r="D227" t="s">
        <v>181</v>
      </c>
      <c r="E227">
        <v>11</v>
      </c>
      <c r="F227" t="s">
        <v>674</v>
      </c>
      <c r="I227" s="225" t="s">
        <v>90</v>
      </c>
      <c r="J227" s="225" t="s">
        <v>34</v>
      </c>
      <c r="K227" s="225" t="s">
        <v>274</v>
      </c>
      <c r="L227" s="226">
        <v>3</v>
      </c>
      <c r="M227" s="226">
        <v>4</v>
      </c>
      <c r="N227" s="226">
        <v>44</v>
      </c>
      <c r="O227" s="226">
        <v>51</v>
      </c>
    </row>
    <row r="228" spans="2:15" x14ac:dyDescent="0.3">
      <c r="B228" t="s">
        <v>163</v>
      </c>
      <c r="C228" t="s">
        <v>164</v>
      </c>
      <c r="D228" t="s">
        <v>177</v>
      </c>
      <c r="E228">
        <v>83</v>
      </c>
      <c r="F228" t="s">
        <v>674</v>
      </c>
      <c r="I228" s="225" t="s">
        <v>90</v>
      </c>
      <c r="J228" s="225" t="s">
        <v>34</v>
      </c>
      <c r="K228" s="225" t="s">
        <v>463</v>
      </c>
      <c r="L228" s="226">
        <v>55</v>
      </c>
      <c r="M228" s="226">
        <v>181</v>
      </c>
      <c r="N228" s="226">
        <v>108</v>
      </c>
      <c r="O228" s="226">
        <v>344</v>
      </c>
    </row>
    <row r="229" spans="2:15" x14ac:dyDescent="0.3">
      <c r="B229" t="s">
        <v>92</v>
      </c>
      <c r="C229" t="s">
        <v>141</v>
      </c>
      <c r="D229" t="s">
        <v>150</v>
      </c>
      <c r="E229">
        <v>40</v>
      </c>
      <c r="F229" t="s">
        <v>674</v>
      </c>
      <c r="I229" s="225" t="s">
        <v>90</v>
      </c>
      <c r="J229" s="225" t="s">
        <v>34</v>
      </c>
      <c r="K229" s="225" t="s">
        <v>89</v>
      </c>
      <c r="L229" s="226">
        <v>5</v>
      </c>
      <c r="M229" s="226">
        <v>1</v>
      </c>
      <c r="N229" s="226">
        <v>27</v>
      </c>
      <c r="O229" s="226">
        <v>33</v>
      </c>
    </row>
    <row r="230" spans="2:15" x14ac:dyDescent="0.3">
      <c r="B230" t="s">
        <v>90</v>
      </c>
      <c r="C230" t="s">
        <v>34</v>
      </c>
      <c r="D230" t="s">
        <v>216</v>
      </c>
      <c r="E230">
        <v>4</v>
      </c>
      <c r="F230" t="s">
        <v>674</v>
      </c>
      <c r="I230" s="225" t="s">
        <v>90</v>
      </c>
      <c r="J230" s="225" t="s">
        <v>34</v>
      </c>
      <c r="K230" s="225" t="s">
        <v>216</v>
      </c>
      <c r="L230" s="226">
        <v>9</v>
      </c>
      <c r="M230" s="226">
        <v>4</v>
      </c>
      <c r="N230" s="226">
        <v>44</v>
      </c>
      <c r="O230" s="226">
        <v>57</v>
      </c>
    </row>
    <row r="231" spans="2:15" x14ac:dyDescent="0.3">
      <c r="B231" t="s">
        <v>92</v>
      </c>
      <c r="C231" t="s">
        <v>128</v>
      </c>
      <c r="D231" t="s">
        <v>214</v>
      </c>
      <c r="E231">
        <v>8</v>
      </c>
      <c r="F231" t="s">
        <v>674</v>
      </c>
      <c r="I231" s="225" t="s">
        <v>90</v>
      </c>
      <c r="J231" s="225" t="s">
        <v>34</v>
      </c>
      <c r="K231" s="225" t="s">
        <v>461</v>
      </c>
      <c r="L231" s="226">
        <v>30</v>
      </c>
      <c r="M231" s="226">
        <v>27</v>
      </c>
      <c r="N231" s="226">
        <v>18</v>
      </c>
      <c r="O231" s="226">
        <v>75</v>
      </c>
    </row>
    <row r="232" spans="2:15" x14ac:dyDescent="0.3">
      <c r="B232" t="s">
        <v>92</v>
      </c>
      <c r="C232" t="s">
        <v>128</v>
      </c>
      <c r="D232" t="s">
        <v>220</v>
      </c>
      <c r="E232">
        <v>23</v>
      </c>
      <c r="F232" t="s">
        <v>674</v>
      </c>
      <c r="I232" s="225" t="s">
        <v>90</v>
      </c>
      <c r="J232" s="225" t="s">
        <v>34</v>
      </c>
      <c r="K232" s="225" t="s">
        <v>472</v>
      </c>
      <c r="L232" s="226">
        <v>69</v>
      </c>
      <c r="M232" s="226">
        <v>116</v>
      </c>
      <c r="N232" s="226">
        <v>49</v>
      </c>
      <c r="O232" s="226">
        <v>234</v>
      </c>
    </row>
    <row r="233" spans="2:15" x14ac:dyDescent="0.3">
      <c r="B233" t="s">
        <v>92</v>
      </c>
      <c r="C233" t="s">
        <v>128</v>
      </c>
      <c r="D233" t="s">
        <v>207</v>
      </c>
      <c r="E233">
        <v>6</v>
      </c>
      <c r="F233" t="s">
        <v>674</v>
      </c>
      <c r="I233" s="225" t="s">
        <v>90</v>
      </c>
      <c r="J233" s="225" t="s">
        <v>34</v>
      </c>
      <c r="K233" s="225" t="s">
        <v>470</v>
      </c>
      <c r="L233" s="226">
        <v>1</v>
      </c>
      <c r="M233" s="226">
        <v>7</v>
      </c>
      <c r="N233" s="226">
        <v>2</v>
      </c>
      <c r="O233" s="226">
        <v>10</v>
      </c>
    </row>
    <row r="234" spans="2:15" x14ac:dyDescent="0.3">
      <c r="B234" t="s">
        <v>90</v>
      </c>
      <c r="C234" t="s">
        <v>34</v>
      </c>
      <c r="D234" t="s">
        <v>472</v>
      </c>
      <c r="E234">
        <v>116</v>
      </c>
      <c r="F234" t="s">
        <v>674</v>
      </c>
      <c r="I234" s="225" t="s">
        <v>90</v>
      </c>
      <c r="J234" s="225" t="s">
        <v>34</v>
      </c>
      <c r="K234" s="225" t="s">
        <v>467</v>
      </c>
      <c r="L234" s="226">
        <v>1</v>
      </c>
      <c r="M234" s="226">
        <v>6</v>
      </c>
      <c r="N234" s="226">
        <v>1</v>
      </c>
      <c r="O234" s="226">
        <v>8</v>
      </c>
    </row>
    <row r="235" spans="2:15" x14ac:dyDescent="0.3">
      <c r="B235" t="s">
        <v>33</v>
      </c>
      <c r="C235" t="s">
        <v>45</v>
      </c>
      <c r="D235" t="s">
        <v>44</v>
      </c>
      <c r="E235">
        <v>93</v>
      </c>
      <c r="F235" t="s">
        <v>674</v>
      </c>
      <c r="I235" s="225" t="s">
        <v>90</v>
      </c>
      <c r="J235" s="225" t="s">
        <v>34</v>
      </c>
      <c r="K235" s="225" t="s">
        <v>465</v>
      </c>
      <c r="L235" s="226">
        <v>1</v>
      </c>
      <c r="M235" s="226">
        <v>2</v>
      </c>
      <c r="N235" s="226">
        <v>9</v>
      </c>
      <c r="O235" s="226">
        <v>12</v>
      </c>
    </row>
    <row r="236" spans="2:15" x14ac:dyDescent="0.3">
      <c r="B236" t="s">
        <v>33</v>
      </c>
      <c r="C236" t="s">
        <v>61</v>
      </c>
      <c r="D236" t="s">
        <v>88</v>
      </c>
      <c r="E236">
        <v>21</v>
      </c>
      <c r="F236" t="s">
        <v>674</v>
      </c>
      <c r="I236" s="225" t="s">
        <v>90</v>
      </c>
      <c r="J236" s="225" t="s">
        <v>34</v>
      </c>
      <c r="K236" s="225" t="s">
        <v>475</v>
      </c>
      <c r="L236" s="226">
        <v>7</v>
      </c>
      <c r="M236" s="226">
        <v>5</v>
      </c>
      <c r="N236" s="226">
        <v>11</v>
      </c>
      <c r="O236" s="226">
        <v>23</v>
      </c>
    </row>
    <row r="237" spans="2:15" x14ac:dyDescent="0.3">
      <c r="B237" t="s">
        <v>33</v>
      </c>
      <c r="C237" t="s">
        <v>71</v>
      </c>
      <c r="D237" t="s">
        <v>76</v>
      </c>
      <c r="E237">
        <v>25</v>
      </c>
      <c r="F237" t="s">
        <v>674</v>
      </c>
      <c r="I237" s="225" t="s">
        <v>90</v>
      </c>
      <c r="J237" s="225" t="s">
        <v>34</v>
      </c>
      <c r="K237" s="225" t="s">
        <v>471</v>
      </c>
      <c r="L237" s="226">
        <v>6</v>
      </c>
      <c r="M237" s="226">
        <v>23</v>
      </c>
      <c r="N237" s="226">
        <v>3</v>
      </c>
      <c r="O237" s="226">
        <v>32</v>
      </c>
    </row>
    <row r="238" spans="2:15" x14ac:dyDescent="0.3">
      <c r="B238" t="s">
        <v>92</v>
      </c>
      <c r="C238" t="s">
        <v>116</v>
      </c>
      <c r="D238" t="s">
        <v>125</v>
      </c>
      <c r="E238">
        <v>32</v>
      </c>
      <c r="F238" t="s">
        <v>674</v>
      </c>
      <c r="I238" s="225" t="s">
        <v>90</v>
      </c>
      <c r="J238" s="225" t="s">
        <v>34</v>
      </c>
      <c r="K238" s="225" t="s">
        <v>462</v>
      </c>
      <c r="L238" s="226">
        <v>7</v>
      </c>
      <c r="M238" s="226">
        <v>6</v>
      </c>
      <c r="N238" s="226">
        <v>4</v>
      </c>
      <c r="O238" s="226">
        <v>17</v>
      </c>
    </row>
    <row r="239" spans="2:15" x14ac:dyDescent="0.3">
      <c r="B239" t="s">
        <v>92</v>
      </c>
      <c r="C239" t="s">
        <v>141</v>
      </c>
      <c r="D239" t="s">
        <v>155</v>
      </c>
      <c r="E239">
        <v>11</v>
      </c>
      <c r="F239" t="s">
        <v>674</v>
      </c>
      <c r="I239" s="225" t="s">
        <v>90</v>
      </c>
      <c r="J239" s="225" t="s">
        <v>451</v>
      </c>
      <c r="K239" s="225"/>
      <c r="L239" s="226">
        <v>544</v>
      </c>
      <c r="M239" s="226">
        <v>900</v>
      </c>
      <c r="N239" s="226">
        <v>522</v>
      </c>
      <c r="O239" s="226">
        <v>1966</v>
      </c>
    </row>
    <row r="240" spans="2:15" x14ac:dyDescent="0.3">
      <c r="B240" t="s">
        <v>33</v>
      </c>
      <c r="C240" t="s">
        <v>85</v>
      </c>
      <c r="D240" t="s">
        <v>219</v>
      </c>
      <c r="E240">
        <v>14</v>
      </c>
      <c r="F240" t="s">
        <v>674</v>
      </c>
      <c r="I240" s="225" t="s">
        <v>486</v>
      </c>
      <c r="J240" s="225"/>
      <c r="K240" s="225"/>
      <c r="L240" s="226">
        <v>544</v>
      </c>
      <c r="M240" s="226">
        <v>900</v>
      </c>
      <c r="N240" s="226">
        <v>522</v>
      </c>
      <c r="O240" s="226">
        <v>1966</v>
      </c>
    </row>
    <row r="241" spans="2:15" x14ac:dyDescent="0.3">
      <c r="B241" t="s">
        <v>92</v>
      </c>
      <c r="C241" t="s">
        <v>97</v>
      </c>
      <c r="D241" t="s">
        <v>98</v>
      </c>
      <c r="E241">
        <v>14</v>
      </c>
      <c r="F241" t="s">
        <v>674</v>
      </c>
      <c r="I241" s="225" t="s">
        <v>234</v>
      </c>
      <c r="J241" s="225"/>
      <c r="K241" s="225"/>
      <c r="L241" s="226">
        <v>4287</v>
      </c>
      <c r="M241" s="226">
        <v>9103</v>
      </c>
      <c r="N241" s="226">
        <v>2874</v>
      </c>
      <c r="O241" s="226">
        <v>16264</v>
      </c>
    </row>
    <row r="242" spans="2:15" x14ac:dyDescent="0.3">
      <c r="B242" t="s">
        <v>33</v>
      </c>
      <c r="C242" t="s">
        <v>63</v>
      </c>
      <c r="D242" t="s">
        <v>82</v>
      </c>
      <c r="E242">
        <v>30</v>
      </c>
      <c r="F242" t="s">
        <v>674</v>
      </c>
      <c r="I242"/>
      <c r="J242"/>
      <c r="K242"/>
      <c r="L242"/>
      <c r="M242"/>
    </row>
    <row r="243" spans="2:15" x14ac:dyDescent="0.3">
      <c r="B243" t="s">
        <v>92</v>
      </c>
      <c r="C243" t="s">
        <v>128</v>
      </c>
      <c r="D243" t="s">
        <v>206</v>
      </c>
      <c r="E243">
        <v>10</v>
      </c>
      <c r="F243" t="s">
        <v>674</v>
      </c>
      <c r="I243"/>
      <c r="J243"/>
      <c r="K243"/>
      <c r="L243"/>
      <c r="M243"/>
    </row>
    <row r="244" spans="2:15" x14ac:dyDescent="0.3">
      <c r="B244" t="s">
        <v>33</v>
      </c>
      <c r="C244" t="s">
        <v>33</v>
      </c>
      <c r="D244" t="s">
        <v>36</v>
      </c>
      <c r="E244">
        <v>304</v>
      </c>
      <c r="F244" t="s">
        <v>674</v>
      </c>
    </row>
    <row r="245" spans="2:15" x14ac:dyDescent="0.3">
      <c r="B245" t="s">
        <v>92</v>
      </c>
      <c r="C245" t="s">
        <v>116</v>
      </c>
      <c r="D245" t="s">
        <v>195</v>
      </c>
      <c r="E245">
        <v>40</v>
      </c>
      <c r="F245" t="s">
        <v>674</v>
      </c>
    </row>
    <row r="246" spans="2:15" x14ac:dyDescent="0.3">
      <c r="B246" t="s">
        <v>33</v>
      </c>
      <c r="C246" t="s">
        <v>71</v>
      </c>
      <c r="D246" t="s">
        <v>70</v>
      </c>
      <c r="E246">
        <v>102</v>
      </c>
      <c r="F246" t="s">
        <v>674</v>
      </c>
    </row>
    <row r="247" spans="2:15" x14ac:dyDescent="0.3">
      <c r="B247" t="s">
        <v>92</v>
      </c>
      <c r="C247" t="s">
        <v>92</v>
      </c>
      <c r="D247" t="s">
        <v>95</v>
      </c>
      <c r="E247">
        <v>2</v>
      </c>
      <c r="F247" t="s">
        <v>674</v>
      </c>
    </row>
    <row r="248" spans="2:15" x14ac:dyDescent="0.3">
      <c r="B248" t="s">
        <v>92</v>
      </c>
      <c r="C248" t="s">
        <v>92</v>
      </c>
      <c r="D248" t="s">
        <v>96</v>
      </c>
      <c r="E248">
        <v>16</v>
      </c>
      <c r="F248" t="s">
        <v>674</v>
      </c>
    </row>
    <row r="249" spans="2:15" x14ac:dyDescent="0.3">
      <c r="B249" t="s">
        <v>33</v>
      </c>
      <c r="C249" t="s">
        <v>58</v>
      </c>
      <c r="D249" t="s">
        <v>59</v>
      </c>
      <c r="E249">
        <v>23</v>
      </c>
      <c r="F249" t="s">
        <v>674</v>
      </c>
    </row>
    <row r="250" spans="2:15" x14ac:dyDescent="0.3">
      <c r="B250" t="s">
        <v>163</v>
      </c>
      <c r="C250" t="s">
        <v>167</v>
      </c>
      <c r="D250" t="s">
        <v>187</v>
      </c>
      <c r="E250">
        <v>1</v>
      </c>
      <c r="F250" t="s">
        <v>674</v>
      </c>
    </row>
    <row r="251" spans="2:15" x14ac:dyDescent="0.3">
      <c r="B251" t="s">
        <v>33</v>
      </c>
      <c r="C251" t="s">
        <v>49</v>
      </c>
      <c r="D251" t="s">
        <v>50</v>
      </c>
      <c r="E251">
        <v>197</v>
      </c>
      <c r="F251" t="s">
        <v>674</v>
      </c>
    </row>
    <row r="252" spans="2:15" x14ac:dyDescent="0.3">
      <c r="B252" t="s">
        <v>92</v>
      </c>
      <c r="C252" t="s">
        <v>118</v>
      </c>
      <c r="D252" t="s">
        <v>199</v>
      </c>
      <c r="E252">
        <v>15</v>
      </c>
      <c r="F252" t="s">
        <v>674</v>
      </c>
    </row>
    <row r="253" spans="2:15" x14ac:dyDescent="0.3">
      <c r="B253" t="s">
        <v>33</v>
      </c>
      <c r="C253" t="s">
        <v>66</v>
      </c>
      <c r="D253" t="s">
        <v>67</v>
      </c>
      <c r="E253">
        <v>31</v>
      </c>
      <c r="F253" t="s">
        <v>674</v>
      </c>
    </row>
    <row r="254" spans="2:15" x14ac:dyDescent="0.3">
      <c r="B254" t="s">
        <v>33</v>
      </c>
      <c r="C254" t="s">
        <v>63</v>
      </c>
      <c r="D254" t="s">
        <v>81</v>
      </c>
      <c r="E254">
        <v>41</v>
      </c>
      <c r="F254" t="s">
        <v>674</v>
      </c>
    </row>
    <row r="255" spans="2:15" x14ac:dyDescent="0.3">
      <c r="B255" t="s">
        <v>92</v>
      </c>
      <c r="C255" t="s">
        <v>101</v>
      </c>
      <c r="D255" t="s">
        <v>101</v>
      </c>
      <c r="E255">
        <v>9</v>
      </c>
      <c r="F255" t="s">
        <v>674</v>
      </c>
    </row>
    <row r="256" spans="2:15" x14ac:dyDescent="0.3">
      <c r="B256" t="s">
        <v>33</v>
      </c>
      <c r="C256" t="s">
        <v>45</v>
      </c>
      <c r="D256" t="s">
        <v>47</v>
      </c>
      <c r="E256">
        <v>204</v>
      </c>
      <c r="F256" t="s">
        <v>674</v>
      </c>
    </row>
    <row r="257" spans="2:6" x14ac:dyDescent="0.3">
      <c r="B257" t="s">
        <v>33</v>
      </c>
      <c r="C257" t="s">
        <v>56</v>
      </c>
      <c r="D257" t="s">
        <v>205</v>
      </c>
      <c r="E257">
        <v>72</v>
      </c>
      <c r="F257" t="s">
        <v>674</v>
      </c>
    </row>
    <row r="258" spans="2:6" x14ac:dyDescent="0.3">
      <c r="B258" t="s">
        <v>163</v>
      </c>
      <c r="C258" t="s">
        <v>167</v>
      </c>
      <c r="D258" t="s">
        <v>180</v>
      </c>
      <c r="E258">
        <v>3</v>
      </c>
      <c r="F258" t="s">
        <v>674</v>
      </c>
    </row>
    <row r="259" spans="2:6" x14ac:dyDescent="0.3">
      <c r="B259" t="s">
        <v>90</v>
      </c>
      <c r="C259" t="s">
        <v>34</v>
      </c>
      <c r="D259" t="s">
        <v>468</v>
      </c>
      <c r="E259">
        <v>20</v>
      </c>
      <c r="F259" t="s">
        <v>674</v>
      </c>
    </row>
    <row r="260" spans="2:6" x14ac:dyDescent="0.3">
      <c r="B260" t="s">
        <v>92</v>
      </c>
      <c r="C260" t="s">
        <v>92</v>
      </c>
      <c r="D260" t="s">
        <v>94</v>
      </c>
      <c r="E260">
        <v>135</v>
      </c>
      <c r="F260" t="s">
        <v>674</v>
      </c>
    </row>
    <row r="261" spans="2:6" x14ac:dyDescent="0.3">
      <c r="B261" t="s">
        <v>92</v>
      </c>
      <c r="C261" t="s">
        <v>128</v>
      </c>
      <c r="D261" t="s">
        <v>217</v>
      </c>
      <c r="E261">
        <v>21</v>
      </c>
      <c r="F261" t="s">
        <v>674</v>
      </c>
    </row>
    <row r="262" spans="2:6" x14ac:dyDescent="0.3">
      <c r="B262" t="s">
        <v>33</v>
      </c>
      <c r="C262" t="s">
        <v>58</v>
      </c>
      <c r="D262" t="s">
        <v>57</v>
      </c>
      <c r="E262">
        <v>26</v>
      </c>
      <c r="F262" t="s">
        <v>674</v>
      </c>
    </row>
    <row r="263" spans="2:6" x14ac:dyDescent="0.3">
      <c r="B263" t="s">
        <v>33</v>
      </c>
      <c r="C263" t="s">
        <v>42</v>
      </c>
      <c r="D263" t="s">
        <v>41</v>
      </c>
      <c r="E263">
        <v>69</v>
      </c>
      <c r="F263" t="s">
        <v>674</v>
      </c>
    </row>
    <row r="264" spans="2:6" x14ac:dyDescent="0.3">
      <c r="B264" t="s">
        <v>92</v>
      </c>
      <c r="C264" t="s">
        <v>97</v>
      </c>
      <c r="D264" t="s">
        <v>105</v>
      </c>
      <c r="E264">
        <v>40</v>
      </c>
      <c r="F264" t="s">
        <v>674</v>
      </c>
    </row>
    <row r="265" spans="2:6" x14ac:dyDescent="0.3">
      <c r="B265" t="s">
        <v>33</v>
      </c>
      <c r="C265" t="s">
        <v>56</v>
      </c>
      <c r="D265" t="s">
        <v>56</v>
      </c>
      <c r="E265">
        <v>309</v>
      </c>
      <c r="F265" t="s">
        <v>674</v>
      </c>
    </row>
    <row r="266" spans="2:6" x14ac:dyDescent="0.3">
      <c r="B266" t="s">
        <v>92</v>
      </c>
      <c r="C266" t="s">
        <v>128</v>
      </c>
      <c r="D266" t="s">
        <v>213</v>
      </c>
      <c r="E266">
        <v>1</v>
      </c>
      <c r="F266" t="s">
        <v>674</v>
      </c>
    </row>
    <row r="267" spans="2:6" x14ac:dyDescent="0.3">
      <c r="B267" t="s">
        <v>92</v>
      </c>
      <c r="C267" t="s">
        <v>118</v>
      </c>
      <c r="D267" t="s">
        <v>119</v>
      </c>
      <c r="E267">
        <v>19</v>
      </c>
      <c r="F267" t="s">
        <v>674</v>
      </c>
    </row>
    <row r="268" spans="2:6" x14ac:dyDescent="0.3">
      <c r="B268" t="s">
        <v>92</v>
      </c>
      <c r="C268" t="s">
        <v>118</v>
      </c>
      <c r="D268" t="s">
        <v>209</v>
      </c>
      <c r="E268">
        <v>38</v>
      </c>
      <c r="F268" t="s">
        <v>674</v>
      </c>
    </row>
    <row r="269" spans="2:6" x14ac:dyDescent="0.3">
      <c r="B269" t="s">
        <v>92</v>
      </c>
      <c r="C269" t="s">
        <v>128</v>
      </c>
      <c r="D269" t="s">
        <v>221</v>
      </c>
      <c r="E269">
        <v>3</v>
      </c>
      <c r="F269" t="s">
        <v>674</v>
      </c>
    </row>
    <row r="270" spans="2:6" x14ac:dyDescent="0.3">
      <c r="B270" t="s">
        <v>92</v>
      </c>
      <c r="C270" t="s">
        <v>92</v>
      </c>
      <c r="D270" t="s">
        <v>222</v>
      </c>
      <c r="E270">
        <v>40</v>
      </c>
      <c r="F270" t="s">
        <v>674</v>
      </c>
    </row>
    <row r="271" spans="2:6" x14ac:dyDescent="0.3">
      <c r="B271" t="s">
        <v>90</v>
      </c>
      <c r="C271" t="s">
        <v>34</v>
      </c>
      <c r="D271" t="s">
        <v>461</v>
      </c>
      <c r="E271">
        <v>27</v>
      </c>
      <c r="F271" t="s">
        <v>674</v>
      </c>
    </row>
    <row r="272" spans="2:6" x14ac:dyDescent="0.3">
      <c r="B272" t="s">
        <v>33</v>
      </c>
      <c r="C272" t="s">
        <v>33</v>
      </c>
      <c r="D272" t="s">
        <v>37</v>
      </c>
      <c r="E272">
        <v>102</v>
      </c>
      <c r="F272" t="s">
        <v>674</v>
      </c>
    </row>
    <row r="273" spans="2:6" x14ac:dyDescent="0.3">
      <c r="B273" t="s">
        <v>33</v>
      </c>
      <c r="C273" t="s">
        <v>63</v>
      </c>
      <c r="D273" t="s">
        <v>83</v>
      </c>
      <c r="E273">
        <v>7</v>
      </c>
      <c r="F273" t="s">
        <v>674</v>
      </c>
    </row>
    <row r="274" spans="2:6" x14ac:dyDescent="0.3">
      <c r="B274" t="s">
        <v>92</v>
      </c>
      <c r="C274" t="s">
        <v>141</v>
      </c>
      <c r="D274" t="s">
        <v>142</v>
      </c>
      <c r="E274">
        <v>11</v>
      </c>
      <c r="F274" t="s">
        <v>674</v>
      </c>
    </row>
    <row r="275" spans="2:6" x14ac:dyDescent="0.3">
      <c r="B275" t="s">
        <v>33</v>
      </c>
      <c r="C275" t="s">
        <v>42</v>
      </c>
      <c r="D275" t="s">
        <v>223</v>
      </c>
      <c r="E275">
        <v>5</v>
      </c>
      <c r="F275" t="s">
        <v>674</v>
      </c>
    </row>
    <row r="276" spans="2:6" x14ac:dyDescent="0.3">
      <c r="B276" t="s">
        <v>33</v>
      </c>
      <c r="C276" t="s">
        <v>85</v>
      </c>
      <c r="D276" t="s">
        <v>84</v>
      </c>
      <c r="E276">
        <v>24</v>
      </c>
      <c r="F276" t="s">
        <v>674</v>
      </c>
    </row>
    <row r="277" spans="2:6" x14ac:dyDescent="0.3">
      <c r="B277" t="s">
        <v>33</v>
      </c>
      <c r="C277" t="s">
        <v>54</v>
      </c>
      <c r="D277" t="s">
        <v>197</v>
      </c>
      <c r="E277">
        <v>100</v>
      </c>
      <c r="F277" t="s">
        <v>674</v>
      </c>
    </row>
    <row r="278" spans="2:6" x14ac:dyDescent="0.3">
      <c r="B278" t="s">
        <v>90</v>
      </c>
      <c r="C278" t="s">
        <v>34</v>
      </c>
      <c r="D278" t="s">
        <v>469</v>
      </c>
      <c r="E278">
        <v>87</v>
      </c>
      <c r="F278" t="s">
        <v>674</v>
      </c>
    </row>
    <row r="279" spans="2:6" x14ac:dyDescent="0.3">
      <c r="B279" t="s">
        <v>33</v>
      </c>
      <c r="C279" t="s">
        <v>66</v>
      </c>
      <c r="D279" t="s">
        <v>69</v>
      </c>
      <c r="E279">
        <v>32</v>
      </c>
      <c r="F279" t="s">
        <v>674</v>
      </c>
    </row>
    <row r="280" spans="2:6" x14ac:dyDescent="0.3">
      <c r="B280" t="s">
        <v>33</v>
      </c>
      <c r="C280" t="s">
        <v>49</v>
      </c>
      <c r="D280" t="s">
        <v>202</v>
      </c>
      <c r="E280">
        <v>125</v>
      </c>
      <c r="F280" t="s">
        <v>674</v>
      </c>
    </row>
    <row r="281" spans="2:6" x14ac:dyDescent="0.3">
      <c r="B281" t="s">
        <v>92</v>
      </c>
      <c r="C281" t="s">
        <v>128</v>
      </c>
      <c r="D281" t="s">
        <v>131</v>
      </c>
      <c r="E281">
        <v>4</v>
      </c>
      <c r="F281" t="s">
        <v>674</v>
      </c>
    </row>
    <row r="282" spans="2:6" x14ac:dyDescent="0.3">
      <c r="B282" t="s">
        <v>163</v>
      </c>
      <c r="C282" t="s">
        <v>169</v>
      </c>
      <c r="D282" t="s">
        <v>171</v>
      </c>
      <c r="E282">
        <v>26</v>
      </c>
      <c r="F282" t="s">
        <v>674</v>
      </c>
    </row>
    <row r="283" spans="2:6" x14ac:dyDescent="0.3">
      <c r="B283" t="s">
        <v>90</v>
      </c>
      <c r="C283" t="s">
        <v>34</v>
      </c>
      <c r="D283" t="s">
        <v>464</v>
      </c>
      <c r="E283">
        <v>123</v>
      </c>
      <c r="F283" t="s">
        <v>674</v>
      </c>
    </row>
    <row r="284" spans="2:6" x14ac:dyDescent="0.3">
      <c r="B284" t="s">
        <v>92</v>
      </c>
      <c r="C284" t="s">
        <v>141</v>
      </c>
      <c r="D284" t="s">
        <v>144</v>
      </c>
      <c r="E284">
        <v>18</v>
      </c>
      <c r="F284" t="s">
        <v>674</v>
      </c>
    </row>
    <row r="285" spans="2:6" x14ac:dyDescent="0.3">
      <c r="B285" t="s">
        <v>163</v>
      </c>
      <c r="C285" t="s">
        <v>164</v>
      </c>
      <c r="D285" t="s">
        <v>178</v>
      </c>
      <c r="E285">
        <v>12</v>
      </c>
      <c r="F285" t="s">
        <v>674</v>
      </c>
    </row>
    <row r="286" spans="2:6" x14ac:dyDescent="0.3">
      <c r="B286" t="s">
        <v>92</v>
      </c>
      <c r="C286" t="s">
        <v>128</v>
      </c>
      <c r="D286" t="s">
        <v>128</v>
      </c>
      <c r="E286">
        <v>323</v>
      </c>
      <c r="F286" t="s">
        <v>674</v>
      </c>
    </row>
    <row r="287" spans="2:6" x14ac:dyDescent="0.3">
      <c r="B287" t="s">
        <v>33</v>
      </c>
      <c r="C287" t="s">
        <v>85</v>
      </c>
      <c r="D287" t="s">
        <v>225</v>
      </c>
      <c r="E287">
        <v>24</v>
      </c>
      <c r="F287" t="s">
        <v>674</v>
      </c>
    </row>
    <row r="288" spans="2:6" x14ac:dyDescent="0.3">
      <c r="B288" t="s">
        <v>92</v>
      </c>
      <c r="C288" t="s">
        <v>110</v>
      </c>
      <c r="D288" t="s">
        <v>115</v>
      </c>
      <c r="E288">
        <v>10</v>
      </c>
      <c r="F288" t="s">
        <v>674</v>
      </c>
    </row>
    <row r="289" spans="2:6" x14ac:dyDescent="0.3">
      <c r="B289" t="s">
        <v>90</v>
      </c>
      <c r="C289" t="s">
        <v>34</v>
      </c>
      <c r="D289" t="s">
        <v>275</v>
      </c>
      <c r="E289">
        <v>1</v>
      </c>
      <c r="F289" t="s">
        <v>674</v>
      </c>
    </row>
    <row r="290" spans="2:6" x14ac:dyDescent="0.3">
      <c r="B290" t="s">
        <v>33</v>
      </c>
      <c r="C290" t="s">
        <v>33</v>
      </c>
      <c r="D290" t="s">
        <v>666</v>
      </c>
      <c r="E290">
        <v>213</v>
      </c>
      <c r="F290" t="s">
        <v>674</v>
      </c>
    </row>
    <row r="291" spans="2:6" x14ac:dyDescent="0.3">
      <c r="B291" t="s">
        <v>163</v>
      </c>
      <c r="C291" t="s">
        <v>169</v>
      </c>
      <c r="D291" t="s">
        <v>174</v>
      </c>
      <c r="E291">
        <v>51</v>
      </c>
      <c r="F291" t="s">
        <v>674</v>
      </c>
    </row>
    <row r="292" spans="2:6" x14ac:dyDescent="0.3">
      <c r="B292" t="s">
        <v>163</v>
      </c>
      <c r="C292" t="s">
        <v>164</v>
      </c>
      <c r="D292" t="s">
        <v>165</v>
      </c>
      <c r="E292">
        <v>108</v>
      </c>
      <c r="F292" t="s">
        <v>674</v>
      </c>
    </row>
    <row r="293" spans="2:6" x14ac:dyDescent="0.3">
      <c r="B293" t="s">
        <v>33</v>
      </c>
      <c r="C293" t="s">
        <v>42</v>
      </c>
      <c r="D293" t="s">
        <v>201</v>
      </c>
      <c r="E293">
        <v>5</v>
      </c>
      <c r="F293" t="s">
        <v>674</v>
      </c>
    </row>
    <row r="294" spans="2:6" x14ac:dyDescent="0.3">
      <c r="B294" t="s">
        <v>92</v>
      </c>
      <c r="C294" t="s">
        <v>141</v>
      </c>
      <c r="D294" t="s">
        <v>153</v>
      </c>
      <c r="E294">
        <v>5</v>
      </c>
      <c r="F294" t="s">
        <v>674</v>
      </c>
    </row>
    <row r="295" spans="2:6" x14ac:dyDescent="0.3">
      <c r="B295" t="s">
        <v>92</v>
      </c>
      <c r="C295" t="s">
        <v>107</v>
      </c>
      <c r="D295" t="s">
        <v>139</v>
      </c>
      <c r="E295">
        <v>10</v>
      </c>
      <c r="F295" t="s">
        <v>674</v>
      </c>
    </row>
    <row r="296" spans="2:6" x14ac:dyDescent="0.3">
      <c r="B296" t="s">
        <v>92</v>
      </c>
      <c r="C296" t="s">
        <v>128</v>
      </c>
      <c r="D296" t="s">
        <v>132</v>
      </c>
      <c r="E296">
        <v>27</v>
      </c>
      <c r="F296" t="s">
        <v>674</v>
      </c>
    </row>
    <row r="297" spans="2:6" x14ac:dyDescent="0.3">
      <c r="B297" t="s">
        <v>92</v>
      </c>
      <c r="C297" t="s">
        <v>107</v>
      </c>
      <c r="D297" t="s">
        <v>215</v>
      </c>
      <c r="E297">
        <v>10</v>
      </c>
      <c r="F297" t="s">
        <v>674</v>
      </c>
    </row>
    <row r="298" spans="2:6" x14ac:dyDescent="0.3">
      <c r="B298" t="s">
        <v>163</v>
      </c>
      <c r="C298" t="s">
        <v>167</v>
      </c>
      <c r="D298" t="s">
        <v>188</v>
      </c>
      <c r="E298">
        <v>11</v>
      </c>
      <c r="F298" t="s">
        <v>674</v>
      </c>
    </row>
    <row r="299" spans="2:6" x14ac:dyDescent="0.3">
      <c r="B299" t="s">
        <v>92</v>
      </c>
      <c r="C299" t="s">
        <v>141</v>
      </c>
      <c r="D299" t="s">
        <v>156</v>
      </c>
      <c r="E299">
        <v>20</v>
      </c>
      <c r="F299" t="s">
        <v>674</v>
      </c>
    </row>
    <row r="300" spans="2:6" x14ac:dyDescent="0.3">
      <c r="B300" t="s">
        <v>92</v>
      </c>
      <c r="C300" t="s">
        <v>141</v>
      </c>
      <c r="D300" t="s">
        <v>146</v>
      </c>
      <c r="E300">
        <v>22</v>
      </c>
      <c r="F300" t="s">
        <v>674</v>
      </c>
    </row>
    <row r="301" spans="2:6" x14ac:dyDescent="0.3">
      <c r="B301" t="s">
        <v>163</v>
      </c>
      <c r="C301" t="s">
        <v>167</v>
      </c>
      <c r="D301" t="s">
        <v>186</v>
      </c>
      <c r="E301">
        <v>22</v>
      </c>
      <c r="F301" t="s">
        <v>674</v>
      </c>
    </row>
    <row r="302" spans="2:6" x14ac:dyDescent="0.3">
      <c r="B302" t="s">
        <v>92</v>
      </c>
      <c r="C302" t="s">
        <v>128</v>
      </c>
      <c r="D302" t="s">
        <v>130</v>
      </c>
      <c r="E302">
        <v>22</v>
      </c>
      <c r="F302" t="s">
        <v>674</v>
      </c>
    </row>
    <row r="303" spans="2:6" x14ac:dyDescent="0.3">
      <c r="B303" t="s">
        <v>90</v>
      </c>
      <c r="C303" t="s">
        <v>34</v>
      </c>
      <c r="D303" t="s">
        <v>274</v>
      </c>
      <c r="E303">
        <v>4</v>
      </c>
      <c r="F303" t="s">
        <v>674</v>
      </c>
    </row>
    <row r="304" spans="2:6" x14ac:dyDescent="0.3">
      <c r="B304" t="s">
        <v>92</v>
      </c>
      <c r="C304" t="s">
        <v>128</v>
      </c>
      <c r="D304" t="s">
        <v>192</v>
      </c>
      <c r="E304">
        <v>14</v>
      </c>
      <c r="F304" t="s">
        <v>674</v>
      </c>
    </row>
    <row r="305" spans="2:6" x14ac:dyDescent="0.3">
      <c r="B305" t="s">
        <v>33</v>
      </c>
      <c r="C305" t="s">
        <v>42</v>
      </c>
      <c r="D305" t="s">
        <v>43</v>
      </c>
      <c r="E305">
        <v>45</v>
      </c>
      <c r="F305" t="s">
        <v>674</v>
      </c>
    </row>
    <row r="306" spans="2:6" x14ac:dyDescent="0.3">
      <c r="B306" t="s">
        <v>90</v>
      </c>
      <c r="C306" t="s">
        <v>34</v>
      </c>
      <c r="D306" t="s">
        <v>467</v>
      </c>
      <c r="E306">
        <v>6</v>
      </c>
      <c r="F306" t="s">
        <v>674</v>
      </c>
    </row>
    <row r="307" spans="2:6" x14ac:dyDescent="0.3">
      <c r="B307" t="s">
        <v>33</v>
      </c>
      <c r="C307" t="s">
        <v>33</v>
      </c>
      <c r="D307" t="s">
        <v>38</v>
      </c>
      <c r="E307">
        <v>121</v>
      </c>
      <c r="F307" t="s">
        <v>674</v>
      </c>
    </row>
    <row r="308" spans="2:6" x14ac:dyDescent="0.3">
      <c r="B308" t="s">
        <v>33</v>
      </c>
      <c r="C308" t="s">
        <v>61</v>
      </c>
      <c r="D308" t="s">
        <v>224</v>
      </c>
      <c r="E308">
        <v>13</v>
      </c>
      <c r="F308" t="s">
        <v>674</v>
      </c>
    </row>
    <row r="309" spans="2:6" x14ac:dyDescent="0.3">
      <c r="B309" t="s">
        <v>92</v>
      </c>
      <c r="C309" t="s">
        <v>118</v>
      </c>
      <c r="D309" t="s">
        <v>123</v>
      </c>
      <c r="E309">
        <v>32</v>
      </c>
      <c r="F309" t="s">
        <v>674</v>
      </c>
    </row>
    <row r="310" spans="2:6" x14ac:dyDescent="0.3">
      <c r="B310" t="s">
        <v>92</v>
      </c>
      <c r="C310" t="s">
        <v>107</v>
      </c>
      <c r="D310" t="s">
        <v>140</v>
      </c>
      <c r="E310">
        <v>7</v>
      </c>
      <c r="F310" t="s">
        <v>674</v>
      </c>
    </row>
    <row r="311" spans="2:6" x14ac:dyDescent="0.3">
      <c r="B311" t="s">
        <v>33</v>
      </c>
      <c r="C311" t="s">
        <v>63</v>
      </c>
      <c r="D311" t="s">
        <v>666</v>
      </c>
      <c r="E311">
        <v>8</v>
      </c>
      <c r="F311" t="s">
        <v>674</v>
      </c>
    </row>
    <row r="312" spans="2:6" x14ac:dyDescent="0.3">
      <c r="B312" t="s">
        <v>163</v>
      </c>
      <c r="C312" t="s">
        <v>169</v>
      </c>
      <c r="D312" t="s">
        <v>208</v>
      </c>
      <c r="E312">
        <v>7</v>
      </c>
      <c r="F312" t="s">
        <v>674</v>
      </c>
    </row>
    <row r="313" spans="2:6" x14ac:dyDescent="0.3">
      <c r="B313" t="s">
        <v>92</v>
      </c>
      <c r="C313" t="s">
        <v>141</v>
      </c>
      <c r="D313" t="s">
        <v>147</v>
      </c>
      <c r="E313">
        <v>48</v>
      </c>
      <c r="F313" t="s">
        <v>674</v>
      </c>
    </row>
    <row r="314" spans="2:6" x14ac:dyDescent="0.3">
      <c r="B314" t="s">
        <v>92</v>
      </c>
      <c r="C314" t="s">
        <v>141</v>
      </c>
      <c r="D314" t="s">
        <v>204</v>
      </c>
      <c r="E314">
        <v>11</v>
      </c>
      <c r="F314" t="s">
        <v>674</v>
      </c>
    </row>
    <row r="315" spans="2:6" x14ac:dyDescent="0.3">
      <c r="B315" t="s">
        <v>92</v>
      </c>
      <c r="C315" t="s">
        <v>97</v>
      </c>
      <c r="D315" t="s">
        <v>106</v>
      </c>
      <c r="E315">
        <v>4</v>
      </c>
      <c r="F315" t="s">
        <v>674</v>
      </c>
    </row>
    <row r="316" spans="2:6" x14ac:dyDescent="0.3">
      <c r="B316" t="s">
        <v>33</v>
      </c>
      <c r="C316" t="s">
        <v>34</v>
      </c>
      <c r="D316" t="s">
        <v>32</v>
      </c>
      <c r="E316">
        <v>13</v>
      </c>
      <c r="F316" t="s">
        <v>674</v>
      </c>
    </row>
    <row r="317" spans="2:6" x14ac:dyDescent="0.3">
      <c r="B317" t="s">
        <v>33</v>
      </c>
      <c r="C317" t="s">
        <v>61</v>
      </c>
      <c r="D317" t="s">
        <v>79</v>
      </c>
      <c r="E317">
        <v>36</v>
      </c>
      <c r="F317" t="s">
        <v>674</v>
      </c>
    </row>
    <row r="318" spans="2:6" x14ac:dyDescent="0.3">
      <c r="B318" t="s">
        <v>92</v>
      </c>
      <c r="C318" t="s">
        <v>110</v>
      </c>
      <c r="D318" t="s">
        <v>114</v>
      </c>
      <c r="E318">
        <v>3</v>
      </c>
      <c r="F318" t="s">
        <v>674</v>
      </c>
    </row>
    <row r="319" spans="2:6" x14ac:dyDescent="0.3">
      <c r="B319" t="s">
        <v>92</v>
      </c>
      <c r="C319" t="s">
        <v>128</v>
      </c>
      <c r="D319" t="s">
        <v>212</v>
      </c>
      <c r="E319">
        <v>36</v>
      </c>
      <c r="F319" t="s">
        <v>674</v>
      </c>
    </row>
    <row r="320" spans="2:6" x14ac:dyDescent="0.3">
      <c r="B320" t="s">
        <v>33</v>
      </c>
      <c r="C320" t="s">
        <v>63</v>
      </c>
      <c r="D320" t="s">
        <v>80</v>
      </c>
      <c r="E320">
        <v>45</v>
      </c>
      <c r="F320" t="s">
        <v>674</v>
      </c>
    </row>
    <row r="321" spans="2:6" x14ac:dyDescent="0.3">
      <c r="B321" t="s">
        <v>90</v>
      </c>
      <c r="C321" t="s">
        <v>34</v>
      </c>
      <c r="D321" t="s">
        <v>89</v>
      </c>
      <c r="E321">
        <v>1</v>
      </c>
      <c r="F321" t="s">
        <v>674</v>
      </c>
    </row>
    <row r="322" spans="2:6" x14ac:dyDescent="0.3">
      <c r="B322" t="s">
        <v>92</v>
      </c>
      <c r="C322" t="s">
        <v>97</v>
      </c>
      <c r="D322" t="s">
        <v>99</v>
      </c>
      <c r="E322">
        <v>31</v>
      </c>
      <c r="F322" t="s">
        <v>674</v>
      </c>
    </row>
    <row r="323" spans="2:6" x14ac:dyDescent="0.3">
      <c r="B323" t="s">
        <v>33</v>
      </c>
      <c r="C323" t="s">
        <v>61</v>
      </c>
      <c r="D323" t="s">
        <v>60</v>
      </c>
      <c r="E323">
        <v>9</v>
      </c>
      <c r="F323" t="s">
        <v>674</v>
      </c>
    </row>
    <row r="324" spans="2:6" x14ac:dyDescent="0.3">
      <c r="B324" t="s">
        <v>33</v>
      </c>
      <c r="C324" t="s">
        <v>71</v>
      </c>
      <c r="D324" t="s">
        <v>74</v>
      </c>
      <c r="E324">
        <v>20</v>
      </c>
      <c r="F324" t="s">
        <v>674</v>
      </c>
    </row>
    <row r="325" spans="2:6" x14ac:dyDescent="0.3">
      <c r="B325" t="s">
        <v>163</v>
      </c>
      <c r="C325" t="s">
        <v>169</v>
      </c>
      <c r="D325" t="s">
        <v>169</v>
      </c>
      <c r="E325">
        <v>46</v>
      </c>
      <c r="F325" t="s">
        <v>674</v>
      </c>
    </row>
    <row r="326" spans="2:6" x14ac:dyDescent="0.3">
      <c r="B326" t="s">
        <v>90</v>
      </c>
      <c r="C326" t="s">
        <v>34</v>
      </c>
      <c r="D326" t="s">
        <v>474</v>
      </c>
      <c r="E326">
        <v>75</v>
      </c>
      <c r="F326" t="s">
        <v>674</v>
      </c>
    </row>
    <row r="327" spans="2:6" x14ac:dyDescent="0.3">
      <c r="B327" t="s">
        <v>163</v>
      </c>
      <c r="C327" t="s">
        <v>167</v>
      </c>
      <c r="D327" t="s">
        <v>166</v>
      </c>
      <c r="E327">
        <v>3</v>
      </c>
      <c r="F327" t="s">
        <v>674</v>
      </c>
    </row>
    <row r="328" spans="2:6" x14ac:dyDescent="0.3">
      <c r="B328" t="s">
        <v>90</v>
      </c>
      <c r="C328" t="s">
        <v>34</v>
      </c>
      <c r="D328" t="s">
        <v>470</v>
      </c>
      <c r="E328">
        <v>7</v>
      </c>
      <c r="F328" t="s">
        <v>674</v>
      </c>
    </row>
    <row r="329" spans="2:6" x14ac:dyDescent="0.3">
      <c r="B329" t="s">
        <v>92</v>
      </c>
      <c r="C329" t="s">
        <v>118</v>
      </c>
      <c r="D329" t="s">
        <v>198</v>
      </c>
      <c r="E329">
        <v>32</v>
      </c>
      <c r="F329" t="s">
        <v>674</v>
      </c>
    </row>
    <row r="330" spans="2:6" x14ac:dyDescent="0.3">
      <c r="B330" t="s">
        <v>90</v>
      </c>
      <c r="C330" t="s">
        <v>34</v>
      </c>
      <c r="D330" t="s">
        <v>473</v>
      </c>
      <c r="E330">
        <v>45</v>
      </c>
      <c r="F330" t="s">
        <v>674</v>
      </c>
    </row>
    <row r="331" spans="2:6" x14ac:dyDescent="0.3">
      <c r="B331" t="s">
        <v>33</v>
      </c>
      <c r="C331" t="s">
        <v>63</v>
      </c>
      <c r="D331" t="s">
        <v>62</v>
      </c>
      <c r="E331">
        <v>160</v>
      </c>
      <c r="F331" t="s">
        <v>674</v>
      </c>
    </row>
    <row r="332" spans="2:6" x14ac:dyDescent="0.3">
      <c r="B332" t="s">
        <v>92</v>
      </c>
      <c r="C332" t="s">
        <v>128</v>
      </c>
      <c r="D332" t="s">
        <v>135</v>
      </c>
      <c r="E332">
        <v>2</v>
      </c>
      <c r="F332" t="s">
        <v>674</v>
      </c>
    </row>
    <row r="333" spans="2:6" x14ac:dyDescent="0.3">
      <c r="B333" t="s">
        <v>92</v>
      </c>
      <c r="C333" t="s">
        <v>141</v>
      </c>
      <c r="D333" t="s">
        <v>157</v>
      </c>
      <c r="E333">
        <v>49</v>
      </c>
      <c r="F333" t="s">
        <v>674</v>
      </c>
    </row>
    <row r="334" spans="2:6" x14ac:dyDescent="0.3">
      <c r="B334" t="s">
        <v>33</v>
      </c>
      <c r="C334" t="s">
        <v>49</v>
      </c>
      <c r="D334" t="s">
        <v>51</v>
      </c>
      <c r="E334">
        <v>149</v>
      </c>
      <c r="F334" t="s">
        <v>674</v>
      </c>
    </row>
    <row r="335" spans="2:6" x14ac:dyDescent="0.3">
      <c r="B335" t="s">
        <v>33</v>
      </c>
      <c r="C335" t="s">
        <v>45</v>
      </c>
      <c r="D335" t="s">
        <v>48</v>
      </c>
      <c r="E335">
        <v>72</v>
      </c>
      <c r="F335" t="s">
        <v>674</v>
      </c>
    </row>
    <row r="336" spans="2:6" x14ac:dyDescent="0.3">
      <c r="B336" t="s">
        <v>33</v>
      </c>
      <c r="C336" t="s">
        <v>58</v>
      </c>
      <c r="D336" t="s">
        <v>58</v>
      </c>
      <c r="E336">
        <v>63</v>
      </c>
      <c r="F336" t="s">
        <v>674</v>
      </c>
    </row>
    <row r="337" spans="2:6" x14ac:dyDescent="0.3">
      <c r="B337" t="s">
        <v>90</v>
      </c>
      <c r="C337" t="s">
        <v>34</v>
      </c>
      <c r="D337" t="s">
        <v>477</v>
      </c>
      <c r="E337">
        <v>28</v>
      </c>
      <c r="F337" t="s">
        <v>674</v>
      </c>
    </row>
    <row r="338" spans="2:6" x14ac:dyDescent="0.3">
      <c r="B338" t="s">
        <v>33</v>
      </c>
      <c r="C338" t="s">
        <v>66</v>
      </c>
      <c r="D338" t="s">
        <v>68</v>
      </c>
      <c r="E338">
        <v>33</v>
      </c>
      <c r="F338" t="s">
        <v>674</v>
      </c>
    </row>
    <row r="339" spans="2:6" x14ac:dyDescent="0.3">
      <c r="B339" t="s">
        <v>92</v>
      </c>
      <c r="C339" t="s">
        <v>141</v>
      </c>
      <c r="D339" t="s">
        <v>143</v>
      </c>
      <c r="E339">
        <v>35</v>
      </c>
      <c r="F339" t="s">
        <v>674</v>
      </c>
    </row>
    <row r="340" spans="2:6" x14ac:dyDescent="0.3">
      <c r="B340" t="s">
        <v>163</v>
      </c>
      <c r="C340" t="s">
        <v>169</v>
      </c>
      <c r="D340" t="s">
        <v>175</v>
      </c>
      <c r="E340">
        <v>2</v>
      </c>
      <c r="F340" t="s">
        <v>674</v>
      </c>
    </row>
    <row r="341" spans="2:6" x14ac:dyDescent="0.3">
      <c r="B341" t="s">
        <v>33</v>
      </c>
      <c r="C341" t="s">
        <v>33</v>
      </c>
      <c r="D341" t="s">
        <v>35</v>
      </c>
      <c r="E341">
        <v>302</v>
      </c>
      <c r="F341" t="s">
        <v>674</v>
      </c>
    </row>
    <row r="342" spans="2:6" x14ac:dyDescent="0.3">
      <c r="B342" t="s">
        <v>92</v>
      </c>
      <c r="C342" t="s">
        <v>107</v>
      </c>
      <c r="D342" t="s">
        <v>109</v>
      </c>
      <c r="E342">
        <v>9</v>
      </c>
      <c r="F342" t="s">
        <v>674</v>
      </c>
    </row>
    <row r="343" spans="2:6" x14ac:dyDescent="0.3">
      <c r="B343" t="s">
        <v>33</v>
      </c>
      <c r="C343" t="s">
        <v>161</v>
      </c>
      <c r="D343" t="s">
        <v>160</v>
      </c>
      <c r="E343">
        <v>31</v>
      </c>
      <c r="F343" t="s">
        <v>674</v>
      </c>
    </row>
    <row r="344" spans="2:6" x14ac:dyDescent="0.3">
      <c r="B344" t="s">
        <v>163</v>
      </c>
      <c r="C344" t="s">
        <v>169</v>
      </c>
      <c r="D344" t="s">
        <v>172</v>
      </c>
      <c r="E344">
        <v>6</v>
      </c>
      <c r="F344" t="s">
        <v>674</v>
      </c>
    </row>
    <row r="345" spans="2:6" x14ac:dyDescent="0.3">
      <c r="B345" t="s">
        <v>33</v>
      </c>
      <c r="C345" t="s">
        <v>85</v>
      </c>
      <c r="D345" t="s">
        <v>87</v>
      </c>
      <c r="E345">
        <v>11</v>
      </c>
      <c r="F345" t="s">
        <v>674</v>
      </c>
    </row>
    <row r="346" spans="2:6" x14ac:dyDescent="0.3">
      <c r="B346" t="s">
        <v>33</v>
      </c>
      <c r="C346" t="s">
        <v>71</v>
      </c>
      <c r="D346" t="s">
        <v>75</v>
      </c>
      <c r="E346">
        <v>113</v>
      </c>
      <c r="F346" t="s">
        <v>674</v>
      </c>
    </row>
    <row r="347" spans="2:6" x14ac:dyDescent="0.3">
      <c r="B347" t="s">
        <v>92</v>
      </c>
      <c r="C347" t="s">
        <v>141</v>
      </c>
      <c r="D347" t="s">
        <v>151</v>
      </c>
      <c r="E347">
        <v>14</v>
      </c>
      <c r="F347" t="s">
        <v>674</v>
      </c>
    </row>
    <row r="348" spans="2:6" x14ac:dyDescent="0.3">
      <c r="B348" t="s">
        <v>163</v>
      </c>
      <c r="C348" t="s">
        <v>167</v>
      </c>
      <c r="D348" t="s">
        <v>167</v>
      </c>
      <c r="E348">
        <v>20</v>
      </c>
      <c r="F348" t="s">
        <v>674</v>
      </c>
    </row>
    <row r="349" spans="2:6" x14ac:dyDescent="0.3">
      <c r="B349" t="s">
        <v>92</v>
      </c>
      <c r="C349" t="s">
        <v>118</v>
      </c>
      <c r="D349" t="s">
        <v>120</v>
      </c>
      <c r="E349">
        <v>11</v>
      </c>
      <c r="F349" t="s">
        <v>674</v>
      </c>
    </row>
    <row r="350" spans="2:6" x14ac:dyDescent="0.3">
      <c r="B350" t="s">
        <v>92</v>
      </c>
      <c r="C350" t="s">
        <v>141</v>
      </c>
      <c r="D350" t="s">
        <v>203</v>
      </c>
      <c r="E350">
        <v>13</v>
      </c>
      <c r="F350" t="s">
        <v>674</v>
      </c>
    </row>
    <row r="351" spans="2:6" x14ac:dyDescent="0.3">
      <c r="B351" t="s">
        <v>92</v>
      </c>
      <c r="C351" t="s">
        <v>92</v>
      </c>
      <c r="D351" t="s">
        <v>93</v>
      </c>
      <c r="E351">
        <v>163</v>
      </c>
      <c r="F351" t="s">
        <v>674</v>
      </c>
    </row>
    <row r="352" spans="2:6" x14ac:dyDescent="0.3">
      <c r="B352" t="s">
        <v>92</v>
      </c>
      <c r="C352" t="s">
        <v>116</v>
      </c>
      <c r="D352" t="s">
        <v>127</v>
      </c>
      <c r="E352">
        <v>30</v>
      </c>
      <c r="F352" t="s">
        <v>674</v>
      </c>
    </row>
    <row r="353" spans="2:6" x14ac:dyDescent="0.3">
      <c r="B353" t="s">
        <v>92</v>
      </c>
      <c r="C353" t="s">
        <v>116</v>
      </c>
      <c r="D353" t="s">
        <v>126</v>
      </c>
      <c r="E353">
        <v>8</v>
      </c>
      <c r="F353" t="s">
        <v>674</v>
      </c>
    </row>
    <row r="354" spans="2:6" x14ac:dyDescent="0.3">
      <c r="B354" t="s">
        <v>90</v>
      </c>
      <c r="C354" t="s">
        <v>34</v>
      </c>
      <c r="D354" t="s">
        <v>476</v>
      </c>
      <c r="E354">
        <v>56</v>
      </c>
      <c r="F354" t="s">
        <v>674</v>
      </c>
    </row>
    <row r="355" spans="2:6" x14ac:dyDescent="0.3">
      <c r="B355" t="s">
        <v>163</v>
      </c>
      <c r="C355" t="s">
        <v>167</v>
      </c>
      <c r="D355" t="s">
        <v>185</v>
      </c>
      <c r="E355">
        <v>12</v>
      </c>
      <c r="F355" t="s">
        <v>674</v>
      </c>
    </row>
    <row r="356" spans="2:6" x14ac:dyDescent="0.3">
      <c r="B356" t="s">
        <v>33</v>
      </c>
      <c r="C356" t="s">
        <v>45</v>
      </c>
      <c r="D356" t="s">
        <v>46</v>
      </c>
      <c r="E356">
        <v>155</v>
      </c>
      <c r="F356" t="s">
        <v>674</v>
      </c>
    </row>
    <row r="357" spans="2:6" x14ac:dyDescent="0.3">
      <c r="B357" t="s">
        <v>33</v>
      </c>
      <c r="C357" t="s">
        <v>71</v>
      </c>
      <c r="D357" t="s">
        <v>73</v>
      </c>
      <c r="E357">
        <v>10</v>
      </c>
      <c r="F357" t="s">
        <v>674</v>
      </c>
    </row>
    <row r="358" spans="2:6" x14ac:dyDescent="0.3">
      <c r="B358" t="s">
        <v>92</v>
      </c>
      <c r="C358" t="s">
        <v>107</v>
      </c>
      <c r="D358" t="s">
        <v>190</v>
      </c>
      <c r="E358">
        <v>5</v>
      </c>
      <c r="F358" t="s">
        <v>674</v>
      </c>
    </row>
    <row r="359" spans="2:6" x14ac:dyDescent="0.3">
      <c r="B359" t="s">
        <v>163</v>
      </c>
      <c r="C359" t="s">
        <v>169</v>
      </c>
      <c r="D359" t="s">
        <v>176</v>
      </c>
      <c r="E359">
        <v>10</v>
      </c>
      <c r="F359" t="s">
        <v>674</v>
      </c>
    </row>
    <row r="360" spans="2:6" x14ac:dyDescent="0.3">
      <c r="B360" t="s">
        <v>163</v>
      </c>
      <c r="C360" t="s">
        <v>167</v>
      </c>
      <c r="D360" t="s">
        <v>183</v>
      </c>
      <c r="E360">
        <v>5</v>
      </c>
      <c r="F360" t="s">
        <v>674</v>
      </c>
    </row>
    <row r="361" spans="2:6" x14ac:dyDescent="0.3">
      <c r="B361" t="s">
        <v>33</v>
      </c>
      <c r="C361" t="s">
        <v>161</v>
      </c>
      <c r="D361" t="s">
        <v>196</v>
      </c>
      <c r="E361">
        <v>22</v>
      </c>
      <c r="F361" t="s">
        <v>674</v>
      </c>
    </row>
    <row r="362" spans="2:6" x14ac:dyDescent="0.3">
      <c r="B362" t="s">
        <v>92</v>
      </c>
      <c r="C362" t="s">
        <v>107</v>
      </c>
      <c r="D362" t="s">
        <v>211</v>
      </c>
      <c r="E362">
        <v>8</v>
      </c>
      <c r="F362" t="s">
        <v>674</v>
      </c>
    </row>
    <row r="363" spans="2:6" x14ac:dyDescent="0.3">
      <c r="B363" t="s">
        <v>92</v>
      </c>
      <c r="C363" t="s">
        <v>141</v>
      </c>
      <c r="D363" t="s">
        <v>152</v>
      </c>
      <c r="E363">
        <v>10</v>
      </c>
      <c r="F363" t="s">
        <v>674</v>
      </c>
    </row>
    <row r="364" spans="2:6" x14ac:dyDescent="0.3">
      <c r="B364" t="s">
        <v>33</v>
      </c>
      <c r="C364" t="s">
        <v>61</v>
      </c>
      <c r="D364" t="s">
        <v>218</v>
      </c>
      <c r="E364">
        <v>5</v>
      </c>
      <c r="F364" t="s">
        <v>674</v>
      </c>
    </row>
    <row r="365" spans="2:6" x14ac:dyDescent="0.3">
      <c r="B365" t="s">
        <v>33</v>
      </c>
      <c r="C365" t="s">
        <v>71</v>
      </c>
      <c r="D365" t="s">
        <v>77</v>
      </c>
      <c r="E365">
        <v>108</v>
      </c>
      <c r="F365" t="s">
        <v>674</v>
      </c>
    </row>
    <row r="366" spans="2:6" x14ac:dyDescent="0.3">
      <c r="B366" t="s">
        <v>33</v>
      </c>
      <c r="C366" t="s">
        <v>85</v>
      </c>
      <c r="D366" t="s">
        <v>86</v>
      </c>
      <c r="E366">
        <v>15</v>
      </c>
      <c r="F366" t="s">
        <v>674</v>
      </c>
    </row>
    <row r="367" spans="2:6" x14ac:dyDescent="0.3">
      <c r="B367" t="s">
        <v>92</v>
      </c>
      <c r="C367" t="s">
        <v>118</v>
      </c>
      <c r="D367" t="s">
        <v>121</v>
      </c>
      <c r="E367">
        <v>23</v>
      </c>
      <c r="F367" t="s">
        <v>674</v>
      </c>
    </row>
    <row r="368" spans="2:6" x14ac:dyDescent="0.3">
      <c r="B368" t="s">
        <v>33</v>
      </c>
      <c r="C368" t="s">
        <v>54</v>
      </c>
      <c r="D368" t="s">
        <v>55</v>
      </c>
      <c r="E368">
        <v>21</v>
      </c>
      <c r="F368" t="s">
        <v>674</v>
      </c>
    </row>
    <row r="369" spans="2:6" x14ac:dyDescent="0.3">
      <c r="B369" t="s">
        <v>33</v>
      </c>
      <c r="C369" t="s">
        <v>85</v>
      </c>
      <c r="D369" t="s">
        <v>85</v>
      </c>
      <c r="E369">
        <v>81</v>
      </c>
      <c r="F369" t="s">
        <v>674</v>
      </c>
    </row>
    <row r="370" spans="2:6" x14ac:dyDescent="0.3">
      <c r="B370" t="s">
        <v>163</v>
      </c>
      <c r="C370" t="s">
        <v>164</v>
      </c>
      <c r="D370" t="s">
        <v>168</v>
      </c>
      <c r="E370">
        <v>39</v>
      </c>
      <c r="F370" t="s">
        <v>674</v>
      </c>
    </row>
    <row r="371" spans="2:6" x14ac:dyDescent="0.3">
      <c r="B371" t="s">
        <v>33</v>
      </c>
      <c r="C371" t="s">
        <v>49</v>
      </c>
      <c r="D371" t="s">
        <v>49</v>
      </c>
      <c r="E371">
        <v>325</v>
      </c>
      <c r="F371" t="s">
        <v>674</v>
      </c>
    </row>
    <row r="372" spans="2:6" x14ac:dyDescent="0.3">
      <c r="B372" t="s">
        <v>33</v>
      </c>
      <c r="C372" t="s">
        <v>71</v>
      </c>
      <c r="D372" t="s">
        <v>72</v>
      </c>
      <c r="E372">
        <v>45</v>
      </c>
      <c r="F372" t="s">
        <v>674</v>
      </c>
    </row>
    <row r="373" spans="2:6" x14ac:dyDescent="0.3">
      <c r="B373" t="s">
        <v>92</v>
      </c>
      <c r="C373" t="s">
        <v>141</v>
      </c>
      <c r="D373" t="s">
        <v>145</v>
      </c>
      <c r="E373">
        <v>10</v>
      </c>
      <c r="F373" t="s">
        <v>674</v>
      </c>
    </row>
    <row r="374" spans="2:6" x14ac:dyDescent="0.3">
      <c r="B374" t="s">
        <v>163</v>
      </c>
      <c r="C374" t="s">
        <v>167</v>
      </c>
      <c r="D374" t="s">
        <v>189</v>
      </c>
      <c r="E374">
        <v>3</v>
      </c>
      <c r="F374" t="s">
        <v>674</v>
      </c>
    </row>
    <row r="375" spans="2:6" x14ac:dyDescent="0.3">
      <c r="B375" t="s">
        <v>163</v>
      </c>
      <c r="C375" t="s">
        <v>169</v>
      </c>
      <c r="D375" t="s">
        <v>200</v>
      </c>
      <c r="E375">
        <v>5</v>
      </c>
      <c r="F375" t="s">
        <v>674</v>
      </c>
    </row>
    <row r="376" spans="2:6" x14ac:dyDescent="0.3">
      <c r="B376" t="s">
        <v>92</v>
      </c>
      <c r="C376" t="s">
        <v>141</v>
      </c>
      <c r="D376" t="s">
        <v>159</v>
      </c>
      <c r="E376">
        <v>21</v>
      </c>
      <c r="F376" t="s">
        <v>674</v>
      </c>
    </row>
    <row r="377" spans="2:6" x14ac:dyDescent="0.3">
      <c r="B377" t="s">
        <v>92</v>
      </c>
      <c r="C377" t="s">
        <v>141</v>
      </c>
      <c r="D377" t="s">
        <v>141</v>
      </c>
      <c r="E377">
        <v>41</v>
      </c>
      <c r="F377" t="s">
        <v>674</v>
      </c>
    </row>
    <row r="378" spans="2:6" x14ac:dyDescent="0.3">
      <c r="B378" t="s">
        <v>33</v>
      </c>
      <c r="C378" t="s">
        <v>61</v>
      </c>
      <c r="D378" t="s">
        <v>193</v>
      </c>
      <c r="E378">
        <v>101</v>
      </c>
      <c r="F378" t="s">
        <v>674</v>
      </c>
    </row>
    <row r="379" spans="2:6" x14ac:dyDescent="0.3">
      <c r="B379" t="s">
        <v>90</v>
      </c>
      <c r="C379" t="s">
        <v>34</v>
      </c>
      <c r="D379" t="s">
        <v>465</v>
      </c>
      <c r="E379">
        <v>2</v>
      </c>
      <c r="F379" t="s">
        <v>674</v>
      </c>
    </row>
    <row r="380" spans="2:6" x14ac:dyDescent="0.3">
      <c r="B380" t="s">
        <v>92</v>
      </c>
      <c r="C380" t="s">
        <v>118</v>
      </c>
      <c r="D380" t="s">
        <v>124</v>
      </c>
      <c r="E380">
        <v>11</v>
      </c>
      <c r="F380" t="s">
        <v>674</v>
      </c>
    </row>
    <row r="381" spans="2:6" x14ac:dyDescent="0.3">
      <c r="B381" t="s">
        <v>33</v>
      </c>
      <c r="C381" t="s">
        <v>45</v>
      </c>
      <c r="D381" t="s">
        <v>210</v>
      </c>
      <c r="E381">
        <v>61</v>
      </c>
      <c r="F381" t="s">
        <v>674</v>
      </c>
    </row>
    <row r="382" spans="2:6" x14ac:dyDescent="0.3">
      <c r="B382" t="s">
        <v>92</v>
      </c>
      <c r="C382" t="s">
        <v>101</v>
      </c>
      <c r="D382" t="s">
        <v>103</v>
      </c>
      <c r="E382">
        <v>35</v>
      </c>
      <c r="F382" t="s">
        <v>674</v>
      </c>
    </row>
    <row r="383" spans="2:6" x14ac:dyDescent="0.3">
      <c r="B383" t="s">
        <v>33</v>
      </c>
      <c r="C383" t="s">
        <v>49</v>
      </c>
      <c r="D383" t="s">
        <v>53</v>
      </c>
      <c r="E383">
        <v>76</v>
      </c>
      <c r="F383" t="s">
        <v>674</v>
      </c>
    </row>
    <row r="384" spans="2:6" x14ac:dyDescent="0.3">
      <c r="B384" t="s">
        <v>92</v>
      </c>
      <c r="C384" t="s">
        <v>97</v>
      </c>
      <c r="D384" t="s">
        <v>97</v>
      </c>
      <c r="E384">
        <v>60</v>
      </c>
      <c r="F384" t="s">
        <v>674</v>
      </c>
    </row>
    <row r="385" spans="2:6" x14ac:dyDescent="0.3">
      <c r="B385" t="s">
        <v>33</v>
      </c>
      <c r="C385" t="s">
        <v>54</v>
      </c>
      <c r="D385" t="s">
        <v>54</v>
      </c>
      <c r="E385">
        <v>114</v>
      </c>
      <c r="F385" t="s">
        <v>674</v>
      </c>
    </row>
    <row r="386" spans="2:6" x14ac:dyDescent="0.3">
      <c r="B386" t="s">
        <v>163</v>
      </c>
      <c r="C386" t="s">
        <v>169</v>
      </c>
      <c r="D386" t="s">
        <v>173</v>
      </c>
      <c r="E386">
        <v>4</v>
      </c>
      <c r="F386" t="s">
        <v>674</v>
      </c>
    </row>
    <row r="387" spans="2:6" x14ac:dyDescent="0.3">
      <c r="B387" t="s">
        <v>92</v>
      </c>
      <c r="C387" t="s">
        <v>91</v>
      </c>
      <c r="D387" t="s">
        <v>100</v>
      </c>
      <c r="E387">
        <v>32</v>
      </c>
      <c r="F387" t="s">
        <v>674</v>
      </c>
    </row>
    <row r="388" spans="2:6" x14ac:dyDescent="0.3">
      <c r="B388" t="s">
        <v>90</v>
      </c>
      <c r="C388" t="s">
        <v>34</v>
      </c>
      <c r="D388" t="s">
        <v>471</v>
      </c>
      <c r="E388">
        <v>23</v>
      </c>
      <c r="F388" t="s">
        <v>674</v>
      </c>
    </row>
    <row r="389" spans="2:6" x14ac:dyDescent="0.3">
      <c r="B389" t="s">
        <v>90</v>
      </c>
      <c r="C389" t="s">
        <v>34</v>
      </c>
      <c r="D389" t="s">
        <v>466</v>
      </c>
      <c r="E389">
        <v>83</v>
      </c>
      <c r="F389" t="s">
        <v>674</v>
      </c>
    </row>
    <row r="390" spans="2:6" x14ac:dyDescent="0.3">
      <c r="B390" t="s">
        <v>92</v>
      </c>
      <c r="C390" t="s">
        <v>110</v>
      </c>
      <c r="D390" t="s">
        <v>113</v>
      </c>
      <c r="E390">
        <v>23</v>
      </c>
      <c r="F390" t="s">
        <v>674</v>
      </c>
    </row>
    <row r="391" spans="2:6" x14ac:dyDescent="0.3">
      <c r="B391" t="s">
        <v>33</v>
      </c>
      <c r="C391" t="s">
        <v>49</v>
      </c>
      <c r="D391" t="s">
        <v>52</v>
      </c>
      <c r="E391">
        <v>11</v>
      </c>
      <c r="F391" t="s">
        <v>674</v>
      </c>
    </row>
    <row r="392" spans="2:6" x14ac:dyDescent="0.3">
      <c r="B392" t="s">
        <v>33</v>
      </c>
      <c r="C392" t="s">
        <v>63</v>
      </c>
      <c r="D392" t="s">
        <v>64</v>
      </c>
      <c r="E392">
        <v>19</v>
      </c>
      <c r="F392" t="s">
        <v>674</v>
      </c>
    </row>
    <row r="393" spans="2:6" x14ac:dyDescent="0.3">
      <c r="B393" t="s">
        <v>92</v>
      </c>
      <c r="C393" t="s">
        <v>116</v>
      </c>
      <c r="D393" t="s">
        <v>116</v>
      </c>
      <c r="E393">
        <v>156</v>
      </c>
      <c r="F393" t="s">
        <v>674</v>
      </c>
    </row>
    <row r="394" spans="2:6" x14ac:dyDescent="0.3">
      <c r="B394" t="s">
        <v>92</v>
      </c>
      <c r="C394" t="s">
        <v>101</v>
      </c>
      <c r="D394" t="s">
        <v>102</v>
      </c>
      <c r="E394">
        <v>3</v>
      </c>
      <c r="F394" t="s">
        <v>674</v>
      </c>
    </row>
    <row r="395" spans="2:6" x14ac:dyDescent="0.3">
      <c r="B395" t="s">
        <v>92</v>
      </c>
      <c r="C395" t="s">
        <v>110</v>
      </c>
      <c r="D395" t="s">
        <v>111</v>
      </c>
      <c r="E395">
        <v>8</v>
      </c>
      <c r="F395" t="s">
        <v>674</v>
      </c>
    </row>
    <row r="396" spans="2:6" x14ac:dyDescent="0.3">
      <c r="B396" t="s">
        <v>92</v>
      </c>
      <c r="C396" t="s">
        <v>141</v>
      </c>
      <c r="D396" t="s">
        <v>149</v>
      </c>
      <c r="E396">
        <v>9</v>
      </c>
      <c r="F396" t="s">
        <v>674</v>
      </c>
    </row>
    <row r="397" spans="2:6" x14ac:dyDescent="0.3">
      <c r="B397" t="s">
        <v>92</v>
      </c>
      <c r="C397" t="s">
        <v>141</v>
      </c>
      <c r="D397" t="s">
        <v>148</v>
      </c>
      <c r="E397">
        <v>1</v>
      </c>
      <c r="F397" t="s">
        <v>674</v>
      </c>
    </row>
    <row r="398" spans="2:6" x14ac:dyDescent="0.3">
      <c r="B398" t="s">
        <v>90</v>
      </c>
      <c r="C398" t="s">
        <v>34</v>
      </c>
      <c r="D398" t="s">
        <v>463</v>
      </c>
      <c r="E398">
        <v>181</v>
      </c>
      <c r="F398" t="s">
        <v>674</v>
      </c>
    </row>
    <row r="399" spans="2:6" x14ac:dyDescent="0.3">
      <c r="B399" t="s">
        <v>33</v>
      </c>
      <c r="C399" t="s">
        <v>61</v>
      </c>
      <c r="D399" t="s">
        <v>193</v>
      </c>
      <c r="E399">
        <v>24</v>
      </c>
      <c r="F399" t="s">
        <v>675</v>
      </c>
    </row>
    <row r="400" spans="2:6" x14ac:dyDescent="0.3">
      <c r="B400" t="s">
        <v>33</v>
      </c>
      <c r="C400" t="s">
        <v>61</v>
      </c>
      <c r="D400" t="s">
        <v>224</v>
      </c>
      <c r="E400">
        <v>3</v>
      </c>
      <c r="F400" t="s">
        <v>675</v>
      </c>
    </row>
    <row r="401" spans="2:6" x14ac:dyDescent="0.3">
      <c r="B401" t="s">
        <v>33</v>
      </c>
      <c r="C401" t="s">
        <v>61</v>
      </c>
      <c r="D401" t="s">
        <v>218</v>
      </c>
      <c r="E401">
        <v>7</v>
      </c>
      <c r="F401" t="s">
        <v>675</v>
      </c>
    </row>
    <row r="402" spans="2:6" x14ac:dyDescent="0.3">
      <c r="B402" t="s">
        <v>33</v>
      </c>
      <c r="C402" t="s">
        <v>61</v>
      </c>
      <c r="D402" t="s">
        <v>88</v>
      </c>
      <c r="E402">
        <v>1</v>
      </c>
      <c r="F402" t="s">
        <v>675</v>
      </c>
    </row>
    <row r="403" spans="2:6" x14ac:dyDescent="0.3">
      <c r="B403" t="s">
        <v>33</v>
      </c>
      <c r="C403" t="s">
        <v>61</v>
      </c>
      <c r="D403" t="s">
        <v>78</v>
      </c>
      <c r="E403">
        <v>12</v>
      </c>
      <c r="F403" t="s">
        <v>675</v>
      </c>
    </row>
    <row r="404" spans="2:6" x14ac:dyDescent="0.3">
      <c r="B404" t="s">
        <v>33</v>
      </c>
      <c r="C404" t="s">
        <v>33</v>
      </c>
      <c r="D404" t="s">
        <v>40</v>
      </c>
      <c r="E404">
        <v>63</v>
      </c>
      <c r="F404" t="s">
        <v>675</v>
      </c>
    </row>
    <row r="405" spans="2:6" x14ac:dyDescent="0.3">
      <c r="B405" t="s">
        <v>33</v>
      </c>
      <c r="C405" t="s">
        <v>33</v>
      </c>
      <c r="D405" t="s">
        <v>39</v>
      </c>
      <c r="E405">
        <v>48</v>
      </c>
      <c r="F405" t="s">
        <v>675</v>
      </c>
    </row>
    <row r="406" spans="2:6" x14ac:dyDescent="0.3">
      <c r="B406" t="s">
        <v>33</v>
      </c>
      <c r="C406" t="s">
        <v>33</v>
      </c>
      <c r="D406" t="s">
        <v>37</v>
      </c>
      <c r="E406">
        <v>42</v>
      </c>
      <c r="F406" t="s">
        <v>675</v>
      </c>
    </row>
    <row r="407" spans="2:6" x14ac:dyDescent="0.3">
      <c r="B407" t="s">
        <v>33</v>
      </c>
      <c r="C407" t="s">
        <v>33</v>
      </c>
      <c r="D407" t="s">
        <v>35</v>
      </c>
      <c r="E407">
        <v>94</v>
      </c>
      <c r="F407" t="s">
        <v>675</v>
      </c>
    </row>
    <row r="408" spans="2:6" x14ac:dyDescent="0.3">
      <c r="B408" t="s">
        <v>33</v>
      </c>
      <c r="C408" t="s">
        <v>33</v>
      </c>
      <c r="D408" t="s">
        <v>38</v>
      </c>
      <c r="E408">
        <v>31</v>
      </c>
      <c r="F408" t="s">
        <v>675</v>
      </c>
    </row>
    <row r="409" spans="2:6" x14ac:dyDescent="0.3">
      <c r="B409" t="s">
        <v>33</v>
      </c>
      <c r="C409" t="s">
        <v>33</v>
      </c>
      <c r="D409" t="s">
        <v>36</v>
      </c>
      <c r="E409">
        <v>47</v>
      </c>
      <c r="F409" t="s">
        <v>675</v>
      </c>
    </row>
    <row r="410" spans="2:6" x14ac:dyDescent="0.3">
      <c r="B410" t="s">
        <v>33</v>
      </c>
      <c r="C410" t="s">
        <v>33</v>
      </c>
      <c r="D410" t="s">
        <v>666</v>
      </c>
      <c r="E410">
        <v>63</v>
      </c>
      <c r="F410" t="s">
        <v>675</v>
      </c>
    </row>
    <row r="411" spans="2:6" x14ac:dyDescent="0.3">
      <c r="B411" t="s">
        <v>33</v>
      </c>
      <c r="C411" t="s">
        <v>42</v>
      </c>
      <c r="D411" t="s">
        <v>223</v>
      </c>
      <c r="E411">
        <v>1</v>
      </c>
      <c r="F411" t="s">
        <v>675</v>
      </c>
    </row>
    <row r="412" spans="2:6" x14ac:dyDescent="0.3">
      <c r="B412" t="s">
        <v>33</v>
      </c>
      <c r="C412" t="s">
        <v>42</v>
      </c>
      <c r="D412" t="s">
        <v>201</v>
      </c>
      <c r="E412">
        <v>5</v>
      </c>
      <c r="F412" t="s">
        <v>675</v>
      </c>
    </row>
    <row r="413" spans="2:6" x14ac:dyDescent="0.3">
      <c r="B413" t="s">
        <v>33</v>
      </c>
      <c r="C413" t="s">
        <v>42</v>
      </c>
      <c r="D413" t="s">
        <v>43</v>
      </c>
      <c r="E413">
        <v>5</v>
      </c>
      <c r="F413" t="s">
        <v>675</v>
      </c>
    </row>
    <row r="414" spans="2:6" x14ac:dyDescent="0.3">
      <c r="B414" t="s">
        <v>33</v>
      </c>
      <c r="C414" t="s">
        <v>42</v>
      </c>
      <c r="D414" t="s">
        <v>41</v>
      </c>
      <c r="E414">
        <v>32</v>
      </c>
      <c r="F414" t="s">
        <v>675</v>
      </c>
    </row>
    <row r="415" spans="2:6" x14ac:dyDescent="0.3">
      <c r="B415" t="s">
        <v>33</v>
      </c>
      <c r="C415" t="s">
        <v>71</v>
      </c>
      <c r="D415" t="s">
        <v>72</v>
      </c>
      <c r="E415">
        <v>5</v>
      </c>
      <c r="F415" t="s">
        <v>675</v>
      </c>
    </row>
    <row r="416" spans="2:6" x14ac:dyDescent="0.3">
      <c r="B416" t="s">
        <v>33</v>
      </c>
      <c r="C416" t="s">
        <v>71</v>
      </c>
      <c r="D416" t="s">
        <v>75</v>
      </c>
      <c r="E416">
        <v>21</v>
      </c>
      <c r="F416" t="s">
        <v>675</v>
      </c>
    </row>
    <row r="417" spans="2:6" x14ac:dyDescent="0.3">
      <c r="B417" t="s">
        <v>33</v>
      </c>
      <c r="C417" t="s">
        <v>71</v>
      </c>
      <c r="D417" t="s">
        <v>70</v>
      </c>
      <c r="E417">
        <v>65</v>
      </c>
      <c r="F417" t="s">
        <v>675</v>
      </c>
    </row>
    <row r="418" spans="2:6" x14ac:dyDescent="0.3">
      <c r="B418" t="s">
        <v>33</v>
      </c>
      <c r="C418" t="s">
        <v>71</v>
      </c>
      <c r="D418" t="s">
        <v>73</v>
      </c>
      <c r="E418">
        <v>7</v>
      </c>
      <c r="F418" t="s">
        <v>675</v>
      </c>
    </row>
    <row r="419" spans="2:6" x14ac:dyDescent="0.3">
      <c r="B419" t="s">
        <v>33</v>
      </c>
      <c r="C419" t="s">
        <v>71</v>
      </c>
      <c r="D419" t="s">
        <v>76</v>
      </c>
      <c r="E419">
        <v>5</v>
      </c>
      <c r="F419" t="s">
        <v>675</v>
      </c>
    </row>
    <row r="420" spans="2:6" x14ac:dyDescent="0.3">
      <c r="B420" t="s">
        <v>33</v>
      </c>
      <c r="C420" t="s">
        <v>71</v>
      </c>
      <c r="D420" t="s">
        <v>77</v>
      </c>
      <c r="E420">
        <v>20</v>
      </c>
      <c r="F420" t="s">
        <v>675</v>
      </c>
    </row>
    <row r="421" spans="2:6" x14ac:dyDescent="0.3">
      <c r="B421" t="s">
        <v>33</v>
      </c>
      <c r="C421" t="s">
        <v>71</v>
      </c>
      <c r="D421" t="s">
        <v>74</v>
      </c>
      <c r="E421">
        <v>6</v>
      </c>
      <c r="F421" t="s">
        <v>675</v>
      </c>
    </row>
    <row r="422" spans="2:6" x14ac:dyDescent="0.3">
      <c r="B422" t="s">
        <v>33</v>
      </c>
      <c r="C422" t="s">
        <v>49</v>
      </c>
      <c r="D422" t="s">
        <v>52</v>
      </c>
      <c r="E422">
        <v>9</v>
      </c>
      <c r="F422" t="s">
        <v>675</v>
      </c>
    </row>
    <row r="423" spans="2:6" x14ac:dyDescent="0.3">
      <c r="B423" t="s">
        <v>33</v>
      </c>
      <c r="C423" t="s">
        <v>49</v>
      </c>
      <c r="D423" t="s">
        <v>49</v>
      </c>
      <c r="E423">
        <v>117</v>
      </c>
      <c r="F423" t="s">
        <v>675</v>
      </c>
    </row>
    <row r="424" spans="2:6" x14ac:dyDescent="0.3">
      <c r="B424" t="s">
        <v>33</v>
      </c>
      <c r="C424" t="s">
        <v>49</v>
      </c>
      <c r="D424" t="s">
        <v>51</v>
      </c>
      <c r="E424">
        <v>51</v>
      </c>
      <c r="F424" t="s">
        <v>675</v>
      </c>
    </row>
    <row r="425" spans="2:6" x14ac:dyDescent="0.3">
      <c r="B425" t="s">
        <v>33</v>
      </c>
      <c r="C425" t="s">
        <v>49</v>
      </c>
      <c r="D425" t="s">
        <v>50</v>
      </c>
      <c r="E425">
        <v>77</v>
      </c>
      <c r="F425" t="s">
        <v>675</v>
      </c>
    </row>
    <row r="426" spans="2:6" x14ac:dyDescent="0.3">
      <c r="B426" t="s">
        <v>33</v>
      </c>
      <c r="C426" t="s">
        <v>49</v>
      </c>
      <c r="D426" t="s">
        <v>53</v>
      </c>
      <c r="E426">
        <v>31</v>
      </c>
      <c r="F426" t="s">
        <v>675</v>
      </c>
    </row>
    <row r="427" spans="2:6" x14ac:dyDescent="0.3">
      <c r="B427" t="s">
        <v>33</v>
      </c>
      <c r="C427" t="s">
        <v>49</v>
      </c>
      <c r="D427" t="s">
        <v>202</v>
      </c>
      <c r="E427">
        <v>76</v>
      </c>
      <c r="F427" t="s">
        <v>675</v>
      </c>
    </row>
    <row r="428" spans="2:6" x14ac:dyDescent="0.3">
      <c r="B428" t="s">
        <v>33</v>
      </c>
      <c r="C428" t="s">
        <v>45</v>
      </c>
      <c r="D428" t="s">
        <v>210</v>
      </c>
      <c r="E428">
        <v>26</v>
      </c>
      <c r="F428" t="s">
        <v>675</v>
      </c>
    </row>
    <row r="429" spans="2:6" x14ac:dyDescent="0.3">
      <c r="B429" t="s">
        <v>33</v>
      </c>
      <c r="C429" t="s">
        <v>45</v>
      </c>
      <c r="D429" t="s">
        <v>48</v>
      </c>
      <c r="E429">
        <v>6</v>
      </c>
      <c r="F429" t="s">
        <v>675</v>
      </c>
    </row>
    <row r="430" spans="2:6" x14ac:dyDescent="0.3">
      <c r="B430" t="s">
        <v>33</v>
      </c>
      <c r="C430" t="s">
        <v>45</v>
      </c>
      <c r="D430" t="s">
        <v>47</v>
      </c>
      <c r="E430">
        <v>78</v>
      </c>
      <c r="F430" t="s">
        <v>675</v>
      </c>
    </row>
    <row r="431" spans="2:6" x14ac:dyDescent="0.3">
      <c r="B431" t="s">
        <v>33</v>
      </c>
      <c r="C431" t="s">
        <v>45</v>
      </c>
      <c r="D431" t="s">
        <v>44</v>
      </c>
      <c r="E431">
        <v>42</v>
      </c>
      <c r="F431" t="s">
        <v>675</v>
      </c>
    </row>
    <row r="432" spans="2:6" x14ac:dyDescent="0.3">
      <c r="B432" t="s">
        <v>33</v>
      </c>
      <c r="C432" t="s">
        <v>45</v>
      </c>
      <c r="D432" t="s">
        <v>46</v>
      </c>
      <c r="E432">
        <v>16</v>
      </c>
      <c r="F432" t="s">
        <v>675</v>
      </c>
    </row>
    <row r="433" spans="2:6" x14ac:dyDescent="0.3">
      <c r="B433" t="s">
        <v>33</v>
      </c>
      <c r="C433" t="s">
        <v>34</v>
      </c>
      <c r="D433" t="s">
        <v>32</v>
      </c>
      <c r="E433">
        <v>21</v>
      </c>
      <c r="F433" t="s">
        <v>675</v>
      </c>
    </row>
    <row r="434" spans="2:6" x14ac:dyDescent="0.3">
      <c r="B434" t="s">
        <v>33</v>
      </c>
      <c r="C434" t="s">
        <v>85</v>
      </c>
      <c r="D434" t="s">
        <v>219</v>
      </c>
      <c r="E434">
        <v>2</v>
      </c>
      <c r="F434" t="s">
        <v>675</v>
      </c>
    </row>
    <row r="435" spans="2:6" x14ac:dyDescent="0.3">
      <c r="B435" t="s">
        <v>33</v>
      </c>
      <c r="C435" t="s">
        <v>85</v>
      </c>
      <c r="D435" t="s">
        <v>225</v>
      </c>
      <c r="E435">
        <v>3</v>
      </c>
      <c r="F435" t="s">
        <v>675</v>
      </c>
    </row>
    <row r="436" spans="2:6" x14ac:dyDescent="0.3">
      <c r="B436" t="s">
        <v>33</v>
      </c>
      <c r="C436" t="s">
        <v>85</v>
      </c>
      <c r="D436" t="s">
        <v>84</v>
      </c>
      <c r="E436">
        <v>3</v>
      </c>
      <c r="F436" t="s">
        <v>675</v>
      </c>
    </row>
    <row r="437" spans="2:6" x14ac:dyDescent="0.3">
      <c r="B437" t="s">
        <v>33</v>
      </c>
      <c r="C437" t="s">
        <v>85</v>
      </c>
      <c r="D437" t="s">
        <v>85</v>
      </c>
      <c r="E437">
        <v>16</v>
      </c>
      <c r="F437" t="s">
        <v>675</v>
      </c>
    </row>
    <row r="438" spans="2:6" x14ac:dyDescent="0.3">
      <c r="B438" t="s">
        <v>33</v>
      </c>
      <c r="C438" t="s">
        <v>161</v>
      </c>
      <c r="D438" t="s">
        <v>196</v>
      </c>
      <c r="E438">
        <v>1</v>
      </c>
      <c r="F438" t="s">
        <v>675</v>
      </c>
    </row>
    <row r="439" spans="2:6" x14ac:dyDescent="0.3">
      <c r="B439" t="s">
        <v>33</v>
      </c>
      <c r="C439" t="s">
        <v>161</v>
      </c>
      <c r="D439" t="s">
        <v>160</v>
      </c>
      <c r="E439">
        <v>18</v>
      </c>
      <c r="F439" t="s">
        <v>675</v>
      </c>
    </row>
    <row r="440" spans="2:6" x14ac:dyDescent="0.3">
      <c r="B440" t="s">
        <v>33</v>
      </c>
      <c r="C440" t="s">
        <v>56</v>
      </c>
      <c r="D440" t="s">
        <v>205</v>
      </c>
      <c r="E440">
        <v>21</v>
      </c>
      <c r="F440" t="s">
        <v>675</v>
      </c>
    </row>
    <row r="441" spans="2:6" x14ac:dyDescent="0.3">
      <c r="B441" t="s">
        <v>33</v>
      </c>
      <c r="C441" t="s">
        <v>56</v>
      </c>
      <c r="D441" t="s">
        <v>56</v>
      </c>
      <c r="E441">
        <v>53</v>
      </c>
      <c r="F441" t="s">
        <v>675</v>
      </c>
    </row>
    <row r="442" spans="2:6" x14ac:dyDescent="0.3">
      <c r="B442" t="s">
        <v>33</v>
      </c>
      <c r="C442" t="s">
        <v>58</v>
      </c>
      <c r="D442" t="s">
        <v>58</v>
      </c>
      <c r="E442">
        <v>26</v>
      </c>
      <c r="F442" t="s">
        <v>675</v>
      </c>
    </row>
    <row r="443" spans="2:6" x14ac:dyDescent="0.3">
      <c r="B443" t="s">
        <v>33</v>
      </c>
      <c r="C443" t="s">
        <v>58</v>
      </c>
      <c r="D443" t="s">
        <v>59</v>
      </c>
      <c r="E443">
        <v>3</v>
      </c>
      <c r="F443" t="s">
        <v>675</v>
      </c>
    </row>
    <row r="444" spans="2:6" x14ac:dyDescent="0.3">
      <c r="B444" t="s">
        <v>33</v>
      </c>
      <c r="C444" t="s">
        <v>58</v>
      </c>
      <c r="D444" t="s">
        <v>57</v>
      </c>
      <c r="E444">
        <v>1</v>
      </c>
      <c r="F444" t="s">
        <v>675</v>
      </c>
    </row>
    <row r="445" spans="2:6" x14ac:dyDescent="0.3">
      <c r="B445" t="s">
        <v>33</v>
      </c>
      <c r="C445" t="s">
        <v>54</v>
      </c>
      <c r="D445" t="s">
        <v>55</v>
      </c>
      <c r="E445">
        <v>2</v>
      </c>
      <c r="F445" t="s">
        <v>675</v>
      </c>
    </row>
    <row r="446" spans="2:6" x14ac:dyDescent="0.3">
      <c r="B446" t="s">
        <v>33</v>
      </c>
      <c r="C446" t="s">
        <v>54</v>
      </c>
      <c r="D446" t="s">
        <v>54</v>
      </c>
      <c r="E446">
        <v>42</v>
      </c>
      <c r="F446" t="s">
        <v>675</v>
      </c>
    </row>
    <row r="447" spans="2:6" x14ac:dyDescent="0.3">
      <c r="B447" t="s">
        <v>33</v>
      </c>
      <c r="C447" t="s">
        <v>54</v>
      </c>
      <c r="D447" t="s">
        <v>197</v>
      </c>
      <c r="E447">
        <v>10</v>
      </c>
      <c r="F447" t="s">
        <v>675</v>
      </c>
    </row>
    <row r="448" spans="2:6" x14ac:dyDescent="0.3">
      <c r="B448" t="s">
        <v>33</v>
      </c>
      <c r="C448" t="s">
        <v>54</v>
      </c>
      <c r="D448" t="s">
        <v>194</v>
      </c>
      <c r="E448">
        <v>35</v>
      </c>
      <c r="F448" t="s">
        <v>675</v>
      </c>
    </row>
    <row r="449" spans="2:6" x14ac:dyDescent="0.3">
      <c r="B449" t="s">
        <v>33</v>
      </c>
      <c r="C449" t="s">
        <v>63</v>
      </c>
      <c r="D449" t="s">
        <v>82</v>
      </c>
      <c r="E449">
        <v>5</v>
      </c>
      <c r="F449" t="s">
        <v>675</v>
      </c>
    </row>
    <row r="450" spans="2:6" x14ac:dyDescent="0.3">
      <c r="B450" t="s">
        <v>33</v>
      </c>
      <c r="C450" t="s">
        <v>63</v>
      </c>
      <c r="D450" t="s">
        <v>81</v>
      </c>
      <c r="E450">
        <v>7</v>
      </c>
      <c r="F450" t="s">
        <v>675</v>
      </c>
    </row>
    <row r="451" spans="2:6" x14ac:dyDescent="0.3">
      <c r="B451" t="s">
        <v>33</v>
      </c>
      <c r="C451" t="s">
        <v>63</v>
      </c>
      <c r="D451" t="s">
        <v>80</v>
      </c>
      <c r="E451">
        <v>12</v>
      </c>
      <c r="F451" t="s">
        <v>675</v>
      </c>
    </row>
    <row r="452" spans="2:6" x14ac:dyDescent="0.3">
      <c r="B452" t="s">
        <v>33</v>
      </c>
      <c r="C452" t="s">
        <v>63</v>
      </c>
      <c r="D452" t="s">
        <v>64</v>
      </c>
      <c r="E452">
        <v>3</v>
      </c>
      <c r="F452" t="s">
        <v>675</v>
      </c>
    </row>
    <row r="453" spans="2:6" x14ac:dyDescent="0.3">
      <c r="B453" t="s">
        <v>33</v>
      </c>
      <c r="C453" t="s">
        <v>63</v>
      </c>
      <c r="D453" t="s">
        <v>83</v>
      </c>
      <c r="E453">
        <v>2</v>
      </c>
      <c r="F453" t="s">
        <v>675</v>
      </c>
    </row>
    <row r="454" spans="2:6" x14ac:dyDescent="0.3">
      <c r="B454" t="s">
        <v>33</v>
      </c>
      <c r="C454" t="s">
        <v>63</v>
      </c>
      <c r="D454" t="s">
        <v>62</v>
      </c>
      <c r="E454">
        <v>34</v>
      </c>
      <c r="F454" t="s">
        <v>675</v>
      </c>
    </row>
    <row r="455" spans="2:6" x14ac:dyDescent="0.3">
      <c r="B455" t="s">
        <v>33</v>
      </c>
      <c r="C455" t="s">
        <v>63</v>
      </c>
      <c r="D455" t="s">
        <v>666</v>
      </c>
      <c r="E455">
        <v>9</v>
      </c>
      <c r="F455" t="s">
        <v>675</v>
      </c>
    </row>
    <row r="456" spans="2:6" x14ac:dyDescent="0.3">
      <c r="B456" t="s">
        <v>33</v>
      </c>
      <c r="C456" t="s">
        <v>66</v>
      </c>
      <c r="D456" t="s">
        <v>68</v>
      </c>
      <c r="E456">
        <v>1</v>
      </c>
      <c r="F456" t="s">
        <v>675</v>
      </c>
    </row>
    <row r="457" spans="2:6" x14ac:dyDescent="0.3">
      <c r="B457" t="s">
        <v>33</v>
      </c>
      <c r="C457" t="s">
        <v>66</v>
      </c>
      <c r="D457" t="s">
        <v>69</v>
      </c>
      <c r="E457">
        <v>11</v>
      </c>
      <c r="F457" t="s">
        <v>675</v>
      </c>
    </row>
    <row r="458" spans="2:6" x14ac:dyDescent="0.3">
      <c r="B458" t="s">
        <v>33</v>
      </c>
      <c r="C458" t="s">
        <v>66</v>
      </c>
      <c r="D458" t="s">
        <v>67</v>
      </c>
      <c r="E458">
        <v>3</v>
      </c>
      <c r="F458" t="s">
        <v>675</v>
      </c>
    </row>
    <row r="459" spans="2:6" x14ac:dyDescent="0.3">
      <c r="B459" t="s">
        <v>33</v>
      </c>
      <c r="C459" t="s">
        <v>66</v>
      </c>
      <c r="D459" t="s">
        <v>66</v>
      </c>
      <c r="E459">
        <v>25</v>
      </c>
      <c r="F459" t="s">
        <v>675</v>
      </c>
    </row>
    <row r="460" spans="2:6" x14ac:dyDescent="0.3">
      <c r="B460" t="s">
        <v>163</v>
      </c>
      <c r="C460" t="s">
        <v>164</v>
      </c>
      <c r="D460" t="s">
        <v>177</v>
      </c>
      <c r="E460">
        <v>36</v>
      </c>
      <c r="F460" t="s">
        <v>675</v>
      </c>
    </row>
    <row r="461" spans="2:6" x14ac:dyDescent="0.3">
      <c r="B461" t="s">
        <v>163</v>
      </c>
      <c r="C461" t="s">
        <v>164</v>
      </c>
      <c r="D461" t="s">
        <v>178</v>
      </c>
      <c r="E461">
        <v>2</v>
      </c>
      <c r="F461" t="s">
        <v>675</v>
      </c>
    </row>
    <row r="462" spans="2:6" x14ac:dyDescent="0.3">
      <c r="B462" t="s">
        <v>163</v>
      </c>
      <c r="C462" t="s">
        <v>164</v>
      </c>
      <c r="D462" t="s">
        <v>168</v>
      </c>
      <c r="E462">
        <v>17</v>
      </c>
      <c r="F462" t="s">
        <v>675</v>
      </c>
    </row>
    <row r="463" spans="2:6" x14ac:dyDescent="0.3">
      <c r="B463" t="s">
        <v>163</v>
      </c>
      <c r="C463" t="s">
        <v>164</v>
      </c>
      <c r="D463" t="s">
        <v>165</v>
      </c>
      <c r="E463">
        <v>33</v>
      </c>
      <c r="F463" t="s">
        <v>675</v>
      </c>
    </row>
    <row r="464" spans="2:6" x14ac:dyDescent="0.3">
      <c r="B464" t="s">
        <v>163</v>
      </c>
      <c r="C464" t="s">
        <v>167</v>
      </c>
      <c r="D464" t="s">
        <v>186</v>
      </c>
      <c r="E464">
        <v>1</v>
      </c>
      <c r="F464" t="s">
        <v>675</v>
      </c>
    </row>
    <row r="465" spans="2:6" x14ac:dyDescent="0.3">
      <c r="B465" t="s">
        <v>163</v>
      </c>
      <c r="C465" t="s">
        <v>167</v>
      </c>
      <c r="D465" t="s">
        <v>167</v>
      </c>
      <c r="E465">
        <v>8</v>
      </c>
      <c r="F465" t="s">
        <v>675</v>
      </c>
    </row>
    <row r="466" spans="2:6" x14ac:dyDescent="0.3">
      <c r="B466" t="s">
        <v>163</v>
      </c>
      <c r="C466" t="s">
        <v>167</v>
      </c>
      <c r="D466" t="s">
        <v>414</v>
      </c>
      <c r="E466">
        <v>3</v>
      </c>
      <c r="F466" t="s">
        <v>675</v>
      </c>
    </row>
    <row r="467" spans="2:6" x14ac:dyDescent="0.3">
      <c r="B467" t="s">
        <v>163</v>
      </c>
      <c r="C467" t="s">
        <v>167</v>
      </c>
      <c r="D467" t="s">
        <v>188</v>
      </c>
      <c r="E467">
        <v>4</v>
      </c>
      <c r="F467" t="s">
        <v>675</v>
      </c>
    </row>
    <row r="468" spans="2:6" x14ac:dyDescent="0.3">
      <c r="B468" t="s">
        <v>163</v>
      </c>
      <c r="C468" t="s">
        <v>167</v>
      </c>
      <c r="D468" t="s">
        <v>187</v>
      </c>
      <c r="E468">
        <v>2</v>
      </c>
      <c r="F468" t="s">
        <v>675</v>
      </c>
    </row>
    <row r="469" spans="2:6" x14ac:dyDescent="0.3">
      <c r="B469" t="s">
        <v>163</v>
      </c>
      <c r="C469" t="s">
        <v>167</v>
      </c>
      <c r="D469" t="s">
        <v>179</v>
      </c>
      <c r="E469">
        <v>2</v>
      </c>
      <c r="F469" t="s">
        <v>675</v>
      </c>
    </row>
    <row r="470" spans="2:6" x14ac:dyDescent="0.3">
      <c r="B470" t="s">
        <v>163</v>
      </c>
      <c r="C470" t="s">
        <v>167</v>
      </c>
      <c r="D470" t="s">
        <v>166</v>
      </c>
      <c r="E470">
        <v>1</v>
      </c>
      <c r="F470" t="s">
        <v>675</v>
      </c>
    </row>
    <row r="471" spans="2:6" x14ac:dyDescent="0.3">
      <c r="B471" t="s">
        <v>163</v>
      </c>
      <c r="C471" t="s">
        <v>167</v>
      </c>
      <c r="D471" t="s">
        <v>181</v>
      </c>
      <c r="E471">
        <v>2</v>
      </c>
      <c r="F471" t="s">
        <v>675</v>
      </c>
    </row>
    <row r="472" spans="2:6" x14ac:dyDescent="0.3">
      <c r="B472" t="s">
        <v>163</v>
      </c>
      <c r="C472" t="s">
        <v>169</v>
      </c>
      <c r="D472" t="s">
        <v>176</v>
      </c>
      <c r="E472">
        <v>11</v>
      </c>
      <c r="F472" t="s">
        <v>675</v>
      </c>
    </row>
    <row r="473" spans="2:6" x14ac:dyDescent="0.3">
      <c r="B473" t="s">
        <v>163</v>
      </c>
      <c r="C473" t="s">
        <v>169</v>
      </c>
      <c r="D473" t="s">
        <v>173</v>
      </c>
      <c r="E473">
        <v>1</v>
      </c>
      <c r="F473" t="s">
        <v>675</v>
      </c>
    </row>
    <row r="474" spans="2:6" x14ac:dyDescent="0.3">
      <c r="B474" t="s">
        <v>163</v>
      </c>
      <c r="C474" t="s">
        <v>169</v>
      </c>
      <c r="D474" t="s">
        <v>170</v>
      </c>
      <c r="E474">
        <v>1</v>
      </c>
      <c r="F474" t="s">
        <v>675</v>
      </c>
    </row>
    <row r="475" spans="2:6" x14ac:dyDescent="0.3">
      <c r="B475" t="s">
        <v>163</v>
      </c>
      <c r="C475" t="s">
        <v>169</v>
      </c>
      <c r="D475" t="s">
        <v>200</v>
      </c>
      <c r="E475">
        <v>2</v>
      </c>
      <c r="F475" t="s">
        <v>675</v>
      </c>
    </row>
    <row r="476" spans="2:6" x14ac:dyDescent="0.3">
      <c r="B476" t="s">
        <v>163</v>
      </c>
      <c r="C476" t="s">
        <v>169</v>
      </c>
      <c r="D476" t="s">
        <v>171</v>
      </c>
      <c r="E476">
        <v>4</v>
      </c>
      <c r="F476" t="s">
        <v>675</v>
      </c>
    </row>
    <row r="477" spans="2:6" x14ac:dyDescent="0.3">
      <c r="B477" t="s">
        <v>163</v>
      </c>
      <c r="C477" t="s">
        <v>169</v>
      </c>
      <c r="D477" t="s">
        <v>172</v>
      </c>
      <c r="E477">
        <v>4</v>
      </c>
      <c r="F477" t="s">
        <v>675</v>
      </c>
    </row>
    <row r="478" spans="2:6" x14ac:dyDescent="0.3">
      <c r="B478" t="s">
        <v>163</v>
      </c>
      <c r="C478" t="s">
        <v>169</v>
      </c>
      <c r="D478" t="s">
        <v>174</v>
      </c>
      <c r="E478">
        <v>1</v>
      </c>
      <c r="F478" t="s">
        <v>675</v>
      </c>
    </row>
    <row r="479" spans="2:6" x14ac:dyDescent="0.3">
      <c r="B479" t="s">
        <v>163</v>
      </c>
      <c r="C479" t="s">
        <v>169</v>
      </c>
      <c r="D479" t="s">
        <v>169</v>
      </c>
      <c r="E479">
        <v>7</v>
      </c>
      <c r="F479" t="s">
        <v>675</v>
      </c>
    </row>
    <row r="480" spans="2:6" x14ac:dyDescent="0.3">
      <c r="B480" t="s">
        <v>163</v>
      </c>
      <c r="C480" t="s">
        <v>169</v>
      </c>
      <c r="D480" t="s">
        <v>175</v>
      </c>
      <c r="E480">
        <v>2</v>
      </c>
      <c r="F480" t="s">
        <v>675</v>
      </c>
    </row>
    <row r="481" spans="2:6" x14ac:dyDescent="0.3">
      <c r="B481" t="s">
        <v>92</v>
      </c>
      <c r="C481" t="s">
        <v>97</v>
      </c>
      <c r="D481" t="s">
        <v>98</v>
      </c>
      <c r="E481">
        <v>5</v>
      </c>
      <c r="F481" t="s">
        <v>675</v>
      </c>
    </row>
    <row r="482" spans="2:6" x14ac:dyDescent="0.3">
      <c r="B482" t="s">
        <v>92</v>
      </c>
      <c r="C482" t="s">
        <v>97</v>
      </c>
      <c r="D482" t="s">
        <v>106</v>
      </c>
      <c r="E482">
        <v>5</v>
      </c>
      <c r="F482" t="s">
        <v>675</v>
      </c>
    </row>
    <row r="483" spans="2:6" x14ac:dyDescent="0.3">
      <c r="B483" t="s">
        <v>92</v>
      </c>
      <c r="C483" t="s">
        <v>97</v>
      </c>
      <c r="D483" t="s">
        <v>97</v>
      </c>
      <c r="E483">
        <v>24</v>
      </c>
      <c r="F483" t="s">
        <v>675</v>
      </c>
    </row>
    <row r="484" spans="2:6" x14ac:dyDescent="0.3">
      <c r="B484" t="s">
        <v>92</v>
      </c>
      <c r="C484" t="s">
        <v>97</v>
      </c>
      <c r="D484" t="s">
        <v>105</v>
      </c>
      <c r="E484">
        <v>20</v>
      </c>
      <c r="F484" t="s">
        <v>675</v>
      </c>
    </row>
    <row r="485" spans="2:6" x14ac:dyDescent="0.3">
      <c r="B485" t="s">
        <v>92</v>
      </c>
      <c r="C485" t="s">
        <v>97</v>
      </c>
      <c r="D485" t="s">
        <v>99</v>
      </c>
      <c r="E485">
        <v>4</v>
      </c>
      <c r="F485" t="s">
        <v>675</v>
      </c>
    </row>
    <row r="486" spans="2:6" x14ac:dyDescent="0.3">
      <c r="B486" t="s">
        <v>92</v>
      </c>
      <c r="C486" t="s">
        <v>91</v>
      </c>
      <c r="D486" t="s">
        <v>91</v>
      </c>
      <c r="E486">
        <v>38</v>
      </c>
      <c r="F486" t="s">
        <v>675</v>
      </c>
    </row>
    <row r="487" spans="2:6" x14ac:dyDescent="0.3">
      <c r="B487" t="s">
        <v>92</v>
      </c>
      <c r="C487" t="s">
        <v>91</v>
      </c>
      <c r="D487" t="s">
        <v>100</v>
      </c>
      <c r="E487">
        <v>4</v>
      </c>
      <c r="F487" t="s">
        <v>675</v>
      </c>
    </row>
    <row r="488" spans="2:6" x14ac:dyDescent="0.3">
      <c r="B488" t="s">
        <v>92</v>
      </c>
      <c r="C488" t="s">
        <v>118</v>
      </c>
      <c r="D488" t="s">
        <v>121</v>
      </c>
      <c r="E488">
        <v>4</v>
      </c>
      <c r="F488" t="s">
        <v>675</v>
      </c>
    </row>
    <row r="489" spans="2:6" x14ac:dyDescent="0.3">
      <c r="B489" t="s">
        <v>92</v>
      </c>
      <c r="C489" t="s">
        <v>118</v>
      </c>
      <c r="D489" t="s">
        <v>124</v>
      </c>
      <c r="E489">
        <v>3</v>
      </c>
      <c r="F489" t="s">
        <v>675</v>
      </c>
    </row>
    <row r="490" spans="2:6" x14ac:dyDescent="0.3">
      <c r="B490" t="s">
        <v>92</v>
      </c>
      <c r="C490" t="s">
        <v>118</v>
      </c>
      <c r="D490" t="s">
        <v>199</v>
      </c>
      <c r="E490">
        <v>4</v>
      </c>
      <c r="F490" t="s">
        <v>675</v>
      </c>
    </row>
    <row r="491" spans="2:6" x14ac:dyDescent="0.3">
      <c r="B491" t="s">
        <v>92</v>
      </c>
      <c r="C491" t="s">
        <v>118</v>
      </c>
      <c r="D491" t="s">
        <v>120</v>
      </c>
      <c r="E491">
        <v>5</v>
      </c>
      <c r="F491" t="s">
        <v>675</v>
      </c>
    </row>
    <row r="492" spans="2:6" x14ac:dyDescent="0.3">
      <c r="B492" t="s">
        <v>92</v>
      </c>
      <c r="C492" t="s">
        <v>118</v>
      </c>
      <c r="D492" t="s">
        <v>118</v>
      </c>
      <c r="E492">
        <v>4</v>
      </c>
      <c r="F492" t="s">
        <v>675</v>
      </c>
    </row>
    <row r="493" spans="2:6" x14ac:dyDescent="0.3">
      <c r="B493" t="s">
        <v>92</v>
      </c>
      <c r="C493" t="s">
        <v>118</v>
      </c>
      <c r="D493" t="s">
        <v>122</v>
      </c>
      <c r="E493">
        <v>2</v>
      </c>
      <c r="F493" t="s">
        <v>675</v>
      </c>
    </row>
    <row r="494" spans="2:6" x14ac:dyDescent="0.3">
      <c r="B494" t="s">
        <v>92</v>
      </c>
      <c r="C494" t="s">
        <v>118</v>
      </c>
      <c r="D494" t="s">
        <v>209</v>
      </c>
      <c r="E494">
        <v>1</v>
      </c>
      <c r="F494" t="s">
        <v>675</v>
      </c>
    </row>
    <row r="495" spans="2:6" x14ac:dyDescent="0.3">
      <c r="B495" t="s">
        <v>92</v>
      </c>
      <c r="C495" t="s">
        <v>118</v>
      </c>
      <c r="D495" t="s">
        <v>119</v>
      </c>
      <c r="E495">
        <v>2</v>
      </c>
      <c r="F495" t="s">
        <v>675</v>
      </c>
    </row>
    <row r="496" spans="2:6" x14ac:dyDescent="0.3">
      <c r="B496" t="s">
        <v>92</v>
      </c>
      <c r="C496" t="s">
        <v>118</v>
      </c>
      <c r="D496" t="s">
        <v>123</v>
      </c>
      <c r="E496">
        <v>5</v>
      </c>
      <c r="F496" t="s">
        <v>675</v>
      </c>
    </row>
    <row r="497" spans="2:6" x14ac:dyDescent="0.3">
      <c r="B497" t="s">
        <v>92</v>
      </c>
      <c r="C497" t="s">
        <v>92</v>
      </c>
      <c r="D497" t="s">
        <v>222</v>
      </c>
      <c r="E497">
        <v>14</v>
      </c>
      <c r="F497" t="s">
        <v>675</v>
      </c>
    </row>
    <row r="498" spans="2:6" x14ac:dyDescent="0.3">
      <c r="B498" t="s">
        <v>92</v>
      </c>
      <c r="C498" t="s">
        <v>92</v>
      </c>
      <c r="D498" t="s">
        <v>96</v>
      </c>
      <c r="E498">
        <v>4</v>
      </c>
      <c r="F498" t="s">
        <v>675</v>
      </c>
    </row>
    <row r="499" spans="2:6" x14ac:dyDescent="0.3">
      <c r="B499" t="s">
        <v>92</v>
      </c>
      <c r="C499" t="s">
        <v>92</v>
      </c>
      <c r="D499" t="s">
        <v>93</v>
      </c>
      <c r="E499">
        <v>24</v>
      </c>
      <c r="F499" t="s">
        <v>675</v>
      </c>
    </row>
    <row r="500" spans="2:6" x14ac:dyDescent="0.3">
      <c r="B500" t="s">
        <v>92</v>
      </c>
      <c r="C500" t="s">
        <v>92</v>
      </c>
      <c r="D500" t="s">
        <v>95</v>
      </c>
      <c r="E500">
        <v>2</v>
      </c>
      <c r="F500" t="s">
        <v>675</v>
      </c>
    </row>
    <row r="501" spans="2:6" x14ac:dyDescent="0.3">
      <c r="B501" t="s">
        <v>92</v>
      </c>
      <c r="C501" t="s">
        <v>92</v>
      </c>
      <c r="D501" t="s">
        <v>94</v>
      </c>
      <c r="E501">
        <v>93</v>
      </c>
      <c r="F501" t="s">
        <v>675</v>
      </c>
    </row>
    <row r="502" spans="2:6" x14ac:dyDescent="0.3">
      <c r="B502" t="s">
        <v>92</v>
      </c>
      <c r="C502" t="s">
        <v>101</v>
      </c>
      <c r="D502" t="s">
        <v>102</v>
      </c>
      <c r="E502">
        <v>2</v>
      </c>
      <c r="F502" t="s">
        <v>675</v>
      </c>
    </row>
    <row r="503" spans="2:6" x14ac:dyDescent="0.3">
      <c r="B503" t="s">
        <v>92</v>
      </c>
      <c r="C503" t="s">
        <v>101</v>
      </c>
      <c r="D503" t="s">
        <v>101</v>
      </c>
      <c r="E503">
        <v>16</v>
      </c>
      <c r="F503" t="s">
        <v>675</v>
      </c>
    </row>
    <row r="504" spans="2:6" x14ac:dyDescent="0.3">
      <c r="B504" t="s">
        <v>92</v>
      </c>
      <c r="C504" t="s">
        <v>101</v>
      </c>
      <c r="D504" t="s">
        <v>104</v>
      </c>
      <c r="E504">
        <v>5</v>
      </c>
      <c r="F504" t="s">
        <v>675</v>
      </c>
    </row>
    <row r="505" spans="2:6" x14ac:dyDescent="0.3">
      <c r="B505" t="s">
        <v>92</v>
      </c>
      <c r="C505" t="s">
        <v>101</v>
      </c>
      <c r="D505" t="s">
        <v>103</v>
      </c>
      <c r="E505">
        <v>3</v>
      </c>
      <c r="F505" t="s">
        <v>675</v>
      </c>
    </row>
    <row r="506" spans="2:6" x14ac:dyDescent="0.3">
      <c r="B506" t="s">
        <v>92</v>
      </c>
      <c r="C506" t="s">
        <v>141</v>
      </c>
      <c r="D506" t="s">
        <v>156</v>
      </c>
      <c r="E506">
        <v>4</v>
      </c>
      <c r="F506" t="s">
        <v>675</v>
      </c>
    </row>
    <row r="507" spans="2:6" x14ac:dyDescent="0.3">
      <c r="B507" t="s">
        <v>92</v>
      </c>
      <c r="C507" t="s">
        <v>141</v>
      </c>
      <c r="D507" t="s">
        <v>147</v>
      </c>
      <c r="E507">
        <v>16</v>
      </c>
      <c r="F507" t="s">
        <v>675</v>
      </c>
    </row>
    <row r="508" spans="2:6" x14ac:dyDescent="0.3">
      <c r="B508" t="s">
        <v>92</v>
      </c>
      <c r="C508" t="s">
        <v>141</v>
      </c>
      <c r="D508" t="s">
        <v>157</v>
      </c>
      <c r="E508">
        <v>2</v>
      </c>
      <c r="F508" t="s">
        <v>675</v>
      </c>
    </row>
    <row r="509" spans="2:6" x14ac:dyDescent="0.3">
      <c r="B509" t="s">
        <v>92</v>
      </c>
      <c r="C509" t="s">
        <v>141</v>
      </c>
      <c r="D509" t="s">
        <v>146</v>
      </c>
      <c r="E509">
        <v>3</v>
      </c>
      <c r="F509" t="s">
        <v>675</v>
      </c>
    </row>
    <row r="510" spans="2:6" x14ac:dyDescent="0.3">
      <c r="B510" t="s">
        <v>92</v>
      </c>
      <c r="C510" t="s">
        <v>141</v>
      </c>
      <c r="D510" t="s">
        <v>148</v>
      </c>
      <c r="E510">
        <v>3</v>
      </c>
      <c r="F510" t="s">
        <v>675</v>
      </c>
    </row>
    <row r="511" spans="2:6" x14ac:dyDescent="0.3">
      <c r="B511" t="s">
        <v>92</v>
      </c>
      <c r="C511" t="s">
        <v>141</v>
      </c>
      <c r="D511" t="s">
        <v>150</v>
      </c>
      <c r="E511">
        <v>29</v>
      </c>
      <c r="F511" t="s">
        <v>675</v>
      </c>
    </row>
    <row r="512" spans="2:6" x14ac:dyDescent="0.3">
      <c r="B512" t="s">
        <v>92</v>
      </c>
      <c r="C512" t="s">
        <v>141</v>
      </c>
      <c r="D512" t="s">
        <v>143</v>
      </c>
      <c r="E512">
        <v>8</v>
      </c>
      <c r="F512" t="s">
        <v>675</v>
      </c>
    </row>
    <row r="513" spans="2:6" x14ac:dyDescent="0.3">
      <c r="B513" t="s">
        <v>92</v>
      </c>
      <c r="C513" t="s">
        <v>141</v>
      </c>
      <c r="D513" t="s">
        <v>152</v>
      </c>
      <c r="E513">
        <v>5</v>
      </c>
      <c r="F513" t="s">
        <v>675</v>
      </c>
    </row>
    <row r="514" spans="2:6" x14ac:dyDescent="0.3">
      <c r="B514" t="s">
        <v>92</v>
      </c>
      <c r="C514" t="s">
        <v>141</v>
      </c>
      <c r="D514" t="s">
        <v>158</v>
      </c>
      <c r="E514">
        <v>2</v>
      </c>
      <c r="F514" t="s">
        <v>675</v>
      </c>
    </row>
    <row r="515" spans="2:6" x14ac:dyDescent="0.3">
      <c r="B515" t="s">
        <v>92</v>
      </c>
      <c r="C515" t="s">
        <v>141</v>
      </c>
      <c r="D515" t="s">
        <v>204</v>
      </c>
      <c r="E515">
        <v>5</v>
      </c>
      <c r="F515" t="s">
        <v>675</v>
      </c>
    </row>
    <row r="516" spans="2:6" x14ac:dyDescent="0.3">
      <c r="B516" t="s">
        <v>92</v>
      </c>
      <c r="C516" t="s">
        <v>141</v>
      </c>
      <c r="D516" t="s">
        <v>149</v>
      </c>
      <c r="E516">
        <v>9</v>
      </c>
      <c r="F516" t="s">
        <v>675</v>
      </c>
    </row>
    <row r="517" spans="2:6" x14ac:dyDescent="0.3">
      <c r="B517" t="s">
        <v>92</v>
      </c>
      <c r="C517" t="s">
        <v>141</v>
      </c>
      <c r="D517" t="s">
        <v>142</v>
      </c>
      <c r="E517">
        <v>15</v>
      </c>
      <c r="F517" t="s">
        <v>675</v>
      </c>
    </row>
    <row r="518" spans="2:6" x14ac:dyDescent="0.3">
      <c r="B518" t="s">
        <v>92</v>
      </c>
      <c r="C518" t="s">
        <v>141</v>
      </c>
      <c r="D518" t="s">
        <v>145</v>
      </c>
      <c r="E518">
        <v>5</v>
      </c>
      <c r="F518" t="s">
        <v>675</v>
      </c>
    </row>
    <row r="519" spans="2:6" x14ac:dyDescent="0.3">
      <c r="B519" t="s">
        <v>92</v>
      </c>
      <c r="C519" t="s">
        <v>141</v>
      </c>
      <c r="D519" t="s">
        <v>203</v>
      </c>
      <c r="E519">
        <v>2</v>
      </c>
      <c r="F519" t="s">
        <v>675</v>
      </c>
    </row>
    <row r="520" spans="2:6" x14ac:dyDescent="0.3">
      <c r="B520" t="s">
        <v>92</v>
      </c>
      <c r="C520" t="s">
        <v>141</v>
      </c>
      <c r="D520" t="s">
        <v>141</v>
      </c>
      <c r="E520">
        <v>50</v>
      </c>
      <c r="F520" t="s">
        <v>675</v>
      </c>
    </row>
    <row r="521" spans="2:6" x14ac:dyDescent="0.3">
      <c r="B521" t="s">
        <v>92</v>
      </c>
      <c r="C521" t="s">
        <v>141</v>
      </c>
      <c r="D521" t="s">
        <v>159</v>
      </c>
      <c r="E521">
        <v>8</v>
      </c>
      <c r="F521" t="s">
        <v>675</v>
      </c>
    </row>
    <row r="522" spans="2:6" x14ac:dyDescent="0.3">
      <c r="B522" t="s">
        <v>92</v>
      </c>
      <c r="C522" t="s">
        <v>141</v>
      </c>
      <c r="D522" t="s">
        <v>151</v>
      </c>
      <c r="E522">
        <v>2</v>
      </c>
      <c r="F522" t="s">
        <v>675</v>
      </c>
    </row>
    <row r="523" spans="2:6" x14ac:dyDescent="0.3">
      <c r="B523" t="s">
        <v>92</v>
      </c>
      <c r="C523" t="s">
        <v>141</v>
      </c>
      <c r="D523" t="s">
        <v>153</v>
      </c>
      <c r="E523">
        <v>1</v>
      </c>
      <c r="F523" t="s">
        <v>675</v>
      </c>
    </row>
    <row r="524" spans="2:6" x14ac:dyDescent="0.3">
      <c r="B524" t="s">
        <v>92</v>
      </c>
      <c r="C524" t="s">
        <v>141</v>
      </c>
      <c r="D524" t="s">
        <v>155</v>
      </c>
      <c r="E524">
        <v>5</v>
      </c>
      <c r="F524" t="s">
        <v>675</v>
      </c>
    </row>
    <row r="525" spans="2:6" x14ac:dyDescent="0.3">
      <c r="B525" t="s">
        <v>92</v>
      </c>
      <c r="C525" t="s">
        <v>141</v>
      </c>
      <c r="D525" t="s">
        <v>154</v>
      </c>
      <c r="E525">
        <v>6</v>
      </c>
      <c r="F525" t="s">
        <v>675</v>
      </c>
    </row>
    <row r="526" spans="2:6" x14ac:dyDescent="0.3">
      <c r="B526" t="s">
        <v>92</v>
      </c>
      <c r="C526" t="s">
        <v>141</v>
      </c>
      <c r="D526" t="s">
        <v>144</v>
      </c>
      <c r="E526">
        <v>10</v>
      </c>
      <c r="F526" t="s">
        <v>675</v>
      </c>
    </row>
    <row r="527" spans="2:6" x14ac:dyDescent="0.3">
      <c r="B527" t="s">
        <v>92</v>
      </c>
      <c r="C527" t="s">
        <v>116</v>
      </c>
      <c r="D527" t="s">
        <v>126</v>
      </c>
      <c r="E527">
        <v>5</v>
      </c>
      <c r="F527" t="s">
        <v>675</v>
      </c>
    </row>
    <row r="528" spans="2:6" x14ac:dyDescent="0.3">
      <c r="B528" t="s">
        <v>92</v>
      </c>
      <c r="C528" t="s">
        <v>116</v>
      </c>
      <c r="D528" t="s">
        <v>117</v>
      </c>
      <c r="E528">
        <v>7</v>
      </c>
      <c r="F528" t="s">
        <v>675</v>
      </c>
    </row>
    <row r="529" spans="2:6" x14ac:dyDescent="0.3">
      <c r="B529" t="s">
        <v>92</v>
      </c>
      <c r="C529" t="s">
        <v>116</v>
      </c>
      <c r="D529" t="s">
        <v>195</v>
      </c>
      <c r="E529">
        <v>2</v>
      </c>
      <c r="F529" t="s">
        <v>675</v>
      </c>
    </row>
    <row r="530" spans="2:6" x14ac:dyDescent="0.3">
      <c r="B530" t="s">
        <v>92</v>
      </c>
      <c r="C530" t="s">
        <v>116</v>
      </c>
      <c r="D530" t="s">
        <v>127</v>
      </c>
      <c r="E530">
        <v>4</v>
      </c>
      <c r="F530" t="s">
        <v>675</v>
      </c>
    </row>
    <row r="531" spans="2:6" x14ac:dyDescent="0.3">
      <c r="B531" t="s">
        <v>92</v>
      </c>
      <c r="C531" t="s">
        <v>116</v>
      </c>
      <c r="D531" t="s">
        <v>116</v>
      </c>
      <c r="E531">
        <v>19</v>
      </c>
      <c r="F531" t="s">
        <v>675</v>
      </c>
    </row>
    <row r="532" spans="2:6" x14ac:dyDescent="0.3">
      <c r="B532" t="s">
        <v>92</v>
      </c>
      <c r="C532" t="s">
        <v>116</v>
      </c>
      <c r="D532" t="s">
        <v>125</v>
      </c>
      <c r="E532">
        <v>4</v>
      </c>
      <c r="F532" t="s">
        <v>675</v>
      </c>
    </row>
    <row r="533" spans="2:6" x14ac:dyDescent="0.3">
      <c r="B533" t="s">
        <v>92</v>
      </c>
      <c r="C533" t="s">
        <v>128</v>
      </c>
      <c r="D533" t="s">
        <v>213</v>
      </c>
      <c r="E533">
        <v>1</v>
      </c>
      <c r="F533" t="s">
        <v>675</v>
      </c>
    </row>
    <row r="534" spans="2:6" x14ac:dyDescent="0.3">
      <c r="B534" t="s">
        <v>92</v>
      </c>
      <c r="C534" t="s">
        <v>128</v>
      </c>
      <c r="D534" t="s">
        <v>206</v>
      </c>
      <c r="E534">
        <v>1</v>
      </c>
      <c r="F534" t="s">
        <v>675</v>
      </c>
    </row>
    <row r="535" spans="2:6" x14ac:dyDescent="0.3">
      <c r="B535" t="s">
        <v>92</v>
      </c>
      <c r="C535" t="s">
        <v>128</v>
      </c>
      <c r="D535" t="s">
        <v>133</v>
      </c>
      <c r="E535">
        <v>1</v>
      </c>
      <c r="F535" t="s">
        <v>675</v>
      </c>
    </row>
    <row r="536" spans="2:6" x14ac:dyDescent="0.3">
      <c r="B536" t="s">
        <v>92</v>
      </c>
      <c r="C536" t="s">
        <v>128</v>
      </c>
      <c r="D536" t="s">
        <v>207</v>
      </c>
      <c r="E536">
        <v>4</v>
      </c>
      <c r="F536" t="s">
        <v>675</v>
      </c>
    </row>
    <row r="537" spans="2:6" x14ac:dyDescent="0.3">
      <c r="B537" t="s">
        <v>92</v>
      </c>
      <c r="C537" t="s">
        <v>128</v>
      </c>
      <c r="D537" t="s">
        <v>192</v>
      </c>
      <c r="E537">
        <v>7</v>
      </c>
      <c r="F537" t="s">
        <v>675</v>
      </c>
    </row>
    <row r="538" spans="2:6" x14ac:dyDescent="0.3">
      <c r="B538" t="s">
        <v>92</v>
      </c>
      <c r="C538" t="s">
        <v>128</v>
      </c>
      <c r="D538" t="s">
        <v>136</v>
      </c>
      <c r="E538">
        <v>2</v>
      </c>
      <c r="F538" t="s">
        <v>675</v>
      </c>
    </row>
    <row r="539" spans="2:6" x14ac:dyDescent="0.3">
      <c r="B539" t="s">
        <v>92</v>
      </c>
      <c r="C539" t="s">
        <v>128</v>
      </c>
      <c r="D539" t="s">
        <v>130</v>
      </c>
      <c r="E539">
        <v>23</v>
      </c>
      <c r="F539" t="s">
        <v>675</v>
      </c>
    </row>
    <row r="540" spans="2:6" x14ac:dyDescent="0.3">
      <c r="B540" t="s">
        <v>92</v>
      </c>
      <c r="C540" t="s">
        <v>128</v>
      </c>
      <c r="D540" t="s">
        <v>129</v>
      </c>
      <c r="E540">
        <v>3</v>
      </c>
      <c r="F540" t="s">
        <v>675</v>
      </c>
    </row>
    <row r="541" spans="2:6" x14ac:dyDescent="0.3">
      <c r="B541" t="s">
        <v>92</v>
      </c>
      <c r="C541" t="s">
        <v>128</v>
      </c>
      <c r="D541" t="s">
        <v>220</v>
      </c>
      <c r="E541">
        <v>5</v>
      </c>
      <c r="F541" t="s">
        <v>675</v>
      </c>
    </row>
    <row r="542" spans="2:6" x14ac:dyDescent="0.3">
      <c r="B542" t="s">
        <v>92</v>
      </c>
      <c r="C542" t="s">
        <v>128</v>
      </c>
      <c r="D542" t="s">
        <v>134</v>
      </c>
      <c r="E542">
        <v>1</v>
      </c>
      <c r="F542" t="s">
        <v>675</v>
      </c>
    </row>
    <row r="543" spans="2:6" x14ac:dyDescent="0.3">
      <c r="B543" t="s">
        <v>92</v>
      </c>
      <c r="C543" t="s">
        <v>128</v>
      </c>
      <c r="D543" t="s">
        <v>128</v>
      </c>
      <c r="E543">
        <v>37</v>
      </c>
      <c r="F543" t="s">
        <v>675</v>
      </c>
    </row>
    <row r="544" spans="2:6" x14ac:dyDescent="0.3">
      <c r="B544" t="s">
        <v>92</v>
      </c>
      <c r="C544" t="s">
        <v>128</v>
      </c>
      <c r="D544" t="s">
        <v>131</v>
      </c>
      <c r="E544">
        <v>6</v>
      </c>
      <c r="F544" t="s">
        <v>675</v>
      </c>
    </row>
    <row r="545" spans="2:6" x14ac:dyDescent="0.3">
      <c r="B545" t="s">
        <v>92</v>
      </c>
      <c r="C545" t="s">
        <v>128</v>
      </c>
      <c r="D545" t="s">
        <v>137</v>
      </c>
      <c r="E545">
        <v>2</v>
      </c>
      <c r="F545" t="s">
        <v>675</v>
      </c>
    </row>
    <row r="546" spans="2:6" x14ac:dyDescent="0.3">
      <c r="B546" t="s">
        <v>92</v>
      </c>
      <c r="C546" t="s">
        <v>128</v>
      </c>
      <c r="D546" t="s">
        <v>132</v>
      </c>
      <c r="E546">
        <v>3</v>
      </c>
      <c r="F546" t="s">
        <v>675</v>
      </c>
    </row>
    <row r="547" spans="2:6" x14ac:dyDescent="0.3">
      <c r="B547" t="s">
        <v>92</v>
      </c>
      <c r="C547" t="s">
        <v>107</v>
      </c>
      <c r="D547" t="s">
        <v>138</v>
      </c>
      <c r="E547">
        <v>5</v>
      </c>
      <c r="F547" t="s">
        <v>675</v>
      </c>
    </row>
    <row r="548" spans="2:6" x14ac:dyDescent="0.3">
      <c r="B548" t="s">
        <v>92</v>
      </c>
      <c r="C548" t="s">
        <v>107</v>
      </c>
      <c r="D548" t="s">
        <v>211</v>
      </c>
      <c r="E548">
        <v>5</v>
      </c>
      <c r="F548" t="s">
        <v>675</v>
      </c>
    </row>
    <row r="549" spans="2:6" x14ac:dyDescent="0.3">
      <c r="B549" t="s">
        <v>92</v>
      </c>
      <c r="C549" t="s">
        <v>107</v>
      </c>
      <c r="D549" t="s">
        <v>190</v>
      </c>
      <c r="E549">
        <v>5</v>
      </c>
      <c r="F549" t="s">
        <v>675</v>
      </c>
    </row>
    <row r="550" spans="2:6" x14ac:dyDescent="0.3">
      <c r="B550" t="s">
        <v>92</v>
      </c>
      <c r="C550" t="s">
        <v>107</v>
      </c>
      <c r="D550" t="s">
        <v>191</v>
      </c>
      <c r="E550">
        <v>1</v>
      </c>
      <c r="F550" t="s">
        <v>675</v>
      </c>
    </row>
    <row r="551" spans="2:6" x14ac:dyDescent="0.3">
      <c r="B551" t="s">
        <v>92</v>
      </c>
      <c r="C551" t="s">
        <v>107</v>
      </c>
      <c r="D551" t="s">
        <v>109</v>
      </c>
      <c r="E551">
        <v>3</v>
      </c>
      <c r="F551" t="s">
        <v>675</v>
      </c>
    </row>
    <row r="552" spans="2:6" x14ac:dyDescent="0.3">
      <c r="B552" t="s">
        <v>92</v>
      </c>
      <c r="C552" t="s">
        <v>107</v>
      </c>
      <c r="D552" t="s">
        <v>139</v>
      </c>
      <c r="E552">
        <v>4</v>
      </c>
      <c r="F552" t="s">
        <v>675</v>
      </c>
    </row>
    <row r="553" spans="2:6" x14ac:dyDescent="0.3">
      <c r="B553" t="s">
        <v>92</v>
      </c>
      <c r="C553" t="s">
        <v>107</v>
      </c>
      <c r="D553" t="s">
        <v>215</v>
      </c>
      <c r="E553">
        <v>4</v>
      </c>
      <c r="F553" t="s">
        <v>675</v>
      </c>
    </row>
    <row r="554" spans="2:6" x14ac:dyDescent="0.3">
      <c r="B554" t="s">
        <v>92</v>
      </c>
      <c r="C554" t="s">
        <v>107</v>
      </c>
      <c r="D554" t="s">
        <v>108</v>
      </c>
      <c r="E554">
        <v>3</v>
      </c>
      <c r="F554" t="s">
        <v>675</v>
      </c>
    </row>
    <row r="555" spans="2:6" x14ac:dyDescent="0.3">
      <c r="B555" t="s">
        <v>92</v>
      </c>
      <c r="C555" t="s">
        <v>107</v>
      </c>
      <c r="D555" t="s">
        <v>107</v>
      </c>
      <c r="E555">
        <v>6</v>
      </c>
      <c r="F555" t="s">
        <v>675</v>
      </c>
    </row>
    <row r="556" spans="2:6" x14ac:dyDescent="0.3">
      <c r="B556" t="s">
        <v>92</v>
      </c>
      <c r="C556" t="s">
        <v>107</v>
      </c>
      <c r="D556" t="s">
        <v>140</v>
      </c>
      <c r="E556">
        <v>2</v>
      </c>
      <c r="F556" t="s">
        <v>675</v>
      </c>
    </row>
    <row r="557" spans="2:6" x14ac:dyDescent="0.3">
      <c r="B557" t="s">
        <v>92</v>
      </c>
      <c r="C557" t="s">
        <v>110</v>
      </c>
      <c r="D557" t="s">
        <v>112</v>
      </c>
      <c r="E557">
        <v>8</v>
      </c>
      <c r="F557" t="s">
        <v>675</v>
      </c>
    </row>
    <row r="558" spans="2:6" x14ac:dyDescent="0.3">
      <c r="B558" t="s">
        <v>92</v>
      </c>
      <c r="C558" t="s">
        <v>110</v>
      </c>
      <c r="D558" t="s">
        <v>114</v>
      </c>
      <c r="E558">
        <v>4</v>
      </c>
      <c r="F558" t="s">
        <v>675</v>
      </c>
    </row>
    <row r="559" spans="2:6" x14ac:dyDescent="0.3">
      <c r="B559" t="s">
        <v>92</v>
      </c>
      <c r="C559" t="s">
        <v>110</v>
      </c>
      <c r="D559" t="s">
        <v>113</v>
      </c>
      <c r="E559">
        <v>8</v>
      </c>
      <c r="F559" t="s">
        <v>675</v>
      </c>
    </row>
    <row r="560" spans="2:6" x14ac:dyDescent="0.3">
      <c r="B560" t="s">
        <v>92</v>
      </c>
      <c r="C560" t="s">
        <v>110</v>
      </c>
      <c r="D560" t="s">
        <v>115</v>
      </c>
      <c r="E560">
        <v>2</v>
      </c>
      <c r="F560" t="s">
        <v>675</v>
      </c>
    </row>
    <row r="561" spans="2:6" x14ac:dyDescent="0.3">
      <c r="B561" t="s">
        <v>92</v>
      </c>
      <c r="C561" t="s">
        <v>110</v>
      </c>
      <c r="D561" t="s">
        <v>110</v>
      </c>
      <c r="E561">
        <v>20</v>
      </c>
      <c r="F561" t="s">
        <v>675</v>
      </c>
    </row>
    <row r="562" spans="2:6" x14ac:dyDescent="0.3">
      <c r="B562" t="s">
        <v>92</v>
      </c>
      <c r="C562" t="s">
        <v>110</v>
      </c>
      <c r="D562" t="s">
        <v>111</v>
      </c>
      <c r="E562">
        <v>3</v>
      </c>
      <c r="F562" t="s">
        <v>675</v>
      </c>
    </row>
    <row r="563" spans="2:6" x14ac:dyDescent="0.3">
      <c r="B563" t="s">
        <v>90</v>
      </c>
      <c r="C563" t="s">
        <v>34</v>
      </c>
      <c r="D563" t="s">
        <v>473</v>
      </c>
      <c r="E563">
        <v>28</v>
      </c>
      <c r="F563" t="s">
        <v>675</v>
      </c>
    </row>
    <row r="564" spans="2:6" x14ac:dyDescent="0.3">
      <c r="B564" t="s">
        <v>90</v>
      </c>
      <c r="C564" t="s">
        <v>34</v>
      </c>
      <c r="D564" t="s">
        <v>464</v>
      </c>
      <c r="E564">
        <v>46</v>
      </c>
      <c r="F564" t="s">
        <v>675</v>
      </c>
    </row>
    <row r="565" spans="2:6" x14ac:dyDescent="0.3">
      <c r="B565" t="s">
        <v>90</v>
      </c>
      <c r="C565" t="s">
        <v>34</v>
      </c>
      <c r="D565" t="s">
        <v>468</v>
      </c>
      <c r="E565">
        <v>10</v>
      </c>
      <c r="F565" t="s">
        <v>675</v>
      </c>
    </row>
    <row r="566" spans="2:6" x14ac:dyDescent="0.3">
      <c r="B566" t="s">
        <v>90</v>
      </c>
      <c r="C566" t="s">
        <v>34</v>
      </c>
      <c r="D566" t="s">
        <v>477</v>
      </c>
      <c r="E566">
        <v>4</v>
      </c>
      <c r="F566" t="s">
        <v>675</v>
      </c>
    </row>
    <row r="567" spans="2:6" x14ac:dyDescent="0.3">
      <c r="B567" t="s">
        <v>90</v>
      </c>
      <c r="C567" t="s">
        <v>34</v>
      </c>
      <c r="D567" t="s">
        <v>469</v>
      </c>
      <c r="E567">
        <v>56</v>
      </c>
      <c r="F567" t="s">
        <v>675</v>
      </c>
    </row>
    <row r="568" spans="2:6" x14ac:dyDescent="0.3">
      <c r="B568" t="s">
        <v>90</v>
      </c>
      <c r="C568" t="s">
        <v>34</v>
      </c>
      <c r="D568" t="s">
        <v>476</v>
      </c>
      <c r="E568">
        <v>7</v>
      </c>
      <c r="F568" t="s">
        <v>675</v>
      </c>
    </row>
    <row r="569" spans="2:6" x14ac:dyDescent="0.3">
      <c r="B569" t="s">
        <v>90</v>
      </c>
      <c r="C569" t="s">
        <v>34</v>
      </c>
      <c r="D569" t="s">
        <v>466</v>
      </c>
      <c r="E569">
        <v>19</v>
      </c>
      <c r="F569" t="s">
        <v>675</v>
      </c>
    </row>
    <row r="570" spans="2:6" x14ac:dyDescent="0.3">
      <c r="B570" t="s">
        <v>90</v>
      </c>
      <c r="C570" t="s">
        <v>34</v>
      </c>
      <c r="D570" t="s">
        <v>474</v>
      </c>
      <c r="E570">
        <v>26</v>
      </c>
      <c r="F570" t="s">
        <v>675</v>
      </c>
    </row>
    <row r="571" spans="2:6" x14ac:dyDescent="0.3">
      <c r="B571" t="s">
        <v>90</v>
      </c>
      <c r="C571" t="s">
        <v>34</v>
      </c>
      <c r="D571" t="s">
        <v>275</v>
      </c>
      <c r="E571">
        <v>6</v>
      </c>
      <c r="F571" t="s">
        <v>675</v>
      </c>
    </row>
    <row r="572" spans="2:6" x14ac:dyDescent="0.3">
      <c r="B572" t="s">
        <v>90</v>
      </c>
      <c r="C572" t="s">
        <v>34</v>
      </c>
      <c r="D572" t="s">
        <v>274</v>
      </c>
      <c r="E572">
        <v>44</v>
      </c>
      <c r="F572" t="s">
        <v>675</v>
      </c>
    </row>
    <row r="573" spans="2:6" x14ac:dyDescent="0.3">
      <c r="B573" t="s">
        <v>90</v>
      </c>
      <c r="C573" t="s">
        <v>34</v>
      </c>
      <c r="D573" t="s">
        <v>463</v>
      </c>
      <c r="E573">
        <v>108</v>
      </c>
      <c r="F573" t="s">
        <v>675</v>
      </c>
    </row>
    <row r="574" spans="2:6" x14ac:dyDescent="0.3">
      <c r="B574" t="s">
        <v>90</v>
      </c>
      <c r="C574" t="s">
        <v>34</v>
      </c>
      <c r="D574" t="s">
        <v>89</v>
      </c>
      <c r="E574">
        <v>27</v>
      </c>
      <c r="F574" t="s">
        <v>675</v>
      </c>
    </row>
    <row r="575" spans="2:6" x14ac:dyDescent="0.3">
      <c r="B575" t="s">
        <v>90</v>
      </c>
      <c r="C575" t="s">
        <v>34</v>
      </c>
      <c r="D575" t="s">
        <v>216</v>
      </c>
      <c r="E575">
        <v>44</v>
      </c>
      <c r="F575" t="s">
        <v>675</v>
      </c>
    </row>
    <row r="576" spans="2:6" x14ac:dyDescent="0.3">
      <c r="B576" t="s">
        <v>90</v>
      </c>
      <c r="C576" t="s">
        <v>34</v>
      </c>
      <c r="D576" t="s">
        <v>461</v>
      </c>
      <c r="E576">
        <v>18</v>
      </c>
      <c r="F576" t="s">
        <v>675</v>
      </c>
    </row>
    <row r="577" spans="2:6" x14ac:dyDescent="0.3">
      <c r="B577" t="s">
        <v>90</v>
      </c>
      <c r="C577" t="s">
        <v>34</v>
      </c>
      <c r="D577" t="s">
        <v>472</v>
      </c>
      <c r="E577">
        <v>49</v>
      </c>
      <c r="F577" t="s">
        <v>675</v>
      </c>
    </row>
    <row r="578" spans="2:6" x14ac:dyDescent="0.3">
      <c r="B578" t="s">
        <v>90</v>
      </c>
      <c r="C578" t="s">
        <v>34</v>
      </c>
      <c r="D578" t="s">
        <v>470</v>
      </c>
      <c r="E578">
        <v>2</v>
      </c>
      <c r="F578" t="s">
        <v>675</v>
      </c>
    </row>
    <row r="579" spans="2:6" x14ac:dyDescent="0.3">
      <c r="B579" t="s">
        <v>90</v>
      </c>
      <c r="C579" t="s">
        <v>34</v>
      </c>
      <c r="D579" t="s">
        <v>467</v>
      </c>
      <c r="E579">
        <v>1</v>
      </c>
      <c r="F579" t="s">
        <v>675</v>
      </c>
    </row>
    <row r="580" spans="2:6" x14ac:dyDescent="0.3">
      <c r="B580" t="s">
        <v>90</v>
      </c>
      <c r="C580" t="s">
        <v>34</v>
      </c>
      <c r="D580" t="s">
        <v>465</v>
      </c>
      <c r="E580">
        <v>9</v>
      </c>
      <c r="F580" t="s">
        <v>675</v>
      </c>
    </row>
    <row r="581" spans="2:6" x14ac:dyDescent="0.3">
      <c r="B581" t="s">
        <v>90</v>
      </c>
      <c r="C581" t="s">
        <v>34</v>
      </c>
      <c r="D581" t="s">
        <v>475</v>
      </c>
      <c r="E581">
        <v>11</v>
      </c>
      <c r="F581" t="s">
        <v>675</v>
      </c>
    </row>
    <row r="582" spans="2:6" x14ac:dyDescent="0.3">
      <c r="B582" t="s">
        <v>90</v>
      </c>
      <c r="C582" t="s">
        <v>34</v>
      </c>
      <c r="D582" t="s">
        <v>471</v>
      </c>
      <c r="E582">
        <v>3</v>
      </c>
      <c r="F582" t="s">
        <v>675</v>
      </c>
    </row>
    <row r="583" spans="2:6" x14ac:dyDescent="0.3">
      <c r="B583" t="s">
        <v>90</v>
      </c>
      <c r="C583" t="s">
        <v>34</v>
      </c>
      <c r="D583" t="s">
        <v>462</v>
      </c>
      <c r="E583">
        <v>4</v>
      </c>
      <c r="F583" t="s">
        <v>675</v>
      </c>
    </row>
  </sheetData>
  <mergeCells count="1">
    <mergeCell ref="I1:O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FEEE4-0C11-4959-877D-2B2AEA02738E}">
  <sheetPr codeName="Hoja3">
    <tabColor rgb="FF00B0F0"/>
  </sheetPr>
  <dimension ref="A1:AJ2708"/>
  <sheetViews>
    <sheetView showGridLines="0" workbookViewId="0">
      <pane xSplit="1" ySplit="5" topLeftCell="B6" activePane="bottomRight" state="frozen"/>
      <selection activeCell="H10" sqref="H10"/>
      <selection pane="topRight" activeCell="H10" sqref="H10"/>
      <selection pane="bottomLeft" activeCell="H10" sqref="H10"/>
      <selection pane="bottomRight" activeCell="D15" sqref="D15"/>
    </sheetView>
  </sheetViews>
  <sheetFormatPr baseColWidth="10" defaultRowHeight="14.4" x14ac:dyDescent="0.3"/>
  <cols>
    <col min="1" max="1" width="16.44140625" customWidth="1"/>
    <col min="2" max="2" width="15.88671875" style="67" customWidth="1"/>
    <col min="3" max="3" width="24.6640625" style="14" customWidth="1"/>
    <col min="4" max="4" width="7.77734375" style="145" bestFit="1" customWidth="1"/>
    <col min="5" max="5" width="5.77734375" bestFit="1" customWidth="1"/>
    <col min="6" max="6" width="5.6640625" bestFit="1" customWidth="1"/>
    <col min="7" max="7" width="3.6640625" bestFit="1" customWidth="1"/>
    <col min="8" max="8" width="3.88671875" bestFit="1" customWidth="1"/>
    <col min="9" max="9" width="7.44140625" bestFit="1" customWidth="1"/>
    <col min="10" max="10" width="6" bestFit="1" customWidth="1"/>
    <col min="11" max="11" width="4.6640625" bestFit="1" customWidth="1"/>
    <col min="12" max="12" width="6.6640625" bestFit="1" customWidth="1"/>
    <col min="13" max="13" width="7.44140625" bestFit="1" customWidth="1"/>
    <col min="14" max="14" width="6" bestFit="1" customWidth="1"/>
    <col min="15" max="15" width="4.6640625" bestFit="1" customWidth="1"/>
    <col min="16" max="16" width="6.6640625" bestFit="1" customWidth="1"/>
    <col min="17" max="17" width="5.33203125" bestFit="1" customWidth="1"/>
    <col min="18" max="18" width="6.6640625" bestFit="1" customWidth="1"/>
    <col min="19" max="20" width="9.44140625" bestFit="1" customWidth="1"/>
    <col min="21" max="21" width="7.44140625" bestFit="1" customWidth="1"/>
    <col min="22" max="22" width="4.88671875" bestFit="1" customWidth="1"/>
    <col min="23" max="23" width="9.109375" bestFit="1" customWidth="1"/>
    <col min="24" max="24" width="10.21875" bestFit="1" customWidth="1"/>
    <col min="25" max="25" width="6.21875" bestFit="1" customWidth="1"/>
    <col min="26" max="26" width="4.88671875" bestFit="1" customWidth="1"/>
    <col min="27" max="27" width="6.77734375" bestFit="1" customWidth="1"/>
    <col min="28" max="28" width="7.109375" bestFit="1" customWidth="1"/>
    <col min="29" max="29" width="6.77734375" bestFit="1" customWidth="1"/>
    <col min="30" max="30" width="7.109375" bestFit="1" customWidth="1"/>
    <col min="31" max="31" width="9.5546875" bestFit="1" customWidth="1"/>
    <col min="32" max="32" width="8.33203125" bestFit="1" customWidth="1"/>
    <col min="33" max="34" width="5.21875" bestFit="1" customWidth="1"/>
    <col min="35" max="35" width="6" bestFit="1" customWidth="1"/>
    <col min="36" max="36" width="7.77734375" bestFit="1" customWidth="1"/>
    <col min="37" max="122" width="21.6640625" bestFit="1" customWidth="1"/>
    <col min="123" max="123" width="20" bestFit="1" customWidth="1"/>
    <col min="124" max="124" width="19.88671875" bestFit="1" customWidth="1"/>
    <col min="125" max="125" width="18.5546875" bestFit="1" customWidth="1"/>
    <col min="126" max="126" width="18.44140625" bestFit="1" customWidth="1"/>
    <col min="127" max="127" width="22.5546875" bestFit="1" customWidth="1"/>
    <col min="128" max="128" width="20.33203125" bestFit="1" customWidth="1"/>
    <col min="129" max="129" width="18.5546875" bestFit="1" customWidth="1"/>
    <col min="130" max="130" width="21.44140625" bestFit="1" customWidth="1"/>
    <col min="131" max="131" width="22.5546875" bestFit="1" customWidth="1"/>
    <col min="132" max="132" width="20.33203125" bestFit="1" customWidth="1"/>
    <col min="133" max="133" width="18.5546875" bestFit="1" customWidth="1"/>
    <col min="134" max="134" width="21.44140625" bestFit="1" customWidth="1"/>
    <col min="135" max="135" width="19.33203125" bestFit="1" customWidth="1"/>
    <col min="136" max="136" width="21.44140625" bestFit="1" customWidth="1"/>
    <col min="137" max="138" width="25.33203125" bestFit="1" customWidth="1"/>
    <col min="139" max="139" width="22.5546875" bestFit="1" customWidth="1"/>
    <col min="140" max="140" width="18.88671875" bestFit="1" customWidth="1"/>
    <col min="141" max="141" width="25" bestFit="1" customWidth="1"/>
    <col min="142" max="142" width="26.44140625" bestFit="1" customWidth="1"/>
    <col min="143" max="143" width="20.77734375" bestFit="1" customWidth="1"/>
    <col min="144" max="144" width="18.88671875" bestFit="1" customWidth="1"/>
    <col min="145" max="145" width="21.5546875" bestFit="1" customWidth="1"/>
    <col min="146" max="146" width="21.88671875" bestFit="1" customWidth="1"/>
    <col min="147" max="147" width="21.5546875" bestFit="1" customWidth="1"/>
    <col min="148" max="148" width="21.88671875" bestFit="1" customWidth="1"/>
    <col min="149" max="149" width="25.5546875" bestFit="1" customWidth="1"/>
    <col min="150" max="150" width="23.77734375" bestFit="1" customWidth="1"/>
    <col min="151" max="152" width="18.109375" bestFit="1" customWidth="1"/>
    <col min="153" max="362" width="21.6640625" bestFit="1" customWidth="1"/>
    <col min="363" max="363" width="20" bestFit="1" customWidth="1"/>
    <col min="364" max="364" width="19.88671875" bestFit="1" customWidth="1"/>
    <col min="365" max="365" width="18.5546875" bestFit="1" customWidth="1"/>
    <col min="366" max="366" width="18.44140625" bestFit="1" customWidth="1"/>
    <col min="367" max="367" width="22.5546875" bestFit="1" customWidth="1"/>
    <col min="368" max="368" width="20.33203125" bestFit="1" customWidth="1"/>
    <col min="369" max="369" width="18.5546875" bestFit="1" customWidth="1"/>
    <col min="370" max="370" width="21.44140625" bestFit="1" customWidth="1"/>
    <col min="371" max="371" width="22.5546875" bestFit="1" customWidth="1"/>
    <col min="372" max="372" width="20.33203125" bestFit="1" customWidth="1"/>
    <col min="373" max="373" width="18.5546875" bestFit="1" customWidth="1"/>
    <col min="374" max="374" width="21.44140625" bestFit="1" customWidth="1"/>
    <col min="375" max="375" width="19.33203125" bestFit="1" customWidth="1"/>
    <col min="376" max="376" width="21.44140625" bestFit="1" customWidth="1"/>
    <col min="377" max="378" width="25.33203125" bestFit="1" customWidth="1"/>
    <col min="379" max="379" width="22.5546875" bestFit="1" customWidth="1"/>
    <col min="380" max="380" width="18.88671875" bestFit="1" customWidth="1"/>
    <col min="381" max="381" width="25" bestFit="1" customWidth="1"/>
    <col min="382" max="382" width="26.44140625" bestFit="1" customWidth="1"/>
    <col min="383" max="383" width="20.77734375" bestFit="1" customWidth="1"/>
    <col min="384" max="384" width="18.88671875" bestFit="1" customWidth="1"/>
    <col min="385" max="385" width="21.5546875" bestFit="1" customWidth="1"/>
    <col min="386" max="386" width="21.88671875" bestFit="1" customWidth="1"/>
    <col min="387" max="387" width="21.5546875" bestFit="1" customWidth="1"/>
    <col min="388" max="388" width="21.88671875" bestFit="1" customWidth="1"/>
    <col min="389" max="389" width="25.5546875" bestFit="1" customWidth="1"/>
    <col min="390" max="390" width="23.77734375" bestFit="1" customWidth="1"/>
    <col min="391" max="392" width="18.109375" bestFit="1" customWidth="1"/>
  </cols>
  <sheetData>
    <row r="1" spans="1:36" ht="15.6" x14ac:dyDescent="0.3">
      <c r="A1" s="53" t="s">
        <v>350</v>
      </c>
      <c r="C1" s="209"/>
      <c r="D1" s="39"/>
    </row>
    <row r="2" spans="1:36" x14ac:dyDescent="0.3">
      <c r="A2" s="55" t="s">
        <v>421</v>
      </c>
      <c r="C2" s="209"/>
      <c r="D2" s="39"/>
    </row>
    <row r="3" spans="1:36" x14ac:dyDescent="0.3">
      <c r="A3" s="55" t="s">
        <v>349</v>
      </c>
      <c r="C3" s="209"/>
      <c r="D3" s="39"/>
    </row>
    <row r="4" spans="1:36" x14ac:dyDescent="0.3">
      <c r="A4" s="56"/>
      <c r="B4" s="57"/>
      <c r="C4" s="209"/>
      <c r="D4" s="39"/>
    </row>
    <row r="5" spans="1:36" s="58" customFormat="1" ht="15" customHeight="1" x14ac:dyDescent="0.2">
      <c r="A5" s="232" t="s">
        <v>5</v>
      </c>
      <c r="B5" s="233" t="s">
        <v>6</v>
      </c>
      <c r="C5" s="210" t="s">
        <v>4</v>
      </c>
      <c r="D5" s="144" t="s">
        <v>1</v>
      </c>
      <c r="E5" s="59" t="s">
        <v>309</v>
      </c>
      <c r="F5" s="59" t="s">
        <v>308</v>
      </c>
      <c r="G5" s="59" t="s">
        <v>310</v>
      </c>
      <c r="H5" s="59" t="s">
        <v>311</v>
      </c>
      <c r="I5" s="59" t="s">
        <v>312</v>
      </c>
      <c r="J5" s="59" t="s">
        <v>313</v>
      </c>
      <c r="K5" s="59" t="s">
        <v>314</v>
      </c>
      <c r="L5" s="59" t="s">
        <v>315</v>
      </c>
      <c r="M5" s="59" t="s">
        <v>316</v>
      </c>
      <c r="N5" s="59" t="s">
        <v>317</v>
      </c>
      <c r="O5" s="59" t="s">
        <v>318</v>
      </c>
      <c r="P5" s="59" t="s">
        <v>319</v>
      </c>
      <c r="Q5" s="59" t="s">
        <v>320</v>
      </c>
      <c r="R5" s="59" t="s">
        <v>321</v>
      </c>
      <c r="S5" s="59" t="s">
        <v>322</v>
      </c>
      <c r="T5" s="59" t="s">
        <v>323</v>
      </c>
      <c r="U5" s="59" t="s">
        <v>324</v>
      </c>
      <c r="V5" s="59" t="s">
        <v>325</v>
      </c>
      <c r="W5" s="59" t="s">
        <v>326</v>
      </c>
      <c r="X5" s="59" t="s">
        <v>327</v>
      </c>
      <c r="Y5" s="59" t="s">
        <v>328</v>
      </c>
      <c r="Z5" s="59" t="s">
        <v>329</v>
      </c>
      <c r="AA5" s="59" t="s">
        <v>330</v>
      </c>
      <c r="AB5" s="59" t="s">
        <v>331</v>
      </c>
      <c r="AC5" s="59" t="s">
        <v>332</v>
      </c>
      <c r="AD5" s="59" t="s">
        <v>333</v>
      </c>
      <c r="AE5" s="59" t="s">
        <v>334</v>
      </c>
      <c r="AF5" s="59" t="s">
        <v>335</v>
      </c>
      <c r="AG5" s="59" t="s">
        <v>336</v>
      </c>
      <c r="AH5" s="59" t="s">
        <v>337</v>
      </c>
      <c r="AI5" s="59" t="s">
        <v>715</v>
      </c>
      <c r="AJ5" s="59" t="s">
        <v>716</v>
      </c>
    </row>
    <row r="6" spans="1:36" s="39" customFormat="1" ht="10.8" customHeight="1" x14ac:dyDescent="0.2">
      <c r="A6" s="39" t="s">
        <v>33</v>
      </c>
      <c r="B6" s="14" t="s">
        <v>61</v>
      </c>
      <c r="C6" s="14" t="s">
        <v>193</v>
      </c>
      <c r="D6" s="14" t="s">
        <v>338</v>
      </c>
      <c r="E6" s="39">
        <v>1</v>
      </c>
      <c r="F6" s="39">
        <v>0</v>
      </c>
      <c r="H6" s="39">
        <v>1</v>
      </c>
      <c r="I6" s="39">
        <v>6</v>
      </c>
      <c r="J6" s="39">
        <v>6</v>
      </c>
      <c r="K6" s="39">
        <v>6</v>
      </c>
      <c r="L6" s="39">
        <v>6</v>
      </c>
      <c r="M6" s="39">
        <v>13</v>
      </c>
      <c r="N6" s="39">
        <v>15</v>
      </c>
      <c r="O6" s="39">
        <v>13</v>
      </c>
      <c r="P6" s="39">
        <v>13</v>
      </c>
      <c r="Q6" s="39">
        <v>9</v>
      </c>
      <c r="R6" s="39">
        <v>9</v>
      </c>
      <c r="S6" s="39">
        <v>0</v>
      </c>
      <c r="T6" s="39">
        <v>0</v>
      </c>
      <c r="U6" s="39">
        <v>11</v>
      </c>
      <c r="V6" s="39">
        <v>10</v>
      </c>
      <c r="W6" s="39">
        <v>11</v>
      </c>
      <c r="X6" s="39">
        <v>0</v>
      </c>
      <c r="Y6" s="39">
        <v>16</v>
      </c>
      <c r="Z6" s="39">
        <v>15</v>
      </c>
      <c r="AA6" s="39">
        <v>17</v>
      </c>
      <c r="AB6" s="39">
        <v>18</v>
      </c>
      <c r="AC6" s="39">
        <v>4</v>
      </c>
      <c r="AD6" s="39">
        <v>3</v>
      </c>
      <c r="AE6" s="39">
        <v>3</v>
      </c>
      <c r="AF6" s="39">
        <v>20</v>
      </c>
      <c r="AG6" s="39">
        <v>12</v>
      </c>
      <c r="AH6" s="39">
        <v>0</v>
      </c>
      <c r="AI6" s="39">
        <v>1</v>
      </c>
      <c r="AJ6" s="39">
        <v>5</v>
      </c>
    </row>
    <row r="7" spans="1:36" s="39" customFormat="1" ht="10.8" customHeight="1" x14ac:dyDescent="0.2">
      <c r="A7" s="39" t="s">
        <v>33</v>
      </c>
      <c r="B7" s="14" t="s">
        <v>61</v>
      </c>
      <c r="C7" s="14" t="s">
        <v>193</v>
      </c>
      <c r="D7" s="14" t="s">
        <v>460</v>
      </c>
      <c r="E7" s="39">
        <v>1</v>
      </c>
      <c r="F7" s="39">
        <v>0</v>
      </c>
      <c r="H7" s="39">
        <v>4</v>
      </c>
      <c r="I7" s="39">
        <v>4</v>
      </c>
      <c r="J7" s="39">
        <v>4</v>
      </c>
      <c r="K7" s="39">
        <v>4</v>
      </c>
      <c r="L7" s="39">
        <v>4</v>
      </c>
      <c r="M7" s="39">
        <v>9</v>
      </c>
      <c r="N7" s="39">
        <v>9</v>
      </c>
      <c r="O7" s="39">
        <v>9</v>
      </c>
      <c r="P7" s="39">
        <v>9</v>
      </c>
      <c r="Q7" s="39">
        <v>11</v>
      </c>
      <c r="R7" s="39">
        <v>11</v>
      </c>
      <c r="S7" s="39">
        <v>0</v>
      </c>
      <c r="T7" s="39">
        <v>0</v>
      </c>
      <c r="U7" s="39">
        <v>13</v>
      </c>
      <c r="V7" s="39">
        <v>12</v>
      </c>
      <c r="W7" s="39">
        <v>6</v>
      </c>
      <c r="X7" s="39">
        <v>0</v>
      </c>
      <c r="Y7" s="39">
        <v>12</v>
      </c>
      <c r="Z7" s="39">
        <v>4</v>
      </c>
      <c r="AA7" s="39">
        <v>1</v>
      </c>
      <c r="AB7" s="39">
        <v>4</v>
      </c>
      <c r="AC7" s="39">
        <v>4</v>
      </c>
      <c r="AD7" s="39">
        <v>4</v>
      </c>
      <c r="AE7" s="39">
        <v>1</v>
      </c>
      <c r="AF7" s="39">
        <v>0</v>
      </c>
      <c r="AG7" s="39">
        <v>50</v>
      </c>
      <c r="AH7" s="39">
        <v>0</v>
      </c>
      <c r="AI7" s="39">
        <v>0</v>
      </c>
      <c r="AJ7" s="39">
        <v>7</v>
      </c>
    </row>
    <row r="8" spans="1:36" s="39" customFormat="1" ht="10.8" customHeight="1" x14ac:dyDescent="0.2">
      <c r="A8" s="39" t="s">
        <v>33</v>
      </c>
      <c r="B8" s="14" t="s">
        <v>61</v>
      </c>
      <c r="C8" s="14" t="s">
        <v>193</v>
      </c>
      <c r="D8" s="14" t="s">
        <v>478</v>
      </c>
      <c r="E8" s="39">
        <v>1</v>
      </c>
      <c r="F8" s="39">
        <v>1</v>
      </c>
      <c r="H8" s="39">
        <v>2</v>
      </c>
      <c r="I8" s="39">
        <v>7</v>
      </c>
      <c r="J8" s="39">
        <v>7</v>
      </c>
      <c r="K8" s="39">
        <v>7</v>
      </c>
      <c r="L8" s="39">
        <v>7</v>
      </c>
      <c r="M8" s="39">
        <v>9</v>
      </c>
      <c r="N8" s="39">
        <v>7</v>
      </c>
      <c r="O8" s="39">
        <v>9</v>
      </c>
      <c r="P8" s="39">
        <v>9</v>
      </c>
      <c r="Q8" s="39">
        <v>9</v>
      </c>
      <c r="R8" s="39">
        <v>9</v>
      </c>
      <c r="S8" s="39">
        <v>0</v>
      </c>
      <c r="T8" s="39">
        <v>0</v>
      </c>
      <c r="U8" s="39">
        <v>12</v>
      </c>
      <c r="V8" s="39">
        <v>13</v>
      </c>
      <c r="W8" s="39">
        <v>13</v>
      </c>
      <c r="X8" s="39">
        <v>0</v>
      </c>
      <c r="Y8" s="39">
        <v>11</v>
      </c>
      <c r="Z8" s="39">
        <v>9</v>
      </c>
      <c r="AA8" s="39">
        <v>8</v>
      </c>
      <c r="AB8" s="39">
        <v>9</v>
      </c>
      <c r="AC8" s="39">
        <v>3</v>
      </c>
      <c r="AD8" s="39">
        <v>2</v>
      </c>
      <c r="AE8" s="39">
        <v>10</v>
      </c>
      <c r="AF8" s="39">
        <v>0</v>
      </c>
      <c r="AG8" s="39">
        <v>42</v>
      </c>
      <c r="AH8" s="39">
        <v>0</v>
      </c>
      <c r="AI8" s="39">
        <v>1</v>
      </c>
      <c r="AJ8" s="39">
        <v>12</v>
      </c>
    </row>
    <row r="9" spans="1:36" s="39" customFormat="1" ht="10.8" customHeight="1" x14ac:dyDescent="0.2">
      <c r="A9" s="39" t="s">
        <v>33</v>
      </c>
      <c r="B9" s="14" t="s">
        <v>61</v>
      </c>
      <c r="C9" s="14" t="s">
        <v>193</v>
      </c>
      <c r="D9" s="14" t="s">
        <v>721</v>
      </c>
      <c r="E9" s="39">
        <v>1</v>
      </c>
      <c r="F9" s="39">
        <v>0</v>
      </c>
      <c r="H9" s="39">
        <v>1</v>
      </c>
      <c r="I9" s="39">
        <v>5</v>
      </c>
      <c r="J9" s="39">
        <v>5</v>
      </c>
      <c r="K9" s="39">
        <v>5</v>
      </c>
      <c r="L9" s="39">
        <v>5</v>
      </c>
      <c r="M9" s="39">
        <v>2</v>
      </c>
      <c r="N9" s="39">
        <v>2</v>
      </c>
      <c r="O9" s="39">
        <v>2</v>
      </c>
      <c r="P9" s="39">
        <v>2</v>
      </c>
      <c r="Q9" s="39">
        <v>5</v>
      </c>
      <c r="R9" s="39">
        <v>5</v>
      </c>
      <c r="S9" s="39">
        <v>0</v>
      </c>
      <c r="T9" s="39">
        <v>0</v>
      </c>
      <c r="U9" s="39">
        <v>5</v>
      </c>
      <c r="V9" s="39">
        <v>5</v>
      </c>
      <c r="W9" s="39">
        <v>3</v>
      </c>
      <c r="X9" s="39">
        <v>0</v>
      </c>
      <c r="Y9" s="39">
        <v>5</v>
      </c>
      <c r="Z9" s="39">
        <v>4</v>
      </c>
      <c r="AA9" s="39">
        <v>5</v>
      </c>
      <c r="AB9" s="39">
        <v>5</v>
      </c>
      <c r="AC9" s="39">
        <v>6</v>
      </c>
      <c r="AD9" s="39">
        <v>4</v>
      </c>
      <c r="AE9" s="39">
        <v>7</v>
      </c>
      <c r="AF9" s="39">
        <v>0</v>
      </c>
      <c r="AG9" s="39">
        <v>2</v>
      </c>
      <c r="AH9" s="39">
        <v>0</v>
      </c>
      <c r="AI9" s="39">
        <v>1</v>
      </c>
      <c r="AJ9" s="39">
        <v>0</v>
      </c>
    </row>
    <row r="10" spans="1:36" s="39" customFormat="1" ht="10.8" customHeight="1" x14ac:dyDescent="0.2">
      <c r="A10" s="39" t="s">
        <v>33</v>
      </c>
      <c r="B10" s="14" t="s">
        <v>61</v>
      </c>
      <c r="C10" s="187" t="s">
        <v>425</v>
      </c>
      <c r="D10" s="187"/>
      <c r="E10" s="207">
        <v>4</v>
      </c>
      <c r="F10" s="207">
        <v>1</v>
      </c>
      <c r="G10" s="207"/>
      <c r="H10" s="207">
        <v>8</v>
      </c>
      <c r="I10" s="207">
        <v>22</v>
      </c>
      <c r="J10" s="207">
        <v>22</v>
      </c>
      <c r="K10" s="207">
        <v>22</v>
      </c>
      <c r="L10" s="207">
        <v>22</v>
      </c>
      <c r="M10" s="207">
        <v>33</v>
      </c>
      <c r="N10" s="207">
        <v>33</v>
      </c>
      <c r="O10" s="207">
        <v>33</v>
      </c>
      <c r="P10" s="207">
        <v>33</v>
      </c>
      <c r="Q10" s="207">
        <v>34</v>
      </c>
      <c r="R10" s="207">
        <v>34</v>
      </c>
      <c r="S10" s="207">
        <v>0</v>
      </c>
      <c r="T10" s="207">
        <v>0</v>
      </c>
      <c r="U10" s="207">
        <v>41</v>
      </c>
      <c r="V10" s="207">
        <v>40</v>
      </c>
      <c r="W10" s="207">
        <v>33</v>
      </c>
      <c r="X10" s="207">
        <v>0</v>
      </c>
      <c r="Y10" s="207">
        <v>44</v>
      </c>
      <c r="Z10" s="207">
        <v>32</v>
      </c>
      <c r="AA10" s="207">
        <v>31</v>
      </c>
      <c r="AB10" s="207">
        <v>36</v>
      </c>
      <c r="AC10" s="207">
        <v>17</v>
      </c>
      <c r="AD10" s="207">
        <v>13</v>
      </c>
      <c r="AE10" s="207">
        <v>21</v>
      </c>
      <c r="AF10" s="207">
        <v>20</v>
      </c>
      <c r="AG10" s="207">
        <v>106</v>
      </c>
      <c r="AH10" s="207">
        <v>0</v>
      </c>
      <c r="AI10" s="207">
        <v>3</v>
      </c>
      <c r="AJ10" s="207">
        <v>24</v>
      </c>
    </row>
    <row r="11" spans="1:36" s="39" customFormat="1" ht="10.8" customHeight="1" x14ac:dyDescent="0.2">
      <c r="A11" s="39" t="s">
        <v>33</v>
      </c>
      <c r="B11" s="14" t="s">
        <v>61</v>
      </c>
      <c r="C11" s="14" t="s">
        <v>79</v>
      </c>
      <c r="D11" s="14" t="s">
        <v>338</v>
      </c>
      <c r="E11" s="39">
        <v>0</v>
      </c>
      <c r="F11" s="39">
        <v>0</v>
      </c>
      <c r="H11" s="39">
        <v>0</v>
      </c>
      <c r="I11" s="39">
        <v>1</v>
      </c>
      <c r="J11" s="39">
        <v>1</v>
      </c>
      <c r="K11" s="39">
        <v>1</v>
      </c>
      <c r="L11" s="39">
        <v>1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2</v>
      </c>
      <c r="V11" s="39">
        <v>2</v>
      </c>
      <c r="W11" s="39">
        <v>2</v>
      </c>
      <c r="X11" s="39">
        <v>0</v>
      </c>
      <c r="Y11" s="39">
        <v>1</v>
      </c>
      <c r="Z11" s="39">
        <v>0</v>
      </c>
      <c r="AA11" s="39">
        <v>1</v>
      </c>
      <c r="AB11" s="39">
        <v>1</v>
      </c>
      <c r="AC11" s="39">
        <v>0</v>
      </c>
      <c r="AD11" s="39">
        <v>0</v>
      </c>
      <c r="AE11" s="39">
        <v>0</v>
      </c>
      <c r="AF11" s="39">
        <v>0</v>
      </c>
      <c r="AG11" s="39">
        <v>1</v>
      </c>
      <c r="AH11" s="39">
        <v>0</v>
      </c>
      <c r="AI11" s="39">
        <v>0</v>
      </c>
      <c r="AJ11" s="39">
        <v>0</v>
      </c>
    </row>
    <row r="12" spans="1:36" s="39" customFormat="1" ht="10.8" customHeight="1" x14ac:dyDescent="0.2">
      <c r="A12" s="39" t="s">
        <v>33</v>
      </c>
      <c r="B12" s="14" t="s">
        <v>61</v>
      </c>
      <c r="C12" s="14" t="s">
        <v>79</v>
      </c>
      <c r="D12" s="14" t="s">
        <v>460</v>
      </c>
      <c r="E12" s="39">
        <v>0</v>
      </c>
      <c r="F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2</v>
      </c>
      <c r="R12" s="39">
        <v>2</v>
      </c>
      <c r="S12" s="39">
        <v>0</v>
      </c>
      <c r="T12" s="39">
        <v>0</v>
      </c>
      <c r="U12" s="39">
        <v>1</v>
      </c>
      <c r="V12" s="39">
        <v>1</v>
      </c>
      <c r="W12" s="39">
        <v>1</v>
      </c>
      <c r="X12" s="39">
        <v>0</v>
      </c>
      <c r="Y12" s="39">
        <v>0</v>
      </c>
      <c r="Z12" s="39">
        <v>1</v>
      </c>
      <c r="AA12" s="39">
        <v>1</v>
      </c>
      <c r="AB12" s="39">
        <v>1</v>
      </c>
      <c r="AC12" s="39">
        <v>5</v>
      </c>
      <c r="AD12" s="39">
        <v>4</v>
      </c>
      <c r="AE12" s="39">
        <v>0</v>
      </c>
      <c r="AF12" s="39">
        <v>0</v>
      </c>
      <c r="AG12" s="39">
        <v>14</v>
      </c>
      <c r="AH12" s="39">
        <v>0</v>
      </c>
      <c r="AI12" s="39">
        <v>0</v>
      </c>
      <c r="AJ12" s="39">
        <v>0</v>
      </c>
    </row>
    <row r="13" spans="1:36" s="39" customFormat="1" ht="10.8" customHeight="1" x14ac:dyDescent="0.2">
      <c r="A13" s="39" t="s">
        <v>33</v>
      </c>
      <c r="B13" s="14" t="s">
        <v>61</v>
      </c>
      <c r="C13" s="14" t="s">
        <v>79</v>
      </c>
      <c r="D13" s="14" t="s">
        <v>478</v>
      </c>
      <c r="E13" s="39">
        <v>0</v>
      </c>
      <c r="F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1</v>
      </c>
      <c r="N13" s="39">
        <v>1</v>
      </c>
      <c r="O13" s="39">
        <v>1</v>
      </c>
      <c r="P13" s="39">
        <v>1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1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22</v>
      </c>
      <c r="AH13" s="39">
        <v>0</v>
      </c>
      <c r="AI13" s="39">
        <v>0</v>
      </c>
      <c r="AJ13" s="39">
        <v>0</v>
      </c>
    </row>
    <row r="14" spans="1:36" s="39" customFormat="1" ht="10.8" customHeight="1" x14ac:dyDescent="0.2">
      <c r="A14" s="39" t="s">
        <v>33</v>
      </c>
      <c r="B14" s="14" t="s">
        <v>61</v>
      </c>
      <c r="C14" s="14" t="s">
        <v>79</v>
      </c>
      <c r="D14" s="14" t="s">
        <v>721</v>
      </c>
      <c r="E14" s="39">
        <v>0</v>
      </c>
      <c r="F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2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</row>
    <row r="15" spans="1:36" s="39" customFormat="1" ht="10.8" customHeight="1" x14ac:dyDescent="0.2">
      <c r="A15" s="39" t="s">
        <v>33</v>
      </c>
      <c r="B15" s="14" t="s">
        <v>61</v>
      </c>
      <c r="C15" s="187" t="s">
        <v>487</v>
      </c>
      <c r="D15" s="187"/>
      <c r="E15" s="207">
        <v>0</v>
      </c>
      <c r="F15" s="207">
        <v>0</v>
      </c>
      <c r="G15" s="207"/>
      <c r="H15" s="207">
        <v>0</v>
      </c>
      <c r="I15" s="207">
        <v>1</v>
      </c>
      <c r="J15" s="207">
        <v>1</v>
      </c>
      <c r="K15" s="207">
        <v>1</v>
      </c>
      <c r="L15" s="207">
        <v>1</v>
      </c>
      <c r="M15" s="207">
        <v>1</v>
      </c>
      <c r="N15" s="207">
        <v>1</v>
      </c>
      <c r="O15" s="207">
        <v>1</v>
      </c>
      <c r="P15" s="207">
        <v>1</v>
      </c>
      <c r="Q15" s="207">
        <v>2</v>
      </c>
      <c r="R15" s="207">
        <v>2</v>
      </c>
      <c r="S15" s="207">
        <v>0</v>
      </c>
      <c r="T15" s="207">
        <v>0</v>
      </c>
      <c r="U15" s="207">
        <v>3</v>
      </c>
      <c r="V15" s="207">
        <v>3</v>
      </c>
      <c r="W15" s="207">
        <v>3</v>
      </c>
      <c r="X15" s="207">
        <v>0</v>
      </c>
      <c r="Y15" s="207">
        <v>4</v>
      </c>
      <c r="Z15" s="207">
        <v>1</v>
      </c>
      <c r="AA15" s="207">
        <v>2</v>
      </c>
      <c r="AB15" s="207">
        <v>2</v>
      </c>
      <c r="AC15" s="207">
        <v>5</v>
      </c>
      <c r="AD15" s="207">
        <v>4</v>
      </c>
      <c r="AE15" s="207">
        <v>0</v>
      </c>
      <c r="AF15" s="207">
        <v>0</v>
      </c>
      <c r="AG15" s="207">
        <v>37</v>
      </c>
      <c r="AH15" s="207">
        <v>0</v>
      </c>
      <c r="AI15" s="207">
        <v>0</v>
      </c>
      <c r="AJ15" s="207">
        <v>0</v>
      </c>
    </row>
    <row r="16" spans="1:36" s="39" customFormat="1" ht="10.8" customHeight="1" x14ac:dyDescent="0.2">
      <c r="A16" s="39" t="s">
        <v>33</v>
      </c>
      <c r="B16" s="14" t="s">
        <v>61</v>
      </c>
      <c r="C16" s="14" t="s">
        <v>224</v>
      </c>
      <c r="D16" s="14" t="s">
        <v>338</v>
      </c>
      <c r="E16" s="39">
        <v>0</v>
      </c>
      <c r="F16" s="39">
        <v>0</v>
      </c>
      <c r="H16" s="39">
        <v>0</v>
      </c>
      <c r="I16" s="39">
        <v>1</v>
      </c>
      <c r="J16" s="39">
        <v>1</v>
      </c>
      <c r="K16" s="39">
        <v>1</v>
      </c>
      <c r="L16" s="39">
        <v>1</v>
      </c>
      <c r="M16" s="39">
        <v>1</v>
      </c>
      <c r="N16" s="39">
        <v>1</v>
      </c>
      <c r="O16" s="39">
        <v>1</v>
      </c>
      <c r="P16" s="39">
        <v>1</v>
      </c>
      <c r="Q16" s="39">
        <v>2</v>
      </c>
      <c r="R16" s="39">
        <v>2</v>
      </c>
      <c r="S16" s="39">
        <v>0</v>
      </c>
      <c r="T16" s="39">
        <v>0</v>
      </c>
      <c r="U16" s="39">
        <v>0</v>
      </c>
      <c r="V16" s="39">
        <v>0</v>
      </c>
      <c r="W16" s="39">
        <v>2</v>
      </c>
      <c r="X16" s="39">
        <v>0</v>
      </c>
      <c r="Y16" s="39">
        <v>2</v>
      </c>
      <c r="Z16" s="39">
        <v>0</v>
      </c>
      <c r="AA16" s="39">
        <v>0</v>
      </c>
      <c r="AB16" s="39">
        <v>0</v>
      </c>
      <c r="AC16" s="39">
        <v>2</v>
      </c>
      <c r="AD16" s="39">
        <v>1</v>
      </c>
      <c r="AE16" s="39">
        <v>1</v>
      </c>
      <c r="AF16" s="39">
        <v>0</v>
      </c>
      <c r="AG16" s="39">
        <v>2</v>
      </c>
      <c r="AH16" s="39">
        <v>0</v>
      </c>
      <c r="AI16" s="39">
        <v>0</v>
      </c>
      <c r="AJ16" s="39">
        <v>1</v>
      </c>
    </row>
    <row r="17" spans="1:36" s="39" customFormat="1" ht="10.8" customHeight="1" x14ac:dyDescent="0.2">
      <c r="A17" s="39" t="s">
        <v>33</v>
      </c>
      <c r="B17" s="14" t="s">
        <v>61</v>
      </c>
      <c r="C17" s="14" t="s">
        <v>224</v>
      </c>
      <c r="D17" s="14" t="s">
        <v>460</v>
      </c>
      <c r="E17" s="39">
        <v>0</v>
      </c>
      <c r="F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1</v>
      </c>
      <c r="AD17" s="39">
        <v>1</v>
      </c>
      <c r="AE17" s="39">
        <v>0</v>
      </c>
      <c r="AF17" s="39">
        <v>0</v>
      </c>
      <c r="AG17" s="39">
        <v>10</v>
      </c>
      <c r="AH17" s="39">
        <v>0</v>
      </c>
      <c r="AI17" s="39">
        <v>0</v>
      </c>
      <c r="AJ17" s="39">
        <v>1</v>
      </c>
    </row>
    <row r="18" spans="1:36" s="39" customFormat="1" ht="10.8" customHeight="1" x14ac:dyDescent="0.2">
      <c r="A18" s="39" t="s">
        <v>33</v>
      </c>
      <c r="B18" s="14" t="s">
        <v>61</v>
      </c>
      <c r="C18" s="14" t="s">
        <v>224</v>
      </c>
      <c r="D18" s="14" t="s">
        <v>478</v>
      </c>
      <c r="E18" s="39">
        <v>0</v>
      </c>
      <c r="F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1</v>
      </c>
      <c r="R18" s="39">
        <v>1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1</v>
      </c>
      <c r="AD18" s="39">
        <v>1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1</v>
      </c>
    </row>
    <row r="19" spans="1:36" s="39" customFormat="1" ht="10.8" customHeight="1" x14ac:dyDescent="0.2">
      <c r="A19" s="39" t="s">
        <v>33</v>
      </c>
      <c r="B19" s="14" t="s">
        <v>61</v>
      </c>
      <c r="C19" s="14" t="s">
        <v>224</v>
      </c>
      <c r="D19" s="14" t="s">
        <v>721</v>
      </c>
      <c r="E19" s="39">
        <v>0</v>
      </c>
      <c r="F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1</v>
      </c>
      <c r="AF19" s="39">
        <v>0</v>
      </c>
      <c r="AG19" s="39">
        <v>1</v>
      </c>
      <c r="AH19" s="39">
        <v>0</v>
      </c>
      <c r="AI19" s="39">
        <v>0</v>
      </c>
      <c r="AJ19" s="39">
        <v>0</v>
      </c>
    </row>
    <row r="20" spans="1:36" s="39" customFormat="1" ht="10.8" customHeight="1" x14ac:dyDescent="0.2">
      <c r="A20" s="39" t="s">
        <v>33</v>
      </c>
      <c r="B20" s="14" t="s">
        <v>61</v>
      </c>
      <c r="C20" s="187" t="s">
        <v>488</v>
      </c>
      <c r="D20" s="187"/>
      <c r="E20" s="207">
        <v>0</v>
      </c>
      <c r="F20" s="207">
        <v>0</v>
      </c>
      <c r="G20" s="207"/>
      <c r="H20" s="207">
        <v>0</v>
      </c>
      <c r="I20" s="207">
        <v>1</v>
      </c>
      <c r="J20" s="207">
        <v>1</v>
      </c>
      <c r="K20" s="207">
        <v>1</v>
      </c>
      <c r="L20" s="207">
        <v>1</v>
      </c>
      <c r="M20" s="207">
        <v>1</v>
      </c>
      <c r="N20" s="207">
        <v>1</v>
      </c>
      <c r="O20" s="207">
        <v>1</v>
      </c>
      <c r="P20" s="207">
        <v>1</v>
      </c>
      <c r="Q20" s="207">
        <v>3</v>
      </c>
      <c r="R20" s="207">
        <v>3</v>
      </c>
      <c r="S20" s="207">
        <v>0</v>
      </c>
      <c r="T20" s="207">
        <v>0</v>
      </c>
      <c r="U20" s="207">
        <v>0</v>
      </c>
      <c r="V20" s="207">
        <v>0</v>
      </c>
      <c r="W20" s="207">
        <v>2</v>
      </c>
      <c r="X20" s="207">
        <v>0</v>
      </c>
      <c r="Y20" s="207">
        <v>2</v>
      </c>
      <c r="Z20" s="207">
        <v>0</v>
      </c>
      <c r="AA20" s="207">
        <v>0</v>
      </c>
      <c r="AB20" s="207">
        <v>0</v>
      </c>
      <c r="AC20" s="207">
        <v>4</v>
      </c>
      <c r="AD20" s="207">
        <v>3</v>
      </c>
      <c r="AE20" s="207">
        <v>2</v>
      </c>
      <c r="AF20" s="207">
        <v>0</v>
      </c>
      <c r="AG20" s="207">
        <v>13</v>
      </c>
      <c r="AH20" s="207">
        <v>0</v>
      </c>
      <c r="AI20" s="207">
        <v>0</v>
      </c>
      <c r="AJ20" s="207">
        <v>3</v>
      </c>
    </row>
    <row r="21" spans="1:36" s="39" customFormat="1" ht="10.8" customHeight="1" x14ac:dyDescent="0.2">
      <c r="A21" s="39" t="s">
        <v>33</v>
      </c>
      <c r="B21" s="14" t="s">
        <v>61</v>
      </c>
      <c r="C21" s="14" t="s">
        <v>218</v>
      </c>
      <c r="D21" s="14" t="s">
        <v>338</v>
      </c>
      <c r="E21" s="39">
        <v>0</v>
      </c>
      <c r="F21" s="39">
        <v>0</v>
      </c>
      <c r="H21" s="39">
        <v>0</v>
      </c>
      <c r="I21" s="39">
        <v>2</v>
      </c>
      <c r="J21" s="39">
        <v>2</v>
      </c>
      <c r="K21" s="39">
        <v>2</v>
      </c>
      <c r="L21" s="39">
        <v>2</v>
      </c>
      <c r="M21" s="39">
        <v>5</v>
      </c>
      <c r="N21" s="39">
        <v>5</v>
      </c>
      <c r="O21" s="39">
        <v>4</v>
      </c>
      <c r="P21" s="39">
        <v>5</v>
      </c>
      <c r="Q21" s="39">
        <v>5</v>
      </c>
      <c r="R21" s="39">
        <v>5</v>
      </c>
      <c r="S21" s="39">
        <v>0</v>
      </c>
      <c r="T21" s="39">
        <v>0</v>
      </c>
      <c r="U21" s="39">
        <v>1</v>
      </c>
      <c r="V21" s="39">
        <v>1</v>
      </c>
      <c r="W21" s="39">
        <v>1</v>
      </c>
      <c r="X21" s="39">
        <v>0</v>
      </c>
      <c r="Y21" s="39">
        <v>8</v>
      </c>
      <c r="Z21" s="39">
        <v>1</v>
      </c>
      <c r="AA21" s="39">
        <v>1</v>
      </c>
      <c r="AB21" s="39">
        <v>2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3</v>
      </c>
    </row>
    <row r="22" spans="1:36" s="39" customFormat="1" ht="10.8" customHeight="1" x14ac:dyDescent="0.2">
      <c r="A22" s="39" t="s">
        <v>33</v>
      </c>
      <c r="B22" s="14" t="s">
        <v>61</v>
      </c>
      <c r="C22" s="14" t="s">
        <v>218</v>
      </c>
      <c r="D22" s="14" t="s">
        <v>460</v>
      </c>
      <c r="E22" s="39">
        <v>0</v>
      </c>
      <c r="F22" s="39">
        <v>0</v>
      </c>
      <c r="H22" s="39">
        <v>0</v>
      </c>
      <c r="I22" s="39">
        <v>1</v>
      </c>
      <c r="J22" s="39">
        <v>1</v>
      </c>
      <c r="K22" s="39">
        <v>1</v>
      </c>
      <c r="L22" s="39">
        <v>1</v>
      </c>
      <c r="M22" s="39">
        <v>1</v>
      </c>
      <c r="N22" s="39">
        <v>1</v>
      </c>
      <c r="O22" s="39">
        <v>1</v>
      </c>
      <c r="P22" s="39">
        <v>1</v>
      </c>
      <c r="Q22" s="39">
        <v>5</v>
      </c>
      <c r="R22" s="39">
        <v>5</v>
      </c>
      <c r="S22" s="39">
        <v>0</v>
      </c>
      <c r="T22" s="39">
        <v>0</v>
      </c>
      <c r="U22" s="39">
        <v>6</v>
      </c>
      <c r="V22" s="39">
        <v>6</v>
      </c>
      <c r="W22" s="39">
        <v>6</v>
      </c>
      <c r="X22" s="39">
        <v>0</v>
      </c>
      <c r="Y22" s="39">
        <v>3</v>
      </c>
      <c r="Z22" s="39">
        <v>5</v>
      </c>
      <c r="AA22" s="39">
        <v>5</v>
      </c>
      <c r="AB22" s="39">
        <v>5</v>
      </c>
      <c r="AC22" s="39">
        <v>5</v>
      </c>
      <c r="AD22" s="39">
        <v>4</v>
      </c>
      <c r="AE22" s="39">
        <v>0</v>
      </c>
      <c r="AF22" s="39">
        <v>0</v>
      </c>
      <c r="AG22" s="39">
        <v>5</v>
      </c>
      <c r="AH22" s="39">
        <v>0</v>
      </c>
      <c r="AI22" s="39">
        <v>0</v>
      </c>
      <c r="AJ22" s="39">
        <v>0</v>
      </c>
    </row>
    <row r="23" spans="1:36" s="39" customFormat="1" ht="10.8" customHeight="1" x14ac:dyDescent="0.2">
      <c r="A23" s="39" t="s">
        <v>33</v>
      </c>
      <c r="B23" s="14" t="s">
        <v>61</v>
      </c>
      <c r="C23" s="14" t="s">
        <v>218</v>
      </c>
      <c r="D23" s="14" t="s">
        <v>478</v>
      </c>
      <c r="E23" s="39">
        <v>0</v>
      </c>
      <c r="F23" s="39">
        <v>0</v>
      </c>
      <c r="H23" s="39">
        <v>0</v>
      </c>
      <c r="I23" s="39">
        <v>2</v>
      </c>
      <c r="J23" s="39">
        <v>2</v>
      </c>
      <c r="K23" s="39">
        <v>2</v>
      </c>
      <c r="L23" s="39">
        <v>2</v>
      </c>
      <c r="M23" s="39">
        <v>3</v>
      </c>
      <c r="N23" s="39">
        <v>3</v>
      </c>
      <c r="O23" s="39">
        <v>3</v>
      </c>
      <c r="P23" s="39">
        <v>3</v>
      </c>
      <c r="Q23" s="39">
        <v>3</v>
      </c>
      <c r="R23" s="39">
        <v>3</v>
      </c>
      <c r="S23" s="39">
        <v>0</v>
      </c>
      <c r="T23" s="39">
        <v>0</v>
      </c>
      <c r="U23" s="39">
        <v>4</v>
      </c>
      <c r="V23" s="39">
        <v>4</v>
      </c>
      <c r="W23" s="39">
        <v>4</v>
      </c>
      <c r="X23" s="39">
        <v>0</v>
      </c>
      <c r="Y23" s="39">
        <v>3</v>
      </c>
      <c r="Z23" s="39">
        <v>3</v>
      </c>
      <c r="AA23" s="39">
        <v>4</v>
      </c>
      <c r="AB23" s="39">
        <v>4</v>
      </c>
      <c r="AC23" s="39">
        <v>5</v>
      </c>
      <c r="AD23" s="39">
        <v>4</v>
      </c>
      <c r="AE23" s="39">
        <v>0</v>
      </c>
      <c r="AF23" s="39">
        <v>0</v>
      </c>
      <c r="AG23" s="39">
        <v>0</v>
      </c>
      <c r="AH23" s="39">
        <v>0</v>
      </c>
      <c r="AI23" s="39">
        <v>2</v>
      </c>
      <c r="AJ23" s="39">
        <v>4</v>
      </c>
    </row>
    <row r="24" spans="1:36" s="39" customFormat="1" ht="10.8" customHeight="1" x14ac:dyDescent="0.2">
      <c r="A24" s="39" t="s">
        <v>33</v>
      </c>
      <c r="B24" s="14" t="s">
        <v>61</v>
      </c>
      <c r="C24" s="14" t="s">
        <v>218</v>
      </c>
      <c r="D24" s="14" t="s">
        <v>721</v>
      </c>
      <c r="E24" s="39">
        <v>0</v>
      </c>
      <c r="F24" s="39">
        <v>0</v>
      </c>
      <c r="H24" s="39">
        <v>0</v>
      </c>
      <c r="I24" s="39">
        <v>2</v>
      </c>
      <c r="J24" s="39">
        <v>2</v>
      </c>
      <c r="K24" s="39">
        <v>2</v>
      </c>
      <c r="L24" s="39">
        <v>2</v>
      </c>
      <c r="M24" s="39">
        <v>0</v>
      </c>
      <c r="N24" s="39">
        <v>0</v>
      </c>
      <c r="O24" s="39">
        <v>0</v>
      </c>
      <c r="P24" s="39">
        <v>0</v>
      </c>
      <c r="Q24" s="39">
        <v>2</v>
      </c>
      <c r="R24" s="39">
        <v>2</v>
      </c>
      <c r="S24" s="39">
        <v>0</v>
      </c>
      <c r="T24" s="39">
        <v>0</v>
      </c>
      <c r="U24" s="39">
        <v>4</v>
      </c>
      <c r="V24" s="39">
        <v>4</v>
      </c>
      <c r="W24" s="39">
        <v>4</v>
      </c>
      <c r="X24" s="39">
        <v>0</v>
      </c>
      <c r="Y24" s="39">
        <v>1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</row>
    <row r="25" spans="1:36" s="39" customFormat="1" ht="10.8" customHeight="1" x14ac:dyDescent="0.2">
      <c r="A25" s="39" t="s">
        <v>33</v>
      </c>
      <c r="B25" s="14" t="s">
        <v>61</v>
      </c>
      <c r="C25" s="187" t="s">
        <v>489</v>
      </c>
      <c r="D25" s="187"/>
      <c r="E25" s="207">
        <v>0</v>
      </c>
      <c r="F25" s="207">
        <v>0</v>
      </c>
      <c r="G25" s="207"/>
      <c r="H25" s="207">
        <v>0</v>
      </c>
      <c r="I25" s="207">
        <v>7</v>
      </c>
      <c r="J25" s="207">
        <v>7</v>
      </c>
      <c r="K25" s="207">
        <v>7</v>
      </c>
      <c r="L25" s="207">
        <v>7</v>
      </c>
      <c r="M25" s="207">
        <v>9</v>
      </c>
      <c r="N25" s="207">
        <v>9</v>
      </c>
      <c r="O25" s="207">
        <v>8</v>
      </c>
      <c r="P25" s="207">
        <v>9</v>
      </c>
      <c r="Q25" s="207">
        <v>15</v>
      </c>
      <c r="R25" s="207">
        <v>15</v>
      </c>
      <c r="S25" s="207">
        <v>0</v>
      </c>
      <c r="T25" s="207">
        <v>0</v>
      </c>
      <c r="U25" s="207">
        <v>15</v>
      </c>
      <c r="V25" s="207">
        <v>15</v>
      </c>
      <c r="W25" s="207">
        <v>15</v>
      </c>
      <c r="X25" s="207">
        <v>0</v>
      </c>
      <c r="Y25" s="207">
        <v>15</v>
      </c>
      <c r="Z25" s="207">
        <v>9</v>
      </c>
      <c r="AA25" s="207">
        <v>10</v>
      </c>
      <c r="AB25" s="207">
        <v>11</v>
      </c>
      <c r="AC25" s="207">
        <v>10</v>
      </c>
      <c r="AD25" s="207">
        <v>8</v>
      </c>
      <c r="AE25" s="207">
        <v>0</v>
      </c>
      <c r="AF25" s="207">
        <v>0</v>
      </c>
      <c r="AG25" s="207">
        <v>5</v>
      </c>
      <c r="AH25" s="207">
        <v>0</v>
      </c>
      <c r="AI25" s="207">
        <v>2</v>
      </c>
      <c r="AJ25" s="207">
        <v>7</v>
      </c>
    </row>
    <row r="26" spans="1:36" s="39" customFormat="1" ht="10.8" customHeight="1" x14ac:dyDescent="0.2">
      <c r="A26" s="39" t="s">
        <v>33</v>
      </c>
      <c r="B26" s="14" t="s">
        <v>61</v>
      </c>
      <c r="C26" s="14" t="s">
        <v>60</v>
      </c>
      <c r="D26" s="14" t="s">
        <v>338</v>
      </c>
      <c r="E26" s="39">
        <v>0</v>
      </c>
      <c r="F26" s="39">
        <v>0</v>
      </c>
      <c r="H26" s="39">
        <v>0</v>
      </c>
      <c r="I26" s="39">
        <v>1</v>
      </c>
      <c r="J26" s="39">
        <v>1</v>
      </c>
      <c r="K26" s="39">
        <v>1</v>
      </c>
      <c r="L26" s="39">
        <v>1</v>
      </c>
      <c r="M26" s="39">
        <v>2</v>
      </c>
      <c r="N26" s="39">
        <v>2</v>
      </c>
      <c r="O26" s="39">
        <v>2</v>
      </c>
      <c r="P26" s="39">
        <v>2</v>
      </c>
      <c r="Q26" s="39">
        <v>3</v>
      </c>
      <c r="R26" s="39">
        <v>3</v>
      </c>
      <c r="S26" s="39">
        <v>0</v>
      </c>
      <c r="T26" s="39">
        <v>0</v>
      </c>
      <c r="U26" s="39">
        <v>5</v>
      </c>
      <c r="V26" s="39">
        <v>6</v>
      </c>
      <c r="W26" s="39">
        <v>6</v>
      </c>
      <c r="X26" s="39">
        <v>0</v>
      </c>
      <c r="Y26" s="39">
        <v>0</v>
      </c>
      <c r="Z26" s="39">
        <v>2</v>
      </c>
      <c r="AA26" s="39">
        <v>2</v>
      </c>
      <c r="AB26" s="39">
        <v>2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1</v>
      </c>
      <c r="AJ26" s="39">
        <v>0</v>
      </c>
    </row>
    <row r="27" spans="1:36" s="39" customFormat="1" ht="10.8" customHeight="1" x14ac:dyDescent="0.2">
      <c r="A27" s="39" t="s">
        <v>33</v>
      </c>
      <c r="B27" s="14" t="s">
        <v>61</v>
      </c>
      <c r="C27" s="14" t="s">
        <v>60</v>
      </c>
      <c r="D27" s="14" t="s">
        <v>460</v>
      </c>
      <c r="E27" s="39">
        <v>0</v>
      </c>
      <c r="F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1</v>
      </c>
      <c r="N27" s="39">
        <v>0</v>
      </c>
      <c r="O27" s="39">
        <v>0</v>
      </c>
      <c r="P27" s="39">
        <v>0</v>
      </c>
      <c r="Q27" s="39">
        <v>1</v>
      </c>
      <c r="R27" s="39">
        <v>1</v>
      </c>
      <c r="S27" s="39">
        <v>0</v>
      </c>
      <c r="T27" s="39">
        <v>0</v>
      </c>
      <c r="U27" s="39">
        <v>2</v>
      </c>
      <c r="V27" s="39">
        <v>3</v>
      </c>
      <c r="W27" s="39">
        <v>2</v>
      </c>
      <c r="X27" s="39">
        <v>0</v>
      </c>
      <c r="Y27" s="39">
        <v>3</v>
      </c>
      <c r="Z27" s="39">
        <v>0</v>
      </c>
      <c r="AA27" s="39">
        <v>0</v>
      </c>
      <c r="AB27" s="39">
        <v>1</v>
      </c>
      <c r="AC27" s="39">
        <v>2</v>
      </c>
      <c r="AD27" s="39">
        <v>1</v>
      </c>
      <c r="AE27" s="39">
        <v>0</v>
      </c>
      <c r="AF27" s="39">
        <v>0</v>
      </c>
      <c r="AG27" s="39">
        <v>7</v>
      </c>
      <c r="AH27" s="39">
        <v>0</v>
      </c>
      <c r="AI27" s="39">
        <v>0</v>
      </c>
      <c r="AJ27" s="39">
        <v>0</v>
      </c>
    </row>
    <row r="28" spans="1:36" s="39" customFormat="1" ht="10.8" customHeight="1" x14ac:dyDescent="0.2">
      <c r="A28" s="39" t="s">
        <v>33</v>
      </c>
      <c r="B28" s="14" t="s">
        <v>61</v>
      </c>
      <c r="C28" s="14" t="s">
        <v>60</v>
      </c>
      <c r="D28" s="14" t="s">
        <v>478</v>
      </c>
      <c r="E28" s="39">
        <v>1</v>
      </c>
      <c r="F28" s="39">
        <v>0</v>
      </c>
      <c r="H28" s="39">
        <v>0</v>
      </c>
      <c r="I28" s="39">
        <v>1</v>
      </c>
      <c r="J28" s="39">
        <v>1</v>
      </c>
      <c r="K28" s="39">
        <v>1</v>
      </c>
      <c r="L28" s="39">
        <v>1</v>
      </c>
      <c r="M28" s="39">
        <v>1</v>
      </c>
      <c r="N28" s="39">
        <v>1</v>
      </c>
      <c r="O28" s="39">
        <v>1</v>
      </c>
      <c r="P28" s="39">
        <v>1</v>
      </c>
      <c r="Q28" s="39">
        <v>2</v>
      </c>
      <c r="R28" s="39">
        <v>2</v>
      </c>
      <c r="S28" s="39">
        <v>0</v>
      </c>
      <c r="T28" s="39">
        <v>0</v>
      </c>
      <c r="U28" s="39">
        <v>1</v>
      </c>
      <c r="V28" s="39">
        <v>1</v>
      </c>
      <c r="W28" s="39">
        <v>1</v>
      </c>
      <c r="X28" s="39">
        <v>0</v>
      </c>
      <c r="Y28" s="39">
        <v>0</v>
      </c>
      <c r="Z28" s="39">
        <v>1</v>
      </c>
      <c r="AA28" s="39">
        <v>1</v>
      </c>
      <c r="AB28" s="39">
        <v>1</v>
      </c>
      <c r="AC28" s="39">
        <v>0</v>
      </c>
      <c r="AD28" s="39">
        <v>0</v>
      </c>
      <c r="AE28" s="39">
        <v>1</v>
      </c>
      <c r="AF28" s="39">
        <v>0</v>
      </c>
      <c r="AG28" s="39">
        <v>1</v>
      </c>
      <c r="AH28" s="39">
        <v>0</v>
      </c>
      <c r="AI28" s="39">
        <v>0</v>
      </c>
      <c r="AJ28" s="39">
        <v>0</v>
      </c>
    </row>
    <row r="29" spans="1:36" s="39" customFormat="1" ht="10.8" customHeight="1" x14ac:dyDescent="0.2">
      <c r="A29" s="39" t="s">
        <v>33</v>
      </c>
      <c r="B29" s="14" t="s">
        <v>61</v>
      </c>
      <c r="C29" s="14" t="s">
        <v>60</v>
      </c>
      <c r="D29" s="14" t="s">
        <v>721</v>
      </c>
      <c r="E29" s="39">
        <v>0</v>
      </c>
      <c r="F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1</v>
      </c>
      <c r="V29" s="39">
        <v>1</v>
      </c>
      <c r="W29" s="39">
        <v>1</v>
      </c>
      <c r="X29" s="39">
        <v>0</v>
      </c>
      <c r="Y29" s="39">
        <v>2</v>
      </c>
      <c r="Z29" s="39">
        <v>0</v>
      </c>
      <c r="AA29" s="39">
        <v>0</v>
      </c>
      <c r="AB29" s="39">
        <v>0</v>
      </c>
      <c r="AC29" s="39">
        <v>1</v>
      </c>
      <c r="AD29" s="39">
        <v>1</v>
      </c>
      <c r="AE29" s="39">
        <v>0</v>
      </c>
      <c r="AF29" s="39">
        <v>0</v>
      </c>
      <c r="AG29" s="39">
        <v>1</v>
      </c>
      <c r="AH29" s="39">
        <v>0</v>
      </c>
      <c r="AI29" s="39">
        <v>1</v>
      </c>
      <c r="AJ29" s="39">
        <v>0</v>
      </c>
    </row>
    <row r="30" spans="1:36" s="39" customFormat="1" ht="10.8" customHeight="1" x14ac:dyDescent="0.2">
      <c r="A30" s="39" t="s">
        <v>33</v>
      </c>
      <c r="B30" s="14" t="s">
        <v>61</v>
      </c>
      <c r="C30" s="187" t="s">
        <v>490</v>
      </c>
      <c r="D30" s="187"/>
      <c r="E30" s="207">
        <v>1</v>
      </c>
      <c r="F30" s="207">
        <v>0</v>
      </c>
      <c r="G30" s="207"/>
      <c r="H30" s="207">
        <v>0</v>
      </c>
      <c r="I30" s="207">
        <v>2</v>
      </c>
      <c r="J30" s="207">
        <v>2</v>
      </c>
      <c r="K30" s="207">
        <v>2</v>
      </c>
      <c r="L30" s="207">
        <v>2</v>
      </c>
      <c r="M30" s="207">
        <v>4</v>
      </c>
      <c r="N30" s="207">
        <v>3</v>
      </c>
      <c r="O30" s="207">
        <v>3</v>
      </c>
      <c r="P30" s="207">
        <v>3</v>
      </c>
      <c r="Q30" s="207">
        <v>6</v>
      </c>
      <c r="R30" s="207">
        <v>6</v>
      </c>
      <c r="S30" s="207">
        <v>0</v>
      </c>
      <c r="T30" s="207">
        <v>0</v>
      </c>
      <c r="U30" s="207">
        <v>9</v>
      </c>
      <c r="V30" s="207">
        <v>11</v>
      </c>
      <c r="W30" s="207">
        <v>10</v>
      </c>
      <c r="X30" s="207">
        <v>0</v>
      </c>
      <c r="Y30" s="207">
        <v>5</v>
      </c>
      <c r="Z30" s="207">
        <v>3</v>
      </c>
      <c r="AA30" s="207">
        <v>3</v>
      </c>
      <c r="AB30" s="207">
        <v>4</v>
      </c>
      <c r="AC30" s="207">
        <v>3</v>
      </c>
      <c r="AD30" s="207">
        <v>2</v>
      </c>
      <c r="AE30" s="207">
        <v>1</v>
      </c>
      <c r="AF30" s="207">
        <v>0</v>
      </c>
      <c r="AG30" s="207">
        <v>9</v>
      </c>
      <c r="AH30" s="207">
        <v>0</v>
      </c>
      <c r="AI30" s="207">
        <v>2</v>
      </c>
      <c r="AJ30" s="207">
        <v>0</v>
      </c>
    </row>
    <row r="31" spans="1:36" s="39" customFormat="1" ht="10.8" customHeight="1" x14ac:dyDescent="0.2">
      <c r="A31" s="39" t="s">
        <v>33</v>
      </c>
      <c r="B31" s="14" t="s">
        <v>61</v>
      </c>
      <c r="C31" s="14" t="s">
        <v>88</v>
      </c>
      <c r="D31" s="14" t="s">
        <v>338</v>
      </c>
      <c r="E31" s="39">
        <v>0</v>
      </c>
      <c r="F31" s="39">
        <v>0</v>
      </c>
      <c r="H31" s="39">
        <v>1</v>
      </c>
      <c r="I31" s="39">
        <v>1</v>
      </c>
      <c r="J31" s="39">
        <v>1</v>
      </c>
      <c r="K31" s="39">
        <v>1</v>
      </c>
      <c r="L31" s="39">
        <v>1</v>
      </c>
      <c r="M31" s="39">
        <v>1</v>
      </c>
      <c r="N31" s="39">
        <v>1</v>
      </c>
      <c r="O31" s="39">
        <v>1</v>
      </c>
      <c r="P31" s="39">
        <v>1</v>
      </c>
      <c r="Q31" s="39">
        <v>1</v>
      </c>
      <c r="R31" s="39">
        <v>1</v>
      </c>
      <c r="S31" s="39">
        <v>1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2</v>
      </c>
      <c r="AA31" s="39">
        <v>2</v>
      </c>
      <c r="AB31" s="39">
        <v>2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</row>
    <row r="32" spans="1:36" s="39" customFormat="1" ht="10.8" customHeight="1" x14ac:dyDescent="0.2">
      <c r="A32" s="39" t="s">
        <v>33</v>
      </c>
      <c r="B32" s="14" t="s">
        <v>61</v>
      </c>
      <c r="C32" s="14" t="s">
        <v>88</v>
      </c>
      <c r="D32" s="14" t="s">
        <v>460</v>
      </c>
      <c r="E32" s="39">
        <v>0</v>
      </c>
      <c r="F32" s="39">
        <v>0</v>
      </c>
      <c r="H32" s="39">
        <v>0</v>
      </c>
      <c r="I32" s="39">
        <v>1</v>
      </c>
      <c r="J32" s="39">
        <v>1</v>
      </c>
      <c r="K32" s="39">
        <v>1</v>
      </c>
      <c r="L32" s="39">
        <v>1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2</v>
      </c>
      <c r="V32" s="39">
        <v>2</v>
      </c>
      <c r="W32" s="39">
        <v>2</v>
      </c>
      <c r="X32" s="39">
        <v>0</v>
      </c>
      <c r="Y32" s="39">
        <v>2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1</v>
      </c>
      <c r="AF32" s="39">
        <v>0</v>
      </c>
      <c r="AG32" s="39">
        <v>21</v>
      </c>
      <c r="AH32" s="39">
        <v>0</v>
      </c>
      <c r="AI32" s="39">
        <v>0</v>
      </c>
      <c r="AJ32" s="39">
        <v>0</v>
      </c>
    </row>
    <row r="33" spans="1:36" s="39" customFormat="1" ht="10.8" customHeight="1" x14ac:dyDescent="0.2">
      <c r="A33" s="39" t="s">
        <v>33</v>
      </c>
      <c r="B33" s="14" t="s">
        <v>61</v>
      </c>
      <c r="C33" s="14" t="s">
        <v>88</v>
      </c>
      <c r="D33" s="14" t="s">
        <v>478</v>
      </c>
      <c r="E33" s="39">
        <v>0</v>
      </c>
      <c r="F33" s="39">
        <v>0</v>
      </c>
      <c r="H33" s="39">
        <v>1</v>
      </c>
      <c r="I33" s="39">
        <v>0</v>
      </c>
      <c r="J33" s="39">
        <v>0</v>
      </c>
      <c r="K33" s="39">
        <v>0</v>
      </c>
      <c r="L33" s="39">
        <v>0</v>
      </c>
      <c r="M33" s="39">
        <v>1</v>
      </c>
      <c r="N33" s="39">
        <v>1</v>
      </c>
      <c r="O33" s="39">
        <v>1</v>
      </c>
      <c r="P33" s="39">
        <v>1</v>
      </c>
      <c r="Q33" s="39">
        <v>1</v>
      </c>
      <c r="R33" s="39">
        <v>1</v>
      </c>
      <c r="S33" s="39">
        <v>0</v>
      </c>
      <c r="T33" s="39">
        <v>0</v>
      </c>
      <c r="U33" s="39">
        <v>1</v>
      </c>
      <c r="V33" s="39">
        <v>1</v>
      </c>
      <c r="W33" s="39">
        <v>0</v>
      </c>
      <c r="X33" s="39">
        <v>0</v>
      </c>
      <c r="Y33" s="39">
        <v>1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1</v>
      </c>
    </row>
    <row r="34" spans="1:36" s="39" customFormat="1" ht="10.8" customHeight="1" x14ac:dyDescent="0.2">
      <c r="A34" s="39" t="s">
        <v>33</v>
      </c>
      <c r="B34" s="14" t="s">
        <v>61</v>
      </c>
      <c r="C34" s="14" t="s">
        <v>88</v>
      </c>
      <c r="D34" s="14" t="s">
        <v>721</v>
      </c>
      <c r="E34" s="39">
        <v>0</v>
      </c>
      <c r="F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1</v>
      </c>
      <c r="AA34" s="39">
        <v>1</v>
      </c>
      <c r="AB34" s="39">
        <v>1</v>
      </c>
      <c r="AC34" s="39">
        <v>1</v>
      </c>
      <c r="AD34" s="39">
        <v>1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</row>
    <row r="35" spans="1:36" s="39" customFormat="1" ht="10.8" customHeight="1" x14ac:dyDescent="0.2">
      <c r="A35" s="39" t="s">
        <v>33</v>
      </c>
      <c r="B35" s="14" t="s">
        <v>61</v>
      </c>
      <c r="C35" s="187" t="s">
        <v>491</v>
      </c>
      <c r="D35" s="187"/>
      <c r="E35" s="207">
        <v>0</v>
      </c>
      <c r="F35" s="207">
        <v>0</v>
      </c>
      <c r="G35" s="207"/>
      <c r="H35" s="207">
        <v>2</v>
      </c>
      <c r="I35" s="207">
        <v>2</v>
      </c>
      <c r="J35" s="207">
        <v>2</v>
      </c>
      <c r="K35" s="207">
        <v>2</v>
      </c>
      <c r="L35" s="207">
        <v>2</v>
      </c>
      <c r="M35" s="207">
        <v>2</v>
      </c>
      <c r="N35" s="207">
        <v>2</v>
      </c>
      <c r="O35" s="207">
        <v>2</v>
      </c>
      <c r="P35" s="207">
        <v>2</v>
      </c>
      <c r="Q35" s="207">
        <v>2</v>
      </c>
      <c r="R35" s="207">
        <v>2</v>
      </c>
      <c r="S35" s="207">
        <v>1</v>
      </c>
      <c r="T35" s="207">
        <v>0</v>
      </c>
      <c r="U35" s="207">
        <v>3</v>
      </c>
      <c r="V35" s="207">
        <v>3</v>
      </c>
      <c r="W35" s="207">
        <v>2</v>
      </c>
      <c r="X35" s="207">
        <v>0</v>
      </c>
      <c r="Y35" s="207">
        <v>3</v>
      </c>
      <c r="Z35" s="207">
        <v>3</v>
      </c>
      <c r="AA35" s="207">
        <v>3</v>
      </c>
      <c r="AB35" s="207">
        <v>3</v>
      </c>
      <c r="AC35" s="207">
        <v>1</v>
      </c>
      <c r="AD35" s="207">
        <v>1</v>
      </c>
      <c r="AE35" s="207">
        <v>1</v>
      </c>
      <c r="AF35" s="207">
        <v>0</v>
      </c>
      <c r="AG35" s="207">
        <v>21</v>
      </c>
      <c r="AH35" s="207">
        <v>0</v>
      </c>
      <c r="AI35" s="207">
        <v>0</v>
      </c>
      <c r="AJ35" s="207">
        <v>1</v>
      </c>
    </row>
    <row r="36" spans="1:36" s="39" customFormat="1" ht="10.8" customHeight="1" x14ac:dyDescent="0.2">
      <c r="A36" s="39" t="s">
        <v>33</v>
      </c>
      <c r="B36" s="14" t="s">
        <v>61</v>
      </c>
      <c r="C36" s="14" t="s">
        <v>78</v>
      </c>
      <c r="D36" s="14" t="s">
        <v>338</v>
      </c>
      <c r="E36" s="39">
        <v>0</v>
      </c>
      <c r="F36" s="39">
        <v>0</v>
      </c>
      <c r="H36" s="39">
        <v>0</v>
      </c>
      <c r="I36" s="39">
        <v>3</v>
      </c>
      <c r="J36" s="39">
        <v>3</v>
      </c>
      <c r="K36" s="39">
        <v>3</v>
      </c>
      <c r="L36" s="39">
        <v>3</v>
      </c>
      <c r="M36" s="39">
        <v>4</v>
      </c>
      <c r="N36" s="39">
        <v>4</v>
      </c>
      <c r="O36" s="39">
        <v>4</v>
      </c>
      <c r="P36" s="39">
        <v>4</v>
      </c>
      <c r="Q36" s="39">
        <v>5</v>
      </c>
      <c r="R36" s="39">
        <v>5</v>
      </c>
      <c r="S36" s="39">
        <v>0</v>
      </c>
      <c r="T36" s="39">
        <v>0</v>
      </c>
      <c r="U36" s="39">
        <v>5</v>
      </c>
      <c r="V36" s="39">
        <v>5</v>
      </c>
      <c r="W36" s="39">
        <v>5</v>
      </c>
      <c r="X36" s="39">
        <v>0</v>
      </c>
      <c r="Y36" s="39">
        <v>5</v>
      </c>
      <c r="Z36" s="39">
        <v>1</v>
      </c>
      <c r="AA36" s="39">
        <v>7</v>
      </c>
      <c r="AB36" s="39">
        <v>6</v>
      </c>
      <c r="AC36" s="39">
        <v>3</v>
      </c>
      <c r="AD36" s="39">
        <v>3</v>
      </c>
      <c r="AE36" s="39">
        <v>0</v>
      </c>
      <c r="AF36" s="39">
        <v>1</v>
      </c>
      <c r="AG36" s="39">
        <v>3</v>
      </c>
      <c r="AH36" s="39">
        <v>0</v>
      </c>
      <c r="AI36" s="39">
        <v>1</v>
      </c>
      <c r="AJ36" s="39">
        <v>4</v>
      </c>
    </row>
    <row r="37" spans="1:36" s="39" customFormat="1" ht="10.8" customHeight="1" x14ac:dyDescent="0.2">
      <c r="A37" s="39" t="s">
        <v>33</v>
      </c>
      <c r="B37" s="14" t="s">
        <v>61</v>
      </c>
      <c r="C37" s="14" t="s">
        <v>78</v>
      </c>
      <c r="D37" s="14" t="s">
        <v>460</v>
      </c>
      <c r="E37" s="39">
        <v>0</v>
      </c>
      <c r="F37" s="39">
        <v>0</v>
      </c>
      <c r="H37" s="39">
        <v>0</v>
      </c>
      <c r="I37" s="39">
        <v>6</v>
      </c>
      <c r="J37" s="39">
        <v>6</v>
      </c>
      <c r="K37" s="39">
        <v>6</v>
      </c>
      <c r="L37" s="39">
        <v>6</v>
      </c>
      <c r="M37" s="39">
        <v>3</v>
      </c>
      <c r="N37" s="39">
        <v>3</v>
      </c>
      <c r="O37" s="39">
        <v>3</v>
      </c>
      <c r="P37" s="39">
        <v>3</v>
      </c>
      <c r="Q37" s="39">
        <v>0</v>
      </c>
      <c r="R37" s="39">
        <v>0</v>
      </c>
      <c r="S37" s="39">
        <v>0</v>
      </c>
      <c r="T37" s="39">
        <v>0</v>
      </c>
      <c r="U37" s="39">
        <v>2</v>
      </c>
      <c r="V37" s="39">
        <v>2</v>
      </c>
      <c r="W37" s="39">
        <v>1</v>
      </c>
      <c r="X37" s="39">
        <v>0</v>
      </c>
      <c r="Y37" s="39">
        <v>4</v>
      </c>
      <c r="Z37" s="39">
        <v>2</v>
      </c>
      <c r="AA37" s="39">
        <v>8</v>
      </c>
      <c r="AB37" s="39">
        <v>8</v>
      </c>
      <c r="AC37" s="39">
        <v>2</v>
      </c>
      <c r="AD37" s="39">
        <v>2</v>
      </c>
      <c r="AE37" s="39">
        <v>0</v>
      </c>
      <c r="AF37" s="39">
        <v>0</v>
      </c>
      <c r="AG37" s="39">
        <v>33</v>
      </c>
      <c r="AH37" s="39">
        <v>0</v>
      </c>
      <c r="AI37" s="39">
        <v>0</v>
      </c>
      <c r="AJ37" s="39">
        <v>3</v>
      </c>
    </row>
    <row r="38" spans="1:36" s="39" customFormat="1" ht="10.8" customHeight="1" x14ac:dyDescent="0.2">
      <c r="A38" s="39" t="s">
        <v>33</v>
      </c>
      <c r="B38" s="14" t="s">
        <v>61</v>
      </c>
      <c r="C38" s="14" t="s">
        <v>78</v>
      </c>
      <c r="D38" s="14" t="s">
        <v>478</v>
      </c>
      <c r="E38" s="39">
        <v>0</v>
      </c>
      <c r="F38" s="39">
        <v>0</v>
      </c>
      <c r="H38" s="39">
        <v>0</v>
      </c>
      <c r="I38" s="39">
        <v>4</v>
      </c>
      <c r="J38" s="39">
        <v>4</v>
      </c>
      <c r="K38" s="39">
        <v>4</v>
      </c>
      <c r="L38" s="39">
        <v>4</v>
      </c>
      <c r="M38" s="39">
        <v>4</v>
      </c>
      <c r="N38" s="39">
        <v>4</v>
      </c>
      <c r="O38" s="39">
        <v>4</v>
      </c>
      <c r="P38" s="39">
        <v>4</v>
      </c>
      <c r="Q38" s="39">
        <v>4</v>
      </c>
      <c r="R38" s="39">
        <v>4</v>
      </c>
      <c r="S38" s="39">
        <v>0</v>
      </c>
      <c r="T38" s="39">
        <v>0</v>
      </c>
      <c r="U38" s="39">
        <v>5</v>
      </c>
      <c r="V38" s="39">
        <v>6</v>
      </c>
      <c r="W38" s="39">
        <v>6</v>
      </c>
      <c r="X38" s="39">
        <v>0</v>
      </c>
      <c r="Y38" s="39">
        <v>3</v>
      </c>
      <c r="Z38" s="39">
        <v>4</v>
      </c>
      <c r="AA38" s="39">
        <v>4</v>
      </c>
      <c r="AB38" s="39">
        <v>4</v>
      </c>
      <c r="AC38" s="39">
        <v>2</v>
      </c>
      <c r="AD38" s="39">
        <v>2</v>
      </c>
      <c r="AE38" s="39">
        <v>0</v>
      </c>
      <c r="AF38" s="39">
        <v>0</v>
      </c>
      <c r="AG38" s="39">
        <v>1</v>
      </c>
      <c r="AH38" s="39">
        <v>0</v>
      </c>
      <c r="AI38" s="39">
        <v>0</v>
      </c>
      <c r="AJ38" s="39">
        <v>5</v>
      </c>
    </row>
    <row r="39" spans="1:36" s="39" customFormat="1" ht="10.8" customHeight="1" x14ac:dyDescent="0.2">
      <c r="A39" s="39" t="s">
        <v>33</v>
      </c>
      <c r="B39" s="14" t="s">
        <v>61</v>
      </c>
      <c r="C39" s="14" t="s">
        <v>78</v>
      </c>
      <c r="D39" s="14" t="s">
        <v>721</v>
      </c>
      <c r="E39" s="39">
        <v>0</v>
      </c>
      <c r="F39" s="39">
        <v>0</v>
      </c>
      <c r="H39" s="39">
        <v>0</v>
      </c>
      <c r="I39" s="39">
        <v>3</v>
      </c>
      <c r="J39" s="39">
        <v>3</v>
      </c>
      <c r="K39" s="39">
        <v>3</v>
      </c>
      <c r="L39" s="39">
        <v>3</v>
      </c>
      <c r="M39" s="39">
        <v>4</v>
      </c>
      <c r="N39" s="39">
        <v>4</v>
      </c>
      <c r="O39" s="39">
        <v>4</v>
      </c>
      <c r="P39" s="39">
        <v>4</v>
      </c>
      <c r="Q39" s="39">
        <v>3</v>
      </c>
      <c r="R39" s="39">
        <v>3</v>
      </c>
      <c r="S39" s="39">
        <v>0</v>
      </c>
      <c r="T39" s="39">
        <v>0</v>
      </c>
      <c r="U39" s="39">
        <v>4</v>
      </c>
      <c r="V39" s="39">
        <v>4</v>
      </c>
      <c r="W39" s="39">
        <v>3</v>
      </c>
      <c r="X39" s="39">
        <v>0</v>
      </c>
      <c r="Y39" s="39">
        <v>1</v>
      </c>
      <c r="Z39" s="39">
        <v>2</v>
      </c>
      <c r="AA39" s="39">
        <v>2</v>
      </c>
      <c r="AB39" s="39">
        <v>2</v>
      </c>
      <c r="AC39" s="39">
        <v>1</v>
      </c>
      <c r="AD39" s="39">
        <v>1</v>
      </c>
      <c r="AE39" s="39">
        <v>0</v>
      </c>
      <c r="AF39" s="39">
        <v>0</v>
      </c>
      <c r="AG39" s="39">
        <v>3</v>
      </c>
      <c r="AH39" s="39">
        <v>0</v>
      </c>
      <c r="AI39" s="39">
        <v>1</v>
      </c>
      <c r="AJ39" s="39">
        <v>0</v>
      </c>
    </row>
    <row r="40" spans="1:36" s="39" customFormat="1" ht="10.8" customHeight="1" x14ac:dyDescent="0.2">
      <c r="A40" s="39" t="s">
        <v>33</v>
      </c>
      <c r="B40" s="14" t="s">
        <v>61</v>
      </c>
      <c r="C40" s="187" t="s">
        <v>492</v>
      </c>
      <c r="D40" s="187"/>
      <c r="E40" s="207">
        <v>0</v>
      </c>
      <c r="F40" s="207">
        <v>0</v>
      </c>
      <c r="G40" s="207"/>
      <c r="H40" s="207">
        <v>0</v>
      </c>
      <c r="I40" s="207">
        <v>16</v>
      </c>
      <c r="J40" s="207">
        <v>16</v>
      </c>
      <c r="K40" s="207">
        <v>16</v>
      </c>
      <c r="L40" s="207">
        <v>16</v>
      </c>
      <c r="M40" s="207">
        <v>15</v>
      </c>
      <c r="N40" s="207">
        <v>15</v>
      </c>
      <c r="O40" s="207">
        <v>15</v>
      </c>
      <c r="P40" s="207">
        <v>15</v>
      </c>
      <c r="Q40" s="207">
        <v>12</v>
      </c>
      <c r="R40" s="207">
        <v>12</v>
      </c>
      <c r="S40" s="207">
        <v>0</v>
      </c>
      <c r="T40" s="207">
        <v>0</v>
      </c>
      <c r="U40" s="207">
        <v>16</v>
      </c>
      <c r="V40" s="207">
        <v>17</v>
      </c>
      <c r="W40" s="207">
        <v>15</v>
      </c>
      <c r="X40" s="207">
        <v>0</v>
      </c>
      <c r="Y40" s="207">
        <v>13</v>
      </c>
      <c r="Z40" s="207">
        <v>9</v>
      </c>
      <c r="AA40" s="207">
        <v>21</v>
      </c>
      <c r="AB40" s="207">
        <v>20</v>
      </c>
      <c r="AC40" s="207">
        <v>8</v>
      </c>
      <c r="AD40" s="207">
        <v>8</v>
      </c>
      <c r="AE40" s="207">
        <v>0</v>
      </c>
      <c r="AF40" s="207">
        <v>1</v>
      </c>
      <c r="AG40" s="207">
        <v>40</v>
      </c>
      <c r="AH40" s="207">
        <v>0</v>
      </c>
      <c r="AI40" s="207">
        <v>2</v>
      </c>
      <c r="AJ40" s="207">
        <v>12</v>
      </c>
    </row>
    <row r="41" spans="1:36" s="39" customFormat="1" ht="10.8" customHeight="1" x14ac:dyDescent="0.2">
      <c r="A41" s="39" t="s">
        <v>33</v>
      </c>
      <c r="B41" s="186" t="s">
        <v>493</v>
      </c>
      <c r="C41" s="186"/>
      <c r="D41" s="186"/>
      <c r="E41" s="208">
        <v>5</v>
      </c>
      <c r="F41" s="208">
        <v>1</v>
      </c>
      <c r="G41" s="208"/>
      <c r="H41" s="208">
        <v>10</v>
      </c>
      <c r="I41" s="208">
        <v>51</v>
      </c>
      <c r="J41" s="208">
        <v>51</v>
      </c>
      <c r="K41" s="208">
        <v>51</v>
      </c>
      <c r="L41" s="208">
        <v>51</v>
      </c>
      <c r="M41" s="208">
        <v>65</v>
      </c>
      <c r="N41" s="208">
        <v>64</v>
      </c>
      <c r="O41" s="208">
        <v>63</v>
      </c>
      <c r="P41" s="208">
        <v>64</v>
      </c>
      <c r="Q41" s="208">
        <v>74</v>
      </c>
      <c r="R41" s="208">
        <v>74</v>
      </c>
      <c r="S41" s="208">
        <v>1</v>
      </c>
      <c r="T41" s="208">
        <v>0</v>
      </c>
      <c r="U41" s="208">
        <v>87</v>
      </c>
      <c r="V41" s="208">
        <v>89</v>
      </c>
      <c r="W41" s="208">
        <v>80</v>
      </c>
      <c r="X41" s="208">
        <v>0</v>
      </c>
      <c r="Y41" s="208">
        <v>86</v>
      </c>
      <c r="Z41" s="208">
        <v>57</v>
      </c>
      <c r="AA41" s="208">
        <v>70</v>
      </c>
      <c r="AB41" s="208">
        <v>76</v>
      </c>
      <c r="AC41" s="208">
        <v>48</v>
      </c>
      <c r="AD41" s="208">
        <v>39</v>
      </c>
      <c r="AE41" s="208">
        <v>25</v>
      </c>
      <c r="AF41" s="208">
        <v>21</v>
      </c>
      <c r="AG41" s="208">
        <v>231</v>
      </c>
      <c r="AH41" s="208">
        <v>0</v>
      </c>
      <c r="AI41" s="208">
        <v>9</v>
      </c>
      <c r="AJ41" s="208">
        <v>47</v>
      </c>
    </row>
    <row r="42" spans="1:36" s="39" customFormat="1" ht="10.8" customHeight="1" x14ac:dyDescent="0.2">
      <c r="A42" s="39" t="s">
        <v>33</v>
      </c>
      <c r="B42" s="14" t="s">
        <v>33</v>
      </c>
      <c r="C42" s="14" t="s">
        <v>40</v>
      </c>
      <c r="D42" s="14" t="s">
        <v>338</v>
      </c>
      <c r="E42" s="39">
        <v>6</v>
      </c>
      <c r="F42" s="39">
        <v>0</v>
      </c>
      <c r="H42" s="39">
        <v>7</v>
      </c>
      <c r="I42" s="39">
        <v>26</v>
      </c>
      <c r="J42" s="39">
        <v>26</v>
      </c>
      <c r="K42" s="39">
        <v>26</v>
      </c>
      <c r="L42" s="39">
        <v>26</v>
      </c>
      <c r="M42" s="39">
        <v>37</v>
      </c>
      <c r="N42" s="39">
        <v>37</v>
      </c>
      <c r="O42" s="39">
        <v>36</v>
      </c>
      <c r="P42" s="39">
        <v>37</v>
      </c>
      <c r="Q42" s="39">
        <v>23</v>
      </c>
      <c r="R42" s="39">
        <v>22</v>
      </c>
      <c r="S42" s="39">
        <v>0</v>
      </c>
      <c r="T42" s="39">
        <v>0</v>
      </c>
      <c r="U42" s="39">
        <v>28</v>
      </c>
      <c r="V42" s="39">
        <v>28</v>
      </c>
      <c r="W42" s="39">
        <v>28</v>
      </c>
      <c r="X42" s="39">
        <v>0</v>
      </c>
      <c r="Y42" s="39">
        <v>32</v>
      </c>
      <c r="Z42" s="39">
        <v>20</v>
      </c>
      <c r="AA42" s="39">
        <v>18</v>
      </c>
      <c r="AB42" s="39">
        <v>17</v>
      </c>
      <c r="AC42" s="39">
        <v>21</v>
      </c>
      <c r="AD42" s="39">
        <v>19</v>
      </c>
      <c r="AE42" s="39">
        <v>5</v>
      </c>
      <c r="AF42" s="39">
        <v>0</v>
      </c>
      <c r="AG42" s="39">
        <v>10</v>
      </c>
      <c r="AH42" s="39">
        <v>0</v>
      </c>
      <c r="AI42" s="39">
        <v>0</v>
      </c>
      <c r="AJ42" s="39">
        <v>17</v>
      </c>
    </row>
    <row r="43" spans="1:36" s="39" customFormat="1" ht="10.8" customHeight="1" x14ac:dyDescent="0.2">
      <c r="A43" s="39" t="s">
        <v>33</v>
      </c>
      <c r="B43" s="14" t="s">
        <v>33</v>
      </c>
      <c r="C43" s="14" t="s">
        <v>40</v>
      </c>
      <c r="D43" s="14" t="s">
        <v>460</v>
      </c>
      <c r="E43" s="39">
        <v>9</v>
      </c>
      <c r="F43" s="39">
        <v>0</v>
      </c>
      <c r="H43" s="39">
        <v>10</v>
      </c>
      <c r="I43" s="39">
        <v>14</v>
      </c>
      <c r="J43" s="39">
        <v>14</v>
      </c>
      <c r="K43" s="39">
        <v>14</v>
      </c>
      <c r="L43" s="39">
        <v>14</v>
      </c>
      <c r="M43" s="39">
        <v>19</v>
      </c>
      <c r="N43" s="39">
        <v>18</v>
      </c>
      <c r="O43" s="39">
        <v>20</v>
      </c>
      <c r="P43" s="39">
        <v>19</v>
      </c>
      <c r="Q43" s="39">
        <v>26</v>
      </c>
      <c r="R43" s="39">
        <v>27</v>
      </c>
      <c r="S43" s="39">
        <v>0</v>
      </c>
      <c r="T43" s="39">
        <v>0</v>
      </c>
      <c r="U43" s="39">
        <v>23</v>
      </c>
      <c r="V43" s="39">
        <v>23</v>
      </c>
      <c r="W43" s="39">
        <v>17</v>
      </c>
      <c r="X43" s="39">
        <v>0</v>
      </c>
      <c r="Y43" s="39">
        <v>25</v>
      </c>
      <c r="Z43" s="39">
        <v>10</v>
      </c>
      <c r="AA43" s="39">
        <v>10</v>
      </c>
      <c r="AB43" s="39">
        <v>10</v>
      </c>
      <c r="AC43" s="39">
        <v>15</v>
      </c>
      <c r="AD43" s="39">
        <v>12</v>
      </c>
      <c r="AE43" s="39">
        <v>10</v>
      </c>
      <c r="AF43" s="39">
        <v>0</v>
      </c>
      <c r="AG43" s="39">
        <v>71</v>
      </c>
      <c r="AH43" s="39">
        <v>0</v>
      </c>
      <c r="AI43" s="39">
        <v>0</v>
      </c>
      <c r="AJ43" s="39">
        <v>25</v>
      </c>
    </row>
    <row r="44" spans="1:36" s="39" customFormat="1" ht="10.8" customHeight="1" x14ac:dyDescent="0.2">
      <c r="A44" s="39" t="s">
        <v>33</v>
      </c>
      <c r="B44" s="14" t="s">
        <v>33</v>
      </c>
      <c r="C44" s="14" t="s">
        <v>40</v>
      </c>
      <c r="D44" s="14" t="s">
        <v>478</v>
      </c>
      <c r="E44" s="39">
        <v>11</v>
      </c>
      <c r="F44" s="39">
        <v>2</v>
      </c>
      <c r="H44" s="39">
        <v>12</v>
      </c>
      <c r="I44" s="39">
        <v>31</v>
      </c>
      <c r="J44" s="39">
        <v>31</v>
      </c>
      <c r="K44" s="39">
        <v>31</v>
      </c>
      <c r="L44" s="39">
        <v>30</v>
      </c>
      <c r="M44" s="39">
        <v>28</v>
      </c>
      <c r="N44" s="39">
        <v>28</v>
      </c>
      <c r="O44" s="39">
        <v>27</v>
      </c>
      <c r="P44" s="39">
        <v>28</v>
      </c>
      <c r="Q44" s="39">
        <v>35</v>
      </c>
      <c r="R44" s="39">
        <v>36</v>
      </c>
      <c r="S44" s="39">
        <v>0</v>
      </c>
      <c r="T44" s="39">
        <v>0</v>
      </c>
      <c r="U44" s="39">
        <v>25</v>
      </c>
      <c r="V44" s="39">
        <v>24</v>
      </c>
      <c r="W44" s="39">
        <v>28</v>
      </c>
      <c r="X44" s="39">
        <v>0</v>
      </c>
      <c r="Y44" s="39">
        <v>31</v>
      </c>
      <c r="Z44" s="39">
        <v>21</v>
      </c>
      <c r="AA44" s="39">
        <v>20</v>
      </c>
      <c r="AB44" s="39">
        <v>20</v>
      </c>
      <c r="AC44" s="39">
        <v>8</v>
      </c>
      <c r="AD44" s="39">
        <v>7</v>
      </c>
      <c r="AE44" s="39">
        <v>4</v>
      </c>
      <c r="AF44" s="39">
        <v>0</v>
      </c>
      <c r="AG44" s="39">
        <v>80</v>
      </c>
      <c r="AH44" s="39">
        <v>0</v>
      </c>
      <c r="AI44" s="39">
        <v>1</v>
      </c>
      <c r="AJ44" s="39">
        <v>11</v>
      </c>
    </row>
    <row r="45" spans="1:36" s="39" customFormat="1" ht="10.8" customHeight="1" x14ac:dyDescent="0.2">
      <c r="A45" s="39" t="s">
        <v>33</v>
      </c>
      <c r="B45" s="14" t="s">
        <v>33</v>
      </c>
      <c r="C45" s="14" t="s">
        <v>40</v>
      </c>
      <c r="D45" s="14" t="s">
        <v>721</v>
      </c>
      <c r="E45" s="39">
        <v>3</v>
      </c>
      <c r="F45" s="39">
        <v>0</v>
      </c>
      <c r="H45" s="39">
        <v>4</v>
      </c>
      <c r="I45" s="39">
        <v>15</v>
      </c>
      <c r="J45" s="39">
        <v>15</v>
      </c>
      <c r="K45" s="39">
        <v>15</v>
      </c>
      <c r="L45" s="39">
        <v>15</v>
      </c>
      <c r="M45" s="39">
        <v>16</v>
      </c>
      <c r="N45" s="39">
        <v>15</v>
      </c>
      <c r="O45" s="39">
        <v>16</v>
      </c>
      <c r="P45" s="39">
        <v>16</v>
      </c>
      <c r="Q45" s="39">
        <v>21</v>
      </c>
      <c r="R45" s="39">
        <v>20</v>
      </c>
      <c r="S45" s="39">
        <v>0</v>
      </c>
      <c r="T45" s="39">
        <v>0</v>
      </c>
      <c r="U45" s="39">
        <v>13</v>
      </c>
      <c r="V45" s="39">
        <v>14</v>
      </c>
      <c r="W45" s="39">
        <v>13</v>
      </c>
      <c r="X45" s="39">
        <v>0</v>
      </c>
      <c r="Y45" s="39">
        <v>25</v>
      </c>
      <c r="Z45" s="39">
        <v>10</v>
      </c>
      <c r="AA45" s="39">
        <v>11</v>
      </c>
      <c r="AB45" s="39">
        <v>10</v>
      </c>
      <c r="AC45" s="39">
        <v>7</v>
      </c>
      <c r="AD45" s="39">
        <v>6</v>
      </c>
      <c r="AE45" s="39">
        <v>2</v>
      </c>
      <c r="AF45" s="39">
        <v>0</v>
      </c>
      <c r="AG45" s="39">
        <v>31</v>
      </c>
      <c r="AH45" s="39">
        <v>0</v>
      </c>
      <c r="AI45" s="39">
        <v>2</v>
      </c>
      <c r="AJ45" s="39">
        <v>12</v>
      </c>
    </row>
    <row r="46" spans="1:36" s="39" customFormat="1" ht="10.8" customHeight="1" x14ac:dyDescent="0.2">
      <c r="A46" s="39" t="s">
        <v>33</v>
      </c>
      <c r="B46" s="14" t="s">
        <v>33</v>
      </c>
      <c r="C46" s="187" t="s">
        <v>494</v>
      </c>
      <c r="D46" s="187"/>
      <c r="E46" s="207">
        <v>29</v>
      </c>
      <c r="F46" s="207">
        <v>2</v>
      </c>
      <c r="G46" s="207"/>
      <c r="H46" s="207">
        <v>33</v>
      </c>
      <c r="I46" s="207">
        <v>86</v>
      </c>
      <c r="J46" s="207">
        <v>86</v>
      </c>
      <c r="K46" s="207">
        <v>86</v>
      </c>
      <c r="L46" s="207">
        <v>85</v>
      </c>
      <c r="M46" s="207">
        <v>100</v>
      </c>
      <c r="N46" s="207">
        <v>98</v>
      </c>
      <c r="O46" s="207">
        <v>99</v>
      </c>
      <c r="P46" s="207">
        <v>100</v>
      </c>
      <c r="Q46" s="207">
        <v>105</v>
      </c>
      <c r="R46" s="207">
        <v>105</v>
      </c>
      <c r="S46" s="207">
        <v>0</v>
      </c>
      <c r="T46" s="207">
        <v>0</v>
      </c>
      <c r="U46" s="207">
        <v>89</v>
      </c>
      <c r="V46" s="207">
        <v>89</v>
      </c>
      <c r="W46" s="207">
        <v>86</v>
      </c>
      <c r="X46" s="207">
        <v>0</v>
      </c>
      <c r="Y46" s="207">
        <v>113</v>
      </c>
      <c r="Z46" s="207">
        <v>61</v>
      </c>
      <c r="AA46" s="207">
        <v>59</v>
      </c>
      <c r="AB46" s="207">
        <v>57</v>
      </c>
      <c r="AC46" s="207">
        <v>51</v>
      </c>
      <c r="AD46" s="207">
        <v>44</v>
      </c>
      <c r="AE46" s="207">
        <v>21</v>
      </c>
      <c r="AF46" s="207">
        <v>0</v>
      </c>
      <c r="AG46" s="207">
        <v>192</v>
      </c>
      <c r="AH46" s="207">
        <v>0</v>
      </c>
      <c r="AI46" s="207">
        <v>3</v>
      </c>
      <c r="AJ46" s="207">
        <v>65</v>
      </c>
    </row>
    <row r="47" spans="1:36" s="39" customFormat="1" ht="10.8" customHeight="1" x14ac:dyDescent="0.2">
      <c r="A47" s="39" t="s">
        <v>33</v>
      </c>
      <c r="B47" s="14" t="s">
        <v>33</v>
      </c>
      <c r="C47" s="14" t="s">
        <v>39</v>
      </c>
      <c r="D47" s="14" t="s">
        <v>338</v>
      </c>
      <c r="E47" s="39">
        <v>0</v>
      </c>
      <c r="F47" s="39">
        <v>0</v>
      </c>
      <c r="H47" s="39">
        <v>0</v>
      </c>
      <c r="I47" s="39">
        <v>10</v>
      </c>
      <c r="J47" s="39">
        <v>10</v>
      </c>
      <c r="K47" s="39">
        <v>10</v>
      </c>
      <c r="L47" s="39">
        <v>10</v>
      </c>
      <c r="M47" s="39">
        <v>29</v>
      </c>
      <c r="N47" s="39">
        <v>28</v>
      </c>
      <c r="O47" s="39">
        <v>29</v>
      </c>
      <c r="P47" s="39">
        <v>27</v>
      </c>
      <c r="Q47" s="39">
        <v>17</v>
      </c>
      <c r="R47" s="39">
        <v>17</v>
      </c>
      <c r="S47" s="39">
        <v>0</v>
      </c>
      <c r="T47" s="39">
        <v>0</v>
      </c>
      <c r="U47" s="39">
        <v>16</v>
      </c>
      <c r="V47" s="39">
        <v>12</v>
      </c>
      <c r="W47" s="39">
        <v>20</v>
      </c>
      <c r="X47" s="39">
        <v>0</v>
      </c>
      <c r="Y47" s="39">
        <v>21</v>
      </c>
      <c r="Z47" s="39">
        <v>10</v>
      </c>
      <c r="AA47" s="39">
        <v>11</v>
      </c>
      <c r="AB47" s="39">
        <v>10</v>
      </c>
      <c r="AC47" s="39">
        <v>16</v>
      </c>
      <c r="AD47" s="39">
        <v>14</v>
      </c>
      <c r="AE47" s="39">
        <v>8</v>
      </c>
      <c r="AF47" s="39">
        <v>0</v>
      </c>
      <c r="AG47" s="39">
        <v>16</v>
      </c>
      <c r="AH47" s="39">
        <v>0</v>
      </c>
      <c r="AI47" s="39">
        <v>0</v>
      </c>
      <c r="AJ47" s="39">
        <v>16</v>
      </c>
    </row>
    <row r="48" spans="1:36" s="39" customFormat="1" ht="10.8" customHeight="1" x14ac:dyDescent="0.2">
      <c r="A48" s="39" t="s">
        <v>33</v>
      </c>
      <c r="B48" s="14" t="s">
        <v>33</v>
      </c>
      <c r="C48" s="14" t="s">
        <v>39</v>
      </c>
      <c r="D48" s="14" t="s">
        <v>460</v>
      </c>
      <c r="E48" s="39">
        <v>1</v>
      </c>
      <c r="F48" s="39">
        <v>0</v>
      </c>
      <c r="H48" s="39">
        <v>3</v>
      </c>
      <c r="I48" s="39">
        <v>8</v>
      </c>
      <c r="J48" s="39">
        <v>8</v>
      </c>
      <c r="K48" s="39">
        <v>8</v>
      </c>
      <c r="L48" s="39">
        <v>8</v>
      </c>
      <c r="M48" s="39">
        <v>11</v>
      </c>
      <c r="N48" s="39">
        <v>11</v>
      </c>
      <c r="O48" s="39">
        <v>10</v>
      </c>
      <c r="P48" s="39">
        <v>12</v>
      </c>
      <c r="Q48" s="39">
        <v>5</v>
      </c>
      <c r="R48" s="39">
        <v>5</v>
      </c>
      <c r="S48" s="39">
        <v>0</v>
      </c>
      <c r="T48" s="39">
        <v>0</v>
      </c>
      <c r="U48" s="39">
        <v>12</v>
      </c>
      <c r="V48" s="39">
        <v>11</v>
      </c>
      <c r="W48" s="39">
        <v>8</v>
      </c>
      <c r="X48" s="39">
        <v>0</v>
      </c>
      <c r="Y48" s="39">
        <v>15</v>
      </c>
      <c r="Z48" s="39">
        <v>3</v>
      </c>
      <c r="AA48" s="39">
        <v>9</v>
      </c>
      <c r="AB48" s="39">
        <v>8</v>
      </c>
      <c r="AC48" s="39">
        <v>15</v>
      </c>
      <c r="AD48" s="39">
        <v>13</v>
      </c>
      <c r="AE48" s="39">
        <v>10</v>
      </c>
      <c r="AF48" s="39">
        <v>0</v>
      </c>
      <c r="AG48" s="39">
        <v>81</v>
      </c>
      <c r="AH48" s="39">
        <v>0</v>
      </c>
      <c r="AI48" s="39">
        <v>0</v>
      </c>
      <c r="AJ48" s="39">
        <v>17</v>
      </c>
    </row>
    <row r="49" spans="1:36" s="39" customFormat="1" ht="10.8" customHeight="1" x14ac:dyDescent="0.2">
      <c r="A49" s="39" t="s">
        <v>33</v>
      </c>
      <c r="B49" s="14" t="s">
        <v>33</v>
      </c>
      <c r="C49" s="14" t="s">
        <v>39</v>
      </c>
      <c r="D49" s="14" t="s">
        <v>478</v>
      </c>
      <c r="E49" s="39">
        <v>0</v>
      </c>
      <c r="F49" s="39">
        <v>0</v>
      </c>
      <c r="H49" s="39">
        <v>0</v>
      </c>
      <c r="I49" s="39">
        <v>7</v>
      </c>
      <c r="J49" s="39">
        <v>7</v>
      </c>
      <c r="K49" s="39">
        <v>7</v>
      </c>
      <c r="L49" s="39">
        <v>7</v>
      </c>
      <c r="M49" s="39">
        <v>9</v>
      </c>
      <c r="N49" s="39">
        <v>8</v>
      </c>
      <c r="O49" s="39">
        <v>10</v>
      </c>
      <c r="P49" s="39">
        <v>10</v>
      </c>
      <c r="Q49" s="39">
        <v>25</v>
      </c>
      <c r="R49" s="39">
        <v>24</v>
      </c>
      <c r="S49" s="39">
        <v>0</v>
      </c>
      <c r="T49" s="39">
        <v>0</v>
      </c>
      <c r="U49" s="39">
        <v>12</v>
      </c>
      <c r="V49" s="39">
        <v>14</v>
      </c>
      <c r="W49" s="39">
        <v>19</v>
      </c>
      <c r="X49" s="39">
        <v>0</v>
      </c>
      <c r="Y49" s="39">
        <v>9</v>
      </c>
      <c r="Z49" s="39">
        <v>9</v>
      </c>
      <c r="AA49" s="39">
        <v>16</v>
      </c>
      <c r="AB49" s="39">
        <v>17</v>
      </c>
      <c r="AC49" s="39">
        <v>13</v>
      </c>
      <c r="AD49" s="39">
        <v>9</v>
      </c>
      <c r="AE49" s="39">
        <v>1</v>
      </c>
      <c r="AF49" s="39">
        <v>0</v>
      </c>
      <c r="AG49" s="39">
        <v>35</v>
      </c>
      <c r="AH49" s="39">
        <v>0</v>
      </c>
      <c r="AI49" s="39">
        <v>0</v>
      </c>
      <c r="AJ49" s="39">
        <v>9</v>
      </c>
    </row>
    <row r="50" spans="1:36" s="39" customFormat="1" ht="10.8" customHeight="1" x14ac:dyDescent="0.2">
      <c r="A50" s="39" t="s">
        <v>33</v>
      </c>
      <c r="B50" s="14" t="s">
        <v>33</v>
      </c>
      <c r="C50" s="14" t="s">
        <v>39</v>
      </c>
      <c r="D50" s="14" t="s">
        <v>721</v>
      </c>
      <c r="E50" s="39">
        <v>0</v>
      </c>
      <c r="F50" s="39">
        <v>0</v>
      </c>
      <c r="H50" s="39">
        <v>0</v>
      </c>
      <c r="I50" s="39">
        <v>5</v>
      </c>
      <c r="J50" s="39">
        <v>5</v>
      </c>
      <c r="K50" s="39">
        <v>5</v>
      </c>
      <c r="L50" s="39">
        <v>5</v>
      </c>
      <c r="M50" s="39">
        <v>9</v>
      </c>
      <c r="N50" s="39">
        <v>9</v>
      </c>
      <c r="O50" s="39">
        <v>8</v>
      </c>
      <c r="P50" s="39">
        <v>9</v>
      </c>
      <c r="Q50" s="39">
        <v>8</v>
      </c>
      <c r="R50" s="39">
        <v>8</v>
      </c>
      <c r="S50" s="39">
        <v>0</v>
      </c>
      <c r="T50" s="39">
        <v>0</v>
      </c>
      <c r="U50" s="39">
        <v>8</v>
      </c>
      <c r="V50" s="39">
        <v>8</v>
      </c>
      <c r="W50" s="39">
        <v>9</v>
      </c>
      <c r="X50" s="39">
        <v>0</v>
      </c>
      <c r="Y50" s="39">
        <v>5</v>
      </c>
      <c r="Z50" s="39">
        <v>9</v>
      </c>
      <c r="AA50" s="39">
        <v>5</v>
      </c>
      <c r="AB50" s="39">
        <v>6</v>
      </c>
      <c r="AC50" s="39">
        <v>7</v>
      </c>
      <c r="AD50" s="39">
        <v>5</v>
      </c>
      <c r="AE50" s="39">
        <v>9</v>
      </c>
      <c r="AF50" s="39">
        <v>0</v>
      </c>
      <c r="AG50" s="39">
        <v>2</v>
      </c>
      <c r="AH50" s="39">
        <v>0</v>
      </c>
      <c r="AI50" s="39">
        <v>0</v>
      </c>
      <c r="AJ50" s="39">
        <v>6</v>
      </c>
    </row>
    <row r="51" spans="1:36" s="39" customFormat="1" ht="10.8" customHeight="1" x14ac:dyDescent="0.2">
      <c r="A51" s="39" t="s">
        <v>33</v>
      </c>
      <c r="B51" s="14" t="s">
        <v>33</v>
      </c>
      <c r="C51" s="187" t="s">
        <v>495</v>
      </c>
      <c r="D51" s="187"/>
      <c r="E51" s="207">
        <v>1</v>
      </c>
      <c r="F51" s="207">
        <v>0</v>
      </c>
      <c r="G51" s="207"/>
      <c r="H51" s="207">
        <v>3</v>
      </c>
      <c r="I51" s="207">
        <v>30</v>
      </c>
      <c r="J51" s="207">
        <v>30</v>
      </c>
      <c r="K51" s="207">
        <v>30</v>
      </c>
      <c r="L51" s="207">
        <v>30</v>
      </c>
      <c r="M51" s="207">
        <v>58</v>
      </c>
      <c r="N51" s="207">
        <v>56</v>
      </c>
      <c r="O51" s="207">
        <v>57</v>
      </c>
      <c r="P51" s="207">
        <v>58</v>
      </c>
      <c r="Q51" s="207">
        <v>55</v>
      </c>
      <c r="R51" s="207">
        <v>54</v>
      </c>
      <c r="S51" s="207">
        <v>0</v>
      </c>
      <c r="T51" s="207">
        <v>0</v>
      </c>
      <c r="U51" s="207">
        <v>48</v>
      </c>
      <c r="V51" s="207">
        <v>45</v>
      </c>
      <c r="W51" s="207">
        <v>56</v>
      </c>
      <c r="X51" s="207">
        <v>0</v>
      </c>
      <c r="Y51" s="207">
        <v>50</v>
      </c>
      <c r="Z51" s="207">
        <v>31</v>
      </c>
      <c r="AA51" s="207">
        <v>41</v>
      </c>
      <c r="AB51" s="207">
        <v>41</v>
      </c>
      <c r="AC51" s="207">
        <v>51</v>
      </c>
      <c r="AD51" s="207">
        <v>41</v>
      </c>
      <c r="AE51" s="207">
        <v>28</v>
      </c>
      <c r="AF51" s="207">
        <v>0</v>
      </c>
      <c r="AG51" s="207">
        <v>134</v>
      </c>
      <c r="AH51" s="207">
        <v>0</v>
      </c>
      <c r="AI51" s="207">
        <v>0</v>
      </c>
      <c r="AJ51" s="207">
        <v>48</v>
      </c>
    </row>
    <row r="52" spans="1:36" s="39" customFormat="1" ht="10.8" customHeight="1" x14ac:dyDescent="0.2">
      <c r="A52" s="39" t="s">
        <v>33</v>
      </c>
      <c r="B52" s="14" t="s">
        <v>33</v>
      </c>
      <c r="C52" s="14" t="s">
        <v>37</v>
      </c>
      <c r="D52" s="14" t="s">
        <v>338</v>
      </c>
      <c r="E52" s="39">
        <v>1</v>
      </c>
      <c r="F52" s="39">
        <v>0</v>
      </c>
      <c r="H52" s="39">
        <v>2</v>
      </c>
      <c r="I52" s="39">
        <v>16</v>
      </c>
      <c r="J52" s="39">
        <v>16</v>
      </c>
      <c r="K52" s="39">
        <v>16</v>
      </c>
      <c r="L52" s="39">
        <v>16</v>
      </c>
      <c r="M52" s="39">
        <v>16</v>
      </c>
      <c r="N52" s="39">
        <v>16</v>
      </c>
      <c r="O52" s="39">
        <v>16</v>
      </c>
      <c r="P52" s="39">
        <v>16</v>
      </c>
      <c r="Q52" s="39">
        <v>18</v>
      </c>
      <c r="R52" s="39">
        <v>18</v>
      </c>
      <c r="S52" s="39">
        <v>0</v>
      </c>
      <c r="T52" s="39">
        <v>0</v>
      </c>
      <c r="U52" s="39">
        <v>20</v>
      </c>
      <c r="V52" s="39">
        <v>18</v>
      </c>
      <c r="W52" s="39">
        <v>21</v>
      </c>
      <c r="X52" s="39">
        <v>0</v>
      </c>
      <c r="Y52" s="39">
        <v>20</v>
      </c>
      <c r="Z52" s="39">
        <v>12</v>
      </c>
      <c r="AA52" s="39">
        <v>13</v>
      </c>
      <c r="AB52" s="39">
        <v>12</v>
      </c>
      <c r="AC52" s="39">
        <v>26</v>
      </c>
      <c r="AD52" s="39">
        <v>20</v>
      </c>
      <c r="AE52" s="39">
        <v>11</v>
      </c>
      <c r="AF52" s="39">
        <v>0</v>
      </c>
      <c r="AG52" s="39">
        <v>12</v>
      </c>
      <c r="AH52" s="39">
        <v>0</v>
      </c>
      <c r="AI52" s="39">
        <v>4</v>
      </c>
      <c r="AJ52" s="39">
        <v>21</v>
      </c>
    </row>
    <row r="53" spans="1:36" s="39" customFormat="1" ht="10.8" customHeight="1" x14ac:dyDescent="0.2">
      <c r="A53" s="39" t="s">
        <v>33</v>
      </c>
      <c r="B53" s="14" t="s">
        <v>33</v>
      </c>
      <c r="C53" s="14" t="s">
        <v>37</v>
      </c>
      <c r="D53" s="14" t="s">
        <v>460</v>
      </c>
      <c r="E53" s="39">
        <v>0</v>
      </c>
      <c r="F53" s="39">
        <v>0</v>
      </c>
      <c r="H53" s="39">
        <v>2</v>
      </c>
      <c r="I53" s="39">
        <v>11</v>
      </c>
      <c r="J53" s="39">
        <v>11</v>
      </c>
      <c r="K53" s="39">
        <v>11</v>
      </c>
      <c r="L53" s="39">
        <v>11</v>
      </c>
      <c r="M53" s="39">
        <v>23</v>
      </c>
      <c r="N53" s="39">
        <v>23</v>
      </c>
      <c r="O53" s="39">
        <v>23</v>
      </c>
      <c r="P53" s="39">
        <v>23</v>
      </c>
      <c r="Q53" s="39">
        <v>17</v>
      </c>
      <c r="R53" s="39">
        <v>17</v>
      </c>
      <c r="S53" s="39">
        <v>0</v>
      </c>
      <c r="T53" s="39">
        <v>0</v>
      </c>
      <c r="U53" s="39">
        <v>17</v>
      </c>
      <c r="V53" s="39">
        <v>16</v>
      </c>
      <c r="W53" s="39">
        <v>17</v>
      </c>
      <c r="X53" s="39">
        <v>0</v>
      </c>
      <c r="Y53" s="39">
        <v>14</v>
      </c>
      <c r="Z53" s="39">
        <v>11</v>
      </c>
      <c r="AA53" s="39">
        <v>12</v>
      </c>
      <c r="AB53" s="39">
        <v>12</v>
      </c>
      <c r="AC53" s="39">
        <v>9</v>
      </c>
      <c r="AD53" s="39">
        <v>7</v>
      </c>
      <c r="AE53" s="39">
        <v>8</v>
      </c>
      <c r="AF53" s="39">
        <v>0</v>
      </c>
      <c r="AG53" s="39">
        <v>43</v>
      </c>
      <c r="AH53" s="39">
        <v>0</v>
      </c>
      <c r="AI53" s="39">
        <v>1</v>
      </c>
      <c r="AJ53" s="39">
        <v>11</v>
      </c>
    </row>
    <row r="54" spans="1:36" s="39" customFormat="1" ht="10.8" customHeight="1" x14ac:dyDescent="0.2">
      <c r="A54" s="39" t="s">
        <v>33</v>
      </c>
      <c r="B54" s="14" t="s">
        <v>33</v>
      </c>
      <c r="C54" s="14" t="s">
        <v>37</v>
      </c>
      <c r="D54" s="14" t="s">
        <v>478</v>
      </c>
      <c r="E54" s="39">
        <v>1</v>
      </c>
      <c r="F54" s="39">
        <v>0</v>
      </c>
      <c r="H54" s="39">
        <v>2</v>
      </c>
      <c r="I54" s="39">
        <v>18</v>
      </c>
      <c r="J54" s="39">
        <v>18</v>
      </c>
      <c r="K54" s="39">
        <v>18</v>
      </c>
      <c r="L54" s="39">
        <v>18</v>
      </c>
      <c r="M54" s="39">
        <v>16</v>
      </c>
      <c r="N54" s="39">
        <v>16</v>
      </c>
      <c r="O54" s="39">
        <v>16</v>
      </c>
      <c r="P54" s="39">
        <v>16</v>
      </c>
      <c r="Q54" s="39">
        <v>14</v>
      </c>
      <c r="R54" s="39">
        <v>14</v>
      </c>
      <c r="S54" s="39">
        <v>0</v>
      </c>
      <c r="T54" s="39">
        <v>0</v>
      </c>
      <c r="U54" s="39">
        <v>30</v>
      </c>
      <c r="V54" s="39">
        <v>30</v>
      </c>
      <c r="W54" s="39">
        <v>30</v>
      </c>
      <c r="X54" s="39">
        <v>0</v>
      </c>
      <c r="Y54" s="39">
        <v>20</v>
      </c>
      <c r="Z54" s="39">
        <v>16</v>
      </c>
      <c r="AA54" s="39">
        <v>15</v>
      </c>
      <c r="AB54" s="39">
        <v>17</v>
      </c>
      <c r="AC54" s="39">
        <v>11</v>
      </c>
      <c r="AD54" s="39">
        <v>10</v>
      </c>
      <c r="AE54" s="39">
        <v>17</v>
      </c>
      <c r="AF54" s="39">
        <v>0</v>
      </c>
      <c r="AG54" s="39">
        <v>42</v>
      </c>
      <c r="AH54" s="39">
        <v>0</v>
      </c>
      <c r="AI54" s="39">
        <v>18</v>
      </c>
      <c r="AJ54" s="39">
        <v>10</v>
      </c>
    </row>
    <row r="55" spans="1:36" s="39" customFormat="1" ht="10.8" customHeight="1" x14ac:dyDescent="0.2">
      <c r="A55" s="39" t="s">
        <v>33</v>
      </c>
      <c r="B55" s="14" t="s">
        <v>33</v>
      </c>
      <c r="C55" s="14" t="s">
        <v>37</v>
      </c>
      <c r="D55" s="14" t="s">
        <v>721</v>
      </c>
      <c r="E55" s="39">
        <v>0</v>
      </c>
      <c r="F55" s="39">
        <v>0</v>
      </c>
      <c r="H55" s="39">
        <v>0</v>
      </c>
      <c r="I55" s="39">
        <v>14</v>
      </c>
      <c r="J55" s="39">
        <v>14</v>
      </c>
      <c r="K55" s="39">
        <v>14</v>
      </c>
      <c r="L55" s="39">
        <v>14</v>
      </c>
      <c r="M55" s="39">
        <v>5</v>
      </c>
      <c r="N55" s="39">
        <v>5</v>
      </c>
      <c r="O55" s="39">
        <v>5</v>
      </c>
      <c r="P55" s="39">
        <v>5</v>
      </c>
      <c r="Q55" s="39">
        <v>12</v>
      </c>
      <c r="R55" s="39">
        <v>11</v>
      </c>
      <c r="S55" s="39">
        <v>0</v>
      </c>
      <c r="T55" s="39">
        <v>0</v>
      </c>
      <c r="U55" s="39">
        <v>16</v>
      </c>
      <c r="V55" s="39">
        <v>16</v>
      </c>
      <c r="W55" s="39">
        <v>16</v>
      </c>
      <c r="X55" s="39">
        <v>0</v>
      </c>
      <c r="Y55" s="39">
        <v>7</v>
      </c>
      <c r="Z55" s="39">
        <v>11</v>
      </c>
      <c r="AA55" s="39">
        <v>10</v>
      </c>
      <c r="AB55" s="39">
        <v>12</v>
      </c>
      <c r="AC55" s="39">
        <v>23</v>
      </c>
      <c r="AD55" s="39">
        <v>12</v>
      </c>
      <c r="AE55" s="39">
        <v>6</v>
      </c>
      <c r="AF55" s="39">
        <v>0</v>
      </c>
      <c r="AG55" s="39">
        <v>7</v>
      </c>
      <c r="AH55" s="39">
        <v>0</v>
      </c>
      <c r="AI55" s="39">
        <v>4</v>
      </c>
      <c r="AJ55" s="39">
        <v>0</v>
      </c>
    </row>
    <row r="56" spans="1:36" s="39" customFormat="1" ht="10.8" customHeight="1" x14ac:dyDescent="0.2">
      <c r="A56" s="39" t="s">
        <v>33</v>
      </c>
      <c r="B56" s="14" t="s">
        <v>33</v>
      </c>
      <c r="C56" s="187" t="s">
        <v>496</v>
      </c>
      <c r="D56" s="187"/>
      <c r="E56" s="207">
        <v>2</v>
      </c>
      <c r="F56" s="207">
        <v>0</v>
      </c>
      <c r="G56" s="207"/>
      <c r="H56" s="207">
        <v>6</v>
      </c>
      <c r="I56" s="207">
        <v>59</v>
      </c>
      <c r="J56" s="207">
        <v>59</v>
      </c>
      <c r="K56" s="207">
        <v>59</v>
      </c>
      <c r="L56" s="207">
        <v>59</v>
      </c>
      <c r="M56" s="207">
        <v>60</v>
      </c>
      <c r="N56" s="207">
        <v>60</v>
      </c>
      <c r="O56" s="207">
        <v>60</v>
      </c>
      <c r="P56" s="207">
        <v>60</v>
      </c>
      <c r="Q56" s="207">
        <v>61</v>
      </c>
      <c r="R56" s="207">
        <v>60</v>
      </c>
      <c r="S56" s="207">
        <v>0</v>
      </c>
      <c r="T56" s="207">
        <v>0</v>
      </c>
      <c r="U56" s="207">
        <v>83</v>
      </c>
      <c r="V56" s="207">
        <v>80</v>
      </c>
      <c r="W56" s="207">
        <v>84</v>
      </c>
      <c r="X56" s="207">
        <v>0</v>
      </c>
      <c r="Y56" s="207">
        <v>61</v>
      </c>
      <c r="Z56" s="207">
        <v>50</v>
      </c>
      <c r="AA56" s="207">
        <v>50</v>
      </c>
      <c r="AB56" s="207">
        <v>53</v>
      </c>
      <c r="AC56" s="207">
        <v>69</v>
      </c>
      <c r="AD56" s="207">
        <v>49</v>
      </c>
      <c r="AE56" s="207">
        <v>42</v>
      </c>
      <c r="AF56" s="207">
        <v>0</v>
      </c>
      <c r="AG56" s="207">
        <v>104</v>
      </c>
      <c r="AH56" s="207">
        <v>0</v>
      </c>
      <c r="AI56" s="207">
        <v>27</v>
      </c>
      <c r="AJ56" s="207">
        <v>42</v>
      </c>
    </row>
    <row r="57" spans="1:36" s="39" customFormat="1" ht="10.8" customHeight="1" x14ac:dyDescent="0.2">
      <c r="A57" s="39" t="s">
        <v>33</v>
      </c>
      <c r="B57" s="14" t="s">
        <v>33</v>
      </c>
      <c r="C57" s="14" t="s">
        <v>35</v>
      </c>
      <c r="D57" s="14" t="s">
        <v>338</v>
      </c>
      <c r="E57" s="39">
        <v>36</v>
      </c>
      <c r="F57" s="39">
        <v>1</v>
      </c>
      <c r="H57" s="39">
        <v>46</v>
      </c>
      <c r="I57" s="39">
        <v>29</v>
      </c>
      <c r="J57" s="39">
        <v>29</v>
      </c>
      <c r="K57" s="39">
        <v>29</v>
      </c>
      <c r="L57" s="39">
        <v>30</v>
      </c>
      <c r="M57" s="39">
        <v>39</v>
      </c>
      <c r="N57" s="39">
        <v>39</v>
      </c>
      <c r="O57" s="39">
        <v>39</v>
      </c>
      <c r="P57" s="39">
        <v>39</v>
      </c>
      <c r="Q57" s="39">
        <v>36</v>
      </c>
      <c r="R57" s="39">
        <v>36</v>
      </c>
      <c r="S57" s="39">
        <v>0</v>
      </c>
      <c r="T57" s="39">
        <v>0</v>
      </c>
      <c r="U57" s="39">
        <v>24</v>
      </c>
      <c r="V57" s="39">
        <v>24</v>
      </c>
      <c r="W57" s="39">
        <v>25</v>
      </c>
      <c r="X57" s="39">
        <v>0</v>
      </c>
      <c r="Y57" s="39">
        <v>48</v>
      </c>
      <c r="Z57" s="39">
        <v>13</v>
      </c>
      <c r="AA57" s="39">
        <v>25</v>
      </c>
      <c r="AB57" s="39">
        <v>25</v>
      </c>
      <c r="AC57" s="39">
        <v>17</v>
      </c>
      <c r="AD57" s="39">
        <v>9</v>
      </c>
      <c r="AE57" s="39">
        <v>22</v>
      </c>
      <c r="AF57" s="39">
        <v>0</v>
      </c>
      <c r="AG57" s="39">
        <v>16</v>
      </c>
      <c r="AH57" s="39">
        <v>0</v>
      </c>
      <c r="AI57" s="39">
        <v>8</v>
      </c>
      <c r="AJ57" s="39">
        <v>27</v>
      </c>
    </row>
    <row r="58" spans="1:36" s="39" customFormat="1" ht="10.8" customHeight="1" x14ac:dyDescent="0.2">
      <c r="A58" s="39" t="s">
        <v>33</v>
      </c>
      <c r="B58" s="14" t="s">
        <v>33</v>
      </c>
      <c r="C58" s="14" t="s">
        <v>35</v>
      </c>
      <c r="D58" s="14" t="s">
        <v>460</v>
      </c>
      <c r="E58" s="39">
        <v>50</v>
      </c>
      <c r="F58" s="39">
        <v>0</v>
      </c>
      <c r="H58" s="39">
        <v>54</v>
      </c>
      <c r="I58" s="39">
        <v>27</v>
      </c>
      <c r="J58" s="39">
        <v>27</v>
      </c>
      <c r="K58" s="39">
        <v>27</v>
      </c>
      <c r="L58" s="39">
        <v>27</v>
      </c>
      <c r="M58" s="39">
        <v>17</v>
      </c>
      <c r="N58" s="39">
        <v>18</v>
      </c>
      <c r="O58" s="39">
        <v>17</v>
      </c>
      <c r="P58" s="39">
        <v>17</v>
      </c>
      <c r="Q58" s="39">
        <v>33</v>
      </c>
      <c r="R58" s="39">
        <v>33</v>
      </c>
      <c r="S58" s="39">
        <v>0</v>
      </c>
      <c r="T58" s="39">
        <v>0</v>
      </c>
      <c r="U58" s="39">
        <v>26</v>
      </c>
      <c r="V58" s="39">
        <v>27</v>
      </c>
      <c r="W58" s="39">
        <v>26</v>
      </c>
      <c r="X58" s="39">
        <v>0</v>
      </c>
      <c r="Y58" s="39">
        <v>41</v>
      </c>
      <c r="Z58" s="39">
        <v>14</v>
      </c>
      <c r="AA58" s="39">
        <v>20</v>
      </c>
      <c r="AB58" s="39">
        <v>24</v>
      </c>
      <c r="AC58" s="39">
        <v>17</v>
      </c>
      <c r="AD58" s="39">
        <v>10</v>
      </c>
      <c r="AE58" s="39">
        <v>21</v>
      </c>
      <c r="AF58" s="39">
        <v>0</v>
      </c>
      <c r="AG58" s="39">
        <v>45</v>
      </c>
      <c r="AH58" s="39">
        <v>0</v>
      </c>
      <c r="AI58" s="39">
        <v>12</v>
      </c>
      <c r="AJ58" s="39">
        <v>24</v>
      </c>
    </row>
    <row r="59" spans="1:36" s="39" customFormat="1" ht="10.8" customHeight="1" x14ac:dyDescent="0.2">
      <c r="A59" s="39" t="s">
        <v>33</v>
      </c>
      <c r="B59" s="14" t="s">
        <v>33</v>
      </c>
      <c r="C59" s="14" t="s">
        <v>35</v>
      </c>
      <c r="D59" s="14" t="s">
        <v>478</v>
      </c>
      <c r="E59" s="39">
        <v>52</v>
      </c>
      <c r="F59" s="39">
        <v>0</v>
      </c>
      <c r="H59" s="39">
        <v>54</v>
      </c>
      <c r="I59" s="39">
        <v>25</v>
      </c>
      <c r="J59" s="39">
        <v>25</v>
      </c>
      <c r="K59" s="39">
        <v>25</v>
      </c>
      <c r="L59" s="39">
        <v>25</v>
      </c>
      <c r="M59" s="39">
        <v>30</v>
      </c>
      <c r="N59" s="39">
        <v>30</v>
      </c>
      <c r="O59" s="39">
        <v>30</v>
      </c>
      <c r="P59" s="39">
        <v>30</v>
      </c>
      <c r="Q59" s="39">
        <v>31</v>
      </c>
      <c r="R59" s="39">
        <v>31</v>
      </c>
      <c r="S59" s="39">
        <v>0</v>
      </c>
      <c r="T59" s="39">
        <v>0</v>
      </c>
      <c r="U59" s="39">
        <v>32</v>
      </c>
      <c r="V59" s="39">
        <v>33</v>
      </c>
      <c r="W59" s="39">
        <v>31</v>
      </c>
      <c r="X59" s="39">
        <v>0</v>
      </c>
      <c r="Y59" s="39">
        <v>31</v>
      </c>
      <c r="Z59" s="39">
        <v>34</v>
      </c>
      <c r="AA59" s="39">
        <v>25</v>
      </c>
      <c r="AB59" s="39">
        <v>33</v>
      </c>
      <c r="AC59" s="39">
        <v>16</v>
      </c>
      <c r="AD59" s="39">
        <v>13</v>
      </c>
      <c r="AE59" s="39">
        <v>15</v>
      </c>
      <c r="AF59" s="39">
        <v>0</v>
      </c>
      <c r="AG59" s="39">
        <v>210</v>
      </c>
      <c r="AH59" s="39">
        <v>0</v>
      </c>
      <c r="AI59" s="39">
        <v>11</v>
      </c>
      <c r="AJ59" s="39">
        <v>32</v>
      </c>
    </row>
    <row r="60" spans="1:36" s="39" customFormat="1" ht="10.8" customHeight="1" x14ac:dyDescent="0.2">
      <c r="A60" s="39" t="s">
        <v>33</v>
      </c>
      <c r="B60" s="14" t="s">
        <v>33</v>
      </c>
      <c r="C60" s="14" t="s">
        <v>35</v>
      </c>
      <c r="D60" s="14" t="s">
        <v>721</v>
      </c>
      <c r="E60" s="39">
        <v>18</v>
      </c>
      <c r="F60" s="39">
        <v>1</v>
      </c>
      <c r="H60" s="39">
        <v>23</v>
      </c>
      <c r="I60" s="39">
        <v>19</v>
      </c>
      <c r="J60" s="39">
        <v>19</v>
      </c>
      <c r="K60" s="39">
        <v>19</v>
      </c>
      <c r="L60" s="39">
        <v>19</v>
      </c>
      <c r="M60" s="39">
        <v>19</v>
      </c>
      <c r="N60" s="39">
        <v>20</v>
      </c>
      <c r="O60" s="39">
        <v>20</v>
      </c>
      <c r="P60" s="39">
        <v>20</v>
      </c>
      <c r="Q60" s="39">
        <v>15</v>
      </c>
      <c r="R60" s="39">
        <v>15</v>
      </c>
      <c r="S60" s="39">
        <v>0</v>
      </c>
      <c r="T60" s="39">
        <v>0</v>
      </c>
      <c r="U60" s="39">
        <v>19</v>
      </c>
      <c r="V60" s="39">
        <v>19</v>
      </c>
      <c r="W60" s="39">
        <v>19</v>
      </c>
      <c r="X60" s="39">
        <v>0</v>
      </c>
      <c r="Y60" s="39">
        <v>14</v>
      </c>
      <c r="Z60" s="39">
        <v>11</v>
      </c>
      <c r="AA60" s="39">
        <v>14</v>
      </c>
      <c r="AB60" s="39">
        <v>19</v>
      </c>
      <c r="AC60" s="39">
        <v>17</v>
      </c>
      <c r="AD60" s="39">
        <v>12</v>
      </c>
      <c r="AE60" s="39">
        <v>15</v>
      </c>
      <c r="AF60" s="39">
        <v>0</v>
      </c>
      <c r="AG60" s="39">
        <v>34</v>
      </c>
      <c r="AH60" s="39">
        <v>0</v>
      </c>
      <c r="AI60" s="39">
        <v>5</v>
      </c>
      <c r="AJ60" s="39">
        <v>13</v>
      </c>
    </row>
    <row r="61" spans="1:36" s="39" customFormat="1" ht="10.8" customHeight="1" x14ac:dyDescent="0.2">
      <c r="A61" s="39" t="s">
        <v>33</v>
      </c>
      <c r="B61" s="14" t="s">
        <v>33</v>
      </c>
      <c r="C61" s="187" t="s">
        <v>497</v>
      </c>
      <c r="D61" s="187"/>
      <c r="E61" s="207">
        <v>156</v>
      </c>
      <c r="F61" s="207">
        <v>2</v>
      </c>
      <c r="G61" s="207"/>
      <c r="H61" s="207">
        <v>177</v>
      </c>
      <c r="I61" s="207">
        <v>100</v>
      </c>
      <c r="J61" s="207">
        <v>100</v>
      </c>
      <c r="K61" s="207">
        <v>100</v>
      </c>
      <c r="L61" s="207">
        <v>101</v>
      </c>
      <c r="M61" s="207">
        <v>105</v>
      </c>
      <c r="N61" s="207">
        <v>107</v>
      </c>
      <c r="O61" s="207">
        <v>106</v>
      </c>
      <c r="P61" s="207">
        <v>106</v>
      </c>
      <c r="Q61" s="207">
        <v>115</v>
      </c>
      <c r="R61" s="207">
        <v>115</v>
      </c>
      <c r="S61" s="207">
        <v>0</v>
      </c>
      <c r="T61" s="207">
        <v>0</v>
      </c>
      <c r="U61" s="207">
        <v>101</v>
      </c>
      <c r="V61" s="207">
        <v>103</v>
      </c>
      <c r="W61" s="207">
        <v>101</v>
      </c>
      <c r="X61" s="207">
        <v>0</v>
      </c>
      <c r="Y61" s="207">
        <v>134</v>
      </c>
      <c r="Z61" s="207">
        <v>72</v>
      </c>
      <c r="AA61" s="207">
        <v>84</v>
      </c>
      <c r="AB61" s="207">
        <v>101</v>
      </c>
      <c r="AC61" s="207">
        <v>67</v>
      </c>
      <c r="AD61" s="207">
        <v>44</v>
      </c>
      <c r="AE61" s="207">
        <v>73</v>
      </c>
      <c r="AF61" s="207">
        <v>0</v>
      </c>
      <c r="AG61" s="207">
        <v>305</v>
      </c>
      <c r="AH61" s="207">
        <v>0</v>
      </c>
      <c r="AI61" s="207">
        <v>36</v>
      </c>
      <c r="AJ61" s="207">
        <v>96</v>
      </c>
    </row>
    <row r="62" spans="1:36" s="39" customFormat="1" ht="10.8" customHeight="1" x14ac:dyDescent="0.2">
      <c r="A62" s="39" t="s">
        <v>33</v>
      </c>
      <c r="B62" s="14" t="s">
        <v>33</v>
      </c>
      <c r="C62" s="14" t="s">
        <v>38</v>
      </c>
      <c r="D62" s="14" t="s">
        <v>338</v>
      </c>
      <c r="E62" s="39">
        <v>1</v>
      </c>
      <c r="F62" s="39">
        <v>1</v>
      </c>
      <c r="H62" s="39">
        <v>3</v>
      </c>
      <c r="I62" s="39">
        <v>18</v>
      </c>
      <c r="J62" s="39">
        <v>18</v>
      </c>
      <c r="K62" s="39">
        <v>18</v>
      </c>
      <c r="L62" s="39">
        <v>18</v>
      </c>
      <c r="M62" s="39">
        <v>19</v>
      </c>
      <c r="N62" s="39">
        <v>19</v>
      </c>
      <c r="O62" s="39">
        <v>19</v>
      </c>
      <c r="P62" s="39">
        <v>19</v>
      </c>
      <c r="Q62" s="39">
        <v>12</v>
      </c>
      <c r="R62" s="39">
        <v>12</v>
      </c>
      <c r="S62" s="39">
        <v>0</v>
      </c>
      <c r="T62" s="39">
        <v>0</v>
      </c>
      <c r="U62" s="39">
        <v>15</v>
      </c>
      <c r="V62" s="39">
        <v>15</v>
      </c>
      <c r="W62" s="39">
        <v>16</v>
      </c>
      <c r="X62" s="39">
        <v>0</v>
      </c>
      <c r="Y62" s="39">
        <v>21</v>
      </c>
      <c r="Z62" s="39">
        <v>9</v>
      </c>
      <c r="AA62" s="39">
        <v>11</v>
      </c>
      <c r="AB62" s="39">
        <v>11</v>
      </c>
      <c r="AC62" s="39">
        <v>8</v>
      </c>
      <c r="AD62" s="39">
        <v>7</v>
      </c>
      <c r="AE62" s="39">
        <v>11</v>
      </c>
      <c r="AF62" s="39">
        <v>0</v>
      </c>
      <c r="AG62" s="39">
        <v>7</v>
      </c>
      <c r="AH62" s="39">
        <v>0</v>
      </c>
      <c r="AI62" s="39">
        <v>3</v>
      </c>
      <c r="AJ62" s="39">
        <v>10</v>
      </c>
    </row>
    <row r="63" spans="1:36" s="39" customFormat="1" ht="10.8" customHeight="1" x14ac:dyDescent="0.2">
      <c r="A63" s="39" t="s">
        <v>33</v>
      </c>
      <c r="B63" s="14" t="s">
        <v>33</v>
      </c>
      <c r="C63" s="14" t="s">
        <v>38</v>
      </c>
      <c r="D63" s="14" t="s">
        <v>460</v>
      </c>
      <c r="E63" s="39">
        <v>1</v>
      </c>
      <c r="F63" s="39">
        <v>0</v>
      </c>
      <c r="H63" s="39">
        <v>3</v>
      </c>
      <c r="I63" s="39">
        <v>7</v>
      </c>
      <c r="J63" s="39">
        <v>7</v>
      </c>
      <c r="K63" s="39">
        <v>7</v>
      </c>
      <c r="L63" s="39">
        <v>7</v>
      </c>
      <c r="M63" s="39">
        <v>13</v>
      </c>
      <c r="N63" s="39">
        <v>12</v>
      </c>
      <c r="O63" s="39">
        <v>13</v>
      </c>
      <c r="P63" s="39">
        <v>13</v>
      </c>
      <c r="Q63" s="39">
        <v>13</v>
      </c>
      <c r="R63" s="39">
        <v>13</v>
      </c>
      <c r="S63" s="39">
        <v>0</v>
      </c>
      <c r="T63" s="39">
        <v>0</v>
      </c>
      <c r="U63" s="39">
        <v>15</v>
      </c>
      <c r="V63" s="39">
        <v>14</v>
      </c>
      <c r="W63" s="39">
        <v>15</v>
      </c>
      <c r="X63" s="39">
        <v>0</v>
      </c>
      <c r="Y63" s="39">
        <v>17</v>
      </c>
      <c r="Z63" s="39">
        <v>18</v>
      </c>
      <c r="AA63" s="39">
        <v>18</v>
      </c>
      <c r="AB63" s="39">
        <v>18</v>
      </c>
      <c r="AC63" s="39">
        <v>8</v>
      </c>
      <c r="AD63" s="39">
        <v>8</v>
      </c>
      <c r="AE63" s="39">
        <v>0</v>
      </c>
      <c r="AF63" s="39">
        <v>0</v>
      </c>
      <c r="AG63" s="39">
        <v>79</v>
      </c>
      <c r="AH63" s="39">
        <v>0</v>
      </c>
      <c r="AI63" s="39">
        <v>0</v>
      </c>
      <c r="AJ63" s="39">
        <v>9</v>
      </c>
    </row>
    <row r="64" spans="1:36" s="39" customFormat="1" ht="10.8" customHeight="1" x14ac:dyDescent="0.2">
      <c r="A64" s="39" t="s">
        <v>33</v>
      </c>
      <c r="B64" s="14" t="s">
        <v>33</v>
      </c>
      <c r="C64" s="14" t="s">
        <v>38</v>
      </c>
      <c r="D64" s="14" t="s">
        <v>478</v>
      </c>
      <c r="E64" s="39">
        <v>4</v>
      </c>
      <c r="F64" s="39">
        <v>0</v>
      </c>
      <c r="H64" s="39">
        <v>5</v>
      </c>
      <c r="I64" s="39">
        <v>12</v>
      </c>
      <c r="J64" s="39">
        <v>12</v>
      </c>
      <c r="K64" s="39">
        <v>12</v>
      </c>
      <c r="L64" s="39">
        <v>12</v>
      </c>
      <c r="M64" s="39">
        <v>18</v>
      </c>
      <c r="N64" s="39">
        <v>18</v>
      </c>
      <c r="O64" s="39">
        <v>18</v>
      </c>
      <c r="P64" s="39">
        <v>18</v>
      </c>
      <c r="Q64" s="39">
        <v>18</v>
      </c>
      <c r="R64" s="39">
        <v>19</v>
      </c>
      <c r="S64" s="39">
        <v>0</v>
      </c>
      <c r="T64" s="39">
        <v>0</v>
      </c>
      <c r="U64" s="39">
        <v>13</v>
      </c>
      <c r="V64" s="39">
        <v>16</v>
      </c>
      <c r="W64" s="39">
        <v>15</v>
      </c>
      <c r="X64" s="39">
        <v>0</v>
      </c>
      <c r="Y64" s="39">
        <v>18</v>
      </c>
      <c r="Z64" s="39">
        <v>15</v>
      </c>
      <c r="AA64" s="39">
        <v>18</v>
      </c>
      <c r="AB64" s="39">
        <v>17</v>
      </c>
      <c r="AC64" s="39">
        <v>13</v>
      </c>
      <c r="AD64" s="39">
        <v>10</v>
      </c>
      <c r="AE64" s="39">
        <v>0</v>
      </c>
      <c r="AF64" s="39">
        <v>0</v>
      </c>
      <c r="AG64" s="39">
        <v>25</v>
      </c>
      <c r="AH64" s="39">
        <v>0</v>
      </c>
      <c r="AI64" s="39">
        <v>2</v>
      </c>
      <c r="AJ64" s="39">
        <v>10</v>
      </c>
    </row>
    <row r="65" spans="1:36" s="39" customFormat="1" ht="10.8" customHeight="1" x14ac:dyDescent="0.2">
      <c r="A65" s="39" t="s">
        <v>33</v>
      </c>
      <c r="B65" s="14" t="s">
        <v>33</v>
      </c>
      <c r="C65" s="14" t="s">
        <v>38</v>
      </c>
      <c r="D65" s="14" t="s">
        <v>721</v>
      </c>
      <c r="E65" s="39">
        <v>0</v>
      </c>
      <c r="F65" s="39">
        <v>0</v>
      </c>
      <c r="H65" s="39">
        <v>0</v>
      </c>
      <c r="I65" s="39">
        <v>10</v>
      </c>
      <c r="J65" s="39">
        <v>10</v>
      </c>
      <c r="K65" s="39">
        <v>10</v>
      </c>
      <c r="L65" s="39">
        <v>10</v>
      </c>
      <c r="M65" s="39">
        <v>5</v>
      </c>
      <c r="N65" s="39">
        <v>5</v>
      </c>
      <c r="O65" s="39">
        <v>5</v>
      </c>
      <c r="P65" s="39">
        <v>5</v>
      </c>
      <c r="Q65" s="39">
        <v>12</v>
      </c>
      <c r="R65" s="39">
        <v>12</v>
      </c>
      <c r="S65" s="39">
        <v>0</v>
      </c>
      <c r="T65" s="39">
        <v>0</v>
      </c>
      <c r="U65" s="39">
        <v>13</v>
      </c>
      <c r="V65" s="39">
        <v>15</v>
      </c>
      <c r="W65" s="39">
        <v>14</v>
      </c>
      <c r="X65" s="39">
        <v>0</v>
      </c>
      <c r="Y65" s="39">
        <v>12</v>
      </c>
      <c r="Z65" s="39">
        <v>5</v>
      </c>
      <c r="AA65" s="39">
        <v>6</v>
      </c>
      <c r="AB65" s="39">
        <v>6</v>
      </c>
      <c r="AC65" s="39">
        <v>1</v>
      </c>
      <c r="AD65" s="39">
        <v>1</v>
      </c>
      <c r="AE65" s="39">
        <v>0</v>
      </c>
      <c r="AF65" s="39">
        <v>0</v>
      </c>
      <c r="AG65" s="39">
        <v>10</v>
      </c>
      <c r="AH65" s="39">
        <v>0</v>
      </c>
      <c r="AI65" s="39">
        <v>0</v>
      </c>
      <c r="AJ65" s="39">
        <v>5</v>
      </c>
    </row>
    <row r="66" spans="1:36" s="39" customFormat="1" ht="10.8" customHeight="1" x14ac:dyDescent="0.2">
      <c r="A66" s="39" t="s">
        <v>33</v>
      </c>
      <c r="B66" s="14" t="s">
        <v>33</v>
      </c>
      <c r="C66" s="187" t="s">
        <v>498</v>
      </c>
      <c r="D66" s="187"/>
      <c r="E66" s="207">
        <v>6</v>
      </c>
      <c r="F66" s="207">
        <v>1</v>
      </c>
      <c r="G66" s="207"/>
      <c r="H66" s="207">
        <v>11</v>
      </c>
      <c r="I66" s="207">
        <v>47</v>
      </c>
      <c r="J66" s="207">
        <v>47</v>
      </c>
      <c r="K66" s="207">
        <v>47</v>
      </c>
      <c r="L66" s="207">
        <v>47</v>
      </c>
      <c r="M66" s="207">
        <v>55</v>
      </c>
      <c r="N66" s="207">
        <v>54</v>
      </c>
      <c r="O66" s="207">
        <v>55</v>
      </c>
      <c r="P66" s="207">
        <v>55</v>
      </c>
      <c r="Q66" s="207">
        <v>55</v>
      </c>
      <c r="R66" s="207">
        <v>56</v>
      </c>
      <c r="S66" s="207">
        <v>0</v>
      </c>
      <c r="T66" s="207">
        <v>0</v>
      </c>
      <c r="U66" s="207">
        <v>56</v>
      </c>
      <c r="V66" s="207">
        <v>60</v>
      </c>
      <c r="W66" s="207">
        <v>60</v>
      </c>
      <c r="X66" s="207">
        <v>0</v>
      </c>
      <c r="Y66" s="207">
        <v>68</v>
      </c>
      <c r="Z66" s="207">
        <v>47</v>
      </c>
      <c r="AA66" s="207">
        <v>53</v>
      </c>
      <c r="AB66" s="207">
        <v>52</v>
      </c>
      <c r="AC66" s="207">
        <v>30</v>
      </c>
      <c r="AD66" s="207">
        <v>26</v>
      </c>
      <c r="AE66" s="207">
        <v>11</v>
      </c>
      <c r="AF66" s="207">
        <v>0</v>
      </c>
      <c r="AG66" s="207">
        <v>121</v>
      </c>
      <c r="AH66" s="207">
        <v>0</v>
      </c>
      <c r="AI66" s="207">
        <v>5</v>
      </c>
      <c r="AJ66" s="207">
        <v>34</v>
      </c>
    </row>
    <row r="67" spans="1:36" s="39" customFormat="1" ht="10.8" customHeight="1" x14ac:dyDescent="0.2">
      <c r="A67" s="39" t="s">
        <v>33</v>
      </c>
      <c r="B67" s="14" t="s">
        <v>33</v>
      </c>
      <c r="C67" s="14" t="s">
        <v>36</v>
      </c>
      <c r="D67" s="14" t="s">
        <v>338</v>
      </c>
      <c r="E67" s="39">
        <v>2</v>
      </c>
      <c r="F67" s="39">
        <v>0</v>
      </c>
      <c r="H67" s="39">
        <v>11</v>
      </c>
      <c r="I67" s="39">
        <v>22</v>
      </c>
      <c r="J67" s="39">
        <v>22</v>
      </c>
      <c r="K67" s="39">
        <v>22</v>
      </c>
      <c r="L67" s="39">
        <v>22</v>
      </c>
      <c r="M67" s="39">
        <v>25</v>
      </c>
      <c r="N67" s="39">
        <v>23</v>
      </c>
      <c r="O67" s="39">
        <v>23</v>
      </c>
      <c r="P67" s="39">
        <v>25</v>
      </c>
      <c r="Q67" s="39">
        <v>19</v>
      </c>
      <c r="R67" s="39">
        <v>21</v>
      </c>
      <c r="S67" s="39">
        <v>0</v>
      </c>
      <c r="T67" s="39">
        <v>0</v>
      </c>
      <c r="U67" s="39">
        <v>19</v>
      </c>
      <c r="V67" s="39">
        <v>20</v>
      </c>
      <c r="W67" s="39">
        <v>19</v>
      </c>
      <c r="X67" s="39">
        <v>0</v>
      </c>
      <c r="Y67" s="39">
        <v>30</v>
      </c>
      <c r="Z67" s="39">
        <v>14</v>
      </c>
      <c r="AA67" s="39">
        <v>22</v>
      </c>
      <c r="AB67" s="39">
        <v>21</v>
      </c>
      <c r="AC67" s="39">
        <v>21</v>
      </c>
      <c r="AD67" s="39">
        <v>18</v>
      </c>
      <c r="AE67" s="39">
        <v>0</v>
      </c>
      <c r="AF67" s="39">
        <v>0</v>
      </c>
      <c r="AG67" s="39">
        <v>12</v>
      </c>
      <c r="AH67" s="39">
        <v>0</v>
      </c>
      <c r="AI67" s="39">
        <v>1</v>
      </c>
      <c r="AJ67" s="39">
        <v>14</v>
      </c>
    </row>
    <row r="68" spans="1:36" s="39" customFormat="1" ht="10.8" customHeight="1" x14ac:dyDescent="0.2">
      <c r="A68" s="39" t="s">
        <v>33</v>
      </c>
      <c r="B68" s="14" t="s">
        <v>33</v>
      </c>
      <c r="C68" s="14" t="s">
        <v>36</v>
      </c>
      <c r="D68" s="14" t="s">
        <v>460</v>
      </c>
      <c r="E68" s="39">
        <v>5</v>
      </c>
      <c r="F68" s="39">
        <v>0</v>
      </c>
      <c r="H68" s="39">
        <v>36</v>
      </c>
      <c r="I68" s="39">
        <v>18</v>
      </c>
      <c r="J68" s="39">
        <v>18</v>
      </c>
      <c r="K68" s="39">
        <v>18</v>
      </c>
      <c r="L68" s="39">
        <v>18</v>
      </c>
      <c r="M68" s="39">
        <v>21</v>
      </c>
      <c r="N68" s="39">
        <v>17</v>
      </c>
      <c r="O68" s="39">
        <v>22</v>
      </c>
      <c r="P68" s="39">
        <v>21</v>
      </c>
      <c r="Q68" s="39">
        <v>23</v>
      </c>
      <c r="R68" s="39">
        <v>22</v>
      </c>
      <c r="S68" s="39">
        <v>0</v>
      </c>
      <c r="T68" s="39">
        <v>0</v>
      </c>
      <c r="U68" s="39">
        <v>24</v>
      </c>
      <c r="V68" s="39">
        <v>27</v>
      </c>
      <c r="W68" s="39">
        <v>24</v>
      </c>
      <c r="X68" s="39">
        <v>0</v>
      </c>
      <c r="Y68" s="39">
        <v>25</v>
      </c>
      <c r="Z68" s="39">
        <v>17</v>
      </c>
      <c r="AA68" s="39">
        <v>20</v>
      </c>
      <c r="AB68" s="39">
        <v>20</v>
      </c>
      <c r="AC68" s="39">
        <v>19</v>
      </c>
      <c r="AD68" s="39">
        <v>14</v>
      </c>
      <c r="AE68" s="39">
        <v>9</v>
      </c>
      <c r="AF68" s="39">
        <v>0</v>
      </c>
      <c r="AG68" s="39">
        <v>124</v>
      </c>
      <c r="AH68" s="39">
        <v>0</v>
      </c>
      <c r="AI68" s="39">
        <v>5</v>
      </c>
      <c r="AJ68" s="39">
        <v>12</v>
      </c>
    </row>
    <row r="69" spans="1:36" s="39" customFormat="1" ht="10.8" customHeight="1" x14ac:dyDescent="0.2">
      <c r="A69" s="39" t="s">
        <v>33</v>
      </c>
      <c r="B69" s="14" t="s">
        <v>33</v>
      </c>
      <c r="C69" s="14" t="s">
        <v>36</v>
      </c>
      <c r="D69" s="14" t="s">
        <v>478</v>
      </c>
      <c r="E69" s="39">
        <v>3</v>
      </c>
      <c r="F69" s="39">
        <v>1</v>
      </c>
      <c r="H69" s="39">
        <v>31</v>
      </c>
      <c r="I69" s="39">
        <v>21</v>
      </c>
      <c r="J69" s="39">
        <v>21</v>
      </c>
      <c r="K69" s="39">
        <v>21</v>
      </c>
      <c r="L69" s="39">
        <v>21</v>
      </c>
      <c r="M69" s="39">
        <v>29</v>
      </c>
      <c r="N69" s="39">
        <v>29</v>
      </c>
      <c r="O69" s="39">
        <v>29</v>
      </c>
      <c r="P69" s="39">
        <v>29</v>
      </c>
      <c r="Q69" s="39">
        <v>24</v>
      </c>
      <c r="R69" s="39">
        <v>24</v>
      </c>
      <c r="S69" s="39">
        <v>0</v>
      </c>
      <c r="T69" s="39">
        <v>0</v>
      </c>
      <c r="U69" s="39">
        <v>26</v>
      </c>
      <c r="V69" s="39">
        <v>26</v>
      </c>
      <c r="W69" s="39">
        <v>26</v>
      </c>
      <c r="X69" s="39">
        <v>0</v>
      </c>
      <c r="Y69" s="39">
        <v>33</v>
      </c>
      <c r="Z69" s="39">
        <v>20</v>
      </c>
      <c r="AA69" s="39">
        <v>24</v>
      </c>
      <c r="AB69" s="39">
        <v>25</v>
      </c>
      <c r="AC69" s="39">
        <v>8</v>
      </c>
      <c r="AD69" s="39">
        <v>7</v>
      </c>
      <c r="AE69" s="39">
        <v>9</v>
      </c>
      <c r="AF69" s="39">
        <v>0</v>
      </c>
      <c r="AG69" s="39">
        <v>35</v>
      </c>
      <c r="AH69" s="39">
        <v>0</v>
      </c>
      <c r="AI69" s="39">
        <v>9</v>
      </c>
      <c r="AJ69" s="39">
        <v>17</v>
      </c>
    </row>
    <row r="70" spans="1:36" s="39" customFormat="1" ht="10.8" customHeight="1" x14ac:dyDescent="0.2">
      <c r="A70" s="39" t="s">
        <v>33</v>
      </c>
      <c r="B70" s="14" t="s">
        <v>33</v>
      </c>
      <c r="C70" s="14" t="s">
        <v>36</v>
      </c>
      <c r="D70" s="14" t="s">
        <v>721</v>
      </c>
      <c r="E70" s="39">
        <v>8</v>
      </c>
      <c r="F70" s="39">
        <v>0</v>
      </c>
      <c r="H70" s="39">
        <v>11</v>
      </c>
      <c r="I70" s="39">
        <v>9</v>
      </c>
      <c r="J70" s="39">
        <v>9</v>
      </c>
      <c r="K70" s="39">
        <v>9</v>
      </c>
      <c r="L70" s="39">
        <v>9</v>
      </c>
      <c r="M70" s="39">
        <v>14</v>
      </c>
      <c r="N70" s="39">
        <v>14</v>
      </c>
      <c r="O70" s="39">
        <v>14</v>
      </c>
      <c r="P70" s="39">
        <v>14</v>
      </c>
      <c r="Q70" s="39">
        <v>13</v>
      </c>
      <c r="R70" s="39">
        <v>13</v>
      </c>
      <c r="S70" s="39">
        <v>0</v>
      </c>
      <c r="T70" s="39">
        <v>0</v>
      </c>
      <c r="U70" s="39">
        <v>9</v>
      </c>
      <c r="V70" s="39">
        <v>9</v>
      </c>
      <c r="W70" s="39">
        <v>9</v>
      </c>
      <c r="X70" s="39">
        <v>0</v>
      </c>
      <c r="Y70" s="39">
        <v>13</v>
      </c>
      <c r="Z70" s="39">
        <v>12</v>
      </c>
      <c r="AA70" s="39">
        <v>11</v>
      </c>
      <c r="AB70" s="39">
        <v>11</v>
      </c>
      <c r="AC70" s="39">
        <v>7</v>
      </c>
      <c r="AD70" s="39">
        <v>5</v>
      </c>
      <c r="AE70" s="39">
        <v>7</v>
      </c>
      <c r="AF70" s="39">
        <v>0</v>
      </c>
      <c r="AG70" s="39">
        <v>218</v>
      </c>
      <c r="AH70" s="39">
        <v>0</v>
      </c>
      <c r="AI70" s="39">
        <v>0</v>
      </c>
      <c r="AJ70" s="39">
        <v>6</v>
      </c>
    </row>
    <row r="71" spans="1:36" s="39" customFormat="1" ht="10.8" customHeight="1" x14ac:dyDescent="0.2">
      <c r="A71" s="39" t="s">
        <v>33</v>
      </c>
      <c r="B71" s="14" t="s">
        <v>33</v>
      </c>
      <c r="C71" s="187" t="s">
        <v>499</v>
      </c>
      <c r="D71" s="187"/>
      <c r="E71" s="207">
        <v>18</v>
      </c>
      <c r="F71" s="207">
        <v>1</v>
      </c>
      <c r="G71" s="207"/>
      <c r="H71" s="207">
        <v>89</v>
      </c>
      <c r="I71" s="207">
        <v>70</v>
      </c>
      <c r="J71" s="207">
        <v>70</v>
      </c>
      <c r="K71" s="207">
        <v>70</v>
      </c>
      <c r="L71" s="207">
        <v>70</v>
      </c>
      <c r="M71" s="207">
        <v>89</v>
      </c>
      <c r="N71" s="207">
        <v>83</v>
      </c>
      <c r="O71" s="207">
        <v>88</v>
      </c>
      <c r="P71" s="207">
        <v>89</v>
      </c>
      <c r="Q71" s="207">
        <v>79</v>
      </c>
      <c r="R71" s="207">
        <v>80</v>
      </c>
      <c r="S71" s="207">
        <v>0</v>
      </c>
      <c r="T71" s="207">
        <v>0</v>
      </c>
      <c r="U71" s="207">
        <v>78</v>
      </c>
      <c r="V71" s="207">
        <v>82</v>
      </c>
      <c r="W71" s="207">
        <v>78</v>
      </c>
      <c r="X71" s="207">
        <v>0</v>
      </c>
      <c r="Y71" s="207">
        <v>101</v>
      </c>
      <c r="Z71" s="207">
        <v>63</v>
      </c>
      <c r="AA71" s="207">
        <v>77</v>
      </c>
      <c r="AB71" s="207">
        <v>77</v>
      </c>
      <c r="AC71" s="207">
        <v>55</v>
      </c>
      <c r="AD71" s="207">
        <v>44</v>
      </c>
      <c r="AE71" s="207">
        <v>25</v>
      </c>
      <c r="AF71" s="207">
        <v>0</v>
      </c>
      <c r="AG71" s="207">
        <v>389</v>
      </c>
      <c r="AH71" s="207">
        <v>0</v>
      </c>
      <c r="AI71" s="207">
        <v>15</v>
      </c>
      <c r="AJ71" s="207">
        <v>49</v>
      </c>
    </row>
    <row r="72" spans="1:36" s="39" customFormat="1" ht="10.8" customHeight="1" x14ac:dyDescent="0.2">
      <c r="A72" s="39" t="s">
        <v>33</v>
      </c>
      <c r="B72" s="14" t="s">
        <v>33</v>
      </c>
      <c r="C72" s="14" t="s">
        <v>667</v>
      </c>
      <c r="D72" s="14" t="s">
        <v>338</v>
      </c>
      <c r="E72" s="39">
        <v>0</v>
      </c>
      <c r="F72" s="39">
        <v>0</v>
      </c>
      <c r="H72" s="39">
        <v>1</v>
      </c>
      <c r="I72" s="39">
        <v>12</v>
      </c>
      <c r="J72" s="39">
        <v>12</v>
      </c>
      <c r="K72" s="39">
        <v>12</v>
      </c>
      <c r="L72" s="39">
        <v>11</v>
      </c>
      <c r="M72" s="39">
        <v>16</v>
      </c>
      <c r="N72" s="39">
        <v>16</v>
      </c>
      <c r="O72" s="39">
        <v>16</v>
      </c>
      <c r="P72" s="39">
        <v>15</v>
      </c>
      <c r="Q72" s="39">
        <v>19</v>
      </c>
      <c r="R72" s="39">
        <v>18</v>
      </c>
      <c r="S72" s="39">
        <v>0</v>
      </c>
      <c r="T72" s="39">
        <v>0</v>
      </c>
      <c r="U72" s="39">
        <v>12</v>
      </c>
      <c r="V72" s="39">
        <v>12</v>
      </c>
      <c r="W72" s="39">
        <v>13</v>
      </c>
      <c r="X72" s="39">
        <v>0</v>
      </c>
      <c r="Y72" s="39">
        <v>19</v>
      </c>
      <c r="Z72" s="39">
        <v>9</v>
      </c>
      <c r="AA72" s="39">
        <v>13</v>
      </c>
      <c r="AB72" s="39">
        <v>14</v>
      </c>
      <c r="AC72" s="39">
        <v>7</v>
      </c>
      <c r="AD72" s="39">
        <v>6</v>
      </c>
      <c r="AE72" s="39">
        <v>4</v>
      </c>
      <c r="AF72" s="39">
        <v>0</v>
      </c>
      <c r="AG72" s="39">
        <v>7</v>
      </c>
      <c r="AH72" s="39">
        <v>0</v>
      </c>
      <c r="AI72" s="39">
        <v>1</v>
      </c>
      <c r="AJ72" s="39">
        <v>9</v>
      </c>
    </row>
    <row r="73" spans="1:36" s="39" customFormat="1" ht="10.8" customHeight="1" x14ac:dyDescent="0.2">
      <c r="A73" s="39" t="s">
        <v>33</v>
      </c>
      <c r="B73" s="14" t="s">
        <v>33</v>
      </c>
      <c r="C73" s="14" t="s">
        <v>667</v>
      </c>
      <c r="D73" s="14" t="s">
        <v>460</v>
      </c>
      <c r="E73" s="39">
        <v>0</v>
      </c>
      <c r="F73" s="39">
        <v>1</v>
      </c>
      <c r="H73" s="39">
        <v>1</v>
      </c>
      <c r="I73" s="39">
        <v>17</v>
      </c>
      <c r="J73" s="39">
        <v>17</v>
      </c>
      <c r="K73" s="39">
        <v>17</v>
      </c>
      <c r="L73" s="39">
        <v>17</v>
      </c>
      <c r="M73" s="39">
        <v>9</v>
      </c>
      <c r="N73" s="39">
        <v>9</v>
      </c>
      <c r="O73" s="39">
        <v>9</v>
      </c>
      <c r="P73" s="39">
        <v>9</v>
      </c>
      <c r="Q73" s="39">
        <v>12</v>
      </c>
      <c r="R73" s="39">
        <v>12</v>
      </c>
      <c r="S73" s="39">
        <v>0</v>
      </c>
      <c r="T73" s="39">
        <v>0</v>
      </c>
      <c r="U73" s="39">
        <v>24</v>
      </c>
      <c r="V73" s="39">
        <v>23</v>
      </c>
      <c r="W73" s="39">
        <v>22</v>
      </c>
      <c r="X73" s="39">
        <v>0</v>
      </c>
      <c r="Y73" s="39">
        <v>17</v>
      </c>
      <c r="Z73" s="39">
        <v>11</v>
      </c>
      <c r="AA73" s="39">
        <v>19</v>
      </c>
      <c r="AB73" s="39">
        <v>19</v>
      </c>
      <c r="AC73" s="39">
        <v>18</v>
      </c>
      <c r="AD73" s="39">
        <v>16</v>
      </c>
      <c r="AE73" s="39">
        <v>12</v>
      </c>
      <c r="AF73" s="39">
        <v>0</v>
      </c>
      <c r="AG73" s="39">
        <v>109</v>
      </c>
      <c r="AH73" s="39">
        <v>0</v>
      </c>
      <c r="AI73" s="39">
        <v>0</v>
      </c>
      <c r="AJ73" s="39">
        <v>27</v>
      </c>
    </row>
    <row r="74" spans="1:36" s="39" customFormat="1" ht="10.8" customHeight="1" x14ac:dyDescent="0.2">
      <c r="A74" s="39" t="s">
        <v>33</v>
      </c>
      <c r="B74" s="14" t="s">
        <v>33</v>
      </c>
      <c r="C74" s="14" t="s">
        <v>667</v>
      </c>
      <c r="D74" s="14" t="s">
        <v>478</v>
      </c>
      <c r="E74" s="39">
        <v>5</v>
      </c>
      <c r="F74" s="39">
        <v>0</v>
      </c>
      <c r="H74" s="39">
        <v>8</v>
      </c>
      <c r="I74" s="39">
        <v>17</v>
      </c>
      <c r="J74" s="39">
        <v>17</v>
      </c>
      <c r="K74" s="39">
        <v>17</v>
      </c>
      <c r="L74" s="39">
        <v>17</v>
      </c>
      <c r="M74" s="39">
        <v>12</v>
      </c>
      <c r="N74" s="39">
        <v>12</v>
      </c>
      <c r="O74" s="39">
        <v>13</v>
      </c>
      <c r="P74" s="39">
        <v>14</v>
      </c>
      <c r="Q74" s="39">
        <v>13</v>
      </c>
      <c r="R74" s="39">
        <v>12</v>
      </c>
      <c r="S74" s="39">
        <v>0</v>
      </c>
      <c r="T74" s="39">
        <v>0</v>
      </c>
      <c r="U74" s="39">
        <v>15</v>
      </c>
      <c r="V74" s="39">
        <v>19</v>
      </c>
      <c r="W74" s="39">
        <v>17</v>
      </c>
      <c r="X74" s="39">
        <v>0</v>
      </c>
      <c r="Y74" s="39">
        <v>19</v>
      </c>
      <c r="Z74" s="39">
        <v>17</v>
      </c>
      <c r="AA74" s="39">
        <v>20</v>
      </c>
      <c r="AB74" s="39">
        <v>22</v>
      </c>
      <c r="AC74" s="39">
        <v>7</v>
      </c>
      <c r="AD74" s="39">
        <v>4</v>
      </c>
      <c r="AE74" s="39">
        <v>6</v>
      </c>
      <c r="AF74" s="39">
        <v>0</v>
      </c>
      <c r="AG74" s="39">
        <v>90</v>
      </c>
      <c r="AH74" s="39">
        <v>0</v>
      </c>
      <c r="AI74" s="39">
        <v>2</v>
      </c>
      <c r="AJ74" s="39">
        <v>17</v>
      </c>
    </row>
    <row r="75" spans="1:36" s="39" customFormat="1" ht="10.8" customHeight="1" x14ac:dyDescent="0.2">
      <c r="A75" s="39" t="s">
        <v>33</v>
      </c>
      <c r="B75" s="14" t="s">
        <v>33</v>
      </c>
      <c r="C75" s="14" t="s">
        <v>667</v>
      </c>
      <c r="D75" s="14" t="s">
        <v>721</v>
      </c>
      <c r="E75" s="39">
        <v>0</v>
      </c>
      <c r="F75" s="39">
        <v>0</v>
      </c>
      <c r="H75" s="39">
        <v>0</v>
      </c>
      <c r="I75" s="39">
        <v>11</v>
      </c>
      <c r="J75" s="39">
        <v>11</v>
      </c>
      <c r="K75" s="39">
        <v>11</v>
      </c>
      <c r="L75" s="39">
        <v>11</v>
      </c>
      <c r="M75" s="39">
        <v>13</v>
      </c>
      <c r="N75" s="39">
        <v>13</v>
      </c>
      <c r="O75" s="39">
        <v>13</v>
      </c>
      <c r="P75" s="39">
        <v>13</v>
      </c>
      <c r="Q75" s="39">
        <v>10</v>
      </c>
      <c r="R75" s="39">
        <v>10</v>
      </c>
      <c r="S75" s="39">
        <v>0</v>
      </c>
      <c r="T75" s="39">
        <v>0</v>
      </c>
      <c r="U75" s="39">
        <v>8</v>
      </c>
      <c r="V75" s="39">
        <v>10</v>
      </c>
      <c r="W75" s="39">
        <v>9</v>
      </c>
      <c r="X75" s="39">
        <v>0</v>
      </c>
      <c r="Y75" s="39">
        <v>7</v>
      </c>
      <c r="Z75" s="39">
        <v>8</v>
      </c>
      <c r="AA75" s="39">
        <v>9</v>
      </c>
      <c r="AB75" s="39">
        <v>10</v>
      </c>
      <c r="AC75" s="39">
        <v>5</v>
      </c>
      <c r="AD75" s="39">
        <v>1</v>
      </c>
      <c r="AE75" s="39">
        <v>4</v>
      </c>
      <c r="AF75" s="39">
        <v>0</v>
      </c>
      <c r="AG75" s="39">
        <v>9</v>
      </c>
      <c r="AH75" s="39">
        <v>0</v>
      </c>
      <c r="AI75" s="39">
        <v>2</v>
      </c>
      <c r="AJ75" s="39">
        <v>17</v>
      </c>
    </row>
    <row r="76" spans="1:36" s="39" customFormat="1" ht="10.8" customHeight="1" x14ac:dyDescent="0.2">
      <c r="A76" s="39" t="s">
        <v>33</v>
      </c>
      <c r="B76" s="14" t="s">
        <v>33</v>
      </c>
      <c r="C76" s="187" t="s">
        <v>668</v>
      </c>
      <c r="D76" s="187"/>
      <c r="E76" s="207">
        <v>5</v>
      </c>
      <c r="F76" s="207">
        <v>1</v>
      </c>
      <c r="G76" s="207"/>
      <c r="H76" s="207">
        <v>10</v>
      </c>
      <c r="I76" s="207">
        <v>57</v>
      </c>
      <c r="J76" s="207">
        <v>57</v>
      </c>
      <c r="K76" s="207">
        <v>57</v>
      </c>
      <c r="L76" s="207">
        <v>56</v>
      </c>
      <c r="M76" s="207">
        <v>50</v>
      </c>
      <c r="N76" s="207">
        <v>50</v>
      </c>
      <c r="O76" s="207">
        <v>51</v>
      </c>
      <c r="P76" s="207">
        <v>51</v>
      </c>
      <c r="Q76" s="207">
        <v>54</v>
      </c>
      <c r="R76" s="207">
        <v>52</v>
      </c>
      <c r="S76" s="207">
        <v>0</v>
      </c>
      <c r="T76" s="207">
        <v>0</v>
      </c>
      <c r="U76" s="207">
        <v>59</v>
      </c>
      <c r="V76" s="207">
        <v>64</v>
      </c>
      <c r="W76" s="207">
        <v>61</v>
      </c>
      <c r="X76" s="207">
        <v>0</v>
      </c>
      <c r="Y76" s="207">
        <v>62</v>
      </c>
      <c r="Z76" s="207">
        <v>45</v>
      </c>
      <c r="AA76" s="207">
        <v>61</v>
      </c>
      <c r="AB76" s="207">
        <v>65</v>
      </c>
      <c r="AC76" s="207">
        <v>37</v>
      </c>
      <c r="AD76" s="207">
        <v>27</v>
      </c>
      <c r="AE76" s="207">
        <v>26</v>
      </c>
      <c r="AF76" s="207">
        <v>0</v>
      </c>
      <c r="AG76" s="207">
        <v>215</v>
      </c>
      <c r="AH76" s="207">
        <v>0</v>
      </c>
      <c r="AI76" s="207">
        <v>5</v>
      </c>
      <c r="AJ76" s="207">
        <v>70</v>
      </c>
    </row>
    <row r="77" spans="1:36" s="39" customFormat="1" ht="10.8" customHeight="1" x14ac:dyDescent="0.2">
      <c r="A77" s="39" t="s">
        <v>33</v>
      </c>
      <c r="B77" s="186" t="s">
        <v>426</v>
      </c>
      <c r="C77" s="186"/>
      <c r="D77" s="186"/>
      <c r="E77" s="208">
        <v>217</v>
      </c>
      <c r="F77" s="208">
        <v>7</v>
      </c>
      <c r="G77" s="208"/>
      <c r="H77" s="208">
        <v>329</v>
      </c>
      <c r="I77" s="208">
        <v>449</v>
      </c>
      <c r="J77" s="208">
        <v>449</v>
      </c>
      <c r="K77" s="208">
        <v>449</v>
      </c>
      <c r="L77" s="208">
        <v>448</v>
      </c>
      <c r="M77" s="208">
        <v>517</v>
      </c>
      <c r="N77" s="208">
        <v>508</v>
      </c>
      <c r="O77" s="208">
        <v>516</v>
      </c>
      <c r="P77" s="208">
        <v>519</v>
      </c>
      <c r="Q77" s="208">
        <v>524</v>
      </c>
      <c r="R77" s="208">
        <v>522</v>
      </c>
      <c r="S77" s="208">
        <v>0</v>
      </c>
      <c r="T77" s="208">
        <v>0</v>
      </c>
      <c r="U77" s="208">
        <v>514</v>
      </c>
      <c r="V77" s="208">
        <v>523</v>
      </c>
      <c r="W77" s="208">
        <v>526</v>
      </c>
      <c r="X77" s="208">
        <v>0</v>
      </c>
      <c r="Y77" s="208">
        <v>589</v>
      </c>
      <c r="Z77" s="208">
        <v>369</v>
      </c>
      <c r="AA77" s="208">
        <v>425</v>
      </c>
      <c r="AB77" s="208">
        <v>446</v>
      </c>
      <c r="AC77" s="208">
        <v>360</v>
      </c>
      <c r="AD77" s="208">
        <v>275</v>
      </c>
      <c r="AE77" s="208">
        <v>226</v>
      </c>
      <c r="AF77" s="208">
        <v>0</v>
      </c>
      <c r="AG77" s="208">
        <v>1460</v>
      </c>
      <c r="AH77" s="208">
        <v>0</v>
      </c>
      <c r="AI77" s="208">
        <v>91</v>
      </c>
      <c r="AJ77" s="208">
        <v>404</v>
      </c>
    </row>
    <row r="78" spans="1:36" s="39" customFormat="1" ht="10.8" customHeight="1" x14ac:dyDescent="0.2">
      <c r="A78" s="39" t="s">
        <v>33</v>
      </c>
      <c r="B78" s="14" t="s">
        <v>42</v>
      </c>
      <c r="C78" s="14" t="s">
        <v>223</v>
      </c>
      <c r="D78" s="14" t="s">
        <v>338</v>
      </c>
      <c r="E78" s="39">
        <v>0</v>
      </c>
      <c r="F78" s="39">
        <v>0</v>
      </c>
      <c r="H78" s="39">
        <v>0</v>
      </c>
      <c r="I78" s="39">
        <v>1</v>
      </c>
      <c r="J78" s="39">
        <v>1</v>
      </c>
      <c r="K78" s="39">
        <v>1</v>
      </c>
      <c r="L78" s="39">
        <v>1</v>
      </c>
      <c r="M78" s="39">
        <v>0</v>
      </c>
      <c r="N78" s="39">
        <v>0</v>
      </c>
      <c r="O78" s="39">
        <v>0</v>
      </c>
      <c r="P78" s="39">
        <v>0</v>
      </c>
      <c r="Q78" s="39">
        <v>2</v>
      </c>
      <c r="R78" s="39">
        <v>2</v>
      </c>
      <c r="S78" s="39">
        <v>0</v>
      </c>
      <c r="T78" s="39">
        <v>0</v>
      </c>
      <c r="U78" s="39">
        <v>2</v>
      </c>
      <c r="V78" s="39">
        <v>2</v>
      </c>
      <c r="W78" s="39">
        <v>2</v>
      </c>
      <c r="X78" s="39">
        <v>0</v>
      </c>
      <c r="Y78" s="39">
        <v>1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G78" s="39">
        <v>0</v>
      </c>
      <c r="AH78" s="39">
        <v>0</v>
      </c>
      <c r="AI78" s="39">
        <v>0</v>
      </c>
      <c r="AJ78" s="39">
        <v>0</v>
      </c>
    </row>
    <row r="79" spans="1:36" s="39" customFormat="1" ht="10.8" customHeight="1" x14ac:dyDescent="0.2">
      <c r="A79" s="39" t="s">
        <v>33</v>
      </c>
      <c r="B79" s="14" t="s">
        <v>42</v>
      </c>
      <c r="C79" s="14" t="s">
        <v>223</v>
      </c>
      <c r="D79" s="14" t="s">
        <v>460</v>
      </c>
      <c r="E79" s="39">
        <v>0</v>
      </c>
      <c r="F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2</v>
      </c>
      <c r="N79" s="39">
        <v>2</v>
      </c>
      <c r="O79" s="39">
        <v>2</v>
      </c>
      <c r="P79" s="39">
        <v>2</v>
      </c>
      <c r="Q79" s="39">
        <v>0</v>
      </c>
      <c r="R79" s="39">
        <v>0</v>
      </c>
      <c r="S79" s="39">
        <v>0</v>
      </c>
      <c r="T79" s="39">
        <v>0</v>
      </c>
      <c r="U79" s="39">
        <v>2</v>
      </c>
      <c r="V79" s="39">
        <v>3</v>
      </c>
      <c r="W79" s="39">
        <v>4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1</v>
      </c>
      <c r="AD79" s="39">
        <v>1</v>
      </c>
      <c r="AE79" s="39">
        <v>1</v>
      </c>
      <c r="AF79" s="39">
        <v>0</v>
      </c>
      <c r="AG79" s="39">
        <v>4</v>
      </c>
      <c r="AH79" s="39">
        <v>0</v>
      </c>
      <c r="AI79" s="39">
        <v>0</v>
      </c>
      <c r="AJ79" s="39">
        <v>1</v>
      </c>
    </row>
    <row r="80" spans="1:36" s="39" customFormat="1" ht="10.8" customHeight="1" x14ac:dyDescent="0.2">
      <c r="A80" s="39" t="s">
        <v>33</v>
      </c>
      <c r="B80" s="14" t="s">
        <v>42</v>
      </c>
      <c r="C80" s="14" t="s">
        <v>223</v>
      </c>
      <c r="D80" s="14" t="s">
        <v>478</v>
      </c>
      <c r="E80" s="39">
        <v>0</v>
      </c>
      <c r="F80" s="39">
        <v>0</v>
      </c>
      <c r="H80" s="39">
        <v>1</v>
      </c>
      <c r="I80" s="39">
        <v>1</v>
      </c>
      <c r="J80" s="39">
        <v>1</v>
      </c>
      <c r="K80" s="39">
        <v>1</v>
      </c>
      <c r="L80" s="39">
        <v>1</v>
      </c>
      <c r="M80" s="39">
        <v>1</v>
      </c>
      <c r="N80" s="39">
        <v>1</v>
      </c>
      <c r="O80" s="39">
        <v>1</v>
      </c>
      <c r="P80" s="39">
        <v>1</v>
      </c>
      <c r="Q80" s="39">
        <v>2</v>
      </c>
      <c r="R80" s="39">
        <v>2</v>
      </c>
      <c r="S80" s="39">
        <v>0</v>
      </c>
      <c r="T80" s="39">
        <v>0</v>
      </c>
      <c r="U80" s="39">
        <v>1</v>
      </c>
      <c r="V80" s="39">
        <v>2</v>
      </c>
      <c r="W80" s="39">
        <v>2</v>
      </c>
      <c r="X80" s="39">
        <v>0</v>
      </c>
      <c r="Y80" s="39">
        <v>0</v>
      </c>
      <c r="Z80" s="39">
        <v>2</v>
      </c>
      <c r="AA80" s="39">
        <v>2</v>
      </c>
      <c r="AB80" s="39">
        <v>2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</row>
    <row r="81" spans="1:36" s="39" customFormat="1" ht="10.8" customHeight="1" x14ac:dyDescent="0.2">
      <c r="A81" s="39" t="s">
        <v>33</v>
      </c>
      <c r="B81" s="14" t="s">
        <v>42</v>
      </c>
      <c r="C81" s="14" t="s">
        <v>223</v>
      </c>
      <c r="D81" s="14" t="s">
        <v>721</v>
      </c>
      <c r="E81" s="39">
        <v>0</v>
      </c>
      <c r="F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1</v>
      </c>
      <c r="V81" s="39">
        <v>1</v>
      </c>
      <c r="W81" s="39">
        <v>1</v>
      </c>
      <c r="X81" s="39">
        <v>0</v>
      </c>
      <c r="Y81" s="39">
        <v>0</v>
      </c>
      <c r="Z81" s="39">
        <v>1</v>
      </c>
      <c r="AA81" s="39">
        <v>1</v>
      </c>
      <c r="AB81" s="39">
        <v>1</v>
      </c>
      <c r="AC81" s="39">
        <v>1</v>
      </c>
      <c r="AD81" s="39">
        <v>1</v>
      </c>
      <c r="AE81" s="39">
        <v>0</v>
      </c>
      <c r="AF81" s="39">
        <v>0</v>
      </c>
      <c r="AG81" s="39">
        <v>1</v>
      </c>
      <c r="AH81" s="39">
        <v>0</v>
      </c>
      <c r="AI81" s="39">
        <v>0</v>
      </c>
      <c r="AJ81" s="39">
        <v>0</v>
      </c>
    </row>
    <row r="82" spans="1:36" s="39" customFormat="1" ht="10.8" customHeight="1" x14ac:dyDescent="0.2">
      <c r="A82" s="39" t="s">
        <v>33</v>
      </c>
      <c r="B82" s="14" t="s">
        <v>42</v>
      </c>
      <c r="C82" s="187" t="s">
        <v>500</v>
      </c>
      <c r="D82" s="187"/>
      <c r="E82" s="207">
        <v>0</v>
      </c>
      <c r="F82" s="207">
        <v>0</v>
      </c>
      <c r="G82" s="207"/>
      <c r="H82" s="207">
        <v>1</v>
      </c>
      <c r="I82" s="207">
        <v>2</v>
      </c>
      <c r="J82" s="207">
        <v>2</v>
      </c>
      <c r="K82" s="207">
        <v>2</v>
      </c>
      <c r="L82" s="207">
        <v>2</v>
      </c>
      <c r="M82" s="207">
        <v>3</v>
      </c>
      <c r="N82" s="207">
        <v>3</v>
      </c>
      <c r="O82" s="207">
        <v>3</v>
      </c>
      <c r="P82" s="207">
        <v>3</v>
      </c>
      <c r="Q82" s="207">
        <v>4</v>
      </c>
      <c r="R82" s="207">
        <v>4</v>
      </c>
      <c r="S82" s="207">
        <v>0</v>
      </c>
      <c r="T82" s="207">
        <v>0</v>
      </c>
      <c r="U82" s="207">
        <v>6</v>
      </c>
      <c r="V82" s="207">
        <v>8</v>
      </c>
      <c r="W82" s="207">
        <v>9</v>
      </c>
      <c r="X82" s="207">
        <v>0</v>
      </c>
      <c r="Y82" s="207">
        <v>1</v>
      </c>
      <c r="Z82" s="207">
        <v>3</v>
      </c>
      <c r="AA82" s="207">
        <v>3</v>
      </c>
      <c r="AB82" s="207">
        <v>3</v>
      </c>
      <c r="AC82" s="207">
        <v>2</v>
      </c>
      <c r="AD82" s="207">
        <v>2</v>
      </c>
      <c r="AE82" s="207">
        <v>1</v>
      </c>
      <c r="AF82" s="207">
        <v>0</v>
      </c>
      <c r="AG82" s="207">
        <v>5</v>
      </c>
      <c r="AH82" s="207">
        <v>0</v>
      </c>
      <c r="AI82" s="207">
        <v>0</v>
      </c>
      <c r="AJ82" s="207">
        <v>1</v>
      </c>
    </row>
    <row r="83" spans="1:36" s="39" customFormat="1" ht="10.8" customHeight="1" x14ac:dyDescent="0.2">
      <c r="A83" s="39" t="s">
        <v>33</v>
      </c>
      <c r="B83" s="14" t="s">
        <v>42</v>
      </c>
      <c r="C83" s="14" t="s">
        <v>201</v>
      </c>
      <c r="D83" s="14" t="s">
        <v>338</v>
      </c>
      <c r="E83" s="39">
        <v>0</v>
      </c>
      <c r="F83" s="39">
        <v>0</v>
      </c>
      <c r="H83" s="39">
        <v>1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3</v>
      </c>
      <c r="Z83" s="39">
        <v>1</v>
      </c>
      <c r="AA83" s="39">
        <v>2</v>
      </c>
      <c r="AB83" s="39">
        <v>1</v>
      </c>
      <c r="AC83" s="39">
        <v>0</v>
      </c>
      <c r="AD83" s="39">
        <v>0</v>
      </c>
      <c r="AE83" s="39">
        <v>1</v>
      </c>
      <c r="AF83" s="39">
        <v>0</v>
      </c>
      <c r="AG83" s="39">
        <v>1</v>
      </c>
      <c r="AH83" s="39">
        <v>0</v>
      </c>
      <c r="AI83" s="39">
        <v>0</v>
      </c>
      <c r="AJ83" s="39">
        <v>2</v>
      </c>
    </row>
    <row r="84" spans="1:36" s="39" customFormat="1" ht="10.8" customHeight="1" x14ac:dyDescent="0.2">
      <c r="A84" s="39" t="s">
        <v>33</v>
      </c>
      <c r="B84" s="14" t="s">
        <v>42</v>
      </c>
      <c r="C84" s="14" t="s">
        <v>201</v>
      </c>
      <c r="D84" s="14" t="s">
        <v>460</v>
      </c>
      <c r="E84" s="39">
        <v>0</v>
      </c>
      <c r="F84" s="39">
        <v>0</v>
      </c>
      <c r="H84" s="39">
        <v>2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1</v>
      </c>
      <c r="R84" s="39">
        <v>1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2</v>
      </c>
      <c r="Z84" s="39">
        <v>0</v>
      </c>
      <c r="AA84" s="39">
        <v>0</v>
      </c>
      <c r="AB84" s="39">
        <v>0</v>
      </c>
      <c r="AC84" s="39">
        <v>1</v>
      </c>
      <c r="AD84" s="39">
        <v>1</v>
      </c>
      <c r="AE84" s="39">
        <v>2</v>
      </c>
      <c r="AF84" s="39">
        <v>0</v>
      </c>
      <c r="AG84" s="39">
        <v>3</v>
      </c>
      <c r="AH84" s="39">
        <v>0</v>
      </c>
      <c r="AI84" s="39">
        <v>0</v>
      </c>
      <c r="AJ84" s="39">
        <v>2</v>
      </c>
    </row>
    <row r="85" spans="1:36" s="39" customFormat="1" ht="10.8" customHeight="1" x14ac:dyDescent="0.2">
      <c r="A85" s="39" t="s">
        <v>33</v>
      </c>
      <c r="B85" s="14" t="s">
        <v>42</v>
      </c>
      <c r="C85" s="14" t="s">
        <v>201</v>
      </c>
      <c r="D85" s="14" t="s">
        <v>478</v>
      </c>
      <c r="E85" s="39">
        <v>0</v>
      </c>
      <c r="F85" s="39">
        <v>0</v>
      </c>
      <c r="H85" s="39">
        <v>0</v>
      </c>
      <c r="I85" s="39">
        <v>2</v>
      </c>
      <c r="J85" s="39">
        <v>2</v>
      </c>
      <c r="K85" s="39">
        <v>2</v>
      </c>
      <c r="L85" s="39">
        <v>2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2</v>
      </c>
      <c r="Z85" s="39">
        <v>0</v>
      </c>
      <c r="AA85" s="39">
        <v>0</v>
      </c>
      <c r="AB85" s="39">
        <v>0</v>
      </c>
      <c r="AC85" s="39">
        <v>3</v>
      </c>
      <c r="AD85" s="39">
        <v>1</v>
      </c>
      <c r="AE85" s="39">
        <v>0</v>
      </c>
      <c r="AF85" s="39">
        <v>0</v>
      </c>
      <c r="AG85" s="39">
        <v>1</v>
      </c>
      <c r="AH85" s="39">
        <v>0</v>
      </c>
      <c r="AI85" s="39">
        <v>0</v>
      </c>
      <c r="AJ85" s="39">
        <v>1</v>
      </c>
    </row>
    <row r="86" spans="1:36" s="39" customFormat="1" ht="10.8" customHeight="1" x14ac:dyDescent="0.2">
      <c r="A86" s="39" t="s">
        <v>33</v>
      </c>
      <c r="B86" s="14" t="s">
        <v>42</v>
      </c>
      <c r="C86" s="14" t="s">
        <v>201</v>
      </c>
      <c r="D86" s="14" t="s">
        <v>721</v>
      </c>
      <c r="E86" s="39">
        <v>0</v>
      </c>
      <c r="F86" s="39">
        <v>0</v>
      </c>
      <c r="H86" s="39">
        <v>0</v>
      </c>
      <c r="I86" s="39">
        <v>3</v>
      </c>
      <c r="J86" s="39">
        <v>3</v>
      </c>
      <c r="K86" s="39">
        <v>3</v>
      </c>
      <c r="L86" s="39">
        <v>3</v>
      </c>
      <c r="M86" s="39">
        <v>0</v>
      </c>
      <c r="N86" s="39">
        <v>0</v>
      </c>
      <c r="O86" s="39">
        <v>0</v>
      </c>
      <c r="P86" s="39">
        <v>0</v>
      </c>
      <c r="Q86" s="39">
        <v>1</v>
      </c>
      <c r="R86" s="39">
        <v>1</v>
      </c>
      <c r="S86" s="39">
        <v>0</v>
      </c>
      <c r="T86" s="39">
        <v>0</v>
      </c>
      <c r="U86" s="39">
        <v>1</v>
      </c>
      <c r="V86" s="39">
        <v>1</v>
      </c>
      <c r="W86" s="39">
        <v>1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8</v>
      </c>
      <c r="AD86" s="39">
        <v>0</v>
      </c>
      <c r="AE86" s="39">
        <v>0</v>
      </c>
      <c r="AF86" s="39">
        <v>0</v>
      </c>
      <c r="AG86" s="39">
        <v>0</v>
      </c>
      <c r="AH86" s="39">
        <v>0</v>
      </c>
      <c r="AI86" s="39">
        <v>0</v>
      </c>
      <c r="AJ86" s="39">
        <v>0</v>
      </c>
    </row>
    <row r="87" spans="1:36" s="39" customFormat="1" ht="10.8" customHeight="1" x14ac:dyDescent="0.2">
      <c r="A87" s="39" t="s">
        <v>33</v>
      </c>
      <c r="B87" s="14" t="s">
        <v>42</v>
      </c>
      <c r="C87" s="187" t="s">
        <v>501</v>
      </c>
      <c r="D87" s="187"/>
      <c r="E87" s="207">
        <v>0</v>
      </c>
      <c r="F87" s="207">
        <v>0</v>
      </c>
      <c r="G87" s="207"/>
      <c r="H87" s="207">
        <v>3</v>
      </c>
      <c r="I87" s="207">
        <v>5</v>
      </c>
      <c r="J87" s="207">
        <v>5</v>
      </c>
      <c r="K87" s="207">
        <v>5</v>
      </c>
      <c r="L87" s="207">
        <v>5</v>
      </c>
      <c r="M87" s="207">
        <v>0</v>
      </c>
      <c r="N87" s="207">
        <v>0</v>
      </c>
      <c r="O87" s="207">
        <v>0</v>
      </c>
      <c r="P87" s="207">
        <v>0</v>
      </c>
      <c r="Q87" s="207">
        <v>2</v>
      </c>
      <c r="R87" s="207">
        <v>2</v>
      </c>
      <c r="S87" s="207">
        <v>0</v>
      </c>
      <c r="T87" s="207">
        <v>0</v>
      </c>
      <c r="U87" s="207">
        <v>1</v>
      </c>
      <c r="V87" s="207">
        <v>1</v>
      </c>
      <c r="W87" s="207">
        <v>1</v>
      </c>
      <c r="X87" s="207">
        <v>0</v>
      </c>
      <c r="Y87" s="207">
        <v>7</v>
      </c>
      <c r="Z87" s="207">
        <v>1</v>
      </c>
      <c r="AA87" s="207">
        <v>2</v>
      </c>
      <c r="AB87" s="207">
        <v>1</v>
      </c>
      <c r="AC87" s="207">
        <v>12</v>
      </c>
      <c r="AD87" s="207">
        <v>2</v>
      </c>
      <c r="AE87" s="207">
        <v>3</v>
      </c>
      <c r="AF87" s="207">
        <v>0</v>
      </c>
      <c r="AG87" s="207">
        <v>5</v>
      </c>
      <c r="AH87" s="207">
        <v>0</v>
      </c>
      <c r="AI87" s="207">
        <v>0</v>
      </c>
      <c r="AJ87" s="207">
        <v>5</v>
      </c>
    </row>
    <row r="88" spans="1:36" s="39" customFormat="1" ht="10.8" customHeight="1" x14ac:dyDescent="0.2">
      <c r="A88" s="39" t="s">
        <v>33</v>
      </c>
      <c r="B88" s="14" t="s">
        <v>42</v>
      </c>
      <c r="C88" s="14" t="s">
        <v>43</v>
      </c>
      <c r="D88" s="14" t="s">
        <v>338</v>
      </c>
      <c r="E88" s="39">
        <v>0</v>
      </c>
      <c r="F88" s="39">
        <v>0</v>
      </c>
      <c r="H88" s="39">
        <v>0</v>
      </c>
      <c r="I88" s="39">
        <v>3</v>
      </c>
      <c r="J88" s="39">
        <v>3</v>
      </c>
      <c r="K88" s="39">
        <v>3</v>
      </c>
      <c r="L88" s="39">
        <v>3</v>
      </c>
      <c r="M88" s="39">
        <v>2</v>
      </c>
      <c r="N88" s="39">
        <v>3</v>
      </c>
      <c r="O88" s="39">
        <v>2</v>
      </c>
      <c r="P88" s="39">
        <v>2</v>
      </c>
      <c r="Q88" s="39">
        <v>7</v>
      </c>
      <c r="R88" s="39">
        <v>7</v>
      </c>
      <c r="S88" s="39">
        <v>0</v>
      </c>
      <c r="T88" s="39">
        <v>0</v>
      </c>
      <c r="U88" s="39">
        <v>1</v>
      </c>
      <c r="V88" s="39">
        <v>1</v>
      </c>
      <c r="W88" s="39">
        <v>2</v>
      </c>
      <c r="X88" s="39">
        <v>0</v>
      </c>
      <c r="Y88" s="39">
        <v>6</v>
      </c>
      <c r="Z88" s="39">
        <v>1</v>
      </c>
      <c r="AA88" s="39">
        <v>2</v>
      </c>
      <c r="AB88" s="39">
        <v>2</v>
      </c>
      <c r="AC88" s="39">
        <v>2</v>
      </c>
      <c r="AD88" s="39">
        <v>2</v>
      </c>
      <c r="AE88" s="39">
        <v>10</v>
      </c>
      <c r="AF88" s="39">
        <v>0</v>
      </c>
      <c r="AG88" s="39">
        <v>5</v>
      </c>
      <c r="AH88" s="39">
        <v>0</v>
      </c>
      <c r="AI88" s="39">
        <v>1</v>
      </c>
      <c r="AJ88" s="39">
        <v>1</v>
      </c>
    </row>
    <row r="89" spans="1:36" s="39" customFormat="1" ht="10.8" customHeight="1" x14ac:dyDescent="0.2">
      <c r="A89" s="39" t="s">
        <v>33</v>
      </c>
      <c r="B89" s="14" t="s">
        <v>42</v>
      </c>
      <c r="C89" s="14" t="s">
        <v>43</v>
      </c>
      <c r="D89" s="14" t="s">
        <v>460</v>
      </c>
      <c r="E89" s="39">
        <v>0</v>
      </c>
      <c r="F89" s="39">
        <v>0</v>
      </c>
      <c r="H89" s="39">
        <v>0</v>
      </c>
      <c r="I89" s="39">
        <v>1</v>
      </c>
      <c r="J89" s="39">
        <v>1</v>
      </c>
      <c r="K89" s="39">
        <v>1</v>
      </c>
      <c r="L89" s="39">
        <v>1</v>
      </c>
      <c r="M89" s="39">
        <v>4</v>
      </c>
      <c r="N89" s="39">
        <v>4</v>
      </c>
      <c r="O89" s="39">
        <v>4</v>
      </c>
      <c r="P89" s="39">
        <v>4</v>
      </c>
      <c r="Q89" s="39">
        <v>6</v>
      </c>
      <c r="R89" s="39">
        <v>6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2</v>
      </c>
      <c r="Z89" s="39">
        <v>3</v>
      </c>
      <c r="AA89" s="39">
        <v>3</v>
      </c>
      <c r="AB89" s="39">
        <v>1</v>
      </c>
      <c r="AC89" s="39">
        <v>2</v>
      </c>
      <c r="AD89" s="39">
        <v>2</v>
      </c>
      <c r="AE89" s="39">
        <v>4</v>
      </c>
      <c r="AF89" s="39">
        <v>0</v>
      </c>
      <c r="AG89" s="39">
        <v>23</v>
      </c>
      <c r="AH89" s="39">
        <v>0</v>
      </c>
      <c r="AI89" s="39">
        <v>1</v>
      </c>
      <c r="AJ89" s="39">
        <v>2</v>
      </c>
    </row>
    <row r="90" spans="1:36" s="39" customFormat="1" ht="10.8" customHeight="1" x14ac:dyDescent="0.2">
      <c r="A90" s="39" t="s">
        <v>33</v>
      </c>
      <c r="B90" s="14" t="s">
        <v>42</v>
      </c>
      <c r="C90" s="14" t="s">
        <v>43</v>
      </c>
      <c r="D90" s="14" t="s">
        <v>478</v>
      </c>
      <c r="E90" s="39">
        <v>1</v>
      </c>
      <c r="F90" s="39">
        <v>0</v>
      </c>
      <c r="H90" s="39">
        <v>1</v>
      </c>
      <c r="I90" s="39">
        <v>3</v>
      </c>
      <c r="J90" s="39">
        <v>3</v>
      </c>
      <c r="K90" s="39">
        <v>3</v>
      </c>
      <c r="L90" s="39">
        <v>3</v>
      </c>
      <c r="M90" s="39">
        <v>1</v>
      </c>
      <c r="N90" s="39">
        <v>1</v>
      </c>
      <c r="O90" s="39">
        <v>1</v>
      </c>
      <c r="P90" s="39">
        <v>1</v>
      </c>
      <c r="Q90" s="39">
        <v>3</v>
      </c>
      <c r="R90" s="39">
        <v>3</v>
      </c>
      <c r="S90" s="39">
        <v>0</v>
      </c>
      <c r="T90" s="39">
        <v>0</v>
      </c>
      <c r="U90" s="39">
        <v>0</v>
      </c>
      <c r="V90" s="39">
        <v>1</v>
      </c>
      <c r="W90" s="39">
        <v>0</v>
      </c>
      <c r="X90" s="39">
        <v>0</v>
      </c>
      <c r="Y90" s="39">
        <v>4</v>
      </c>
      <c r="Z90" s="39">
        <v>1</v>
      </c>
      <c r="AA90" s="39">
        <v>1</v>
      </c>
      <c r="AB90" s="39">
        <v>1</v>
      </c>
      <c r="AC90" s="39">
        <v>2</v>
      </c>
      <c r="AD90" s="39">
        <v>2</v>
      </c>
      <c r="AE90" s="39">
        <v>2</v>
      </c>
      <c r="AF90" s="39">
        <v>0</v>
      </c>
      <c r="AG90" s="39">
        <v>17</v>
      </c>
      <c r="AH90" s="39">
        <v>0</v>
      </c>
      <c r="AI90" s="39">
        <v>0</v>
      </c>
      <c r="AJ90" s="39">
        <v>1</v>
      </c>
    </row>
    <row r="91" spans="1:36" s="39" customFormat="1" ht="10.8" customHeight="1" x14ac:dyDescent="0.2">
      <c r="A91" s="39" t="s">
        <v>33</v>
      </c>
      <c r="B91" s="14" t="s">
        <v>42</v>
      </c>
      <c r="C91" s="14" t="s">
        <v>43</v>
      </c>
      <c r="D91" s="14" t="s">
        <v>721</v>
      </c>
      <c r="E91" s="39">
        <v>0</v>
      </c>
      <c r="F91" s="39">
        <v>0</v>
      </c>
      <c r="H91" s="39">
        <v>0</v>
      </c>
      <c r="I91" s="39">
        <v>1</v>
      </c>
      <c r="J91" s="39">
        <v>1</v>
      </c>
      <c r="K91" s="39">
        <v>1</v>
      </c>
      <c r="L91" s="39">
        <v>1</v>
      </c>
      <c r="M91" s="39">
        <v>2</v>
      </c>
      <c r="N91" s="39">
        <v>2</v>
      </c>
      <c r="O91" s="39">
        <v>2</v>
      </c>
      <c r="P91" s="39">
        <v>2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1</v>
      </c>
      <c r="Z91" s="39">
        <v>1</v>
      </c>
      <c r="AA91" s="39">
        <v>2</v>
      </c>
      <c r="AB91" s="39">
        <v>2</v>
      </c>
      <c r="AC91" s="39">
        <v>1</v>
      </c>
      <c r="AD91" s="39">
        <v>1</v>
      </c>
      <c r="AE91" s="39">
        <v>3</v>
      </c>
      <c r="AF91" s="39">
        <v>0</v>
      </c>
      <c r="AG91" s="39">
        <v>0</v>
      </c>
      <c r="AH91" s="39">
        <v>0</v>
      </c>
      <c r="AI91" s="39">
        <v>0</v>
      </c>
      <c r="AJ91" s="39">
        <v>1</v>
      </c>
    </row>
    <row r="92" spans="1:36" s="39" customFormat="1" ht="10.8" customHeight="1" x14ac:dyDescent="0.2">
      <c r="A92" s="39" t="s">
        <v>33</v>
      </c>
      <c r="B92" s="14" t="s">
        <v>42</v>
      </c>
      <c r="C92" s="187" t="s">
        <v>502</v>
      </c>
      <c r="D92" s="187"/>
      <c r="E92" s="207">
        <v>1</v>
      </c>
      <c r="F92" s="207">
        <v>0</v>
      </c>
      <c r="G92" s="207"/>
      <c r="H92" s="207">
        <v>1</v>
      </c>
      <c r="I92" s="207">
        <v>8</v>
      </c>
      <c r="J92" s="207">
        <v>8</v>
      </c>
      <c r="K92" s="207">
        <v>8</v>
      </c>
      <c r="L92" s="207">
        <v>8</v>
      </c>
      <c r="M92" s="207">
        <v>9</v>
      </c>
      <c r="N92" s="207">
        <v>10</v>
      </c>
      <c r="O92" s="207">
        <v>9</v>
      </c>
      <c r="P92" s="207">
        <v>9</v>
      </c>
      <c r="Q92" s="207">
        <v>16</v>
      </c>
      <c r="R92" s="207">
        <v>16</v>
      </c>
      <c r="S92" s="207">
        <v>0</v>
      </c>
      <c r="T92" s="207">
        <v>0</v>
      </c>
      <c r="U92" s="207">
        <v>1</v>
      </c>
      <c r="V92" s="207">
        <v>2</v>
      </c>
      <c r="W92" s="207">
        <v>2</v>
      </c>
      <c r="X92" s="207">
        <v>0</v>
      </c>
      <c r="Y92" s="207">
        <v>13</v>
      </c>
      <c r="Z92" s="207">
        <v>6</v>
      </c>
      <c r="AA92" s="207">
        <v>8</v>
      </c>
      <c r="AB92" s="207">
        <v>6</v>
      </c>
      <c r="AC92" s="207">
        <v>7</v>
      </c>
      <c r="AD92" s="207">
        <v>7</v>
      </c>
      <c r="AE92" s="207">
        <v>19</v>
      </c>
      <c r="AF92" s="207">
        <v>0</v>
      </c>
      <c r="AG92" s="207">
        <v>45</v>
      </c>
      <c r="AH92" s="207">
        <v>0</v>
      </c>
      <c r="AI92" s="207">
        <v>2</v>
      </c>
      <c r="AJ92" s="207">
        <v>5</v>
      </c>
    </row>
    <row r="93" spans="1:36" s="39" customFormat="1" ht="10.8" customHeight="1" x14ac:dyDescent="0.2">
      <c r="A93" s="39" t="s">
        <v>33</v>
      </c>
      <c r="B93" s="14" t="s">
        <v>42</v>
      </c>
      <c r="C93" s="14" t="s">
        <v>41</v>
      </c>
      <c r="D93" s="14" t="s">
        <v>338</v>
      </c>
      <c r="E93" s="39">
        <v>1</v>
      </c>
      <c r="F93" s="39">
        <v>0</v>
      </c>
      <c r="H93" s="39">
        <v>3</v>
      </c>
      <c r="I93" s="39">
        <v>8</v>
      </c>
      <c r="J93" s="39">
        <v>8</v>
      </c>
      <c r="K93" s="39">
        <v>8</v>
      </c>
      <c r="L93" s="39">
        <v>8</v>
      </c>
      <c r="M93" s="39">
        <v>15</v>
      </c>
      <c r="N93" s="39">
        <v>14</v>
      </c>
      <c r="O93" s="39">
        <v>16</v>
      </c>
      <c r="P93" s="39">
        <v>15</v>
      </c>
      <c r="Q93" s="39">
        <v>14</v>
      </c>
      <c r="R93" s="39">
        <v>12</v>
      </c>
      <c r="S93" s="39">
        <v>0</v>
      </c>
      <c r="T93" s="39">
        <v>0</v>
      </c>
      <c r="U93" s="39">
        <v>13</v>
      </c>
      <c r="V93" s="39">
        <v>12</v>
      </c>
      <c r="W93" s="39">
        <v>13</v>
      </c>
      <c r="X93" s="39">
        <v>0</v>
      </c>
      <c r="Y93" s="39">
        <v>15</v>
      </c>
      <c r="Z93" s="39">
        <v>5</v>
      </c>
      <c r="AA93" s="39">
        <v>5</v>
      </c>
      <c r="AB93" s="39">
        <v>5</v>
      </c>
      <c r="AC93" s="39">
        <v>2</v>
      </c>
      <c r="AD93" s="39">
        <v>2</v>
      </c>
      <c r="AE93" s="39">
        <v>6</v>
      </c>
      <c r="AF93" s="39">
        <v>19</v>
      </c>
      <c r="AG93" s="39">
        <v>1</v>
      </c>
      <c r="AH93" s="39">
        <v>0</v>
      </c>
      <c r="AI93" s="39">
        <v>0</v>
      </c>
      <c r="AJ93" s="39">
        <v>10</v>
      </c>
    </row>
    <row r="94" spans="1:36" s="39" customFormat="1" ht="10.8" customHeight="1" x14ac:dyDescent="0.2">
      <c r="A94" s="39" t="s">
        <v>33</v>
      </c>
      <c r="B94" s="14" t="s">
        <v>42</v>
      </c>
      <c r="C94" s="14" t="s">
        <v>41</v>
      </c>
      <c r="D94" s="14" t="s">
        <v>460</v>
      </c>
      <c r="E94" s="39">
        <v>3</v>
      </c>
      <c r="F94" s="39">
        <v>0</v>
      </c>
      <c r="H94" s="39">
        <v>4</v>
      </c>
      <c r="I94" s="39">
        <v>9</v>
      </c>
      <c r="J94" s="39">
        <v>9</v>
      </c>
      <c r="K94" s="39">
        <v>9</v>
      </c>
      <c r="L94" s="39">
        <v>9</v>
      </c>
      <c r="M94" s="39">
        <v>12</v>
      </c>
      <c r="N94" s="39">
        <v>11</v>
      </c>
      <c r="O94" s="39">
        <v>8</v>
      </c>
      <c r="P94" s="39">
        <v>12</v>
      </c>
      <c r="Q94" s="39">
        <v>13</v>
      </c>
      <c r="R94" s="39">
        <v>14</v>
      </c>
      <c r="S94" s="39">
        <v>0</v>
      </c>
      <c r="T94" s="39">
        <v>0</v>
      </c>
      <c r="U94" s="39">
        <v>8</v>
      </c>
      <c r="V94" s="39">
        <v>8</v>
      </c>
      <c r="W94" s="39">
        <v>8</v>
      </c>
      <c r="X94" s="39">
        <v>0</v>
      </c>
      <c r="Y94" s="39">
        <v>11</v>
      </c>
      <c r="Z94" s="39">
        <v>10</v>
      </c>
      <c r="AA94" s="39">
        <v>11</v>
      </c>
      <c r="AB94" s="39">
        <v>11</v>
      </c>
      <c r="AC94" s="39">
        <v>4</v>
      </c>
      <c r="AD94" s="39">
        <v>3</v>
      </c>
      <c r="AE94" s="39">
        <v>5</v>
      </c>
      <c r="AF94" s="39">
        <v>0</v>
      </c>
      <c r="AG94" s="39">
        <v>37</v>
      </c>
      <c r="AH94" s="39">
        <v>0</v>
      </c>
      <c r="AI94" s="39">
        <v>0</v>
      </c>
      <c r="AJ94" s="39">
        <v>8</v>
      </c>
    </row>
    <row r="95" spans="1:36" s="39" customFormat="1" ht="10.8" customHeight="1" x14ac:dyDescent="0.2">
      <c r="A95" s="39" t="s">
        <v>33</v>
      </c>
      <c r="B95" s="14" t="s">
        <v>42</v>
      </c>
      <c r="C95" s="14" t="s">
        <v>41</v>
      </c>
      <c r="D95" s="14" t="s">
        <v>478</v>
      </c>
      <c r="E95" s="39">
        <v>5</v>
      </c>
      <c r="F95" s="39">
        <v>1</v>
      </c>
      <c r="H95" s="39">
        <v>5</v>
      </c>
      <c r="I95" s="39">
        <v>4</v>
      </c>
      <c r="J95" s="39">
        <v>4</v>
      </c>
      <c r="K95" s="39">
        <v>4</v>
      </c>
      <c r="L95" s="39">
        <v>4</v>
      </c>
      <c r="M95" s="39">
        <v>5</v>
      </c>
      <c r="N95" s="39">
        <v>5</v>
      </c>
      <c r="O95" s="39">
        <v>7</v>
      </c>
      <c r="P95" s="39">
        <v>5</v>
      </c>
      <c r="Q95" s="39">
        <v>12</v>
      </c>
      <c r="R95" s="39">
        <v>12</v>
      </c>
      <c r="S95" s="39">
        <v>0</v>
      </c>
      <c r="T95" s="39">
        <v>0</v>
      </c>
      <c r="U95" s="39">
        <v>10</v>
      </c>
      <c r="V95" s="39">
        <v>12</v>
      </c>
      <c r="W95" s="39">
        <v>11</v>
      </c>
      <c r="X95" s="39">
        <v>0</v>
      </c>
      <c r="Y95" s="39">
        <v>8</v>
      </c>
      <c r="Z95" s="39">
        <v>7</v>
      </c>
      <c r="AA95" s="39">
        <v>7</v>
      </c>
      <c r="AB95" s="39">
        <v>12</v>
      </c>
      <c r="AC95" s="39">
        <v>3</v>
      </c>
      <c r="AD95" s="39">
        <v>3</v>
      </c>
      <c r="AE95" s="39">
        <v>0</v>
      </c>
      <c r="AF95" s="39">
        <v>0</v>
      </c>
      <c r="AG95" s="39">
        <v>29</v>
      </c>
      <c r="AH95" s="39">
        <v>0</v>
      </c>
      <c r="AI95" s="39">
        <v>1</v>
      </c>
      <c r="AJ95" s="39">
        <v>9</v>
      </c>
    </row>
    <row r="96" spans="1:36" s="39" customFormat="1" ht="10.8" customHeight="1" x14ac:dyDescent="0.2">
      <c r="A96" s="39" t="s">
        <v>33</v>
      </c>
      <c r="B96" s="14" t="s">
        <v>42</v>
      </c>
      <c r="C96" s="14" t="s">
        <v>41</v>
      </c>
      <c r="D96" s="14" t="s">
        <v>721</v>
      </c>
      <c r="E96" s="39">
        <v>5</v>
      </c>
      <c r="F96" s="39">
        <v>0</v>
      </c>
      <c r="H96" s="39">
        <v>4</v>
      </c>
      <c r="I96" s="39">
        <v>6</v>
      </c>
      <c r="J96" s="39">
        <v>6</v>
      </c>
      <c r="K96" s="39">
        <v>6</v>
      </c>
      <c r="L96" s="39">
        <v>6</v>
      </c>
      <c r="M96" s="39">
        <v>5</v>
      </c>
      <c r="N96" s="39">
        <v>5</v>
      </c>
      <c r="O96" s="39">
        <v>6</v>
      </c>
      <c r="P96" s="39">
        <v>5</v>
      </c>
      <c r="Q96" s="39">
        <v>8</v>
      </c>
      <c r="R96" s="39">
        <v>11</v>
      </c>
      <c r="S96" s="39">
        <v>0</v>
      </c>
      <c r="T96" s="39">
        <v>0</v>
      </c>
      <c r="U96" s="39">
        <v>3</v>
      </c>
      <c r="V96" s="39">
        <v>4</v>
      </c>
      <c r="W96" s="39">
        <v>4</v>
      </c>
      <c r="X96" s="39">
        <v>0</v>
      </c>
      <c r="Y96" s="39">
        <v>7</v>
      </c>
      <c r="Z96" s="39">
        <v>6</v>
      </c>
      <c r="AA96" s="39">
        <v>6</v>
      </c>
      <c r="AB96" s="39">
        <v>6</v>
      </c>
      <c r="AC96" s="39">
        <v>4</v>
      </c>
      <c r="AD96" s="39">
        <v>1</v>
      </c>
      <c r="AE96" s="39">
        <v>0</v>
      </c>
      <c r="AF96" s="39">
        <v>0</v>
      </c>
      <c r="AG96" s="39">
        <v>5</v>
      </c>
      <c r="AH96" s="39">
        <v>0</v>
      </c>
      <c r="AI96" s="39">
        <v>0</v>
      </c>
      <c r="AJ96" s="39">
        <v>5</v>
      </c>
    </row>
    <row r="97" spans="1:36" s="39" customFormat="1" ht="10.8" customHeight="1" x14ac:dyDescent="0.2">
      <c r="A97" s="39" t="s">
        <v>33</v>
      </c>
      <c r="B97" s="14" t="s">
        <v>42</v>
      </c>
      <c r="C97" s="187" t="s">
        <v>503</v>
      </c>
      <c r="D97" s="187"/>
      <c r="E97" s="207">
        <v>14</v>
      </c>
      <c r="F97" s="207">
        <v>1</v>
      </c>
      <c r="G97" s="207"/>
      <c r="H97" s="207">
        <v>16</v>
      </c>
      <c r="I97" s="207">
        <v>27</v>
      </c>
      <c r="J97" s="207">
        <v>27</v>
      </c>
      <c r="K97" s="207">
        <v>27</v>
      </c>
      <c r="L97" s="207">
        <v>27</v>
      </c>
      <c r="M97" s="207">
        <v>37</v>
      </c>
      <c r="N97" s="207">
        <v>35</v>
      </c>
      <c r="O97" s="207">
        <v>37</v>
      </c>
      <c r="P97" s="207">
        <v>37</v>
      </c>
      <c r="Q97" s="207">
        <v>47</v>
      </c>
      <c r="R97" s="207">
        <v>49</v>
      </c>
      <c r="S97" s="207">
        <v>0</v>
      </c>
      <c r="T97" s="207">
        <v>0</v>
      </c>
      <c r="U97" s="207">
        <v>34</v>
      </c>
      <c r="V97" s="207">
        <v>36</v>
      </c>
      <c r="W97" s="207">
        <v>36</v>
      </c>
      <c r="X97" s="207">
        <v>0</v>
      </c>
      <c r="Y97" s="207">
        <v>41</v>
      </c>
      <c r="Z97" s="207">
        <v>28</v>
      </c>
      <c r="AA97" s="207">
        <v>29</v>
      </c>
      <c r="AB97" s="207">
        <v>34</v>
      </c>
      <c r="AC97" s="207">
        <v>13</v>
      </c>
      <c r="AD97" s="207">
        <v>9</v>
      </c>
      <c r="AE97" s="207">
        <v>11</v>
      </c>
      <c r="AF97" s="207">
        <v>19</v>
      </c>
      <c r="AG97" s="207">
        <v>72</v>
      </c>
      <c r="AH97" s="207">
        <v>0</v>
      </c>
      <c r="AI97" s="207">
        <v>1</v>
      </c>
      <c r="AJ97" s="207">
        <v>32</v>
      </c>
    </row>
    <row r="98" spans="1:36" s="39" customFormat="1" ht="10.8" customHeight="1" x14ac:dyDescent="0.2">
      <c r="A98" s="39" t="s">
        <v>33</v>
      </c>
      <c r="B98" s="186" t="s">
        <v>427</v>
      </c>
      <c r="C98" s="186"/>
      <c r="D98" s="186"/>
      <c r="E98" s="208">
        <v>15</v>
      </c>
      <c r="F98" s="208">
        <v>1</v>
      </c>
      <c r="G98" s="208"/>
      <c r="H98" s="208">
        <v>21</v>
      </c>
      <c r="I98" s="208">
        <v>42</v>
      </c>
      <c r="J98" s="208">
        <v>42</v>
      </c>
      <c r="K98" s="208">
        <v>42</v>
      </c>
      <c r="L98" s="208">
        <v>42</v>
      </c>
      <c r="M98" s="208">
        <v>49</v>
      </c>
      <c r="N98" s="208">
        <v>48</v>
      </c>
      <c r="O98" s="208">
        <v>49</v>
      </c>
      <c r="P98" s="208">
        <v>49</v>
      </c>
      <c r="Q98" s="208">
        <v>69</v>
      </c>
      <c r="R98" s="208">
        <v>71</v>
      </c>
      <c r="S98" s="208">
        <v>0</v>
      </c>
      <c r="T98" s="208">
        <v>0</v>
      </c>
      <c r="U98" s="208">
        <v>42</v>
      </c>
      <c r="V98" s="208">
        <v>47</v>
      </c>
      <c r="W98" s="208">
        <v>48</v>
      </c>
      <c r="X98" s="208">
        <v>0</v>
      </c>
      <c r="Y98" s="208">
        <v>62</v>
      </c>
      <c r="Z98" s="208">
        <v>38</v>
      </c>
      <c r="AA98" s="208">
        <v>42</v>
      </c>
      <c r="AB98" s="208">
        <v>44</v>
      </c>
      <c r="AC98" s="208">
        <v>34</v>
      </c>
      <c r="AD98" s="208">
        <v>20</v>
      </c>
      <c r="AE98" s="208">
        <v>34</v>
      </c>
      <c r="AF98" s="208">
        <v>19</v>
      </c>
      <c r="AG98" s="208">
        <v>127</v>
      </c>
      <c r="AH98" s="208">
        <v>0</v>
      </c>
      <c r="AI98" s="208">
        <v>3</v>
      </c>
      <c r="AJ98" s="208">
        <v>43</v>
      </c>
    </row>
    <row r="99" spans="1:36" s="39" customFormat="1" ht="10.8" customHeight="1" x14ac:dyDescent="0.2">
      <c r="A99" s="39" t="s">
        <v>33</v>
      </c>
      <c r="B99" s="14" t="s">
        <v>71</v>
      </c>
      <c r="C99" s="14" t="s">
        <v>72</v>
      </c>
      <c r="D99" s="14" t="s">
        <v>338</v>
      </c>
      <c r="E99" s="39">
        <v>0</v>
      </c>
      <c r="F99" s="39">
        <v>0</v>
      </c>
      <c r="H99" s="39">
        <v>4</v>
      </c>
      <c r="I99" s="39">
        <v>4</v>
      </c>
      <c r="J99" s="39">
        <v>4</v>
      </c>
      <c r="K99" s="39">
        <v>4</v>
      </c>
      <c r="L99" s="39">
        <v>4</v>
      </c>
      <c r="M99" s="39">
        <v>5</v>
      </c>
      <c r="N99" s="39">
        <v>5</v>
      </c>
      <c r="O99" s="39">
        <v>7</v>
      </c>
      <c r="P99" s="39">
        <v>4</v>
      </c>
      <c r="Q99" s="39">
        <v>8</v>
      </c>
      <c r="R99" s="39">
        <v>6</v>
      </c>
      <c r="S99" s="39">
        <v>0</v>
      </c>
      <c r="T99" s="39">
        <v>0</v>
      </c>
      <c r="U99" s="39">
        <v>3</v>
      </c>
      <c r="V99" s="39">
        <v>4</v>
      </c>
      <c r="W99" s="39">
        <v>5</v>
      </c>
      <c r="X99" s="39">
        <v>0</v>
      </c>
      <c r="Y99" s="39">
        <v>7</v>
      </c>
      <c r="Z99" s="39">
        <v>3</v>
      </c>
      <c r="AA99" s="39">
        <v>3</v>
      </c>
      <c r="AB99" s="39">
        <v>3</v>
      </c>
      <c r="AC99" s="39">
        <v>9</v>
      </c>
      <c r="AD99" s="39">
        <v>5</v>
      </c>
      <c r="AE99" s="39">
        <v>2</v>
      </c>
      <c r="AF99" s="39">
        <v>0</v>
      </c>
      <c r="AG99" s="39">
        <v>3</v>
      </c>
      <c r="AH99" s="39">
        <v>0</v>
      </c>
      <c r="AI99" s="39">
        <v>1</v>
      </c>
      <c r="AJ99" s="39">
        <v>2</v>
      </c>
    </row>
    <row r="100" spans="1:36" s="39" customFormat="1" ht="10.8" customHeight="1" x14ac:dyDescent="0.2">
      <c r="A100" s="39" t="s">
        <v>33</v>
      </c>
      <c r="B100" s="14" t="s">
        <v>71</v>
      </c>
      <c r="C100" s="14" t="s">
        <v>72</v>
      </c>
      <c r="D100" s="14" t="s">
        <v>460</v>
      </c>
      <c r="E100" s="39">
        <v>0</v>
      </c>
      <c r="F100" s="39">
        <v>0</v>
      </c>
      <c r="H100" s="39">
        <v>0</v>
      </c>
      <c r="I100" s="39">
        <v>6</v>
      </c>
      <c r="J100" s="39">
        <v>6</v>
      </c>
      <c r="K100" s="39">
        <v>6</v>
      </c>
      <c r="L100" s="39">
        <v>6</v>
      </c>
      <c r="M100" s="39">
        <v>2</v>
      </c>
      <c r="N100" s="39">
        <v>2</v>
      </c>
      <c r="O100" s="39">
        <v>2</v>
      </c>
      <c r="P100" s="39">
        <v>2</v>
      </c>
      <c r="Q100" s="39">
        <v>2</v>
      </c>
      <c r="R100" s="39">
        <v>4</v>
      </c>
      <c r="S100" s="39">
        <v>0</v>
      </c>
      <c r="T100" s="39">
        <v>0</v>
      </c>
      <c r="U100" s="39">
        <v>2</v>
      </c>
      <c r="V100" s="39">
        <v>2</v>
      </c>
      <c r="W100" s="39">
        <v>2</v>
      </c>
      <c r="X100" s="39">
        <v>0</v>
      </c>
      <c r="Y100" s="39">
        <v>2</v>
      </c>
      <c r="Z100" s="39">
        <v>5</v>
      </c>
      <c r="AA100" s="39">
        <v>4</v>
      </c>
      <c r="AB100" s="39">
        <v>4</v>
      </c>
      <c r="AC100" s="39">
        <v>8</v>
      </c>
      <c r="AD100" s="39">
        <v>4</v>
      </c>
      <c r="AE100" s="39">
        <v>0</v>
      </c>
      <c r="AF100" s="39">
        <v>0</v>
      </c>
      <c r="AG100" s="39">
        <v>15</v>
      </c>
      <c r="AH100" s="39">
        <v>0</v>
      </c>
      <c r="AI100" s="39">
        <v>0</v>
      </c>
      <c r="AJ100" s="39">
        <v>1</v>
      </c>
    </row>
    <row r="101" spans="1:36" s="39" customFormat="1" ht="10.8" customHeight="1" x14ac:dyDescent="0.2">
      <c r="A101" s="39" t="s">
        <v>33</v>
      </c>
      <c r="B101" s="14" t="s">
        <v>71</v>
      </c>
      <c r="C101" s="14" t="s">
        <v>72</v>
      </c>
      <c r="D101" s="14" t="s">
        <v>478</v>
      </c>
      <c r="E101" s="39">
        <v>0</v>
      </c>
      <c r="F101" s="39">
        <v>0</v>
      </c>
      <c r="H101" s="39">
        <v>1</v>
      </c>
      <c r="I101" s="39">
        <v>5</v>
      </c>
      <c r="J101" s="39">
        <v>5</v>
      </c>
      <c r="K101" s="39">
        <v>5</v>
      </c>
      <c r="L101" s="39">
        <v>5</v>
      </c>
      <c r="M101" s="39">
        <v>3</v>
      </c>
      <c r="N101" s="39">
        <v>3</v>
      </c>
      <c r="O101" s="39">
        <v>3</v>
      </c>
      <c r="P101" s="39">
        <v>4</v>
      </c>
      <c r="Q101" s="39">
        <v>3</v>
      </c>
      <c r="R101" s="39">
        <v>2</v>
      </c>
      <c r="S101" s="39">
        <v>0</v>
      </c>
      <c r="T101" s="39">
        <v>0</v>
      </c>
      <c r="U101" s="39">
        <v>4</v>
      </c>
      <c r="V101" s="39">
        <v>4</v>
      </c>
      <c r="W101" s="39">
        <v>4</v>
      </c>
      <c r="X101" s="39">
        <v>0</v>
      </c>
      <c r="Y101" s="39">
        <v>5</v>
      </c>
      <c r="Z101" s="39">
        <v>7</v>
      </c>
      <c r="AA101" s="39">
        <v>8</v>
      </c>
      <c r="AB101" s="39">
        <v>8</v>
      </c>
      <c r="AC101" s="39">
        <v>2</v>
      </c>
      <c r="AD101" s="39">
        <v>1</v>
      </c>
      <c r="AE101" s="39">
        <v>4</v>
      </c>
      <c r="AF101" s="39">
        <v>0</v>
      </c>
      <c r="AG101" s="39">
        <v>8</v>
      </c>
      <c r="AH101" s="39">
        <v>0</v>
      </c>
      <c r="AI101" s="39">
        <v>0</v>
      </c>
      <c r="AJ101" s="39">
        <v>1</v>
      </c>
    </row>
    <row r="102" spans="1:36" s="39" customFormat="1" ht="10.8" customHeight="1" x14ac:dyDescent="0.2">
      <c r="A102" s="39" t="s">
        <v>33</v>
      </c>
      <c r="B102" s="14" t="s">
        <v>71</v>
      </c>
      <c r="C102" s="14" t="s">
        <v>72</v>
      </c>
      <c r="D102" s="14" t="s">
        <v>721</v>
      </c>
      <c r="E102" s="39">
        <v>0</v>
      </c>
      <c r="F102" s="39">
        <v>0</v>
      </c>
      <c r="H102" s="39">
        <v>0</v>
      </c>
      <c r="I102" s="39">
        <v>3</v>
      </c>
      <c r="J102" s="39">
        <v>3</v>
      </c>
      <c r="K102" s="39">
        <v>3</v>
      </c>
      <c r="L102" s="39">
        <v>3</v>
      </c>
      <c r="M102" s="39">
        <v>2</v>
      </c>
      <c r="N102" s="39">
        <v>2</v>
      </c>
      <c r="O102" s="39">
        <v>2</v>
      </c>
      <c r="P102" s="39">
        <v>2</v>
      </c>
      <c r="Q102" s="39">
        <v>2</v>
      </c>
      <c r="R102" s="39">
        <v>2</v>
      </c>
      <c r="S102" s="39">
        <v>0</v>
      </c>
      <c r="T102" s="39">
        <v>0</v>
      </c>
      <c r="U102" s="39">
        <v>0</v>
      </c>
      <c r="V102" s="39">
        <v>0</v>
      </c>
      <c r="W102" s="39">
        <v>0</v>
      </c>
      <c r="X102" s="39">
        <v>0</v>
      </c>
      <c r="Y102" s="39">
        <v>1</v>
      </c>
      <c r="Z102" s="39">
        <v>1</v>
      </c>
      <c r="AA102" s="39">
        <v>1</v>
      </c>
      <c r="AB102" s="39">
        <v>1</v>
      </c>
      <c r="AC102" s="39">
        <v>1</v>
      </c>
      <c r="AD102" s="39">
        <v>1</v>
      </c>
      <c r="AE102" s="39">
        <v>0</v>
      </c>
      <c r="AF102" s="39">
        <v>0</v>
      </c>
      <c r="AG102" s="39">
        <v>19</v>
      </c>
      <c r="AH102" s="39">
        <v>0</v>
      </c>
      <c r="AI102" s="39">
        <v>0</v>
      </c>
      <c r="AJ102" s="39">
        <v>1</v>
      </c>
    </row>
    <row r="103" spans="1:36" s="39" customFormat="1" ht="10.8" customHeight="1" x14ac:dyDescent="0.2">
      <c r="A103" s="39" t="s">
        <v>33</v>
      </c>
      <c r="B103" s="14" t="s">
        <v>71</v>
      </c>
      <c r="C103" s="187" t="s">
        <v>504</v>
      </c>
      <c r="D103" s="187"/>
      <c r="E103" s="207">
        <v>0</v>
      </c>
      <c r="F103" s="207">
        <v>0</v>
      </c>
      <c r="G103" s="207"/>
      <c r="H103" s="207">
        <v>5</v>
      </c>
      <c r="I103" s="207">
        <v>18</v>
      </c>
      <c r="J103" s="207">
        <v>18</v>
      </c>
      <c r="K103" s="207">
        <v>18</v>
      </c>
      <c r="L103" s="207">
        <v>18</v>
      </c>
      <c r="M103" s="207">
        <v>12</v>
      </c>
      <c r="N103" s="207">
        <v>12</v>
      </c>
      <c r="O103" s="207">
        <v>14</v>
      </c>
      <c r="P103" s="207">
        <v>12</v>
      </c>
      <c r="Q103" s="207">
        <v>15</v>
      </c>
      <c r="R103" s="207">
        <v>14</v>
      </c>
      <c r="S103" s="207">
        <v>0</v>
      </c>
      <c r="T103" s="207">
        <v>0</v>
      </c>
      <c r="U103" s="207">
        <v>9</v>
      </c>
      <c r="V103" s="207">
        <v>10</v>
      </c>
      <c r="W103" s="207">
        <v>11</v>
      </c>
      <c r="X103" s="207">
        <v>0</v>
      </c>
      <c r="Y103" s="207">
        <v>15</v>
      </c>
      <c r="Z103" s="207">
        <v>16</v>
      </c>
      <c r="AA103" s="207">
        <v>16</v>
      </c>
      <c r="AB103" s="207">
        <v>16</v>
      </c>
      <c r="AC103" s="207">
        <v>20</v>
      </c>
      <c r="AD103" s="207">
        <v>11</v>
      </c>
      <c r="AE103" s="207">
        <v>6</v>
      </c>
      <c r="AF103" s="207">
        <v>0</v>
      </c>
      <c r="AG103" s="207">
        <v>45</v>
      </c>
      <c r="AH103" s="207">
        <v>0</v>
      </c>
      <c r="AI103" s="207">
        <v>1</v>
      </c>
      <c r="AJ103" s="207">
        <v>5</v>
      </c>
    </row>
    <row r="104" spans="1:36" s="39" customFormat="1" ht="10.8" customHeight="1" x14ac:dyDescent="0.2">
      <c r="A104" s="39" t="s">
        <v>33</v>
      </c>
      <c r="B104" s="14" t="s">
        <v>71</v>
      </c>
      <c r="C104" s="14" t="s">
        <v>75</v>
      </c>
      <c r="D104" s="14" t="s">
        <v>338</v>
      </c>
      <c r="E104" s="39">
        <v>0</v>
      </c>
      <c r="F104" s="39">
        <v>0</v>
      </c>
      <c r="H104" s="39">
        <v>0</v>
      </c>
      <c r="I104" s="39">
        <v>7</v>
      </c>
      <c r="J104" s="39">
        <v>7</v>
      </c>
      <c r="K104" s="39">
        <v>7</v>
      </c>
      <c r="L104" s="39">
        <v>7</v>
      </c>
      <c r="M104" s="39">
        <v>16</v>
      </c>
      <c r="N104" s="39">
        <v>17</v>
      </c>
      <c r="O104" s="39">
        <v>17</v>
      </c>
      <c r="P104" s="39">
        <v>17</v>
      </c>
      <c r="Q104" s="39">
        <v>20</v>
      </c>
      <c r="R104" s="39">
        <v>20</v>
      </c>
      <c r="S104" s="39">
        <v>0</v>
      </c>
      <c r="T104" s="39">
        <v>0</v>
      </c>
      <c r="U104" s="39">
        <v>13</v>
      </c>
      <c r="V104" s="39">
        <v>13</v>
      </c>
      <c r="W104" s="39">
        <v>14</v>
      </c>
      <c r="X104" s="39">
        <v>0</v>
      </c>
      <c r="Y104" s="39">
        <v>11</v>
      </c>
      <c r="Z104" s="39">
        <v>3</v>
      </c>
      <c r="AA104" s="39">
        <v>19</v>
      </c>
      <c r="AB104" s="39">
        <v>19</v>
      </c>
      <c r="AC104" s="39">
        <v>7</v>
      </c>
      <c r="AD104" s="39">
        <v>5</v>
      </c>
      <c r="AE104" s="39">
        <v>0</v>
      </c>
      <c r="AF104" s="39">
        <v>23</v>
      </c>
      <c r="AG104" s="39">
        <v>3</v>
      </c>
      <c r="AH104" s="39">
        <v>0</v>
      </c>
      <c r="AI104" s="39">
        <v>0</v>
      </c>
      <c r="AJ104" s="39">
        <v>5</v>
      </c>
    </row>
    <row r="105" spans="1:36" s="39" customFormat="1" ht="10.8" customHeight="1" x14ac:dyDescent="0.2">
      <c r="A105" s="39" t="s">
        <v>33</v>
      </c>
      <c r="B105" s="14" t="s">
        <v>71</v>
      </c>
      <c r="C105" s="14" t="s">
        <v>75</v>
      </c>
      <c r="D105" s="14" t="s">
        <v>460</v>
      </c>
      <c r="E105" s="39">
        <v>0</v>
      </c>
      <c r="F105" s="39">
        <v>0</v>
      </c>
      <c r="H105" s="39">
        <v>0</v>
      </c>
      <c r="I105" s="39">
        <v>6</v>
      </c>
      <c r="J105" s="39">
        <v>6</v>
      </c>
      <c r="K105" s="39">
        <v>6</v>
      </c>
      <c r="L105" s="39">
        <v>6</v>
      </c>
      <c r="M105" s="39">
        <v>18</v>
      </c>
      <c r="N105" s="39">
        <v>17</v>
      </c>
      <c r="O105" s="39">
        <v>17</v>
      </c>
      <c r="P105" s="39">
        <v>17</v>
      </c>
      <c r="Q105" s="39">
        <v>8</v>
      </c>
      <c r="R105" s="39">
        <v>8</v>
      </c>
      <c r="S105" s="39">
        <v>0</v>
      </c>
      <c r="T105" s="39">
        <v>0</v>
      </c>
      <c r="U105" s="39">
        <v>11</v>
      </c>
      <c r="V105" s="39">
        <v>12</v>
      </c>
      <c r="W105" s="39">
        <v>11</v>
      </c>
      <c r="X105" s="39">
        <v>0</v>
      </c>
      <c r="Y105" s="39">
        <v>8</v>
      </c>
      <c r="Z105" s="39">
        <v>8</v>
      </c>
      <c r="AA105" s="39">
        <v>17</v>
      </c>
      <c r="AB105" s="39">
        <v>18</v>
      </c>
      <c r="AC105" s="39">
        <v>8</v>
      </c>
      <c r="AD105" s="39">
        <v>6</v>
      </c>
      <c r="AE105" s="39">
        <v>0</v>
      </c>
      <c r="AF105" s="39">
        <v>0</v>
      </c>
      <c r="AG105" s="39">
        <v>34</v>
      </c>
      <c r="AH105" s="39">
        <v>0</v>
      </c>
      <c r="AI105" s="39">
        <v>0</v>
      </c>
      <c r="AJ105" s="39">
        <v>7</v>
      </c>
    </row>
    <row r="106" spans="1:36" s="39" customFormat="1" ht="10.8" customHeight="1" x14ac:dyDescent="0.2">
      <c r="A106" s="39" t="s">
        <v>33</v>
      </c>
      <c r="B106" s="14" t="s">
        <v>71</v>
      </c>
      <c r="C106" s="14" t="s">
        <v>75</v>
      </c>
      <c r="D106" s="14" t="s">
        <v>478</v>
      </c>
      <c r="E106" s="39">
        <v>0</v>
      </c>
      <c r="F106" s="39">
        <v>0</v>
      </c>
      <c r="H106" s="39">
        <v>0</v>
      </c>
      <c r="I106" s="39">
        <v>7</v>
      </c>
      <c r="J106" s="39">
        <v>7</v>
      </c>
      <c r="K106" s="39">
        <v>7</v>
      </c>
      <c r="L106" s="39">
        <v>7</v>
      </c>
      <c r="M106" s="39">
        <v>7</v>
      </c>
      <c r="N106" s="39">
        <v>8</v>
      </c>
      <c r="O106" s="39">
        <v>8</v>
      </c>
      <c r="P106" s="39">
        <v>8</v>
      </c>
      <c r="Q106" s="39">
        <v>15</v>
      </c>
      <c r="R106" s="39">
        <v>15</v>
      </c>
      <c r="S106" s="39">
        <v>0</v>
      </c>
      <c r="T106" s="39">
        <v>0</v>
      </c>
      <c r="U106" s="39">
        <v>15</v>
      </c>
      <c r="V106" s="39">
        <v>15</v>
      </c>
      <c r="W106" s="39">
        <v>15</v>
      </c>
      <c r="X106" s="39">
        <v>0</v>
      </c>
      <c r="Y106" s="39">
        <v>15</v>
      </c>
      <c r="Z106" s="39">
        <v>12</v>
      </c>
      <c r="AA106" s="39">
        <v>12</v>
      </c>
      <c r="AB106" s="39">
        <v>12</v>
      </c>
      <c r="AC106" s="39">
        <v>12</v>
      </c>
      <c r="AD106" s="39">
        <v>8</v>
      </c>
      <c r="AE106" s="39">
        <v>12</v>
      </c>
      <c r="AF106" s="39">
        <v>0</v>
      </c>
      <c r="AG106" s="39">
        <v>76</v>
      </c>
      <c r="AH106" s="39">
        <v>0</v>
      </c>
      <c r="AI106" s="39">
        <v>0</v>
      </c>
      <c r="AJ106" s="39">
        <v>6</v>
      </c>
    </row>
    <row r="107" spans="1:36" s="39" customFormat="1" ht="10.8" customHeight="1" x14ac:dyDescent="0.2">
      <c r="A107" s="39" t="s">
        <v>33</v>
      </c>
      <c r="B107" s="14" t="s">
        <v>71</v>
      </c>
      <c r="C107" s="14" t="s">
        <v>75</v>
      </c>
      <c r="D107" s="14" t="s">
        <v>721</v>
      </c>
      <c r="E107" s="39">
        <v>0</v>
      </c>
      <c r="F107" s="39">
        <v>0</v>
      </c>
      <c r="H107" s="39">
        <v>0</v>
      </c>
      <c r="I107" s="39">
        <v>9</v>
      </c>
      <c r="J107" s="39">
        <v>9</v>
      </c>
      <c r="K107" s="39">
        <v>9</v>
      </c>
      <c r="L107" s="39">
        <v>9</v>
      </c>
      <c r="M107" s="39">
        <v>3</v>
      </c>
      <c r="N107" s="39">
        <v>2</v>
      </c>
      <c r="O107" s="39">
        <v>2</v>
      </c>
      <c r="P107" s="39">
        <v>3</v>
      </c>
      <c r="Q107" s="39">
        <v>10</v>
      </c>
      <c r="R107" s="39">
        <v>10</v>
      </c>
      <c r="S107" s="39">
        <v>0</v>
      </c>
      <c r="T107" s="39">
        <v>0</v>
      </c>
      <c r="U107" s="39">
        <v>5</v>
      </c>
      <c r="V107" s="39">
        <v>6</v>
      </c>
      <c r="W107" s="39">
        <v>6</v>
      </c>
      <c r="X107" s="39">
        <v>0</v>
      </c>
      <c r="Y107" s="39">
        <v>3</v>
      </c>
      <c r="Z107" s="39">
        <v>4</v>
      </c>
      <c r="AA107" s="39">
        <v>5</v>
      </c>
      <c r="AB107" s="39">
        <v>6</v>
      </c>
      <c r="AC107" s="39">
        <v>4</v>
      </c>
      <c r="AD107" s="39">
        <v>3</v>
      </c>
      <c r="AE107" s="39">
        <v>17</v>
      </c>
      <c r="AF107" s="39">
        <v>0</v>
      </c>
      <c r="AG107" s="39">
        <v>1</v>
      </c>
      <c r="AH107" s="39">
        <v>0</v>
      </c>
      <c r="AI107" s="39">
        <v>0</v>
      </c>
      <c r="AJ107" s="39">
        <v>3</v>
      </c>
    </row>
    <row r="108" spans="1:36" s="39" customFormat="1" ht="10.8" customHeight="1" x14ac:dyDescent="0.2">
      <c r="A108" s="39" t="s">
        <v>33</v>
      </c>
      <c r="B108" s="14" t="s">
        <v>71</v>
      </c>
      <c r="C108" s="187" t="s">
        <v>505</v>
      </c>
      <c r="D108" s="187"/>
      <c r="E108" s="207">
        <v>0</v>
      </c>
      <c r="F108" s="207">
        <v>0</v>
      </c>
      <c r="G108" s="207"/>
      <c r="H108" s="207">
        <v>0</v>
      </c>
      <c r="I108" s="207">
        <v>29</v>
      </c>
      <c r="J108" s="207">
        <v>29</v>
      </c>
      <c r="K108" s="207">
        <v>29</v>
      </c>
      <c r="L108" s="207">
        <v>29</v>
      </c>
      <c r="M108" s="207">
        <v>44</v>
      </c>
      <c r="N108" s="207">
        <v>44</v>
      </c>
      <c r="O108" s="207">
        <v>44</v>
      </c>
      <c r="P108" s="207">
        <v>45</v>
      </c>
      <c r="Q108" s="207">
        <v>53</v>
      </c>
      <c r="R108" s="207">
        <v>53</v>
      </c>
      <c r="S108" s="207">
        <v>0</v>
      </c>
      <c r="T108" s="207">
        <v>0</v>
      </c>
      <c r="U108" s="207">
        <v>44</v>
      </c>
      <c r="V108" s="207">
        <v>46</v>
      </c>
      <c r="W108" s="207">
        <v>46</v>
      </c>
      <c r="X108" s="207">
        <v>0</v>
      </c>
      <c r="Y108" s="207">
        <v>37</v>
      </c>
      <c r="Z108" s="207">
        <v>27</v>
      </c>
      <c r="AA108" s="207">
        <v>53</v>
      </c>
      <c r="AB108" s="207">
        <v>55</v>
      </c>
      <c r="AC108" s="207">
        <v>31</v>
      </c>
      <c r="AD108" s="207">
        <v>22</v>
      </c>
      <c r="AE108" s="207">
        <v>29</v>
      </c>
      <c r="AF108" s="207">
        <v>23</v>
      </c>
      <c r="AG108" s="207">
        <v>114</v>
      </c>
      <c r="AH108" s="207">
        <v>0</v>
      </c>
      <c r="AI108" s="207">
        <v>0</v>
      </c>
      <c r="AJ108" s="207">
        <v>21</v>
      </c>
    </row>
    <row r="109" spans="1:36" s="39" customFormat="1" ht="10.8" customHeight="1" x14ac:dyDescent="0.2">
      <c r="A109" s="39" t="s">
        <v>33</v>
      </c>
      <c r="B109" s="14" t="s">
        <v>71</v>
      </c>
      <c r="C109" s="14" t="s">
        <v>70</v>
      </c>
      <c r="D109" s="14" t="s">
        <v>338</v>
      </c>
      <c r="E109" s="39">
        <v>30</v>
      </c>
      <c r="F109" s="39">
        <v>1</v>
      </c>
      <c r="H109" s="39">
        <v>34</v>
      </c>
      <c r="I109" s="39">
        <v>31</v>
      </c>
      <c r="J109" s="39">
        <v>32</v>
      </c>
      <c r="K109" s="39">
        <v>31</v>
      </c>
      <c r="L109" s="39">
        <v>31</v>
      </c>
      <c r="M109" s="39">
        <v>21</v>
      </c>
      <c r="N109" s="39">
        <v>23</v>
      </c>
      <c r="O109" s="39">
        <v>22</v>
      </c>
      <c r="P109" s="39">
        <v>22</v>
      </c>
      <c r="Q109" s="39">
        <v>27</v>
      </c>
      <c r="R109" s="39">
        <v>26</v>
      </c>
      <c r="S109" s="39">
        <v>0</v>
      </c>
      <c r="T109" s="39">
        <v>0</v>
      </c>
      <c r="U109" s="39">
        <v>26</v>
      </c>
      <c r="V109" s="39">
        <v>27</v>
      </c>
      <c r="W109" s="39">
        <v>23</v>
      </c>
      <c r="X109" s="39">
        <v>0</v>
      </c>
      <c r="Y109" s="39">
        <v>30</v>
      </c>
      <c r="Z109" s="39">
        <v>11</v>
      </c>
      <c r="AA109" s="39">
        <v>21</v>
      </c>
      <c r="AB109" s="39">
        <v>28</v>
      </c>
      <c r="AC109" s="39">
        <v>7</v>
      </c>
      <c r="AD109" s="39">
        <v>4</v>
      </c>
      <c r="AE109" s="39">
        <v>4</v>
      </c>
      <c r="AF109" s="39">
        <v>0</v>
      </c>
      <c r="AG109" s="39">
        <v>6</v>
      </c>
      <c r="AH109" s="39">
        <v>0</v>
      </c>
      <c r="AI109" s="39">
        <v>8</v>
      </c>
      <c r="AJ109" s="39">
        <v>19</v>
      </c>
    </row>
    <row r="110" spans="1:36" s="39" customFormat="1" ht="10.8" customHeight="1" x14ac:dyDescent="0.2">
      <c r="A110" s="39" t="s">
        <v>33</v>
      </c>
      <c r="B110" s="14" t="s">
        <v>71</v>
      </c>
      <c r="C110" s="14" t="s">
        <v>70</v>
      </c>
      <c r="D110" s="14" t="s">
        <v>460</v>
      </c>
      <c r="E110" s="39">
        <v>14</v>
      </c>
      <c r="F110" s="39">
        <v>2</v>
      </c>
      <c r="H110" s="39">
        <v>15</v>
      </c>
      <c r="I110" s="39">
        <v>19</v>
      </c>
      <c r="J110" s="39">
        <v>20</v>
      </c>
      <c r="K110" s="39">
        <v>20</v>
      </c>
      <c r="L110" s="39">
        <v>19</v>
      </c>
      <c r="M110" s="39">
        <v>32</v>
      </c>
      <c r="N110" s="39">
        <v>31</v>
      </c>
      <c r="O110" s="39">
        <v>32</v>
      </c>
      <c r="P110" s="39">
        <v>33</v>
      </c>
      <c r="Q110" s="39">
        <v>21</v>
      </c>
      <c r="R110" s="39">
        <v>21</v>
      </c>
      <c r="S110" s="39">
        <v>0</v>
      </c>
      <c r="T110" s="39">
        <v>0</v>
      </c>
      <c r="U110" s="39">
        <v>30</v>
      </c>
      <c r="V110" s="39">
        <v>32</v>
      </c>
      <c r="W110" s="39">
        <v>29</v>
      </c>
      <c r="X110" s="39">
        <v>0</v>
      </c>
      <c r="Y110" s="39">
        <v>63</v>
      </c>
      <c r="Z110" s="39">
        <v>14</v>
      </c>
      <c r="AA110" s="39">
        <v>22</v>
      </c>
      <c r="AB110" s="39">
        <v>23</v>
      </c>
      <c r="AC110" s="39">
        <v>13</v>
      </c>
      <c r="AD110" s="39">
        <v>9</v>
      </c>
      <c r="AE110" s="39">
        <v>16</v>
      </c>
      <c r="AF110" s="39">
        <v>0</v>
      </c>
      <c r="AG110" s="39">
        <v>34</v>
      </c>
      <c r="AH110" s="39">
        <v>0</v>
      </c>
      <c r="AI110" s="39">
        <v>5</v>
      </c>
      <c r="AJ110" s="39">
        <v>23</v>
      </c>
    </row>
    <row r="111" spans="1:36" s="39" customFormat="1" ht="10.8" customHeight="1" x14ac:dyDescent="0.2">
      <c r="A111" s="39" t="s">
        <v>33</v>
      </c>
      <c r="B111" s="14" t="s">
        <v>71</v>
      </c>
      <c r="C111" s="14" t="s">
        <v>70</v>
      </c>
      <c r="D111" s="14" t="s">
        <v>478</v>
      </c>
      <c r="E111" s="39">
        <v>25</v>
      </c>
      <c r="F111" s="39">
        <v>1</v>
      </c>
      <c r="H111" s="39">
        <v>27</v>
      </c>
      <c r="I111" s="39">
        <v>40</v>
      </c>
      <c r="J111" s="39">
        <v>40</v>
      </c>
      <c r="K111" s="39">
        <v>40</v>
      </c>
      <c r="L111" s="39">
        <v>40</v>
      </c>
      <c r="M111" s="39">
        <v>34</v>
      </c>
      <c r="N111" s="39">
        <v>32</v>
      </c>
      <c r="O111" s="39">
        <v>34</v>
      </c>
      <c r="P111" s="39">
        <v>32</v>
      </c>
      <c r="Q111" s="39">
        <v>30</v>
      </c>
      <c r="R111" s="39">
        <v>30</v>
      </c>
      <c r="S111" s="39">
        <v>0</v>
      </c>
      <c r="T111" s="39">
        <v>0</v>
      </c>
      <c r="U111" s="39">
        <v>32</v>
      </c>
      <c r="V111" s="39">
        <v>34</v>
      </c>
      <c r="W111" s="39">
        <v>35</v>
      </c>
      <c r="X111" s="39">
        <v>0</v>
      </c>
      <c r="Y111" s="39">
        <v>42</v>
      </c>
      <c r="Z111" s="39">
        <v>16</v>
      </c>
      <c r="AA111" s="39">
        <v>10</v>
      </c>
      <c r="AB111" s="39">
        <v>15</v>
      </c>
      <c r="AC111" s="39">
        <v>11</v>
      </c>
      <c r="AD111" s="39">
        <v>8</v>
      </c>
      <c r="AE111" s="39">
        <v>12</v>
      </c>
      <c r="AF111" s="39">
        <v>0</v>
      </c>
      <c r="AG111" s="39">
        <v>48</v>
      </c>
      <c r="AH111" s="39">
        <v>0</v>
      </c>
      <c r="AI111" s="39">
        <v>6</v>
      </c>
      <c r="AJ111" s="39">
        <v>17</v>
      </c>
    </row>
    <row r="112" spans="1:36" s="39" customFormat="1" ht="10.8" customHeight="1" x14ac:dyDescent="0.2">
      <c r="A112" s="39" t="s">
        <v>33</v>
      </c>
      <c r="B112" s="14" t="s">
        <v>71</v>
      </c>
      <c r="C112" s="14" t="s">
        <v>70</v>
      </c>
      <c r="D112" s="14" t="s">
        <v>721</v>
      </c>
      <c r="E112" s="39">
        <v>14</v>
      </c>
      <c r="F112" s="39">
        <v>0</v>
      </c>
      <c r="H112" s="39">
        <v>15</v>
      </c>
      <c r="I112" s="39">
        <v>17</v>
      </c>
      <c r="J112" s="39">
        <v>18</v>
      </c>
      <c r="K112" s="39">
        <v>17</v>
      </c>
      <c r="L112" s="39">
        <v>18</v>
      </c>
      <c r="M112" s="39">
        <v>14</v>
      </c>
      <c r="N112" s="39">
        <v>16</v>
      </c>
      <c r="O112" s="39">
        <v>16</v>
      </c>
      <c r="P112" s="39">
        <v>15</v>
      </c>
      <c r="Q112" s="39">
        <v>20</v>
      </c>
      <c r="R112" s="39">
        <v>18</v>
      </c>
      <c r="S112" s="39">
        <v>0</v>
      </c>
      <c r="T112" s="39">
        <v>0</v>
      </c>
      <c r="U112" s="39">
        <v>21</v>
      </c>
      <c r="V112" s="39">
        <v>20</v>
      </c>
      <c r="W112" s="39">
        <v>24</v>
      </c>
      <c r="X112" s="39">
        <v>0</v>
      </c>
      <c r="Y112" s="39">
        <v>15</v>
      </c>
      <c r="Z112" s="39">
        <v>13</v>
      </c>
      <c r="AA112" s="39">
        <v>12</v>
      </c>
      <c r="AB112" s="39">
        <v>12</v>
      </c>
      <c r="AC112" s="39">
        <v>20</v>
      </c>
      <c r="AD112" s="39">
        <v>4</v>
      </c>
      <c r="AE112" s="39">
        <v>1</v>
      </c>
      <c r="AF112" s="39">
        <v>0</v>
      </c>
      <c r="AG112" s="39">
        <v>53</v>
      </c>
      <c r="AH112" s="39">
        <v>0</v>
      </c>
      <c r="AI112" s="39">
        <v>6</v>
      </c>
      <c r="AJ112" s="39">
        <v>9</v>
      </c>
    </row>
    <row r="113" spans="1:36" s="39" customFormat="1" ht="10.8" customHeight="1" x14ac:dyDescent="0.2">
      <c r="A113" s="39" t="s">
        <v>33</v>
      </c>
      <c r="B113" s="14" t="s">
        <v>71</v>
      </c>
      <c r="C113" s="187" t="s">
        <v>436</v>
      </c>
      <c r="D113" s="187"/>
      <c r="E113" s="207">
        <v>83</v>
      </c>
      <c r="F113" s="207">
        <v>4</v>
      </c>
      <c r="G113" s="207"/>
      <c r="H113" s="207">
        <v>91</v>
      </c>
      <c r="I113" s="207">
        <v>107</v>
      </c>
      <c r="J113" s="207">
        <v>110</v>
      </c>
      <c r="K113" s="207">
        <v>108</v>
      </c>
      <c r="L113" s="207">
        <v>108</v>
      </c>
      <c r="M113" s="207">
        <v>101</v>
      </c>
      <c r="N113" s="207">
        <v>102</v>
      </c>
      <c r="O113" s="207">
        <v>104</v>
      </c>
      <c r="P113" s="207">
        <v>102</v>
      </c>
      <c r="Q113" s="207">
        <v>98</v>
      </c>
      <c r="R113" s="207">
        <v>95</v>
      </c>
      <c r="S113" s="207">
        <v>0</v>
      </c>
      <c r="T113" s="207">
        <v>0</v>
      </c>
      <c r="U113" s="207">
        <v>109</v>
      </c>
      <c r="V113" s="207">
        <v>113</v>
      </c>
      <c r="W113" s="207">
        <v>111</v>
      </c>
      <c r="X113" s="207">
        <v>0</v>
      </c>
      <c r="Y113" s="207">
        <v>150</v>
      </c>
      <c r="Z113" s="207">
        <v>54</v>
      </c>
      <c r="AA113" s="207">
        <v>65</v>
      </c>
      <c r="AB113" s="207">
        <v>78</v>
      </c>
      <c r="AC113" s="207">
        <v>51</v>
      </c>
      <c r="AD113" s="207">
        <v>25</v>
      </c>
      <c r="AE113" s="207">
        <v>33</v>
      </c>
      <c r="AF113" s="207">
        <v>0</v>
      </c>
      <c r="AG113" s="207">
        <v>141</v>
      </c>
      <c r="AH113" s="207">
        <v>0</v>
      </c>
      <c r="AI113" s="207">
        <v>25</v>
      </c>
      <c r="AJ113" s="207">
        <v>68</v>
      </c>
    </row>
    <row r="114" spans="1:36" s="39" customFormat="1" ht="10.8" customHeight="1" x14ac:dyDescent="0.2">
      <c r="A114" s="39" t="s">
        <v>33</v>
      </c>
      <c r="B114" s="14" t="s">
        <v>71</v>
      </c>
      <c r="C114" s="14" t="s">
        <v>73</v>
      </c>
      <c r="D114" s="14" t="s">
        <v>338</v>
      </c>
      <c r="E114" s="39">
        <v>0</v>
      </c>
      <c r="F114" s="39">
        <v>0</v>
      </c>
      <c r="H114" s="39">
        <v>0</v>
      </c>
      <c r="I114" s="39">
        <v>2</v>
      </c>
      <c r="J114" s="39">
        <v>2</v>
      </c>
      <c r="K114" s="39">
        <v>2</v>
      </c>
      <c r="L114" s="39">
        <v>2</v>
      </c>
      <c r="M114" s="39">
        <v>1</v>
      </c>
      <c r="N114" s="39">
        <v>1</v>
      </c>
      <c r="O114" s="39">
        <v>1</v>
      </c>
      <c r="P114" s="39">
        <v>1</v>
      </c>
      <c r="Q114" s="39">
        <v>6</v>
      </c>
      <c r="R114" s="39">
        <v>6</v>
      </c>
      <c r="S114" s="39">
        <v>0</v>
      </c>
      <c r="T114" s="39">
        <v>0</v>
      </c>
      <c r="U114" s="39">
        <v>1</v>
      </c>
      <c r="V114" s="39">
        <v>1</v>
      </c>
      <c r="W114" s="39">
        <v>1</v>
      </c>
      <c r="X114" s="39">
        <v>0</v>
      </c>
      <c r="Y114" s="39">
        <v>1</v>
      </c>
      <c r="Z114" s="39">
        <v>1</v>
      </c>
      <c r="AA114" s="39">
        <v>2</v>
      </c>
      <c r="AB114" s="39">
        <v>2</v>
      </c>
      <c r="AC114" s="39">
        <v>5</v>
      </c>
      <c r="AD114" s="39">
        <v>3</v>
      </c>
      <c r="AE114" s="39">
        <v>0</v>
      </c>
      <c r="AF114" s="39">
        <v>0</v>
      </c>
      <c r="AG114" s="39">
        <v>0</v>
      </c>
      <c r="AH114" s="39">
        <v>0</v>
      </c>
      <c r="AI114" s="39">
        <v>0</v>
      </c>
      <c r="AJ114" s="39">
        <v>2</v>
      </c>
    </row>
    <row r="115" spans="1:36" s="39" customFormat="1" ht="10.8" customHeight="1" x14ac:dyDescent="0.2">
      <c r="A115" s="39" t="s">
        <v>33</v>
      </c>
      <c r="B115" s="14" t="s">
        <v>71</v>
      </c>
      <c r="C115" s="14" t="s">
        <v>73</v>
      </c>
      <c r="D115" s="14" t="s">
        <v>460</v>
      </c>
      <c r="E115" s="39">
        <v>0</v>
      </c>
      <c r="F115" s="39">
        <v>1</v>
      </c>
      <c r="H115" s="39">
        <v>0</v>
      </c>
      <c r="I115" s="39">
        <v>5</v>
      </c>
      <c r="J115" s="39">
        <v>5</v>
      </c>
      <c r="K115" s="39">
        <v>5</v>
      </c>
      <c r="L115" s="39">
        <v>5</v>
      </c>
      <c r="M115" s="39">
        <v>4</v>
      </c>
      <c r="N115" s="39">
        <v>4</v>
      </c>
      <c r="O115" s="39">
        <v>4</v>
      </c>
      <c r="P115" s="39">
        <v>4</v>
      </c>
      <c r="Q115" s="39">
        <v>2</v>
      </c>
      <c r="R115" s="39">
        <v>2</v>
      </c>
      <c r="S115" s="39">
        <v>0</v>
      </c>
      <c r="T115" s="39">
        <v>0</v>
      </c>
      <c r="U115" s="39">
        <v>7</v>
      </c>
      <c r="V115" s="39">
        <v>7</v>
      </c>
      <c r="W115" s="39">
        <v>7</v>
      </c>
      <c r="X115" s="39">
        <v>0</v>
      </c>
      <c r="Y115" s="39">
        <v>3</v>
      </c>
      <c r="Z115" s="39">
        <v>2</v>
      </c>
      <c r="AA115" s="39">
        <v>2</v>
      </c>
      <c r="AB115" s="39">
        <v>2</v>
      </c>
      <c r="AC115" s="39">
        <v>3</v>
      </c>
      <c r="AD115" s="39">
        <v>3</v>
      </c>
      <c r="AE115" s="39">
        <v>0</v>
      </c>
      <c r="AF115" s="39">
        <v>0</v>
      </c>
      <c r="AG115" s="39">
        <v>10</v>
      </c>
      <c r="AH115" s="39">
        <v>0</v>
      </c>
      <c r="AI115" s="39">
        <v>0</v>
      </c>
      <c r="AJ115" s="39">
        <v>1</v>
      </c>
    </row>
    <row r="116" spans="1:36" s="39" customFormat="1" ht="10.8" customHeight="1" x14ac:dyDescent="0.2">
      <c r="A116" s="39" t="s">
        <v>33</v>
      </c>
      <c r="B116" s="14" t="s">
        <v>71</v>
      </c>
      <c r="C116" s="14" t="s">
        <v>73</v>
      </c>
      <c r="D116" s="14" t="s">
        <v>478</v>
      </c>
      <c r="E116" s="39">
        <v>0</v>
      </c>
      <c r="F116" s="39">
        <v>1</v>
      </c>
      <c r="H116" s="39">
        <v>0</v>
      </c>
      <c r="I116" s="39">
        <v>6</v>
      </c>
      <c r="J116" s="39">
        <v>6</v>
      </c>
      <c r="K116" s="39">
        <v>6</v>
      </c>
      <c r="L116" s="39">
        <v>6</v>
      </c>
      <c r="M116" s="39">
        <v>2</v>
      </c>
      <c r="N116" s="39">
        <v>1</v>
      </c>
      <c r="O116" s="39">
        <v>1</v>
      </c>
      <c r="P116" s="39">
        <v>2</v>
      </c>
      <c r="Q116" s="39">
        <v>0</v>
      </c>
      <c r="R116" s="39">
        <v>0</v>
      </c>
      <c r="S116" s="39">
        <v>0</v>
      </c>
      <c r="T116" s="39">
        <v>0</v>
      </c>
      <c r="U116" s="39">
        <v>2</v>
      </c>
      <c r="V116" s="39">
        <v>2</v>
      </c>
      <c r="W116" s="39">
        <v>2</v>
      </c>
      <c r="X116" s="39">
        <v>0</v>
      </c>
      <c r="Y116" s="39">
        <v>6</v>
      </c>
      <c r="Z116" s="39">
        <v>2</v>
      </c>
      <c r="AA116" s="39">
        <v>2</v>
      </c>
      <c r="AB116" s="39">
        <v>2</v>
      </c>
      <c r="AC116" s="39">
        <v>1</v>
      </c>
      <c r="AD116" s="39">
        <v>1</v>
      </c>
      <c r="AE116" s="39">
        <v>0</v>
      </c>
      <c r="AF116" s="39">
        <v>0</v>
      </c>
      <c r="AG116" s="39">
        <v>0</v>
      </c>
      <c r="AH116" s="39">
        <v>0</v>
      </c>
      <c r="AI116" s="39">
        <v>0</v>
      </c>
      <c r="AJ116" s="39">
        <v>3</v>
      </c>
    </row>
    <row r="117" spans="1:36" s="39" customFormat="1" ht="10.8" customHeight="1" x14ac:dyDescent="0.2">
      <c r="A117" s="39" t="s">
        <v>33</v>
      </c>
      <c r="B117" s="14" t="s">
        <v>71</v>
      </c>
      <c r="C117" s="14" t="s">
        <v>73</v>
      </c>
      <c r="D117" s="14" t="s">
        <v>721</v>
      </c>
      <c r="E117" s="39">
        <v>0</v>
      </c>
      <c r="F117" s="39">
        <v>0</v>
      </c>
      <c r="H117" s="39">
        <v>0</v>
      </c>
      <c r="I117" s="39">
        <v>2</v>
      </c>
      <c r="J117" s="39">
        <v>2</v>
      </c>
      <c r="K117" s="39">
        <v>2</v>
      </c>
      <c r="L117" s="39">
        <v>2</v>
      </c>
      <c r="M117" s="39">
        <v>3</v>
      </c>
      <c r="N117" s="39">
        <v>3</v>
      </c>
      <c r="O117" s="39">
        <v>3</v>
      </c>
      <c r="P117" s="39">
        <v>3</v>
      </c>
      <c r="Q117" s="39">
        <v>2</v>
      </c>
      <c r="R117" s="39">
        <v>2</v>
      </c>
      <c r="S117" s="39">
        <v>0</v>
      </c>
      <c r="T117" s="39">
        <v>0</v>
      </c>
      <c r="U117" s="39">
        <v>1</v>
      </c>
      <c r="V117" s="39">
        <v>2</v>
      </c>
      <c r="W117" s="39">
        <v>1</v>
      </c>
      <c r="X117" s="39">
        <v>0</v>
      </c>
      <c r="Y117" s="39">
        <v>1</v>
      </c>
      <c r="Z117" s="39">
        <v>0</v>
      </c>
      <c r="AA117" s="39">
        <v>1</v>
      </c>
      <c r="AB117" s="39">
        <v>1</v>
      </c>
      <c r="AC117" s="39">
        <v>2</v>
      </c>
      <c r="AD117" s="39">
        <v>2</v>
      </c>
      <c r="AE117" s="39">
        <v>0</v>
      </c>
      <c r="AF117" s="39">
        <v>0</v>
      </c>
      <c r="AG117" s="39">
        <v>0</v>
      </c>
      <c r="AH117" s="39">
        <v>0</v>
      </c>
      <c r="AI117" s="39">
        <v>0</v>
      </c>
      <c r="AJ117" s="39">
        <v>2</v>
      </c>
    </row>
    <row r="118" spans="1:36" s="39" customFormat="1" ht="10.8" customHeight="1" x14ac:dyDescent="0.2">
      <c r="A118" s="39" t="s">
        <v>33</v>
      </c>
      <c r="B118" s="14" t="s">
        <v>71</v>
      </c>
      <c r="C118" s="187" t="s">
        <v>506</v>
      </c>
      <c r="D118" s="187"/>
      <c r="E118" s="207">
        <v>0</v>
      </c>
      <c r="F118" s="207">
        <v>2</v>
      </c>
      <c r="G118" s="207"/>
      <c r="H118" s="207">
        <v>0</v>
      </c>
      <c r="I118" s="207">
        <v>15</v>
      </c>
      <c r="J118" s="207">
        <v>15</v>
      </c>
      <c r="K118" s="207">
        <v>15</v>
      </c>
      <c r="L118" s="207">
        <v>15</v>
      </c>
      <c r="M118" s="207">
        <v>10</v>
      </c>
      <c r="N118" s="207">
        <v>9</v>
      </c>
      <c r="O118" s="207">
        <v>9</v>
      </c>
      <c r="P118" s="207">
        <v>10</v>
      </c>
      <c r="Q118" s="207">
        <v>10</v>
      </c>
      <c r="R118" s="207">
        <v>10</v>
      </c>
      <c r="S118" s="207">
        <v>0</v>
      </c>
      <c r="T118" s="207">
        <v>0</v>
      </c>
      <c r="U118" s="207">
        <v>11</v>
      </c>
      <c r="V118" s="207">
        <v>12</v>
      </c>
      <c r="W118" s="207">
        <v>11</v>
      </c>
      <c r="X118" s="207">
        <v>0</v>
      </c>
      <c r="Y118" s="207">
        <v>11</v>
      </c>
      <c r="Z118" s="207">
        <v>5</v>
      </c>
      <c r="AA118" s="207">
        <v>7</v>
      </c>
      <c r="AB118" s="207">
        <v>7</v>
      </c>
      <c r="AC118" s="207">
        <v>11</v>
      </c>
      <c r="AD118" s="207">
        <v>9</v>
      </c>
      <c r="AE118" s="207">
        <v>0</v>
      </c>
      <c r="AF118" s="207">
        <v>0</v>
      </c>
      <c r="AG118" s="207">
        <v>10</v>
      </c>
      <c r="AH118" s="207">
        <v>0</v>
      </c>
      <c r="AI118" s="207">
        <v>0</v>
      </c>
      <c r="AJ118" s="207">
        <v>8</v>
      </c>
    </row>
    <row r="119" spans="1:36" s="39" customFormat="1" ht="10.8" customHeight="1" x14ac:dyDescent="0.2">
      <c r="A119" s="39" t="s">
        <v>33</v>
      </c>
      <c r="B119" s="14" t="s">
        <v>71</v>
      </c>
      <c r="C119" s="14" t="s">
        <v>76</v>
      </c>
      <c r="D119" s="14" t="s">
        <v>338</v>
      </c>
      <c r="E119" s="39">
        <v>0</v>
      </c>
      <c r="F119" s="39">
        <v>0</v>
      </c>
      <c r="H119" s="39">
        <v>0</v>
      </c>
      <c r="I119" s="39">
        <v>1</v>
      </c>
      <c r="J119" s="39">
        <v>1</v>
      </c>
      <c r="K119" s="39">
        <v>1</v>
      </c>
      <c r="L119" s="39">
        <v>1</v>
      </c>
      <c r="M119" s="39">
        <v>0</v>
      </c>
      <c r="N119" s="39">
        <v>0</v>
      </c>
      <c r="O119" s="39">
        <v>0</v>
      </c>
      <c r="P119" s="39">
        <v>0</v>
      </c>
      <c r="Q119" s="39">
        <v>1</v>
      </c>
      <c r="R119" s="39">
        <v>1</v>
      </c>
      <c r="S119" s="39">
        <v>0</v>
      </c>
      <c r="T119" s="39">
        <v>0</v>
      </c>
      <c r="U119" s="39">
        <v>2</v>
      </c>
      <c r="V119" s="39">
        <v>2</v>
      </c>
      <c r="W119" s="39">
        <v>2</v>
      </c>
      <c r="X119" s="39">
        <v>0</v>
      </c>
      <c r="Y119" s="39">
        <v>4</v>
      </c>
      <c r="Z119" s="39">
        <v>0</v>
      </c>
      <c r="AA119" s="39">
        <v>0</v>
      </c>
      <c r="AB119" s="39">
        <v>0</v>
      </c>
      <c r="AC119" s="39">
        <v>1</v>
      </c>
      <c r="AD119" s="39">
        <v>1</v>
      </c>
      <c r="AE119" s="39">
        <v>1</v>
      </c>
      <c r="AF119" s="39">
        <v>7</v>
      </c>
      <c r="AG119" s="39">
        <v>10</v>
      </c>
      <c r="AH119" s="39">
        <v>0</v>
      </c>
      <c r="AI119" s="39">
        <v>0</v>
      </c>
      <c r="AJ119" s="39">
        <v>1</v>
      </c>
    </row>
    <row r="120" spans="1:36" s="39" customFormat="1" ht="10.8" customHeight="1" x14ac:dyDescent="0.2">
      <c r="A120" s="39" t="s">
        <v>33</v>
      </c>
      <c r="B120" s="14" t="s">
        <v>71</v>
      </c>
      <c r="C120" s="14" t="s">
        <v>76</v>
      </c>
      <c r="D120" s="14" t="s">
        <v>460</v>
      </c>
      <c r="E120" s="39">
        <v>0</v>
      </c>
      <c r="F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1</v>
      </c>
      <c r="N120" s="39">
        <v>1</v>
      </c>
      <c r="O120" s="39">
        <v>1</v>
      </c>
      <c r="P120" s="39">
        <v>1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3</v>
      </c>
      <c r="Z120" s="39">
        <v>2</v>
      </c>
      <c r="AA120" s="39">
        <v>3</v>
      </c>
      <c r="AB120" s="39">
        <v>2</v>
      </c>
      <c r="AC120" s="39">
        <v>5</v>
      </c>
      <c r="AD120" s="39">
        <v>3</v>
      </c>
      <c r="AE120" s="39">
        <v>0</v>
      </c>
      <c r="AF120" s="39">
        <v>0</v>
      </c>
      <c r="AG120" s="39">
        <v>7</v>
      </c>
      <c r="AH120" s="39">
        <v>0</v>
      </c>
      <c r="AI120" s="39">
        <v>0</v>
      </c>
      <c r="AJ120" s="39">
        <v>1</v>
      </c>
    </row>
    <row r="121" spans="1:36" s="39" customFormat="1" ht="10.8" customHeight="1" x14ac:dyDescent="0.2">
      <c r="A121" s="39" t="s">
        <v>33</v>
      </c>
      <c r="B121" s="14" t="s">
        <v>71</v>
      </c>
      <c r="C121" s="14" t="s">
        <v>76</v>
      </c>
      <c r="D121" s="14" t="s">
        <v>478</v>
      </c>
      <c r="E121" s="39">
        <v>1</v>
      </c>
      <c r="F121" s="39">
        <v>0</v>
      </c>
      <c r="H121" s="39">
        <v>1</v>
      </c>
      <c r="I121" s="39">
        <v>1</v>
      </c>
      <c r="J121" s="39">
        <v>1</v>
      </c>
      <c r="K121" s="39">
        <v>1</v>
      </c>
      <c r="L121" s="39">
        <v>1</v>
      </c>
      <c r="M121" s="39">
        <v>1</v>
      </c>
      <c r="N121" s="39">
        <v>1</v>
      </c>
      <c r="O121" s="39">
        <v>1</v>
      </c>
      <c r="P121" s="39">
        <v>1</v>
      </c>
      <c r="Q121" s="39">
        <v>0</v>
      </c>
      <c r="R121" s="39">
        <v>0</v>
      </c>
      <c r="S121" s="39">
        <v>0</v>
      </c>
      <c r="T121" s="39">
        <v>0</v>
      </c>
      <c r="U121" s="39">
        <v>1</v>
      </c>
      <c r="V121" s="39">
        <v>1</v>
      </c>
      <c r="W121" s="39">
        <v>1</v>
      </c>
      <c r="X121" s="39">
        <v>0</v>
      </c>
      <c r="Y121" s="39">
        <v>1</v>
      </c>
      <c r="Z121" s="39">
        <v>0</v>
      </c>
      <c r="AA121" s="39">
        <v>0</v>
      </c>
      <c r="AB121" s="39">
        <v>0</v>
      </c>
      <c r="AC121" s="39">
        <v>1</v>
      </c>
      <c r="AD121" s="39">
        <v>1</v>
      </c>
      <c r="AE121" s="39">
        <v>0</v>
      </c>
      <c r="AF121" s="39">
        <v>0</v>
      </c>
      <c r="AG121" s="39">
        <v>8</v>
      </c>
      <c r="AH121" s="39">
        <v>0</v>
      </c>
      <c r="AI121" s="39">
        <v>0</v>
      </c>
      <c r="AJ121" s="39">
        <v>3</v>
      </c>
    </row>
    <row r="122" spans="1:36" s="39" customFormat="1" ht="10.8" customHeight="1" x14ac:dyDescent="0.2">
      <c r="A122" s="39" t="s">
        <v>33</v>
      </c>
      <c r="B122" s="14" t="s">
        <v>71</v>
      </c>
      <c r="C122" s="14" t="s">
        <v>76</v>
      </c>
      <c r="D122" s="14" t="s">
        <v>721</v>
      </c>
      <c r="E122" s="39">
        <v>0</v>
      </c>
      <c r="F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2</v>
      </c>
      <c r="V122" s="39">
        <v>2</v>
      </c>
      <c r="W122" s="39">
        <v>2</v>
      </c>
      <c r="X122" s="39">
        <v>0</v>
      </c>
      <c r="Y122" s="39">
        <v>1</v>
      </c>
      <c r="Z122" s="39">
        <v>0</v>
      </c>
      <c r="AA122" s="39">
        <v>0</v>
      </c>
      <c r="AB122" s="39">
        <v>0</v>
      </c>
      <c r="AC122" s="39">
        <v>1</v>
      </c>
      <c r="AD122" s="39">
        <v>1</v>
      </c>
      <c r="AE122" s="39">
        <v>2</v>
      </c>
      <c r="AF122" s="39">
        <v>0</v>
      </c>
      <c r="AG122" s="39">
        <v>9</v>
      </c>
      <c r="AH122" s="39">
        <v>0</v>
      </c>
      <c r="AI122" s="39">
        <v>0</v>
      </c>
      <c r="AJ122" s="39">
        <v>0</v>
      </c>
    </row>
    <row r="123" spans="1:36" s="39" customFormat="1" ht="10.8" customHeight="1" x14ac:dyDescent="0.2">
      <c r="A123" s="39" t="s">
        <v>33</v>
      </c>
      <c r="B123" s="14" t="s">
        <v>71</v>
      </c>
      <c r="C123" s="187" t="s">
        <v>507</v>
      </c>
      <c r="D123" s="187"/>
      <c r="E123" s="207">
        <v>1</v>
      </c>
      <c r="F123" s="207">
        <v>0</v>
      </c>
      <c r="G123" s="207"/>
      <c r="H123" s="207">
        <v>1</v>
      </c>
      <c r="I123" s="207">
        <v>2</v>
      </c>
      <c r="J123" s="207">
        <v>2</v>
      </c>
      <c r="K123" s="207">
        <v>2</v>
      </c>
      <c r="L123" s="207">
        <v>2</v>
      </c>
      <c r="M123" s="207">
        <v>2</v>
      </c>
      <c r="N123" s="207">
        <v>2</v>
      </c>
      <c r="O123" s="207">
        <v>2</v>
      </c>
      <c r="P123" s="207">
        <v>2</v>
      </c>
      <c r="Q123" s="207">
        <v>1</v>
      </c>
      <c r="R123" s="207">
        <v>1</v>
      </c>
      <c r="S123" s="207">
        <v>0</v>
      </c>
      <c r="T123" s="207">
        <v>0</v>
      </c>
      <c r="U123" s="207">
        <v>5</v>
      </c>
      <c r="V123" s="207">
        <v>5</v>
      </c>
      <c r="W123" s="207">
        <v>5</v>
      </c>
      <c r="X123" s="207">
        <v>0</v>
      </c>
      <c r="Y123" s="207">
        <v>9</v>
      </c>
      <c r="Z123" s="207">
        <v>2</v>
      </c>
      <c r="AA123" s="207">
        <v>3</v>
      </c>
      <c r="AB123" s="207">
        <v>2</v>
      </c>
      <c r="AC123" s="207">
        <v>8</v>
      </c>
      <c r="AD123" s="207">
        <v>6</v>
      </c>
      <c r="AE123" s="207">
        <v>3</v>
      </c>
      <c r="AF123" s="207">
        <v>7</v>
      </c>
      <c r="AG123" s="207">
        <v>34</v>
      </c>
      <c r="AH123" s="207">
        <v>0</v>
      </c>
      <c r="AI123" s="207">
        <v>0</v>
      </c>
      <c r="AJ123" s="207">
        <v>5</v>
      </c>
    </row>
    <row r="124" spans="1:36" s="39" customFormat="1" ht="10.8" customHeight="1" x14ac:dyDescent="0.2">
      <c r="A124" s="39" t="s">
        <v>33</v>
      </c>
      <c r="B124" s="14" t="s">
        <v>71</v>
      </c>
      <c r="C124" s="14" t="s">
        <v>77</v>
      </c>
      <c r="D124" s="14" t="s">
        <v>338</v>
      </c>
      <c r="E124" s="39">
        <v>0</v>
      </c>
      <c r="F124" s="39">
        <v>1</v>
      </c>
      <c r="H124" s="39">
        <v>3</v>
      </c>
      <c r="I124" s="39">
        <v>10</v>
      </c>
      <c r="J124" s="39">
        <v>10</v>
      </c>
      <c r="K124" s="39">
        <v>10</v>
      </c>
      <c r="L124" s="39">
        <v>10</v>
      </c>
      <c r="M124" s="39">
        <v>19</v>
      </c>
      <c r="N124" s="39">
        <v>19</v>
      </c>
      <c r="O124" s="39">
        <v>19</v>
      </c>
      <c r="P124" s="39">
        <v>19</v>
      </c>
      <c r="Q124" s="39">
        <v>15</v>
      </c>
      <c r="R124" s="39">
        <v>15</v>
      </c>
      <c r="S124" s="39">
        <v>1</v>
      </c>
      <c r="T124" s="39">
        <v>0</v>
      </c>
      <c r="U124" s="39">
        <v>7</v>
      </c>
      <c r="V124" s="39">
        <v>10</v>
      </c>
      <c r="W124" s="39">
        <v>11</v>
      </c>
      <c r="X124" s="39">
        <v>0</v>
      </c>
      <c r="Y124" s="39">
        <v>21</v>
      </c>
      <c r="Z124" s="39">
        <v>10</v>
      </c>
      <c r="AA124" s="39">
        <v>11</v>
      </c>
      <c r="AB124" s="39">
        <v>8</v>
      </c>
      <c r="AC124" s="39">
        <v>3</v>
      </c>
      <c r="AD124" s="39">
        <v>2</v>
      </c>
      <c r="AE124" s="39">
        <v>0</v>
      </c>
      <c r="AF124" s="39">
        <v>0</v>
      </c>
      <c r="AG124" s="39">
        <v>4</v>
      </c>
      <c r="AH124" s="39">
        <v>0</v>
      </c>
      <c r="AI124" s="39">
        <v>3</v>
      </c>
      <c r="AJ124" s="39">
        <v>5</v>
      </c>
    </row>
    <row r="125" spans="1:36" s="39" customFormat="1" ht="10.8" customHeight="1" x14ac:dyDescent="0.2">
      <c r="A125" s="39" t="s">
        <v>33</v>
      </c>
      <c r="B125" s="14" t="s">
        <v>71</v>
      </c>
      <c r="C125" s="14" t="s">
        <v>77</v>
      </c>
      <c r="D125" s="14" t="s">
        <v>460</v>
      </c>
      <c r="E125" s="39">
        <v>0</v>
      </c>
      <c r="F125" s="39">
        <v>1</v>
      </c>
      <c r="H125" s="39">
        <v>0</v>
      </c>
      <c r="I125" s="39">
        <v>9</v>
      </c>
      <c r="J125" s="39">
        <v>9</v>
      </c>
      <c r="K125" s="39">
        <v>9</v>
      </c>
      <c r="L125" s="39">
        <v>9</v>
      </c>
      <c r="M125" s="39">
        <v>9</v>
      </c>
      <c r="N125" s="39">
        <v>8</v>
      </c>
      <c r="O125" s="39">
        <v>10</v>
      </c>
      <c r="P125" s="39">
        <v>10</v>
      </c>
      <c r="Q125" s="39">
        <v>7</v>
      </c>
      <c r="R125" s="39">
        <v>6</v>
      </c>
      <c r="S125" s="39">
        <v>0</v>
      </c>
      <c r="T125" s="39">
        <v>0</v>
      </c>
      <c r="U125" s="39">
        <v>7</v>
      </c>
      <c r="V125" s="39">
        <v>8</v>
      </c>
      <c r="W125" s="39">
        <v>1</v>
      </c>
      <c r="X125" s="39">
        <v>0</v>
      </c>
      <c r="Y125" s="39">
        <v>14</v>
      </c>
      <c r="Z125" s="39">
        <v>9</v>
      </c>
      <c r="AA125" s="39">
        <v>14</v>
      </c>
      <c r="AB125" s="39">
        <v>13</v>
      </c>
      <c r="AC125" s="39">
        <v>2</v>
      </c>
      <c r="AD125" s="39">
        <v>2</v>
      </c>
      <c r="AE125" s="39">
        <v>0</v>
      </c>
      <c r="AF125" s="39">
        <v>0</v>
      </c>
      <c r="AG125" s="39">
        <v>33</v>
      </c>
      <c r="AH125" s="39">
        <v>0</v>
      </c>
      <c r="AI125" s="39">
        <v>0</v>
      </c>
      <c r="AJ125" s="39">
        <v>11</v>
      </c>
    </row>
    <row r="126" spans="1:36" s="39" customFormat="1" ht="10.8" customHeight="1" x14ac:dyDescent="0.2">
      <c r="A126" s="39" t="s">
        <v>33</v>
      </c>
      <c r="B126" s="14" t="s">
        <v>71</v>
      </c>
      <c r="C126" s="14" t="s">
        <v>77</v>
      </c>
      <c r="D126" s="14" t="s">
        <v>478</v>
      </c>
      <c r="E126" s="39">
        <v>1</v>
      </c>
      <c r="F126" s="39">
        <v>1</v>
      </c>
      <c r="H126" s="39">
        <v>1</v>
      </c>
      <c r="I126" s="39">
        <v>11</v>
      </c>
      <c r="J126" s="39">
        <v>11</v>
      </c>
      <c r="K126" s="39">
        <v>11</v>
      </c>
      <c r="L126" s="39">
        <v>11</v>
      </c>
      <c r="M126" s="39">
        <v>10</v>
      </c>
      <c r="N126" s="39">
        <v>11</v>
      </c>
      <c r="O126" s="39">
        <v>11</v>
      </c>
      <c r="P126" s="39">
        <v>11</v>
      </c>
      <c r="Q126" s="39">
        <v>13</v>
      </c>
      <c r="R126" s="39">
        <v>14</v>
      </c>
      <c r="S126" s="39">
        <v>0</v>
      </c>
      <c r="T126" s="39">
        <v>0</v>
      </c>
      <c r="U126" s="39">
        <v>7</v>
      </c>
      <c r="V126" s="39">
        <v>9</v>
      </c>
      <c r="W126" s="39">
        <v>3</v>
      </c>
      <c r="X126" s="39">
        <v>0</v>
      </c>
      <c r="Y126" s="39">
        <v>14</v>
      </c>
      <c r="Z126" s="39">
        <v>8</v>
      </c>
      <c r="AA126" s="39">
        <v>8</v>
      </c>
      <c r="AB126" s="39">
        <v>9</v>
      </c>
      <c r="AC126" s="39">
        <v>8</v>
      </c>
      <c r="AD126" s="39">
        <v>6</v>
      </c>
      <c r="AE126" s="39">
        <v>0</v>
      </c>
      <c r="AF126" s="39">
        <v>0</v>
      </c>
      <c r="AG126" s="39">
        <v>33</v>
      </c>
      <c r="AH126" s="39">
        <v>0</v>
      </c>
      <c r="AI126" s="39">
        <v>0</v>
      </c>
      <c r="AJ126" s="39">
        <v>4</v>
      </c>
    </row>
    <row r="127" spans="1:36" s="39" customFormat="1" ht="10.8" customHeight="1" x14ac:dyDescent="0.2">
      <c r="A127" s="39" t="s">
        <v>33</v>
      </c>
      <c r="B127" s="14" t="s">
        <v>71</v>
      </c>
      <c r="C127" s="14" t="s">
        <v>77</v>
      </c>
      <c r="D127" s="14" t="s">
        <v>721</v>
      </c>
      <c r="E127" s="39">
        <v>0</v>
      </c>
      <c r="F127" s="39">
        <v>0</v>
      </c>
      <c r="H127" s="39">
        <v>0</v>
      </c>
      <c r="I127" s="39">
        <v>7</v>
      </c>
      <c r="J127" s="39">
        <v>7</v>
      </c>
      <c r="K127" s="39">
        <v>5</v>
      </c>
      <c r="L127" s="39">
        <v>7</v>
      </c>
      <c r="M127" s="39">
        <v>4</v>
      </c>
      <c r="N127" s="39">
        <v>4</v>
      </c>
      <c r="O127" s="39">
        <v>4</v>
      </c>
      <c r="P127" s="39">
        <v>4</v>
      </c>
      <c r="Q127" s="39">
        <v>7</v>
      </c>
      <c r="R127" s="39">
        <v>7</v>
      </c>
      <c r="S127" s="39">
        <v>0</v>
      </c>
      <c r="T127" s="39">
        <v>0</v>
      </c>
      <c r="U127" s="39">
        <v>3</v>
      </c>
      <c r="V127" s="39">
        <v>3</v>
      </c>
      <c r="W127" s="39">
        <v>7</v>
      </c>
      <c r="X127" s="39">
        <v>0</v>
      </c>
      <c r="Y127" s="39">
        <v>4</v>
      </c>
      <c r="Z127" s="39">
        <v>5</v>
      </c>
      <c r="AA127" s="39">
        <v>4</v>
      </c>
      <c r="AB127" s="39">
        <v>4</v>
      </c>
      <c r="AC127" s="39">
        <v>3</v>
      </c>
      <c r="AD127" s="39">
        <v>3</v>
      </c>
      <c r="AE127" s="39">
        <v>1</v>
      </c>
      <c r="AF127" s="39">
        <v>0</v>
      </c>
      <c r="AG127" s="39">
        <v>40</v>
      </c>
      <c r="AH127" s="39">
        <v>0</v>
      </c>
      <c r="AI127" s="39">
        <v>0</v>
      </c>
      <c r="AJ127" s="39">
        <v>0</v>
      </c>
    </row>
    <row r="128" spans="1:36" s="39" customFormat="1" ht="10.8" customHeight="1" x14ac:dyDescent="0.2">
      <c r="A128" s="39" t="s">
        <v>33</v>
      </c>
      <c r="B128" s="14" t="s">
        <v>71</v>
      </c>
      <c r="C128" s="187" t="s">
        <v>448</v>
      </c>
      <c r="D128" s="187"/>
      <c r="E128" s="207">
        <v>1</v>
      </c>
      <c r="F128" s="207">
        <v>3</v>
      </c>
      <c r="G128" s="207"/>
      <c r="H128" s="207">
        <v>4</v>
      </c>
      <c r="I128" s="207">
        <v>37</v>
      </c>
      <c r="J128" s="207">
        <v>37</v>
      </c>
      <c r="K128" s="207">
        <v>35</v>
      </c>
      <c r="L128" s="207">
        <v>37</v>
      </c>
      <c r="M128" s="207">
        <v>42</v>
      </c>
      <c r="N128" s="207">
        <v>42</v>
      </c>
      <c r="O128" s="207">
        <v>44</v>
      </c>
      <c r="P128" s="207">
        <v>44</v>
      </c>
      <c r="Q128" s="207">
        <v>42</v>
      </c>
      <c r="R128" s="207">
        <v>42</v>
      </c>
      <c r="S128" s="207">
        <v>1</v>
      </c>
      <c r="T128" s="207">
        <v>0</v>
      </c>
      <c r="U128" s="207">
        <v>24</v>
      </c>
      <c r="V128" s="207">
        <v>30</v>
      </c>
      <c r="W128" s="207">
        <v>22</v>
      </c>
      <c r="X128" s="207">
        <v>0</v>
      </c>
      <c r="Y128" s="207">
        <v>53</v>
      </c>
      <c r="Z128" s="207">
        <v>32</v>
      </c>
      <c r="AA128" s="207">
        <v>37</v>
      </c>
      <c r="AB128" s="207">
        <v>34</v>
      </c>
      <c r="AC128" s="207">
        <v>16</v>
      </c>
      <c r="AD128" s="207">
        <v>13</v>
      </c>
      <c r="AE128" s="207">
        <v>1</v>
      </c>
      <c r="AF128" s="207">
        <v>0</v>
      </c>
      <c r="AG128" s="207">
        <v>110</v>
      </c>
      <c r="AH128" s="207">
        <v>0</v>
      </c>
      <c r="AI128" s="207">
        <v>3</v>
      </c>
      <c r="AJ128" s="207">
        <v>20</v>
      </c>
    </row>
    <row r="129" spans="1:36" s="39" customFormat="1" ht="10.8" customHeight="1" x14ac:dyDescent="0.2">
      <c r="A129" s="39" t="s">
        <v>33</v>
      </c>
      <c r="B129" s="14" t="s">
        <v>71</v>
      </c>
      <c r="C129" s="14" t="s">
        <v>74</v>
      </c>
      <c r="D129" s="14" t="s">
        <v>338</v>
      </c>
      <c r="E129" s="39">
        <v>0</v>
      </c>
      <c r="F129" s="39">
        <v>0</v>
      </c>
      <c r="H129" s="39">
        <v>0</v>
      </c>
      <c r="I129" s="39">
        <v>1</v>
      </c>
      <c r="J129" s="39">
        <v>1</v>
      </c>
      <c r="K129" s="39">
        <v>1</v>
      </c>
      <c r="L129" s="39">
        <v>1</v>
      </c>
      <c r="M129" s="39">
        <v>3</v>
      </c>
      <c r="N129" s="39">
        <v>3</v>
      </c>
      <c r="O129" s="39">
        <v>3</v>
      </c>
      <c r="P129" s="39">
        <v>3</v>
      </c>
      <c r="Q129" s="39">
        <v>0</v>
      </c>
      <c r="R129" s="39">
        <v>0</v>
      </c>
      <c r="S129" s="39">
        <v>0</v>
      </c>
      <c r="T129" s="39">
        <v>0</v>
      </c>
      <c r="U129" s="39">
        <v>2</v>
      </c>
      <c r="V129" s="39">
        <v>2</v>
      </c>
      <c r="W129" s="39">
        <v>2</v>
      </c>
      <c r="X129" s="39">
        <v>0</v>
      </c>
      <c r="Y129" s="39">
        <v>1</v>
      </c>
      <c r="Z129" s="39">
        <v>0</v>
      </c>
      <c r="AA129" s="39">
        <v>2</v>
      </c>
      <c r="AB129" s="39">
        <v>2</v>
      </c>
      <c r="AC129" s="39">
        <v>2</v>
      </c>
      <c r="AD129" s="39">
        <v>2</v>
      </c>
      <c r="AE129" s="39">
        <v>0</v>
      </c>
      <c r="AF129" s="39">
        <v>0</v>
      </c>
      <c r="AG129" s="39">
        <v>0</v>
      </c>
      <c r="AH129" s="39">
        <v>0</v>
      </c>
      <c r="AI129" s="39">
        <v>0</v>
      </c>
      <c r="AJ129" s="39">
        <v>1</v>
      </c>
    </row>
    <row r="130" spans="1:36" s="39" customFormat="1" ht="10.8" customHeight="1" x14ac:dyDescent="0.2">
      <c r="A130" s="39" t="s">
        <v>33</v>
      </c>
      <c r="B130" s="14" t="s">
        <v>71</v>
      </c>
      <c r="C130" s="14" t="s">
        <v>74</v>
      </c>
      <c r="D130" s="14" t="s">
        <v>460</v>
      </c>
      <c r="E130" s="39">
        <v>0</v>
      </c>
      <c r="F130" s="39">
        <v>0</v>
      </c>
      <c r="H130" s="39">
        <v>0</v>
      </c>
      <c r="I130" s="39">
        <v>1</v>
      </c>
      <c r="J130" s="39">
        <v>1</v>
      </c>
      <c r="K130" s="39">
        <v>1</v>
      </c>
      <c r="L130" s="39">
        <v>1</v>
      </c>
      <c r="M130" s="39">
        <v>0</v>
      </c>
      <c r="N130" s="39">
        <v>0</v>
      </c>
      <c r="O130" s="39">
        <v>0</v>
      </c>
      <c r="P130" s="39">
        <v>0</v>
      </c>
      <c r="Q130" s="39">
        <v>1</v>
      </c>
      <c r="R130" s="39">
        <v>1</v>
      </c>
      <c r="S130" s="39">
        <v>0</v>
      </c>
      <c r="T130" s="39">
        <v>0</v>
      </c>
      <c r="U130" s="39">
        <v>2</v>
      </c>
      <c r="V130" s="39">
        <v>2</v>
      </c>
      <c r="W130" s="39">
        <v>2</v>
      </c>
      <c r="X130" s="39">
        <v>0</v>
      </c>
      <c r="Y130" s="39">
        <v>3</v>
      </c>
      <c r="Z130" s="39">
        <v>0</v>
      </c>
      <c r="AA130" s="39">
        <v>0</v>
      </c>
      <c r="AB130" s="39">
        <v>1</v>
      </c>
      <c r="AC130" s="39">
        <v>2</v>
      </c>
      <c r="AD130" s="39">
        <v>2</v>
      </c>
      <c r="AE130" s="39">
        <v>1</v>
      </c>
      <c r="AF130" s="39">
        <v>0</v>
      </c>
      <c r="AG130" s="39">
        <v>12</v>
      </c>
      <c r="AH130" s="39">
        <v>0</v>
      </c>
      <c r="AI130" s="39">
        <v>0</v>
      </c>
      <c r="AJ130" s="39">
        <v>1</v>
      </c>
    </row>
    <row r="131" spans="1:36" s="39" customFormat="1" ht="10.8" customHeight="1" x14ac:dyDescent="0.2">
      <c r="A131" s="39" t="s">
        <v>33</v>
      </c>
      <c r="B131" s="14" t="s">
        <v>71</v>
      </c>
      <c r="C131" s="14" t="s">
        <v>74</v>
      </c>
      <c r="D131" s="14" t="s">
        <v>478</v>
      </c>
      <c r="E131" s="39">
        <v>0</v>
      </c>
      <c r="F131" s="39">
        <v>0</v>
      </c>
      <c r="H131" s="39">
        <v>0</v>
      </c>
      <c r="I131" s="39">
        <v>1</v>
      </c>
      <c r="J131" s="39">
        <v>1</v>
      </c>
      <c r="K131" s="39">
        <v>1</v>
      </c>
      <c r="L131" s="39">
        <v>1</v>
      </c>
      <c r="M131" s="39">
        <v>1</v>
      </c>
      <c r="N131" s="39">
        <v>1</v>
      </c>
      <c r="O131" s="39">
        <v>1</v>
      </c>
      <c r="P131" s="39">
        <v>1</v>
      </c>
      <c r="Q131" s="39">
        <v>3</v>
      </c>
      <c r="R131" s="39">
        <v>3</v>
      </c>
      <c r="S131" s="39">
        <v>0</v>
      </c>
      <c r="T131" s="39">
        <v>0</v>
      </c>
      <c r="U131" s="39">
        <v>1</v>
      </c>
      <c r="V131" s="39">
        <v>1</v>
      </c>
      <c r="W131" s="39">
        <v>1</v>
      </c>
      <c r="X131" s="39">
        <v>0</v>
      </c>
      <c r="Y131" s="39">
        <v>2</v>
      </c>
      <c r="Z131" s="39">
        <v>3</v>
      </c>
      <c r="AA131" s="39">
        <v>3</v>
      </c>
      <c r="AB131" s="39">
        <v>3</v>
      </c>
      <c r="AC131" s="39">
        <v>4</v>
      </c>
      <c r="AD131" s="39">
        <v>4</v>
      </c>
      <c r="AE131" s="39">
        <v>0</v>
      </c>
      <c r="AF131" s="39">
        <v>0</v>
      </c>
      <c r="AG131" s="39">
        <v>8</v>
      </c>
      <c r="AH131" s="39">
        <v>0</v>
      </c>
      <c r="AI131" s="39">
        <v>0</v>
      </c>
      <c r="AJ131" s="39">
        <v>3</v>
      </c>
    </row>
    <row r="132" spans="1:36" s="39" customFormat="1" ht="10.8" customHeight="1" x14ac:dyDescent="0.2">
      <c r="A132" s="39" t="s">
        <v>33</v>
      </c>
      <c r="B132" s="14" t="s">
        <v>71</v>
      </c>
      <c r="C132" s="14" t="s">
        <v>74</v>
      </c>
      <c r="D132" s="14" t="s">
        <v>721</v>
      </c>
      <c r="E132" s="39">
        <v>0</v>
      </c>
      <c r="F132" s="39">
        <v>1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1</v>
      </c>
      <c r="N132" s="39">
        <v>1</v>
      </c>
      <c r="O132" s="39">
        <v>1</v>
      </c>
      <c r="P132" s="39">
        <v>1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1</v>
      </c>
      <c r="AA132" s="39">
        <v>1</v>
      </c>
      <c r="AB132" s="39">
        <v>1</v>
      </c>
      <c r="AC132" s="39">
        <v>0</v>
      </c>
      <c r="AD132" s="39">
        <v>0</v>
      </c>
      <c r="AE132" s="39">
        <v>0</v>
      </c>
      <c r="AF132" s="39">
        <v>0</v>
      </c>
      <c r="AG132" s="39">
        <v>0</v>
      </c>
      <c r="AH132" s="39">
        <v>0</v>
      </c>
      <c r="AI132" s="39">
        <v>0</v>
      </c>
      <c r="AJ132" s="39">
        <v>1</v>
      </c>
    </row>
    <row r="133" spans="1:36" s="39" customFormat="1" ht="10.8" customHeight="1" x14ac:dyDescent="0.2">
      <c r="A133" s="39" t="s">
        <v>33</v>
      </c>
      <c r="B133" s="14" t="s">
        <v>71</v>
      </c>
      <c r="C133" s="187" t="s">
        <v>508</v>
      </c>
      <c r="D133" s="187"/>
      <c r="E133" s="207">
        <v>0</v>
      </c>
      <c r="F133" s="207">
        <v>1</v>
      </c>
      <c r="G133" s="207"/>
      <c r="H133" s="207">
        <v>0</v>
      </c>
      <c r="I133" s="207">
        <v>3</v>
      </c>
      <c r="J133" s="207">
        <v>3</v>
      </c>
      <c r="K133" s="207">
        <v>3</v>
      </c>
      <c r="L133" s="207">
        <v>3</v>
      </c>
      <c r="M133" s="207">
        <v>5</v>
      </c>
      <c r="N133" s="207">
        <v>5</v>
      </c>
      <c r="O133" s="207">
        <v>5</v>
      </c>
      <c r="P133" s="207">
        <v>5</v>
      </c>
      <c r="Q133" s="207">
        <v>4</v>
      </c>
      <c r="R133" s="207">
        <v>4</v>
      </c>
      <c r="S133" s="207">
        <v>0</v>
      </c>
      <c r="T133" s="207">
        <v>0</v>
      </c>
      <c r="U133" s="207">
        <v>5</v>
      </c>
      <c r="V133" s="207">
        <v>5</v>
      </c>
      <c r="W133" s="207">
        <v>5</v>
      </c>
      <c r="X133" s="207">
        <v>0</v>
      </c>
      <c r="Y133" s="207">
        <v>6</v>
      </c>
      <c r="Z133" s="207">
        <v>4</v>
      </c>
      <c r="AA133" s="207">
        <v>6</v>
      </c>
      <c r="AB133" s="207">
        <v>7</v>
      </c>
      <c r="AC133" s="207">
        <v>8</v>
      </c>
      <c r="AD133" s="207">
        <v>8</v>
      </c>
      <c r="AE133" s="207">
        <v>1</v>
      </c>
      <c r="AF133" s="207">
        <v>0</v>
      </c>
      <c r="AG133" s="207">
        <v>20</v>
      </c>
      <c r="AH133" s="207">
        <v>0</v>
      </c>
      <c r="AI133" s="207">
        <v>0</v>
      </c>
      <c r="AJ133" s="207">
        <v>6</v>
      </c>
    </row>
    <row r="134" spans="1:36" s="39" customFormat="1" ht="10.8" customHeight="1" x14ac:dyDescent="0.2">
      <c r="A134" s="39" t="s">
        <v>33</v>
      </c>
      <c r="B134" s="186" t="s">
        <v>509</v>
      </c>
      <c r="C134" s="186"/>
      <c r="D134" s="186"/>
      <c r="E134" s="208">
        <v>85</v>
      </c>
      <c r="F134" s="208">
        <v>10</v>
      </c>
      <c r="G134" s="208"/>
      <c r="H134" s="208">
        <v>101</v>
      </c>
      <c r="I134" s="208">
        <v>211</v>
      </c>
      <c r="J134" s="208">
        <v>214</v>
      </c>
      <c r="K134" s="208">
        <v>210</v>
      </c>
      <c r="L134" s="208">
        <v>212</v>
      </c>
      <c r="M134" s="208">
        <v>216</v>
      </c>
      <c r="N134" s="208">
        <v>216</v>
      </c>
      <c r="O134" s="208">
        <v>222</v>
      </c>
      <c r="P134" s="208">
        <v>220</v>
      </c>
      <c r="Q134" s="208">
        <v>223</v>
      </c>
      <c r="R134" s="208">
        <v>219</v>
      </c>
      <c r="S134" s="208">
        <v>1</v>
      </c>
      <c r="T134" s="208">
        <v>0</v>
      </c>
      <c r="U134" s="208">
        <v>207</v>
      </c>
      <c r="V134" s="208">
        <v>221</v>
      </c>
      <c r="W134" s="208">
        <v>211</v>
      </c>
      <c r="X134" s="208">
        <v>0</v>
      </c>
      <c r="Y134" s="208">
        <v>281</v>
      </c>
      <c r="Z134" s="208">
        <v>140</v>
      </c>
      <c r="AA134" s="208">
        <v>187</v>
      </c>
      <c r="AB134" s="208">
        <v>199</v>
      </c>
      <c r="AC134" s="208">
        <v>145</v>
      </c>
      <c r="AD134" s="208">
        <v>94</v>
      </c>
      <c r="AE134" s="208">
        <v>73</v>
      </c>
      <c r="AF134" s="208">
        <v>30</v>
      </c>
      <c r="AG134" s="208">
        <v>474</v>
      </c>
      <c r="AH134" s="208">
        <v>0</v>
      </c>
      <c r="AI134" s="208">
        <v>29</v>
      </c>
      <c r="AJ134" s="208">
        <v>133</v>
      </c>
    </row>
    <row r="135" spans="1:36" s="39" customFormat="1" ht="10.8" customHeight="1" x14ac:dyDescent="0.2">
      <c r="A135" s="39" t="s">
        <v>33</v>
      </c>
      <c r="B135" s="14" t="s">
        <v>49</v>
      </c>
      <c r="C135" s="14" t="s">
        <v>52</v>
      </c>
      <c r="D135" s="14" t="s">
        <v>338</v>
      </c>
      <c r="E135" s="39">
        <v>0</v>
      </c>
      <c r="F135" s="39">
        <v>0</v>
      </c>
      <c r="H135" s="39">
        <v>0</v>
      </c>
      <c r="I135" s="39">
        <v>6</v>
      </c>
      <c r="J135" s="39">
        <v>6</v>
      </c>
      <c r="K135" s="39">
        <v>6</v>
      </c>
      <c r="L135" s="39">
        <v>6</v>
      </c>
      <c r="M135" s="39">
        <v>9</v>
      </c>
      <c r="N135" s="39">
        <v>8</v>
      </c>
      <c r="O135" s="39">
        <v>9</v>
      </c>
      <c r="P135" s="39">
        <v>9</v>
      </c>
      <c r="Q135" s="39">
        <v>6</v>
      </c>
      <c r="R135" s="39">
        <v>6</v>
      </c>
      <c r="S135" s="39">
        <v>0</v>
      </c>
      <c r="T135" s="39">
        <v>0</v>
      </c>
      <c r="U135" s="39">
        <v>6</v>
      </c>
      <c r="V135" s="39">
        <v>6</v>
      </c>
      <c r="W135" s="39">
        <v>6</v>
      </c>
      <c r="X135" s="39">
        <v>0</v>
      </c>
      <c r="Y135" s="39">
        <v>9</v>
      </c>
      <c r="Z135" s="39">
        <v>6</v>
      </c>
      <c r="AA135" s="39">
        <v>9</v>
      </c>
      <c r="AB135" s="39">
        <v>3</v>
      </c>
      <c r="AC135" s="39">
        <v>2</v>
      </c>
      <c r="AD135" s="39">
        <v>2</v>
      </c>
      <c r="AE135" s="39">
        <v>0</v>
      </c>
      <c r="AF135" s="39">
        <v>0</v>
      </c>
      <c r="AG135" s="39">
        <v>2</v>
      </c>
      <c r="AH135" s="39">
        <v>0</v>
      </c>
      <c r="AI135" s="39">
        <v>0</v>
      </c>
      <c r="AJ135" s="39">
        <v>2</v>
      </c>
    </row>
    <row r="136" spans="1:36" s="39" customFormat="1" ht="10.8" customHeight="1" x14ac:dyDescent="0.2">
      <c r="A136" s="39" t="s">
        <v>33</v>
      </c>
      <c r="B136" s="14" t="s">
        <v>49</v>
      </c>
      <c r="C136" s="14" t="s">
        <v>52</v>
      </c>
      <c r="D136" s="14" t="s">
        <v>460</v>
      </c>
      <c r="E136" s="39">
        <v>0</v>
      </c>
      <c r="F136" s="39">
        <v>0</v>
      </c>
      <c r="H136" s="39">
        <v>1</v>
      </c>
      <c r="I136" s="39">
        <v>5</v>
      </c>
      <c r="J136" s="39">
        <v>5</v>
      </c>
      <c r="K136" s="39">
        <v>5</v>
      </c>
      <c r="L136" s="39">
        <v>5</v>
      </c>
      <c r="M136" s="39">
        <v>9</v>
      </c>
      <c r="N136" s="39">
        <v>9</v>
      </c>
      <c r="O136" s="39">
        <v>9</v>
      </c>
      <c r="P136" s="39">
        <v>9</v>
      </c>
      <c r="Q136" s="39">
        <v>1</v>
      </c>
      <c r="R136" s="39">
        <v>3</v>
      </c>
      <c r="S136" s="39">
        <v>0</v>
      </c>
      <c r="T136" s="39">
        <v>0</v>
      </c>
      <c r="U136" s="39">
        <v>7</v>
      </c>
      <c r="V136" s="39">
        <v>8</v>
      </c>
      <c r="W136" s="39">
        <v>9</v>
      </c>
      <c r="X136" s="39">
        <v>0</v>
      </c>
      <c r="Y136" s="39">
        <v>17</v>
      </c>
      <c r="Z136" s="39">
        <v>1</v>
      </c>
      <c r="AA136" s="39">
        <v>4</v>
      </c>
      <c r="AB136" s="39">
        <v>2</v>
      </c>
      <c r="AC136" s="39">
        <v>5</v>
      </c>
      <c r="AD136" s="39">
        <v>4</v>
      </c>
      <c r="AE136" s="39">
        <v>0</v>
      </c>
      <c r="AF136" s="39">
        <v>0</v>
      </c>
      <c r="AG136" s="39">
        <v>8</v>
      </c>
      <c r="AH136" s="39">
        <v>0</v>
      </c>
      <c r="AI136" s="39">
        <v>0</v>
      </c>
      <c r="AJ136" s="39">
        <v>3</v>
      </c>
    </row>
    <row r="137" spans="1:36" s="39" customFormat="1" ht="10.8" customHeight="1" x14ac:dyDescent="0.2">
      <c r="A137" s="39" t="s">
        <v>33</v>
      </c>
      <c r="B137" s="14" t="s">
        <v>49</v>
      </c>
      <c r="C137" s="14" t="s">
        <v>52</v>
      </c>
      <c r="D137" s="14" t="s">
        <v>478</v>
      </c>
      <c r="E137" s="39">
        <v>0</v>
      </c>
      <c r="F137" s="39">
        <v>0</v>
      </c>
      <c r="H137" s="39">
        <v>0</v>
      </c>
      <c r="I137" s="39">
        <v>6</v>
      </c>
      <c r="J137" s="39">
        <v>6</v>
      </c>
      <c r="K137" s="39">
        <v>6</v>
      </c>
      <c r="L137" s="39">
        <v>6</v>
      </c>
      <c r="M137" s="39">
        <v>6</v>
      </c>
      <c r="N137" s="39">
        <v>6</v>
      </c>
      <c r="O137" s="39">
        <v>6</v>
      </c>
      <c r="P137" s="39">
        <v>6</v>
      </c>
      <c r="Q137" s="39">
        <v>2</v>
      </c>
      <c r="R137" s="39">
        <v>4</v>
      </c>
      <c r="S137" s="39">
        <v>0</v>
      </c>
      <c r="T137" s="39">
        <v>0</v>
      </c>
      <c r="U137" s="39">
        <v>7</v>
      </c>
      <c r="V137" s="39">
        <v>7</v>
      </c>
      <c r="W137" s="39">
        <v>7</v>
      </c>
      <c r="X137" s="39">
        <v>0</v>
      </c>
      <c r="Y137" s="39">
        <v>8</v>
      </c>
      <c r="Z137" s="39">
        <v>5</v>
      </c>
      <c r="AA137" s="39">
        <v>3</v>
      </c>
      <c r="AB137" s="39">
        <v>1</v>
      </c>
      <c r="AC137" s="39">
        <v>4</v>
      </c>
      <c r="AD137" s="39">
        <v>4</v>
      </c>
      <c r="AE137" s="39">
        <v>0</v>
      </c>
      <c r="AF137" s="39">
        <v>0</v>
      </c>
      <c r="AG137" s="39">
        <v>1</v>
      </c>
      <c r="AH137" s="39">
        <v>0</v>
      </c>
      <c r="AI137" s="39">
        <v>0</v>
      </c>
      <c r="AJ137" s="39">
        <v>4</v>
      </c>
    </row>
    <row r="138" spans="1:36" s="39" customFormat="1" ht="10.8" customHeight="1" x14ac:dyDescent="0.2">
      <c r="A138" s="39" t="s">
        <v>33</v>
      </c>
      <c r="B138" s="14" t="s">
        <v>49</v>
      </c>
      <c r="C138" s="14" t="s">
        <v>52</v>
      </c>
      <c r="D138" s="14" t="s">
        <v>721</v>
      </c>
      <c r="E138" s="39">
        <v>0</v>
      </c>
      <c r="F138" s="39">
        <v>0</v>
      </c>
      <c r="H138" s="39">
        <v>1</v>
      </c>
      <c r="I138" s="39">
        <v>5</v>
      </c>
      <c r="J138" s="39">
        <v>5</v>
      </c>
      <c r="K138" s="39">
        <v>5</v>
      </c>
      <c r="L138" s="39">
        <v>5</v>
      </c>
      <c r="M138" s="39">
        <v>0</v>
      </c>
      <c r="N138" s="39">
        <v>0</v>
      </c>
      <c r="O138" s="39">
        <v>0</v>
      </c>
      <c r="P138" s="39">
        <v>0</v>
      </c>
      <c r="Q138" s="39">
        <v>2</v>
      </c>
      <c r="R138" s="39">
        <v>2</v>
      </c>
      <c r="S138" s="39">
        <v>0</v>
      </c>
      <c r="T138" s="39">
        <v>0</v>
      </c>
      <c r="U138" s="39">
        <v>2</v>
      </c>
      <c r="V138" s="39">
        <v>2</v>
      </c>
      <c r="W138" s="39">
        <v>2</v>
      </c>
      <c r="X138" s="39">
        <v>0</v>
      </c>
      <c r="Y138" s="39">
        <v>4</v>
      </c>
      <c r="Z138" s="39">
        <v>4</v>
      </c>
      <c r="AA138" s="39">
        <v>4</v>
      </c>
      <c r="AB138" s="39">
        <v>2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0</v>
      </c>
      <c r="AI138" s="39">
        <v>0</v>
      </c>
      <c r="AJ138" s="39">
        <v>0</v>
      </c>
    </row>
    <row r="139" spans="1:36" s="39" customFormat="1" ht="10.8" customHeight="1" x14ac:dyDescent="0.2">
      <c r="A139" s="39" t="s">
        <v>33</v>
      </c>
      <c r="B139" s="14" t="s">
        <v>49</v>
      </c>
      <c r="C139" s="187" t="s">
        <v>510</v>
      </c>
      <c r="D139" s="187"/>
      <c r="E139" s="207">
        <v>0</v>
      </c>
      <c r="F139" s="207">
        <v>0</v>
      </c>
      <c r="G139" s="207"/>
      <c r="H139" s="207">
        <v>2</v>
      </c>
      <c r="I139" s="207">
        <v>22</v>
      </c>
      <c r="J139" s="207">
        <v>22</v>
      </c>
      <c r="K139" s="207">
        <v>22</v>
      </c>
      <c r="L139" s="207">
        <v>22</v>
      </c>
      <c r="M139" s="207">
        <v>24</v>
      </c>
      <c r="N139" s="207">
        <v>23</v>
      </c>
      <c r="O139" s="207">
        <v>24</v>
      </c>
      <c r="P139" s="207">
        <v>24</v>
      </c>
      <c r="Q139" s="207">
        <v>11</v>
      </c>
      <c r="R139" s="207">
        <v>15</v>
      </c>
      <c r="S139" s="207">
        <v>0</v>
      </c>
      <c r="T139" s="207">
        <v>0</v>
      </c>
      <c r="U139" s="207">
        <v>22</v>
      </c>
      <c r="V139" s="207">
        <v>23</v>
      </c>
      <c r="W139" s="207">
        <v>24</v>
      </c>
      <c r="X139" s="207">
        <v>0</v>
      </c>
      <c r="Y139" s="207">
        <v>38</v>
      </c>
      <c r="Z139" s="207">
        <v>16</v>
      </c>
      <c r="AA139" s="207">
        <v>20</v>
      </c>
      <c r="AB139" s="207">
        <v>8</v>
      </c>
      <c r="AC139" s="207">
        <v>11</v>
      </c>
      <c r="AD139" s="207">
        <v>10</v>
      </c>
      <c r="AE139" s="207">
        <v>0</v>
      </c>
      <c r="AF139" s="207">
        <v>0</v>
      </c>
      <c r="AG139" s="207">
        <v>11</v>
      </c>
      <c r="AH139" s="207">
        <v>0</v>
      </c>
      <c r="AI139" s="207">
        <v>0</v>
      </c>
      <c r="AJ139" s="207">
        <v>9</v>
      </c>
    </row>
    <row r="140" spans="1:36" s="39" customFormat="1" ht="10.8" customHeight="1" x14ac:dyDescent="0.2">
      <c r="A140" s="39" t="s">
        <v>33</v>
      </c>
      <c r="B140" s="14" t="s">
        <v>49</v>
      </c>
      <c r="C140" s="14" t="s">
        <v>49</v>
      </c>
      <c r="D140" s="14" t="s">
        <v>338</v>
      </c>
      <c r="E140" s="39">
        <v>21</v>
      </c>
      <c r="F140" s="39">
        <v>2</v>
      </c>
      <c r="H140" s="39">
        <v>24</v>
      </c>
      <c r="I140" s="39">
        <v>25</v>
      </c>
      <c r="J140" s="39">
        <v>25</v>
      </c>
      <c r="K140" s="39">
        <v>25</v>
      </c>
      <c r="L140" s="39">
        <v>25</v>
      </c>
      <c r="M140" s="39">
        <v>41</v>
      </c>
      <c r="N140" s="39">
        <v>41</v>
      </c>
      <c r="O140" s="39">
        <v>41</v>
      </c>
      <c r="P140" s="39">
        <v>42</v>
      </c>
      <c r="Q140" s="39">
        <v>40</v>
      </c>
      <c r="R140" s="39">
        <v>41</v>
      </c>
      <c r="S140" s="39">
        <v>0</v>
      </c>
      <c r="T140" s="39">
        <v>0</v>
      </c>
      <c r="U140" s="39">
        <v>30</v>
      </c>
      <c r="V140" s="39">
        <v>28</v>
      </c>
      <c r="W140" s="39">
        <v>33</v>
      </c>
      <c r="X140" s="39">
        <v>0</v>
      </c>
      <c r="Y140" s="39">
        <v>36</v>
      </c>
      <c r="Z140" s="39">
        <v>14</v>
      </c>
      <c r="AA140" s="39">
        <v>27</v>
      </c>
      <c r="AB140" s="39">
        <v>26</v>
      </c>
      <c r="AC140" s="39">
        <v>8</v>
      </c>
      <c r="AD140" s="39">
        <v>8</v>
      </c>
      <c r="AE140" s="39">
        <v>3</v>
      </c>
      <c r="AF140" s="39">
        <v>0</v>
      </c>
      <c r="AG140" s="39">
        <v>13</v>
      </c>
      <c r="AH140" s="39">
        <v>0</v>
      </c>
      <c r="AI140" s="39">
        <v>6</v>
      </c>
      <c r="AJ140" s="39">
        <v>41</v>
      </c>
    </row>
    <row r="141" spans="1:36" s="39" customFormat="1" ht="10.8" customHeight="1" x14ac:dyDescent="0.2">
      <c r="A141" s="39" t="s">
        <v>33</v>
      </c>
      <c r="B141" s="14" t="s">
        <v>49</v>
      </c>
      <c r="C141" s="14" t="s">
        <v>49</v>
      </c>
      <c r="D141" s="14" t="s">
        <v>460</v>
      </c>
      <c r="E141" s="39">
        <v>10</v>
      </c>
      <c r="F141" s="39">
        <v>0</v>
      </c>
      <c r="H141" s="39">
        <v>12</v>
      </c>
      <c r="I141" s="39">
        <v>32</v>
      </c>
      <c r="J141" s="39">
        <v>32</v>
      </c>
      <c r="K141" s="39">
        <v>32</v>
      </c>
      <c r="L141" s="39">
        <v>32</v>
      </c>
      <c r="M141" s="39">
        <v>30</v>
      </c>
      <c r="N141" s="39">
        <v>30</v>
      </c>
      <c r="O141" s="39">
        <v>30</v>
      </c>
      <c r="P141" s="39">
        <v>30</v>
      </c>
      <c r="Q141" s="39">
        <v>33</v>
      </c>
      <c r="R141" s="39">
        <v>32</v>
      </c>
      <c r="S141" s="39">
        <v>0</v>
      </c>
      <c r="T141" s="39">
        <v>0</v>
      </c>
      <c r="U141" s="39">
        <v>19</v>
      </c>
      <c r="V141" s="39">
        <v>18</v>
      </c>
      <c r="W141" s="39">
        <v>12</v>
      </c>
      <c r="X141" s="39">
        <v>0</v>
      </c>
      <c r="Y141" s="39">
        <v>39</v>
      </c>
      <c r="Z141" s="39">
        <v>10</v>
      </c>
      <c r="AA141" s="39">
        <v>24</v>
      </c>
      <c r="AB141" s="39">
        <v>22</v>
      </c>
      <c r="AC141" s="39">
        <v>14</v>
      </c>
      <c r="AD141" s="39">
        <v>11</v>
      </c>
      <c r="AE141" s="39">
        <v>1</v>
      </c>
      <c r="AF141" s="39">
        <v>0</v>
      </c>
      <c r="AG141" s="39">
        <v>96</v>
      </c>
      <c r="AH141" s="39">
        <v>0</v>
      </c>
      <c r="AI141" s="39">
        <v>6</v>
      </c>
      <c r="AJ141" s="39">
        <v>32</v>
      </c>
    </row>
    <row r="142" spans="1:36" s="39" customFormat="1" ht="10.8" customHeight="1" x14ac:dyDescent="0.2">
      <c r="A142" s="39" t="s">
        <v>33</v>
      </c>
      <c r="B142" s="14" t="s">
        <v>49</v>
      </c>
      <c r="C142" s="14" t="s">
        <v>49</v>
      </c>
      <c r="D142" s="14" t="s">
        <v>478</v>
      </c>
      <c r="E142" s="39">
        <v>12</v>
      </c>
      <c r="F142" s="39">
        <v>0</v>
      </c>
      <c r="H142" s="39">
        <v>13</v>
      </c>
      <c r="I142" s="39">
        <v>38</v>
      </c>
      <c r="J142" s="39">
        <v>39</v>
      </c>
      <c r="K142" s="39">
        <v>38</v>
      </c>
      <c r="L142" s="39">
        <v>39</v>
      </c>
      <c r="M142" s="39">
        <v>24</v>
      </c>
      <c r="N142" s="39">
        <v>23</v>
      </c>
      <c r="O142" s="39">
        <v>24</v>
      </c>
      <c r="P142" s="39">
        <v>24</v>
      </c>
      <c r="Q142" s="39">
        <v>37</v>
      </c>
      <c r="R142" s="39">
        <v>37</v>
      </c>
      <c r="S142" s="39">
        <v>0</v>
      </c>
      <c r="T142" s="39">
        <v>0</v>
      </c>
      <c r="U142" s="39">
        <v>28</v>
      </c>
      <c r="V142" s="39">
        <v>30</v>
      </c>
      <c r="W142" s="39">
        <v>28</v>
      </c>
      <c r="X142" s="39">
        <v>0</v>
      </c>
      <c r="Y142" s="39">
        <v>24</v>
      </c>
      <c r="Z142" s="39">
        <v>25</v>
      </c>
      <c r="AA142" s="39">
        <v>29</v>
      </c>
      <c r="AB142" s="39">
        <v>29</v>
      </c>
      <c r="AC142" s="39">
        <v>8</v>
      </c>
      <c r="AD142" s="39">
        <v>7</v>
      </c>
      <c r="AE142" s="39">
        <v>1</v>
      </c>
      <c r="AF142" s="39">
        <v>0</v>
      </c>
      <c r="AG142" s="39">
        <v>55</v>
      </c>
      <c r="AH142" s="39">
        <v>0</v>
      </c>
      <c r="AI142" s="39">
        <v>10</v>
      </c>
      <c r="AJ142" s="39">
        <v>39</v>
      </c>
    </row>
    <row r="143" spans="1:36" s="39" customFormat="1" ht="10.8" customHeight="1" x14ac:dyDescent="0.2">
      <c r="A143" s="39" t="s">
        <v>33</v>
      </c>
      <c r="B143" s="14" t="s">
        <v>49</v>
      </c>
      <c r="C143" s="14" t="s">
        <v>49</v>
      </c>
      <c r="D143" s="14" t="s">
        <v>721</v>
      </c>
      <c r="E143" s="39">
        <v>8</v>
      </c>
      <c r="F143" s="39">
        <v>0</v>
      </c>
      <c r="H143" s="39">
        <v>13</v>
      </c>
      <c r="I143" s="39">
        <v>24</v>
      </c>
      <c r="J143" s="39">
        <v>23</v>
      </c>
      <c r="K143" s="39">
        <v>23</v>
      </c>
      <c r="L143" s="39">
        <v>22</v>
      </c>
      <c r="M143" s="39">
        <v>21</v>
      </c>
      <c r="N143" s="39">
        <v>22</v>
      </c>
      <c r="O143" s="39">
        <v>22</v>
      </c>
      <c r="P143" s="39">
        <v>22</v>
      </c>
      <c r="Q143" s="39">
        <v>14</v>
      </c>
      <c r="R143" s="39">
        <v>14</v>
      </c>
      <c r="S143" s="39">
        <v>1</v>
      </c>
      <c r="T143" s="39">
        <v>0</v>
      </c>
      <c r="U143" s="39">
        <v>18</v>
      </c>
      <c r="V143" s="39">
        <v>18</v>
      </c>
      <c r="W143" s="39">
        <v>20</v>
      </c>
      <c r="X143" s="39">
        <v>0</v>
      </c>
      <c r="Y143" s="39">
        <v>10</v>
      </c>
      <c r="Z143" s="39">
        <v>17</v>
      </c>
      <c r="AA143" s="39">
        <v>24</v>
      </c>
      <c r="AB143" s="39">
        <v>24</v>
      </c>
      <c r="AC143" s="39">
        <v>5</v>
      </c>
      <c r="AD143" s="39">
        <v>5</v>
      </c>
      <c r="AE143" s="39">
        <v>4</v>
      </c>
      <c r="AF143" s="39">
        <v>0</v>
      </c>
      <c r="AG143" s="39">
        <v>161</v>
      </c>
      <c r="AH143" s="39">
        <v>0</v>
      </c>
      <c r="AI143" s="39">
        <v>2</v>
      </c>
      <c r="AJ143" s="39">
        <v>10</v>
      </c>
    </row>
    <row r="144" spans="1:36" s="39" customFormat="1" ht="10.8" customHeight="1" x14ac:dyDescent="0.2">
      <c r="A144" s="39" t="s">
        <v>33</v>
      </c>
      <c r="B144" s="14" t="s">
        <v>49</v>
      </c>
      <c r="C144" s="187" t="s">
        <v>432</v>
      </c>
      <c r="D144" s="187"/>
      <c r="E144" s="207">
        <v>51</v>
      </c>
      <c r="F144" s="207">
        <v>2</v>
      </c>
      <c r="G144" s="207"/>
      <c r="H144" s="207">
        <v>62</v>
      </c>
      <c r="I144" s="207">
        <v>119</v>
      </c>
      <c r="J144" s="207">
        <v>119</v>
      </c>
      <c r="K144" s="207">
        <v>118</v>
      </c>
      <c r="L144" s="207">
        <v>118</v>
      </c>
      <c r="M144" s="207">
        <v>116</v>
      </c>
      <c r="N144" s="207">
        <v>116</v>
      </c>
      <c r="O144" s="207">
        <v>117</v>
      </c>
      <c r="P144" s="207">
        <v>118</v>
      </c>
      <c r="Q144" s="207">
        <v>124</v>
      </c>
      <c r="R144" s="207">
        <v>124</v>
      </c>
      <c r="S144" s="207">
        <v>1</v>
      </c>
      <c r="T144" s="207">
        <v>0</v>
      </c>
      <c r="U144" s="207">
        <v>95</v>
      </c>
      <c r="V144" s="207">
        <v>94</v>
      </c>
      <c r="W144" s="207">
        <v>93</v>
      </c>
      <c r="X144" s="207">
        <v>0</v>
      </c>
      <c r="Y144" s="207">
        <v>109</v>
      </c>
      <c r="Z144" s="207">
        <v>66</v>
      </c>
      <c r="AA144" s="207">
        <v>104</v>
      </c>
      <c r="AB144" s="207">
        <v>101</v>
      </c>
      <c r="AC144" s="207">
        <v>35</v>
      </c>
      <c r="AD144" s="207">
        <v>31</v>
      </c>
      <c r="AE144" s="207">
        <v>9</v>
      </c>
      <c r="AF144" s="207">
        <v>0</v>
      </c>
      <c r="AG144" s="207">
        <v>325</v>
      </c>
      <c r="AH144" s="207">
        <v>0</v>
      </c>
      <c r="AI144" s="207">
        <v>24</v>
      </c>
      <c r="AJ144" s="207">
        <v>122</v>
      </c>
    </row>
    <row r="145" spans="1:36" s="39" customFormat="1" ht="10.8" customHeight="1" x14ac:dyDescent="0.2">
      <c r="A145" s="39" t="s">
        <v>33</v>
      </c>
      <c r="B145" s="14" t="s">
        <v>49</v>
      </c>
      <c r="C145" s="14" t="s">
        <v>51</v>
      </c>
      <c r="D145" s="14" t="s">
        <v>338</v>
      </c>
      <c r="E145" s="39">
        <v>4</v>
      </c>
      <c r="F145" s="39">
        <v>0</v>
      </c>
      <c r="H145" s="39">
        <v>4</v>
      </c>
      <c r="I145" s="39">
        <v>22</v>
      </c>
      <c r="J145" s="39">
        <v>22</v>
      </c>
      <c r="K145" s="39">
        <v>22</v>
      </c>
      <c r="L145" s="39">
        <v>22</v>
      </c>
      <c r="M145" s="39">
        <v>28</v>
      </c>
      <c r="N145" s="39">
        <v>28</v>
      </c>
      <c r="O145" s="39">
        <v>28</v>
      </c>
      <c r="P145" s="39">
        <v>28</v>
      </c>
      <c r="Q145" s="39">
        <v>28</v>
      </c>
      <c r="R145" s="39">
        <v>28</v>
      </c>
      <c r="S145" s="39">
        <v>0</v>
      </c>
      <c r="T145" s="39">
        <v>0</v>
      </c>
      <c r="U145" s="39">
        <v>17</v>
      </c>
      <c r="V145" s="39">
        <v>16</v>
      </c>
      <c r="W145" s="39">
        <v>19</v>
      </c>
      <c r="X145" s="39">
        <v>0</v>
      </c>
      <c r="Y145" s="39">
        <v>39</v>
      </c>
      <c r="Z145" s="39">
        <v>8</v>
      </c>
      <c r="AA145" s="39">
        <v>18</v>
      </c>
      <c r="AB145" s="39">
        <v>20</v>
      </c>
      <c r="AC145" s="39">
        <v>12</v>
      </c>
      <c r="AD145" s="39">
        <v>9</v>
      </c>
      <c r="AE145" s="39">
        <v>0</v>
      </c>
      <c r="AF145" s="39">
        <v>0</v>
      </c>
      <c r="AG145" s="39">
        <v>9</v>
      </c>
      <c r="AH145" s="39">
        <v>0</v>
      </c>
      <c r="AI145" s="39">
        <v>0</v>
      </c>
      <c r="AJ145" s="39">
        <v>22</v>
      </c>
    </row>
    <row r="146" spans="1:36" s="39" customFormat="1" ht="10.8" customHeight="1" x14ac:dyDescent="0.2">
      <c r="A146" s="39" t="s">
        <v>33</v>
      </c>
      <c r="B146" s="14" t="s">
        <v>49</v>
      </c>
      <c r="C146" s="14" t="s">
        <v>51</v>
      </c>
      <c r="D146" s="14" t="s">
        <v>460</v>
      </c>
      <c r="E146" s="39">
        <v>10</v>
      </c>
      <c r="F146" s="39">
        <v>1</v>
      </c>
      <c r="H146" s="39">
        <v>10</v>
      </c>
      <c r="I146" s="39">
        <v>16</v>
      </c>
      <c r="J146" s="39">
        <v>16</v>
      </c>
      <c r="K146" s="39">
        <v>16</v>
      </c>
      <c r="L146" s="39">
        <v>16</v>
      </c>
      <c r="M146" s="39">
        <v>30</v>
      </c>
      <c r="N146" s="39">
        <v>30</v>
      </c>
      <c r="O146" s="39">
        <v>30</v>
      </c>
      <c r="P146" s="39">
        <v>29</v>
      </c>
      <c r="Q146" s="39">
        <v>30</v>
      </c>
      <c r="R146" s="39">
        <v>31</v>
      </c>
      <c r="S146" s="39">
        <v>0</v>
      </c>
      <c r="T146" s="39">
        <v>0</v>
      </c>
      <c r="U146" s="39">
        <v>18</v>
      </c>
      <c r="V146" s="39">
        <v>16</v>
      </c>
      <c r="W146" s="39">
        <v>13</v>
      </c>
      <c r="X146" s="39">
        <v>0</v>
      </c>
      <c r="Y146" s="39">
        <v>16</v>
      </c>
      <c r="Z146" s="39">
        <v>4</v>
      </c>
      <c r="AA146" s="39">
        <v>19</v>
      </c>
      <c r="AB146" s="39">
        <v>17</v>
      </c>
      <c r="AC146" s="39">
        <v>10</v>
      </c>
      <c r="AD146" s="39">
        <v>8</v>
      </c>
      <c r="AE146" s="39">
        <v>0</v>
      </c>
      <c r="AF146" s="39">
        <v>0</v>
      </c>
      <c r="AG146" s="39">
        <v>81</v>
      </c>
      <c r="AH146" s="39">
        <v>0</v>
      </c>
      <c r="AI146" s="39">
        <v>2</v>
      </c>
      <c r="AJ146" s="39">
        <v>13</v>
      </c>
    </row>
    <row r="147" spans="1:36" s="39" customFormat="1" ht="10.8" customHeight="1" x14ac:dyDescent="0.2">
      <c r="A147" s="39" t="s">
        <v>33</v>
      </c>
      <c r="B147" s="14" t="s">
        <v>49</v>
      </c>
      <c r="C147" s="14" t="s">
        <v>51</v>
      </c>
      <c r="D147" s="14" t="s">
        <v>478</v>
      </c>
      <c r="E147" s="39">
        <v>4</v>
      </c>
      <c r="F147" s="39">
        <v>0</v>
      </c>
      <c r="H147" s="39">
        <v>4</v>
      </c>
      <c r="I147" s="39">
        <v>16</v>
      </c>
      <c r="J147" s="39">
        <v>16</v>
      </c>
      <c r="K147" s="39">
        <v>16</v>
      </c>
      <c r="L147" s="39">
        <v>16</v>
      </c>
      <c r="M147" s="39">
        <v>19</v>
      </c>
      <c r="N147" s="39">
        <v>19</v>
      </c>
      <c r="O147" s="39">
        <v>19</v>
      </c>
      <c r="P147" s="39">
        <v>19</v>
      </c>
      <c r="Q147" s="39">
        <v>24</v>
      </c>
      <c r="R147" s="39">
        <v>24</v>
      </c>
      <c r="S147" s="39">
        <v>0</v>
      </c>
      <c r="T147" s="39">
        <v>0</v>
      </c>
      <c r="U147" s="39">
        <v>21</v>
      </c>
      <c r="V147" s="39">
        <v>22</v>
      </c>
      <c r="W147" s="39">
        <v>23</v>
      </c>
      <c r="X147" s="39">
        <v>0</v>
      </c>
      <c r="Y147" s="39">
        <v>28</v>
      </c>
      <c r="Z147" s="39">
        <v>15</v>
      </c>
      <c r="AA147" s="39">
        <v>14</v>
      </c>
      <c r="AB147" s="39">
        <v>16</v>
      </c>
      <c r="AC147" s="39">
        <v>7</v>
      </c>
      <c r="AD147" s="39">
        <v>7</v>
      </c>
      <c r="AE147" s="39">
        <v>0</v>
      </c>
      <c r="AF147" s="39">
        <v>0</v>
      </c>
      <c r="AG147" s="39">
        <v>19</v>
      </c>
      <c r="AH147" s="39">
        <v>0</v>
      </c>
      <c r="AI147" s="39">
        <v>6</v>
      </c>
      <c r="AJ147" s="39">
        <v>16</v>
      </c>
    </row>
    <row r="148" spans="1:36" s="39" customFormat="1" ht="10.8" customHeight="1" x14ac:dyDescent="0.2">
      <c r="A148" s="39" t="s">
        <v>33</v>
      </c>
      <c r="B148" s="14" t="s">
        <v>49</v>
      </c>
      <c r="C148" s="14" t="s">
        <v>51</v>
      </c>
      <c r="D148" s="14" t="s">
        <v>721</v>
      </c>
      <c r="E148" s="39">
        <v>4</v>
      </c>
      <c r="F148" s="39">
        <v>1</v>
      </c>
      <c r="H148" s="39">
        <v>4</v>
      </c>
      <c r="I148" s="39">
        <v>20</v>
      </c>
      <c r="J148" s="39">
        <v>20</v>
      </c>
      <c r="K148" s="39">
        <v>20</v>
      </c>
      <c r="L148" s="39">
        <v>20</v>
      </c>
      <c r="M148" s="39">
        <v>6</v>
      </c>
      <c r="N148" s="39">
        <v>6</v>
      </c>
      <c r="O148" s="39">
        <v>6</v>
      </c>
      <c r="P148" s="39">
        <v>6</v>
      </c>
      <c r="Q148" s="39">
        <v>18</v>
      </c>
      <c r="R148" s="39">
        <v>18</v>
      </c>
      <c r="S148" s="39">
        <v>0</v>
      </c>
      <c r="T148" s="39">
        <v>0</v>
      </c>
      <c r="U148" s="39">
        <v>17</v>
      </c>
      <c r="V148" s="39">
        <v>16</v>
      </c>
      <c r="W148" s="39">
        <v>18</v>
      </c>
      <c r="X148" s="39">
        <v>0</v>
      </c>
      <c r="Y148" s="39">
        <v>11</v>
      </c>
      <c r="Z148" s="39">
        <v>6</v>
      </c>
      <c r="AA148" s="39">
        <v>7</v>
      </c>
      <c r="AB148" s="39">
        <v>6</v>
      </c>
      <c r="AC148" s="39">
        <v>10</v>
      </c>
      <c r="AD148" s="39">
        <v>9</v>
      </c>
      <c r="AE148" s="39">
        <v>1</v>
      </c>
      <c r="AF148" s="39">
        <v>0</v>
      </c>
      <c r="AG148" s="39">
        <v>40</v>
      </c>
      <c r="AH148" s="39">
        <v>0</v>
      </c>
      <c r="AI148" s="39">
        <v>6</v>
      </c>
      <c r="AJ148" s="39">
        <v>0</v>
      </c>
    </row>
    <row r="149" spans="1:36" s="39" customFormat="1" ht="10.8" customHeight="1" x14ac:dyDescent="0.2">
      <c r="A149" s="39" t="s">
        <v>33</v>
      </c>
      <c r="B149" s="14" t="s">
        <v>49</v>
      </c>
      <c r="C149" s="187" t="s">
        <v>511</v>
      </c>
      <c r="D149" s="187"/>
      <c r="E149" s="207">
        <v>22</v>
      </c>
      <c r="F149" s="207">
        <v>2</v>
      </c>
      <c r="G149" s="207"/>
      <c r="H149" s="207">
        <v>22</v>
      </c>
      <c r="I149" s="207">
        <v>74</v>
      </c>
      <c r="J149" s="207">
        <v>74</v>
      </c>
      <c r="K149" s="207">
        <v>74</v>
      </c>
      <c r="L149" s="207">
        <v>74</v>
      </c>
      <c r="M149" s="207">
        <v>83</v>
      </c>
      <c r="N149" s="207">
        <v>83</v>
      </c>
      <c r="O149" s="207">
        <v>83</v>
      </c>
      <c r="P149" s="207">
        <v>82</v>
      </c>
      <c r="Q149" s="207">
        <v>100</v>
      </c>
      <c r="R149" s="207">
        <v>101</v>
      </c>
      <c r="S149" s="207">
        <v>0</v>
      </c>
      <c r="T149" s="207">
        <v>0</v>
      </c>
      <c r="U149" s="207">
        <v>73</v>
      </c>
      <c r="V149" s="207">
        <v>70</v>
      </c>
      <c r="W149" s="207">
        <v>73</v>
      </c>
      <c r="X149" s="207">
        <v>0</v>
      </c>
      <c r="Y149" s="207">
        <v>94</v>
      </c>
      <c r="Z149" s="207">
        <v>33</v>
      </c>
      <c r="AA149" s="207">
        <v>58</v>
      </c>
      <c r="AB149" s="207">
        <v>59</v>
      </c>
      <c r="AC149" s="207">
        <v>39</v>
      </c>
      <c r="AD149" s="207">
        <v>33</v>
      </c>
      <c r="AE149" s="207">
        <v>1</v>
      </c>
      <c r="AF149" s="207">
        <v>0</v>
      </c>
      <c r="AG149" s="207">
        <v>149</v>
      </c>
      <c r="AH149" s="207">
        <v>0</v>
      </c>
      <c r="AI149" s="207">
        <v>14</v>
      </c>
      <c r="AJ149" s="207">
        <v>51</v>
      </c>
    </row>
    <row r="150" spans="1:36" s="39" customFormat="1" ht="10.8" customHeight="1" x14ac:dyDescent="0.2">
      <c r="A150" s="39" t="s">
        <v>33</v>
      </c>
      <c r="B150" s="14" t="s">
        <v>49</v>
      </c>
      <c r="C150" s="14" t="s">
        <v>50</v>
      </c>
      <c r="D150" s="14" t="s">
        <v>338</v>
      </c>
      <c r="E150" s="39">
        <v>21</v>
      </c>
      <c r="F150" s="39">
        <v>0</v>
      </c>
      <c r="H150" s="39">
        <v>22</v>
      </c>
      <c r="I150" s="39">
        <v>21</v>
      </c>
      <c r="J150" s="39">
        <v>21</v>
      </c>
      <c r="K150" s="39">
        <v>21</v>
      </c>
      <c r="L150" s="39">
        <v>21</v>
      </c>
      <c r="M150" s="39">
        <v>38</v>
      </c>
      <c r="N150" s="39">
        <v>38</v>
      </c>
      <c r="O150" s="39">
        <v>38</v>
      </c>
      <c r="P150" s="39">
        <v>38</v>
      </c>
      <c r="Q150" s="39">
        <v>32</v>
      </c>
      <c r="R150" s="39">
        <v>32</v>
      </c>
      <c r="S150" s="39">
        <v>0</v>
      </c>
      <c r="T150" s="39">
        <v>0</v>
      </c>
      <c r="U150" s="39">
        <v>30</v>
      </c>
      <c r="V150" s="39">
        <v>29</v>
      </c>
      <c r="W150" s="39">
        <v>36</v>
      </c>
      <c r="X150" s="39">
        <v>0</v>
      </c>
      <c r="Y150" s="39">
        <v>34</v>
      </c>
      <c r="Z150" s="39">
        <v>22</v>
      </c>
      <c r="AA150" s="39">
        <v>26</v>
      </c>
      <c r="AB150" s="39">
        <v>30</v>
      </c>
      <c r="AC150" s="39">
        <v>9</v>
      </c>
      <c r="AD150" s="39">
        <v>10</v>
      </c>
      <c r="AE150" s="39">
        <v>1</v>
      </c>
      <c r="AF150" s="39">
        <v>0</v>
      </c>
      <c r="AG150" s="39">
        <v>2</v>
      </c>
      <c r="AH150" s="39">
        <v>0</v>
      </c>
      <c r="AI150" s="39">
        <v>0</v>
      </c>
      <c r="AJ150" s="39">
        <v>19</v>
      </c>
    </row>
    <row r="151" spans="1:36" s="39" customFormat="1" ht="10.8" customHeight="1" x14ac:dyDescent="0.2">
      <c r="A151" s="39" t="s">
        <v>33</v>
      </c>
      <c r="B151" s="14" t="s">
        <v>49</v>
      </c>
      <c r="C151" s="14" t="s">
        <v>50</v>
      </c>
      <c r="D151" s="14" t="s">
        <v>460</v>
      </c>
      <c r="E151" s="39">
        <v>20</v>
      </c>
      <c r="F151" s="39">
        <v>0</v>
      </c>
      <c r="H151" s="39">
        <v>22</v>
      </c>
      <c r="I151" s="39">
        <v>32</v>
      </c>
      <c r="J151" s="39">
        <v>32</v>
      </c>
      <c r="K151" s="39">
        <v>32</v>
      </c>
      <c r="L151" s="39">
        <v>32</v>
      </c>
      <c r="M151" s="39">
        <v>35</v>
      </c>
      <c r="N151" s="39">
        <v>36</v>
      </c>
      <c r="O151" s="39">
        <v>35</v>
      </c>
      <c r="P151" s="39">
        <v>36</v>
      </c>
      <c r="Q151" s="39">
        <v>41</v>
      </c>
      <c r="R151" s="39">
        <v>41</v>
      </c>
      <c r="S151" s="39">
        <v>0</v>
      </c>
      <c r="T151" s="39">
        <v>0</v>
      </c>
      <c r="U151" s="39">
        <v>26</v>
      </c>
      <c r="V151" s="39">
        <v>23</v>
      </c>
      <c r="W151" s="39">
        <v>15</v>
      </c>
      <c r="X151" s="39">
        <v>0</v>
      </c>
      <c r="Y151" s="39">
        <v>27</v>
      </c>
      <c r="Z151" s="39">
        <v>12</v>
      </c>
      <c r="AA151" s="39">
        <v>20</v>
      </c>
      <c r="AB151" s="39">
        <v>17</v>
      </c>
      <c r="AC151" s="39">
        <v>12</v>
      </c>
      <c r="AD151" s="39">
        <v>11</v>
      </c>
      <c r="AE151" s="39">
        <v>0</v>
      </c>
      <c r="AF151" s="39">
        <v>0</v>
      </c>
      <c r="AG151" s="39">
        <v>92</v>
      </c>
      <c r="AH151" s="39">
        <v>0</v>
      </c>
      <c r="AI151" s="39">
        <v>0</v>
      </c>
      <c r="AJ151" s="39">
        <v>35</v>
      </c>
    </row>
    <row r="152" spans="1:36" s="39" customFormat="1" ht="10.8" customHeight="1" x14ac:dyDescent="0.2">
      <c r="A152" s="39" t="s">
        <v>33</v>
      </c>
      <c r="B152" s="14" t="s">
        <v>49</v>
      </c>
      <c r="C152" s="14" t="s">
        <v>50</v>
      </c>
      <c r="D152" s="14" t="s">
        <v>478</v>
      </c>
      <c r="E152" s="39">
        <v>15</v>
      </c>
      <c r="F152" s="39">
        <v>0</v>
      </c>
      <c r="H152" s="39">
        <v>16</v>
      </c>
      <c r="I152" s="39">
        <v>24</v>
      </c>
      <c r="J152" s="39">
        <v>24</v>
      </c>
      <c r="K152" s="39">
        <v>24</v>
      </c>
      <c r="L152" s="39">
        <v>24</v>
      </c>
      <c r="M152" s="39">
        <v>22</v>
      </c>
      <c r="N152" s="39">
        <v>21</v>
      </c>
      <c r="O152" s="39">
        <v>22</v>
      </c>
      <c r="P152" s="39">
        <v>22</v>
      </c>
      <c r="Q152" s="39">
        <v>35</v>
      </c>
      <c r="R152" s="39">
        <v>35</v>
      </c>
      <c r="S152" s="39">
        <v>0</v>
      </c>
      <c r="T152" s="39">
        <v>0</v>
      </c>
      <c r="U152" s="39">
        <v>24</v>
      </c>
      <c r="V152" s="39">
        <v>25</v>
      </c>
      <c r="W152" s="39">
        <v>27</v>
      </c>
      <c r="X152" s="39">
        <v>0</v>
      </c>
      <c r="Y152" s="39">
        <v>19</v>
      </c>
      <c r="Z152" s="39">
        <v>26</v>
      </c>
      <c r="AA152" s="39">
        <v>26</v>
      </c>
      <c r="AB152" s="39">
        <v>25</v>
      </c>
      <c r="AC152" s="39">
        <v>18</v>
      </c>
      <c r="AD152" s="39">
        <v>16</v>
      </c>
      <c r="AE152" s="39">
        <v>1</v>
      </c>
      <c r="AF152" s="39">
        <v>0</v>
      </c>
      <c r="AG152" s="39">
        <v>102</v>
      </c>
      <c r="AH152" s="39">
        <v>0</v>
      </c>
      <c r="AI152" s="39">
        <v>0</v>
      </c>
      <c r="AJ152" s="39">
        <v>14</v>
      </c>
    </row>
    <row r="153" spans="1:36" s="39" customFormat="1" ht="10.8" customHeight="1" x14ac:dyDescent="0.2">
      <c r="A153" s="39" t="s">
        <v>33</v>
      </c>
      <c r="B153" s="14" t="s">
        <v>49</v>
      </c>
      <c r="C153" s="14" t="s">
        <v>50</v>
      </c>
      <c r="D153" s="14" t="s">
        <v>721</v>
      </c>
      <c r="E153" s="39">
        <v>6</v>
      </c>
      <c r="F153" s="39">
        <v>0</v>
      </c>
      <c r="H153" s="39">
        <v>6</v>
      </c>
      <c r="I153" s="39">
        <v>23</v>
      </c>
      <c r="J153" s="39">
        <v>23</v>
      </c>
      <c r="K153" s="39">
        <v>23</v>
      </c>
      <c r="L153" s="39">
        <v>23</v>
      </c>
      <c r="M153" s="39">
        <v>20</v>
      </c>
      <c r="N153" s="39">
        <v>20</v>
      </c>
      <c r="O153" s="39">
        <v>20</v>
      </c>
      <c r="P153" s="39">
        <v>21</v>
      </c>
      <c r="Q153" s="39">
        <v>26</v>
      </c>
      <c r="R153" s="39">
        <v>25</v>
      </c>
      <c r="S153" s="39">
        <v>0</v>
      </c>
      <c r="T153" s="39">
        <v>0</v>
      </c>
      <c r="U153" s="39">
        <v>16</v>
      </c>
      <c r="V153" s="39">
        <v>18</v>
      </c>
      <c r="W153" s="39">
        <v>18</v>
      </c>
      <c r="X153" s="39">
        <v>0</v>
      </c>
      <c r="Y153" s="39">
        <v>20</v>
      </c>
      <c r="Z153" s="39">
        <v>16</v>
      </c>
      <c r="AA153" s="39">
        <v>15</v>
      </c>
      <c r="AB153" s="39">
        <v>16</v>
      </c>
      <c r="AC153" s="39">
        <v>25</v>
      </c>
      <c r="AD153" s="39">
        <v>22</v>
      </c>
      <c r="AE153" s="39">
        <v>0</v>
      </c>
      <c r="AF153" s="39">
        <v>0</v>
      </c>
      <c r="AG153" s="39">
        <v>2</v>
      </c>
      <c r="AH153" s="39">
        <v>0</v>
      </c>
      <c r="AI153" s="39">
        <v>0</v>
      </c>
      <c r="AJ153" s="39">
        <v>11</v>
      </c>
    </row>
    <row r="154" spans="1:36" s="39" customFormat="1" ht="10.8" customHeight="1" x14ac:dyDescent="0.2">
      <c r="A154" s="39" t="s">
        <v>33</v>
      </c>
      <c r="B154" s="14" t="s">
        <v>49</v>
      </c>
      <c r="C154" s="187" t="s">
        <v>512</v>
      </c>
      <c r="D154" s="187"/>
      <c r="E154" s="207">
        <v>62</v>
      </c>
      <c r="F154" s="207">
        <v>0</v>
      </c>
      <c r="G154" s="207"/>
      <c r="H154" s="207">
        <v>66</v>
      </c>
      <c r="I154" s="207">
        <v>100</v>
      </c>
      <c r="J154" s="207">
        <v>100</v>
      </c>
      <c r="K154" s="207">
        <v>100</v>
      </c>
      <c r="L154" s="207">
        <v>100</v>
      </c>
      <c r="M154" s="207">
        <v>115</v>
      </c>
      <c r="N154" s="207">
        <v>115</v>
      </c>
      <c r="O154" s="207">
        <v>115</v>
      </c>
      <c r="P154" s="207">
        <v>117</v>
      </c>
      <c r="Q154" s="207">
        <v>134</v>
      </c>
      <c r="R154" s="207">
        <v>133</v>
      </c>
      <c r="S154" s="207">
        <v>0</v>
      </c>
      <c r="T154" s="207">
        <v>0</v>
      </c>
      <c r="U154" s="207">
        <v>96</v>
      </c>
      <c r="V154" s="207">
        <v>95</v>
      </c>
      <c r="W154" s="207">
        <v>96</v>
      </c>
      <c r="X154" s="207">
        <v>0</v>
      </c>
      <c r="Y154" s="207">
        <v>100</v>
      </c>
      <c r="Z154" s="207">
        <v>76</v>
      </c>
      <c r="AA154" s="207">
        <v>87</v>
      </c>
      <c r="AB154" s="207">
        <v>88</v>
      </c>
      <c r="AC154" s="207">
        <v>64</v>
      </c>
      <c r="AD154" s="207">
        <v>59</v>
      </c>
      <c r="AE154" s="207">
        <v>2</v>
      </c>
      <c r="AF154" s="207">
        <v>0</v>
      </c>
      <c r="AG154" s="207">
        <v>198</v>
      </c>
      <c r="AH154" s="207">
        <v>0</v>
      </c>
      <c r="AI154" s="207">
        <v>0</v>
      </c>
      <c r="AJ154" s="207">
        <v>79</v>
      </c>
    </row>
    <row r="155" spans="1:36" s="39" customFormat="1" ht="10.8" customHeight="1" x14ac:dyDescent="0.2">
      <c r="A155" s="39" t="s">
        <v>33</v>
      </c>
      <c r="B155" s="14" t="s">
        <v>49</v>
      </c>
      <c r="C155" s="14" t="s">
        <v>53</v>
      </c>
      <c r="D155" s="14" t="s">
        <v>338</v>
      </c>
      <c r="E155" s="39">
        <v>0</v>
      </c>
      <c r="F155" s="39">
        <v>0</v>
      </c>
      <c r="H155" s="39">
        <v>1</v>
      </c>
      <c r="I155" s="39">
        <v>10</v>
      </c>
      <c r="J155" s="39">
        <v>10</v>
      </c>
      <c r="K155" s="39">
        <v>10</v>
      </c>
      <c r="L155" s="39">
        <v>10</v>
      </c>
      <c r="M155" s="39">
        <v>9</v>
      </c>
      <c r="N155" s="39">
        <v>9</v>
      </c>
      <c r="O155" s="39">
        <v>9</v>
      </c>
      <c r="P155" s="39">
        <v>9</v>
      </c>
      <c r="Q155" s="39">
        <v>11</v>
      </c>
      <c r="R155" s="39">
        <v>11</v>
      </c>
      <c r="S155" s="39">
        <v>0</v>
      </c>
      <c r="T155" s="39">
        <v>0</v>
      </c>
      <c r="U155" s="39">
        <v>12</v>
      </c>
      <c r="V155" s="39">
        <v>10</v>
      </c>
      <c r="W155" s="39">
        <v>13</v>
      </c>
      <c r="X155" s="39">
        <v>0</v>
      </c>
      <c r="Y155" s="39">
        <v>15</v>
      </c>
      <c r="Z155" s="39">
        <v>7</v>
      </c>
      <c r="AA155" s="39">
        <v>10</v>
      </c>
      <c r="AB155" s="39">
        <v>9</v>
      </c>
      <c r="AC155" s="39">
        <v>6</v>
      </c>
      <c r="AD155" s="39">
        <v>5</v>
      </c>
      <c r="AE155" s="39">
        <v>0</v>
      </c>
      <c r="AF155" s="39">
        <v>0</v>
      </c>
      <c r="AG155" s="39">
        <v>2</v>
      </c>
      <c r="AH155" s="39">
        <v>0</v>
      </c>
      <c r="AI155" s="39">
        <v>6</v>
      </c>
      <c r="AJ155" s="39">
        <v>11</v>
      </c>
    </row>
    <row r="156" spans="1:36" s="39" customFormat="1" ht="10.8" customHeight="1" x14ac:dyDescent="0.2">
      <c r="A156" s="39" t="s">
        <v>33</v>
      </c>
      <c r="B156" s="14" t="s">
        <v>49</v>
      </c>
      <c r="C156" s="14" t="s">
        <v>53</v>
      </c>
      <c r="D156" s="14" t="s">
        <v>460</v>
      </c>
      <c r="E156" s="39">
        <v>0</v>
      </c>
      <c r="F156" s="39">
        <v>0</v>
      </c>
      <c r="H156" s="39">
        <v>1</v>
      </c>
      <c r="I156" s="39">
        <v>12</v>
      </c>
      <c r="J156" s="39">
        <v>12</v>
      </c>
      <c r="K156" s="39">
        <v>12</v>
      </c>
      <c r="L156" s="39">
        <v>12</v>
      </c>
      <c r="M156" s="39">
        <v>4</v>
      </c>
      <c r="N156" s="39">
        <v>4</v>
      </c>
      <c r="O156" s="39">
        <v>4</v>
      </c>
      <c r="P156" s="39">
        <v>4</v>
      </c>
      <c r="Q156" s="39">
        <v>9</v>
      </c>
      <c r="R156" s="39">
        <v>9</v>
      </c>
      <c r="S156" s="39">
        <v>0</v>
      </c>
      <c r="T156" s="39">
        <v>0</v>
      </c>
      <c r="U156" s="39">
        <v>13</v>
      </c>
      <c r="V156" s="39">
        <v>13</v>
      </c>
      <c r="W156" s="39">
        <v>8</v>
      </c>
      <c r="X156" s="39">
        <v>0</v>
      </c>
      <c r="Y156" s="39">
        <v>10</v>
      </c>
      <c r="Z156" s="39">
        <v>9</v>
      </c>
      <c r="AA156" s="39">
        <v>10</v>
      </c>
      <c r="AB156" s="39">
        <v>8</v>
      </c>
      <c r="AC156" s="39">
        <v>11</v>
      </c>
      <c r="AD156" s="39">
        <v>5</v>
      </c>
      <c r="AE156" s="39">
        <v>0</v>
      </c>
      <c r="AF156" s="39">
        <v>0</v>
      </c>
      <c r="AG156" s="39">
        <v>48</v>
      </c>
      <c r="AH156" s="39">
        <v>0</v>
      </c>
      <c r="AI156" s="39">
        <v>2</v>
      </c>
      <c r="AJ156" s="39">
        <v>13</v>
      </c>
    </row>
    <row r="157" spans="1:36" s="39" customFormat="1" ht="10.8" customHeight="1" x14ac:dyDescent="0.2">
      <c r="A157" s="39" t="s">
        <v>33</v>
      </c>
      <c r="B157" s="14" t="s">
        <v>49</v>
      </c>
      <c r="C157" s="14" t="s">
        <v>53</v>
      </c>
      <c r="D157" s="14" t="s">
        <v>478</v>
      </c>
      <c r="E157" s="39">
        <v>0</v>
      </c>
      <c r="F157" s="39">
        <v>1</v>
      </c>
      <c r="H157" s="39">
        <v>1</v>
      </c>
      <c r="I157" s="39">
        <v>9</v>
      </c>
      <c r="J157" s="39">
        <v>9</v>
      </c>
      <c r="K157" s="39">
        <v>9</v>
      </c>
      <c r="L157" s="39">
        <v>9</v>
      </c>
      <c r="M157" s="39">
        <v>8</v>
      </c>
      <c r="N157" s="39">
        <v>8</v>
      </c>
      <c r="O157" s="39">
        <v>8</v>
      </c>
      <c r="P157" s="39">
        <v>8</v>
      </c>
      <c r="Q157" s="39">
        <v>8</v>
      </c>
      <c r="R157" s="39">
        <v>8</v>
      </c>
      <c r="S157" s="39">
        <v>0</v>
      </c>
      <c r="T157" s="39">
        <v>0</v>
      </c>
      <c r="U157" s="39">
        <v>4</v>
      </c>
      <c r="V157" s="39">
        <v>4</v>
      </c>
      <c r="W157" s="39">
        <v>6</v>
      </c>
      <c r="X157" s="39">
        <v>0</v>
      </c>
      <c r="Y157" s="39">
        <v>9</v>
      </c>
      <c r="Z157" s="39">
        <v>4</v>
      </c>
      <c r="AA157" s="39">
        <v>4</v>
      </c>
      <c r="AB157" s="39">
        <v>4</v>
      </c>
      <c r="AC157" s="39">
        <v>5</v>
      </c>
      <c r="AD157" s="39">
        <v>5</v>
      </c>
      <c r="AE157" s="39">
        <v>0</v>
      </c>
      <c r="AF157" s="39">
        <v>0</v>
      </c>
      <c r="AG157" s="39">
        <v>25</v>
      </c>
      <c r="AH157" s="39">
        <v>0</v>
      </c>
      <c r="AI157" s="39">
        <v>1</v>
      </c>
      <c r="AJ157" s="39">
        <v>7</v>
      </c>
    </row>
    <row r="158" spans="1:36" s="39" customFormat="1" ht="10.8" customHeight="1" x14ac:dyDescent="0.2">
      <c r="A158" s="39" t="s">
        <v>33</v>
      </c>
      <c r="B158" s="14" t="s">
        <v>49</v>
      </c>
      <c r="C158" s="14" t="s">
        <v>53</v>
      </c>
      <c r="D158" s="14" t="s">
        <v>721</v>
      </c>
      <c r="E158" s="39">
        <v>0</v>
      </c>
      <c r="F158" s="39">
        <v>0</v>
      </c>
      <c r="H158" s="39">
        <v>0</v>
      </c>
      <c r="I158" s="39">
        <v>4</v>
      </c>
      <c r="J158" s="39">
        <v>4</v>
      </c>
      <c r="K158" s="39">
        <v>4</v>
      </c>
      <c r="L158" s="39">
        <v>4</v>
      </c>
      <c r="M158" s="39">
        <v>1</v>
      </c>
      <c r="N158" s="39">
        <v>1</v>
      </c>
      <c r="O158" s="39">
        <v>1</v>
      </c>
      <c r="P158" s="39">
        <v>1</v>
      </c>
      <c r="Q158" s="39">
        <v>0</v>
      </c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39">
        <v>0</v>
      </c>
      <c r="Y158" s="39">
        <v>2</v>
      </c>
      <c r="Z158" s="39">
        <v>0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1</v>
      </c>
      <c r="AH158" s="39">
        <v>0</v>
      </c>
      <c r="AI158" s="39">
        <v>1</v>
      </c>
      <c r="AJ158" s="39">
        <v>0</v>
      </c>
    </row>
    <row r="159" spans="1:36" s="39" customFormat="1" ht="10.8" customHeight="1" x14ac:dyDescent="0.2">
      <c r="A159" s="39" t="s">
        <v>33</v>
      </c>
      <c r="B159" s="14" t="s">
        <v>49</v>
      </c>
      <c r="C159" s="187" t="s">
        <v>513</v>
      </c>
      <c r="D159" s="187"/>
      <c r="E159" s="207">
        <v>0</v>
      </c>
      <c r="F159" s="207">
        <v>1</v>
      </c>
      <c r="G159" s="207"/>
      <c r="H159" s="207">
        <v>3</v>
      </c>
      <c r="I159" s="207">
        <v>35</v>
      </c>
      <c r="J159" s="207">
        <v>35</v>
      </c>
      <c r="K159" s="207">
        <v>35</v>
      </c>
      <c r="L159" s="207">
        <v>35</v>
      </c>
      <c r="M159" s="207">
        <v>22</v>
      </c>
      <c r="N159" s="207">
        <v>22</v>
      </c>
      <c r="O159" s="207">
        <v>22</v>
      </c>
      <c r="P159" s="207">
        <v>22</v>
      </c>
      <c r="Q159" s="207">
        <v>28</v>
      </c>
      <c r="R159" s="207">
        <v>28</v>
      </c>
      <c r="S159" s="207">
        <v>0</v>
      </c>
      <c r="T159" s="207">
        <v>0</v>
      </c>
      <c r="U159" s="207">
        <v>29</v>
      </c>
      <c r="V159" s="207">
        <v>27</v>
      </c>
      <c r="W159" s="207">
        <v>27</v>
      </c>
      <c r="X159" s="207">
        <v>0</v>
      </c>
      <c r="Y159" s="207">
        <v>36</v>
      </c>
      <c r="Z159" s="207">
        <v>20</v>
      </c>
      <c r="AA159" s="207">
        <v>24</v>
      </c>
      <c r="AB159" s="207">
        <v>21</v>
      </c>
      <c r="AC159" s="207">
        <v>22</v>
      </c>
      <c r="AD159" s="207">
        <v>15</v>
      </c>
      <c r="AE159" s="207">
        <v>0</v>
      </c>
      <c r="AF159" s="207">
        <v>0</v>
      </c>
      <c r="AG159" s="207">
        <v>76</v>
      </c>
      <c r="AH159" s="207">
        <v>0</v>
      </c>
      <c r="AI159" s="207">
        <v>10</v>
      </c>
      <c r="AJ159" s="207">
        <v>31</v>
      </c>
    </row>
    <row r="160" spans="1:36" s="39" customFormat="1" ht="10.8" customHeight="1" x14ac:dyDescent="0.2">
      <c r="A160" s="39" t="s">
        <v>33</v>
      </c>
      <c r="B160" s="14" t="s">
        <v>49</v>
      </c>
      <c r="C160" s="14" t="s">
        <v>202</v>
      </c>
      <c r="D160" s="14" t="s">
        <v>338</v>
      </c>
      <c r="E160" s="39">
        <v>1</v>
      </c>
      <c r="F160" s="39">
        <v>0</v>
      </c>
      <c r="H160" s="39">
        <v>1</v>
      </c>
      <c r="I160" s="39">
        <v>18</v>
      </c>
      <c r="J160" s="39">
        <v>18</v>
      </c>
      <c r="K160" s="39">
        <v>18</v>
      </c>
      <c r="L160" s="39">
        <v>18</v>
      </c>
      <c r="M160" s="39">
        <v>36</v>
      </c>
      <c r="N160" s="39">
        <v>35</v>
      </c>
      <c r="O160" s="39">
        <v>35</v>
      </c>
      <c r="P160" s="39">
        <v>35</v>
      </c>
      <c r="Q160" s="39">
        <v>26</v>
      </c>
      <c r="R160" s="39">
        <v>26</v>
      </c>
      <c r="S160" s="39">
        <v>0</v>
      </c>
      <c r="T160" s="39">
        <v>0</v>
      </c>
      <c r="U160" s="39">
        <v>22</v>
      </c>
      <c r="V160" s="39">
        <v>24</v>
      </c>
      <c r="W160" s="39">
        <v>22</v>
      </c>
      <c r="X160" s="39">
        <v>0</v>
      </c>
      <c r="Y160" s="39">
        <v>25</v>
      </c>
      <c r="Z160" s="39">
        <v>21</v>
      </c>
      <c r="AA160" s="39">
        <v>25</v>
      </c>
      <c r="AB160" s="39">
        <v>23</v>
      </c>
      <c r="AC160" s="39">
        <v>10</v>
      </c>
      <c r="AD160" s="39">
        <v>10</v>
      </c>
      <c r="AE160" s="39">
        <v>0</v>
      </c>
      <c r="AF160" s="39">
        <v>0</v>
      </c>
      <c r="AG160" s="39">
        <v>6</v>
      </c>
      <c r="AH160" s="39">
        <v>0</v>
      </c>
      <c r="AI160" s="39">
        <v>1</v>
      </c>
      <c r="AJ160" s="39">
        <v>31</v>
      </c>
    </row>
    <row r="161" spans="1:36" s="39" customFormat="1" ht="10.8" customHeight="1" x14ac:dyDescent="0.2">
      <c r="A161" s="39" t="s">
        <v>33</v>
      </c>
      <c r="B161" s="14" t="s">
        <v>49</v>
      </c>
      <c r="C161" s="14" t="s">
        <v>202</v>
      </c>
      <c r="D161" s="14" t="s">
        <v>460</v>
      </c>
      <c r="E161" s="39">
        <v>0</v>
      </c>
      <c r="F161" s="39">
        <v>0</v>
      </c>
      <c r="H161" s="39">
        <v>2</v>
      </c>
      <c r="I161" s="39">
        <v>11</v>
      </c>
      <c r="J161" s="39">
        <v>11</v>
      </c>
      <c r="K161" s="39">
        <v>11</v>
      </c>
      <c r="L161" s="39">
        <v>11</v>
      </c>
      <c r="M161" s="39">
        <v>15</v>
      </c>
      <c r="N161" s="39">
        <v>14</v>
      </c>
      <c r="O161" s="39">
        <v>16</v>
      </c>
      <c r="P161" s="39">
        <v>16</v>
      </c>
      <c r="Q161" s="39">
        <v>21</v>
      </c>
      <c r="R161" s="39">
        <v>22</v>
      </c>
      <c r="S161" s="39">
        <v>0</v>
      </c>
      <c r="T161" s="39">
        <v>0</v>
      </c>
      <c r="U161" s="39">
        <v>20</v>
      </c>
      <c r="V161" s="39">
        <v>18</v>
      </c>
      <c r="W161" s="39">
        <v>20</v>
      </c>
      <c r="X161" s="39">
        <v>0</v>
      </c>
      <c r="Y161" s="39">
        <v>15</v>
      </c>
      <c r="Z161" s="39">
        <v>8</v>
      </c>
      <c r="AA161" s="39">
        <v>10</v>
      </c>
      <c r="AB161" s="39">
        <v>9</v>
      </c>
      <c r="AC161" s="39">
        <v>11</v>
      </c>
      <c r="AD161" s="39">
        <v>12</v>
      </c>
      <c r="AE161" s="39">
        <v>0</v>
      </c>
      <c r="AF161" s="39">
        <v>0</v>
      </c>
      <c r="AG161" s="39">
        <v>96</v>
      </c>
      <c r="AH161" s="39">
        <v>0</v>
      </c>
      <c r="AI161" s="39">
        <v>2</v>
      </c>
      <c r="AJ161" s="39">
        <v>25</v>
      </c>
    </row>
    <row r="162" spans="1:36" s="39" customFormat="1" ht="10.8" customHeight="1" x14ac:dyDescent="0.2">
      <c r="A162" s="39" t="s">
        <v>33</v>
      </c>
      <c r="B162" s="14" t="s">
        <v>49</v>
      </c>
      <c r="C162" s="14" t="s">
        <v>202</v>
      </c>
      <c r="D162" s="14" t="s">
        <v>478</v>
      </c>
      <c r="E162" s="39">
        <v>0</v>
      </c>
      <c r="F162" s="39">
        <v>2</v>
      </c>
      <c r="H162" s="39">
        <v>2</v>
      </c>
      <c r="I162" s="39">
        <v>27</v>
      </c>
      <c r="J162" s="39">
        <v>27</v>
      </c>
      <c r="K162" s="39">
        <v>27</v>
      </c>
      <c r="L162" s="39">
        <v>27</v>
      </c>
      <c r="M162" s="39">
        <v>17</v>
      </c>
      <c r="N162" s="39">
        <v>17</v>
      </c>
      <c r="O162" s="39">
        <v>18</v>
      </c>
      <c r="P162" s="39">
        <v>17</v>
      </c>
      <c r="Q162" s="39">
        <v>35</v>
      </c>
      <c r="R162" s="39">
        <v>36</v>
      </c>
      <c r="S162" s="39">
        <v>0</v>
      </c>
      <c r="T162" s="39">
        <v>0</v>
      </c>
      <c r="U162" s="39">
        <v>23</v>
      </c>
      <c r="V162" s="39">
        <v>24</v>
      </c>
      <c r="W162" s="39">
        <v>24</v>
      </c>
      <c r="X162" s="39">
        <v>0</v>
      </c>
      <c r="Y162" s="39">
        <v>26</v>
      </c>
      <c r="Z162" s="39">
        <v>17</v>
      </c>
      <c r="AA162" s="39">
        <v>19</v>
      </c>
      <c r="AB162" s="39">
        <v>18</v>
      </c>
      <c r="AC162" s="39">
        <v>8</v>
      </c>
      <c r="AD162" s="39">
        <v>8</v>
      </c>
      <c r="AE162" s="39">
        <v>2</v>
      </c>
      <c r="AF162" s="39">
        <v>0</v>
      </c>
      <c r="AG162" s="39">
        <v>13</v>
      </c>
      <c r="AH162" s="39">
        <v>0</v>
      </c>
      <c r="AI162" s="39">
        <v>4</v>
      </c>
      <c r="AJ162" s="39">
        <v>16</v>
      </c>
    </row>
    <row r="163" spans="1:36" s="39" customFormat="1" ht="10.8" customHeight="1" x14ac:dyDescent="0.2">
      <c r="A163" s="39" t="s">
        <v>33</v>
      </c>
      <c r="B163" s="14" t="s">
        <v>49</v>
      </c>
      <c r="C163" s="14" t="s">
        <v>202</v>
      </c>
      <c r="D163" s="14" t="s">
        <v>721</v>
      </c>
      <c r="E163" s="39">
        <v>0</v>
      </c>
      <c r="F163" s="39">
        <v>0</v>
      </c>
      <c r="H163" s="39">
        <v>0</v>
      </c>
      <c r="I163" s="39">
        <v>18</v>
      </c>
      <c r="J163" s="39">
        <v>18</v>
      </c>
      <c r="K163" s="39">
        <v>18</v>
      </c>
      <c r="L163" s="39">
        <v>18</v>
      </c>
      <c r="M163" s="39">
        <v>7</v>
      </c>
      <c r="N163" s="39">
        <v>7</v>
      </c>
      <c r="O163" s="39">
        <v>7</v>
      </c>
      <c r="P163" s="39">
        <v>7</v>
      </c>
      <c r="Q163" s="39">
        <v>10</v>
      </c>
      <c r="R163" s="39">
        <v>10</v>
      </c>
      <c r="S163" s="39">
        <v>0</v>
      </c>
      <c r="T163" s="39">
        <v>0</v>
      </c>
      <c r="U163" s="39">
        <v>6</v>
      </c>
      <c r="V163" s="39">
        <v>6</v>
      </c>
      <c r="W163" s="39">
        <v>7</v>
      </c>
      <c r="X163" s="39">
        <v>0</v>
      </c>
      <c r="Y163" s="39">
        <v>19</v>
      </c>
      <c r="Z163" s="39">
        <v>9</v>
      </c>
      <c r="AA163" s="39">
        <v>7</v>
      </c>
      <c r="AB163" s="39">
        <v>6</v>
      </c>
      <c r="AC163" s="39">
        <v>14</v>
      </c>
      <c r="AD163" s="39">
        <v>14</v>
      </c>
      <c r="AE163" s="39">
        <v>4</v>
      </c>
      <c r="AF163" s="39">
        <v>0</v>
      </c>
      <c r="AG163" s="39">
        <v>11</v>
      </c>
      <c r="AH163" s="39">
        <v>0</v>
      </c>
      <c r="AI163" s="39">
        <v>2</v>
      </c>
      <c r="AJ163" s="39">
        <v>4</v>
      </c>
    </row>
    <row r="164" spans="1:36" s="39" customFormat="1" ht="10.8" customHeight="1" x14ac:dyDescent="0.2">
      <c r="A164" s="39" t="s">
        <v>33</v>
      </c>
      <c r="B164" s="14" t="s">
        <v>49</v>
      </c>
      <c r="C164" s="187" t="s">
        <v>514</v>
      </c>
      <c r="D164" s="187"/>
      <c r="E164" s="207">
        <v>1</v>
      </c>
      <c r="F164" s="207">
        <v>2</v>
      </c>
      <c r="G164" s="207"/>
      <c r="H164" s="207">
        <v>5</v>
      </c>
      <c r="I164" s="207">
        <v>74</v>
      </c>
      <c r="J164" s="207">
        <v>74</v>
      </c>
      <c r="K164" s="207">
        <v>74</v>
      </c>
      <c r="L164" s="207">
        <v>74</v>
      </c>
      <c r="M164" s="207">
        <v>75</v>
      </c>
      <c r="N164" s="207">
        <v>73</v>
      </c>
      <c r="O164" s="207">
        <v>76</v>
      </c>
      <c r="P164" s="207">
        <v>75</v>
      </c>
      <c r="Q164" s="207">
        <v>92</v>
      </c>
      <c r="R164" s="207">
        <v>94</v>
      </c>
      <c r="S164" s="207">
        <v>0</v>
      </c>
      <c r="T164" s="207">
        <v>0</v>
      </c>
      <c r="U164" s="207">
        <v>71</v>
      </c>
      <c r="V164" s="207">
        <v>72</v>
      </c>
      <c r="W164" s="207">
        <v>73</v>
      </c>
      <c r="X164" s="207">
        <v>0</v>
      </c>
      <c r="Y164" s="207">
        <v>85</v>
      </c>
      <c r="Z164" s="207">
        <v>55</v>
      </c>
      <c r="AA164" s="207">
        <v>61</v>
      </c>
      <c r="AB164" s="207">
        <v>56</v>
      </c>
      <c r="AC164" s="207">
        <v>43</v>
      </c>
      <c r="AD164" s="207">
        <v>44</v>
      </c>
      <c r="AE164" s="207">
        <v>6</v>
      </c>
      <c r="AF164" s="207">
        <v>0</v>
      </c>
      <c r="AG164" s="207">
        <v>126</v>
      </c>
      <c r="AH164" s="207">
        <v>0</v>
      </c>
      <c r="AI164" s="207">
        <v>9</v>
      </c>
      <c r="AJ164" s="207">
        <v>76</v>
      </c>
    </row>
    <row r="165" spans="1:36" s="39" customFormat="1" ht="10.8" customHeight="1" x14ac:dyDescent="0.2">
      <c r="A165" s="39" t="s">
        <v>33</v>
      </c>
      <c r="B165" s="186" t="s">
        <v>432</v>
      </c>
      <c r="C165" s="186"/>
      <c r="D165" s="186"/>
      <c r="E165" s="208">
        <v>136</v>
      </c>
      <c r="F165" s="208">
        <v>7</v>
      </c>
      <c r="G165" s="208"/>
      <c r="H165" s="208">
        <v>160</v>
      </c>
      <c r="I165" s="208">
        <v>424</v>
      </c>
      <c r="J165" s="208">
        <v>424</v>
      </c>
      <c r="K165" s="208">
        <v>423</v>
      </c>
      <c r="L165" s="208">
        <v>423</v>
      </c>
      <c r="M165" s="208">
        <v>435</v>
      </c>
      <c r="N165" s="208">
        <v>432</v>
      </c>
      <c r="O165" s="208">
        <v>437</v>
      </c>
      <c r="P165" s="208">
        <v>438</v>
      </c>
      <c r="Q165" s="208">
        <v>489</v>
      </c>
      <c r="R165" s="208">
        <v>495</v>
      </c>
      <c r="S165" s="208">
        <v>1</v>
      </c>
      <c r="T165" s="208">
        <v>0</v>
      </c>
      <c r="U165" s="208">
        <v>386</v>
      </c>
      <c r="V165" s="208">
        <v>381</v>
      </c>
      <c r="W165" s="208">
        <v>386</v>
      </c>
      <c r="X165" s="208">
        <v>0</v>
      </c>
      <c r="Y165" s="208">
        <v>462</v>
      </c>
      <c r="Z165" s="208">
        <v>266</v>
      </c>
      <c r="AA165" s="208">
        <v>354</v>
      </c>
      <c r="AB165" s="208">
        <v>333</v>
      </c>
      <c r="AC165" s="208">
        <v>214</v>
      </c>
      <c r="AD165" s="208">
        <v>192</v>
      </c>
      <c r="AE165" s="208">
        <v>18</v>
      </c>
      <c r="AF165" s="208">
        <v>0</v>
      </c>
      <c r="AG165" s="208">
        <v>885</v>
      </c>
      <c r="AH165" s="208">
        <v>0</v>
      </c>
      <c r="AI165" s="208">
        <v>57</v>
      </c>
      <c r="AJ165" s="208">
        <v>368</v>
      </c>
    </row>
    <row r="166" spans="1:36" s="39" customFormat="1" ht="10.8" customHeight="1" x14ac:dyDescent="0.2">
      <c r="A166" s="39" t="s">
        <v>33</v>
      </c>
      <c r="B166" s="14" t="s">
        <v>45</v>
      </c>
      <c r="C166" s="14" t="s">
        <v>210</v>
      </c>
      <c r="D166" s="14" t="s">
        <v>338</v>
      </c>
      <c r="E166" s="39">
        <v>2</v>
      </c>
      <c r="F166" s="39">
        <v>0</v>
      </c>
      <c r="H166" s="39">
        <v>2</v>
      </c>
      <c r="I166" s="39">
        <v>11</v>
      </c>
      <c r="J166" s="39">
        <v>11</v>
      </c>
      <c r="K166" s="39">
        <v>11</v>
      </c>
      <c r="L166" s="39">
        <v>11</v>
      </c>
      <c r="M166" s="39">
        <v>17</v>
      </c>
      <c r="N166" s="39">
        <v>17</v>
      </c>
      <c r="O166" s="39">
        <v>17</v>
      </c>
      <c r="P166" s="39">
        <v>18</v>
      </c>
      <c r="Q166" s="39">
        <v>7</v>
      </c>
      <c r="R166" s="39">
        <v>7</v>
      </c>
      <c r="S166" s="39">
        <v>0</v>
      </c>
      <c r="T166" s="39">
        <v>0</v>
      </c>
      <c r="U166" s="39">
        <v>9</v>
      </c>
      <c r="V166" s="39">
        <v>11</v>
      </c>
      <c r="W166" s="39">
        <v>8</v>
      </c>
      <c r="X166" s="39">
        <v>0</v>
      </c>
      <c r="Y166" s="39">
        <v>9</v>
      </c>
      <c r="Z166" s="39">
        <v>4</v>
      </c>
      <c r="AA166" s="39">
        <v>6</v>
      </c>
      <c r="AB166" s="39">
        <v>6</v>
      </c>
      <c r="AC166" s="39">
        <v>6</v>
      </c>
      <c r="AD166" s="39">
        <v>6</v>
      </c>
      <c r="AE166" s="39">
        <v>0</v>
      </c>
      <c r="AF166" s="39">
        <v>0</v>
      </c>
      <c r="AG166" s="39">
        <v>6</v>
      </c>
      <c r="AH166" s="39">
        <v>0</v>
      </c>
      <c r="AI166" s="39">
        <v>2</v>
      </c>
      <c r="AJ166" s="39">
        <v>10</v>
      </c>
    </row>
    <row r="167" spans="1:36" s="39" customFormat="1" ht="10.8" customHeight="1" x14ac:dyDescent="0.2">
      <c r="A167" s="39" t="s">
        <v>33</v>
      </c>
      <c r="B167" s="14" t="s">
        <v>45</v>
      </c>
      <c r="C167" s="14" t="s">
        <v>210</v>
      </c>
      <c r="D167" s="14" t="s">
        <v>460</v>
      </c>
      <c r="E167" s="39">
        <v>2</v>
      </c>
      <c r="F167" s="39">
        <v>1</v>
      </c>
      <c r="H167" s="39">
        <v>2</v>
      </c>
      <c r="I167" s="39">
        <v>17</v>
      </c>
      <c r="J167" s="39">
        <v>17</v>
      </c>
      <c r="K167" s="39">
        <v>17</v>
      </c>
      <c r="L167" s="39">
        <v>17</v>
      </c>
      <c r="M167" s="39">
        <v>11</v>
      </c>
      <c r="N167" s="39">
        <v>11</v>
      </c>
      <c r="O167" s="39">
        <v>12</v>
      </c>
      <c r="P167" s="39">
        <v>12</v>
      </c>
      <c r="Q167" s="39">
        <v>8</v>
      </c>
      <c r="R167" s="39">
        <v>7</v>
      </c>
      <c r="S167" s="39">
        <v>0</v>
      </c>
      <c r="T167" s="39">
        <v>0</v>
      </c>
      <c r="U167" s="39">
        <v>11</v>
      </c>
      <c r="V167" s="39">
        <v>11</v>
      </c>
      <c r="W167" s="39">
        <v>10</v>
      </c>
      <c r="X167" s="39">
        <v>0</v>
      </c>
      <c r="Y167" s="39">
        <v>7</v>
      </c>
      <c r="Z167" s="39">
        <v>3</v>
      </c>
      <c r="AA167" s="39">
        <v>6</v>
      </c>
      <c r="AB167" s="39">
        <v>5</v>
      </c>
      <c r="AC167" s="39">
        <v>5</v>
      </c>
      <c r="AD167" s="39">
        <v>3</v>
      </c>
      <c r="AE167" s="39">
        <v>7</v>
      </c>
      <c r="AF167" s="39">
        <v>0</v>
      </c>
      <c r="AG167" s="39">
        <v>45</v>
      </c>
      <c r="AH167" s="39">
        <v>0</v>
      </c>
      <c r="AI167" s="39">
        <v>2</v>
      </c>
      <c r="AJ167" s="39">
        <v>7</v>
      </c>
    </row>
    <row r="168" spans="1:36" s="39" customFormat="1" ht="10.8" customHeight="1" x14ac:dyDescent="0.2">
      <c r="A168" s="39" t="s">
        <v>33</v>
      </c>
      <c r="B168" s="14" t="s">
        <v>45</v>
      </c>
      <c r="C168" s="14" t="s">
        <v>210</v>
      </c>
      <c r="D168" s="14" t="s">
        <v>478</v>
      </c>
      <c r="E168" s="39">
        <v>1</v>
      </c>
      <c r="F168" s="39">
        <v>0</v>
      </c>
      <c r="H168" s="39">
        <v>3</v>
      </c>
      <c r="I168" s="39">
        <v>8</v>
      </c>
      <c r="J168" s="39">
        <v>8</v>
      </c>
      <c r="K168" s="39">
        <v>8</v>
      </c>
      <c r="L168" s="39">
        <v>8</v>
      </c>
      <c r="M168" s="39">
        <v>14</v>
      </c>
      <c r="N168" s="39">
        <v>14</v>
      </c>
      <c r="O168" s="39">
        <v>14</v>
      </c>
      <c r="P168" s="39">
        <v>14</v>
      </c>
      <c r="Q168" s="39">
        <v>14</v>
      </c>
      <c r="R168" s="39">
        <v>15</v>
      </c>
      <c r="S168" s="39">
        <v>0</v>
      </c>
      <c r="T168" s="39">
        <v>0</v>
      </c>
      <c r="U168" s="39">
        <v>17</v>
      </c>
      <c r="V168" s="39">
        <v>18</v>
      </c>
      <c r="W168" s="39">
        <v>22</v>
      </c>
      <c r="X168" s="39">
        <v>0</v>
      </c>
      <c r="Y168" s="39">
        <v>10</v>
      </c>
      <c r="Z168" s="39">
        <v>10</v>
      </c>
      <c r="AA168" s="39">
        <v>11</v>
      </c>
      <c r="AB168" s="39">
        <v>11</v>
      </c>
      <c r="AC168" s="39">
        <v>7</v>
      </c>
      <c r="AD168" s="39">
        <v>8</v>
      </c>
      <c r="AE168" s="39">
        <v>3</v>
      </c>
      <c r="AF168" s="39">
        <v>0</v>
      </c>
      <c r="AG168" s="39">
        <v>1</v>
      </c>
      <c r="AH168" s="39">
        <v>0</v>
      </c>
      <c r="AI168" s="39">
        <v>12</v>
      </c>
      <c r="AJ168" s="39">
        <v>7</v>
      </c>
    </row>
    <row r="169" spans="1:36" s="39" customFormat="1" ht="10.8" customHeight="1" x14ac:dyDescent="0.2">
      <c r="A169" s="39" t="s">
        <v>33</v>
      </c>
      <c r="B169" s="14" t="s">
        <v>45</v>
      </c>
      <c r="C169" s="14" t="s">
        <v>210</v>
      </c>
      <c r="D169" s="14" t="s">
        <v>721</v>
      </c>
      <c r="E169" s="39">
        <v>0</v>
      </c>
      <c r="F169" s="39">
        <v>0</v>
      </c>
      <c r="H169" s="39">
        <v>0</v>
      </c>
      <c r="I169" s="39">
        <v>5</v>
      </c>
      <c r="J169" s="39">
        <v>5</v>
      </c>
      <c r="K169" s="39">
        <v>5</v>
      </c>
      <c r="L169" s="39">
        <v>5</v>
      </c>
      <c r="M169" s="39">
        <v>11</v>
      </c>
      <c r="N169" s="39">
        <v>11</v>
      </c>
      <c r="O169" s="39">
        <v>11</v>
      </c>
      <c r="P169" s="39">
        <v>11</v>
      </c>
      <c r="Q169" s="39">
        <v>6</v>
      </c>
      <c r="R169" s="39">
        <v>6</v>
      </c>
      <c r="S169" s="39">
        <v>0</v>
      </c>
      <c r="T169" s="39">
        <v>0</v>
      </c>
      <c r="U169" s="39">
        <v>8</v>
      </c>
      <c r="V169" s="39">
        <v>8</v>
      </c>
      <c r="W169" s="39">
        <v>9</v>
      </c>
      <c r="X169" s="39">
        <v>0</v>
      </c>
      <c r="Y169" s="39">
        <v>6</v>
      </c>
      <c r="Z169" s="39">
        <v>0</v>
      </c>
      <c r="AA169" s="39">
        <v>0</v>
      </c>
      <c r="AB169" s="39">
        <v>0</v>
      </c>
      <c r="AC169" s="39">
        <v>4</v>
      </c>
      <c r="AD169" s="39">
        <v>4</v>
      </c>
      <c r="AE169" s="39">
        <v>2</v>
      </c>
      <c r="AF169" s="39">
        <v>0</v>
      </c>
      <c r="AG169" s="39">
        <v>9</v>
      </c>
      <c r="AH169" s="39">
        <v>0</v>
      </c>
      <c r="AI169" s="39">
        <v>2</v>
      </c>
      <c r="AJ169" s="39">
        <v>2</v>
      </c>
    </row>
    <row r="170" spans="1:36" s="39" customFormat="1" ht="10.8" customHeight="1" x14ac:dyDescent="0.2">
      <c r="A170" s="39" t="s">
        <v>33</v>
      </c>
      <c r="B170" s="14" t="s">
        <v>45</v>
      </c>
      <c r="C170" s="187" t="s">
        <v>515</v>
      </c>
      <c r="D170" s="187"/>
      <c r="E170" s="207">
        <v>5</v>
      </c>
      <c r="F170" s="207">
        <v>1</v>
      </c>
      <c r="G170" s="207"/>
      <c r="H170" s="207">
        <v>7</v>
      </c>
      <c r="I170" s="207">
        <v>41</v>
      </c>
      <c r="J170" s="207">
        <v>41</v>
      </c>
      <c r="K170" s="207">
        <v>41</v>
      </c>
      <c r="L170" s="207">
        <v>41</v>
      </c>
      <c r="M170" s="207">
        <v>53</v>
      </c>
      <c r="N170" s="207">
        <v>53</v>
      </c>
      <c r="O170" s="207">
        <v>54</v>
      </c>
      <c r="P170" s="207">
        <v>55</v>
      </c>
      <c r="Q170" s="207">
        <v>35</v>
      </c>
      <c r="R170" s="207">
        <v>35</v>
      </c>
      <c r="S170" s="207">
        <v>0</v>
      </c>
      <c r="T170" s="207">
        <v>0</v>
      </c>
      <c r="U170" s="207">
        <v>45</v>
      </c>
      <c r="V170" s="207">
        <v>48</v>
      </c>
      <c r="W170" s="207">
        <v>49</v>
      </c>
      <c r="X170" s="207">
        <v>0</v>
      </c>
      <c r="Y170" s="207">
        <v>32</v>
      </c>
      <c r="Z170" s="207">
        <v>17</v>
      </c>
      <c r="AA170" s="207">
        <v>23</v>
      </c>
      <c r="AB170" s="207">
        <v>22</v>
      </c>
      <c r="AC170" s="207">
        <v>22</v>
      </c>
      <c r="AD170" s="207">
        <v>21</v>
      </c>
      <c r="AE170" s="207">
        <v>12</v>
      </c>
      <c r="AF170" s="207">
        <v>0</v>
      </c>
      <c r="AG170" s="207">
        <v>61</v>
      </c>
      <c r="AH170" s="207">
        <v>0</v>
      </c>
      <c r="AI170" s="207">
        <v>18</v>
      </c>
      <c r="AJ170" s="207">
        <v>26</v>
      </c>
    </row>
    <row r="171" spans="1:36" s="39" customFormat="1" ht="10.8" customHeight="1" x14ac:dyDescent="0.2">
      <c r="A171" s="39" t="s">
        <v>33</v>
      </c>
      <c r="B171" s="14" t="s">
        <v>45</v>
      </c>
      <c r="C171" s="14" t="s">
        <v>48</v>
      </c>
      <c r="D171" s="14" t="s">
        <v>338</v>
      </c>
      <c r="E171" s="39">
        <v>0</v>
      </c>
      <c r="F171" s="39">
        <v>0</v>
      </c>
      <c r="H171" s="39">
        <v>0</v>
      </c>
      <c r="I171" s="39">
        <v>4</v>
      </c>
      <c r="J171" s="39">
        <v>4</v>
      </c>
      <c r="K171" s="39">
        <v>4</v>
      </c>
      <c r="L171" s="39">
        <v>4</v>
      </c>
      <c r="M171" s="39">
        <v>5</v>
      </c>
      <c r="N171" s="39">
        <v>6</v>
      </c>
      <c r="O171" s="39">
        <v>5</v>
      </c>
      <c r="P171" s="39">
        <v>4</v>
      </c>
      <c r="Q171" s="39">
        <v>7</v>
      </c>
      <c r="R171" s="39">
        <v>7</v>
      </c>
      <c r="S171" s="39">
        <v>0</v>
      </c>
      <c r="T171" s="39">
        <v>0</v>
      </c>
      <c r="U171" s="39">
        <v>2</v>
      </c>
      <c r="V171" s="39">
        <v>3</v>
      </c>
      <c r="W171" s="39">
        <v>3</v>
      </c>
      <c r="X171" s="39">
        <v>0</v>
      </c>
      <c r="Y171" s="39">
        <v>10</v>
      </c>
      <c r="Z171" s="39">
        <v>2</v>
      </c>
      <c r="AA171" s="39">
        <v>8</v>
      </c>
      <c r="AB171" s="39">
        <v>8</v>
      </c>
      <c r="AC171" s="39">
        <v>3</v>
      </c>
      <c r="AD171" s="39">
        <v>2</v>
      </c>
      <c r="AE171" s="39">
        <v>1</v>
      </c>
      <c r="AF171" s="39">
        <v>0</v>
      </c>
      <c r="AG171" s="39">
        <v>3</v>
      </c>
      <c r="AH171" s="39">
        <v>0</v>
      </c>
      <c r="AI171" s="39">
        <v>0</v>
      </c>
      <c r="AJ171" s="39">
        <v>3</v>
      </c>
    </row>
    <row r="172" spans="1:36" s="39" customFormat="1" ht="10.8" customHeight="1" x14ac:dyDescent="0.2">
      <c r="A172" s="39" t="s">
        <v>33</v>
      </c>
      <c r="B172" s="14" t="s">
        <v>45</v>
      </c>
      <c r="C172" s="14" t="s">
        <v>48</v>
      </c>
      <c r="D172" s="14" t="s">
        <v>460</v>
      </c>
      <c r="E172" s="39">
        <v>0</v>
      </c>
      <c r="F172" s="39">
        <v>0</v>
      </c>
      <c r="H172" s="39">
        <v>1</v>
      </c>
      <c r="I172" s="39">
        <v>3</v>
      </c>
      <c r="J172" s="39">
        <v>3</v>
      </c>
      <c r="K172" s="39">
        <v>3</v>
      </c>
      <c r="L172" s="39">
        <v>3</v>
      </c>
      <c r="M172" s="39">
        <v>3</v>
      </c>
      <c r="N172" s="39">
        <v>3</v>
      </c>
      <c r="O172" s="39">
        <v>3</v>
      </c>
      <c r="P172" s="39">
        <v>4</v>
      </c>
      <c r="Q172" s="39">
        <v>2</v>
      </c>
      <c r="R172" s="39">
        <v>3</v>
      </c>
      <c r="S172" s="39">
        <v>0</v>
      </c>
      <c r="T172" s="39">
        <v>0</v>
      </c>
      <c r="U172" s="39">
        <v>5</v>
      </c>
      <c r="V172" s="39">
        <v>5</v>
      </c>
      <c r="W172" s="39">
        <v>2</v>
      </c>
      <c r="X172" s="39">
        <v>0</v>
      </c>
      <c r="Y172" s="39">
        <v>5</v>
      </c>
      <c r="Z172" s="39">
        <v>0</v>
      </c>
      <c r="AA172" s="39">
        <v>1</v>
      </c>
      <c r="AB172" s="39">
        <v>2</v>
      </c>
      <c r="AC172" s="39">
        <v>2</v>
      </c>
      <c r="AD172" s="39">
        <v>1</v>
      </c>
      <c r="AE172" s="39">
        <v>1</v>
      </c>
      <c r="AF172" s="39">
        <v>0</v>
      </c>
      <c r="AG172" s="39">
        <v>10</v>
      </c>
      <c r="AH172" s="39">
        <v>0</v>
      </c>
      <c r="AI172" s="39">
        <v>0</v>
      </c>
      <c r="AJ172" s="39">
        <v>0</v>
      </c>
    </row>
    <row r="173" spans="1:36" s="39" customFormat="1" ht="10.8" customHeight="1" x14ac:dyDescent="0.2">
      <c r="A173" s="39" t="s">
        <v>33</v>
      </c>
      <c r="B173" s="14" t="s">
        <v>45</v>
      </c>
      <c r="C173" s="14" t="s">
        <v>48</v>
      </c>
      <c r="D173" s="14" t="s">
        <v>478</v>
      </c>
      <c r="E173" s="39">
        <v>0</v>
      </c>
      <c r="F173" s="39">
        <v>0</v>
      </c>
      <c r="H173" s="39">
        <v>0</v>
      </c>
      <c r="I173" s="39">
        <v>1</v>
      </c>
      <c r="J173" s="39">
        <v>1</v>
      </c>
      <c r="K173" s="39">
        <v>1</v>
      </c>
      <c r="L173" s="39">
        <v>1</v>
      </c>
      <c r="M173" s="39">
        <v>4</v>
      </c>
      <c r="N173" s="39">
        <v>4</v>
      </c>
      <c r="O173" s="39">
        <v>4</v>
      </c>
      <c r="P173" s="39">
        <v>4</v>
      </c>
      <c r="Q173" s="39">
        <v>8</v>
      </c>
      <c r="R173" s="39">
        <v>6</v>
      </c>
      <c r="S173" s="39">
        <v>0</v>
      </c>
      <c r="T173" s="39">
        <v>0</v>
      </c>
      <c r="U173" s="39">
        <v>4</v>
      </c>
      <c r="V173" s="39">
        <v>4</v>
      </c>
      <c r="W173" s="39">
        <v>6</v>
      </c>
      <c r="X173" s="39">
        <v>0</v>
      </c>
      <c r="Y173" s="39">
        <v>9</v>
      </c>
      <c r="Z173" s="39">
        <v>0</v>
      </c>
      <c r="AA173" s="39">
        <v>1</v>
      </c>
      <c r="AB173" s="39">
        <v>1</v>
      </c>
      <c r="AC173" s="39">
        <v>5</v>
      </c>
      <c r="AD173" s="39">
        <v>6</v>
      </c>
      <c r="AE173" s="39">
        <v>0</v>
      </c>
      <c r="AF173" s="39">
        <v>0</v>
      </c>
      <c r="AG173" s="39">
        <v>55</v>
      </c>
      <c r="AH173" s="39">
        <v>0</v>
      </c>
      <c r="AI173" s="39">
        <v>0</v>
      </c>
      <c r="AJ173" s="39">
        <v>3</v>
      </c>
    </row>
    <row r="174" spans="1:36" s="39" customFormat="1" ht="10.8" customHeight="1" x14ac:dyDescent="0.2">
      <c r="A174" s="39" t="s">
        <v>33</v>
      </c>
      <c r="B174" s="14" t="s">
        <v>45</v>
      </c>
      <c r="C174" s="14" t="s">
        <v>48</v>
      </c>
      <c r="D174" s="14" t="s">
        <v>721</v>
      </c>
      <c r="E174" s="39">
        <v>0</v>
      </c>
      <c r="F174" s="39">
        <v>0</v>
      </c>
      <c r="H174" s="39">
        <v>0</v>
      </c>
      <c r="I174" s="39">
        <v>4</v>
      </c>
      <c r="J174" s="39">
        <v>4</v>
      </c>
      <c r="K174" s="39">
        <v>4</v>
      </c>
      <c r="L174" s="39">
        <v>4</v>
      </c>
      <c r="M174" s="39">
        <v>1</v>
      </c>
      <c r="N174" s="39">
        <v>1</v>
      </c>
      <c r="O174" s="39">
        <v>1</v>
      </c>
      <c r="P174" s="39">
        <v>1</v>
      </c>
      <c r="Q174" s="39">
        <v>1</v>
      </c>
      <c r="R174" s="39">
        <v>2</v>
      </c>
      <c r="S174" s="39">
        <v>0</v>
      </c>
      <c r="T174" s="39">
        <v>0</v>
      </c>
      <c r="U174" s="39">
        <v>2</v>
      </c>
      <c r="V174" s="39">
        <v>3</v>
      </c>
      <c r="W174" s="39">
        <v>1</v>
      </c>
      <c r="X174" s="39">
        <v>0</v>
      </c>
      <c r="Y174" s="39">
        <v>0</v>
      </c>
      <c r="Z174" s="39">
        <v>2</v>
      </c>
      <c r="AA174" s="39">
        <v>4</v>
      </c>
      <c r="AB174" s="39">
        <v>4</v>
      </c>
      <c r="AC174" s="39">
        <v>2</v>
      </c>
      <c r="AD174" s="39">
        <v>3</v>
      </c>
      <c r="AE174" s="39">
        <v>0</v>
      </c>
      <c r="AF174" s="39">
        <v>0</v>
      </c>
      <c r="AG174" s="39">
        <v>4</v>
      </c>
      <c r="AH174" s="39">
        <v>0</v>
      </c>
      <c r="AI174" s="39">
        <v>0</v>
      </c>
      <c r="AJ174" s="39">
        <v>0</v>
      </c>
    </row>
    <row r="175" spans="1:36" s="39" customFormat="1" ht="10.8" customHeight="1" x14ac:dyDescent="0.2">
      <c r="A175" s="39" t="s">
        <v>33</v>
      </c>
      <c r="B175" s="14" t="s">
        <v>45</v>
      </c>
      <c r="C175" s="187" t="s">
        <v>516</v>
      </c>
      <c r="D175" s="187"/>
      <c r="E175" s="207">
        <v>0</v>
      </c>
      <c r="F175" s="207">
        <v>0</v>
      </c>
      <c r="G175" s="207"/>
      <c r="H175" s="207">
        <v>1</v>
      </c>
      <c r="I175" s="207">
        <v>12</v>
      </c>
      <c r="J175" s="207">
        <v>12</v>
      </c>
      <c r="K175" s="207">
        <v>12</v>
      </c>
      <c r="L175" s="207">
        <v>12</v>
      </c>
      <c r="M175" s="207">
        <v>13</v>
      </c>
      <c r="N175" s="207">
        <v>14</v>
      </c>
      <c r="O175" s="207">
        <v>13</v>
      </c>
      <c r="P175" s="207">
        <v>13</v>
      </c>
      <c r="Q175" s="207">
        <v>18</v>
      </c>
      <c r="R175" s="207">
        <v>18</v>
      </c>
      <c r="S175" s="207">
        <v>0</v>
      </c>
      <c r="T175" s="207">
        <v>0</v>
      </c>
      <c r="U175" s="207">
        <v>13</v>
      </c>
      <c r="V175" s="207">
        <v>15</v>
      </c>
      <c r="W175" s="207">
        <v>12</v>
      </c>
      <c r="X175" s="207">
        <v>0</v>
      </c>
      <c r="Y175" s="207">
        <v>24</v>
      </c>
      <c r="Z175" s="207">
        <v>4</v>
      </c>
      <c r="AA175" s="207">
        <v>14</v>
      </c>
      <c r="AB175" s="207">
        <v>15</v>
      </c>
      <c r="AC175" s="207">
        <v>12</v>
      </c>
      <c r="AD175" s="207">
        <v>12</v>
      </c>
      <c r="AE175" s="207">
        <v>2</v>
      </c>
      <c r="AF175" s="207">
        <v>0</v>
      </c>
      <c r="AG175" s="207">
        <v>72</v>
      </c>
      <c r="AH175" s="207">
        <v>0</v>
      </c>
      <c r="AI175" s="207">
        <v>0</v>
      </c>
      <c r="AJ175" s="207">
        <v>6</v>
      </c>
    </row>
    <row r="176" spans="1:36" s="39" customFormat="1" ht="10.8" customHeight="1" x14ac:dyDescent="0.2">
      <c r="A176" s="39" t="s">
        <v>33</v>
      </c>
      <c r="B176" s="14" t="s">
        <v>45</v>
      </c>
      <c r="C176" s="14" t="s">
        <v>47</v>
      </c>
      <c r="D176" s="14" t="s">
        <v>338</v>
      </c>
      <c r="E176" s="39">
        <v>13</v>
      </c>
      <c r="F176" s="39">
        <v>1</v>
      </c>
      <c r="H176" s="39">
        <v>16</v>
      </c>
      <c r="I176" s="39">
        <v>18</v>
      </c>
      <c r="J176" s="39">
        <v>18</v>
      </c>
      <c r="K176" s="39">
        <v>18</v>
      </c>
      <c r="L176" s="39">
        <v>18</v>
      </c>
      <c r="M176" s="39">
        <v>19</v>
      </c>
      <c r="N176" s="39">
        <v>19</v>
      </c>
      <c r="O176" s="39">
        <v>19</v>
      </c>
      <c r="P176" s="39">
        <v>19</v>
      </c>
      <c r="Q176" s="39">
        <v>25</v>
      </c>
      <c r="R176" s="39">
        <v>25</v>
      </c>
      <c r="S176" s="39">
        <v>0</v>
      </c>
      <c r="T176" s="39">
        <v>0</v>
      </c>
      <c r="U176" s="39">
        <v>28</v>
      </c>
      <c r="V176" s="39">
        <v>24</v>
      </c>
      <c r="W176" s="39">
        <v>25</v>
      </c>
      <c r="X176" s="39">
        <v>0</v>
      </c>
      <c r="Y176" s="39">
        <v>23</v>
      </c>
      <c r="Z176" s="39">
        <v>17</v>
      </c>
      <c r="AA176" s="39">
        <v>17</v>
      </c>
      <c r="AB176" s="39">
        <v>17</v>
      </c>
      <c r="AC176" s="39">
        <v>4</v>
      </c>
      <c r="AD176" s="39">
        <v>3</v>
      </c>
      <c r="AE176" s="39">
        <v>1</v>
      </c>
      <c r="AF176" s="39">
        <v>0</v>
      </c>
      <c r="AG176" s="39">
        <v>6</v>
      </c>
      <c r="AH176" s="39">
        <v>0</v>
      </c>
      <c r="AI176" s="39">
        <v>6</v>
      </c>
      <c r="AJ176" s="39">
        <v>21</v>
      </c>
    </row>
    <row r="177" spans="1:36" s="39" customFormat="1" ht="10.8" customHeight="1" x14ac:dyDescent="0.2">
      <c r="A177" s="39" t="s">
        <v>33</v>
      </c>
      <c r="B177" s="14" t="s">
        <v>45</v>
      </c>
      <c r="C177" s="14" t="s">
        <v>47</v>
      </c>
      <c r="D177" s="14" t="s">
        <v>460</v>
      </c>
      <c r="E177" s="39">
        <v>17</v>
      </c>
      <c r="F177" s="39">
        <v>0</v>
      </c>
      <c r="H177" s="39">
        <v>20</v>
      </c>
      <c r="I177" s="39">
        <v>16</v>
      </c>
      <c r="J177" s="39">
        <v>16</v>
      </c>
      <c r="K177" s="39">
        <v>16</v>
      </c>
      <c r="L177" s="39">
        <v>16</v>
      </c>
      <c r="M177" s="39">
        <v>15</v>
      </c>
      <c r="N177" s="39">
        <v>15</v>
      </c>
      <c r="O177" s="39">
        <v>15</v>
      </c>
      <c r="P177" s="39">
        <v>15</v>
      </c>
      <c r="Q177" s="39">
        <v>16</v>
      </c>
      <c r="R177" s="39">
        <v>16</v>
      </c>
      <c r="S177" s="39">
        <v>0</v>
      </c>
      <c r="T177" s="39">
        <v>0</v>
      </c>
      <c r="U177" s="39">
        <v>22</v>
      </c>
      <c r="V177" s="39">
        <v>22</v>
      </c>
      <c r="W177" s="39">
        <v>15</v>
      </c>
      <c r="X177" s="39">
        <v>0</v>
      </c>
      <c r="Y177" s="39">
        <v>23</v>
      </c>
      <c r="Z177" s="39">
        <v>18</v>
      </c>
      <c r="AA177" s="39">
        <v>21</v>
      </c>
      <c r="AB177" s="39">
        <v>21</v>
      </c>
      <c r="AC177" s="39">
        <v>14</v>
      </c>
      <c r="AD177" s="39">
        <v>12</v>
      </c>
      <c r="AE177" s="39">
        <v>0</v>
      </c>
      <c r="AF177" s="39">
        <v>0</v>
      </c>
      <c r="AG177" s="39">
        <v>114</v>
      </c>
      <c r="AH177" s="39">
        <v>0</v>
      </c>
      <c r="AI177" s="39">
        <v>2</v>
      </c>
      <c r="AJ177" s="39">
        <v>18</v>
      </c>
    </row>
    <row r="178" spans="1:36" s="39" customFormat="1" ht="10.8" customHeight="1" x14ac:dyDescent="0.2">
      <c r="A178" s="39" t="s">
        <v>33</v>
      </c>
      <c r="B178" s="14" t="s">
        <v>45</v>
      </c>
      <c r="C178" s="14" t="s">
        <v>47</v>
      </c>
      <c r="D178" s="14" t="s">
        <v>478</v>
      </c>
      <c r="E178" s="39">
        <v>11</v>
      </c>
      <c r="F178" s="39">
        <v>0</v>
      </c>
      <c r="H178" s="39">
        <v>12</v>
      </c>
      <c r="I178" s="39">
        <v>22</v>
      </c>
      <c r="J178" s="39">
        <v>22</v>
      </c>
      <c r="K178" s="39">
        <v>22</v>
      </c>
      <c r="L178" s="39">
        <v>22</v>
      </c>
      <c r="M178" s="39">
        <v>18</v>
      </c>
      <c r="N178" s="39">
        <v>17</v>
      </c>
      <c r="O178" s="39">
        <v>18</v>
      </c>
      <c r="P178" s="39">
        <v>18</v>
      </c>
      <c r="Q178" s="39">
        <v>18</v>
      </c>
      <c r="R178" s="39">
        <v>19</v>
      </c>
      <c r="S178" s="39">
        <v>0</v>
      </c>
      <c r="T178" s="39">
        <v>0</v>
      </c>
      <c r="U178" s="39">
        <v>22</v>
      </c>
      <c r="V178" s="39">
        <v>21</v>
      </c>
      <c r="W178" s="39">
        <v>27</v>
      </c>
      <c r="X178" s="39">
        <v>0</v>
      </c>
      <c r="Y178" s="39">
        <v>29</v>
      </c>
      <c r="Z178" s="39">
        <v>23</v>
      </c>
      <c r="AA178" s="39">
        <v>19</v>
      </c>
      <c r="AB178" s="39">
        <v>21</v>
      </c>
      <c r="AC178" s="39">
        <v>9</v>
      </c>
      <c r="AD178" s="39">
        <v>9</v>
      </c>
      <c r="AE178" s="39">
        <v>0</v>
      </c>
      <c r="AF178" s="39">
        <v>0</v>
      </c>
      <c r="AG178" s="39">
        <v>12</v>
      </c>
      <c r="AH178" s="39">
        <v>0</v>
      </c>
      <c r="AI178" s="39">
        <v>3</v>
      </c>
      <c r="AJ178" s="39">
        <v>25</v>
      </c>
    </row>
    <row r="179" spans="1:36" s="39" customFormat="1" ht="10.8" customHeight="1" x14ac:dyDescent="0.2">
      <c r="A179" s="39" t="s">
        <v>33</v>
      </c>
      <c r="B179" s="14" t="s">
        <v>45</v>
      </c>
      <c r="C179" s="14" t="s">
        <v>47</v>
      </c>
      <c r="D179" s="14" t="s">
        <v>721</v>
      </c>
      <c r="E179" s="39">
        <v>8</v>
      </c>
      <c r="F179" s="39">
        <v>0</v>
      </c>
      <c r="H179" s="39">
        <v>13</v>
      </c>
      <c r="I179" s="39">
        <v>12</v>
      </c>
      <c r="J179" s="39">
        <v>12</v>
      </c>
      <c r="K179" s="39">
        <v>12</v>
      </c>
      <c r="L179" s="39">
        <v>12</v>
      </c>
      <c r="M179" s="39">
        <v>9</v>
      </c>
      <c r="N179" s="39">
        <v>9</v>
      </c>
      <c r="O179" s="39">
        <v>9</v>
      </c>
      <c r="P179" s="39">
        <v>9</v>
      </c>
      <c r="Q179" s="39">
        <v>9</v>
      </c>
      <c r="R179" s="39">
        <v>9</v>
      </c>
      <c r="S179" s="39">
        <v>0</v>
      </c>
      <c r="T179" s="39">
        <v>0</v>
      </c>
      <c r="U179" s="39">
        <v>11</v>
      </c>
      <c r="V179" s="39">
        <v>10</v>
      </c>
      <c r="W179" s="39">
        <v>13</v>
      </c>
      <c r="X179" s="39">
        <v>0</v>
      </c>
      <c r="Y179" s="39">
        <v>3</v>
      </c>
      <c r="Z179" s="39">
        <v>11</v>
      </c>
      <c r="AA179" s="39">
        <v>12</v>
      </c>
      <c r="AB179" s="39">
        <v>12</v>
      </c>
      <c r="AC179" s="39">
        <v>2</v>
      </c>
      <c r="AD179" s="39">
        <v>1</v>
      </c>
      <c r="AE179" s="39">
        <v>1</v>
      </c>
      <c r="AF179" s="39">
        <v>0</v>
      </c>
      <c r="AG179" s="39">
        <v>137</v>
      </c>
      <c r="AH179" s="39">
        <v>0</v>
      </c>
      <c r="AI179" s="39">
        <v>3</v>
      </c>
      <c r="AJ179" s="39">
        <v>19</v>
      </c>
    </row>
    <row r="180" spans="1:36" s="39" customFormat="1" ht="10.8" customHeight="1" x14ac:dyDescent="0.2">
      <c r="A180" s="39" t="s">
        <v>33</v>
      </c>
      <c r="B180" s="14" t="s">
        <v>45</v>
      </c>
      <c r="C180" s="187" t="s">
        <v>517</v>
      </c>
      <c r="D180" s="187"/>
      <c r="E180" s="207">
        <v>49</v>
      </c>
      <c r="F180" s="207">
        <v>1</v>
      </c>
      <c r="G180" s="207"/>
      <c r="H180" s="207">
        <v>61</v>
      </c>
      <c r="I180" s="207">
        <v>68</v>
      </c>
      <c r="J180" s="207">
        <v>68</v>
      </c>
      <c r="K180" s="207">
        <v>68</v>
      </c>
      <c r="L180" s="207">
        <v>68</v>
      </c>
      <c r="M180" s="207">
        <v>61</v>
      </c>
      <c r="N180" s="207">
        <v>60</v>
      </c>
      <c r="O180" s="207">
        <v>61</v>
      </c>
      <c r="P180" s="207">
        <v>61</v>
      </c>
      <c r="Q180" s="207">
        <v>68</v>
      </c>
      <c r="R180" s="207">
        <v>69</v>
      </c>
      <c r="S180" s="207">
        <v>0</v>
      </c>
      <c r="T180" s="207">
        <v>0</v>
      </c>
      <c r="U180" s="207">
        <v>83</v>
      </c>
      <c r="V180" s="207">
        <v>77</v>
      </c>
      <c r="W180" s="207">
        <v>80</v>
      </c>
      <c r="X180" s="207">
        <v>0</v>
      </c>
      <c r="Y180" s="207">
        <v>78</v>
      </c>
      <c r="Z180" s="207">
        <v>69</v>
      </c>
      <c r="AA180" s="207">
        <v>69</v>
      </c>
      <c r="AB180" s="207">
        <v>71</v>
      </c>
      <c r="AC180" s="207">
        <v>29</v>
      </c>
      <c r="AD180" s="207">
        <v>25</v>
      </c>
      <c r="AE180" s="207">
        <v>2</v>
      </c>
      <c r="AF180" s="207">
        <v>0</v>
      </c>
      <c r="AG180" s="207">
        <v>269</v>
      </c>
      <c r="AH180" s="207">
        <v>0</v>
      </c>
      <c r="AI180" s="207">
        <v>14</v>
      </c>
      <c r="AJ180" s="207">
        <v>83</v>
      </c>
    </row>
    <row r="181" spans="1:36" s="39" customFormat="1" ht="10.8" customHeight="1" x14ac:dyDescent="0.2">
      <c r="A181" s="39" t="s">
        <v>33</v>
      </c>
      <c r="B181" s="14" t="s">
        <v>45</v>
      </c>
      <c r="C181" s="14" t="s">
        <v>44</v>
      </c>
      <c r="D181" s="14" t="s">
        <v>338</v>
      </c>
      <c r="E181" s="39">
        <v>0</v>
      </c>
      <c r="F181" s="39">
        <v>1</v>
      </c>
      <c r="H181" s="39">
        <v>1</v>
      </c>
      <c r="I181" s="39">
        <v>11</v>
      </c>
      <c r="J181" s="39">
        <v>12</v>
      </c>
      <c r="K181" s="39">
        <v>12</v>
      </c>
      <c r="L181" s="39">
        <v>11</v>
      </c>
      <c r="M181" s="39">
        <v>17</v>
      </c>
      <c r="N181" s="39">
        <v>17</v>
      </c>
      <c r="O181" s="39">
        <v>17</v>
      </c>
      <c r="P181" s="39">
        <v>17</v>
      </c>
      <c r="Q181" s="39">
        <v>25</v>
      </c>
      <c r="R181" s="39">
        <v>25</v>
      </c>
      <c r="S181" s="39">
        <v>0</v>
      </c>
      <c r="T181" s="39">
        <v>0</v>
      </c>
      <c r="U181" s="39">
        <v>15</v>
      </c>
      <c r="V181" s="39">
        <v>16</v>
      </c>
      <c r="W181" s="39">
        <v>16</v>
      </c>
      <c r="X181" s="39">
        <v>0</v>
      </c>
      <c r="Y181" s="39">
        <v>31</v>
      </c>
      <c r="Z181" s="39">
        <v>6</v>
      </c>
      <c r="AA181" s="39">
        <v>19</v>
      </c>
      <c r="AB181" s="39">
        <v>19</v>
      </c>
      <c r="AC181" s="39">
        <v>18</v>
      </c>
      <c r="AD181" s="39">
        <v>19</v>
      </c>
      <c r="AE181" s="39">
        <v>0</v>
      </c>
      <c r="AF181" s="39">
        <v>0</v>
      </c>
      <c r="AG181" s="39">
        <v>24</v>
      </c>
      <c r="AH181" s="39">
        <v>0</v>
      </c>
      <c r="AI181" s="39">
        <v>3</v>
      </c>
      <c r="AJ181" s="39">
        <v>14</v>
      </c>
    </row>
    <row r="182" spans="1:36" s="39" customFormat="1" ht="10.8" customHeight="1" x14ac:dyDescent="0.2">
      <c r="A182" s="39" t="s">
        <v>33</v>
      </c>
      <c r="B182" s="14" t="s">
        <v>45</v>
      </c>
      <c r="C182" s="14" t="s">
        <v>44</v>
      </c>
      <c r="D182" s="14" t="s">
        <v>460</v>
      </c>
      <c r="E182" s="39">
        <v>2</v>
      </c>
      <c r="F182" s="39">
        <v>0</v>
      </c>
      <c r="H182" s="39">
        <v>1</v>
      </c>
      <c r="I182" s="39">
        <v>11</v>
      </c>
      <c r="J182" s="39">
        <v>11</v>
      </c>
      <c r="K182" s="39">
        <v>12</v>
      </c>
      <c r="L182" s="39">
        <v>11</v>
      </c>
      <c r="M182" s="39">
        <v>14</v>
      </c>
      <c r="N182" s="39">
        <v>14</v>
      </c>
      <c r="O182" s="39">
        <v>14</v>
      </c>
      <c r="P182" s="39">
        <v>14</v>
      </c>
      <c r="Q182" s="39">
        <v>20</v>
      </c>
      <c r="R182" s="39">
        <v>20</v>
      </c>
      <c r="S182" s="39">
        <v>0</v>
      </c>
      <c r="T182" s="39">
        <v>0</v>
      </c>
      <c r="U182" s="39">
        <v>25</v>
      </c>
      <c r="V182" s="39">
        <v>23</v>
      </c>
      <c r="W182" s="39">
        <v>18</v>
      </c>
      <c r="X182" s="39">
        <v>0</v>
      </c>
      <c r="Y182" s="39">
        <v>19</v>
      </c>
      <c r="Z182" s="39">
        <v>6</v>
      </c>
      <c r="AA182" s="39">
        <v>16</v>
      </c>
      <c r="AB182" s="39">
        <v>17</v>
      </c>
      <c r="AC182" s="39">
        <v>14</v>
      </c>
      <c r="AD182" s="39">
        <v>11</v>
      </c>
      <c r="AE182" s="39">
        <v>0</v>
      </c>
      <c r="AF182" s="39">
        <v>0</v>
      </c>
      <c r="AG182" s="39">
        <v>51</v>
      </c>
      <c r="AH182" s="39">
        <v>0</v>
      </c>
      <c r="AI182" s="39">
        <v>2</v>
      </c>
      <c r="AJ182" s="39">
        <v>14</v>
      </c>
    </row>
    <row r="183" spans="1:36" s="39" customFormat="1" ht="10.8" customHeight="1" x14ac:dyDescent="0.2">
      <c r="A183" s="39" t="s">
        <v>33</v>
      </c>
      <c r="B183" s="14" t="s">
        <v>45</v>
      </c>
      <c r="C183" s="14" t="s">
        <v>44</v>
      </c>
      <c r="D183" s="14" t="s">
        <v>478</v>
      </c>
      <c r="E183" s="39">
        <v>0</v>
      </c>
      <c r="F183" s="39">
        <v>0</v>
      </c>
      <c r="H183" s="39">
        <v>0</v>
      </c>
      <c r="I183" s="39">
        <v>14</v>
      </c>
      <c r="J183" s="39">
        <v>14</v>
      </c>
      <c r="K183" s="39">
        <v>14</v>
      </c>
      <c r="L183" s="39">
        <v>14</v>
      </c>
      <c r="M183" s="39">
        <v>13</v>
      </c>
      <c r="N183" s="39">
        <v>14</v>
      </c>
      <c r="O183" s="39">
        <v>14</v>
      </c>
      <c r="P183" s="39">
        <v>13</v>
      </c>
      <c r="Q183" s="39">
        <v>15</v>
      </c>
      <c r="R183" s="39">
        <v>15</v>
      </c>
      <c r="S183" s="39">
        <v>0</v>
      </c>
      <c r="T183" s="39">
        <v>0</v>
      </c>
      <c r="U183" s="39">
        <v>19</v>
      </c>
      <c r="V183" s="39">
        <v>20</v>
      </c>
      <c r="W183" s="39">
        <v>21</v>
      </c>
      <c r="X183" s="39">
        <v>0</v>
      </c>
      <c r="Y183" s="39">
        <v>20</v>
      </c>
      <c r="Z183" s="39">
        <v>16</v>
      </c>
      <c r="AA183" s="39">
        <v>15</v>
      </c>
      <c r="AB183" s="39">
        <v>15</v>
      </c>
      <c r="AC183" s="39">
        <v>16</v>
      </c>
      <c r="AD183" s="39">
        <v>15</v>
      </c>
      <c r="AE183" s="39">
        <v>0</v>
      </c>
      <c r="AF183" s="39">
        <v>0</v>
      </c>
      <c r="AG183" s="39">
        <v>10</v>
      </c>
      <c r="AH183" s="39">
        <v>0</v>
      </c>
      <c r="AI183" s="39">
        <v>6</v>
      </c>
      <c r="AJ183" s="39">
        <v>13</v>
      </c>
    </row>
    <row r="184" spans="1:36" s="39" customFormat="1" ht="10.8" customHeight="1" x14ac:dyDescent="0.2">
      <c r="A184" s="39" t="s">
        <v>33</v>
      </c>
      <c r="B184" s="14" t="s">
        <v>45</v>
      </c>
      <c r="C184" s="14" t="s">
        <v>44</v>
      </c>
      <c r="D184" s="14" t="s">
        <v>721</v>
      </c>
      <c r="E184" s="39">
        <v>1</v>
      </c>
      <c r="F184" s="39">
        <v>1</v>
      </c>
      <c r="H184" s="39">
        <v>2</v>
      </c>
      <c r="I184" s="39">
        <v>14</v>
      </c>
      <c r="J184" s="39">
        <v>14</v>
      </c>
      <c r="K184" s="39">
        <v>14</v>
      </c>
      <c r="L184" s="39">
        <v>14</v>
      </c>
      <c r="M184" s="39">
        <v>10</v>
      </c>
      <c r="N184" s="39">
        <v>10</v>
      </c>
      <c r="O184" s="39">
        <v>10</v>
      </c>
      <c r="P184" s="39">
        <v>10</v>
      </c>
      <c r="Q184" s="39">
        <v>11</v>
      </c>
      <c r="R184" s="39">
        <v>11</v>
      </c>
      <c r="S184" s="39">
        <v>0</v>
      </c>
      <c r="T184" s="39">
        <v>0</v>
      </c>
      <c r="U184" s="39">
        <v>7</v>
      </c>
      <c r="V184" s="39">
        <v>7</v>
      </c>
      <c r="W184" s="39">
        <v>8</v>
      </c>
      <c r="X184" s="39">
        <v>0</v>
      </c>
      <c r="Y184" s="39">
        <v>11</v>
      </c>
      <c r="Z184" s="39">
        <v>12</v>
      </c>
      <c r="AA184" s="39">
        <v>12</v>
      </c>
      <c r="AB184" s="39">
        <v>13</v>
      </c>
      <c r="AC184" s="39">
        <v>5</v>
      </c>
      <c r="AD184" s="39">
        <v>5</v>
      </c>
      <c r="AE184" s="39">
        <v>1</v>
      </c>
      <c r="AF184" s="39">
        <v>0</v>
      </c>
      <c r="AG184" s="39">
        <v>9</v>
      </c>
      <c r="AH184" s="39">
        <v>0</v>
      </c>
      <c r="AI184" s="39">
        <v>1</v>
      </c>
      <c r="AJ184" s="39">
        <v>3</v>
      </c>
    </row>
    <row r="185" spans="1:36" s="39" customFormat="1" ht="10.8" customHeight="1" x14ac:dyDescent="0.2">
      <c r="A185" s="39" t="s">
        <v>33</v>
      </c>
      <c r="B185" s="14" t="s">
        <v>45</v>
      </c>
      <c r="C185" s="187" t="s">
        <v>518</v>
      </c>
      <c r="D185" s="187"/>
      <c r="E185" s="207">
        <v>3</v>
      </c>
      <c r="F185" s="207">
        <v>2</v>
      </c>
      <c r="G185" s="207"/>
      <c r="H185" s="207">
        <v>4</v>
      </c>
      <c r="I185" s="207">
        <v>50</v>
      </c>
      <c r="J185" s="207">
        <v>51</v>
      </c>
      <c r="K185" s="207">
        <v>52</v>
      </c>
      <c r="L185" s="207">
        <v>50</v>
      </c>
      <c r="M185" s="207">
        <v>54</v>
      </c>
      <c r="N185" s="207">
        <v>55</v>
      </c>
      <c r="O185" s="207">
        <v>55</v>
      </c>
      <c r="P185" s="207">
        <v>54</v>
      </c>
      <c r="Q185" s="207">
        <v>71</v>
      </c>
      <c r="R185" s="207">
        <v>71</v>
      </c>
      <c r="S185" s="207">
        <v>0</v>
      </c>
      <c r="T185" s="207">
        <v>0</v>
      </c>
      <c r="U185" s="207">
        <v>66</v>
      </c>
      <c r="V185" s="207">
        <v>66</v>
      </c>
      <c r="W185" s="207">
        <v>63</v>
      </c>
      <c r="X185" s="207">
        <v>0</v>
      </c>
      <c r="Y185" s="207">
        <v>81</v>
      </c>
      <c r="Z185" s="207">
        <v>40</v>
      </c>
      <c r="AA185" s="207">
        <v>62</v>
      </c>
      <c r="AB185" s="207">
        <v>64</v>
      </c>
      <c r="AC185" s="207">
        <v>53</v>
      </c>
      <c r="AD185" s="207">
        <v>50</v>
      </c>
      <c r="AE185" s="207">
        <v>1</v>
      </c>
      <c r="AF185" s="207">
        <v>0</v>
      </c>
      <c r="AG185" s="207">
        <v>94</v>
      </c>
      <c r="AH185" s="207">
        <v>0</v>
      </c>
      <c r="AI185" s="207">
        <v>12</v>
      </c>
      <c r="AJ185" s="207">
        <v>44</v>
      </c>
    </row>
    <row r="186" spans="1:36" s="39" customFormat="1" ht="10.8" customHeight="1" x14ac:dyDescent="0.2">
      <c r="A186" s="39" t="s">
        <v>33</v>
      </c>
      <c r="B186" s="14" t="s">
        <v>45</v>
      </c>
      <c r="C186" s="14" t="s">
        <v>46</v>
      </c>
      <c r="D186" s="14" t="s">
        <v>338</v>
      </c>
      <c r="E186" s="39">
        <v>1</v>
      </c>
      <c r="F186" s="39">
        <v>0</v>
      </c>
      <c r="H186" s="39">
        <v>1</v>
      </c>
      <c r="I186" s="39">
        <v>6</v>
      </c>
      <c r="J186" s="39">
        <v>6</v>
      </c>
      <c r="K186" s="39">
        <v>6</v>
      </c>
      <c r="L186" s="39">
        <v>6</v>
      </c>
      <c r="M186" s="39">
        <v>12</v>
      </c>
      <c r="N186" s="39">
        <v>12</v>
      </c>
      <c r="O186" s="39">
        <v>12</v>
      </c>
      <c r="P186" s="39">
        <v>12</v>
      </c>
      <c r="Q186" s="39">
        <v>12</v>
      </c>
      <c r="R186" s="39">
        <v>12</v>
      </c>
      <c r="S186" s="39">
        <v>0</v>
      </c>
      <c r="T186" s="39">
        <v>0</v>
      </c>
      <c r="U186" s="39">
        <v>6</v>
      </c>
      <c r="V186" s="39">
        <v>5</v>
      </c>
      <c r="W186" s="39">
        <v>11</v>
      </c>
      <c r="X186" s="39">
        <v>0</v>
      </c>
      <c r="Y186" s="39">
        <v>8</v>
      </c>
      <c r="Z186" s="39">
        <v>4</v>
      </c>
      <c r="AA186" s="39">
        <v>7</v>
      </c>
      <c r="AB186" s="39">
        <v>3</v>
      </c>
      <c r="AC186" s="39">
        <v>9</v>
      </c>
      <c r="AD186" s="39">
        <v>5</v>
      </c>
      <c r="AE186" s="39">
        <v>0</v>
      </c>
      <c r="AF186" s="39">
        <v>0</v>
      </c>
      <c r="AG186" s="39">
        <v>7</v>
      </c>
      <c r="AH186" s="39">
        <v>0</v>
      </c>
      <c r="AI186" s="39">
        <v>0</v>
      </c>
      <c r="AJ186" s="39">
        <v>3</v>
      </c>
    </row>
    <row r="187" spans="1:36" s="39" customFormat="1" ht="10.8" customHeight="1" x14ac:dyDescent="0.2">
      <c r="A187" s="39" t="s">
        <v>33</v>
      </c>
      <c r="B187" s="14" t="s">
        <v>45</v>
      </c>
      <c r="C187" s="14" t="s">
        <v>46</v>
      </c>
      <c r="D187" s="14" t="s">
        <v>460</v>
      </c>
      <c r="E187" s="39">
        <v>2</v>
      </c>
      <c r="F187" s="39">
        <v>1</v>
      </c>
      <c r="H187" s="39">
        <v>0</v>
      </c>
      <c r="I187" s="39">
        <v>8</v>
      </c>
      <c r="J187" s="39">
        <v>8</v>
      </c>
      <c r="K187" s="39">
        <v>8</v>
      </c>
      <c r="L187" s="39">
        <v>8</v>
      </c>
      <c r="M187" s="39">
        <v>7</v>
      </c>
      <c r="N187" s="39">
        <v>7</v>
      </c>
      <c r="O187" s="39">
        <v>7</v>
      </c>
      <c r="P187" s="39">
        <v>7</v>
      </c>
      <c r="Q187" s="39">
        <v>11</v>
      </c>
      <c r="R187" s="39">
        <v>11</v>
      </c>
      <c r="S187" s="39">
        <v>0</v>
      </c>
      <c r="T187" s="39">
        <v>0</v>
      </c>
      <c r="U187" s="39">
        <v>7</v>
      </c>
      <c r="V187" s="39">
        <v>7</v>
      </c>
      <c r="W187" s="39">
        <v>4</v>
      </c>
      <c r="X187" s="39">
        <v>0</v>
      </c>
      <c r="Y187" s="39">
        <v>3</v>
      </c>
      <c r="Z187" s="39">
        <v>3</v>
      </c>
      <c r="AA187" s="39">
        <v>6</v>
      </c>
      <c r="AB187" s="39">
        <v>6</v>
      </c>
      <c r="AC187" s="39">
        <v>6</v>
      </c>
      <c r="AD187" s="39">
        <v>3</v>
      </c>
      <c r="AE187" s="39">
        <v>0</v>
      </c>
      <c r="AF187" s="39">
        <v>0</v>
      </c>
      <c r="AG187" s="39">
        <v>48</v>
      </c>
      <c r="AH187" s="39">
        <v>0</v>
      </c>
      <c r="AI187" s="39">
        <v>0</v>
      </c>
      <c r="AJ187" s="39">
        <v>5</v>
      </c>
    </row>
    <row r="188" spans="1:36" s="39" customFormat="1" ht="10.8" customHeight="1" x14ac:dyDescent="0.2">
      <c r="A188" s="39" t="s">
        <v>33</v>
      </c>
      <c r="B188" s="14" t="s">
        <v>45</v>
      </c>
      <c r="C188" s="14" t="s">
        <v>46</v>
      </c>
      <c r="D188" s="14" t="s">
        <v>478</v>
      </c>
      <c r="E188" s="39">
        <v>0</v>
      </c>
      <c r="F188" s="39">
        <v>1</v>
      </c>
      <c r="H188" s="39">
        <v>1</v>
      </c>
      <c r="I188" s="39">
        <v>6</v>
      </c>
      <c r="J188" s="39">
        <v>6</v>
      </c>
      <c r="K188" s="39">
        <v>6</v>
      </c>
      <c r="L188" s="39">
        <v>6</v>
      </c>
      <c r="M188" s="39">
        <v>6</v>
      </c>
      <c r="N188" s="39">
        <v>6</v>
      </c>
      <c r="O188" s="39">
        <v>6</v>
      </c>
      <c r="P188" s="39">
        <v>6</v>
      </c>
      <c r="Q188" s="39">
        <v>6</v>
      </c>
      <c r="R188" s="39">
        <v>6</v>
      </c>
      <c r="S188" s="39">
        <v>0</v>
      </c>
      <c r="T188" s="39">
        <v>0</v>
      </c>
      <c r="U188" s="39">
        <v>8</v>
      </c>
      <c r="V188" s="39">
        <v>9</v>
      </c>
      <c r="W188" s="39">
        <v>10</v>
      </c>
      <c r="X188" s="39">
        <v>0</v>
      </c>
      <c r="Y188" s="39">
        <v>7</v>
      </c>
      <c r="Z188" s="39">
        <v>5</v>
      </c>
      <c r="AA188" s="39">
        <v>5</v>
      </c>
      <c r="AB188" s="39">
        <v>4</v>
      </c>
      <c r="AC188" s="39">
        <v>7</v>
      </c>
      <c r="AD188" s="39">
        <v>6</v>
      </c>
      <c r="AE188" s="39">
        <v>3</v>
      </c>
      <c r="AF188" s="39">
        <v>0</v>
      </c>
      <c r="AG188" s="39">
        <v>96</v>
      </c>
      <c r="AH188" s="39">
        <v>0</v>
      </c>
      <c r="AI188" s="39">
        <v>0</v>
      </c>
      <c r="AJ188" s="39">
        <v>4</v>
      </c>
    </row>
    <row r="189" spans="1:36" s="39" customFormat="1" ht="10.8" customHeight="1" x14ac:dyDescent="0.2">
      <c r="A189" s="39" t="s">
        <v>33</v>
      </c>
      <c r="B189" s="14" t="s">
        <v>45</v>
      </c>
      <c r="C189" s="14" t="s">
        <v>46</v>
      </c>
      <c r="D189" s="14" t="s">
        <v>721</v>
      </c>
      <c r="E189" s="39">
        <v>0</v>
      </c>
      <c r="F189" s="39">
        <v>0</v>
      </c>
      <c r="H189" s="39">
        <v>0</v>
      </c>
      <c r="I189" s="39">
        <v>8</v>
      </c>
      <c r="J189" s="39">
        <v>8</v>
      </c>
      <c r="K189" s="39">
        <v>8</v>
      </c>
      <c r="L189" s="39">
        <v>8</v>
      </c>
      <c r="M189" s="39">
        <v>7</v>
      </c>
      <c r="N189" s="39">
        <v>7</v>
      </c>
      <c r="O189" s="39">
        <v>7</v>
      </c>
      <c r="P189" s="39">
        <v>6</v>
      </c>
      <c r="Q189" s="39">
        <v>10</v>
      </c>
      <c r="R189" s="39">
        <v>10</v>
      </c>
      <c r="S189" s="39">
        <v>0</v>
      </c>
      <c r="T189" s="39">
        <v>0</v>
      </c>
      <c r="U189" s="39">
        <v>1</v>
      </c>
      <c r="V189" s="39">
        <v>1</v>
      </c>
      <c r="W189" s="39">
        <v>1</v>
      </c>
      <c r="X189" s="39">
        <v>0</v>
      </c>
      <c r="Y189" s="39">
        <v>5</v>
      </c>
      <c r="Z189" s="39">
        <v>3</v>
      </c>
      <c r="AA189" s="39">
        <v>3</v>
      </c>
      <c r="AB189" s="39">
        <v>3</v>
      </c>
      <c r="AC189" s="39">
        <v>1</v>
      </c>
      <c r="AD189" s="39">
        <v>1</v>
      </c>
      <c r="AE189" s="39">
        <v>2</v>
      </c>
      <c r="AF189" s="39">
        <v>0</v>
      </c>
      <c r="AG189" s="39">
        <v>4</v>
      </c>
      <c r="AH189" s="39">
        <v>0</v>
      </c>
      <c r="AI189" s="39">
        <v>0</v>
      </c>
      <c r="AJ189" s="39">
        <v>6</v>
      </c>
    </row>
    <row r="190" spans="1:36" s="39" customFormat="1" ht="10.8" customHeight="1" x14ac:dyDescent="0.2">
      <c r="A190" s="39" t="s">
        <v>33</v>
      </c>
      <c r="B190" s="14" t="s">
        <v>45</v>
      </c>
      <c r="C190" s="187" t="s">
        <v>519</v>
      </c>
      <c r="D190" s="187"/>
      <c r="E190" s="207">
        <v>3</v>
      </c>
      <c r="F190" s="207">
        <v>2</v>
      </c>
      <c r="G190" s="207"/>
      <c r="H190" s="207">
        <v>2</v>
      </c>
      <c r="I190" s="207">
        <v>28</v>
      </c>
      <c r="J190" s="207">
        <v>28</v>
      </c>
      <c r="K190" s="207">
        <v>28</v>
      </c>
      <c r="L190" s="207">
        <v>28</v>
      </c>
      <c r="M190" s="207">
        <v>32</v>
      </c>
      <c r="N190" s="207">
        <v>32</v>
      </c>
      <c r="O190" s="207">
        <v>32</v>
      </c>
      <c r="P190" s="207">
        <v>31</v>
      </c>
      <c r="Q190" s="207">
        <v>39</v>
      </c>
      <c r="R190" s="207">
        <v>39</v>
      </c>
      <c r="S190" s="207">
        <v>0</v>
      </c>
      <c r="T190" s="207">
        <v>0</v>
      </c>
      <c r="U190" s="207">
        <v>22</v>
      </c>
      <c r="V190" s="207">
        <v>22</v>
      </c>
      <c r="W190" s="207">
        <v>26</v>
      </c>
      <c r="X190" s="207">
        <v>0</v>
      </c>
      <c r="Y190" s="207">
        <v>23</v>
      </c>
      <c r="Z190" s="207">
        <v>15</v>
      </c>
      <c r="AA190" s="207">
        <v>21</v>
      </c>
      <c r="AB190" s="207">
        <v>16</v>
      </c>
      <c r="AC190" s="207">
        <v>23</v>
      </c>
      <c r="AD190" s="207">
        <v>15</v>
      </c>
      <c r="AE190" s="207">
        <v>5</v>
      </c>
      <c r="AF190" s="207">
        <v>0</v>
      </c>
      <c r="AG190" s="207">
        <v>155</v>
      </c>
      <c r="AH190" s="207">
        <v>0</v>
      </c>
      <c r="AI190" s="207">
        <v>0</v>
      </c>
      <c r="AJ190" s="207">
        <v>18</v>
      </c>
    </row>
    <row r="191" spans="1:36" s="39" customFormat="1" ht="10.8" customHeight="1" x14ac:dyDescent="0.2">
      <c r="A191" s="39" t="s">
        <v>33</v>
      </c>
      <c r="B191" s="186" t="s">
        <v>433</v>
      </c>
      <c r="C191" s="186"/>
      <c r="D191" s="186"/>
      <c r="E191" s="208">
        <v>60</v>
      </c>
      <c r="F191" s="208">
        <v>6</v>
      </c>
      <c r="G191" s="208"/>
      <c r="H191" s="208">
        <v>75</v>
      </c>
      <c r="I191" s="208">
        <v>199</v>
      </c>
      <c r="J191" s="208">
        <v>200</v>
      </c>
      <c r="K191" s="208">
        <v>201</v>
      </c>
      <c r="L191" s="208">
        <v>199</v>
      </c>
      <c r="M191" s="208">
        <v>213</v>
      </c>
      <c r="N191" s="208">
        <v>214</v>
      </c>
      <c r="O191" s="208">
        <v>215</v>
      </c>
      <c r="P191" s="208">
        <v>214</v>
      </c>
      <c r="Q191" s="208">
        <v>231</v>
      </c>
      <c r="R191" s="208">
        <v>232</v>
      </c>
      <c r="S191" s="208">
        <v>0</v>
      </c>
      <c r="T191" s="208">
        <v>0</v>
      </c>
      <c r="U191" s="208">
        <v>229</v>
      </c>
      <c r="V191" s="208">
        <v>228</v>
      </c>
      <c r="W191" s="208">
        <v>230</v>
      </c>
      <c r="X191" s="208">
        <v>0</v>
      </c>
      <c r="Y191" s="208">
        <v>238</v>
      </c>
      <c r="Z191" s="208">
        <v>145</v>
      </c>
      <c r="AA191" s="208">
        <v>189</v>
      </c>
      <c r="AB191" s="208">
        <v>188</v>
      </c>
      <c r="AC191" s="208">
        <v>139</v>
      </c>
      <c r="AD191" s="208">
        <v>123</v>
      </c>
      <c r="AE191" s="208">
        <v>22</v>
      </c>
      <c r="AF191" s="208">
        <v>0</v>
      </c>
      <c r="AG191" s="208">
        <v>651</v>
      </c>
      <c r="AH191" s="208">
        <v>0</v>
      </c>
      <c r="AI191" s="208">
        <v>44</v>
      </c>
      <c r="AJ191" s="208">
        <v>177</v>
      </c>
    </row>
    <row r="192" spans="1:36" s="39" customFormat="1" ht="10.8" customHeight="1" x14ac:dyDescent="0.2">
      <c r="A192" s="39" t="s">
        <v>33</v>
      </c>
      <c r="B192" s="14" t="s">
        <v>34</v>
      </c>
      <c r="C192" s="14" t="s">
        <v>32</v>
      </c>
      <c r="D192" s="14" t="s">
        <v>338</v>
      </c>
      <c r="E192" s="39">
        <v>271</v>
      </c>
      <c r="F192" s="39">
        <v>7</v>
      </c>
      <c r="H192" s="39">
        <v>277</v>
      </c>
      <c r="I192" s="39">
        <v>9</v>
      </c>
      <c r="J192" s="39">
        <v>12</v>
      </c>
      <c r="K192" s="39">
        <v>12</v>
      </c>
      <c r="L192" s="39">
        <v>9</v>
      </c>
      <c r="M192" s="39">
        <v>12</v>
      </c>
      <c r="N192" s="39">
        <v>13</v>
      </c>
      <c r="O192" s="39">
        <v>12</v>
      </c>
      <c r="P192" s="39">
        <v>12</v>
      </c>
      <c r="Q192" s="39">
        <v>8</v>
      </c>
      <c r="R192" s="39">
        <v>8</v>
      </c>
      <c r="S192" s="39">
        <v>0</v>
      </c>
      <c r="T192" s="39">
        <v>0</v>
      </c>
      <c r="U192" s="39">
        <v>1</v>
      </c>
      <c r="V192" s="39">
        <v>4</v>
      </c>
      <c r="W192" s="39">
        <v>2</v>
      </c>
      <c r="X192" s="39">
        <v>0</v>
      </c>
      <c r="Y192" s="39">
        <v>5</v>
      </c>
      <c r="Z192" s="39">
        <v>3</v>
      </c>
      <c r="AA192" s="39">
        <v>3</v>
      </c>
      <c r="AB192" s="39">
        <v>5</v>
      </c>
      <c r="AC192" s="39">
        <v>5</v>
      </c>
      <c r="AD192" s="39">
        <v>4</v>
      </c>
      <c r="AE192" s="39">
        <v>5</v>
      </c>
      <c r="AF192" s="39">
        <v>0</v>
      </c>
      <c r="AG192" s="39">
        <v>4</v>
      </c>
      <c r="AH192" s="39">
        <v>0</v>
      </c>
      <c r="AI192" s="39">
        <v>28</v>
      </c>
      <c r="AJ192" s="39">
        <v>1</v>
      </c>
    </row>
    <row r="193" spans="1:36" s="39" customFormat="1" ht="10.8" customHeight="1" x14ac:dyDescent="0.2">
      <c r="A193" s="39" t="s">
        <v>33</v>
      </c>
      <c r="B193" s="14" t="s">
        <v>34</v>
      </c>
      <c r="C193" s="14" t="s">
        <v>32</v>
      </c>
      <c r="D193" s="14" t="s">
        <v>460</v>
      </c>
      <c r="E193" s="39">
        <v>238</v>
      </c>
      <c r="F193" s="39">
        <v>3</v>
      </c>
      <c r="H193" s="39">
        <v>245</v>
      </c>
      <c r="I193" s="39">
        <v>2</v>
      </c>
      <c r="J193" s="39">
        <v>3</v>
      </c>
      <c r="K193" s="39">
        <v>3</v>
      </c>
      <c r="L193" s="39">
        <v>2</v>
      </c>
      <c r="M193" s="39">
        <v>8</v>
      </c>
      <c r="N193" s="39">
        <v>3</v>
      </c>
      <c r="O193" s="39">
        <v>3</v>
      </c>
      <c r="P193" s="39">
        <v>8</v>
      </c>
      <c r="Q193" s="39">
        <v>6</v>
      </c>
      <c r="R193" s="39">
        <v>4</v>
      </c>
      <c r="S193" s="39">
        <v>0</v>
      </c>
      <c r="T193" s="39">
        <v>0</v>
      </c>
      <c r="U193" s="39">
        <v>5</v>
      </c>
      <c r="V193" s="39">
        <v>5</v>
      </c>
      <c r="W193" s="39">
        <v>7</v>
      </c>
      <c r="X193" s="39">
        <v>0</v>
      </c>
      <c r="Y193" s="39">
        <v>2</v>
      </c>
      <c r="Z193" s="39">
        <v>2</v>
      </c>
      <c r="AA193" s="39">
        <v>5</v>
      </c>
      <c r="AB193" s="39">
        <v>3</v>
      </c>
      <c r="AC193" s="39">
        <v>4</v>
      </c>
      <c r="AD193" s="39">
        <v>3</v>
      </c>
      <c r="AE193" s="39">
        <v>2</v>
      </c>
      <c r="AF193" s="39">
        <v>0</v>
      </c>
      <c r="AG193" s="39">
        <v>8</v>
      </c>
      <c r="AH193" s="39">
        <v>0</v>
      </c>
      <c r="AI193" s="39">
        <v>18</v>
      </c>
      <c r="AJ193" s="39">
        <v>7</v>
      </c>
    </row>
    <row r="194" spans="1:36" s="39" customFormat="1" ht="10.8" customHeight="1" x14ac:dyDescent="0.2">
      <c r="A194" s="39" t="s">
        <v>33</v>
      </c>
      <c r="B194" s="14" t="s">
        <v>34</v>
      </c>
      <c r="C194" s="14" t="s">
        <v>32</v>
      </c>
      <c r="D194" s="14" t="s">
        <v>478</v>
      </c>
      <c r="E194" s="39">
        <v>255</v>
      </c>
      <c r="F194" s="39">
        <v>1</v>
      </c>
      <c r="H194" s="39">
        <v>260</v>
      </c>
      <c r="I194" s="39">
        <v>5</v>
      </c>
      <c r="J194" s="39">
        <v>5</v>
      </c>
      <c r="K194" s="39">
        <v>5</v>
      </c>
      <c r="L194" s="39">
        <v>5</v>
      </c>
      <c r="M194" s="39">
        <v>7</v>
      </c>
      <c r="N194" s="39">
        <v>10</v>
      </c>
      <c r="O194" s="39">
        <v>11</v>
      </c>
      <c r="P194" s="39">
        <v>7</v>
      </c>
      <c r="Q194" s="39">
        <v>13</v>
      </c>
      <c r="R194" s="39">
        <v>9</v>
      </c>
      <c r="S194" s="39">
        <v>0</v>
      </c>
      <c r="T194" s="39">
        <v>0</v>
      </c>
      <c r="U194" s="39">
        <v>4</v>
      </c>
      <c r="V194" s="39">
        <v>3</v>
      </c>
      <c r="W194" s="39">
        <v>4</v>
      </c>
      <c r="X194" s="39">
        <v>0</v>
      </c>
      <c r="Y194" s="39">
        <v>2</v>
      </c>
      <c r="Z194" s="39">
        <v>4</v>
      </c>
      <c r="AA194" s="39">
        <v>4</v>
      </c>
      <c r="AB194" s="39">
        <v>3</v>
      </c>
      <c r="AC194" s="39">
        <v>2</v>
      </c>
      <c r="AD194" s="39">
        <v>2</v>
      </c>
      <c r="AE194" s="39">
        <v>2</v>
      </c>
      <c r="AF194" s="39">
        <v>0</v>
      </c>
      <c r="AG194" s="39">
        <v>1</v>
      </c>
      <c r="AH194" s="39">
        <v>0</v>
      </c>
      <c r="AI194" s="39">
        <v>34</v>
      </c>
      <c r="AJ194" s="39">
        <v>12</v>
      </c>
    </row>
    <row r="195" spans="1:36" s="39" customFormat="1" ht="10.8" customHeight="1" x14ac:dyDescent="0.2">
      <c r="A195" s="39" t="s">
        <v>33</v>
      </c>
      <c r="B195" s="14" t="s">
        <v>34</v>
      </c>
      <c r="C195" s="14" t="s">
        <v>32</v>
      </c>
      <c r="D195" s="14" t="s">
        <v>721</v>
      </c>
      <c r="E195" s="39">
        <v>137</v>
      </c>
      <c r="F195" s="39">
        <v>3</v>
      </c>
      <c r="H195" s="39">
        <v>141</v>
      </c>
      <c r="I195" s="39">
        <v>1</v>
      </c>
      <c r="J195" s="39">
        <v>2</v>
      </c>
      <c r="K195" s="39">
        <v>2</v>
      </c>
      <c r="L195" s="39">
        <v>1</v>
      </c>
      <c r="M195" s="39">
        <v>5</v>
      </c>
      <c r="N195" s="39">
        <v>2</v>
      </c>
      <c r="O195" s="39">
        <v>2</v>
      </c>
      <c r="P195" s="39">
        <v>5</v>
      </c>
      <c r="Q195" s="39">
        <v>2</v>
      </c>
      <c r="R195" s="39">
        <v>4</v>
      </c>
      <c r="S195" s="39">
        <v>0</v>
      </c>
      <c r="T195" s="39">
        <v>0</v>
      </c>
      <c r="U195" s="39">
        <v>5</v>
      </c>
      <c r="V195" s="39">
        <v>4</v>
      </c>
      <c r="W195" s="39">
        <v>4</v>
      </c>
      <c r="X195" s="39">
        <v>0</v>
      </c>
      <c r="Y195" s="39">
        <v>2</v>
      </c>
      <c r="Z195" s="39">
        <v>2</v>
      </c>
      <c r="AA195" s="39">
        <v>1</v>
      </c>
      <c r="AB195" s="39">
        <v>2</v>
      </c>
      <c r="AC195" s="39">
        <v>1</v>
      </c>
      <c r="AD195" s="39">
        <v>1</v>
      </c>
      <c r="AE195" s="39">
        <v>0</v>
      </c>
      <c r="AF195" s="39">
        <v>0</v>
      </c>
      <c r="AG195" s="39">
        <v>0</v>
      </c>
      <c r="AH195" s="39">
        <v>0</v>
      </c>
      <c r="AI195" s="39">
        <v>7</v>
      </c>
      <c r="AJ195" s="39">
        <v>5</v>
      </c>
    </row>
    <row r="196" spans="1:36" s="39" customFormat="1" ht="10.8" customHeight="1" x14ac:dyDescent="0.2">
      <c r="A196" s="39" t="s">
        <v>33</v>
      </c>
      <c r="B196" s="14" t="s">
        <v>34</v>
      </c>
      <c r="C196" s="187" t="s">
        <v>450</v>
      </c>
      <c r="D196" s="187"/>
      <c r="E196" s="207">
        <v>901</v>
      </c>
      <c r="F196" s="207">
        <v>14</v>
      </c>
      <c r="G196" s="207"/>
      <c r="H196" s="207">
        <v>923</v>
      </c>
      <c r="I196" s="207">
        <v>17</v>
      </c>
      <c r="J196" s="207">
        <v>22</v>
      </c>
      <c r="K196" s="207">
        <v>22</v>
      </c>
      <c r="L196" s="207">
        <v>17</v>
      </c>
      <c r="M196" s="207">
        <v>32</v>
      </c>
      <c r="N196" s="207">
        <v>28</v>
      </c>
      <c r="O196" s="207">
        <v>28</v>
      </c>
      <c r="P196" s="207">
        <v>32</v>
      </c>
      <c r="Q196" s="207">
        <v>29</v>
      </c>
      <c r="R196" s="207">
        <v>25</v>
      </c>
      <c r="S196" s="207">
        <v>0</v>
      </c>
      <c r="T196" s="207">
        <v>0</v>
      </c>
      <c r="U196" s="207">
        <v>15</v>
      </c>
      <c r="V196" s="207">
        <v>16</v>
      </c>
      <c r="W196" s="207">
        <v>17</v>
      </c>
      <c r="X196" s="207">
        <v>0</v>
      </c>
      <c r="Y196" s="207">
        <v>11</v>
      </c>
      <c r="Z196" s="207">
        <v>11</v>
      </c>
      <c r="AA196" s="207">
        <v>13</v>
      </c>
      <c r="AB196" s="207">
        <v>13</v>
      </c>
      <c r="AC196" s="207">
        <v>12</v>
      </c>
      <c r="AD196" s="207">
        <v>10</v>
      </c>
      <c r="AE196" s="207">
        <v>9</v>
      </c>
      <c r="AF196" s="207">
        <v>0</v>
      </c>
      <c r="AG196" s="207">
        <v>13</v>
      </c>
      <c r="AH196" s="207">
        <v>0</v>
      </c>
      <c r="AI196" s="207">
        <v>87</v>
      </c>
      <c r="AJ196" s="207">
        <v>25</v>
      </c>
    </row>
    <row r="197" spans="1:36" s="39" customFormat="1" ht="10.8" customHeight="1" x14ac:dyDescent="0.2">
      <c r="A197" s="39" t="s">
        <v>33</v>
      </c>
      <c r="B197" s="186" t="s">
        <v>451</v>
      </c>
      <c r="C197" s="186"/>
      <c r="D197" s="186"/>
      <c r="E197" s="208">
        <v>901</v>
      </c>
      <c r="F197" s="208">
        <v>14</v>
      </c>
      <c r="G197" s="208"/>
      <c r="H197" s="208">
        <v>923</v>
      </c>
      <c r="I197" s="208">
        <v>17</v>
      </c>
      <c r="J197" s="208">
        <v>22</v>
      </c>
      <c r="K197" s="208">
        <v>22</v>
      </c>
      <c r="L197" s="208">
        <v>17</v>
      </c>
      <c r="M197" s="208">
        <v>32</v>
      </c>
      <c r="N197" s="208">
        <v>28</v>
      </c>
      <c r="O197" s="208">
        <v>28</v>
      </c>
      <c r="P197" s="208">
        <v>32</v>
      </c>
      <c r="Q197" s="208">
        <v>29</v>
      </c>
      <c r="R197" s="208">
        <v>25</v>
      </c>
      <c r="S197" s="208">
        <v>0</v>
      </c>
      <c r="T197" s="208">
        <v>0</v>
      </c>
      <c r="U197" s="208">
        <v>15</v>
      </c>
      <c r="V197" s="208">
        <v>16</v>
      </c>
      <c r="W197" s="208">
        <v>17</v>
      </c>
      <c r="X197" s="208">
        <v>0</v>
      </c>
      <c r="Y197" s="208">
        <v>11</v>
      </c>
      <c r="Z197" s="208">
        <v>11</v>
      </c>
      <c r="AA197" s="208">
        <v>13</v>
      </c>
      <c r="AB197" s="208">
        <v>13</v>
      </c>
      <c r="AC197" s="208">
        <v>12</v>
      </c>
      <c r="AD197" s="208">
        <v>10</v>
      </c>
      <c r="AE197" s="208">
        <v>9</v>
      </c>
      <c r="AF197" s="208">
        <v>0</v>
      </c>
      <c r="AG197" s="208">
        <v>13</v>
      </c>
      <c r="AH197" s="208">
        <v>0</v>
      </c>
      <c r="AI197" s="208">
        <v>87</v>
      </c>
      <c r="AJ197" s="208">
        <v>25</v>
      </c>
    </row>
    <row r="198" spans="1:36" s="39" customFormat="1" ht="10.8" customHeight="1" x14ac:dyDescent="0.2">
      <c r="A198" s="39" t="s">
        <v>33</v>
      </c>
      <c r="B198" s="14" t="s">
        <v>85</v>
      </c>
      <c r="C198" s="14" t="s">
        <v>86</v>
      </c>
      <c r="D198" s="14" t="s">
        <v>338</v>
      </c>
      <c r="E198" s="39">
        <v>0</v>
      </c>
      <c r="F198" s="39">
        <v>0</v>
      </c>
      <c r="H198" s="39">
        <v>1</v>
      </c>
      <c r="I198" s="39">
        <v>1</v>
      </c>
      <c r="J198" s="39">
        <v>1</v>
      </c>
      <c r="K198" s="39">
        <v>1</v>
      </c>
      <c r="L198" s="39">
        <v>1</v>
      </c>
      <c r="M198" s="39">
        <v>1</v>
      </c>
      <c r="N198" s="39">
        <v>1</v>
      </c>
      <c r="O198" s="39">
        <v>1</v>
      </c>
      <c r="P198" s="39">
        <v>1</v>
      </c>
      <c r="Q198" s="39">
        <v>0</v>
      </c>
      <c r="R198" s="39">
        <v>0</v>
      </c>
      <c r="S198" s="39">
        <v>0</v>
      </c>
      <c r="T198" s="39">
        <v>0</v>
      </c>
      <c r="U198" s="39">
        <v>1</v>
      </c>
      <c r="V198" s="39">
        <v>1</v>
      </c>
      <c r="W198" s="39">
        <v>0</v>
      </c>
      <c r="X198" s="39">
        <v>0</v>
      </c>
      <c r="Y198" s="39">
        <v>0</v>
      </c>
      <c r="Z198" s="39">
        <v>0</v>
      </c>
      <c r="AA198" s="39">
        <v>1</v>
      </c>
      <c r="AB198" s="39">
        <v>1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0</v>
      </c>
      <c r="AI198" s="39">
        <v>0</v>
      </c>
      <c r="AJ198" s="39">
        <v>0</v>
      </c>
    </row>
    <row r="199" spans="1:36" s="39" customFormat="1" ht="10.8" customHeight="1" x14ac:dyDescent="0.2">
      <c r="A199" s="39" t="s">
        <v>33</v>
      </c>
      <c r="B199" s="14" t="s">
        <v>85</v>
      </c>
      <c r="C199" s="14" t="s">
        <v>86</v>
      </c>
      <c r="D199" s="14" t="s">
        <v>460</v>
      </c>
      <c r="E199" s="39">
        <v>0</v>
      </c>
      <c r="F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2</v>
      </c>
      <c r="N199" s="39">
        <v>2</v>
      </c>
      <c r="O199" s="39">
        <v>2</v>
      </c>
      <c r="P199" s="39">
        <v>2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1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10</v>
      </c>
      <c r="AH199" s="39">
        <v>0</v>
      </c>
      <c r="AI199" s="39">
        <v>0</v>
      </c>
      <c r="AJ199" s="39">
        <v>0</v>
      </c>
    </row>
    <row r="200" spans="1:36" s="39" customFormat="1" ht="10.8" customHeight="1" x14ac:dyDescent="0.2">
      <c r="A200" s="39" t="s">
        <v>33</v>
      </c>
      <c r="B200" s="14" t="s">
        <v>85</v>
      </c>
      <c r="C200" s="14" t="s">
        <v>86</v>
      </c>
      <c r="D200" s="14" t="s">
        <v>478</v>
      </c>
      <c r="E200" s="39">
        <v>0</v>
      </c>
      <c r="F200" s="39">
        <v>0</v>
      </c>
      <c r="H200" s="39">
        <v>0</v>
      </c>
      <c r="I200" s="39">
        <v>0</v>
      </c>
      <c r="J200" s="39">
        <v>0</v>
      </c>
      <c r="K200" s="39">
        <v>0</v>
      </c>
      <c r="L200" s="39">
        <v>0</v>
      </c>
      <c r="M200" s="39">
        <v>1</v>
      </c>
      <c r="N200" s="39">
        <v>1</v>
      </c>
      <c r="O200" s="39">
        <v>1</v>
      </c>
      <c r="P200" s="39">
        <v>1</v>
      </c>
      <c r="Q200" s="39">
        <v>1</v>
      </c>
      <c r="R200" s="39">
        <v>1</v>
      </c>
      <c r="S200" s="39">
        <v>0</v>
      </c>
      <c r="T200" s="39">
        <v>0</v>
      </c>
      <c r="U200" s="39">
        <v>2</v>
      </c>
      <c r="V200" s="39">
        <v>2</v>
      </c>
      <c r="W200" s="39">
        <v>2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3</v>
      </c>
      <c r="AF200" s="39">
        <v>0</v>
      </c>
      <c r="AG200" s="39">
        <v>5</v>
      </c>
      <c r="AH200" s="39">
        <v>0</v>
      </c>
      <c r="AI200" s="39">
        <v>0</v>
      </c>
      <c r="AJ200" s="39">
        <v>0</v>
      </c>
    </row>
    <row r="201" spans="1:36" s="39" customFormat="1" ht="10.8" customHeight="1" x14ac:dyDescent="0.2">
      <c r="A201" s="39" t="s">
        <v>33</v>
      </c>
      <c r="B201" s="14" t="s">
        <v>85</v>
      </c>
      <c r="C201" s="187" t="s">
        <v>520</v>
      </c>
      <c r="D201" s="187"/>
      <c r="E201" s="207">
        <v>0</v>
      </c>
      <c r="F201" s="207">
        <v>0</v>
      </c>
      <c r="G201" s="207"/>
      <c r="H201" s="207">
        <v>1</v>
      </c>
      <c r="I201" s="207">
        <v>1</v>
      </c>
      <c r="J201" s="207">
        <v>1</v>
      </c>
      <c r="K201" s="207">
        <v>1</v>
      </c>
      <c r="L201" s="207">
        <v>1</v>
      </c>
      <c r="M201" s="207">
        <v>4</v>
      </c>
      <c r="N201" s="207">
        <v>4</v>
      </c>
      <c r="O201" s="207">
        <v>4</v>
      </c>
      <c r="P201" s="207">
        <v>4</v>
      </c>
      <c r="Q201" s="207">
        <v>1</v>
      </c>
      <c r="R201" s="207">
        <v>1</v>
      </c>
      <c r="S201" s="207">
        <v>0</v>
      </c>
      <c r="T201" s="207">
        <v>0</v>
      </c>
      <c r="U201" s="207">
        <v>3</v>
      </c>
      <c r="V201" s="207">
        <v>3</v>
      </c>
      <c r="W201" s="207">
        <v>2</v>
      </c>
      <c r="X201" s="207">
        <v>0</v>
      </c>
      <c r="Y201" s="207">
        <v>1</v>
      </c>
      <c r="Z201" s="207">
        <v>0</v>
      </c>
      <c r="AA201" s="207">
        <v>1</v>
      </c>
      <c r="AB201" s="207">
        <v>1</v>
      </c>
      <c r="AC201" s="207">
        <v>0</v>
      </c>
      <c r="AD201" s="207">
        <v>0</v>
      </c>
      <c r="AE201" s="207">
        <v>3</v>
      </c>
      <c r="AF201" s="207">
        <v>0</v>
      </c>
      <c r="AG201" s="207">
        <v>15</v>
      </c>
      <c r="AH201" s="207">
        <v>0</v>
      </c>
      <c r="AI201" s="207">
        <v>0</v>
      </c>
      <c r="AJ201" s="207">
        <v>0</v>
      </c>
    </row>
    <row r="202" spans="1:36" s="39" customFormat="1" ht="10.8" customHeight="1" x14ac:dyDescent="0.2">
      <c r="A202" s="39" t="s">
        <v>33</v>
      </c>
      <c r="B202" s="14" t="s">
        <v>85</v>
      </c>
      <c r="C202" s="14" t="s">
        <v>219</v>
      </c>
      <c r="D202" s="14" t="s">
        <v>338</v>
      </c>
      <c r="E202" s="39">
        <v>0</v>
      </c>
      <c r="F202" s="39">
        <v>0</v>
      </c>
      <c r="H202" s="39">
        <v>0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2</v>
      </c>
      <c r="R202" s="39">
        <v>2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1</v>
      </c>
      <c r="Z202" s="39">
        <v>1</v>
      </c>
      <c r="AA202" s="39">
        <v>0</v>
      </c>
      <c r="AB202" s="39">
        <v>1</v>
      </c>
      <c r="AC202" s="39">
        <v>0</v>
      </c>
      <c r="AD202" s="39">
        <v>0</v>
      </c>
      <c r="AE202" s="39">
        <v>1</v>
      </c>
      <c r="AF202" s="39">
        <v>0</v>
      </c>
      <c r="AG202" s="39">
        <v>0</v>
      </c>
      <c r="AH202" s="39">
        <v>0</v>
      </c>
      <c r="AI202" s="39">
        <v>0</v>
      </c>
      <c r="AJ202" s="39">
        <v>1</v>
      </c>
    </row>
    <row r="203" spans="1:36" s="39" customFormat="1" ht="10.8" customHeight="1" x14ac:dyDescent="0.2">
      <c r="A203" s="39" t="s">
        <v>33</v>
      </c>
      <c r="B203" s="14" t="s">
        <v>85</v>
      </c>
      <c r="C203" s="14" t="s">
        <v>219</v>
      </c>
      <c r="D203" s="14" t="s">
        <v>460</v>
      </c>
      <c r="E203" s="39">
        <v>0</v>
      </c>
      <c r="F203" s="39">
        <v>0</v>
      </c>
      <c r="H203" s="39">
        <v>1</v>
      </c>
      <c r="I203" s="39">
        <v>0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1</v>
      </c>
      <c r="V203" s="39">
        <v>1</v>
      </c>
      <c r="W203" s="39">
        <v>1</v>
      </c>
      <c r="X203" s="39">
        <v>0</v>
      </c>
      <c r="Y203" s="39">
        <v>1</v>
      </c>
      <c r="Z203" s="39">
        <v>0</v>
      </c>
      <c r="AA203" s="39">
        <v>0</v>
      </c>
      <c r="AB203" s="39">
        <v>0</v>
      </c>
      <c r="AC203" s="39">
        <v>1</v>
      </c>
      <c r="AD203" s="39">
        <v>1</v>
      </c>
      <c r="AE203" s="39">
        <v>0</v>
      </c>
      <c r="AF203" s="39">
        <v>0</v>
      </c>
      <c r="AG203" s="39">
        <v>13</v>
      </c>
      <c r="AH203" s="39">
        <v>0</v>
      </c>
      <c r="AI203" s="39">
        <v>0</v>
      </c>
      <c r="AJ203" s="39">
        <v>1</v>
      </c>
    </row>
    <row r="204" spans="1:36" s="39" customFormat="1" ht="10.8" customHeight="1" x14ac:dyDescent="0.2">
      <c r="A204" s="39" t="s">
        <v>33</v>
      </c>
      <c r="B204" s="14" t="s">
        <v>85</v>
      </c>
      <c r="C204" s="14" t="s">
        <v>219</v>
      </c>
      <c r="D204" s="14" t="s">
        <v>478</v>
      </c>
      <c r="E204" s="39">
        <v>0</v>
      </c>
      <c r="F204" s="39">
        <v>0</v>
      </c>
      <c r="H204" s="39">
        <v>0</v>
      </c>
      <c r="I204" s="39">
        <v>1</v>
      </c>
      <c r="J204" s="39">
        <v>1</v>
      </c>
      <c r="K204" s="39">
        <v>1</v>
      </c>
      <c r="L204" s="39">
        <v>1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1</v>
      </c>
      <c r="V204" s="39">
        <v>1</v>
      </c>
      <c r="W204" s="39">
        <v>1</v>
      </c>
      <c r="X204" s="39">
        <v>0</v>
      </c>
      <c r="Y204" s="39">
        <v>0</v>
      </c>
      <c r="Z204" s="39">
        <v>0</v>
      </c>
      <c r="AA204" s="39">
        <v>1</v>
      </c>
      <c r="AB204" s="39">
        <v>0</v>
      </c>
      <c r="AC204" s="39">
        <v>0</v>
      </c>
      <c r="AD204" s="39">
        <v>2</v>
      </c>
      <c r="AE204" s="39">
        <v>0</v>
      </c>
      <c r="AF204" s="39">
        <v>0</v>
      </c>
      <c r="AG204" s="39">
        <v>1</v>
      </c>
      <c r="AH204" s="39">
        <v>0</v>
      </c>
      <c r="AI204" s="39">
        <v>1</v>
      </c>
      <c r="AJ204" s="39">
        <v>0</v>
      </c>
    </row>
    <row r="205" spans="1:36" s="39" customFormat="1" ht="10.8" customHeight="1" x14ac:dyDescent="0.2">
      <c r="A205" s="39" t="s">
        <v>33</v>
      </c>
      <c r="B205" s="14" t="s">
        <v>85</v>
      </c>
      <c r="C205" s="14" t="s">
        <v>219</v>
      </c>
      <c r="D205" s="14" t="s">
        <v>721</v>
      </c>
      <c r="E205" s="39">
        <v>0</v>
      </c>
      <c r="F205" s="39">
        <v>0</v>
      </c>
      <c r="H205" s="39">
        <v>0</v>
      </c>
      <c r="I205" s="39">
        <v>0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2</v>
      </c>
      <c r="AF205" s="39">
        <v>0</v>
      </c>
      <c r="AG205" s="39">
        <v>1</v>
      </c>
      <c r="AH205" s="39">
        <v>0</v>
      </c>
      <c r="AI205" s="39">
        <v>0</v>
      </c>
      <c r="AJ205" s="39">
        <v>0</v>
      </c>
    </row>
    <row r="206" spans="1:36" s="39" customFormat="1" ht="10.8" customHeight="1" x14ac:dyDescent="0.2">
      <c r="A206" s="39" t="s">
        <v>33</v>
      </c>
      <c r="B206" s="14" t="s">
        <v>85</v>
      </c>
      <c r="C206" s="187" t="s">
        <v>521</v>
      </c>
      <c r="D206" s="187"/>
      <c r="E206" s="207">
        <v>0</v>
      </c>
      <c r="F206" s="207">
        <v>0</v>
      </c>
      <c r="G206" s="207"/>
      <c r="H206" s="207">
        <v>1</v>
      </c>
      <c r="I206" s="207">
        <v>1</v>
      </c>
      <c r="J206" s="207">
        <v>1</v>
      </c>
      <c r="K206" s="207">
        <v>1</v>
      </c>
      <c r="L206" s="207">
        <v>1</v>
      </c>
      <c r="M206" s="207">
        <v>0</v>
      </c>
      <c r="N206" s="207">
        <v>0</v>
      </c>
      <c r="O206" s="207">
        <v>0</v>
      </c>
      <c r="P206" s="207">
        <v>0</v>
      </c>
      <c r="Q206" s="207">
        <v>2</v>
      </c>
      <c r="R206" s="207">
        <v>2</v>
      </c>
      <c r="S206" s="207">
        <v>0</v>
      </c>
      <c r="T206" s="207">
        <v>0</v>
      </c>
      <c r="U206" s="207">
        <v>2</v>
      </c>
      <c r="V206" s="207">
        <v>2</v>
      </c>
      <c r="W206" s="207">
        <v>2</v>
      </c>
      <c r="X206" s="207">
        <v>0</v>
      </c>
      <c r="Y206" s="207">
        <v>2</v>
      </c>
      <c r="Z206" s="207">
        <v>1</v>
      </c>
      <c r="AA206" s="207">
        <v>1</v>
      </c>
      <c r="AB206" s="207">
        <v>1</v>
      </c>
      <c r="AC206" s="207">
        <v>1</v>
      </c>
      <c r="AD206" s="207">
        <v>3</v>
      </c>
      <c r="AE206" s="207">
        <v>3</v>
      </c>
      <c r="AF206" s="207">
        <v>0</v>
      </c>
      <c r="AG206" s="207">
        <v>15</v>
      </c>
      <c r="AH206" s="207">
        <v>0</v>
      </c>
      <c r="AI206" s="207">
        <v>1</v>
      </c>
      <c r="AJ206" s="207">
        <v>2</v>
      </c>
    </row>
    <row r="207" spans="1:36" s="39" customFormat="1" ht="10.8" customHeight="1" x14ac:dyDescent="0.2">
      <c r="A207" s="39" t="s">
        <v>33</v>
      </c>
      <c r="B207" s="14" t="s">
        <v>85</v>
      </c>
      <c r="C207" s="14" t="s">
        <v>225</v>
      </c>
      <c r="D207" s="14" t="s">
        <v>338</v>
      </c>
      <c r="E207" s="39">
        <v>0</v>
      </c>
      <c r="F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2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0</v>
      </c>
      <c r="AI207" s="39">
        <v>0</v>
      </c>
      <c r="AJ207" s="39">
        <v>1</v>
      </c>
    </row>
    <row r="208" spans="1:36" s="39" customFormat="1" ht="10.8" customHeight="1" x14ac:dyDescent="0.2">
      <c r="A208" s="39" t="s">
        <v>33</v>
      </c>
      <c r="B208" s="14" t="s">
        <v>85</v>
      </c>
      <c r="C208" s="14" t="s">
        <v>225</v>
      </c>
      <c r="D208" s="14" t="s">
        <v>460</v>
      </c>
      <c r="E208" s="39">
        <v>0</v>
      </c>
      <c r="F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2</v>
      </c>
      <c r="N208" s="39">
        <v>2</v>
      </c>
      <c r="O208" s="39">
        <v>2</v>
      </c>
      <c r="P208" s="39">
        <v>2</v>
      </c>
      <c r="Q208" s="39">
        <v>0</v>
      </c>
      <c r="R208" s="39">
        <v>0</v>
      </c>
      <c r="S208" s="39">
        <v>0</v>
      </c>
      <c r="T208" s="39">
        <v>0</v>
      </c>
      <c r="U208" s="39">
        <v>1</v>
      </c>
      <c r="V208" s="39">
        <v>1</v>
      </c>
      <c r="W208" s="39">
        <v>1</v>
      </c>
      <c r="X208" s="39">
        <v>0</v>
      </c>
      <c r="Y208" s="39">
        <v>5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16</v>
      </c>
      <c r="AH208" s="39">
        <v>0</v>
      </c>
      <c r="AI208" s="39">
        <v>0</v>
      </c>
      <c r="AJ208" s="39">
        <v>0</v>
      </c>
    </row>
    <row r="209" spans="1:36" s="39" customFormat="1" ht="10.8" customHeight="1" x14ac:dyDescent="0.2">
      <c r="A209" s="39" t="s">
        <v>33</v>
      </c>
      <c r="B209" s="14" t="s">
        <v>85</v>
      </c>
      <c r="C209" s="14" t="s">
        <v>225</v>
      </c>
      <c r="D209" s="14" t="s">
        <v>478</v>
      </c>
      <c r="E209" s="39">
        <v>0</v>
      </c>
      <c r="F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1</v>
      </c>
      <c r="AA209" s="39">
        <v>1</v>
      </c>
      <c r="AB209" s="39">
        <v>1</v>
      </c>
      <c r="AC209" s="39">
        <v>1</v>
      </c>
      <c r="AD209" s="39">
        <v>0</v>
      </c>
      <c r="AE209" s="39">
        <v>0</v>
      </c>
      <c r="AF209" s="39">
        <v>0</v>
      </c>
      <c r="AG209" s="39">
        <v>8</v>
      </c>
      <c r="AH209" s="39">
        <v>0</v>
      </c>
      <c r="AI209" s="39">
        <v>0</v>
      </c>
      <c r="AJ209" s="39">
        <v>0</v>
      </c>
    </row>
    <row r="210" spans="1:36" s="39" customFormat="1" ht="10.8" customHeight="1" x14ac:dyDescent="0.2">
      <c r="A210" s="39" t="s">
        <v>33</v>
      </c>
      <c r="B210" s="14" t="s">
        <v>85</v>
      </c>
      <c r="C210" s="14" t="s">
        <v>225</v>
      </c>
      <c r="D210" s="14" t="s">
        <v>721</v>
      </c>
      <c r="E210" s="39">
        <v>0</v>
      </c>
      <c r="F210" s="39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2</v>
      </c>
      <c r="R210" s="39">
        <v>2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1</v>
      </c>
      <c r="AA210" s="39">
        <v>1</v>
      </c>
      <c r="AB210" s="39">
        <v>1</v>
      </c>
      <c r="AC210" s="39">
        <v>0</v>
      </c>
      <c r="AD210" s="39">
        <v>0</v>
      </c>
      <c r="AE210" s="39">
        <v>0</v>
      </c>
      <c r="AF210" s="39">
        <v>0</v>
      </c>
      <c r="AG210" s="39">
        <v>1</v>
      </c>
      <c r="AH210" s="39">
        <v>0</v>
      </c>
      <c r="AI210" s="39">
        <v>0</v>
      </c>
      <c r="AJ210" s="39">
        <v>2</v>
      </c>
    </row>
    <row r="211" spans="1:36" s="39" customFormat="1" ht="10.8" customHeight="1" x14ac:dyDescent="0.2">
      <c r="A211" s="39" t="s">
        <v>33</v>
      </c>
      <c r="B211" s="14" t="s">
        <v>85</v>
      </c>
      <c r="C211" s="187" t="s">
        <v>522</v>
      </c>
      <c r="D211" s="187"/>
      <c r="E211" s="207">
        <v>0</v>
      </c>
      <c r="F211" s="207">
        <v>0</v>
      </c>
      <c r="G211" s="207"/>
      <c r="H211" s="207">
        <v>0</v>
      </c>
      <c r="I211" s="207">
        <v>0</v>
      </c>
      <c r="J211" s="207">
        <v>0</v>
      </c>
      <c r="K211" s="207">
        <v>0</v>
      </c>
      <c r="L211" s="207">
        <v>0</v>
      </c>
      <c r="M211" s="207">
        <v>2</v>
      </c>
      <c r="N211" s="207">
        <v>2</v>
      </c>
      <c r="O211" s="207">
        <v>2</v>
      </c>
      <c r="P211" s="207">
        <v>2</v>
      </c>
      <c r="Q211" s="207">
        <v>2</v>
      </c>
      <c r="R211" s="207">
        <v>2</v>
      </c>
      <c r="S211" s="207">
        <v>0</v>
      </c>
      <c r="T211" s="207">
        <v>0</v>
      </c>
      <c r="U211" s="207">
        <v>1</v>
      </c>
      <c r="V211" s="207">
        <v>1</v>
      </c>
      <c r="W211" s="207">
        <v>1</v>
      </c>
      <c r="X211" s="207">
        <v>0</v>
      </c>
      <c r="Y211" s="207">
        <v>7</v>
      </c>
      <c r="Z211" s="207">
        <v>2</v>
      </c>
      <c r="AA211" s="207">
        <v>2</v>
      </c>
      <c r="AB211" s="207">
        <v>2</v>
      </c>
      <c r="AC211" s="207">
        <v>1</v>
      </c>
      <c r="AD211" s="207">
        <v>0</v>
      </c>
      <c r="AE211" s="207">
        <v>0</v>
      </c>
      <c r="AF211" s="207">
        <v>0</v>
      </c>
      <c r="AG211" s="207">
        <v>25</v>
      </c>
      <c r="AH211" s="207">
        <v>0</v>
      </c>
      <c r="AI211" s="207">
        <v>0</v>
      </c>
      <c r="AJ211" s="207">
        <v>3</v>
      </c>
    </row>
    <row r="212" spans="1:36" s="39" customFormat="1" ht="10.8" customHeight="1" x14ac:dyDescent="0.2">
      <c r="A212" s="39" t="s">
        <v>33</v>
      </c>
      <c r="B212" s="14" t="s">
        <v>85</v>
      </c>
      <c r="C212" s="14" t="s">
        <v>84</v>
      </c>
      <c r="D212" s="14" t="s">
        <v>338</v>
      </c>
      <c r="E212" s="39">
        <v>0</v>
      </c>
      <c r="F212" s="39">
        <v>0</v>
      </c>
      <c r="H212" s="39">
        <v>0</v>
      </c>
      <c r="I212" s="39">
        <v>4</v>
      </c>
      <c r="J212" s="39">
        <v>4</v>
      </c>
      <c r="K212" s="39">
        <v>4</v>
      </c>
      <c r="L212" s="39">
        <v>4</v>
      </c>
      <c r="M212" s="39">
        <v>3</v>
      </c>
      <c r="N212" s="39">
        <v>3</v>
      </c>
      <c r="O212" s="39">
        <v>3</v>
      </c>
      <c r="P212" s="39">
        <v>3</v>
      </c>
      <c r="Q212" s="39">
        <v>2</v>
      </c>
      <c r="R212" s="39">
        <v>2</v>
      </c>
      <c r="S212" s="39">
        <v>0</v>
      </c>
      <c r="T212" s="39">
        <v>0</v>
      </c>
      <c r="U212" s="39">
        <v>1</v>
      </c>
      <c r="V212" s="39">
        <v>1</v>
      </c>
      <c r="W212" s="39">
        <v>1</v>
      </c>
      <c r="X212" s="39">
        <v>0</v>
      </c>
      <c r="Y212" s="39">
        <v>3</v>
      </c>
      <c r="Z212" s="39">
        <v>1</v>
      </c>
      <c r="AA212" s="39">
        <v>0</v>
      </c>
      <c r="AB212" s="39">
        <v>1</v>
      </c>
      <c r="AC212" s="39">
        <v>1</v>
      </c>
      <c r="AD212" s="39">
        <v>1</v>
      </c>
      <c r="AE212" s="39">
        <v>1</v>
      </c>
      <c r="AF212" s="39">
        <v>0</v>
      </c>
      <c r="AG212" s="39">
        <v>1</v>
      </c>
      <c r="AH212" s="39">
        <v>0</v>
      </c>
      <c r="AI212" s="39">
        <v>0</v>
      </c>
      <c r="AJ212" s="39">
        <v>0</v>
      </c>
    </row>
    <row r="213" spans="1:36" s="39" customFormat="1" ht="10.8" customHeight="1" x14ac:dyDescent="0.2">
      <c r="A213" s="39" t="s">
        <v>33</v>
      </c>
      <c r="B213" s="14" t="s">
        <v>85</v>
      </c>
      <c r="C213" s="14" t="s">
        <v>84</v>
      </c>
      <c r="D213" s="14" t="s">
        <v>460</v>
      </c>
      <c r="E213" s="39">
        <v>1</v>
      </c>
      <c r="F213" s="39">
        <v>0</v>
      </c>
      <c r="H213" s="39">
        <v>1</v>
      </c>
      <c r="I213" s="39">
        <v>4</v>
      </c>
      <c r="J213" s="39">
        <v>4</v>
      </c>
      <c r="K213" s="39">
        <v>4</v>
      </c>
      <c r="L213" s="39">
        <v>4</v>
      </c>
      <c r="M213" s="39">
        <v>0</v>
      </c>
      <c r="N213" s="39">
        <v>0</v>
      </c>
      <c r="O213" s="39">
        <v>0</v>
      </c>
      <c r="P213" s="39">
        <v>0</v>
      </c>
      <c r="Q213" s="39">
        <v>0</v>
      </c>
      <c r="R213" s="39">
        <v>0</v>
      </c>
      <c r="S213" s="39">
        <v>0</v>
      </c>
      <c r="T213" s="39">
        <v>0</v>
      </c>
      <c r="U213" s="39">
        <v>1</v>
      </c>
      <c r="V213" s="39">
        <v>1</v>
      </c>
      <c r="W213" s="39">
        <v>1</v>
      </c>
      <c r="X213" s="39">
        <v>0</v>
      </c>
      <c r="Y213" s="39">
        <v>4</v>
      </c>
      <c r="Z213" s="39">
        <v>2</v>
      </c>
      <c r="AA213" s="39">
        <v>3</v>
      </c>
      <c r="AB213" s="39">
        <v>3</v>
      </c>
      <c r="AC213" s="39">
        <v>4</v>
      </c>
      <c r="AD213" s="39">
        <v>4</v>
      </c>
      <c r="AE213" s="39">
        <v>6</v>
      </c>
      <c r="AF213" s="39">
        <v>0</v>
      </c>
      <c r="AG213" s="39">
        <v>21</v>
      </c>
      <c r="AH213" s="39">
        <v>0</v>
      </c>
      <c r="AI213" s="39">
        <v>0</v>
      </c>
      <c r="AJ213" s="39">
        <v>2</v>
      </c>
    </row>
    <row r="214" spans="1:36" s="39" customFormat="1" ht="10.8" customHeight="1" x14ac:dyDescent="0.2">
      <c r="A214" s="39" t="s">
        <v>33</v>
      </c>
      <c r="B214" s="14" t="s">
        <v>85</v>
      </c>
      <c r="C214" s="14" t="s">
        <v>84</v>
      </c>
      <c r="D214" s="14" t="s">
        <v>478</v>
      </c>
      <c r="E214" s="39">
        <v>0</v>
      </c>
      <c r="F214" s="39">
        <v>0</v>
      </c>
      <c r="H214" s="39">
        <v>0</v>
      </c>
      <c r="I214" s="39">
        <v>2</v>
      </c>
      <c r="J214" s="39">
        <v>2</v>
      </c>
      <c r="K214" s="39">
        <v>2</v>
      </c>
      <c r="L214" s="39">
        <v>2</v>
      </c>
      <c r="M214" s="39">
        <v>3</v>
      </c>
      <c r="N214" s="39">
        <v>3</v>
      </c>
      <c r="O214" s="39">
        <v>3</v>
      </c>
      <c r="P214" s="39">
        <v>3</v>
      </c>
      <c r="Q214" s="39">
        <v>1</v>
      </c>
      <c r="R214" s="39">
        <v>1</v>
      </c>
      <c r="S214" s="39">
        <v>0</v>
      </c>
      <c r="T214" s="39">
        <v>0</v>
      </c>
      <c r="U214" s="39">
        <v>4</v>
      </c>
      <c r="V214" s="39">
        <v>4</v>
      </c>
      <c r="W214" s="39">
        <v>4</v>
      </c>
      <c r="X214" s="39">
        <v>0</v>
      </c>
      <c r="Y214" s="39">
        <v>1</v>
      </c>
      <c r="Z214" s="39">
        <v>2</v>
      </c>
      <c r="AA214" s="39">
        <v>2</v>
      </c>
      <c r="AB214" s="39">
        <v>2</v>
      </c>
      <c r="AC214" s="39">
        <v>9</v>
      </c>
      <c r="AD214" s="39">
        <v>8</v>
      </c>
      <c r="AE214" s="39">
        <v>2</v>
      </c>
      <c r="AF214" s="39">
        <v>0</v>
      </c>
      <c r="AG214" s="39">
        <v>2</v>
      </c>
      <c r="AH214" s="39">
        <v>0</v>
      </c>
      <c r="AI214" s="39">
        <v>1</v>
      </c>
      <c r="AJ214" s="39">
        <v>0</v>
      </c>
    </row>
    <row r="215" spans="1:36" s="39" customFormat="1" ht="10.8" customHeight="1" x14ac:dyDescent="0.2">
      <c r="A215" s="39" t="s">
        <v>33</v>
      </c>
      <c r="B215" s="14" t="s">
        <v>85</v>
      </c>
      <c r="C215" s="14" t="s">
        <v>84</v>
      </c>
      <c r="D215" s="14" t="s">
        <v>721</v>
      </c>
      <c r="E215" s="39">
        <v>0</v>
      </c>
      <c r="F215" s="39">
        <v>0</v>
      </c>
      <c r="H215" s="39">
        <v>0</v>
      </c>
      <c r="I215" s="39">
        <v>2</v>
      </c>
      <c r="J215" s="39">
        <v>2</v>
      </c>
      <c r="K215" s="39">
        <v>2</v>
      </c>
      <c r="L215" s="39">
        <v>2</v>
      </c>
      <c r="M215" s="39">
        <v>1</v>
      </c>
      <c r="N215" s="39">
        <v>1</v>
      </c>
      <c r="O215" s="39">
        <v>1</v>
      </c>
      <c r="P215" s="39">
        <v>1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1</v>
      </c>
      <c r="Z215" s="39">
        <v>1</v>
      </c>
      <c r="AA215" s="39">
        <v>2</v>
      </c>
      <c r="AB215" s="39">
        <v>2</v>
      </c>
      <c r="AC215" s="39">
        <v>1</v>
      </c>
      <c r="AD215" s="39">
        <v>1</v>
      </c>
      <c r="AE215" s="39">
        <v>1</v>
      </c>
      <c r="AF215" s="39">
        <v>0</v>
      </c>
      <c r="AG215" s="39">
        <v>6</v>
      </c>
      <c r="AH215" s="39">
        <v>0</v>
      </c>
      <c r="AI215" s="39">
        <v>0</v>
      </c>
      <c r="AJ215" s="39">
        <v>1</v>
      </c>
    </row>
    <row r="216" spans="1:36" s="39" customFormat="1" ht="10.8" customHeight="1" x14ac:dyDescent="0.2">
      <c r="A216" s="39" t="s">
        <v>33</v>
      </c>
      <c r="B216" s="14" t="s">
        <v>85</v>
      </c>
      <c r="C216" s="187" t="s">
        <v>437</v>
      </c>
      <c r="D216" s="187"/>
      <c r="E216" s="207">
        <v>1</v>
      </c>
      <c r="F216" s="207">
        <v>0</v>
      </c>
      <c r="G216" s="207"/>
      <c r="H216" s="207">
        <v>1</v>
      </c>
      <c r="I216" s="207">
        <v>12</v>
      </c>
      <c r="J216" s="207">
        <v>12</v>
      </c>
      <c r="K216" s="207">
        <v>12</v>
      </c>
      <c r="L216" s="207">
        <v>12</v>
      </c>
      <c r="M216" s="207">
        <v>7</v>
      </c>
      <c r="N216" s="207">
        <v>7</v>
      </c>
      <c r="O216" s="207">
        <v>7</v>
      </c>
      <c r="P216" s="207">
        <v>7</v>
      </c>
      <c r="Q216" s="207">
        <v>3</v>
      </c>
      <c r="R216" s="207">
        <v>3</v>
      </c>
      <c r="S216" s="207">
        <v>0</v>
      </c>
      <c r="T216" s="207">
        <v>0</v>
      </c>
      <c r="U216" s="207">
        <v>6</v>
      </c>
      <c r="V216" s="207">
        <v>6</v>
      </c>
      <c r="W216" s="207">
        <v>6</v>
      </c>
      <c r="X216" s="207">
        <v>0</v>
      </c>
      <c r="Y216" s="207">
        <v>9</v>
      </c>
      <c r="Z216" s="207">
        <v>6</v>
      </c>
      <c r="AA216" s="207">
        <v>7</v>
      </c>
      <c r="AB216" s="207">
        <v>8</v>
      </c>
      <c r="AC216" s="207">
        <v>15</v>
      </c>
      <c r="AD216" s="207">
        <v>14</v>
      </c>
      <c r="AE216" s="207">
        <v>10</v>
      </c>
      <c r="AF216" s="207">
        <v>0</v>
      </c>
      <c r="AG216" s="207">
        <v>30</v>
      </c>
      <c r="AH216" s="207">
        <v>0</v>
      </c>
      <c r="AI216" s="207">
        <v>1</v>
      </c>
      <c r="AJ216" s="207">
        <v>3</v>
      </c>
    </row>
    <row r="217" spans="1:36" s="39" customFormat="1" ht="10.8" customHeight="1" x14ac:dyDescent="0.2">
      <c r="A217" s="39" t="s">
        <v>33</v>
      </c>
      <c r="B217" s="14" t="s">
        <v>85</v>
      </c>
      <c r="C217" s="14" t="s">
        <v>85</v>
      </c>
      <c r="D217" s="14" t="s">
        <v>338</v>
      </c>
      <c r="E217" s="39">
        <v>3</v>
      </c>
      <c r="F217" s="39">
        <v>0</v>
      </c>
      <c r="H217" s="39">
        <v>3</v>
      </c>
      <c r="I217" s="39">
        <v>4</v>
      </c>
      <c r="J217" s="39">
        <v>5</v>
      </c>
      <c r="K217" s="39">
        <v>4</v>
      </c>
      <c r="L217" s="39">
        <v>4</v>
      </c>
      <c r="M217" s="39">
        <v>4</v>
      </c>
      <c r="N217" s="39">
        <v>4</v>
      </c>
      <c r="O217" s="39">
        <v>5</v>
      </c>
      <c r="P217" s="39">
        <v>5</v>
      </c>
      <c r="Q217" s="39">
        <v>5</v>
      </c>
      <c r="R217" s="39">
        <v>5</v>
      </c>
      <c r="S217" s="39">
        <v>0</v>
      </c>
      <c r="T217" s="39">
        <v>0</v>
      </c>
      <c r="U217" s="39">
        <v>10</v>
      </c>
      <c r="V217" s="39">
        <v>10</v>
      </c>
      <c r="W217" s="39">
        <v>9</v>
      </c>
      <c r="X217" s="39">
        <v>0</v>
      </c>
      <c r="Y217" s="39">
        <v>4</v>
      </c>
      <c r="Z217" s="39">
        <v>9</v>
      </c>
      <c r="AA217" s="39">
        <v>8</v>
      </c>
      <c r="AB217" s="39">
        <v>8</v>
      </c>
      <c r="AC217" s="39">
        <v>5</v>
      </c>
      <c r="AD217" s="39">
        <v>4</v>
      </c>
      <c r="AE217" s="39">
        <v>6</v>
      </c>
      <c r="AF217" s="39">
        <v>50</v>
      </c>
      <c r="AG217" s="39">
        <v>4</v>
      </c>
      <c r="AH217" s="39">
        <v>0</v>
      </c>
      <c r="AI217" s="39">
        <v>1</v>
      </c>
      <c r="AJ217" s="39">
        <v>3</v>
      </c>
    </row>
    <row r="218" spans="1:36" s="39" customFormat="1" ht="10.8" customHeight="1" x14ac:dyDescent="0.2">
      <c r="A218" s="39" t="s">
        <v>33</v>
      </c>
      <c r="B218" s="14" t="s">
        <v>85</v>
      </c>
      <c r="C218" s="14" t="s">
        <v>85</v>
      </c>
      <c r="D218" s="14" t="s">
        <v>460</v>
      </c>
      <c r="E218" s="39">
        <v>6</v>
      </c>
      <c r="F218" s="39">
        <v>0</v>
      </c>
      <c r="H218" s="39">
        <v>7</v>
      </c>
      <c r="I218" s="39">
        <v>7</v>
      </c>
      <c r="J218" s="39">
        <v>7</v>
      </c>
      <c r="K218" s="39">
        <v>7</v>
      </c>
      <c r="L218" s="39">
        <v>7</v>
      </c>
      <c r="M218" s="39">
        <v>5</v>
      </c>
      <c r="N218" s="39">
        <v>6</v>
      </c>
      <c r="O218" s="39">
        <v>5</v>
      </c>
      <c r="P218" s="39">
        <v>5</v>
      </c>
      <c r="Q218" s="39">
        <v>2</v>
      </c>
      <c r="R218" s="39">
        <v>2</v>
      </c>
      <c r="S218" s="39">
        <v>0</v>
      </c>
      <c r="T218" s="39">
        <v>0</v>
      </c>
      <c r="U218" s="39">
        <v>2</v>
      </c>
      <c r="V218" s="39">
        <v>2</v>
      </c>
      <c r="W218" s="39">
        <v>1</v>
      </c>
      <c r="X218" s="39">
        <v>0</v>
      </c>
      <c r="Y218" s="39">
        <v>8</v>
      </c>
      <c r="Z218" s="39">
        <v>7</v>
      </c>
      <c r="AA218" s="39">
        <v>8</v>
      </c>
      <c r="AB218" s="39">
        <v>8</v>
      </c>
      <c r="AC218" s="39">
        <v>1</v>
      </c>
      <c r="AD218" s="39">
        <v>0</v>
      </c>
      <c r="AE218" s="39">
        <v>3</v>
      </c>
      <c r="AF218" s="39">
        <v>0</v>
      </c>
      <c r="AG218" s="39">
        <v>41</v>
      </c>
      <c r="AH218" s="39">
        <v>0</v>
      </c>
      <c r="AI218" s="39">
        <v>0</v>
      </c>
      <c r="AJ218" s="39">
        <v>5</v>
      </c>
    </row>
    <row r="219" spans="1:36" s="39" customFormat="1" ht="10.8" customHeight="1" x14ac:dyDescent="0.2">
      <c r="A219" s="39" t="s">
        <v>33</v>
      </c>
      <c r="B219" s="14" t="s">
        <v>85</v>
      </c>
      <c r="C219" s="14" t="s">
        <v>85</v>
      </c>
      <c r="D219" s="14" t="s">
        <v>478</v>
      </c>
      <c r="E219" s="39">
        <v>3</v>
      </c>
      <c r="F219" s="39">
        <v>0</v>
      </c>
      <c r="H219" s="39">
        <v>3</v>
      </c>
      <c r="I219" s="39">
        <v>5</v>
      </c>
      <c r="J219" s="39">
        <v>5</v>
      </c>
      <c r="K219" s="39">
        <v>5</v>
      </c>
      <c r="L219" s="39">
        <v>5</v>
      </c>
      <c r="M219" s="39">
        <v>6</v>
      </c>
      <c r="N219" s="39">
        <v>6</v>
      </c>
      <c r="O219" s="39">
        <v>6</v>
      </c>
      <c r="P219" s="39">
        <v>6</v>
      </c>
      <c r="Q219" s="39">
        <v>5</v>
      </c>
      <c r="R219" s="39">
        <v>5</v>
      </c>
      <c r="S219" s="39">
        <v>0</v>
      </c>
      <c r="T219" s="39">
        <v>0</v>
      </c>
      <c r="U219" s="39">
        <v>5</v>
      </c>
      <c r="V219" s="39">
        <v>5</v>
      </c>
      <c r="W219" s="39">
        <v>7</v>
      </c>
      <c r="X219" s="39">
        <v>0</v>
      </c>
      <c r="Y219" s="39">
        <v>11</v>
      </c>
      <c r="Z219" s="39">
        <v>8</v>
      </c>
      <c r="AA219" s="39">
        <v>3</v>
      </c>
      <c r="AB219" s="39">
        <v>3</v>
      </c>
      <c r="AC219" s="39">
        <v>8</v>
      </c>
      <c r="AD219" s="39">
        <v>8</v>
      </c>
      <c r="AE219" s="39">
        <v>2</v>
      </c>
      <c r="AF219" s="39">
        <v>0</v>
      </c>
      <c r="AG219" s="39">
        <v>29</v>
      </c>
      <c r="AH219" s="39">
        <v>0</v>
      </c>
      <c r="AI219" s="39">
        <v>1</v>
      </c>
      <c r="AJ219" s="39">
        <v>8</v>
      </c>
    </row>
    <row r="220" spans="1:36" s="39" customFormat="1" ht="10.8" customHeight="1" x14ac:dyDescent="0.2">
      <c r="A220" s="39" t="s">
        <v>33</v>
      </c>
      <c r="B220" s="14" t="s">
        <v>85</v>
      </c>
      <c r="C220" s="14" t="s">
        <v>85</v>
      </c>
      <c r="D220" s="14" t="s">
        <v>721</v>
      </c>
      <c r="E220" s="39">
        <v>2</v>
      </c>
      <c r="F220" s="39">
        <v>0</v>
      </c>
      <c r="H220" s="39">
        <v>1</v>
      </c>
      <c r="I220" s="39">
        <v>4</v>
      </c>
      <c r="J220" s="39">
        <v>4</v>
      </c>
      <c r="K220" s="39">
        <v>4</v>
      </c>
      <c r="L220" s="39">
        <v>4</v>
      </c>
      <c r="M220" s="39">
        <v>4</v>
      </c>
      <c r="N220" s="39">
        <v>4</v>
      </c>
      <c r="O220" s="39">
        <v>4</v>
      </c>
      <c r="P220" s="39">
        <v>4</v>
      </c>
      <c r="Q220" s="39">
        <v>4</v>
      </c>
      <c r="R220" s="39">
        <v>4</v>
      </c>
      <c r="S220" s="39">
        <v>0</v>
      </c>
      <c r="T220" s="39">
        <v>0</v>
      </c>
      <c r="U220" s="39">
        <v>1</v>
      </c>
      <c r="V220" s="39">
        <v>1</v>
      </c>
      <c r="W220" s="39">
        <v>1</v>
      </c>
      <c r="X220" s="39">
        <v>0</v>
      </c>
      <c r="Y220" s="39">
        <v>7</v>
      </c>
      <c r="Z220" s="39">
        <v>4</v>
      </c>
      <c r="AA220" s="39">
        <v>2</v>
      </c>
      <c r="AB220" s="39">
        <v>2</v>
      </c>
      <c r="AC220" s="39">
        <v>10</v>
      </c>
      <c r="AD220" s="39">
        <v>6</v>
      </c>
      <c r="AE220" s="39">
        <v>2</v>
      </c>
      <c r="AF220" s="39">
        <v>0</v>
      </c>
      <c r="AG220" s="39">
        <v>7</v>
      </c>
      <c r="AH220" s="39">
        <v>0</v>
      </c>
      <c r="AI220" s="39">
        <v>2</v>
      </c>
      <c r="AJ220" s="39">
        <v>0</v>
      </c>
    </row>
    <row r="221" spans="1:36" s="39" customFormat="1" ht="10.8" customHeight="1" x14ac:dyDescent="0.2">
      <c r="A221" s="39" t="s">
        <v>33</v>
      </c>
      <c r="B221" s="14" t="s">
        <v>85</v>
      </c>
      <c r="C221" s="187" t="s">
        <v>438</v>
      </c>
      <c r="D221" s="187"/>
      <c r="E221" s="207">
        <v>14</v>
      </c>
      <c r="F221" s="207">
        <v>0</v>
      </c>
      <c r="G221" s="207"/>
      <c r="H221" s="207">
        <v>14</v>
      </c>
      <c r="I221" s="207">
        <v>20</v>
      </c>
      <c r="J221" s="207">
        <v>21</v>
      </c>
      <c r="K221" s="207">
        <v>20</v>
      </c>
      <c r="L221" s="207">
        <v>20</v>
      </c>
      <c r="M221" s="207">
        <v>19</v>
      </c>
      <c r="N221" s="207">
        <v>20</v>
      </c>
      <c r="O221" s="207">
        <v>20</v>
      </c>
      <c r="P221" s="207">
        <v>20</v>
      </c>
      <c r="Q221" s="207">
        <v>16</v>
      </c>
      <c r="R221" s="207">
        <v>16</v>
      </c>
      <c r="S221" s="207">
        <v>0</v>
      </c>
      <c r="T221" s="207">
        <v>0</v>
      </c>
      <c r="U221" s="207">
        <v>18</v>
      </c>
      <c r="V221" s="207">
        <v>18</v>
      </c>
      <c r="W221" s="207">
        <v>18</v>
      </c>
      <c r="X221" s="207">
        <v>0</v>
      </c>
      <c r="Y221" s="207">
        <v>30</v>
      </c>
      <c r="Z221" s="207">
        <v>28</v>
      </c>
      <c r="AA221" s="207">
        <v>21</v>
      </c>
      <c r="AB221" s="207">
        <v>21</v>
      </c>
      <c r="AC221" s="207">
        <v>24</v>
      </c>
      <c r="AD221" s="207">
        <v>18</v>
      </c>
      <c r="AE221" s="207">
        <v>13</v>
      </c>
      <c r="AF221" s="207">
        <v>50</v>
      </c>
      <c r="AG221" s="207">
        <v>81</v>
      </c>
      <c r="AH221" s="207">
        <v>0</v>
      </c>
      <c r="AI221" s="207">
        <v>4</v>
      </c>
      <c r="AJ221" s="207">
        <v>16</v>
      </c>
    </row>
    <row r="222" spans="1:36" s="39" customFormat="1" ht="10.8" customHeight="1" x14ac:dyDescent="0.2">
      <c r="A222" s="39" t="s">
        <v>33</v>
      </c>
      <c r="B222" s="14" t="s">
        <v>85</v>
      </c>
      <c r="C222" s="14" t="s">
        <v>87</v>
      </c>
      <c r="D222" s="14" t="s">
        <v>338</v>
      </c>
      <c r="E222" s="39">
        <v>0</v>
      </c>
      <c r="F222" s="39">
        <v>0</v>
      </c>
      <c r="H222" s="39">
        <v>0</v>
      </c>
      <c r="I222" s="39">
        <v>1</v>
      </c>
      <c r="J222" s="39">
        <v>1</v>
      </c>
      <c r="K222" s="39">
        <v>1</v>
      </c>
      <c r="L222" s="39">
        <v>1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1</v>
      </c>
      <c r="X222" s="39">
        <v>0</v>
      </c>
      <c r="Y222" s="39">
        <v>1</v>
      </c>
      <c r="Z222" s="39">
        <v>0</v>
      </c>
      <c r="AA222" s="39">
        <v>1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0</v>
      </c>
      <c r="AI222" s="39">
        <v>0</v>
      </c>
      <c r="AJ222" s="39">
        <v>0</v>
      </c>
    </row>
    <row r="223" spans="1:36" s="39" customFormat="1" ht="10.8" customHeight="1" x14ac:dyDescent="0.2">
      <c r="A223" s="39" t="s">
        <v>33</v>
      </c>
      <c r="B223" s="14" t="s">
        <v>85</v>
      </c>
      <c r="C223" s="14" t="s">
        <v>87</v>
      </c>
      <c r="D223" s="14" t="s">
        <v>460</v>
      </c>
      <c r="E223" s="39">
        <v>0</v>
      </c>
      <c r="F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1</v>
      </c>
      <c r="N223" s="39">
        <v>1</v>
      </c>
      <c r="O223" s="39">
        <v>1</v>
      </c>
      <c r="P223" s="39">
        <v>1</v>
      </c>
      <c r="Q223" s="39">
        <v>0</v>
      </c>
      <c r="R223" s="39">
        <v>0</v>
      </c>
      <c r="S223" s="39">
        <v>0</v>
      </c>
      <c r="T223" s="39">
        <v>0</v>
      </c>
      <c r="U223" s="39">
        <v>1</v>
      </c>
      <c r="V223" s="39">
        <v>1</v>
      </c>
      <c r="W223" s="39">
        <v>1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6</v>
      </c>
      <c r="AH223" s="39">
        <v>0</v>
      </c>
      <c r="AI223" s="39">
        <v>0</v>
      </c>
      <c r="AJ223" s="39">
        <v>0</v>
      </c>
    </row>
    <row r="224" spans="1:36" s="39" customFormat="1" ht="10.8" customHeight="1" x14ac:dyDescent="0.2">
      <c r="A224" s="39" t="s">
        <v>33</v>
      </c>
      <c r="B224" s="14" t="s">
        <v>85</v>
      </c>
      <c r="C224" s="14" t="s">
        <v>87</v>
      </c>
      <c r="D224" s="14" t="s">
        <v>478</v>
      </c>
      <c r="E224" s="39">
        <v>0</v>
      </c>
      <c r="F224" s="39">
        <v>0</v>
      </c>
      <c r="H224" s="39">
        <v>0</v>
      </c>
      <c r="I224" s="39">
        <v>0</v>
      </c>
      <c r="J224" s="39">
        <v>0</v>
      </c>
      <c r="K224" s="39">
        <v>0</v>
      </c>
      <c r="L224" s="39">
        <v>0</v>
      </c>
      <c r="M224" s="39">
        <v>2</v>
      </c>
      <c r="N224" s="39">
        <v>2</v>
      </c>
      <c r="O224" s="39">
        <v>2</v>
      </c>
      <c r="P224" s="39">
        <v>2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1</v>
      </c>
      <c r="AA224" s="39">
        <v>1</v>
      </c>
      <c r="AB224" s="39">
        <v>1</v>
      </c>
      <c r="AC224" s="39">
        <v>4</v>
      </c>
      <c r="AD224" s="39">
        <v>2</v>
      </c>
      <c r="AE224" s="39">
        <v>0</v>
      </c>
      <c r="AF224" s="39">
        <v>0</v>
      </c>
      <c r="AG224" s="39">
        <v>4</v>
      </c>
      <c r="AH224" s="39">
        <v>0</v>
      </c>
      <c r="AI224" s="39">
        <v>0</v>
      </c>
      <c r="AJ224" s="39">
        <v>0</v>
      </c>
    </row>
    <row r="225" spans="1:36" s="39" customFormat="1" ht="10.8" customHeight="1" x14ac:dyDescent="0.2">
      <c r="A225" s="39" t="s">
        <v>33</v>
      </c>
      <c r="B225" s="14" t="s">
        <v>85</v>
      </c>
      <c r="C225" s="187" t="s">
        <v>523</v>
      </c>
      <c r="D225" s="187"/>
      <c r="E225" s="207">
        <v>0</v>
      </c>
      <c r="F225" s="207">
        <v>0</v>
      </c>
      <c r="G225" s="207"/>
      <c r="H225" s="207">
        <v>0</v>
      </c>
      <c r="I225" s="207">
        <v>1</v>
      </c>
      <c r="J225" s="207">
        <v>1</v>
      </c>
      <c r="K225" s="207">
        <v>1</v>
      </c>
      <c r="L225" s="207">
        <v>1</v>
      </c>
      <c r="M225" s="207">
        <v>3</v>
      </c>
      <c r="N225" s="207">
        <v>3</v>
      </c>
      <c r="O225" s="207">
        <v>3</v>
      </c>
      <c r="P225" s="207">
        <v>3</v>
      </c>
      <c r="Q225" s="207">
        <v>0</v>
      </c>
      <c r="R225" s="207">
        <v>0</v>
      </c>
      <c r="S225" s="207">
        <v>0</v>
      </c>
      <c r="T225" s="207">
        <v>0</v>
      </c>
      <c r="U225" s="207">
        <v>1</v>
      </c>
      <c r="V225" s="207">
        <v>1</v>
      </c>
      <c r="W225" s="207">
        <v>2</v>
      </c>
      <c r="X225" s="207">
        <v>0</v>
      </c>
      <c r="Y225" s="207">
        <v>1</v>
      </c>
      <c r="Z225" s="207">
        <v>1</v>
      </c>
      <c r="AA225" s="207">
        <v>2</v>
      </c>
      <c r="AB225" s="207">
        <v>1</v>
      </c>
      <c r="AC225" s="207">
        <v>4</v>
      </c>
      <c r="AD225" s="207">
        <v>2</v>
      </c>
      <c r="AE225" s="207">
        <v>0</v>
      </c>
      <c r="AF225" s="207">
        <v>0</v>
      </c>
      <c r="AG225" s="207">
        <v>10</v>
      </c>
      <c r="AH225" s="207">
        <v>0</v>
      </c>
      <c r="AI225" s="207">
        <v>0</v>
      </c>
      <c r="AJ225" s="207">
        <v>0</v>
      </c>
    </row>
    <row r="226" spans="1:36" s="39" customFormat="1" ht="10.8" customHeight="1" x14ac:dyDescent="0.2">
      <c r="A226" s="39" t="s">
        <v>33</v>
      </c>
      <c r="B226" s="186" t="s">
        <v>438</v>
      </c>
      <c r="C226" s="186"/>
      <c r="D226" s="186"/>
      <c r="E226" s="208">
        <v>15</v>
      </c>
      <c r="F226" s="208">
        <v>0</v>
      </c>
      <c r="G226" s="208"/>
      <c r="H226" s="208">
        <v>17</v>
      </c>
      <c r="I226" s="208">
        <v>35</v>
      </c>
      <c r="J226" s="208">
        <v>36</v>
      </c>
      <c r="K226" s="208">
        <v>35</v>
      </c>
      <c r="L226" s="208">
        <v>35</v>
      </c>
      <c r="M226" s="208">
        <v>35</v>
      </c>
      <c r="N226" s="208">
        <v>36</v>
      </c>
      <c r="O226" s="208">
        <v>36</v>
      </c>
      <c r="P226" s="208">
        <v>36</v>
      </c>
      <c r="Q226" s="208">
        <v>24</v>
      </c>
      <c r="R226" s="208">
        <v>24</v>
      </c>
      <c r="S226" s="208">
        <v>0</v>
      </c>
      <c r="T226" s="208">
        <v>0</v>
      </c>
      <c r="U226" s="208">
        <v>31</v>
      </c>
      <c r="V226" s="208">
        <v>31</v>
      </c>
      <c r="W226" s="208">
        <v>31</v>
      </c>
      <c r="X226" s="208">
        <v>0</v>
      </c>
      <c r="Y226" s="208">
        <v>50</v>
      </c>
      <c r="Z226" s="208">
        <v>38</v>
      </c>
      <c r="AA226" s="208">
        <v>34</v>
      </c>
      <c r="AB226" s="208">
        <v>34</v>
      </c>
      <c r="AC226" s="208">
        <v>45</v>
      </c>
      <c r="AD226" s="208">
        <v>37</v>
      </c>
      <c r="AE226" s="208">
        <v>29</v>
      </c>
      <c r="AF226" s="208">
        <v>50</v>
      </c>
      <c r="AG226" s="208">
        <v>176</v>
      </c>
      <c r="AH226" s="208">
        <v>0</v>
      </c>
      <c r="AI226" s="208">
        <v>6</v>
      </c>
      <c r="AJ226" s="208">
        <v>24</v>
      </c>
    </row>
    <row r="227" spans="1:36" s="39" customFormat="1" ht="10.8" customHeight="1" x14ac:dyDescent="0.2">
      <c r="A227" s="39" t="s">
        <v>33</v>
      </c>
      <c r="B227" s="14" t="s">
        <v>161</v>
      </c>
      <c r="C227" s="14" t="s">
        <v>196</v>
      </c>
      <c r="D227" s="14" t="s">
        <v>338</v>
      </c>
      <c r="E227" s="39">
        <v>0</v>
      </c>
      <c r="F227" s="39">
        <v>0</v>
      </c>
      <c r="H227" s="39">
        <v>1</v>
      </c>
      <c r="I227" s="39">
        <v>2</v>
      </c>
      <c r="J227" s="39">
        <v>2</v>
      </c>
      <c r="K227" s="39">
        <v>2</v>
      </c>
      <c r="L227" s="39">
        <v>2</v>
      </c>
      <c r="M227" s="39">
        <v>2</v>
      </c>
      <c r="N227" s="39">
        <v>2</v>
      </c>
      <c r="O227" s="39">
        <v>2</v>
      </c>
      <c r="P227" s="39">
        <v>2</v>
      </c>
      <c r="Q227" s="39">
        <v>1</v>
      </c>
      <c r="R227" s="39">
        <v>1</v>
      </c>
      <c r="S227" s="39">
        <v>0</v>
      </c>
      <c r="T227" s="39">
        <v>0</v>
      </c>
      <c r="U227" s="39">
        <v>3</v>
      </c>
      <c r="V227" s="39">
        <v>3</v>
      </c>
      <c r="W227" s="39">
        <v>3</v>
      </c>
      <c r="X227" s="39">
        <v>0</v>
      </c>
      <c r="Y227" s="39">
        <v>5</v>
      </c>
      <c r="Z227" s="39">
        <v>1</v>
      </c>
      <c r="AA227" s="39">
        <v>2</v>
      </c>
      <c r="AB227" s="39">
        <v>2</v>
      </c>
      <c r="AC227" s="39">
        <v>3</v>
      </c>
      <c r="AD227" s="39">
        <v>1</v>
      </c>
      <c r="AE227" s="39">
        <v>0</v>
      </c>
      <c r="AF227" s="39">
        <v>0</v>
      </c>
      <c r="AG227" s="39">
        <v>0</v>
      </c>
      <c r="AH227" s="39">
        <v>0</v>
      </c>
      <c r="AI227" s="39">
        <v>0</v>
      </c>
      <c r="AJ227" s="39">
        <v>0</v>
      </c>
    </row>
    <row r="228" spans="1:36" s="39" customFormat="1" ht="10.8" customHeight="1" x14ac:dyDescent="0.2">
      <c r="A228" s="39" t="s">
        <v>33</v>
      </c>
      <c r="B228" s="14" t="s">
        <v>161</v>
      </c>
      <c r="C228" s="14" t="s">
        <v>196</v>
      </c>
      <c r="D228" s="14" t="s">
        <v>460</v>
      </c>
      <c r="E228" s="39">
        <v>0</v>
      </c>
      <c r="F228" s="39">
        <v>0</v>
      </c>
      <c r="H228" s="39">
        <v>0</v>
      </c>
      <c r="I228" s="39">
        <v>0</v>
      </c>
      <c r="J228" s="39">
        <v>0</v>
      </c>
      <c r="K228" s="39">
        <v>0</v>
      </c>
      <c r="L228" s="39">
        <v>0</v>
      </c>
      <c r="M228" s="39">
        <v>2</v>
      </c>
      <c r="N228" s="39">
        <v>2</v>
      </c>
      <c r="O228" s="39">
        <v>2</v>
      </c>
      <c r="P228" s="39">
        <v>2</v>
      </c>
      <c r="Q228" s="39">
        <v>7</v>
      </c>
      <c r="R228" s="39">
        <v>7</v>
      </c>
      <c r="S228" s="39">
        <v>0</v>
      </c>
      <c r="T228" s="39">
        <v>0</v>
      </c>
      <c r="U228" s="39">
        <v>0</v>
      </c>
      <c r="V228" s="39">
        <v>0</v>
      </c>
      <c r="W228" s="39">
        <v>0</v>
      </c>
      <c r="X228" s="39">
        <v>0</v>
      </c>
      <c r="Y228" s="39">
        <v>1</v>
      </c>
      <c r="Z228" s="39">
        <v>0</v>
      </c>
      <c r="AA228" s="39">
        <v>0</v>
      </c>
      <c r="AB228" s="39">
        <v>0</v>
      </c>
      <c r="AC228" s="39">
        <v>1</v>
      </c>
      <c r="AD228" s="39">
        <v>1</v>
      </c>
      <c r="AE228" s="39">
        <v>0</v>
      </c>
      <c r="AF228" s="39">
        <v>0</v>
      </c>
      <c r="AG228" s="39">
        <v>14</v>
      </c>
      <c r="AH228" s="39">
        <v>0</v>
      </c>
      <c r="AI228" s="39">
        <v>0</v>
      </c>
      <c r="AJ228" s="39">
        <v>1</v>
      </c>
    </row>
    <row r="229" spans="1:36" s="39" customFormat="1" ht="10.8" customHeight="1" x14ac:dyDescent="0.2">
      <c r="A229" s="39" t="s">
        <v>33</v>
      </c>
      <c r="B229" s="14" t="s">
        <v>161</v>
      </c>
      <c r="C229" s="14" t="s">
        <v>196</v>
      </c>
      <c r="D229" s="14" t="s">
        <v>478</v>
      </c>
      <c r="E229" s="39">
        <v>0</v>
      </c>
      <c r="F229" s="39">
        <v>0</v>
      </c>
      <c r="H229" s="39">
        <v>0</v>
      </c>
      <c r="I229" s="39">
        <v>3</v>
      </c>
      <c r="J229" s="39">
        <v>3</v>
      </c>
      <c r="K229" s="39">
        <v>3</v>
      </c>
      <c r="L229" s="39">
        <v>3</v>
      </c>
      <c r="M229" s="39">
        <v>3</v>
      </c>
      <c r="N229" s="39">
        <v>2</v>
      </c>
      <c r="O229" s="39">
        <v>3</v>
      </c>
      <c r="P229" s="39">
        <v>2</v>
      </c>
      <c r="Q229" s="39">
        <v>3</v>
      </c>
      <c r="R229" s="39">
        <v>3</v>
      </c>
      <c r="S229" s="39">
        <v>0</v>
      </c>
      <c r="T229" s="39">
        <v>0</v>
      </c>
      <c r="U229" s="39">
        <v>2</v>
      </c>
      <c r="V229" s="39">
        <v>2</v>
      </c>
      <c r="W229" s="39">
        <v>2</v>
      </c>
      <c r="X229" s="39">
        <v>0</v>
      </c>
      <c r="Y229" s="39">
        <v>3</v>
      </c>
      <c r="Z229" s="39">
        <v>0</v>
      </c>
      <c r="AA229" s="39">
        <v>0</v>
      </c>
      <c r="AB229" s="39">
        <v>0</v>
      </c>
      <c r="AC229" s="39">
        <v>3</v>
      </c>
      <c r="AD229" s="39">
        <v>2</v>
      </c>
      <c r="AE229" s="39">
        <v>5</v>
      </c>
      <c r="AF229" s="39">
        <v>0</v>
      </c>
      <c r="AG229" s="39">
        <v>8</v>
      </c>
      <c r="AH229" s="39">
        <v>0</v>
      </c>
      <c r="AI229" s="39">
        <v>0</v>
      </c>
      <c r="AJ229" s="39">
        <v>0</v>
      </c>
    </row>
    <row r="230" spans="1:36" s="39" customFormat="1" ht="10.8" customHeight="1" x14ac:dyDescent="0.2">
      <c r="A230" s="39" t="s">
        <v>33</v>
      </c>
      <c r="B230" s="14" t="s">
        <v>161</v>
      </c>
      <c r="C230" s="187" t="s">
        <v>524</v>
      </c>
      <c r="D230" s="187"/>
      <c r="E230" s="207">
        <v>0</v>
      </c>
      <c r="F230" s="207">
        <v>0</v>
      </c>
      <c r="G230" s="207"/>
      <c r="H230" s="207">
        <v>1</v>
      </c>
      <c r="I230" s="207">
        <v>5</v>
      </c>
      <c r="J230" s="207">
        <v>5</v>
      </c>
      <c r="K230" s="207">
        <v>5</v>
      </c>
      <c r="L230" s="207">
        <v>5</v>
      </c>
      <c r="M230" s="207">
        <v>7</v>
      </c>
      <c r="N230" s="207">
        <v>6</v>
      </c>
      <c r="O230" s="207">
        <v>7</v>
      </c>
      <c r="P230" s="207">
        <v>6</v>
      </c>
      <c r="Q230" s="207">
        <v>11</v>
      </c>
      <c r="R230" s="207">
        <v>11</v>
      </c>
      <c r="S230" s="207">
        <v>0</v>
      </c>
      <c r="T230" s="207">
        <v>0</v>
      </c>
      <c r="U230" s="207">
        <v>5</v>
      </c>
      <c r="V230" s="207">
        <v>5</v>
      </c>
      <c r="W230" s="207">
        <v>5</v>
      </c>
      <c r="X230" s="207">
        <v>0</v>
      </c>
      <c r="Y230" s="207">
        <v>9</v>
      </c>
      <c r="Z230" s="207">
        <v>1</v>
      </c>
      <c r="AA230" s="207">
        <v>2</v>
      </c>
      <c r="AB230" s="207">
        <v>2</v>
      </c>
      <c r="AC230" s="207">
        <v>7</v>
      </c>
      <c r="AD230" s="207">
        <v>4</v>
      </c>
      <c r="AE230" s="207">
        <v>5</v>
      </c>
      <c r="AF230" s="207">
        <v>0</v>
      </c>
      <c r="AG230" s="207">
        <v>22</v>
      </c>
      <c r="AH230" s="207">
        <v>0</v>
      </c>
      <c r="AI230" s="207">
        <v>0</v>
      </c>
      <c r="AJ230" s="207">
        <v>1</v>
      </c>
    </row>
    <row r="231" spans="1:36" s="39" customFormat="1" ht="10.8" customHeight="1" x14ac:dyDescent="0.2">
      <c r="A231" s="39" t="s">
        <v>33</v>
      </c>
      <c r="B231" s="14" t="s">
        <v>161</v>
      </c>
      <c r="C231" s="14" t="s">
        <v>160</v>
      </c>
      <c r="D231" s="14" t="s">
        <v>338</v>
      </c>
      <c r="E231" s="39">
        <v>0</v>
      </c>
      <c r="F231" s="39">
        <v>0</v>
      </c>
      <c r="H231" s="39">
        <v>0</v>
      </c>
      <c r="I231" s="39">
        <v>4</v>
      </c>
      <c r="J231" s="39">
        <v>4</v>
      </c>
      <c r="K231" s="39">
        <v>4</v>
      </c>
      <c r="L231" s="39">
        <v>4</v>
      </c>
      <c r="M231" s="39">
        <v>3</v>
      </c>
      <c r="N231" s="39">
        <v>3</v>
      </c>
      <c r="O231" s="39">
        <v>3</v>
      </c>
      <c r="P231" s="39">
        <v>3</v>
      </c>
      <c r="Q231" s="39">
        <v>5</v>
      </c>
      <c r="R231" s="39">
        <v>5</v>
      </c>
      <c r="S231" s="39">
        <v>0</v>
      </c>
      <c r="T231" s="39">
        <v>0</v>
      </c>
      <c r="U231" s="39">
        <v>5</v>
      </c>
      <c r="V231" s="39">
        <v>5</v>
      </c>
      <c r="W231" s="39">
        <v>5</v>
      </c>
      <c r="X231" s="39">
        <v>0</v>
      </c>
      <c r="Y231" s="39">
        <v>6</v>
      </c>
      <c r="Z231" s="39">
        <v>5</v>
      </c>
      <c r="AA231" s="39">
        <v>5</v>
      </c>
      <c r="AB231" s="39">
        <v>6</v>
      </c>
      <c r="AC231" s="39">
        <v>8</v>
      </c>
      <c r="AD231" s="39">
        <v>8</v>
      </c>
      <c r="AE231" s="39">
        <v>0</v>
      </c>
      <c r="AF231" s="39">
        <v>0</v>
      </c>
      <c r="AG231" s="39">
        <v>0</v>
      </c>
      <c r="AH231" s="39">
        <v>0</v>
      </c>
      <c r="AI231" s="39">
        <v>0</v>
      </c>
      <c r="AJ231" s="39">
        <v>9</v>
      </c>
    </row>
    <row r="232" spans="1:36" s="39" customFormat="1" ht="10.8" customHeight="1" x14ac:dyDescent="0.2">
      <c r="A232" s="39" t="s">
        <v>33</v>
      </c>
      <c r="B232" s="14" t="s">
        <v>161</v>
      </c>
      <c r="C232" s="14" t="s">
        <v>160</v>
      </c>
      <c r="D232" s="14" t="s">
        <v>460</v>
      </c>
      <c r="E232" s="39">
        <v>0</v>
      </c>
      <c r="F232" s="39">
        <v>1</v>
      </c>
      <c r="H232" s="39">
        <v>0</v>
      </c>
      <c r="I232" s="39">
        <v>7</v>
      </c>
      <c r="J232" s="39">
        <v>7</v>
      </c>
      <c r="K232" s="39">
        <v>7</v>
      </c>
      <c r="L232" s="39">
        <v>7</v>
      </c>
      <c r="M232" s="39">
        <v>5</v>
      </c>
      <c r="N232" s="39">
        <v>5</v>
      </c>
      <c r="O232" s="39">
        <v>5</v>
      </c>
      <c r="P232" s="39">
        <v>5</v>
      </c>
      <c r="Q232" s="39">
        <v>8</v>
      </c>
      <c r="R232" s="39">
        <v>8</v>
      </c>
      <c r="S232" s="39">
        <v>0</v>
      </c>
      <c r="T232" s="39">
        <v>0</v>
      </c>
      <c r="U232" s="39">
        <v>3</v>
      </c>
      <c r="V232" s="39">
        <v>3</v>
      </c>
      <c r="W232" s="39">
        <v>3</v>
      </c>
      <c r="X232" s="39">
        <v>0</v>
      </c>
      <c r="Y232" s="39">
        <v>7</v>
      </c>
      <c r="Z232" s="39">
        <v>4</v>
      </c>
      <c r="AA232" s="39">
        <v>4</v>
      </c>
      <c r="AB232" s="39">
        <v>4</v>
      </c>
      <c r="AC232" s="39">
        <v>5</v>
      </c>
      <c r="AD232" s="39">
        <v>5</v>
      </c>
      <c r="AE232" s="39">
        <v>5</v>
      </c>
      <c r="AF232" s="39">
        <v>0</v>
      </c>
      <c r="AG232" s="39">
        <v>27</v>
      </c>
      <c r="AH232" s="39">
        <v>0</v>
      </c>
      <c r="AI232" s="39">
        <v>0</v>
      </c>
      <c r="AJ232" s="39">
        <v>6</v>
      </c>
    </row>
    <row r="233" spans="1:36" s="39" customFormat="1" ht="10.8" customHeight="1" x14ac:dyDescent="0.2">
      <c r="A233" s="39" t="s">
        <v>33</v>
      </c>
      <c r="B233" s="14" t="s">
        <v>161</v>
      </c>
      <c r="C233" s="14" t="s">
        <v>160</v>
      </c>
      <c r="D233" s="14" t="s">
        <v>478</v>
      </c>
      <c r="E233" s="39">
        <v>0</v>
      </c>
      <c r="F233" s="39">
        <v>0</v>
      </c>
      <c r="H233" s="39">
        <v>0</v>
      </c>
      <c r="I233" s="39">
        <v>6</v>
      </c>
      <c r="J233" s="39">
        <v>6</v>
      </c>
      <c r="K233" s="39">
        <v>6</v>
      </c>
      <c r="L233" s="39">
        <v>6</v>
      </c>
      <c r="M233" s="39">
        <v>4</v>
      </c>
      <c r="N233" s="39">
        <v>4</v>
      </c>
      <c r="O233" s="39">
        <v>4</v>
      </c>
      <c r="P233" s="39">
        <v>4</v>
      </c>
      <c r="Q233" s="39">
        <v>4</v>
      </c>
      <c r="R233" s="39">
        <v>4</v>
      </c>
      <c r="S233" s="39">
        <v>0</v>
      </c>
      <c r="T233" s="39">
        <v>0</v>
      </c>
      <c r="U233" s="39">
        <v>6</v>
      </c>
      <c r="V233" s="39">
        <v>6</v>
      </c>
      <c r="W233" s="39">
        <v>6</v>
      </c>
      <c r="X233" s="39">
        <v>0</v>
      </c>
      <c r="Y233" s="39">
        <v>1</v>
      </c>
      <c r="Z233" s="39">
        <v>1</v>
      </c>
      <c r="AA233" s="39">
        <v>1</v>
      </c>
      <c r="AB233" s="39">
        <v>1</v>
      </c>
      <c r="AC233" s="39">
        <v>6</v>
      </c>
      <c r="AD233" s="39">
        <v>5</v>
      </c>
      <c r="AE233" s="39">
        <v>11</v>
      </c>
      <c r="AF233" s="39">
        <v>0</v>
      </c>
      <c r="AG233" s="39">
        <v>3</v>
      </c>
      <c r="AH233" s="39">
        <v>0</v>
      </c>
      <c r="AI233" s="39">
        <v>1</v>
      </c>
      <c r="AJ233" s="39">
        <v>3</v>
      </c>
    </row>
    <row r="234" spans="1:36" s="39" customFormat="1" ht="10.8" customHeight="1" x14ac:dyDescent="0.2">
      <c r="A234" s="39" t="s">
        <v>33</v>
      </c>
      <c r="B234" s="14" t="s">
        <v>161</v>
      </c>
      <c r="C234" s="14" t="s">
        <v>160</v>
      </c>
      <c r="D234" s="14" t="s">
        <v>721</v>
      </c>
      <c r="E234" s="39">
        <v>0</v>
      </c>
      <c r="F234" s="39">
        <v>1</v>
      </c>
      <c r="H234" s="39">
        <v>0</v>
      </c>
      <c r="I234" s="39">
        <v>8</v>
      </c>
      <c r="J234" s="39">
        <v>8</v>
      </c>
      <c r="K234" s="39">
        <v>8</v>
      </c>
      <c r="L234" s="39">
        <v>8</v>
      </c>
      <c r="M234" s="39">
        <v>3</v>
      </c>
      <c r="N234" s="39">
        <v>3</v>
      </c>
      <c r="O234" s="39">
        <v>3</v>
      </c>
      <c r="P234" s="39">
        <v>3</v>
      </c>
      <c r="Q234" s="39">
        <v>3</v>
      </c>
      <c r="R234" s="39">
        <v>3</v>
      </c>
      <c r="S234" s="39">
        <v>0</v>
      </c>
      <c r="T234" s="39">
        <v>0</v>
      </c>
      <c r="U234" s="39">
        <v>1</v>
      </c>
      <c r="V234" s="39">
        <v>1</v>
      </c>
      <c r="W234" s="39">
        <v>1</v>
      </c>
      <c r="X234" s="39">
        <v>0</v>
      </c>
      <c r="Y234" s="39">
        <v>2</v>
      </c>
      <c r="Z234" s="39">
        <v>3</v>
      </c>
      <c r="AA234" s="39">
        <v>4</v>
      </c>
      <c r="AB234" s="39">
        <v>4</v>
      </c>
      <c r="AC234" s="39">
        <v>1</v>
      </c>
      <c r="AD234" s="39">
        <v>1</v>
      </c>
      <c r="AE234" s="39">
        <v>0</v>
      </c>
      <c r="AF234" s="39">
        <v>0</v>
      </c>
      <c r="AG234" s="39">
        <v>1</v>
      </c>
      <c r="AH234" s="39">
        <v>0</v>
      </c>
      <c r="AI234" s="39">
        <v>1</v>
      </c>
      <c r="AJ234" s="39">
        <v>4</v>
      </c>
    </row>
    <row r="235" spans="1:36" s="39" customFormat="1" ht="10.8" customHeight="1" x14ac:dyDescent="0.2">
      <c r="A235" s="39" t="s">
        <v>33</v>
      </c>
      <c r="B235" s="14" t="s">
        <v>161</v>
      </c>
      <c r="C235" s="187" t="s">
        <v>525</v>
      </c>
      <c r="D235" s="187"/>
      <c r="E235" s="207">
        <v>0</v>
      </c>
      <c r="F235" s="207">
        <v>2</v>
      </c>
      <c r="G235" s="207"/>
      <c r="H235" s="207">
        <v>0</v>
      </c>
      <c r="I235" s="207">
        <v>25</v>
      </c>
      <c r="J235" s="207">
        <v>25</v>
      </c>
      <c r="K235" s="207">
        <v>25</v>
      </c>
      <c r="L235" s="207">
        <v>25</v>
      </c>
      <c r="M235" s="207">
        <v>15</v>
      </c>
      <c r="N235" s="207">
        <v>15</v>
      </c>
      <c r="O235" s="207">
        <v>15</v>
      </c>
      <c r="P235" s="207">
        <v>15</v>
      </c>
      <c r="Q235" s="207">
        <v>20</v>
      </c>
      <c r="R235" s="207">
        <v>20</v>
      </c>
      <c r="S235" s="207">
        <v>0</v>
      </c>
      <c r="T235" s="207">
        <v>0</v>
      </c>
      <c r="U235" s="207">
        <v>15</v>
      </c>
      <c r="V235" s="207">
        <v>15</v>
      </c>
      <c r="W235" s="207">
        <v>15</v>
      </c>
      <c r="X235" s="207">
        <v>0</v>
      </c>
      <c r="Y235" s="207">
        <v>16</v>
      </c>
      <c r="Z235" s="207">
        <v>13</v>
      </c>
      <c r="AA235" s="207">
        <v>14</v>
      </c>
      <c r="AB235" s="207">
        <v>15</v>
      </c>
      <c r="AC235" s="207">
        <v>20</v>
      </c>
      <c r="AD235" s="207">
        <v>19</v>
      </c>
      <c r="AE235" s="207">
        <v>16</v>
      </c>
      <c r="AF235" s="207">
        <v>0</v>
      </c>
      <c r="AG235" s="207">
        <v>31</v>
      </c>
      <c r="AH235" s="207">
        <v>0</v>
      </c>
      <c r="AI235" s="207">
        <v>2</v>
      </c>
      <c r="AJ235" s="207">
        <v>22</v>
      </c>
    </row>
    <row r="236" spans="1:36" s="39" customFormat="1" ht="10.8" customHeight="1" x14ac:dyDescent="0.2">
      <c r="A236" s="39" t="s">
        <v>33</v>
      </c>
      <c r="B236" s="186" t="s">
        <v>440</v>
      </c>
      <c r="C236" s="186"/>
      <c r="D236" s="186"/>
      <c r="E236" s="208">
        <v>0</v>
      </c>
      <c r="F236" s="208">
        <v>2</v>
      </c>
      <c r="G236" s="208"/>
      <c r="H236" s="208">
        <v>1</v>
      </c>
      <c r="I236" s="208">
        <v>30</v>
      </c>
      <c r="J236" s="208">
        <v>30</v>
      </c>
      <c r="K236" s="208">
        <v>30</v>
      </c>
      <c r="L236" s="208">
        <v>30</v>
      </c>
      <c r="M236" s="208">
        <v>22</v>
      </c>
      <c r="N236" s="208">
        <v>21</v>
      </c>
      <c r="O236" s="208">
        <v>22</v>
      </c>
      <c r="P236" s="208">
        <v>21</v>
      </c>
      <c r="Q236" s="208">
        <v>31</v>
      </c>
      <c r="R236" s="208">
        <v>31</v>
      </c>
      <c r="S236" s="208">
        <v>0</v>
      </c>
      <c r="T236" s="208">
        <v>0</v>
      </c>
      <c r="U236" s="208">
        <v>20</v>
      </c>
      <c r="V236" s="208">
        <v>20</v>
      </c>
      <c r="W236" s="208">
        <v>20</v>
      </c>
      <c r="X236" s="208">
        <v>0</v>
      </c>
      <c r="Y236" s="208">
        <v>25</v>
      </c>
      <c r="Z236" s="208">
        <v>14</v>
      </c>
      <c r="AA236" s="208">
        <v>16</v>
      </c>
      <c r="AB236" s="208">
        <v>17</v>
      </c>
      <c r="AC236" s="208">
        <v>27</v>
      </c>
      <c r="AD236" s="208">
        <v>23</v>
      </c>
      <c r="AE236" s="208">
        <v>21</v>
      </c>
      <c r="AF236" s="208">
        <v>0</v>
      </c>
      <c r="AG236" s="208">
        <v>53</v>
      </c>
      <c r="AH236" s="208">
        <v>0</v>
      </c>
      <c r="AI236" s="208">
        <v>2</v>
      </c>
      <c r="AJ236" s="208">
        <v>23</v>
      </c>
    </row>
    <row r="237" spans="1:36" s="39" customFormat="1" ht="10.8" customHeight="1" x14ac:dyDescent="0.2">
      <c r="A237" s="39" t="s">
        <v>33</v>
      </c>
      <c r="B237" s="14" t="s">
        <v>56</v>
      </c>
      <c r="C237" s="14" t="s">
        <v>205</v>
      </c>
      <c r="D237" s="14" t="s">
        <v>338</v>
      </c>
      <c r="E237" s="39">
        <v>2</v>
      </c>
      <c r="F237" s="39">
        <v>1</v>
      </c>
      <c r="H237" s="39">
        <v>2</v>
      </c>
      <c r="I237" s="39">
        <v>4</v>
      </c>
      <c r="J237" s="39">
        <v>4</v>
      </c>
      <c r="K237" s="39">
        <v>4</v>
      </c>
      <c r="L237" s="39">
        <v>4</v>
      </c>
      <c r="M237" s="39">
        <v>5</v>
      </c>
      <c r="N237" s="39">
        <v>5</v>
      </c>
      <c r="O237" s="39">
        <v>5</v>
      </c>
      <c r="P237" s="39">
        <v>5</v>
      </c>
      <c r="Q237" s="39">
        <v>5</v>
      </c>
      <c r="R237" s="39">
        <v>5</v>
      </c>
      <c r="S237" s="39">
        <v>0</v>
      </c>
      <c r="T237" s="39">
        <v>0</v>
      </c>
      <c r="U237" s="39">
        <v>9</v>
      </c>
      <c r="V237" s="39">
        <v>13</v>
      </c>
      <c r="W237" s="39">
        <v>11</v>
      </c>
      <c r="X237" s="39">
        <v>0</v>
      </c>
      <c r="Y237" s="39">
        <v>7</v>
      </c>
      <c r="Z237" s="39">
        <v>1</v>
      </c>
      <c r="AA237" s="39">
        <v>2</v>
      </c>
      <c r="AB237" s="39">
        <v>2</v>
      </c>
      <c r="AC237" s="39">
        <v>4</v>
      </c>
      <c r="AD237" s="39">
        <v>3</v>
      </c>
      <c r="AE237" s="39">
        <v>0</v>
      </c>
      <c r="AF237" s="39">
        <v>0</v>
      </c>
      <c r="AG237" s="39">
        <v>1</v>
      </c>
      <c r="AH237" s="39">
        <v>0</v>
      </c>
      <c r="AI237" s="39">
        <v>1</v>
      </c>
      <c r="AJ237" s="39">
        <v>8</v>
      </c>
    </row>
    <row r="238" spans="1:36" s="39" customFormat="1" ht="10.8" customHeight="1" x14ac:dyDescent="0.2">
      <c r="A238" s="39" t="s">
        <v>33</v>
      </c>
      <c r="B238" s="14" t="s">
        <v>56</v>
      </c>
      <c r="C238" s="14" t="s">
        <v>205</v>
      </c>
      <c r="D238" s="14" t="s">
        <v>460</v>
      </c>
      <c r="E238" s="39">
        <v>2</v>
      </c>
      <c r="F238" s="39">
        <v>0</v>
      </c>
      <c r="H238" s="39">
        <v>2</v>
      </c>
      <c r="I238" s="39">
        <v>13</v>
      </c>
      <c r="J238" s="39">
        <v>13</v>
      </c>
      <c r="K238" s="39">
        <v>13</v>
      </c>
      <c r="L238" s="39">
        <v>13</v>
      </c>
      <c r="M238" s="39">
        <v>5</v>
      </c>
      <c r="N238" s="39">
        <v>5</v>
      </c>
      <c r="O238" s="39">
        <v>5</v>
      </c>
      <c r="P238" s="39">
        <v>5</v>
      </c>
      <c r="Q238" s="39">
        <v>9</v>
      </c>
      <c r="R238" s="39">
        <v>9</v>
      </c>
      <c r="S238" s="39">
        <v>0</v>
      </c>
      <c r="T238" s="39">
        <v>0</v>
      </c>
      <c r="U238" s="39">
        <v>5</v>
      </c>
      <c r="V238" s="39">
        <v>6</v>
      </c>
      <c r="W238" s="39">
        <v>6</v>
      </c>
      <c r="X238" s="39">
        <v>0</v>
      </c>
      <c r="Y238" s="39">
        <v>8</v>
      </c>
      <c r="Z238" s="39">
        <v>9</v>
      </c>
      <c r="AA238" s="39">
        <v>10</v>
      </c>
      <c r="AB238" s="39">
        <v>10</v>
      </c>
      <c r="AC238" s="39">
        <v>3</v>
      </c>
      <c r="AD238" s="39">
        <v>2</v>
      </c>
      <c r="AE238" s="39">
        <v>0</v>
      </c>
      <c r="AF238" s="39">
        <v>0</v>
      </c>
      <c r="AG238" s="39">
        <v>27</v>
      </c>
      <c r="AH238" s="39">
        <v>0</v>
      </c>
      <c r="AI238" s="39">
        <v>0</v>
      </c>
      <c r="AJ238" s="39">
        <v>6</v>
      </c>
    </row>
    <row r="239" spans="1:36" s="39" customFormat="1" ht="10.8" customHeight="1" x14ac:dyDescent="0.2">
      <c r="A239" s="39" t="s">
        <v>33</v>
      </c>
      <c r="B239" s="14" t="s">
        <v>56</v>
      </c>
      <c r="C239" s="14" t="s">
        <v>205</v>
      </c>
      <c r="D239" s="14" t="s">
        <v>478</v>
      </c>
      <c r="E239" s="39">
        <v>1</v>
      </c>
      <c r="F239" s="39">
        <v>0</v>
      </c>
      <c r="H239" s="39">
        <v>0</v>
      </c>
      <c r="I239" s="39">
        <v>9</v>
      </c>
      <c r="J239" s="39">
        <v>9</v>
      </c>
      <c r="K239" s="39">
        <v>9</v>
      </c>
      <c r="L239" s="39">
        <v>9</v>
      </c>
      <c r="M239" s="39">
        <v>7</v>
      </c>
      <c r="N239" s="39">
        <v>7</v>
      </c>
      <c r="O239" s="39">
        <v>7</v>
      </c>
      <c r="P239" s="39">
        <v>7</v>
      </c>
      <c r="Q239" s="39">
        <v>7</v>
      </c>
      <c r="R239" s="39">
        <v>7</v>
      </c>
      <c r="S239" s="39">
        <v>0</v>
      </c>
      <c r="T239" s="39">
        <v>0</v>
      </c>
      <c r="U239" s="39">
        <v>6</v>
      </c>
      <c r="V239" s="39">
        <v>7</v>
      </c>
      <c r="W239" s="39">
        <v>6</v>
      </c>
      <c r="X239" s="39">
        <v>0</v>
      </c>
      <c r="Y239" s="39">
        <v>7</v>
      </c>
      <c r="Z239" s="39">
        <v>11</v>
      </c>
      <c r="AA239" s="39">
        <v>11</v>
      </c>
      <c r="AB239" s="39">
        <v>11</v>
      </c>
      <c r="AC239" s="39">
        <v>11</v>
      </c>
      <c r="AD239" s="39">
        <v>11</v>
      </c>
      <c r="AE239" s="39">
        <v>0</v>
      </c>
      <c r="AF239" s="39">
        <v>0</v>
      </c>
      <c r="AG239" s="39">
        <v>43</v>
      </c>
      <c r="AH239" s="39">
        <v>0</v>
      </c>
      <c r="AI239" s="39">
        <v>1</v>
      </c>
      <c r="AJ239" s="39">
        <v>4</v>
      </c>
    </row>
    <row r="240" spans="1:36" s="39" customFormat="1" ht="10.8" customHeight="1" x14ac:dyDescent="0.2">
      <c r="A240" s="39" t="s">
        <v>33</v>
      </c>
      <c r="B240" s="14" t="s">
        <v>56</v>
      </c>
      <c r="C240" s="14" t="s">
        <v>205</v>
      </c>
      <c r="D240" s="14" t="s">
        <v>721</v>
      </c>
      <c r="E240" s="39">
        <v>0</v>
      </c>
      <c r="F240" s="39">
        <v>0</v>
      </c>
      <c r="H240" s="39">
        <v>0</v>
      </c>
      <c r="I240" s="39">
        <v>9</v>
      </c>
      <c r="J240" s="39">
        <v>9</v>
      </c>
      <c r="K240" s="39">
        <v>9</v>
      </c>
      <c r="L240" s="39">
        <v>9</v>
      </c>
      <c r="M240" s="39">
        <v>5</v>
      </c>
      <c r="N240" s="39">
        <v>5</v>
      </c>
      <c r="O240" s="39">
        <v>5</v>
      </c>
      <c r="P240" s="39">
        <v>5</v>
      </c>
      <c r="Q240" s="39">
        <v>3</v>
      </c>
      <c r="R240" s="39">
        <v>3</v>
      </c>
      <c r="S240" s="39">
        <v>0</v>
      </c>
      <c r="T240" s="39">
        <v>0</v>
      </c>
      <c r="U240" s="39">
        <v>5</v>
      </c>
      <c r="V240" s="39">
        <v>6</v>
      </c>
      <c r="W240" s="39">
        <v>5</v>
      </c>
      <c r="X240" s="39">
        <v>0</v>
      </c>
      <c r="Y240" s="39">
        <v>1</v>
      </c>
      <c r="Z240" s="39">
        <v>3</v>
      </c>
      <c r="AA240" s="39">
        <v>4</v>
      </c>
      <c r="AB240" s="39">
        <v>4</v>
      </c>
      <c r="AC240" s="39">
        <v>28</v>
      </c>
      <c r="AD240" s="39">
        <v>13</v>
      </c>
      <c r="AE240" s="39">
        <v>0</v>
      </c>
      <c r="AF240" s="39">
        <v>0</v>
      </c>
      <c r="AG240" s="39">
        <v>2</v>
      </c>
      <c r="AH240" s="39">
        <v>0</v>
      </c>
      <c r="AI240" s="39">
        <v>1</v>
      </c>
      <c r="AJ240" s="39">
        <v>5</v>
      </c>
    </row>
    <row r="241" spans="1:36" s="39" customFormat="1" ht="10.8" customHeight="1" x14ac:dyDescent="0.2">
      <c r="A241" s="39" t="s">
        <v>33</v>
      </c>
      <c r="B241" s="14" t="s">
        <v>56</v>
      </c>
      <c r="C241" s="187" t="s">
        <v>526</v>
      </c>
      <c r="D241" s="187"/>
      <c r="E241" s="207">
        <v>5</v>
      </c>
      <c r="F241" s="207">
        <v>1</v>
      </c>
      <c r="G241" s="207"/>
      <c r="H241" s="207">
        <v>4</v>
      </c>
      <c r="I241" s="207">
        <v>35</v>
      </c>
      <c r="J241" s="207">
        <v>35</v>
      </c>
      <c r="K241" s="207">
        <v>35</v>
      </c>
      <c r="L241" s="207">
        <v>35</v>
      </c>
      <c r="M241" s="207">
        <v>22</v>
      </c>
      <c r="N241" s="207">
        <v>22</v>
      </c>
      <c r="O241" s="207">
        <v>22</v>
      </c>
      <c r="P241" s="207">
        <v>22</v>
      </c>
      <c r="Q241" s="207">
        <v>24</v>
      </c>
      <c r="R241" s="207">
        <v>24</v>
      </c>
      <c r="S241" s="207">
        <v>0</v>
      </c>
      <c r="T241" s="207">
        <v>0</v>
      </c>
      <c r="U241" s="207">
        <v>25</v>
      </c>
      <c r="V241" s="207">
        <v>32</v>
      </c>
      <c r="W241" s="207">
        <v>28</v>
      </c>
      <c r="X241" s="207">
        <v>0</v>
      </c>
      <c r="Y241" s="207">
        <v>23</v>
      </c>
      <c r="Z241" s="207">
        <v>24</v>
      </c>
      <c r="AA241" s="207">
        <v>27</v>
      </c>
      <c r="AB241" s="207">
        <v>27</v>
      </c>
      <c r="AC241" s="207">
        <v>46</v>
      </c>
      <c r="AD241" s="207">
        <v>29</v>
      </c>
      <c r="AE241" s="207">
        <v>0</v>
      </c>
      <c r="AF241" s="207">
        <v>0</v>
      </c>
      <c r="AG241" s="207">
        <v>73</v>
      </c>
      <c r="AH241" s="207">
        <v>0</v>
      </c>
      <c r="AI241" s="207">
        <v>3</v>
      </c>
      <c r="AJ241" s="207">
        <v>23</v>
      </c>
    </row>
    <row r="242" spans="1:36" s="39" customFormat="1" ht="10.8" customHeight="1" x14ac:dyDescent="0.2">
      <c r="A242" s="39" t="s">
        <v>33</v>
      </c>
      <c r="B242" s="14" t="s">
        <v>56</v>
      </c>
      <c r="C242" s="14" t="s">
        <v>56</v>
      </c>
      <c r="D242" s="14" t="s">
        <v>338</v>
      </c>
      <c r="E242" s="39">
        <v>16</v>
      </c>
      <c r="F242" s="39">
        <v>0</v>
      </c>
      <c r="H242" s="39">
        <v>16</v>
      </c>
      <c r="I242" s="39">
        <v>22</v>
      </c>
      <c r="J242" s="39">
        <v>22</v>
      </c>
      <c r="K242" s="39">
        <v>22</v>
      </c>
      <c r="L242" s="39">
        <v>22</v>
      </c>
      <c r="M242" s="39">
        <v>21</v>
      </c>
      <c r="N242" s="39">
        <v>20</v>
      </c>
      <c r="O242" s="39">
        <v>21</v>
      </c>
      <c r="P242" s="39">
        <v>21</v>
      </c>
      <c r="Q242" s="39">
        <v>24</v>
      </c>
      <c r="R242" s="39">
        <v>24</v>
      </c>
      <c r="S242" s="39">
        <v>0</v>
      </c>
      <c r="T242" s="39">
        <v>0</v>
      </c>
      <c r="U242" s="39">
        <v>28</v>
      </c>
      <c r="V242" s="39">
        <v>28</v>
      </c>
      <c r="W242" s="39">
        <v>32</v>
      </c>
      <c r="X242" s="39">
        <v>0</v>
      </c>
      <c r="Y242" s="39">
        <v>25</v>
      </c>
      <c r="Z242" s="39">
        <v>15</v>
      </c>
      <c r="AA242" s="39">
        <v>18</v>
      </c>
      <c r="AB242" s="39">
        <v>21</v>
      </c>
      <c r="AC242" s="39">
        <v>17</v>
      </c>
      <c r="AD242" s="39">
        <v>16</v>
      </c>
      <c r="AE242" s="39">
        <v>2</v>
      </c>
      <c r="AF242" s="39">
        <v>6</v>
      </c>
      <c r="AG242" s="39">
        <v>24</v>
      </c>
      <c r="AH242" s="39">
        <v>0</v>
      </c>
      <c r="AI242" s="39">
        <v>9</v>
      </c>
      <c r="AJ242" s="39">
        <v>15</v>
      </c>
    </row>
    <row r="243" spans="1:36" s="39" customFormat="1" ht="10.8" customHeight="1" x14ac:dyDescent="0.2">
      <c r="A243" s="39" t="s">
        <v>33</v>
      </c>
      <c r="B243" s="14" t="s">
        <v>56</v>
      </c>
      <c r="C243" s="14" t="s">
        <v>56</v>
      </c>
      <c r="D243" s="14" t="s">
        <v>460</v>
      </c>
      <c r="E243" s="39">
        <v>10</v>
      </c>
      <c r="F243" s="39">
        <v>0</v>
      </c>
      <c r="H243" s="39">
        <v>10</v>
      </c>
      <c r="I243" s="39">
        <v>20</v>
      </c>
      <c r="J243" s="39">
        <v>20</v>
      </c>
      <c r="K243" s="39">
        <v>20</v>
      </c>
      <c r="L243" s="39">
        <v>20</v>
      </c>
      <c r="M243" s="39">
        <v>22</v>
      </c>
      <c r="N243" s="39">
        <v>22</v>
      </c>
      <c r="O243" s="39">
        <v>22</v>
      </c>
      <c r="P243" s="39">
        <v>22</v>
      </c>
      <c r="Q243" s="39">
        <v>19</v>
      </c>
      <c r="R243" s="39">
        <v>19</v>
      </c>
      <c r="S243" s="39">
        <v>0</v>
      </c>
      <c r="T243" s="39">
        <v>0</v>
      </c>
      <c r="U243" s="39">
        <v>21</v>
      </c>
      <c r="V243" s="39">
        <v>22</v>
      </c>
      <c r="W243" s="39">
        <v>23</v>
      </c>
      <c r="X243" s="39">
        <v>0</v>
      </c>
      <c r="Y243" s="39">
        <v>27</v>
      </c>
      <c r="Z243" s="39">
        <v>24</v>
      </c>
      <c r="AA243" s="39">
        <v>18</v>
      </c>
      <c r="AB243" s="39">
        <v>17</v>
      </c>
      <c r="AC243" s="39">
        <v>11</v>
      </c>
      <c r="AD243" s="39">
        <v>10</v>
      </c>
      <c r="AE243" s="39">
        <v>2</v>
      </c>
      <c r="AF243" s="39">
        <v>0</v>
      </c>
      <c r="AG243" s="39">
        <v>98</v>
      </c>
      <c r="AH243" s="39">
        <v>0</v>
      </c>
      <c r="AI243" s="39">
        <v>4</v>
      </c>
      <c r="AJ243" s="39">
        <v>9</v>
      </c>
    </row>
    <row r="244" spans="1:36" s="39" customFormat="1" ht="10.8" customHeight="1" x14ac:dyDescent="0.2">
      <c r="A244" s="39" t="s">
        <v>33</v>
      </c>
      <c r="B244" s="14" t="s">
        <v>56</v>
      </c>
      <c r="C244" s="14" t="s">
        <v>56</v>
      </c>
      <c r="D244" s="14" t="s">
        <v>478</v>
      </c>
      <c r="E244" s="39">
        <v>14</v>
      </c>
      <c r="F244" s="39">
        <v>1</v>
      </c>
      <c r="H244" s="39">
        <v>17</v>
      </c>
      <c r="I244" s="39">
        <v>16</v>
      </c>
      <c r="J244" s="39">
        <v>16</v>
      </c>
      <c r="K244" s="39">
        <v>16</v>
      </c>
      <c r="L244" s="39">
        <v>16</v>
      </c>
      <c r="M244" s="39">
        <v>22</v>
      </c>
      <c r="N244" s="39">
        <v>23</v>
      </c>
      <c r="O244" s="39">
        <v>23</v>
      </c>
      <c r="P244" s="39">
        <v>23</v>
      </c>
      <c r="Q244" s="39">
        <v>19</v>
      </c>
      <c r="R244" s="39">
        <v>19</v>
      </c>
      <c r="S244" s="39">
        <v>0</v>
      </c>
      <c r="T244" s="39">
        <v>0</v>
      </c>
      <c r="U244" s="39">
        <v>20</v>
      </c>
      <c r="V244" s="39">
        <v>21</v>
      </c>
      <c r="W244" s="39">
        <v>26</v>
      </c>
      <c r="X244" s="39">
        <v>0</v>
      </c>
      <c r="Y244" s="39">
        <v>33</v>
      </c>
      <c r="Z244" s="39">
        <v>17</v>
      </c>
      <c r="AA244" s="39">
        <v>22</v>
      </c>
      <c r="AB244" s="39">
        <v>23</v>
      </c>
      <c r="AC244" s="39">
        <v>8</v>
      </c>
      <c r="AD244" s="39">
        <v>6</v>
      </c>
      <c r="AE244" s="39">
        <v>5</v>
      </c>
      <c r="AF244" s="39">
        <v>0</v>
      </c>
      <c r="AG244" s="39">
        <v>157</v>
      </c>
      <c r="AH244" s="39">
        <v>0</v>
      </c>
      <c r="AI244" s="39">
        <v>5</v>
      </c>
      <c r="AJ244" s="39">
        <v>21</v>
      </c>
    </row>
    <row r="245" spans="1:36" s="39" customFormat="1" ht="10.8" customHeight="1" x14ac:dyDescent="0.2">
      <c r="A245" s="39" t="s">
        <v>33</v>
      </c>
      <c r="B245" s="14" t="s">
        <v>56</v>
      </c>
      <c r="C245" s="14" t="s">
        <v>56</v>
      </c>
      <c r="D245" s="14" t="s">
        <v>721</v>
      </c>
      <c r="E245" s="39">
        <v>5</v>
      </c>
      <c r="F245" s="39">
        <v>0</v>
      </c>
      <c r="H245" s="39">
        <v>5</v>
      </c>
      <c r="I245" s="39">
        <v>12</v>
      </c>
      <c r="J245" s="39">
        <v>12</v>
      </c>
      <c r="K245" s="39">
        <v>12</v>
      </c>
      <c r="L245" s="39">
        <v>12</v>
      </c>
      <c r="M245" s="39">
        <v>15</v>
      </c>
      <c r="N245" s="39">
        <v>15</v>
      </c>
      <c r="O245" s="39">
        <v>15</v>
      </c>
      <c r="P245" s="39">
        <v>15</v>
      </c>
      <c r="Q245" s="39">
        <v>14</v>
      </c>
      <c r="R245" s="39">
        <v>14</v>
      </c>
      <c r="S245" s="39">
        <v>0</v>
      </c>
      <c r="T245" s="39">
        <v>0</v>
      </c>
      <c r="U245" s="39">
        <v>10</v>
      </c>
      <c r="V245" s="39">
        <v>11</v>
      </c>
      <c r="W245" s="39">
        <v>11</v>
      </c>
      <c r="X245" s="39">
        <v>0</v>
      </c>
      <c r="Y245" s="39">
        <v>17</v>
      </c>
      <c r="Z245" s="39">
        <v>12</v>
      </c>
      <c r="AA245" s="39">
        <v>7</v>
      </c>
      <c r="AB245" s="39">
        <v>8</v>
      </c>
      <c r="AC245" s="39">
        <v>7</v>
      </c>
      <c r="AD245" s="39">
        <v>4</v>
      </c>
      <c r="AE245" s="39">
        <v>1</v>
      </c>
      <c r="AF245" s="39">
        <v>0</v>
      </c>
      <c r="AG245" s="39">
        <v>31</v>
      </c>
      <c r="AH245" s="39">
        <v>0</v>
      </c>
      <c r="AI245" s="39">
        <v>5</v>
      </c>
      <c r="AJ245" s="39">
        <v>13</v>
      </c>
    </row>
    <row r="246" spans="1:36" s="39" customFormat="1" ht="10.8" customHeight="1" x14ac:dyDescent="0.2">
      <c r="A246" s="39" t="s">
        <v>33</v>
      </c>
      <c r="B246" s="14" t="s">
        <v>56</v>
      </c>
      <c r="C246" s="187" t="s">
        <v>441</v>
      </c>
      <c r="D246" s="187"/>
      <c r="E246" s="207">
        <v>45</v>
      </c>
      <c r="F246" s="207">
        <v>1</v>
      </c>
      <c r="G246" s="207"/>
      <c r="H246" s="207">
        <v>48</v>
      </c>
      <c r="I246" s="207">
        <v>70</v>
      </c>
      <c r="J246" s="207">
        <v>70</v>
      </c>
      <c r="K246" s="207">
        <v>70</v>
      </c>
      <c r="L246" s="207">
        <v>70</v>
      </c>
      <c r="M246" s="207">
        <v>80</v>
      </c>
      <c r="N246" s="207">
        <v>80</v>
      </c>
      <c r="O246" s="207">
        <v>81</v>
      </c>
      <c r="P246" s="207">
        <v>81</v>
      </c>
      <c r="Q246" s="207">
        <v>76</v>
      </c>
      <c r="R246" s="207">
        <v>76</v>
      </c>
      <c r="S246" s="207">
        <v>0</v>
      </c>
      <c r="T246" s="207">
        <v>0</v>
      </c>
      <c r="U246" s="207">
        <v>79</v>
      </c>
      <c r="V246" s="207">
        <v>82</v>
      </c>
      <c r="W246" s="207">
        <v>92</v>
      </c>
      <c r="X246" s="207">
        <v>0</v>
      </c>
      <c r="Y246" s="207">
        <v>102</v>
      </c>
      <c r="Z246" s="207">
        <v>68</v>
      </c>
      <c r="AA246" s="207">
        <v>65</v>
      </c>
      <c r="AB246" s="207">
        <v>69</v>
      </c>
      <c r="AC246" s="207">
        <v>43</v>
      </c>
      <c r="AD246" s="207">
        <v>36</v>
      </c>
      <c r="AE246" s="207">
        <v>10</v>
      </c>
      <c r="AF246" s="207">
        <v>6</v>
      </c>
      <c r="AG246" s="207">
        <v>310</v>
      </c>
      <c r="AH246" s="207">
        <v>0</v>
      </c>
      <c r="AI246" s="207">
        <v>23</v>
      </c>
      <c r="AJ246" s="207">
        <v>58</v>
      </c>
    </row>
    <row r="247" spans="1:36" s="39" customFormat="1" ht="10.8" customHeight="1" x14ac:dyDescent="0.2">
      <c r="A247" s="39" t="s">
        <v>33</v>
      </c>
      <c r="B247" s="186" t="s">
        <v>441</v>
      </c>
      <c r="C247" s="186"/>
      <c r="D247" s="186"/>
      <c r="E247" s="208">
        <v>50</v>
      </c>
      <c r="F247" s="208">
        <v>2</v>
      </c>
      <c r="G247" s="208"/>
      <c r="H247" s="208">
        <v>52</v>
      </c>
      <c r="I247" s="208">
        <v>105</v>
      </c>
      <c r="J247" s="208">
        <v>105</v>
      </c>
      <c r="K247" s="208">
        <v>105</v>
      </c>
      <c r="L247" s="208">
        <v>105</v>
      </c>
      <c r="M247" s="208">
        <v>102</v>
      </c>
      <c r="N247" s="208">
        <v>102</v>
      </c>
      <c r="O247" s="208">
        <v>103</v>
      </c>
      <c r="P247" s="208">
        <v>103</v>
      </c>
      <c r="Q247" s="208">
        <v>100</v>
      </c>
      <c r="R247" s="208">
        <v>100</v>
      </c>
      <c r="S247" s="208">
        <v>0</v>
      </c>
      <c r="T247" s="208">
        <v>0</v>
      </c>
      <c r="U247" s="208">
        <v>104</v>
      </c>
      <c r="V247" s="208">
        <v>114</v>
      </c>
      <c r="W247" s="208">
        <v>120</v>
      </c>
      <c r="X247" s="208">
        <v>0</v>
      </c>
      <c r="Y247" s="208">
        <v>125</v>
      </c>
      <c r="Z247" s="208">
        <v>92</v>
      </c>
      <c r="AA247" s="208">
        <v>92</v>
      </c>
      <c r="AB247" s="208">
        <v>96</v>
      </c>
      <c r="AC247" s="208">
        <v>89</v>
      </c>
      <c r="AD247" s="208">
        <v>65</v>
      </c>
      <c r="AE247" s="208">
        <v>10</v>
      </c>
      <c r="AF247" s="208">
        <v>6</v>
      </c>
      <c r="AG247" s="208">
        <v>383</v>
      </c>
      <c r="AH247" s="208">
        <v>0</v>
      </c>
      <c r="AI247" s="208">
        <v>26</v>
      </c>
      <c r="AJ247" s="208">
        <v>81</v>
      </c>
    </row>
    <row r="248" spans="1:36" s="39" customFormat="1" ht="10.8" customHeight="1" x14ac:dyDescent="0.2">
      <c r="A248" s="39" t="s">
        <v>33</v>
      </c>
      <c r="B248" s="14" t="s">
        <v>58</v>
      </c>
      <c r="C248" s="14" t="s">
        <v>58</v>
      </c>
      <c r="D248" s="14" t="s">
        <v>338</v>
      </c>
      <c r="E248" s="39">
        <v>0</v>
      </c>
      <c r="F248" s="39">
        <v>0</v>
      </c>
      <c r="H248" s="39">
        <v>2</v>
      </c>
      <c r="I248" s="39">
        <v>18</v>
      </c>
      <c r="J248" s="39">
        <v>16</v>
      </c>
      <c r="K248" s="39">
        <v>18</v>
      </c>
      <c r="L248" s="39">
        <v>18</v>
      </c>
      <c r="M248" s="39">
        <v>24</v>
      </c>
      <c r="N248" s="39">
        <v>20</v>
      </c>
      <c r="O248" s="39">
        <v>24</v>
      </c>
      <c r="P248" s="39">
        <v>26</v>
      </c>
      <c r="Q248" s="39">
        <v>18</v>
      </c>
      <c r="R248" s="39">
        <v>17</v>
      </c>
      <c r="S248" s="39">
        <v>0</v>
      </c>
      <c r="T248" s="39">
        <v>0</v>
      </c>
      <c r="U248" s="39">
        <v>20</v>
      </c>
      <c r="V248" s="39">
        <v>19</v>
      </c>
      <c r="W248" s="39">
        <v>20</v>
      </c>
      <c r="X248" s="39">
        <v>0</v>
      </c>
      <c r="Y248" s="39">
        <v>31</v>
      </c>
      <c r="Z248" s="39">
        <v>6</v>
      </c>
      <c r="AA248" s="39">
        <v>19</v>
      </c>
      <c r="AB248" s="39">
        <v>21</v>
      </c>
      <c r="AC248" s="39">
        <v>11</v>
      </c>
      <c r="AD248" s="39">
        <v>10</v>
      </c>
      <c r="AE248" s="39">
        <v>4</v>
      </c>
      <c r="AF248" s="39">
        <v>19</v>
      </c>
      <c r="AG248" s="39">
        <v>13</v>
      </c>
      <c r="AH248" s="39">
        <v>0</v>
      </c>
      <c r="AI248" s="39">
        <v>4</v>
      </c>
      <c r="AJ248" s="39">
        <v>14</v>
      </c>
    </row>
    <row r="249" spans="1:36" s="39" customFormat="1" ht="10.8" customHeight="1" x14ac:dyDescent="0.2">
      <c r="A249" s="39" t="s">
        <v>33</v>
      </c>
      <c r="B249" s="14" t="s">
        <v>58</v>
      </c>
      <c r="C249" s="14" t="s">
        <v>58</v>
      </c>
      <c r="D249" s="14" t="s">
        <v>460</v>
      </c>
      <c r="E249" s="39">
        <v>0</v>
      </c>
      <c r="F249" s="39">
        <v>0</v>
      </c>
      <c r="H249" s="39">
        <v>2</v>
      </c>
      <c r="I249" s="39">
        <v>18</v>
      </c>
      <c r="J249" s="39">
        <v>19</v>
      </c>
      <c r="K249" s="39">
        <v>18</v>
      </c>
      <c r="L249" s="39">
        <v>18</v>
      </c>
      <c r="M249" s="39">
        <v>15</v>
      </c>
      <c r="N249" s="39">
        <v>16</v>
      </c>
      <c r="O249" s="39">
        <v>17</v>
      </c>
      <c r="P249" s="39">
        <v>15</v>
      </c>
      <c r="Q249" s="39">
        <v>18</v>
      </c>
      <c r="R249" s="39">
        <v>19</v>
      </c>
      <c r="S249" s="39">
        <v>0</v>
      </c>
      <c r="T249" s="39">
        <v>0</v>
      </c>
      <c r="U249" s="39">
        <v>15</v>
      </c>
      <c r="V249" s="39">
        <v>18</v>
      </c>
      <c r="W249" s="39">
        <v>8</v>
      </c>
      <c r="X249" s="39">
        <v>0</v>
      </c>
      <c r="Y249" s="39">
        <v>11</v>
      </c>
      <c r="Z249" s="39">
        <v>8</v>
      </c>
      <c r="AA249" s="39">
        <v>12</v>
      </c>
      <c r="AB249" s="39">
        <v>13</v>
      </c>
      <c r="AC249" s="39">
        <v>12</v>
      </c>
      <c r="AD249" s="39">
        <v>11</v>
      </c>
      <c r="AE249" s="39">
        <v>2</v>
      </c>
      <c r="AF249" s="39">
        <v>0</v>
      </c>
      <c r="AG249" s="39">
        <v>36</v>
      </c>
      <c r="AH249" s="39">
        <v>0</v>
      </c>
      <c r="AI249" s="39">
        <v>3</v>
      </c>
      <c r="AJ249" s="39">
        <v>12</v>
      </c>
    </row>
    <row r="250" spans="1:36" s="39" customFormat="1" ht="10.8" customHeight="1" x14ac:dyDescent="0.2">
      <c r="A250" s="39" t="s">
        <v>33</v>
      </c>
      <c r="B250" s="14" t="s">
        <v>58</v>
      </c>
      <c r="C250" s="14" t="s">
        <v>58</v>
      </c>
      <c r="D250" s="14" t="s">
        <v>478</v>
      </c>
      <c r="E250" s="39">
        <v>0</v>
      </c>
      <c r="F250" s="39">
        <v>0</v>
      </c>
      <c r="H250" s="39">
        <v>2</v>
      </c>
      <c r="I250" s="39">
        <v>26</v>
      </c>
      <c r="J250" s="39">
        <v>26</v>
      </c>
      <c r="K250" s="39">
        <v>26</v>
      </c>
      <c r="L250" s="39">
        <v>26</v>
      </c>
      <c r="M250" s="39">
        <v>17</v>
      </c>
      <c r="N250" s="39">
        <v>17</v>
      </c>
      <c r="O250" s="39">
        <v>16</v>
      </c>
      <c r="P250" s="39">
        <v>17</v>
      </c>
      <c r="Q250" s="39">
        <v>18</v>
      </c>
      <c r="R250" s="39">
        <v>18</v>
      </c>
      <c r="S250" s="39">
        <v>0</v>
      </c>
      <c r="T250" s="39">
        <v>0</v>
      </c>
      <c r="U250" s="39">
        <v>14</v>
      </c>
      <c r="V250" s="39">
        <v>13</v>
      </c>
      <c r="W250" s="39">
        <v>6</v>
      </c>
      <c r="X250" s="39">
        <v>0</v>
      </c>
      <c r="Y250" s="39">
        <v>14</v>
      </c>
      <c r="Z250" s="39">
        <v>8</v>
      </c>
      <c r="AA250" s="39">
        <v>13</v>
      </c>
      <c r="AB250" s="39">
        <v>12</v>
      </c>
      <c r="AC250" s="39">
        <v>11</v>
      </c>
      <c r="AD250" s="39">
        <v>9</v>
      </c>
      <c r="AE250" s="39">
        <v>11</v>
      </c>
      <c r="AF250" s="39">
        <v>0</v>
      </c>
      <c r="AG250" s="39">
        <v>12</v>
      </c>
      <c r="AH250" s="39">
        <v>0</v>
      </c>
      <c r="AI250" s="39">
        <v>6</v>
      </c>
      <c r="AJ250" s="39">
        <v>0</v>
      </c>
    </row>
    <row r="251" spans="1:36" s="39" customFormat="1" ht="10.8" customHeight="1" x14ac:dyDescent="0.2">
      <c r="A251" s="39" t="s">
        <v>33</v>
      </c>
      <c r="B251" s="14" t="s">
        <v>58</v>
      </c>
      <c r="C251" s="14" t="s">
        <v>58</v>
      </c>
      <c r="D251" s="14" t="s">
        <v>721</v>
      </c>
      <c r="E251" s="39">
        <v>1</v>
      </c>
      <c r="F251" s="39">
        <v>0</v>
      </c>
      <c r="H251" s="39">
        <v>1</v>
      </c>
      <c r="I251" s="39">
        <v>9</v>
      </c>
      <c r="J251" s="39">
        <v>9</v>
      </c>
      <c r="K251" s="39">
        <v>9</v>
      </c>
      <c r="L251" s="39">
        <v>9</v>
      </c>
      <c r="M251" s="39">
        <v>15</v>
      </c>
      <c r="N251" s="39">
        <v>15</v>
      </c>
      <c r="O251" s="39">
        <v>16</v>
      </c>
      <c r="P251" s="39">
        <v>15</v>
      </c>
      <c r="Q251" s="39">
        <v>11</v>
      </c>
      <c r="R251" s="39">
        <v>12</v>
      </c>
      <c r="S251" s="39">
        <v>0</v>
      </c>
      <c r="T251" s="39">
        <v>0</v>
      </c>
      <c r="U251" s="39">
        <v>10</v>
      </c>
      <c r="V251" s="39">
        <v>10</v>
      </c>
      <c r="W251" s="39">
        <v>12</v>
      </c>
      <c r="X251" s="39">
        <v>0</v>
      </c>
      <c r="Y251" s="39">
        <v>14</v>
      </c>
      <c r="Z251" s="39">
        <v>9</v>
      </c>
      <c r="AA251" s="39">
        <v>10</v>
      </c>
      <c r="AB251" s="39">
        <v>10</v>
      </c>
      <c r="AC251" s="39">
        <v>7</v>
      </c>
      <c r="AD251" s="39">
        <v>6</v>
      </c>
      <c r="AE251" s="39">
        <v>2</v>
      </c>
      <c r="AF251" s="39">
        <v>0</v>
      </c>
      <c r="AG251" s="39">
        <v>3</v>
      </c>
      <c r="AH251" s="39">
        <v>0</v>
      </c>
      <c r="AI251" s="39">
        <v>2</v>
      </c>
      <c r="AJ251" s="39">
        <v>4</v>
      </c>
    </row>
    <row r="252" spans="1:36" s="39" customFormat="1" ht="10.8" customHeight="1" x14ac:dyDescent="0.2">
      <c r="A252" s="39" t="s">
        <v>33</v>
      </c>
      <c r="B252" s="14" t="s">
        <v>58</v>
      </c>
      <c r="C252" s="187" t="s">
        <v>443</v>
      </c>
      <c r="D252" s="187"/>
      <c r="E252" s="207">
        <v>1</v>
      </c>
      <c r="F252" s="207">
        <v>0</v>
      </c>
      <c r="G252" s="207"/>
      <c r="H252" s="207">
        <v>7</v>
      </c>
      <c r="I252" s="207">
        <v>71</v>
      </c>
      <c r="J252" s="207">
        <v>70</v>
      </c>
      <c r="K252" s="207">
        <v>71</v>
      </c>
      <c r="L252" s="207">
        <v>71</v>
      </c>
      <c r="M252" s="207">
        <v>71</v>
      </c>
      <c r="N252" s="207">
        <v>68</v>
      </c>
      <c r="O252" s="207">
        <v>73</v>
      </c>
      <c r="P252" s="207">
        <v>73</v>
      </c>
      <c r="Q252" s="207">
        <v>65</v>
      </c>
      <c r="R252" s="207">
        <v>66</v>
      </c>
      <c r="S252" s="207">
        <v>0</v>
      </c>
      <c r="T252" s="207">
        <v>0</v>
      </c>
      <c r="U252" s="207">
        <v>59</v>
      </c>
      <c r="V252" s="207">
        <v>60</v>
      </c>
      <c r="W252" s="207">
        <v>46</v>
      </c>
      <c r="X252" s="207">
        <v>0</v>
      </c>
      <c r="Y252" s="207">
        <v>70</v>
      </c>
      <c r="Z252" s="207">
        <v>31</v>
      </c>
      <c r="AA252" s="207">
        <v>54</v>
      </c>
      <c r="AB252" s="207">
        <v>56</v>
      </c>
      <c r="AC252" s="207">
        <v>41</v>
      </c>
      <c r="AD252" s="207">
        <v>36</v>
      </c>
      <c r="AE252" s="207">
        <v>19</v>
      </c>
      <c r="AF252" s="207">
        <v>19</v>
      </c>
      <c r="AG252" s="207">
        <v>64</v>
      </c>
      <c r="AH252" s="207">
        <v>0</v>
      </c>
      <c r="AI252" s="207">
        <v>15</v>
      </c>
      <c r="AJ252" s="207">
        <v>30</v>
      </c>
    </row>
    <row r="253" spans="1:36" s="39" customFormat="1" ht="10.8" customHeight="1" x14ac:dyDescent="0.2">
      <c r="A253" s="39" t="s">
        <v>33</v>
      </c>
      <c r="B253" s="14" t="s">
        <v>58</v>
      </c>
      <c r="C253" s="14" t="s">
        <v>59</v>
      </c>
      <c r="D253" s="14" t="s">
        <v>338</v>
      </c>
      <c r="E253" s="39">
        <v>0</v>
      </c>
      <c r="F253" s="39">
        <v>0</v>
      </c>
      <c r="H253" s="39">
        <v>0</v>
      </c>
      <c r="I253" s="39">
        <v>3</v>
      </c>
      <c r="J253" s="39">
        <v>3</v>
      </c>
      <c r="K253" s="39">
        <v>3</v>
      </c>
      <c r="L253" s="39">
        <v>3</v>
      </c>
      <c r="M253" s="39">
        <v>5</v>
      </c>
      <c r="N253" s="39">
        <v>4</v>
      </c>
      <c r="O253" s="39">
        <v>4</v>
      </c>
      <c r="P253" s="39">
        <v>4</v>
      </c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4</v>
      </c>
      <c r="X253" s="39">
        <v>0</v>
      </c>
      <c r="Y253" s="39">
        <v>1</v>
      </c>
      <c r="Z253" s="39">
        <v>1</v>
      </c>
      <c r="AA253" s="39">
        <v>1</v>
      </c>
      <c r="AB253" s="39">
        <v>1</v>
      </c>
      <c r="AC253" s="39">
        <v>1</v>
      </c>
      <c r="AD253" s="39">
        <v>0</v>
      </c>
      <c r="AE253" s="39">
        <v>0</v>
      </c>
      <c r="AF253" s="39">
        <v>5</v>
      </c>
      <c r="AG253" s="39">
        <v>1</v>
      </c>
      <c r="AH253" s="39">
        <v>0</v>
      </c>
      <c r="AI253" s="39">
        <v>1</v>
      </c>
      <c r="AJ253" s="39">
        <v>1</v>
      </c>
    </row>
    <row r="254" spans="1:36" s="39" customFormat="1" ht="10.8" customHeight="1" x14ac:dyDescent="0.2">
      <c r="A254" s="39" t="s">
        <v>33</v>
      </c>
      <c r="B254" s="14" t="s">
        <v>58</v>
      </c>
      <c r="C254" s="14" t="s">
        <v>59</v>
      </c>
      <c r="D254" s="14" t="s">
        <v>460</v>
      </c>
      <c r="E254" s="39">
        <v>0</v>
      </c>
      <c r="F254" s="39">
        <v>0</v>
      </c>
      <c r="H254" s="39">
        <v>0</v>
      </c>
      <c r="I254" s="39">
        <v>0</v>
      </c>
      <c r="J254" s="39">
        <v>0</v>
      </c>
      <c r="K254" s="39">
        <v>0</v>
      </c>
      <c r="L254" s="39">
        <v>0</v>
      </c>
      <c r="M254" s="39">
        <v>2</v>
      </c>
      <c r="N254" s="39">
        <v>2</v>
      </c>
      <c r="O254" s="39">
        <v>0</v>
      </c>
      <c r="P254" s="39">
        <v>1</v>
      </c>
      <c r="Q254" s="39">
        <v>2</v>
      </c>
      <c r="R254" s="39">
        <v>2</v>
      </c>
      <c r="S254" s="39">
        <v>0</v>
      </c>
      <c r="T254" s="39">
        <v>0</v>
      </c>
      <c r="U254" s="39">
        <v>2</v>
      </c>
      <c r="V254" s="39">
        <v>2</v>
      </c>
      <c r="W254" s="39">
        <v>0</v>
      </c>
      <c r="X254" s="39">
        <v>0</v>
      </c>
      <c r="Y254" s="39">
        <v>1</v>
      </c>
      <c r="Z254" s="39">
        <v>0</v>
      </c>
      <c r="AA254" s="39">
        <v>0</v>
      </c>
      <c r="AB254" s="39">
        <v>1</v>
      </c>
      <c r="AC254" s="39">
        <v>0</v>
      </c>
      <c r="AD254" s="39">
        <v>0</v>
      </c>
      <c r="AE254" s="39">
        <v>1</v>
      </c>
      <c r="AF254" s="39">
        <v>0</v>
      </c>
      <c r="AG254" s="39">
        <v>21</v>
      </c>
      <c r="AH254" s="39">
        <v>0</v>
      </c>
      <c r="AI254" s="39">
        <v>1</v>
      </c>
      <c r="AJ254" s="39">
        <v>2</v>
      </c>
    </row>
    <row r="255" spans="1:36" s="39" customFormat="1" ht="10.8" customHeight="1" x14ac:dyDescent="0.2">
      <c r="A255" s="39" t="s">
        <v>33</v>
      </c>
      <c r="B255" s="14" t="s">
        <v>58</v>
      </c>
      <c r="C255" s="14" t="s">
        <v>59</v>
      </c>
      <c r="D255" s="14" t="s">
        <v>478</v>
      </c>
      <c r="E255" s="39">
        <v>0</v>
      </c>
      <c r="F255" s="39">
        <v>0</v>
      </c>
      <c r="H255" s="39">
        <v>0</v>
      </c>
      <c r="I255" s="39">
        <v>2</v>
      </c>
      <c r="J255" s="39">
        <v>2</v>
      </c>
      <c r="K255" s="39">
        <v>2</v>
      </c>
      <c r="L255" s="39">
        <v>2</v>
      </c>
      <c r="M255" s="39">
        <v>3</v>
      </c>
      <c r="N255" s="39">
        <v>3</v>
      </c>
      <c r="O255" s="39">
        <v>4</v>
      </c>
      <c r="P255" s="39">
        <v>4</v>
      </c>
      <c r="Q255" s="39">
        <v>2</v>
      </c>
      <c r="R255" s="39">
        <v>2</v>
      </c>
      <c r="S255" s="39">
        <v>0</v>
      </c>
      <c r="T255" s="39">
        <v>0</v>
      </c>
      <c r="U255" s="39">
        <v>2</v>
      </c>
      <c r="V255" s="39">
        <v>3</v>
      </c>
      <c r="W255" s="39">
        <v>1</v>
      </c>
      <c r="X255" s="39">
        <v>0</v>
      </c>
      <c r="Y255" s="39">
        <v>3</v>
      </c>
      <c r="Z255" s="39">
        <v>0</v>
      </c>
      <c r="AA255" s="39">
        <v>1</v>
      </c>
      <c r="AB255" s="39">
        <v>2</v>
      </c>
      <c r="AC255" s="39">
        <v>0</v>
      </c>
      <c r="AD255" s="39">
        <v>0</v>
      </c>
      <c r="AE255" s="39">
        <v>0</v>
      </c>
      <c r="AF255" s="39">
        <v>0</v>
      </c>
      <c r="AG255" s="39">
        <v>1</v>
      </c>
      <c r="AH255" s="39">
        <v>0</v>
      </c>
      <c r="AI255" s="39">
        <v>0</v>
      </c>
      <c r="AJ255" s="39">
        <v>0</v>
      </c>
    </row>
    <row r="256" spans="1:36" s="39" customFormat="1" ht="10.8" customHeight="1" x14ac:dyDescent="0.2">
      <c r="A256" s="39" t="s">
        <v>33</v>
      </c>
      <c r="B256" s="14" t="s">
        <v>58</v>
      </c>
      <c r="C256" s="14" t="s">
        <v>59</v>
      </c>
      <c r="D256" s="14" t="s">
        <v>721</v>
      </c>
      <c r="E256" s="39">
        <v>0</v>
      </c>
      <c r="F256" s="39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1</v>
      </c>
      <c r="N256" s="39">
        <v>1</v>
      </c>
      <c r="O256" s="39">
        <v>1</v>
      </c>
      <c r="P256" s="39">
        <v>1</v>
      </c>
      <c r="Q256" s="39">
        <v>1</v>
      </c>
      <c r="R256" s="39">
        <v>1</v>
      </c>
      <c r="S256" s="39">
        <v>0</v>
      </c>
      <c r="T256" s="39">
        <v>0</v>
      </c>
      <c r="U256" s="39">
        <v>1</v>
      </c>
      <c r="V256" s="39">
        <v>2</v>
      </c>
      <c r="W256" s="39">
        <v>3</v>
      </c>
      <c r="X256" s="39">
        <v>0</v>
      </c>
      <c r="Y256" s="39">
        <v>3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1</v>
      </c>
      <c r="AH256" s="39">
        <v>0</v>
      </c>
      <c r="AI256" s="39">
        <v>1</v>
      </c>
      <c r="AJ256" s="39">
        <v>0</v>
      </c>
    </row>
    <row r="257" spans="1:36" s="39" customFormat="1" ht="10.8" customHeight="1" x14ac:dyDescent="0.2">
      <c r="A257" s="39" t="s">
        <v>33</v>
      </c>
      <c r="B257" s="14" t="s">
        <v>58</v>
      </c>
      <c r="C257" s="187" t="s">
        <v>654</v>
      </c>
      <c r="D257" s="187"/>
      <c r="E257" s="207">
        <v>0</v>
      </c>
      <c r="F257" s="207">
        <v>0</v>
      </c>
      <c r="G257" s="207"/>
      <c r="H257" s="207">
        <v>0</v>
      </c>
      <c r="I257" s="207">
        <v>5</v>
      </c>
      <c r="J257" s="207">
        <v>5</v>
      </c>
      <c r="K257" s="207">
        <v>5</v>
      </c>
      <c r="L257" s="207">
        <v>5</v>
      </c>
      <c r="M257" s="207">
        <v>11</v>
      </c>
      <c r="N257" s="207">
        <v>10</v>
      </c>
      <c r="O257" s="207">
        <v>9</v>
      </c>
      <c r="P257" s="207">
        <v>10</v>
      </c>
      <c r="Q257" s="207">
        <v>5</v>
      </c>
      <c r="R257" s="207">
        <v>5</v>
      </c>
      <c r="S257" s="207">
        <v>0</v>
      </c>
      <c r="T257" s="207">
        <v>0</v>
      </c>
      <c r="U257" s="207">
        <v>5</v>
      </c>
      <c r="V257" s="207">
        <v>7</v>
      </c>
      <c r="W257" s="207">
        <v>8</v>
      </c>
      <c r="X257" s="207">
        <v>0</v>
      </c>
      <c r="Y257" s="207">
        <v>8</v>
      </c>
      <c r="Z257" s="207">
        <v>1</v>
      </c>
      <c r="AA257" s="207">
        <v>2</v>
      </c>
      <c r="AB257" s="207">
        <v>4</v>
      </c>
      <c r="AC257" s="207">
        <v>1</v>
      </c>
      <c r="AD257" s="207">
        <v>0</v>
      </c>
      <c r="AE257" s="207">
        <v>1</v>
      </c>
      <c r="AF257" s="207">
        <v>5</v>
      </c>
      <c r="AG257" s="207">
        <v>24</v>
      </c>
      <c r="AH257" s="207">
        <v>0</v>
      </c>
      <c r="AI257" s="207">
        <v>3</v>
      </c>
      <c r="AJ257" s="207">
        <v>3</v>
      </c>
    </row>
    <row r="258" spans="1:36" s="39" customFormat="1" ht="10.8" customHeight="1" x14ac:dyDescent="0.2">
      <c r="A258" s="39" t="s">
        <v>33</v>
      </c>
      <c r="B258" s="14" t="s">
        <v>58</v>
      </c>
      <c r="C258" s="14" t="s">
        <v>57</v>
      </c>
      <c r="D258" s="14" t="s">
        <v>338</v>
      </c>
      <c r="E258" s="39">
        <v>0</v>
      </c>
      <c r="F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1</v>
      </c>
      <c r="N258" s="39">
        <v>1</v>
      </c>
      <c r="O258" s="39">
        <v>1</v>
      </c>
      <c r="P258" s="39">
        <v>1</v>
      </c>
      <c r="Q258" s="39">
        <v>0</v>
      </c>
      <c r="R258" s="39">
        <v>0</v>
      </c>
      <c r="S258" s="39">
        <v>0</v>
      </c>
      <c r="T258" s="39">
        <v>0</v>
      </c>
      <c r="U258" s="39">
        <v>1</v>
      </c>
      <c r="V258" s="39">
        <v>1</v>
      </c>
      <c r="W258" s="39">
        <v>1</v>
      </c>
      <c r="X258" s="39">
        <v>0</v>
      </c>
      <c r="Y258" s="39">
        <v>1</v>
      </c>
      <c r="Z258" s="39">
        <v>1</v>
      </c>
      <c r="AA258" s="39">
        <v>1</v>
      </c>
      <c r="AB258" s="39">
        <v>1</v>
      </c>
      <c r="AC258" s="39">
        <v>1</v>
      </c>
      <c r="AD258" s="39">
        <v>1</v>
      </c>
      <c r="AE258" s="39">
        <v>0</v>
      </c>
      <c r="AF258" s="39">
        <v>0</v>
      </c>
      <c r="AG258" s="39">
        <v>0</v>
      </c>
      <c r="AH258" s="39">
        <v>0</v>
      </c>
      <c r="AI258" s="39">
        <v>0</v>
      </c>
      <c r="AJ258" s="39">
        <v>0</v>
      </c>
    </row>
    <row r="259" spans="1:36" s="39" customFormat="1" ht="10.8" customHeight="1" x14ac:dyDescent="0.2">
      <c r="A259" s="39" t="s">
        <v>33</v>
      </c>
      <c r="B259" s="14" t="s">
        <v>58</v>
      </c>
      <c r="C259" s="14" t="s">
        <v>57</v>
      </c>
      <c r="D259" s="14" t="s">
        <v>460</v>
      </c>
      <c r="E259" s="39">
        <v>0</v>
      </c>
      <c r="F259" s="39">
        <v>0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1</v>
      </c>
      <c r="R259" s="39">
        <v>0</v>
      </c>
      <c r="S259" s="39">
        <v>0</v>
      </c>
      <c r="T259" s="39">
        <v>0</v>
      </c>
      <c r="U259" s="39">
        <v>1</v>
      </c>
      <c r="V259" s="39">
        <v>0</v>
      </c>
      <c r="W259" s="39">
        <v>0</v>
      </c>
      <c r="X259" s="39">
        <v>0</v>
      </c>
      <c r="Y259" s="39">
        <v>1</v>
      </c>
      <c r="Z259" s="39">
        <v>0</v>
      </c>
      <c r="AA259" s="39">
        <v>0</v>
      </c>
      <c r="AB259" s="39">
        <v>0</v>
      </c>
      <c r="AC259" s="39">
        <v>2</v>
      </c>
      <c r="AD259" s="39">
        <v>1</v>
      </c>
      <c r="AE259" s="39">
        <v>1</v>
      </c>
      <c r="AF259" s="39">
        <v>0</v>
      </c>
      <c r="AG259" s="39">
        <v>11</v>
      </c>
      <c r="AH259" s="39">
        <v>0</v>
      </c>
      <c r="AI259" s="39">
        <v>0</v>
      </c>
      <c r="AJ259" s="39">
        <v>0</v>
      </c>
    </row>
    <row r="260" spans="1:36" s="39" customFormat="1" ht="10.8" customHeight="1" x14ac:dyDescent="0.2">
      <c r="A260" s="39" t="s">
        <v>33</v>
      </c>
      <c r="B260" s="14" t="s">
        <v>58</v>
      </c>
      <c r="C260" s="14" t="s">
        <v>57</v>
      </c>
      <c r="D260" s="14" t="s">
        <v>478</v>
      </c>
      <c r="E260" s="39">
        <v>0</v>
      </c>
      <c r="F260" s="39">
        <v>0</v>
      </c>
      <c r="H260" s="39">
        <v>0</v>
      </c>
      <c r="I260" s="39">
        <v>0</v>
      </c>
      <c r="J260" s="39">
        <v>0</v>
      </c>
      <c r="K260" s="39">
        <v>0</v>
      </c>
      <c r="L260" s="39">
        <v>0</v>
      </c>
      <c r="M260" s="39">
        <v>1</v>
      </c>
      <c r="N260" s="39">
        <v>1</v>
      </c>
      <c r="O260" s="39">
        <v>1</v>
      </c>
      <c r="P260" s="39">
        <v>1</v>
      </c>
      <c r="Q260" s="39">
        <v>1</v>
      </c>
      <c r="R260" s="39">
        <v>1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1</v>
      </c>
      <c r="Z260" s="39">
        <v>0</v>
      </c>
      <c r="AA260" s="39">
        <v>2</v>
      </c>
      <c r="AB260" s="39">
        <v>1</v>
      </c>
      <c r="AC260" s="39">
        <v>1</v>
      </c>
      <c r="AD260" s="39">
        <v>0</v>
      </c>
      <c r="AE260" s="39">
        <v>0</v>
      </c>
      <c r="AF260" s="39">
        <v>0</v>
      </c>
      <c r="AG260" s="39">
        <v>16</v>
      </c>
      <c r="AH260" s="39">
        <v>0</v>
      </c>
      <c r="AI260" s="39">
        <v>0</v>
      </c>
      <c r="AJ260" s="39">
        <v>1</v>
      </c>
    </row>
    <row r="261" spans="1:36" s="39" customFormat="1" ht="10.8" customHeight="1" x14ac:dyDescent="0.2">
      <c r="A261" s="39" t="s">
        <v>33</v>
      </c>
      <c r="B261" s="14" t="s">
        <v>58</v>
      </c>
      <c r="C261" s="14" t="s">
        <v>57</v>
      </c>
      <c r="D261" s="14" t="s">
        <v>721</v>
      </c>
      <c r="E261" s="39">
        <v>0</v>
      </c>
      <c r="F261" s="39">
        <v>0</v>
      </c>
      <c r="H261" s="39">
        <v>0</v>
      </c>
      <c r="I261" s="39">
        <v>0</v>
      </c>
      <c r="J261" s="39">
        <v>0</v>
      </c>
      <c r="K261" s="39">
        <v>0</v>
      </c>
      <c r="L261" s="39">
        <v>0</v>
      </c>
      <c r="M261" s="39">
        <v>0</v>
      </c>
      <c r="N261" s="39">
        <v>0</v>
      </c>
      <c r="O261" s="39">
        <v>0</v>
      </c>
      <c r="P261" s="39">
        <v>0</v>
      </c>
      <c r="Q261" s="39">
        <v>0</v>
      </c>
      <c r="R261" s="39">
        <v>0</v>
      </c>
      <c r="S261" s="39">
        <v>0</v>
      </c>
      <c r="T261" s="39">
        <v>0</v>
      </c>
      <c r="U261" s="39">
        <v>0</v>
      </c>
      <c r="V261" s="39">
        <v>0</v>
      </c>
      <c r="W261" s="39">
        <v>0</v>
      </c>
      <c r="X261" s="39">
        <v>0</v>
      </c>
      <c r="Y261" s="39">
        <v>1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0</v>
      </c>
      <c r="AI261" s="39">
        <v>0</v>
      </c>
      <c r="AJ261" s="39">
        <v>0</v>
      </c>
    </row>
    <row r="262" spans="1:36" s="39" customFormat="1" ht="10.8" customHeight="1" x14ac:dyDescent="0.2">
      <c r="A262" s="39" t="s">
        <v>33</v>
      </c>
      <c r="B262" s="14" t="s">
        <v>58</v>
      </c>
      <c r="C262" s="187" t="s">
        <v>527</v>
      </c>
      <c r="D262" s="187"/>
      <c r="E262" s="207">
        <v>0</v>
      </c>
      <c r="F262" s="207">
        <v>0</v>
      </c>
      <c r="G262" s="207"/>
      <c r="H262" s="207">
        <v>0</v>
      </c>
      <c r="I262" s="207">
        <v>0</v>
      </c>
      <c r="J262" s="207">
        <v>0</v>
      </c>
      <c r="K262" s="207">
        <v>0</v>
      </c>
      <c r="L262" s="207">
        <v>0</v>
      </c>
      <c r="M262" s="207">
        <v>2</v>
      </c>
      <c r="N262" s="207">
        <v>2</v>
      </c>
      <c r="O262" s="207">
        <v>2</v>
      </c>
      <c r="P262" s="207">
        <v>2</v>
      </c>
      <c r="Q262" s="207">
        <v>2</v>
      </c>
      <c r="R262" s="207">
        <v>1</v>
      </c>
      <c r="S262" s="207">
        <v>0</v>
      </c>
      <c r="T262" s="207">
        <v>0</v>
      </c>
      <c r="U262" s="207">
        <v>2</v>
      </c>
      <c r="V262" s="207">
        <v>1</v>
      </c>
      <c r="W262" s="207">
        <v>1</v>
      </c>
      <c r="X262" s="207">
        <v>0</v>
      </c>
      <c r="Y262" s="207">
        <v>4</v>
      </c>
      <c r="Z262" s="207">
        <v>1</v>
      </c>
      <c r="AA262" s="207">
        <v>3</v>
      </c>
      <c r="AB262" s="207">
        <v>2</v>
      </c>
      <c r="AC262" s="207">
        <v>4</v>
      </c>
      <c r="AD262" s="207">
        <v>2</v>
      </c>
      <c r="AE262" s="207">
        <v>1</v>
      </c>
      <c r="AF262" s="207">
        <v>0</v>
      </c>
      <c r="AG262" s="207">
        <v>27</v>
      </c>
      <c r="AH262" s="207">
        <v>0</v>
      </c>
      <c r="AI262" s="207">
        <v>0</v>
      </c>
      <c r="AJ262" s="207">
        <v>1</v>
      </c>
    </row>
    <row r="263" spans="1:36" s="39" customFormat="1" ht="10.8" customHeight="1" x14ac:dyDescent="0.2">
      <c r="A263" s="39" t="s">
        <v>33</v>
      </c>
      <c r="B263" s="186" t="s">
        <v>443</v>
      </c>
      <c r="C263" s="186"/>
      <c r="D263" s="186"/>
      <c r="E263" s="208">
        <v>1</v>
      </c>
      <c r="F263" s="208">
        <v>0</v>
      </c>
      <c r="G263" s="208"/>
      <c r="H263" s="208">
        <v>7</v>
      </c>
      <c r="I263" s="208">
        <v>76</v>
      </c>
      <c r="J263" s="208">
        <v>75</v>
      </c>
      <c r="K263" s="208">
        <v>76</v>
      </c>
      <c r="L263" s="208">
        <v>76</v>
      </c>
      <c r="M263" s="208">
        <v>84</v>
      </c>
      <c r="N263" s="208">
        <v>80</v>
      </c>
      <c r="O263" s="208">
        <v>84</v>
      </c>
      <c r="P263" s="208">
        <v>85</v>
      </c>
      <c r="Q263" s="208">
        <v>72</v>
      </c>
      <c r="R263" s="208">
        <v>72</v>
      </c>
      <c r="S263" s="208">
        <v>0</v>
      </c>
      <c r="T263" s="208">
        <v>0</v>
      </c>
      <c r="U263" s="208">
        <v>66</v>
      </c>
      <c r="V263" s="208">
        <v>68</v>
      </c>
      <c r="W263" s="208">
        <v>55</v>
      </c>
      <c r="X263" s="208">
        <v>0</v>
      </c>
      <c r="Y263" s="208">
        <v>82</v>
      </c>
      <c r="Z263" s="208">
        <v>33</v>
      </c>
      <c r="AA263" s="208">
        <v>59</v>
      </c>
      <c r="AB263" s="208">
        <v>62</v>
      </c>
      <c r="AC263" s="208">
        <v>46</v>
      </c>
      <c r="AD263" s="208">
        <v>38</v>
      </c>
      <c r="AE263" s="208">
        <v>21</v>
      </c>
      <c r="AF263" s="208">
        <v>24</v>
      </c>
      <c r="AG263" s="208">
        <v>115</v>
      </c>
      <c r="AH263" s="208">
        <v>0</v>
      </c>
      <c r="AI263" s="208">
        <v>18</v>
      </c>
      <c r="AJ263" s="208">
        <v>34</v>
      </c>
    </row>
    <row r="264" spans="1:36" s="39" customFormat="1" ht="10.8" customHeight="1" x14ac:dyDescent="0.2">
      <c r="A264" s="39" t="s">
        <v>33</v>
      </c>
      <c r="B264" s="14" t="s">
        <v>54</v>
      </c>
      <c r="C264" s="14" t="s">
        <v>55</v>
      </c>
      <c r="D264" s="14" t="s">
        <v>338</v>
      </c>
      <c r="E264" s="39">
        <v>0</v>
      </c>
      <c r="F264" s="39">
        <v>0</v>
      </c>
      <c r="H264" s="39">
        <v>0</v>
      </c>
      <c r="I264" s="39">
        <v>2</v>
      </c>
      <c r="J264" s="39">
        <v>2</v>
      </c>
      <c r="K264" s="39">
        <v>2</v>
      </c>
      <c r="L264" s="39">
        <v>2</v>
      </c>
      <c r="M264" s="39">
        <v>2</v>
      </c>
      <c r="N264" s="39">
        <v>2</v>
      </c>
      <c r="O264" s="39">
        <v>2</v>
      </c>
      <c r="P264" s="39">
        <v>2</v>
      </c>
      <c r="Q264" s="39">
        <v>4</v>
      </c>
      <c r="R264" s="39">
        <v>4</v>
      </c>
      <c r="S264" s="39">
        <v>0</v>
      </c>
      <c r="T264" s="39">
        <v>0</v>
      </c>
      <c r="U264" s="39">
        <v>2</v>
      </c>
      <c r="V264" s="39">
        <v>2</v>
      </c>
      <c r="W264" s="39">
        <v>2</v>
      </c>
      <c r="X264" s="39">
        <v>0</v>
      </c>
      <c r="Y264" s="39">
        <v>2</v>
      </c>
      <c r="Z264" s="39">
        <v>1</v>
      </c>
      <c r="AA264" s="39">
        <v>4</v>
      </c>
      <c r="AB264" s="39">
        <v>3</v>
      </c>
      <c r="AC264" s="39">
        <v>2</v>
      </c>
      <c r="AD264" s="39">
        <v>2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</row>
    <row r="265" spans="1:36" s="39" customFormat="1" ht="10.8" customHeight="1" x14ac:dyDescent="0.2">
      <c r="A265" s="39" t="s">
        <v>33</v>
      </c>
      <c r="B265" s="14" t="s">
        <v>54</v>
      </c>
      <c r="C265" s="14" t="s">
        <v>55</v>
      </c>
      <c r="D265" s="14" t="s">
        <v>460</v>
      </c>
      <c r="E265" s="39">
        <v>0</v>
      </c>
      <c r="F265" s="39">
        <v>0</v>
      </c>
      <c r="H265" s="39">
        <v>0</v>
      </c>
      <c r="I265" s="39">
        <v>4</v>
      </c>
      <c r="J265" s="39">
        <v>4</v>
      </c>
      <c r="K265" s="39">
        <v>4</v>
      </c>
      <c r="L265" s="39">
        <v>4</v>
      </c>
      <c r="M265" s="39">
        <v>6</v>
      </c>
      <c r="N265" s="39">
        <v>6</v>
      </c>
      <c r="O265" s="39">
        <v>6</v>
      </c>
      <c r="P265" s="39">
        <v>6</v>
      </c>
      <c r="Q265" s="39">
        <v>3</v>
      </c>
      <c r="R265" s="39">
        <v>3</v>
      </c>
      <c r="S265" s="39">
        <v>0</v>
      </c>
      <c r="T265" s="39">
        <v>0</v>
      </c>
      <c r="U265" s="39">
        <v>2</v>
      </c>
      <c r="V265" s="39">
        <v>3</v>
      </c>
      <c r="W265" s="39">
        <v>3</v>
      </c>
      <c r="X265" s="39">
        <v>0</v>
      </c>
      <c r="Y265" s="39">
        <v>1</v>
      </c>
      <c r="Z265" s="39">
        <v>0</v>
      </c>
      <c r="AA265" s="39">
        <v>3</v>
      </c>
      <c r="AB265" s="39">
        <v>3</v>
      </c>
      <c r="AC265" s="39">
        <v>2</v>
      </c>
      <c r="AD265" s="39">
        <v>2</v>
      </c>
      <c r="AE265" s="39">
        <v>0</v>
      </c>
      <c r="AF265" s="39">
        <v>0</v>
      </c>
      <c r="AG265" s="39">
        <v>10</v>
      </c>
      <c r="AH265" s="39">
        <v>0</v>
      </c>
      <c r="AI265" s="39">
        <v>0</v>
      </c>
      <c r="AJ265" s="39">
        <v>2</v>
      </c>
    </row>
    <row r="266" spans="1:36" s="39" customFormat="1" ht="10.8" customHeight="1" x14ac:dyDescent="0.2">
      <c r="A266" s="39" t="s">
        <v>33</v>
      </c>
      <c r="B266" s="14" t="s">
        <v>54</v>
      </c>
      <c r="C266" s="14" t="s">
        <v>55</v>
      </c>
      <c r="D266" s="14" t="s">
        <v>478</v>
      </c>
      <c r="E266" s="39">
        <v>0</v>
      </c>
      <c r="F266" s="39">
        <v>0</v>
      </c>
      <c r="H266" s="39">
        <v>0</v>
      </c>
      <c r="I266" s="39">
        <v>2</v>
      </c>
      <c r="J266" s="39">
        <v>2</v>
      </c>
      <c r="K266" s="39">
        <v>2</v>
      </c>
      <c r="L266" s="39">
        <v>2</v>
      </c>
      <c r="M266" s="39">
        <v>1</v>
      </c>
      <c r="N266" s="39">
        <v>1</v>
      </c>
      <c r="O266" s="39">
        <v>1</v>
      </c>
      <c r="P266" s="39">
        <v>1</v>
      </c>
      <c r="Q266" s="39">
        <v>1</v>
      </c>
      <c r="R266" s="39">
        <v>1</v>
      </c>
      <c r="S266" s="39">
        <v>0</v>
      </c>
      <c r="T266" s="39">
        <v>0</v>
      </c>
      <c r="U266" s="39">
        <v>10</v>
      </c>
      <c r="V266" s="39">
        <v>10</v>
      </c>
      <c r="W266" s="39">
        <v>10</v>
      </c>
      <c r="X266" s="39">
        <v>0</v>
      </c>
      <c r="Y266" s="39">
        <v>3</v>
      </c>
      <c r="Z266" s="39">
        <v>4</v>
      </c>
      <c r="AA266" s="39">
        <v>4</v>
      </c>
      <c r="AB266" s="39">
        <v>4</v>
      </c>
      <c r="AC266" s="39">
        <v>0</v>
      </c>
      <c r="AD266" s="39">
        <v>1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</row>
    <row r="267" spans="1:36" s="39" customFormat="1" ht="10.8" customHeight="1" x14ac:dyDescent="0.2">
      <c r="A267" s="39" t="s">
        <v>33</v>
      </c>
      <c r="B267" s="14" t="s">
        <v>54</v>
      </c>
      <c r="C267" s="14" t="s">
        <v>55</v>
      </c>
      <c r="D267" s="14" t="s">
        <v>721</v>
      </c>
      <c r="E267" s="39">
        <v>1</v>
      </c>
      <c r="F267" s="39">
        <v>0</v>
      </c>
      <c r="H267" s="39">
        <v>1</v>
      </c>
      <c r="I267" s="39">
        <v>1</v>
      </c>
      <c r="J267" s="39">
        <v>1</v>
      </c>
      <c r="K267" s="39">
        <v>1</v>
      </c>
      <c r="L267" s="39">
        <v>1</v>
      </c>
      <c r="M267" s="39">
        <v>0</v>
      </c>
      <c r="N267" s="39">
        <v>0</v>
      </c>
      <c r="O267" s="39">
        <v>0</v>
      </c>
      <c r="P267" s="39">
        <v>0</v>
      </c>
      <c r="Q267" s="39">
        <v>1</v>
      </c>
      <c r="R267" s="39">
        <v>2</v>
      </c>
      <c r="S267" s="39">
        <v>0</v>
      </c>
      <c r="T267" s="39">
        <v>0</v>
      </c>
      <c r="U267" s="39">
        <v>1</v>
      </c>
      <c r="V267" s="39">
        <v>1</v>
      </c>
      <c r="W267" s="39">
        <v>2</v>
      </c>
      <c r="X267" s="39">
        <v>0</v>
      </c>
      <c r="Y267" s="39">
        <v>3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23</v>
      </c>
      <c r="AH267" s="39">
        <v>0</v>
      </c>
      <c r="AI267" s="39">
        <v>0</v>
      </c>
      <c r="AJ267" s="39">
        <v>0</v>
      </c>
    </row>
    <row r="268" spans="1:36" s="39" customFormat="1" ht="10.8" customHeight="1" x14ac:dyDescent="0.2">
      <c r="A268" s="39" t="s">
        <v>33</v>
      </c>
      <c r="B268" s="14" t="s">
        <v>54</v>
      </c>
      <c r="C268" s="187" t="s">
        <v>528</v>
      </c>
      <c r="D268" s="187"/>
      <c r="E268" s="207">
        <v>1</v>
      </c>
      <c r="F268" s="207">
        <v>0</v>
      </c>
      <c r="G268" s="207"/>
      <c r="H268" s="207">
        <v>1</v>
      </c>
      <c r="I268" s="207">
        <v>9</v>
      </c>
      <c r="J268" s="207">
        <v>9</v>
      </c>
      <c r="K268" s="207">
        <v>9</v>
      </c>
      <c r="L268" s="207">
        <v>9</v>
      </c>
      <c r="M268" s="207">
        <v>9</v>
      </c>
      <c r="N268" s="207">
        <v>9</v>
      </c>
      <c r="O268" s="207">
        <v>9</v>
      </c>
      <c r="P268" s="207">
        <v>9</v>
      </c>
      <c r="Q268" s="207">
        <v>9</v>
      </c>
      <c r="R268" s="207">
        <v>10</v>
      </c>
      <c r="S268" s="207">
        <v>0</v>
      </c>
      <c r="T268" s="207">
        <v>0</v>
      </c>
      <c r="U268" s="207">
        <v>15</v>
      </c>
      <c r="V268" s="207">
        <v>16</v>
      </c>
      <c r="W268" s="207">
        <v>17</v>
      </c>
      <c r="X268" s="207">
        <v>0</v>
      </c>
      <c r="Y268" s="207">
        <v>9</v>
      </c>
      <c r="Z268" s="207">
        <v>5</v>
      </c>
      <c r="AA268" s="207">
        <v>11</v>
      </c>
      <c r="AB268" s="207">
        <v>10</v>
      </c>
      <c r="AC268" s="207">
        <v>4</v>
      </c>
      <c r="AD268" s="207">
        <v>5</v>
      </c>
      <c r="AE268" s="207">
        <v>0</v>
      </c>
      <c r="AF268" s="207">
        <v>0</v>
      </c>
      <c r="AG268" s="207">
        <v>33</v>
      </c>
      <c r="AH268" s="207">
        <v>0</v>
      </c>
      <c r="AI268" s="207">
        <v>0</v>
      </c>
      <c r="AJ268" s="207">
        <v>2</v>
      </c>
    </row>
    <row r="269" spans="1:36" s="39" customFormat="1" ht="10.8" customHeight="1" x14ac:dyDescent="0.2">
      <c r="A269" s="39" t="s">
        <v>33</v>
      </c>
      <c r="B269" s="14" t="s">
        <v>54</v>
      </c>
      <c r="C269" s="14" t="s">
        <v>54</v>
      </c>
      <c r="D269" s="14" t="s">
        <v>338</v>
      </c>
      <c r="E269" s="39">
        <v>14</v>
      </c>
      <c r="F269" s="39">
        <v>0</v>
      </c>
      <c r="H269" s="39">
        <v>14</v>
      </c>
      <c r="I269" s="39">
        <v>11</v>
      </c>
      <c r="J269" s="39">
        <v>11</v>
      </c>
      <c r="K269" s="39">
        <v>11</v>
      </c>
      <c r="L269" s="39">
        <v>11</v>
      </c>
      <c r="M269" s="39">
        <v>17</v>
      </c>
      <c r="N269" s="39">
        <v>16</v>
      </c>
      <c r="O269" s="39">
        <v>17</v>
      </c>
      <c r="P269" s="39">
        <v>16</v>
      </c>
      <c r="Q269" s="39">
        <v>21</v>
      </c>
      <c r="R269" s="39">
        <v>20</v>
      </c>
      <c r="S269" s="39">
        <v>5</v>
      </c>
      <c r="T269" s="39">
        <v>0</v>
      </c>
      <c r="U269" s="39">
        <v>15</v>
      </c>
      <c r="V269" s="39">
        <v>13</v>
      </c>
      <c r="W269" s="39">
        <v>14</v>
      </c>
      <c r="X269" s="39">
        <v>0</v>
      </c>
      <c r="Y269" s="39">
        <v>21</v>
      </c>
      <c r="Z269" s="39">
        <v>21</v>
      </c>
      <c r="AA269" s="39">
        <v>14</v>
      </c>
      <c r="AB269" s="39">
        <v>16</v>
      </c>
      <c r="AC269" s="39">
        <v>11</v>
      </c>
      <c r="AD269" s="39">
        <v>11</v>
      </c>
      <c r="AE269" s="39">
        <v>1</v>
      </c>
      <c r="AF269" s="39">
        <v>5</v>
      </c>
      <c r="AG269" s="39">
        <v>12</v>
      </c>
      <c r="AH269" s="39">
        <v>0</v>
      </c>
      <c r="AI269" s="39">
        <v>4</v>
      </c>
      <c r="AJ269" s="39">
        <v>11</v>
      </c>
    </row>
    <row r="270" spans="1:36" s="39" customFormat="1" ht="10.8" customHeight="1" x14ac:dyDescent="0.2">
      <c r="A270" s="39" t="s">
        <v>33</v>
      </c>
      <c r="B270" s="14" t="s">
        <v>54</v>
      </c>
      <c r="C270" s="14" t="s">
        <v>54</v>
      </c>
      <c r="D270" s="14" t="s">
        <v>460</v>
      </c>
      <c r="E270" s="39">
        <v>9</v>
      </c>
      <c r="F270" s="39">
        <v>0</v>
      </c>
      <c r="H270" s="39">
        <v>9</v>
      </c>
      <c r="I270" s="39">
        <v>6</v>
      </c>
      <c r="J270" s="39">
        <v>6</v>
      </c>
      <c r="K270" s="39">
        <v>6</v>
      </c>
      <c r="L270" s="39">
        <v>6</v>
      </c>
      <c r="M270" s="39">
        <v>14</v>
      </c>
      <c r="N270" s="39">
        <v>14</v>
      </c>
      <c r="O270" s="39">
        <v>14</v>
      </c>
      <c r="P270" s="39">
        <v>14</v>
      </c>
      <c r="Q270" s="39">
        <v>13</v>
      </c>
      <c r="R270" s="39">
        <v>15</v>
      </c>
      <c r="S270" s="39">
        <v>0</v>
      </c>
      <c r="T270" s="39">
        <v>0</v>
      </c>
      <c r="U270" s="39">
        <v>18</v>
      </c>
      <c r="V270" s="39">
        <v>17</v>
      </c>
      <c r="W270" s="39">
        <v>17</v>
      </c>
      <c r="X270" s="39">
        <v>0</v>
      </c>
      <c r="Y270" s="39">
        <v>19</v>
      </c>
      <c r="Z270" s="39">
        <v>19</v>
      </c>
      <c r="AA270" s="39">
        <v>15</v>
      </c>
      <c r="AB270" s="39">
        <v>17</v>
      </c>
      <c r="AC270" s="39">
        <v>9</v>
      </c>
      <c r="AD270" s="39">
        <v>7</v>
      </c>
      <c r="AE270" s="39">
        <v>1</v>
      </c>
      <c r="AF270" s="39">
        <v>0</v>
      </c>
      <c r="AG270" s="39">
        <v>46</v>
      </c>
      <c r="AH270" s="39">
        <v>0</v>
      </c>
      <c r="AI270" s="39">
        <v>0</v>
      </c>
      <c r="AJ270" s="39">
        <v>13</v>
      </c>
    </row>
    <row r="271" spans="1:36" s="39" customFormat="1" ht="10.8" customHeight="1" x14ac:dyDescent="0.2">
      <c r="A271" s="39" t="s">
        <v>33</v>
      </c>
      <c r="B271" s="14" t="s">
        <v>54</v>
      </c>
      <c r="C271" s="14" t="s">
        <v>54</v>
      </c>
      <c r="D271" s="14" t="s">
        <v>478</v>
      </c>
      <c r="E271" s="39">
        <v>13</v>
      </c>
      <c r="F271" s="39">
        <v>0</v>
      </c>
      <c r="H271" s="39">
        <v>14</v>
      </c>
      <c r="I271" s="39">
        <v>15</v>
      </c>
      <c r="J271" s="39">
        <v>15</v>
      </c>
      <c r="K271" s="39">
        <v>15</v>
      </c>
      <c r="L271" s="39">
        <v>15</v>
      </c>
      <c r="M271" s="39">
        <v>12</v>
      </c>
      <c r="N271" s="39">
        <v>12</v>
      </c>
      <c r="O271" s="39">
        <v>12</v>
      </c>
      <c r="P271" s="39">
        <v>12</v>
      </c>
      <c r="Q271" s="39">
        <v>12</v>
      </c>
      <c r="R271" s="39">
        <v>12</v>
      </c>
      <c r="S271" s="39">
        <v>0</v>
      </c>
      <c r="T271" s="39">
        <v>0</v>
      </c>
      <c r="U271" s="39">
        <v>16</v>
      </c>
      <c r="V271" s="39">
        <v>16</v>
      </c>
      <c r="W271" s="39">
        <v>17</v>
      </c>
      <c r="X271" s="39">
        <v>0</v>
      </c>
      <c r="Y271" s="39">
        <v>11</v>
      </c>
      <c r="Z271" s="39">
        <v>11</v>
      </c>
      <c r="AA271" s="39">
        <v>11</v>
      </c>
      <c r="AB271" s="39">
        <v>12</v>
      </c>
      <c r="AC271" s="39">
        <v>6</v>
      </c>
      <c r="AD271" s="39">
        <v>6</v>
      </c>
      <c r="AE271" s="39">
        <v>1</v>
      </c>
      <c r="AF271" s="39">
        <v>0</v>
      </c>
      <c r="AG271" s="39">
        <v>5</v>
      </c>
      <c r="AH271" s="39">
        <v>0</v>
      </c>
      <c r="AI271" s="39">
        <v>1</v>
      </c>
      <c r="AJ271" s="39">
        <v>10</v>
      </c>
    </row>
    <row r="272" spans="1:36" s="39" customFormat="1" ht="10.8" customHeight="1" x14ac:dyDescent="0.2">
      <c r="A272" s="39" t="s">
        <v>33</v>
      </c>
      <c r="B272" s="14" t="s">
        <v>54</v>
      </c>
      <c r="C272" s="14" t="s">
        <v>54</v>
      </c>
      <c r="D272" s="14" t="s">
        <v>721</v>
      </c>
      <c r="E272" s="39">
        <v>7</v>
      </c>
      <c r="F272" s="39">
        <v>0</v>
      </c>
      <c r="H272" s="39">
        <v>7</v>
      </c>
      <c r="I272" s="39">
        <v>1</v>
      </c>
      <c r="J272" s="39">
        <v>1</v>
      </c>
      <c r="K272" s="39">
        <v>1</v>
      </c>
      <c r="L272" s="39">
        <v>1</v>
      </c>
      <c r="M272" s="39">
        <v>3</v>
      </c>
      <c r="N272" s="39">
        <v>3</v>
      </c>
      <c r="O272" s="39">
        <v>3</v>
      </c>
      <c r="P272" s="39">
        <v>3</v>
      </c>
      <c r="Q272" s="39">
        <v>4</v>
      </c>
      <c r="R272" s="39">
        <v>5</v>
      </c>
      <c r="S272" s="39">
        <v>0</v>
      </c>
      <c r="T272" s="39">
        <v>0</v>
      </c>
      <c r="U272" s="39">
        <v>8</v>
      </c>
      <c r="V272" s="39">
        <v>6</v>
      </c>
      <c r="W272" s="39">
        <v>6</v>
      </c>
      <c r="X272" s="39">
        <v>0</v>
      </c>
      <c r="Y272" s="39">
        <v>5</v>
      </c>
      <c r="Z272" s="39">
        <v>7</v>
      </c>
      <c r="AA272" s="39">
        <v>5</v>
      </c>
      <c r="AB272" s="39">
        <v>5</v>
      </c>
      <c r="AC272" s="39">
        <v>6</v>
      </c>
      <c r="AD272" s="39">
        <v>1</v>
      </c>
      <c r="AE272" s="39">
        <v>5</v>
      </c>
      <c r="AF272" s="39">
        <v>0</v>
      </c>
      <c r="AG272" s="39">
        <v>58</v>
      </c>
      <c r="AH272" s="39">
        <v>0</v>
      </c>
      <c r="AI272" s="39">
        <v>3</v>
      </c>
      <c r="AJ272" s="39">
        <v>10</v>
      </c>
    </row>
    <row r="273" spans="1:36" s="39" customFormat="1" ht="10.8" customHeight="1" x14ac:dyDescent="0.2">
      <c r="A273" s="39" t="s">
        <v>33</v>
      </c>
      <c r="B273" s="14" t="s">
        <v>54</v>
      </c>
      <c r="C273" s="187" t="s">
        <v>529</v>
      </c>
      <c r="D273" s="187"/>
      <c r="E273" s="207">
        <v>43</v>
      </c>
      <c r="F273" s="207">
        <v>0</v>
      </c>
      <c r="G273" s="207"/>
      <c r="H273" s="207">
        <v>44</v>
      </c>
      <c r="I273" s="207">
        <v>33</v>
      </c>
      <c r="J273" s="207">
        <v>33</v>
      </c>
      <c r="K273" s="207">
        <v>33</v>
      </c>
      <c r="L273" s="207">
        <v>33</v>
      </c>
      <c r="M273" s="207">
        <v>46</v>
      </c>
      <c r="N273" s="207">
        <v>45</v>
      </c>
      <c r="O273" s="207">
        <v>46</v>
      </c>
      <c r="P273" s="207">
        <v>45</v>
      </c>
      <c r="Q273" s="207">
        <v>50</v>
      </c>
      <c r="R273" s="207">
        <v>52</v>
      </c>
      <c r="S273" s="207">
        <v>5</v>
      </c>
      <c r="T273" s="207">
        <v>0</v>
      </c>
      <c r="U273" s="207">
        <v>57</v>
      </c>
      <c r="V273" s="207">
        <v>52</v>
      </c>
      <c r="W273" s="207">
        <v>54</v>
      </c>
      <c r="X273" s="207">
        <v>0</v>
      </c>
      <c r="Y273" s="207">
        <v>56</v>
      </c>
      <c r="Z273" s="207">
        <v>58</v>
      </c>
      <c r="AA273" s="207">
        <v>45</v>
      </c>
      <c r="AB273" s="207">
        <v>50</v>
      </c>
      <c r="AC273" s="207">
        <v>32</v>
      </c>
      <c r="AD273" s="207">
        <v>25</v>
      </c>
      <c r="AE273" s="207">
        <v>8</v>
      </c>
      <c r="AF273" s="207">
        <v>5</v>
      </c>
      <c r="AG273" s="207">
        <v>121</v>
      </c>
      <c r="AH273" s="207">
        <v>0</v>
      </c>
      <c r="AI273" s="207">
        <v>8</v>
      </c>
      <c r="AJ273" s="207">
        <v>44</v>
      </c>
    </row>
    <row r="274" spans="1:36" s="39" customFormat="1" ht="10.8" customHeight="1" x14ac:dyDescent="0.2">
      <c r="A274" s="39" t="s">
        <v>33</v>
      </c>
      <c r="B274" s="14" t="s">
        <v>54</v>
      </c>
      <c r="C274" s="14" t="s">
        <v>197</v>
      </c>
      <c r="D274" s="14" t="s">
        <v>338</v>
      </c>
      <c r="E274" s="39">
        <v>0</v>
      </c>
      <c r="F274" s="39">
        <v>0</v>
      </c>
      <c r="H274" s="39">
        <v>0</v>
      </c>
      <c r="I274" s="39">
        <v>6</v>
      </c>
      <c r="J274" s="39">
        <v>6</v>
      </c>
      <c r="K274" s="39">
        <v>6</v>
      </c>
      <c r="L274" s="39">
        <v>6</v>
      </c>
      <c r="M274" s="39">
        <v>2</v>
      </c>
      <c r="N274" s="39">
        <v>2</v>
      </c>
      <c r="O274" s="39">
        <v>2</v>
      </c>
      <c r="P274" s="39">
        <v>2</v>
      </c>
      <c r="Q274" s="39">
        <v>8</v>
      </c>
      <c r="R274" s="39">
        <v>8</v>
      </c>
      <c r="S274" s="39">
        <v>0</v>
      </c>
      <c r="T274" s="39">
        <v>0</v>
      </c>
      <c r="U274" s="39">
        <v>1</v>
      </c>
      <c r="V274" s="39">
        <v>1</v>
      </c>
      <c r="W274" s="39">
        <v>7</v>
      </c>
      <c r="X274" s="39">
        <v>0</v>
      </c>
      <c r="Y274" s="39">
        <v>2</v>
      </c>
      <c r="Z274" s="39">
        <v>2</v>
      </c>
      <c r="AA274" s="39">
        <v>1</v>
      </c>
      <c r="AB274" s="39">
        <v>2</v>
      </c>
      <c r="AC274" s="39">
        <v>3</v>
      </c>
      <c r="AD274" s="39">
        <v>3</v>
      </c>
      <c r="AE274" s="39">
        <v>3</v>
      </c>
      <c r="AF274" s="39">
        <v>40</v>
      </c>
      <c r="AG274" s="39">
        <v>5</v>
      </c>
      <c r="AH274" s="39">
        <v>0</v>
      </c>
      <c r="AI274" s="39">
        <v>0</v>
      </c>
      <c r="AJ274" s="39">
        <v>1</v>
      </c>
    </row>
    <row r="275" spans="1:36" s="39" customFormat="1" ht="10.8" customHeight="1" x14ac:dyDescent="0.2">
      <c r="A275" s="39" t="s">
        <v>33</v>
      </c>
      <c r="B275" s="14" t="s">
        <v>54</v>
      </c>
      <c r="C275" s="14" t="s">
        <v>197</v>
      </c>
      <c r="D275" s="14" t="s">
        <v>460</v>
      </c>
      <c r="E275" s="39">
        <v>0</v>
      </c>
      <c r="F275" s="39">
        <v>0</v>
      </c>
      <c r="H275" s="39">
        <v>0</v>
      </c>
      <c r="I275" s="39">
        <v>6</v>
      </c>
      <c r="J275" s="39">
        <v>6</v>
      </c>
      <c r="K275" s="39">
        <v>6</v>
      </c>
      <c r="L275" s="39">
        <v>6</v>
      </c>
      <c r="M275" s="39">
        <v>5</v>
      </c>
      <c r="N275" s="39">
        <v>5</v>
      </c>
      <c r="O275" s="39">
        <v>5</v>
      </c>
      <c r="P275" s="39">
        <v>4</v>
      </c>
      <c r="Q275" s="39">
        <v>4</v>
      </c>
      <c r="R275" s="39">
        <v>4</v>
      </c>
      <c r="S275" s="39">
        <v>0</v>
      </c>
      <c r="T275" s="39">
        <v>0</v>
      </c>
      <c r="U275" s="39">
        <v>3</v>
      </c>
      <c r="V275" s="39">
        <v>4</v>
      </c>
      <c r="W275" s="39">
        <v>4</v>
      </c>
      <c r="X275" s="39">
        <v>0</v>
      </c>
      <c r="Y275" s="39">
        <v>11</v>
      </c>
      <c r="Z275" s="39">
        <v>0</v>
      </c>
      <c r="AA275" s="39">
        <v>2</v>
      </c>
      <c r="AB275" s="39">
        <v>2</v>
      </c>
      <c r="AC275" s="39">
        <v>6</v>
      </c>
      <c r="AD275" s="39">
        <v>6</v>
      </c>
      <c r="AE275" s="39">
        <v>3</v>
      </c>
      <c r="AF275" s="39">
        <v>0</v>
      </c>
      <c r="AG275" s="39">
        <v>52</v>
      </c>
      <c r="AH275" s="39">
        <v>0</v>
      </c>
      <c r="AI275" s="39">
        <v>0</v>
      </c>
      <c r="AJ275" s="39">
        <v>5</v>
      </c>
    </row>
    <row r="276" spans="1:36" s="39" customFormat="1" ht="10.8" customHeight="1" x14ac:dyDescent="0.2">
      <c r="A276" s="39" t="s">
        <v>33</v>
      </c>
      <c r="B276" s="14" t="s">
        <v>54</v>
      </c>
      <c r="C276" s="14" t="s">
        <v>197</v>
      </c>
      <c r="D276" s="14" t="s">
        <v>478</v>
      </c>
      <c r="E276" s="39">
        <v>1</v>
      </c>
      <c r="F276" s="39">
        <v>0</v>
      </c>
      <c r="H276" s="39">
        <v>1</v>
      </c>
      <c r="I276" s="39">
        <v>7</v>
      </c>
      <c r="J276" s="39">
        <v>7</v>
      </c>
      <c r="K276" s="39">
        <v>7</v>
      </c>
      <c r="L276" s="39">
        <v>7</v>
      </c>
      <c r="M276" s="39">
        <v>6</v>
      </c>
      <c r="N276" s="39">
        <v>6</v>
      </c>
      <c r="O276" s="39">
        <v>6</v>
      </c>
      <c r="P276" s="39">
        <v>6</v>
      </c>
      <c r="Q276" s="39">
        <v>1</v>
      </c>
      <c r="R276" s="39">
        <v>1</v>
      </c>
      <c r="S276" s="39">
        <v>0</v>
      </c>
      <c r="T276" s="39">
        <v>0</v>
      </c>
      <c r="U276" s="39">
        <v>2</v>
      </c>
      <c r="V276" s="39">
        <v>2</v>
      </c>
      <c r="W276" s="39">
        <v>2</v>
      </c>
      <c r="X276" s="39">
        <v>0</v>
      </c>
      <c r="Y276" s="39">
        <v>1</v>
      </c>
      <c r="Z276" s="39">
        <v>0</v>
      </c>
      <c r="AA276" s="39">
        <v>0</v>
      </c>
      <c r="AB276" s="39">
        <v>0</v>
      </c>
      <c r="AC276" s="39">
        <v>2</v>
      </c>
      <c r="AD276" s="39">
        <v>2</v>
      </c>
      <c r="AE276" s="39">
        <v>1</v>
      </c>
      <c r="AF276" s="39">
        <v>0</v>
      </c>
      <c r="AG276" s="39">
        <v>12</v>
      </c>
      <c r="AH276" s="39">
        <v>0</v>
      </c>
      <c r="AI276" s="39">
        <v>0</v>
      </c>
      <c r="AJ276" s="39">
        <v>3</v>
      </c>
    </row>
    <row r="277" spans="1:36" s="39" customFormat="1" ht="10.8" customHeight="1" x14ac:dyDescent="0.2">
      <c r="A277" s="39" t="s">
        <v>33</v>
      </c>
      <c r="B277" s="14" t="s">
        <v>54</v>
      </c>
      <c r="C277" s="14" t="s">
        <v>197</v>
      </c>
      <c r="D277" s="14" t="s">
        <v>721</v>
      </c>
      <c r="E277" s="39">
        <v>0</v>
      </c>
      <c r="F277" s="39">
        <v>0</v>
      </c>
      <c r="H277" s="39">
        <v>1</v>
      </c>
      <c r="I277" s="39">
        <v>0</v>
      </c>
      <c r="J277" s="39">
        <v>0</v>
      </c>
      <c r="K277" s="39">
        <v>0</v>
      </c>
      <c r="L277" s="39">
        <v>0</v>
      </c>
      <c r="M277" s="39">
        <v>4</v>
      </c>
      <c r="N277" s="39">
        <v>4</v>
      </c>
      <c r="O277" s="39">
        <v>4</v>
      </c>
      <c r="P277" s="39">
        <v>4</v>
      </c>
      <c r="Q277" s="39">
        <v>4</v>
      </c>
      <c r="R277" s="39">
        <v>4</v>
      </c>
      <c r="S277" s="39">
        <v>0</v>
      </c>
      <c r="T277" s="39">
        <v>0</v>
      </c>
      <c r="U277" s="39">
        <v>4</v>
      </c>
      <c r="V277" s="39">
        <v>5</v>
      </c>
      <c r="W277" s="39">
        <v>3</v>
      </c>
      <c r="X277" s="39">
        <v>0</v>
      </c>
      <c r="Y277" s="39">
        <v>2</v>
      </c>
      <c r="Z277" s="39">
        <v>3</v>
      </c>
      <c r="AA277" s="39">
        <v>2</v>
      </c>
      <c r="AB277" s="39">
        <v>2</v>
      </c>
      <c r="AC277" s="39">
        <v>1</v>
      </c>
      <c r="AD277" s="39">
        <v>1</v>
      </c>
      <c r="AE277" s="39">
        <v>0</v>
      </c>
      <c r="AF277" s="39">
        <v>0</v>
      </c>
      <c r="AG277" s="39">
        <v>38</v>
      </c>
      <c r="AH277" s="39">
        <v>0</v>
      </c>
      <c r="AI277" s="39">
        <v>2</v>
      </c>
      <c r="AJ277" s="39">
        <v>1</v>
      </c>
    </row>
    <row r="278" spans="1:36" s="39" customFormat="1" ht="10.8" customHeight="1" x14ac:dyDescent="0.2">
      <c r="A278" s="39" t="s">
        <v>33</v>
      </c>
      <c r="B278" s="14" t="s">
        <v>54</v>
      </c>
      <c r="C278" s="187" t="s">
        <v>444</v>
      </c>
      <c r="D278" s="187"/>
      <c r="E278" s="207">
        <v>1</v>
      </c>
      <c r="F278" s="207">
        <v>0</v>
      </c>
      <c r="G278" s="207"/>
      <c r="H278" s="207">
        <v>2</v>
      </c>
      <c r="I278" s="207">
        <v>19</v>
      </c>
      <c r="J278" s="207">
        <v>19</v>
      </c>
      <c r="K278" s="207">
        <v>19</v>
      </c>
      <c r="L278" s="207">
        <v>19</v>
      </c>
      <c r="M278" s="207">
        <v>17</v>
      </c>
      <c r="N278" s="207">
        <v>17</v>
      </c>
      <c r="O278" s="207">
        <v>17</v>
      </c>
      <c r="P278" s="207">
        <v>16</v>
      </c>
      <c r="Q278" s="207">
        <v>17</v>
      </c>
      <c r="R278" s="207">
        <v>17</v>
      </c>
      <c r="S278" s="207">
        <v>0</v>
      </c>
      <c r="T278" s="207">
        <v>0</v>
      </c>
      <c r="U278" s="207">
        <v>10</v>
      </c>
      <c r="V278" s="207">
        <v>12</v>
      </c>
      <c r="W278" s="207">
        <v>16</v>
      </c>
      <c r="X278" s="207">
        <v>0</v>
      </c>
      <c r="Y278" s="207">
        <v>16</v>
      </c>
      <c r="Z278" s="207">
        <v>5</v>
      </c>
      <c r="AA278" s="207">
        <v>5</v>
      </c>
      <c r="AB278" s="207">
        <v>6</v>
      </c>
      <c r="AC278" s="207">
        <v>12</v>
      </c>
      <c r="AD278" s="207">
        <v>12</v>
      </c>
      <c r="AE278" s="207">
        <v>7</v>
      </c>
      <c r="AF278" s="207">
        <v>40</v>
      </c>
      <c r="AG278" s="207">
        <v>107</v>
      </c>
      <c r="AH278" s="207">
        <v>0</v>
      </c>
      <c r="AI278" s="207">
        <v>2</v>
      </c>
      <c r="AJ278" s="207">
        <v>10</v>
      </c>
    </row>
    <row r="279" spans="1:36" s="39" customFormat="1" ht="10.8" customHeight="1" x14ac:dyDescent="0.2">
      <c r="A279" s="39" t="s">
        <v>33</v>
      </c>
      <c r="B279" s="14" t="s">
        <v>54</v>
      </c>
      <c r="C279" s="14" t="s">
        <v>194</v>
      </c>
      <c r="D279" s="14" t="s">
        <v>338</v>
      </c>
      <c r="E279" s="39">
        <v>0</v>
      </c>
      <c r="F279" s="39">
        <v>0</v>
      </c>
      <c r="H279" s="39">
        <v>1</v>
      </c>
      <c r="I279" s="39">
        <v>19</v>
      </c>
      <c r="J279" s="39">
        <v>20</v>
      </c>
      <c r="K279" s="39">
        <v>20</v>
      </c>
      <c r="L279" s="39">
        <v>19</v>
      </c>
      <c r="M279" s="39">
        <v>23</v>
      </c>
      <c r="N279" s="39">
        <v>23</v>
      </c>
      <c r="O279" s="39">
        <v>27</v>
      </c>
      <c r="P279" s="39">
        <v>24</v>
      </c>
      <c r="Q279" s="39">
        <v>18</v>
      </c>
      <c r="R279" s="39">
        <v>17</v>
      </c>
      <c r="S279" s="39">
        <v>0</v>
      </c>
      <c r="T279" s="39">
        <v>0</v>
      </c>
      <c r="U279" s="39">
        <v>17</v>
      </c>
      <c r="V279" s="39">
        <v>17</v>
      </c>
      <c r="W279" s="39">
        <v>20</v>
      </c>
      <c r="X279" s="39">
        <v>0</v>
      </c>
      <c r="Y279" s="39">
        <v>33</v>
      </c>
      <c r="Z279" s="39">
        <v>13</v>
      </c>
      <c r="AA279" s="39">
        <v>12</v>
      </c>
      <c r="AB279" s="39">
        <v>20</v>
      </c>
      <c r="AC279" s="39">
        <v>6</v>
      </c>
      <c r="AD279" s="39">
        <v>4</v>
      </c>
      <c r="AE279" s="39">
        <v>10</v>
      </c>
      <c r="AF279" s="39">
        <v>12</v>
      </c>
      <c r="AG279" s="39">
        <v>11</v>
      </c>
      <c r="AH279" s="39">
        <v>0</v>
      </c>
      <c r="AI279" s="39">
        <v>0</v>
      </c>
      <c r="AJ279" s="39">
        <v>9</v>
      </c>
    </row>
    <row r="280" spans="1:36" s="39" customFormat="1" ht="10.8" customHeight="1" x14ac:dyDescent="0.2">
      <c r="A280" s="39" t="s">
        <v>33</v>
      </c>
      <c r="B280" s="14" t="s">
        <v>54</v>
      </c>
      <c r="C280" s="14" t="s">
        <v>194</v>
      </c>
      <c r="D280" s="14" t="s">
        <v>460</v>
      </c>
      <c r="E280" s="39">
        <v>0</v>
      </c>
      <c r="F280" s="39">
        <v>1</v>
      </c>
      <c r="H280" s="39">
        <v>0</v>
      </c>
      <c r="I280" s="39">
        <v>10</v>
      </c>
      <c r="J280" s="39">
        <v>10</v>
      </c>
      <c r="K280" s="39">
        <v>10</v>
      </c>
      <c r="L280" s="39">
        <v>10</v>
      </c>
      <c r="M280" s="39">
        <v>11</v>
      </c>
      <c r="N280" s="39">
        <v>11</v>
      </c>
      <c r="O280" s="39">
        <v>12</v>
      </c>
      <c r="P280" s="39">
        <v>10</v>
      </c>
      <c r="Q280" s="39">
        <v>15</v>
      </c>
      <c r="R280" s="39">
        <v>17</v>
      </c>
      <c r="S280" s="39">
        <v>0</v>
      </c>
      <c r="T280" s="39">
        <v>0</v>
      </c>
      <c r="U280" s="39">
        <v>19</v>
      </c>
      <c r="V280" s="39">
        <v>19</v>
      </c>
      <c r="W280" s="39">
        <v>20</v>
      </c>
      <c r="X280" s="39">
        <v>0</v>
      </c>
      <c r="Y280" s="39">
        <v>17</v>
      </c>
      <c r="Z280" s="39">
        <v>11</v>
      </c>
      <c r="AA280" s="39">
        <v>10</v>
      </c>
      <c r="AB280" s="39">
        <v>17</v>
      </c>
      <c r="AC280" s="39">
        <v>14</v>
      </c>
      <c r="AD280" s="39">
        <v>10</v>
      </c>
      <c r="AE280" s="39">
        <v>26</v>
      </c>
      <c r="AF280" s="39">
        <v>0</v>
      </c>
      <c r="AG280" s="39">
        <v>76</v>
      </c>
      <c r="AH280" s="39">
        <v>0</v>
      </c>
      <c r="AI280" s="39">
        <v>0</v>
      </c>
      <c r="AJ280" s="39">
        <v>17</v>
      </c>
    </row>
    <row r="281" spans="1:36" s="39" customFormat="1" ht="10.8" customHeight="1" x14ac:dyDescent="0.2">
      <c r="A281" s="39" t="s">
        <v>33</v>
      </c>
      <c r="B281" s="14" t="s">
        <v>54</v>
      </c>
      <c r="C281" s="14" t="s">
        <v>194</v>
      </c>
      <c r="D281" s="14" t="s">
        <v>478</v>
      </c>
      <c r="E281" s="39">
        <v>0</v>
      </c>
      <c r="F281" s="39">
        <v>2</v>
      </c>
      <c r="H281" s="39">
        <v>1</v>
      </c>
      <c r="I281" s="39">
        <v>9</v>
      </c>
      <c r="J281" s="39">
        <v>11</v>
      </c>
      <c r="K281" s="39">
        <v>11</v>
      </c>
      <c r="L281" s="39">
        <v>11</v>
      </c>
      <c r="M281" s="39">
        <v>17</v>
      </c>
      <c r="N281" s="39">
        <v>20</v>
      </c>
      <c r="O281" s="39">
        <v>20</v>
      </c>
      <c r="P281" s="39">
        <v>20</v>
      </c>
      <c r="Q281" s="39">
        <v>25</v>
      </c>
      <c r="R281" s="39">
        <v>23</v>
      </c>
      <c r="S281" s="39">
        <v>0</v>
      </c>
      <c r="T281" s="39">
        <v>0</v>
      </c>
      <c r="U281" s="39">
        <v>20</v>
      </c>
      <c r="V281" s="39">
        <v>27</v>
      </c>
      <c r="W281" s="39">
        <v>24</v>
      </c>
      <c r="X281" s="39">
        <v>0</v>
      </c>
      <c r="Y281" s="39">
        <v>19</v>
      </c>
      <c r="Z281" s="39">
        <v>13</v>
      </c>
      <c r="AA281" s="39">
        <v>13</v>
      </c>
      <c r="AB281" s="39">
        <v>17</v>
      </c>
      <c r="AC281" s="39">
        <v>9</v>
      </c>
      <c r="AD281" s="39">
        <v>4</v>
      </c>
      <c r="AE281" s="39">
        <v>18</v>
      </c>
      <c r="AF281" s="39">
        <v>0</v>
      </c>
      <c r="AG281" s="39">
        <v>23</v>
      </c>
      <c r="AH281" s="39">
        <v>0</v>
      </c>
      <c r="AI281" s="39">
        <v>6</v>
      </c>
      <c r="AJ281" s="39">
        <v>9</v>
      </c>
    </row>
    <row r="282" spans="1:36" s="39" customFormat="1" ht="10.8" customHeight="1" x14ac:dyDescent="0.2">
      <c r="A282" s="39" t="s">
        <v>33</v>
      </c>
      <c r="B282" s="14" t="s">
        <v>54</v>
      </c>
      <c r="C282" s="14" t="s">
        <v>194</v>
      </c>
      <c r="D282" s="14" t="s">
        <v>721</v>
      </c>
      <c r="E282" s="39">
        <v>0</v>
      </c>
      <c r="F282" s="39">
        <v>0</v>
      </c>
      <c r="H282" s="39">
        <v>0</v>
      </c>
      <c r="I282" s="39">
        <v>11</v>
      </c>
      <c r="J282" s="39">
        <v>11</v>
      </c>
      <c r="K282" s="39">
        <v>11</v>
      </c>
      <c r="L282" s="39">
        <v>11</v>
      </c>
      <c r="M282" s="39">
        <v>4</v>
      </c>
      <c r="N282" s="39">
        <v>4</v>
      </c>
      <c r="O282" s="39">
        <v>4</v>
      </c>
      <c r="P282" s="39">
        <v>5</v>
      </c>
      <c r="Q282" s="39">
        <v>4</v>
      </c>
      <c r="R282" s="39">
        <v>3</v>
      </c>
      <c r="S282" s="39">
        <v>0</v>
      </c>
      <c r="T282" s="39">
        <v>0</v>
      </c>
      <c r="U282" s="39">
        <v>15</v>
      </c>
      <c r="V282" s="39">
        <v>14</v>
      </c>
      <c r="W282" s="39">
        <v>12</v>
      </c>
      <c r="X282" s="39">
        <v>0</v>
      </c>
      <c r="Y282" s="39">
        <v>14</v>
      </c>
      <c r="Z282" s="39">
        <v>3</v>
      </c>
      <c r="AA282" s="39">
        <v>3</v>
      </c>
      <c r="AB282" s="39">
        <v>5</v>
      </c>
      <c r="AC282" s="39">
        <v>22</v>
      </c>
      <c r="AD282" s="39">
        <v>4</v>
      </c>
      <c r="AE282" s="39">
        <v>13</v>
      </c>
      <c r="AF282" s="39">
        <v>0</v>
      </c>
      <c r="AG282" s="39">
        <v>0</v>
      </c>
      <c r="AH282" s="39">
        <v>0</v>
      </c>
      <c r="AI282" s="39">
        <v>5</v>
      </c>
      <c r="AJ282" s="39">
        <v>0</v>
      </c>
    </row>
    <row r="283" spans="1:36" s="39" customFormat="1" ht="10.8" customHeight="1" x14ac:dyDescent="0.2">
      <c r="A283" s="39" t="s">
        <v>33</v>
      </c>
      <c r="B283" s="14" t="s">
        <v>54</v>
      </c>
      <c r="C283" s="187" t="s">
        <v>530</v>
      </c>
      <c r="D283" s="187"/>
      <c r="E283" s="207">
        <v>0</v>
      </c>
      <c r="F283" s="207">
        <v>3</v>
      </c>
      <c r="G283" s="207"/>
      <c r="H283" s="207">
        <v>2</v>
      </c>
      <c r="I283" s="207">
        <v>49</v>
      </c>
      <c r="J283" s="207">
        <v>52</v>
      </c>
      <c r="K283" s="207">
        <v>52</v>
      </c>
      <c r="L283" s="207">
        <v>51</v>
      </c>
      <c r="M283" s="207">
        <v>55</v>
      </c>
      <c r="N283" s="207">
        <v>58</v>
      </c>
      <c r="O283" s="207">
        <v>63</v>
      </c>
      <c r="P283" s="207">
        <v>59</v>
      </c>
      <c r="Q283" s="207">
        <v>62</v>
      </c>
      <c r="R283" s="207">
        <v>60</v>
      </c>
      <c r="S283" s="207">
        <v>0</v>
      </c>
      <c r="T283" s="207">
        <v>0</v>
      </c>
      <c r="U283" s="207">
        <v>71</v>
      </c>
      <c r="V283" s="207">
        <v>77</v>
      </c>
      <c r="W283" s="207">
        <v>76</v>
      </c>
      <c r="X283" s="207">
        <v>0</v>
      </c>
      <c r="Y283" s="207">
        <v>83</v>
      </c>
      <c r="Z283" s="207">
        <v>40</v>
      </c>
      <c r="AA283" s="207">
        <v>38</v>
      </c>
      <c r="AB283" s="207">
        <v>59</v>
      </c>
      <c r="AC283" s="207">
        <v>51</v>
      </c>
      <c r="AD283" s="207">
        <v>22</v>
      </c>
      <c r="AE283" s="207">
        <v>67</v>
      </c>
      <c r="AF283" s="207">
        <v>12</v>
      </c>
      <c r="AG283" s="207">
        <v>110</v>
      </c>
      <c r="AH283" s="207">
        <v>0</v>
      </c>
      <c r="AI283" s="207">
        <v>11</v>
      </c>
      <c r="AJ283" s="207">
        <v>35</v>
      </c>
    </row>
    <row r="284" spans="1:36" s="39" customFormat="1" ht="10.8" customHeight="1" x14ac:dyDescent="0.2">
      <c r="A284" s="39" t="s">
        <v>33</v>
      </c>
      <c r="B284" s="186" t="s">
        <v>529</v>
      </c>
      <c r="C284" s="186"/>
      <c r="D284" s="186"/>
      <c r="E284" s="208">
        <v>45</v>
      </c>
      <c r="F284" s="208">
        <v>3</v>
      </c>
      <c r="G284" s="208"/>
      <c r="H284" s="208">
        <v>49</v>
      </c>
      <c r="I284" s="208">
        <v>110</v>
      </c>
      <c r="J284" s="208">
        <v>113</v>
      </c>
      <c r="K284" s="208">
        <v>113</v>
      </c>
      <c r="L284" s="208">
        <v>112</v>
      </c>
      <c r="M284" s="208">
        <v>127</v>
      </c>
      <c r="N284" s="208">
        <v>129</v>
      </c>
      <c r="O284" s="208">
        <v>135</v>
      </c>
      <c r="P284" s="208">
        <v>129</v>
      </c>
      <c r="Q284" s="208">
        <v>138</v>
      </c>
      <c r="R284" s="208">
        <v>139</v>
      </c>
      <c r="S284" s="208">
        <v>5</v>
      </c>
      <c r="T284" s="208">
        <v>0</v>
      </c>
      <c r="U284" s="208">
        <v>153</v>
      </c>
      <c r="V284" s="208">
        <v>157</v>
      </c>
      <c r="W284" s="208">
        <v>163</v>
      </c>
      <c r="X284" s="208">
        <v>0</v>
      </c>
      <c r="Y284" s="208">
        <v>164</v>
      </c>
      <c r="Z284" s="208">
        <v>108</v>
      </c>
      <c r="AA284" s="208">
        <v>99</v>
      </c>
      <c r="AB284" s="208">
        <v>125</v>
      </c>
      <c r="AC284" s="208">
        <v>99</v>
      </c>
      <c r="AD284" s="208">
        <v>64</v>
      </c>
      <c r="AE284" s="208">
        <v>82</v>
      </c>
      <c r="AF284" s="208">
        <v>57</v>
      </c>
      <c r="AG284" s="208">
        <v>371</v>
      </c>
      <c r="AH284" s="208">
        <v>0</v>
      </c>
      <c r="AI284" s="208">
        <v>21</v>
      </c>
      <c r="AJ284" s="208">
        <v>91</v>
      </c>
    </row>
    <row r="285" spans="1:36" s="39" customFormat="1" ht="10.8" customHeight="1" x14ac:dyDescent="0.2">
      <c r="A285" s="39" t="s">
        <v>33</v>
      </c>
      <c r="B285" s="14" t="s">
        <v>63</v>
      </c>
      <c r="C285" s="14" t="s">
        <v>82</v>
      </c>
      <c r="D285" s="14" t="s">
        <v>338</v>
      </c>
      <c r="E285" s="39">
        <v>0</v>
      </c>
      <c r="F285" s="39">
        <v>0</v>
      </c>
      <c r="H285" s="39">
        <v>0</v>
      </c>
      <c r="I285" s="39">
        <v>1</v>
      </c>
      <c r="J285" s="39">
        <v>1</v>
      </c>
      <c r="K285" s="39">
        <v>1</v>
      </c>
      <c r="L285" s="39">
        <v>1</v>
      </c>
      <c r="M285" s="39">
        <v>1</v>
      </c>
      <c r="N285" s="39">
        <v>1</v>
      </c>
      <c r="O285" s="39">
        <v>1</v>
      </c>
      <c r="P285" s="39">
        <v>1</v>
      </c>
      <c r="Q285" s="39">
        <v>1</v>
      </c>
      <c r="R285" s="39">
        <v>1</v>
      </c>
      <c r="S285" s="39">
        <v>0</v>
      </c>
      <c r="T285" s="39">
        <v>0</v>
      </c>
      <c r="U285" s="39">
        <v>1</v>
      </c>
      <c r="V285" s="39">
        <v>1</v>
      </c>
      <c r="W285" s="39">
        <v>1</v>
      </c>
      <c r="X285" s="39">
        <v>0</v>
      </c>
      <c r="Y285" s="39">
        <v>0</v>
      </c>
      <c r="Z285" s="39">
        <v>1</v>
      </c>
      <c r="AA285" s="39">
        <v>1</v>
      </c>
      <c r="AB285" s="39">
        <v>1</v>
      </c>
      <c r="AC285" s="39">
        <v>1</v>
      </c>
      <c r="AD285" s="39">
        <v>1</v>
      </c>
      <c r="AE285" s="39">
        <v>0</v>
      </c>
      <c r="AF285" s="39">
        <v>3</v>
      </c>
      <c r="AG285" s="39">
        <v>0</v>
      </c>
      <c r="AH285" s="39">
        <v>0</v>
      </c>
      <c r="AI285" s="39">
        <v>0</v>
      </c>
      <c r="AJ285" s="39">
        <v>2</v>
      </c>
    </row>
    <row r="286" spans="1:36" s="39" customFormat="1" ht="10.8" customHeight="1" x14ac:dyDescent="0.2">
      <c r="A286" s="39" t="s">
        <v>33</v>
      </c>
      <c r="B286" s="14" t="s">
        <v>63</v>
      </c>
      <c r="C286" s="14" t="s">
        <v>82</v>
      </c>
      <c r="D286" s="14" t="s">
        <v>460</v>
      </c>
      <c r="E286" s="39">
        <v>0</v>
      </c>
      <c r="F286" s="39">
        <v>0</v>
      </c>
      <c r="H286" s="39">
        <v>0</v>
      </c>
      <c r="I286" s="39">
        <v>2</v>
      </c>
      <c r="J286" s="39">
        <v>2</v>
      </c>
      <c r="K286" s="39">
        <v>2</v>
      </c>
      <c r="L286" s="39">
        <v>2</v>
      </c>
      <c r="M286" s="39">
        <v>1</v>
      </c>
      <c r="N286" s="39">
        <v>1</v>
      </c>
      <c r="O286" s="39">
        <v>1</v>
      </c>
      <c r="P286" s="39">
        <v>1</v>
      </c>
      <c r="Q286" s="39">
        <v>4</v>
      </c>
      <c r="R286" s="39">
        <v>4</v>
      </c>
      <c r="S286" s="39">
        <v>0</v>
      </c>
      <c r="T286" s="39">
        <v>0</v>
      </c>
      <c r="U286" s="39">
        <v>0</v>
      </c>
      <c r="V286" s="39">
        <v>0</v>
      </c>
      <c r="W286" s="39">
        <v>0</v>
      </c>
      <c r="X286" s="39">
        <v>0</v>
      </c>
      <c r="Y286" s="39">
        <v>4</v>
      </c>
      <c r="Z286" s="39">
        <v>1</v>
      </c>
      <c r="AA286" s="39">
        <v>1</v>
      </c>
      <c r="AB286" s="39">
        <v>0</v>
      </c>
      <c r="AC286" s="39">
        <v>2</v>
      </c>
      <c r="AD286" s="39">
        <v>2</v>
      </c>
      <c r="AE286" s="39">
        <v>0</v>
      </c>
      <c r="AF286" s="39">
        <v>0</v>
      </c>
      <c r="AG286" s="39">
        <v>20</v>
      </c>
      <c r="AH286" s="39">
        <v>0</v>
      </c>
      <c r="AI286" s="39">
        <v>0</v>
      </c>
      <c r="AJ286" s="39">
        <v>1</v>
      </c>
    </row>
    <row r="287" spans="1:36" s="39" customFormat="1" ht="10.8" customHeight="1" x14ac:dyDescent="0.2">
      <c r="A287" s="39" t="s">
        <v>33</v>
      </c>
      <c r="B287" s="14" t="s">
        <v>63</v>
      </c>
      <c r="C287" s="14" t="s">
        <v>82</v>
      </c>
      <c r="D287" s="14" t="s">
        <v>478</v>
      </c>
      <c r="E287" s="39">
        <v>0</v>
      </c>
      <c r="F287" s="39">
        <v>0</v>
      </c>
      <c r="H287" s="39">
        <v>0</v>
      </c>
      <c r="I287" s="39">
        <v>0</v>
      </c>
      <c r="J287" s="39">
        <v>0</v>
      </c>
      <c r="K287" s="39">
        <v>0</v>
      </c>
      <c r="L287" s="39">
        <v>0</v>
      </c>
      <c r="M287" s="39">
        <v>1</v>
      </c>
      <c r="N287" s="39">
        <v>1</v>
      </c>
      <c r="O287" s="39">
        <v>1</v>
      </c>
      <c r="P287" s="39">
        <v>1</v>
      </c>
      <c r="Q287" s="39">
        <v>1</v>
      </c>
      <c r="R287" s="39">
        <v>1</v>
      </c>
      <c r="S287" s="39">
        <v>0</v>
      </c>
      <c r="T287" s="39">
        <v>0</v>
      </c>
      <c r="U287" s="39">
        <v>0</v>
      </c>
      <c r="V287" s="39">
        <v>0</v>
      </c>
      <c r="W287" s="39">
        <v>0</v>
      </c>
      <c r="X287" s="39">
        <v>0</v>
      </c>
      <c r="Y287" s="39">
        <v>2</v>
      </c>
      <c r="Z287" s="39">
        <v>0</v>
      </c>
      <c r="AA287" s="39">
        <v>0</v>
      </c>
      <c r="AB287" s="39">
        <v>0</v>
      </c>
      <c r="AC287" s="39">
        <v>2</v>
      </c>
      <c r="AD287" s="39">
        <v>1</v>
      </c>
      <c r="AE287" s="39">
        <v>0</v>
      </c>
      <c r="AF287" s="39">
        <v>0</v>
      </c>
      <c r="AG287" s="39">
        <v>10</v>
      </c>
      <c r="AH287" s="39">
        <v>0</v>
      </c>
      <c r="AI287" s="39">
        <v>0</v>
      </c>
      <c r="AJ287" s="39">
        <v>0</v>
      </c>
    </row>
    <row r="288" spans="1:36" s="39" customFormat="1" ht="10.8" customHeight="1" x14ac:dyDescent="0.2">
      <c r="A288" s="39" t="s">
        <v>33</v>
      </c>
      <c r="B288" s="14" t="s">
        <v>63</v>
      </c>
      <c r="C288" s="14" t="s">
        <v>82</v>
      </c>
      <c r="D288" s="14" t="s">
        <v>721</v>
      </c>
      <c r="E288" s="39">
        <v>0</v>
      </c>
      <c r="F288" s="39">
        <v>0</v>
      </c>
      <c r="H288" s="39">
        <v>0</v>
      </c>
      <c r="I288" s="39">
        <v>1</v>
      </c>
      <c r="J288" s="39">
        <v>1</v>
      </c>
      <c r="K288" s="39">
        <v>1</v>
      </c>
      <c r="L288" s="39">
        <v>0</v>
      </c>
      <c r="M288" s="39">
        <v>1</v>
      </c>
      <c r="N288" s="39">
        <v>1</v>
      </c>
      <c r="O288" s="39">
        <v>1</v>
      </c>
      <c r="P288" s="39">
        <v>1</v>
      </c>
      <c r="Q288" s="39">
        <v>2</v>
      </c>
      <c r="R288" s="39">
        <v>2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</row>
    <row r="289" spans="1:36" s="39" customFormat="1" ht="10.8" customHeight="1" x14ac:dyDescent="0.2">
      <c r="A289" s="39" t="s">
        <v>33</v>
      </c>
      <c r="B289" s="14" t="s">
        <v>63</v>
      </c>
      <c r="C289" s="187" t="s">
        <v>434</v>
      </c>
      <c r="D289" s="187"/>
      <c r="E289" s="207">
        <v>0</v>
      </c>
      <c r="F289" s="207">
        <v>0</v>
      </c>
      <c r="G289" s="207"/>
      <c r="H289" s="207">
        <v>0</v>
      </c>
      <c r="I289" s="207">
        <v>4</v>
      </c>
      <c r="J289" s="207">
        <v>4</v>
      </c>
      <c r="K289" s="207">
        <v>4</v>
      </c>
      <c r="L289" s="207">
        <v>3</v>
      </c>
      <c r="M289" s="207">
        <v>4</v>
      </c>
      <c r="N289" s="207">
        <v>4</v>
      </c>
      <c r="O289" s="207">
        <v>4</v>
      </c>
      <c r="P289" s="207">
        <v>4</v>
      </c>
      <c r="Q289" s="207">
        <v>8</v>
      </c>
      <c r="R289" s="207">
        <v>8</v>
      </c>
      <c r="S289" s="207">
        <v>0</v>
      </c>
      <c r="T289" s="207">
        <v>0</v>
      </c>
      <c r="U289" s="207">
        <v>1</v>
      </c>
      <c r="V289" s="207">
        <v>1</v>
      </c>
      <c r="W289" s="207">
        <v>1</v>
      </c>
      <c r="X289" s="207">
        <v>0</v>
      </c>
      <c r="Y289" s="207">
        <v>6</v>
      </c>
      <c r="Z289" s="207">
        <v>2</v>
      </c>
      <c r="AA289" s="207">
        <v>2</v>
      </c>
      <c r="AB289" s="207">
        <v>1</v>
      </c>
      <c r="AC289" s="207">
        <v>5</v>
      </c>
      <c r="AD289" s="207">
        <v>4</v>
      </c>
      <c r="AE289" s="207">
        <v>0</v>
      </c>
      <c r="AF289" s="207">
        <v>3</v>
      </c>
      <c r="AG289" s="207">
        <v>30</v>
      </c>
      <c r="AH289" s="207">
        <v>0</v>
      </c>
      <c r="AI289" s="207">
        <v>0</v>
      </c>
      <c r="AJ289" s="207">
        <v>3</v>
      </c>
    </row>
    <row r="290" spans="1:36" s="39" customFormat="1" ht="10.8" customHeight="1" x14ac:dyDescent="0.2">
      <c r="A290" s="39" t="s">
        <v>33</v>
      </c>
      <c r="B290" s="14" t="s">
        <v>63</v>
      </c>
      <c r="C290" s="14" t="s">
        <v>65</v>
      </c>
      <c r="D290" s="14" t="s">
        <v>338</v>
      </c>
      <c r="E290" s="39">
        <v>0</v>
      </c>
      <c r="F290" s="39">
        <v>0</v>
      </c>
      <c r="H290" s="39">
        <v>0</v>
      </c>
      <c r="I290" s="39">
        <v>1</v>
      </c>
      <c r="J290" s="39">
        <v>1</v>
      </c>
      <c r="K290" s="39">
        <v>1</v>
      </c>
      <c r="L290" s="39">
        <v>1</v>
      </c>
      <c r="M290" s="39">
        <v>2</v>
      </c>
      <c r="N290" s="39">
        <v>2</v>
      </c>
      <c r="O290" s="39">
        <v>2</v>
      </c>
      <c r="P290" s="39">
        <v>2</v>
      </c>
      <c r="Q290" s="39">
        <v>0</v>
      </c>
      <c r="R290" s="39">
        <v>0</v>
      </c>
      <c r="S290" s="39">
        <v>0</v>
      </c>
      <c r="T290" s="39">
        <v>0</v>
      </c>
      <c r="U290" s="39">
        <v>1</v>
      </c>
      <c r="V290" s="39">
        <v>2</v>
      </c>
      <c r="W290" s="39">
        <v>2</v>
      </c>
      <c r="X290" s="39">
        <v>0</v>
      </c>
      <c r="Y290" s="39">
        <v>1</v>
      </c>
      <c r="Z290" s="39">
        <v>2</v>
      </c>
      <c r="AA290" s="39">
        <v>2</v>
      </c>
      <c r="AB290" s="39">
        <v>2</v>
      </c>
      <c r="AC290" s="39">
        <v>1</v>
      </c>
      <c r="AD290" s="39">
        <v>1</v>
      </c>
      <c r="AE290" s="39">
        <v>1</v>
      </c>
      <c r="AF290" s="39">
        <v>5</v>
      </c>
      <c r="AG290" s="39">
        <v>0</v>
      </c>
      <c r="AH290" s="39">
        <v>0</v>
      </c>
      <c r="AI290" s="39">
        <v>0</v>
      </c>
      <c r="AJ290" s="39">
        <v>0</v>
      </c>
    </row>
    <row r="291" spans="1:36" s="39" customFormat="1" ht="10.8" customHeight="1" x14ac:dyDescent="0.2">
      <c r="A291" s="39" t="s">
        <v>33</v>
      </c>
      <c r="B291" s="14" t="s">
        <v>63</v>
      </c>
      <c r="C291" s="14" t="s">
        <v>65</v>
      </c>
      <c r="D291" s="14" t="s">
        <v>460</v>
      </c>
      <c r="E291" s="39">
        <v>0</v>
      </c>
      <c r="F291" s="39">
        <v>0</v>
      </c>
      <c r="H291" s="39">
        <v>0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1</v>
      </c>
      <c r="R291" s="39">
        <v>1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6</v>
      </c>
      <c r="Z291" s="39">
        <v>1</v>
      </c>
      <c r="AA291" s="39">
        <v>2</v>
      </c>
      <c r="AB291" s="39">
        <v>2</v>
      </c>
      <c r="AC291" s="39">
        <v>1</v>
      </c>
      <c r="AD291" s="39">
        <v>1</v>
      </c>
      <c r="AE291" s="39">
        <v>0</v>
      </c>
      <c r="AF291" s="39">
        <v>0</v>
      </c>
      <c r="AG291" s="39">
        <v>2</v>
      </c>
      <c r="AH291" s="39">
        <v>0</v>
      </c>
      <c r="AI291" s="39">
        <v>0</v>
      </c>
      <c r="AJ291" s="39">
        <v>0</v>
      </c>
    </row>
    <row r="292" spans="1:36" s="39" customFormat="1" ht="10.8" customHeight="1" x14ac:dyDescent="0.2">
      <c r="A292" s="39" t="s">
        <v>33</v>
      </c>
      <c r="B292" s="14" t="s">
        <v>63</v>
      </c>
      <c r="C292" s="14" t="s">
        <v>65</v>
      </c>
      <c r="D292" s="14" t="s">
        <v>478</v>
      </c>
      <c r="E292" s="39">
        <v>0</v>
      </c>
      <c r="F292" s="39">
        <v>0</v>
      </c>
      <c r="H292" s="39">
        <v>0</v>
      </c>
      <c r="I292" s="39">
        <v>2</v>
      </c>
      <c r="J292" s="39">
        <v>2</v>
      </c>
      <c r="K292" s="39">
        <v>2</v>
      </c>
      <c r="L292" s="39">
        <v>2</v>
      </c>
      <c r="M292" s="39">
        <v>2</v>
      </c>
      <c r="N292" s="39">
        <v>2</v>
      </c>
      <c r="O292" s="39">
        <v>2</v>
      </c>
      <c r="P292" s="39">
        <v>2</v>
      </c>
      <c r="Q292" s="39">
        <v>1</v>
      </c>
      <c r="R292" s="39">
        <v>1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</row>
    <row r="293" spans="1:36" s="39" customFormat="1" ht="10.8" customHeight="1" x14ac:dyDescent="0.2">
      <c r="A293" s="39" t="s">
        <v>33</v>
      </c>
      <c r="B293" s="14" t="s">
        <v>63</v>
      </c>
      <c r="C293" s="14" t="s">
        <v>65</v>
      </c>
      <c r="D293" s="14" t="s">
        <v>721</v>
      </c>
      <c r="E293" s="39">
        <v>0</v>
      </c>
      <c r="F293" s="39">
        <v>0</v>
      </c>
      <c r="H293" s="39">
        <v>0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1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</row>
    <row r="294" spans="1:36" s="39" customFormat="1" ht="10.8" customHeight="1" x14ac:dyDescent="0.2">
      <c r="A294" s="39" t="s">
        <v>33</v>
      </c>
      <c r="B294" s="14" t="s">
        <v>63</v>
      </c>
      <c r="C294" s="187" t="s">
        <v>531</v>
      </c>
      <c r="D294" s="187"/>
      <c r="E294" s="207">
        <v>0</v>
      </c>
      <c r="F294" s="207">
        <v>0</v>
      </c>
      <c r="G294" s="207"/>
      <c r="H294" s="207">
        <v>0</v>
      </c>
      <c r="I294" s="207">
        <v>3</v>
      </c>
      <c r="J294" s="207">
        <v>3</v>
      </c>
      <c r="K294" s="207">
        <v>3</v>
      </c>
      <c r="L294" s="207">
        <v>3</v>
      </c>
      <c r="M294" s="207">
        <v>4</v>
      </c>
      <c r="N294" s="207">
        <v>4</v>
      </c>
      <c r="O294" s="207">
        <v>4</v>
      </c>
      <c r="P294" s="207">
        <v>4</v>
      </c>
      <c r="Q294" s="207">
        <v>2</v>
      </c>
      <c r="R294" s="207">
        <v>2</v>
      </c>
      <c r="S294" s="207">
        <v>0</v>
      </c>
      <c r="T294" s="207">
        <v>0</v>
      </c>
      <c r="U294" s="207">
        <v>1</v>
      </c>
      <c r="V294" s="207">
        <v>3</v>
      </c>
      <c r="W294" s="207">
        <v>2</v>
      </c>
      <c r="X294" s="207">
        <v>0</v>
      </c>
      <c r="Y294" s="207">
        <v>7</v>
      </c>
      <c r="Z294" s="207">
        <v>3</v>
      </c>
      <c r="AA294" s="207">
        <v>4</v>
      </c>
      <c r="AB294" s="207">
        <v>4</v>
      </c>
      <c r="AC294" s="207">
        <v>2</v>
      </c>
      <c r="AD294" s="207">
        <v>2</v>
      </c>
      <c r="AE294" s="207">
        <v>1</v>
      </c>
      <c r="AF294" s="207">
        <v>5</v>
      </c>
      <c r="AG294" s="207">
        <v>2</v>
      </c>
      <c r="AH294" s="207">
        <v>0</v>
      </c>
      <c r="AI294" s="207">
        <v>0</v>
      </c>
      <c r="AJ294" s="207">
        <v>0</v>
      </c>
    </row>
    <row r="295" spans="1:36" s="39" customFormat="1" ht="10.8" customHeight="1" x14ac:dyDescent="0.2">
      <c r="A295" s="39" t="s">
        <v>33</v>
      </c>
      <c r="B295" s="14" t="s">
        <v>63</v>
      </c>
      <c r="C295" s="14" t="s">
        <v>81</v>
      </c>
      <c r="D295" s="14" t="s">
        <v>338</v>
      </c>
      <c r="E295" s="39">
        <v>0</v>
      </c>
      <c r="F295" s="39">
        <v>0</v>
      </c>
      <c r="H295" s="39">
        <v>1</v>
      </c>
      <c r="I295" s="39">
        <v>3</v>
      </c>
      <c r="J295" s="39">
        <v>3</v>
      </c>
      <c r="K295" s="39">
        <v>3</v>
      </c>
      <c r="L295" s="39">
        <v>3</v>
      </c>
      <c r="M295" s="39">
        <v>4</v>
      </c>
      <c r="N295" s="39">
        <v>4</v>
      </c>
      <c r="O295" s="39">
        <v>4</v>
      </c>
      <c r="P295" s="39">
        <v>4</v>
      </c>
      <c r="Q295" s="39">
        <v>1</v>
      </c>
      <c r="R295" s="39">
        <v>1</v>
      </c>
      <c r="S295" s="39">
        <v>0</v>
      </c>
      <c r="T295" s="39">
        <v>0</v>
      </c>
      <c r="U295" s="39">
        <v>3</v>
      </c>
      <c r="V295" s="39">
        <v>2</v>
      </c>
      <c r="W295" s="39">
        <v>2</v>
      </c>
      <c r="X295" s="39">
        <v>0</v>
      </c>
      <c r="Y295" s="39">
        <v>6</v>
      </c>
      <c r="Z295" s="39">
        <v>2</v>
      </c>
      <c r="AA295" s="39">
        <v>1</v>
      </c>
      <c r="AB295" s="39">
        <v>2</v>
      </c>
      <c r="AC295" s="39">
        <v>2</v>
      </c>
      <c r="AD295" s="39">
        <v>0</v>
      </c>
      <c r="AE295" s="39">
        <v>0</v>
      </c>
      <c r="AF295" s="39">
        <v>0</v>
      </c>
      <c r="AG295" s="39">
        <v>1</v>
      </c>
      <c r="AH295" s="39">
        <v>0</v>
      </c>
      <c r="AI295" s="39">
        <v>2</v>
      </c>
      <c r="AJ295" s="39">
        <v>2</v>
      </c>
    </row>
    <row r="296" spans="1:36" s="39" customFormat="1" ht="10.8" customHeight="1" x14ac:dyDescent="0.2">
      <c r="A296" s="39" t="s">
        <v>33</v>
      </c>
      <c r="B296" s="14" t="s">
        <v>63</v>
      </c>
      <c r="C296" s="14" t="s">
        <v>81</v>
      </c>
      <c r="D296" s="14" t="s">
        <v>460</v>
      </c>
      <c r="E296" s="39">
        <v>0</v>
      </c>
      <c r="F296" s="39">
        <v>0</v>
      </c>
      <c r="H296" s="39">
        <v>0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1</v>
      </c>
      <c r="R296" s="39">
        <v>1</v>
      </c>
      <c r="S296" s="39">
        <v>0</v>
      </c>
      <c r="T296" s="39">
        <v>0</v>
      </c>
      <c r="U296" s="39">
        <v>3</v>
      </c>
      <c r="V296" s="39">
        <v>3</v>
      </c>
      <c r="W296" s="39">
        <v>3</v>
      </c>
      <c r="X296" s="39">
        <v>0</v>
      </c>
      <c r="Y296" s="39">
        <v>1</v>
      </c>
      <c r="Z296" s="39">
        <v>5</v>
      </c>
      <c r="AA296" s="39">
        <v>4</v>
      </c>
      <c r="AB296" s="39">
        <v>4</v>
      </c>
      <c r="AC296" s="39">
        <v>1</v>
      </c>
      <c r="AD296" s="39">
        <v>0</v>
      </c>
      <c r="AE296" s="39">
        <v>0</v>
      </c>
      <c r="AF296" s="39">
        <v>0</v>
      </c>
      <c r="AG296" s="39">
        <v>23</v>
      </c>
      <c r="AH296" s="39">
        <v>0</v>
      </c>
      <c r="AI296" s="39">
        <v>0</v>
      </c>
      <c r="AJ296" s="39">
        <v>3</v>
      </c>
    </row>
    <row r="297" spans="1:36" s="39" customFormat="1" ht="10.8" customHeight="1" x14ac:dyDescent="0.2">
      <c r="A297" s="39" t="s">
        <v>33</v>
      </c>
      <c r="B297" s="14" t="s">
        <v>63</v>
      </c>
      <c r="C297" s="14" t="s">
        <v>81</v>
      </c>
      <c r="D297" s="14" t="s">
        <v>478</v>
      </c>
      <c r="E297" s="39">
        <v>0</v>
      </c>
      <c r="F297" s="39">
        <v>0</v>
      </c>
      <c r="H297" s="39">
        <v>0</v>
      </c>
      <c r="I297" s="39">
        <v>8</v>
      </c>
      <c r="J297" s="39">
        <v>8</v>
      </c>
      <c r="K297" s="39">
        <v>8</v>
      </c>
      <c r="L297" s="39">
        <v>8</v>
      </c>
      <c r="M297" s="39">
        <v>3</v>
      </c>
      <c r="N297" s="39">
        <v>3</v>
      </c>
      <c r="O297" s="39">
        <v>3</v>
      </c>
      <c r="P297" s="39">
        <v>3</v>
      </c>
      <c r="Q297" s="39">
        <v>2</v>
      </c>
      <c r="R297" s="39">
        <v>2</v>
      </c>
      <c r="S297" s="39">
        <v>0</v>
      </c>
      <c r="T297" s="39">
        <v>0</v>
      </c>
      <c r="U297" s="39">
        <v>3</v>
      </c>
      <c r="V297" s="39">
        <v>3</v>
      </c>
      <c r="W297" s="39">
        <v>3</v>
      </c>
      <c r="X297" s="39">
        <v>0</v>
      </c>
      <c r="Y297" s="39">
        <v>4</v>
      </c>
      <c r="Z297" s="39">
        <v>4</v>
      </c>
      <c r="AA297" s="39">
        <v>4</v>
      </c>
      <c r="AB297" s="39">
        <v>4</v>
      </c>
      <c r="AC297" s="39">
        <v>2</v>
      </c>
      <c r="AD297" s="39">
        <v>2</v>
      </c>
      <c r="AE297" s="39">
        <v>0</v>
      </c>
      <c r="AF297" s="39">
        <v>0</v>
      </c>
      <c r="AG297" s="39">
        <v>17</v>
      </c>
      <c r="AH297" s="39">
        <v>0</v>
      </c>
      <c r="AI297" s="39">
        <v>0</v>
      </c>
      <c r="AJ297" s="39">
        <v>2</v>
      </c>
    </row>
    <row r="298" spans="1:36" s="39" customFormat="1" ht="10.8" customHeight="1" x14ac:dyDescent="0.2">
      <c r="A298" s="39" t="s">
        <v>33</v>
      </c>
      <c r="B298" s="14" t="s">
        <v>63</v>
      </c>
      <c r="C298" s="14" t="s">
        <v>81</v>
      </c>
      <c r="D298" s="14" t="s">
        <v>721</v>
      </c>
      <c r="E298" s="39">
        <v>0</v>
      </c>
      <c r="F298" s="39">
        <v>0</v>
      </c>
      <c r="H298" s="39">
        <v>0</v>
      </c>
      <c r="I298" s="39">
        <v>1</v>
      </c>
      <c r="J298" s="39">
        <v>1</v>
      </c>
      <c r="K298" s="39">
        <v>1</v>
      </c>
      <c r="L298" s="39">
        <v>1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2</v>
      </c>
      <c r="V298" s="39">
        <v>2</v>
      </c>
      <c r="W298" s="39">
        <v>2</v>
      </c>
      <c r="X298" s="39">
        <v>0</v>
      </c>
      <c r="Y298" s="39">
        <v>1</v>
      </c>
      <c r="Z298" s="39">
        <v>1</v>
      </c>
      <c r="AA298" s="39">
        <v>0</v>
      </c>
      <c r="AB298" s="39">
        <v>1</v>
      </c>
      <c r="AC298" s="39">
        <v>1</v>
      </c>
      <c r="AD298" s="39">
        <v>1</v>
      </c>
      <c r="AE298" s="39">
        <v>0</v>
      </c>
      <c r="AF298" s="39">
        <v>0</v>
      </c>
      <c r="AG298" s="39">
        <v>0</v>
      </c>
      <c r="AH298" s="39">
        <v>0</v>
      </c>
      <c r="AI298" s="39">
        <v>0</v>
      </c>
      <c r="AJ298" s="39">
        <v>1</v>
      </c>
    </row>
    <row r="299" spans="1:36" s="39" customFormat="1" ht="10.8" customHeight="1" x14ac:dyDescent="0.2">
      <c r="A299" s="39" t="s">
        <v>33</v>
      </c>
      <c r="B299" s="14" t="s">
        <v>63</v>
      </c>
      <c r="C299" s="187" t="s">
        <v>532</v>
      </c>
      <c r="D299" s="187"/>
      <c r="E299" s="207">
        <v>0</v>
      </c>
      <c r="F299" s="207">
        <v>0</v>
      </c>
      <c r="G299" s="207"/>
      <c r="H299" s="207">
        <v>1</v>
      </c>
      <c r="I299" s="207">
        <v>12</v>
      </c>
      <c r="J299" s="207">
        <v>12</v>
      </c>
      <c r="K299" s="207">
        <v>12</v>
      </c>
      <c r="L299" s="207">
        <v>12</v>
      </c>
      <c r="M299" s="207">
        <v>7</v>
      </c>
      <c r="N299" s="207">
        <v>7</v>
      </c>
      <c r="O299" s="207">
        <v>7</v>
      </c>
      <c r="P299" s="207">
        <v>7</v>
      </c>
      <c r="Q299" s="207">
        <v>4</v>
      </c>
      <c r="R299" s="207">
        <v>4</v>
      </c>
      <c r="S299" s="207">
        <v>0</v>
      </c>
      <c r="T299" s="207">
        <v>0</v>
      </c>
      <c r="U299" s="207">
        <v>11</v>
      </c>
      <c r="V299" s="207">
        <v>10</v>
      </c>
      <c r="W299" s="207">
        <v>10</v>
      </c>
      <c r="X299" s="207">
        <v>0</v>
      </c>
      <c r="Y299" s="207">
        <v>12</v>
      </c>
      <c r="Z299" s="207">
        <v>12</v>
      </c>
      <c r="AA299" s="207">
        <v>9</v>
      </c>
      <c r="AB299" s="207">
        <v>11</v>
      </c>
      <c r="AC299" s="207">
        <v>6</v>
      </c>
      <c r="AD299" s="207">
        <v>3</v>
      </c>
      <c r="AE299" s="207">
        <v>0</v>
      </c>
      <c r="AF299" s="207">
        <v>0</v>
      </c>
      <c r="AG299" s="207">
        <v>41</v>
      </c>
      <c r="AH299" s="207">
        <v>0</v>
      </c>
      <c r="AI299" s="207">
        <v>2</v>
      </c>
      <c r="AJ299" s="207">
        <v>8</v>
      </c>
    </row>
    <row r="300" spans="1:36" s="39" customFormat="1" ht="10.8" customHeight="1" x14ac:dyDescent="0.2">
      <c r="A300" s="39" t="s">
        <v>33</v>
      </c>
      <c r="B300" s="14" t="s">
        <v>63</v>
      </c>
      <c r="C300" s="14" t="s">
        <v>80</v>
      </c>
      <c r="D300" s="14" t="s">
        <v>338</v>
      </c>
      <c r="E300" s="39">
        <v>0</v>
      </c>
      <c r="F300" s="39">
        <v>0</v>
      </c>
      <c r="H300" s="39">
        <v>0</v>
      </c>
      <c r="I300" s="39">
        <v>5</v>
      </c>
      <c r="J300" s="39">
        <v>5</v>
      </c>
      <c r="K300" s="39">
        <v>5</v>
      </c>
      <c r="L300" s="39">
        <v>5</v>
      </c>
      <c r="M300" s="39">
        <v>7</v>
      </c>
      <c r="N300" s="39">
        <v>7</v>
      </c>
      <c r="O300" s="39">
        <v>7</v>
      </c>
      <c r="P300" s="39">
        <v>7</v>
      </c>
      <c r="Q300" s="39">
        <v>8</v>
      </c>
      <c r="R300" s="39">
        <v>8</v>
      </c>
      <c r="S300" s="39">
        <v>0</v>
      </c>
      <c r="T300" s="39">
        <v>0</v>
      </c>
      <c r="U300" s="39">
        <v>3</v>
      </c>
      <c r="V300" s="39">
        <v>3</v>
      </c>
      <c r="W300" s="39">
        <v>3</v>
      </c>
      <c r="X300" s="39">
        <v>0</v>
      </c>
      <c r="Y300" s="39">
        <v>4</v>
      </c>
      <c r="Z300" s="39">
        <v>2</v>
      </c>
      <c r="AA300" s="39">
        <v>2</v>
      </c>
      <c r="AB300" s="39">
        <v>2</v>
      </c>
      <c r="AC300" s="39">
        <v>6</v>
      </c>
      <c r="AD300" s="39">
        <v>6</v>
      </c>
      <c r="AE300" s="39">
        <v>0</v>
      </c>
      <c r="AF300" s="39">
        <v>0</v>
      </c>
      <c r="AG300" s="39">
        <v>5</v>
      </c>
      <c r="AH300" s="39">
        <v>0</v>
      </c>
      <c r="AI300" s="39">
        <v>1</v>
      </c>
      <c r="AJ300" s="39">
        <v>7</v>
      </c>
    </row>
    <row r="301" spans="1:36" s="39" customFormat="1" ht="10.8" customHeight="1" x14ac:dyDescent="0.2">
      <c r="A301" s="39" t="s">
        <v>33</v>
      </c>
      <c r="B301" s="14" t="s">
        <v>63</v>
      </c>
      <c r="C301" s="14" t="s">
        <v>80</v>
      </c>
      <c r="D301" s="14" t="s">
        <v>460</v>
      </c>
      <c r="E301" s="39">
        <v>0</v>
      </c>
      <c r="F301" s="39">
        <v>0</v>
      </c>
      <c r="H301" s="39">
        <v>0</v>
      </c>
      <c r="I301" s="39">
        <v>8</v>
      </c>
      <c r="J301" s="39">
        <v>8</v>
      </c>
      <c r="K301" s="39">
        <v>8</v>
      </c>
      <c r="L301" s="39">
        <v>8</v>
      </c>
      <c r="M301" s="39">
        <v>8</v>
      </c>
      <c r="N301" s="39">
        <v>8</v>
      </c>
      <c r="O301" s="39">
        <v>8</v>
      </c>
      <c r="P301" s="39">
        <v>8</v>
      </c>
      <c r="Q301" s="39">
        <v>8</v>
      </c>
      <c r="R301" s="39">
        <v>8</v>
      </c>
      <c r="S301" s="39">
        <v>0</v>
      </c>
      <c r="T301" s="39">
        <v>0</v>
      </c>
      <c r="U301" s="39">
        <v>5</v>
      </c>
      <c r="V301" s="39">
        <v>5</v>
      </c>
      <c r="W301" s="39">
        <v>3</v>
      </c>
      <c r="X301" s="39">
        <v>0</v>
      </c>
      <c r="Y301" s="39">
        <v>7</v>
      </c>
      <c r="Z301" s="39">
        <v>5</v>
      </c>
      <c r="AA301" s="39">
        <v>5</v>
      </c>
      <c r="AB301" s="39">
        <v>5</v>
      </c>
      <c r="AC301" s="39">
        <v>4</v>
      </c>
      <c r="AD301" s="39">
        <v>4</v>
      </c>
      <c r="AE301" s="39">
        <v>4</v>
      </c>
      <c r="AF301" s="39">
        <v>0</v>
      </c>
      <c r="AG301" s="39">
        <v>40</v>
      </c>
      <c r="AH301" s="39">
        <v>0</v>
      </c>
      <c r="AI301" s="39">
        <v>1</v>
      </c>
      <c r="AJ301" s="39">
        <v>2</v>
      </c>
    </row>
    <row r="302" spans="1:36" s="39" customFormat="1" ht="10.8" customHeight="1" x14ac:dyDescent="0.2">
      <c r="A302" s="39" t="s">
        <v>33</v>
      </c>
      <c r="B302" s="14" t="s">
        <v>63</v>
      </c>
      <c r="C302" s="14" t="s">
        <v>80</v>
      </c>
      <c r="D302" s="14" t="s">
        <v>478</v>
      </c>
      <c r="E302" s="39">
        <v>1</v>
      </c>
      <c r="F302" s="39">
        <v>0</v>
      </c>
      <c r="H302" s="39">
        <v>1</v>
      </c>
      <c r="I302" s="39">
        <v>3</v>
      </c>
      <c r="J302" s="39">
        <v>3</v>
      </c>
      <c r="K302" s="39">
        <v>3</v>
      </c>
      <c r="L302" s="39">
        <v>3</v>
      </c>
      <c r="M302" s="39">
        <v>5</v>
      </c>
      <c r="N302" s="39">
        <v>5</v>
      </c>
      <c r="O302" s="39">
        <v>5</v>
      </c>
      <c r="P302" s="39">
        <v>5</v>
      </c>
      <c r="Q302" s="39">
        <v>7</v>
      </c>
      <c r="R302" s="39">
        <v>8</v>
      </c>
      <c r="S302" s="39">
        <v>0</v>
      </c>
      <c r="T302" s="39">
        <v>0</v>
      </c>
      <c r="U302" s="39">
        <v>6</v>
      </c>
      <c r="V302" s="39">
        <v>5</v>
      </c>
      <c r="W302" s="39">
        <v>7</v>
      </c>
      <c r="X302" s="39">
        <v>0</v>
      </c>
      <c r="Y302" s="39">
        <v>3</v>
      </c>
      <c r="Z302" s="39">
        <v>6</v>
      </c>
      <c r="AA302" s="39">
        <v>7</v>
      </c>
      <c r="AB302" s="39">
        <v>6</v>
      </c>
      <c r="AC302" s="39">
        <v>3</v>
      </c>
      <c r="AD302" s="39">
        <v>3</v>
      </c>
      <c r="AE302" s="39">
        <v>0</v>
      </c>
      <c r="AF302" s="39">
        <v>0</v>
      </c>
      <c r="AG302" s="39">
        <v>0</v>
      </c>
      <c r="AH302" s="39">
        <v>0</v>
      </c>
      <c r="AI302" s="39">
        <v>1</v>
      </c>
      <c r="AJ302" s="39">
        <v>1</v>
      </c>
    </row>
    <row r="303" spans="1:36" s="39" customFormat="1" ht="10.8" customHeight="1" x14ac:dyDescent="0.2">
      <c r="A303" s="39" t="s">
        <v>33</v>
      </c>
      <c r="B303" s="14" t="s">
        <v>63</v>
      </c>
      <c r="C303" s="14" t="s">
        <v>80</v>
      </c>
      <c r="D303" s="14" t="s">
        <v>721</v>
      </c>
      <c r="E303" s="39">
        <v>1</v>
      </c>
      <c r="F303" s="39">
        <v>0</v>
      </c>
      <c r="H303" s="39">
        <v>1</v>
      </c>
      <c r="I303" s="39">
        <v>1</v>
      </c>
      <c r="J303" s="39">
        <v>1</v>
      </c>
      <c r="K303" s="39">
        <v>1</v>
      </c>
      <c r="L303" s="39">
        <v>1</v>
      </c>
      <c r="M303" s="39">
        <v>1</v>
      </c>
      <c r="N303" s="39">
        <v>1</v>
      </c>
      <c r="O303" s="39">
        <v>1</v>
      </c>
      <c r="P303" s="39">
        <v>1</v>
      </c>
      <c r="Q303" s="39">
        <v>4</v>
      </c>
      <c r="R303" s="39">
        <v>3</v>
      </c>
      <c r="S303" s="39">
        <v>0</v>
      </c>
      <c r="T303" s="39">
        <v>0</v>
      </c>
      <c r="U303" s="39">
        <v>2</v>
      </c>
      <c r="V303" s="39">
        <v>2</v>
      </c>
      <c r="W303" s="39">
        <v>2</v>
      </c>
      <c r="X303" s="39">
        <v>0</v>
      </c>
      <c r="Y303" s="39">
        <v>1</v>
      </c>
      <c r="Z303" s="39">
        <v>3</v>
      </c>
      <c r="AA303" s="39">
        <v>3</v>
      </c>
      <c r="AB303" s="39">
        <v>3</v>
      </c>
      <c r="AC303" s="39">
        <v>2</v>
      </c>
      <c r="AD303" s="39">
        <v>2</v>
      </c>
      <c r="AE303" s="39">
        <v>0</v>
      </c>
      <c r="AF303" s="39">
        <v>0</v>
      </c>
      <c r="AG303" s="39">
        <v>0</v>
      </c>
      <c r="AH303" s="39">
        <v>0</v>
      </c>
      <c r="AI303" s="39">
        <v>2</v>
      </c>
      <c r="AJ303" s="39">
        <v>3</v>
      </c>
    </row>
    <row r="304" spans="1:36" s="39" customFormat="1" ht="10.8" customHeight="1" x14ac:dyDescent="0.2">
      <c r="A304" s="39" t="s">
        <v>33</v>
      </c>
      <c r="B304" s="14" t="s">
        <v>63</v>
      </c>
      <c r="C304" s="187" t="s">
        <v>533</v>
      </c>
      <c r="D304" s="187"/>
      <c r="E304" s="207">
        <v>2</v>
      </c>
      <c r="F304" s="207">
        <v>0</v>
      </c>
      <c r="G304" s="207"/>
      <c r="H304" s="207">
        <v>2</v>
      </c>
      <c r="I304" s="207">
        <v>17</v>
      </c>
      <c r="J304" s="207">
        <v>17</v>
      </c>
      <c r="K304" s="207">
        <v>17</v>
      </c>
      <c r="L304" s="207">
        <v>17</v>
      </c>
      <c r="M304" s="207">
        <v>21</v>
      </c>
      <c r="N304" s="207">
        <v>21</v>
      </c>
      <c r="O304" s="207">
        <v>21</v>
      </c>
      <c r="P304" s="207">
        <v>21</v>
      </c>
      <c r="Q304" s="207">
        <v>27</v>
      </c>
      <c r="R304" s="207">
        <v>27</v>
      </c>
      <c r="S304" s="207">
        <v>0</v>
      </c>
      <c r="T304" s="207">
        <v>0</v>
      </c>
      <c r="U304" s="207">
        <v>16</v>
      </c>
      <c r="V304" s="207">
        <v>15</v>
      </c>
      <c r="W304" s="207">
        <v>15</v>
      </c>
      <c r="X304" s="207">
        <v>0</v>
      </c>
      <c r="Y304" s="207">
        <v>15</v>
      </c>
      <c r="Z304" s="207">
        <v>16</v>
      </c>
      <c r="AA304" s="207">
        <v>17</v>
      </c>
      <c r="AB304" s="207">
        <v>16</v>
      </c>
      <c r="AC304" s="207">
        <v>15</v>
      </c>
      <c r="AD304" s="207">
        <v>15</v>
      </c>
      <c r="AE304" s="207">
        <v>4</v>
      </c>
      <c r="AF304" s="207">
        <v>0</v>
      </c>
      <c r="AG304" s="207">
        <v>45</v>
      </c>
      <c r="AH304" s="207">
        <v>0</v>
      </c>
      <c r="AI304" s="207">
        <v>5</v>
      </c>
      <c r="AJ304" s="207">
        <v>13</v>
      </c>
    </row>
    <row r="305" spans="1:36" s="39" customFormat="1" ht="10.8" customHeight="1" x14ac:dyDescent="0.2">
      <c r="A305" s="39" t="s">
        <v>33</v>
      </c>
      <c r="B305" s="14" t="s">
        <v>63</v>
      </c>
      <c r="C305" s="14" t="s">
        <v>64</v>
      </c>
      <c r="D305" s="14" t="s">
        <v>338</v>
      </c>
      <c r="E305" s="39">
        <v>0</v>
      </c>
      <c r="F305" s="39">
        <v>0</v>
      </c>
      <c r="H305" s="39">
        <v>0</v>
      </c>
      <c r="I305" s="39">
        <v>0</v>
      </c>
      <c r="J305" s="39">
        <v>0</v>
      </c>
      <c r="K305" s="39">
        <v>0</v>
      </c>
      <c r="L305" s="39">
        <v>0</v>
      </c>
      <c r="M305" s="39">
        <v>2</v>
      </c>
      <c r="N305" s="39">
        <v>2</v>
      </c>
      <c r="O305" s="39">
        <v>2</v>
      </c>
      <c r="P305" s="39">
        <v>2</v>
      </c>
      <c r="Q305" s="39">
        <v>1</v>
      </c>
      <c r="R305" s="39">
        <v>1</v>
      </c>
      <c r="S305" s="39">
        <v>0</v>
      </c>
      <c r="T305" s="39">
        <v>0</v>
      </c>
      <c r="U305" s="39">
        <v>1</v>
      </c>
      <c r="V305" s="39">
        <v>1</v>
      </c>
      <c r="W305" s="39">
        <v>1</v>
      </c>
      <c r="X305" s="39">
        <v>0</v>
      </c>
      <c r="Y305" s="39">
        <v>1</v>
      </c>
      <c r="Z305" s="39">
        <v>2</v>
      </c>
      <c r="AA305" s="39">
        <v>2</v>
      </c>
      <c r="AB305" s="39">
        <v>1</v>
      </c>
      <c r="AC305" s="39">
        <v>1</v>
      </c>
      <c r="AD305" s="39">
        <v>1</v>
      </c>
      <c r="AE305" s="39">
        <v>0</v>
      </c>
      <c r="AF305" s="39">
        <v>0</v>
      </c>
      <c r="AG305" s="39">
        <v>0</v>
      </c>
      <c r="AH305" s="39">
        <v>0</v>
      </c>
      <c r="AI305" s="39">
        <v>0</v>
      </c>
      <c r="AJ305" s="39">
        <v>3</v>
      </c>
    </row>
    <row r="306" spans="1:36" s="39" customFormat="1" ht="10.8" customHeight="1" x14ac:dyDescent="0.2">
      <c r="A306" s="39" t="s">
        <v>33</v>
      </c>
      <c r="B306" s="14" t="s">
        <v>63</v>
      </c>
      <c r="C306" s="14" t="s">
        <v>64</v>
      </c>
      <c r="D306" s="14" t="s">
        <v>460</v>
      </c>
      <c r="E306" s="39">
        <v>0</v>
      </c>
      <c r="F306" s="39">
        <v>0</v>
      </c>
      <c r="H306" s="39">
        <v>1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1</v>
      </c>
      <c r="R306" s="39">
        <v>1</v>
      </c>
      <c r="S306" s="39">
        <v>0</v>
      </c>
      <c r="T306" s="39">
        <v>0</v>
      </c>
      <c r="U306" s="39">
        <v>1</v>
      </c>
      <c r="V306" s="39">
        <v>1</v>
      </c>
      <c r="W306" s="39">
        <v>1</v>
      </c>
      <c r="X306" s="39">
        <v>0</v>
      </c>
      <c r="Y306" s="39">
        <v>2</v>
      </c>
      <c r="Z306" s="39">
        <v>1</v>
      </c>
      <c r="AA306" s="39">
        <v>1</v>
      </c>
      <c r="AB306" s="39">
        <v>1</v>
      </c>
      <c r="AC306" s="39">
        <v>1</v>
      </c>
      <c r="AD306" s="39">
        <v>1</v>
      </c>
      <c r="AE306" s="39">
        <v>0</v>
      </c>
      <c r="AF306" s="39">
        <v>0</v>
      </c>
      <c r="AG306" s="39">
        <v>19</v>
      </c>
      <c r="AH306" s="39">
        <v>0</v>
      </c>
      <c r="AI306" s="39">
        <v>0</v>
      </c>
      <c r="AJ306" s="39">
        <v>0</v>
      </c>
    </row>
    <row r="307" spans="1:36" s="39" customFormat="1" ht="10.8" customHeight="1" x14ac:dyDescent="0.2">
      <c r="A307" s="39" t="s">
        <v>33</v>
      </c>
      <c r="B307" s="14" t="s">
        <v>63</v>
      </c>
      <c r="C307" s="14" t="s">
        <v>64</v>
      </c>
      <c r="D307" s="14" t="s">
        <v>478</v>
      </c>
      <c r="E307" s="39">
        <v>0</v>
      </c>
      <c r="F307" s="39">
        <v>0</v>
      </c>
      <c r="H307" s="39">
        <v>0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2</v>
      </c>
      <c r="R307" s="39">
        <v>2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2</v>
      </c>
      <c r="Z307" s="39">
        <v>0</v>
      </c>
      <c r="AA307" s="39">
        <v>0</v>
      </c>
      <c r="AB307" s="39">
        <v>0</v>
      </c>
      <c r="AC307" s="39">
        <v>1</v>
      </c>
      <c r="AD307" s="39">
        <v>1</v>
      </c>
      <c r="AE307" s="39">
        <v>0</v>
      </c>
      <c r="AF307" s="39">
        <v>0</v>
      </c>
      <c r="AG307" s="39">
        <v>0</v>
      </c>
      <c r="AH307" s="39">
        <v>0</v>
      </c>
      <c r="AI307" s="39">
        <v>0</v>
      </c>
      <c r="AJ307" s="39">
        <v>0</v>
      </c>
    </row>
    <row r="308" spans="1:36" s="39" customFormat="1" ht="10.8" customHeight="1" x14ac:dyDescent="0.2">
      <c r="A308" s="39" t="s">
        <v>33</v>
      </c>
      <c r="B308" s="14" t="s">
        <v>63</v>
      </c>
      <c r="C308" s="14" t="s">
        <v>64</v>
      </c>
      <c r="D308" s="14" t="s">
        <v>721</v>
      </c>
      <c r="E308" s="39">
        <v>0</v>
      </c>
      <c r="F308" s="39">
        <v>0</v>
      </c>
      <c r="H308" s="39">
        <v>0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1</v>
      </c>
      <c r="V308" s="39">
        <v>1</v>
      </c>
      <c r="W308" s="39">
        <v>1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0</v>
      </c>
      <c r="AI308" s="39">
        <v>0</v>
      </c>
      <c r="AJ308" s="39">
        <v>0</v>
      </c>
    </row>
    <row r="309" spans="1:36" s="39" customFormat="1" ht="10.8" customHeight="1" x14ac:dyDescent="0.2">
      <c r="A309" s="39" t="s">
        <v>33</v>
      </c>
      <c r="B309" s="14" t="s">
        <v>63</v>
      </c>
      <c r="C309" s="187" t="s">
        <v>534</v>
      </c>
      <c r="D309" s="187"/>
      <c r="E309" s="207">
        <v>0</v>
      </c>
      <c r="F309" s="207">
        <v>0</v>
      </c>
      <c r="G309" s="207"/>
      <c r="H309" s="207">
        <v>1</v>
      </c>
      <c r="I309" s="207">
        <v>0</v>
      </c>
      <c r="J309" s="207">
        <v>0</v>
      </c>
      <c r="K309" s="207">
        <v>0</v>
      </c>
      <c r="L309" s="207">
        <v>0</v>
      </c>
      <c r="M309" s="207">
        <v>2</v>
      </c>
      <c r="N309" s="207">
        <v>2</v>
      </c>
      <c r="O309" s="207">
        <v>2</v>
      </c>
      <c r="P309" s="207">
        <v>2</v>
      </c>
      <c r="Q309" s="207">
        <v>4</v>
      </c>
      <c r="R309" s="207">
        <v>4</v>
      </c>
      <c r="S309" s="207">
        <v>0</v>
      </c>
      <c r="T309" s="207">
        <v>0</v>
      </c>
      <c r="U309" s="207">
        <v>3</v>
      </c>
      <c r="V309" s="207">
        <v>3</v>
      </c>
      <c r="W309" s="207">
        <v>3</v>
      </c>
      <c r="X309" s="207">
        <v>0</v>
      </c>
      <c r="Y309" s="207">
        <v>5</v>
      </c>
      <c r="Z309" s="207">
        <v>3</v>
      </c>
      <c r="AA309" s="207">
        <v>3</v>
      </c>
      <c r="AB309" s="207">
        <v>2</v>
      </c>
      <c r="AC309" s="207">
        <v>3</v>
      </c>
      <c r="AD309" s="207">
        <v>3</v>
      </c>
      <c r="AE309" s="207">
        <v>0</v>
      </c>
      <c r="AF309" s="207">
        <v>0</v>
      </c>
      <c r="AG309" s="207">
        <v>19</v>
      </c>
      <c r="AH309" s="207">
        <v>0</v>
      </c>
      <c r="AI309" s="207">
        <v>0</v>
      </c>
      <c r="AJ309" s="207">
        <v>3</v>
      </c>
    </row>
    <row r="310" spans="1:36" s="39" customFormat="1" ht="10.8" customHeight="1" x14ac:dyDescent="0.2">
      <c r="A310" s="39" t="s">
        <v>33</v>
      </c>
      <c r="B310" s="14" t="s">
        <v>63</v>
      </c>
      <c r="C310" s="14" t="s">
        <v>83</v>
      </c>
      <c r="D310" s="14" t="s">
        <v>338</v>
      </c>
      <c r="E310" s="39">
        <v>0</v>
      </c>
      <c r="F310" s="39">
        <v>0</v>
      </c>
      <c r="H310" s="39">
        <v>0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1</v>
      </c>
      <c r="R310" s="39">
        <v>1</v>
      </c>
      <c r="S310" s="39">
        <v>0</v>
      </c>
      <c r="T310" s="39">
        <v>0</v>
      </c>
      <c r="U310" s="39">
        <v>1</v>
      </c>
      <c r="V310" s="39">
        <v>1</v>
      </c>
      <c r="W310" s="39">
        <v>1</v>
      </c>
      <c r="X310" s="39">
        <v>0</v>
      </c>
      <c r="Y310" s="39">
        <v>0</v>
      </c>
      <c r="Z310" s="39">
        <v>0</v>
      </c>
      <c r="AA310" s="39">
        <v>0</v>
      </c>
      <c r="AB310" s="39">
        <v>1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0</v>
      </c>
      <c r="AI310" s="39">
        <v>0</v>
      </c>
      <c r="AJ310" s="39">
        <v>0</v>
      </c>
    </row>
    <row r="311" spans="1:36" s="39" customFormat="1" ht="10.8" customHeight="1" x14ac:dyDescent="0.2">
      <c r="A311" s="39" t="s">
        <v>33</v>
      </c>
      <c r="B311" s="14" t="s">
        <v>63</v>
      </c>
      <c r="C311" s="14" t="s">
        <v>83</v>
      </c>
      <c r="D311" s="14" t="s">
        <v>460</v>
      </c>
      <c r="E311" s="39">
        <v>0</v>
      </c>
      <c r="F311" s="39">
        <v>0</v>
      </c>
      <c r="H311" s="39">
        <v>0</v>
      </c>
      <c r="I311" s="39">
        <v>1</v>
      </c>
      <c r="J311" s="39">
        <v>1</v>
      </c>
      <c r="K311" s="39">
        <v>1</v>
      </c>
      <c r="L311" s="39">
        <v>1</v>
      </c>
      <c r="M311" s="39">
        <v>1</v>
      </c>
      <c r="N311" s="39">
        <v>1</v>
      </c>
      <c r="O311" s="39">
        <v>1</v>
      </c>
      <c r="P311" s="39">
        <v>1</v>
      </c>
      <c r="Q311" s="39">
        <v>0</v>
      </c>
      <c r="R311" s="39">
        <v>0</v>
      </c>
      <c r="S311" s="39">
        <v>0</v>
      </c>
      <c r="T311" s="39">
        <v>0</v>
      </c>
      <c r="U311" s="39">
        <v>1</v>
      </c>
      <c r="V311" s="39">
        <v>1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1</v>
      </c>
      <c r="AD311" s="39">
        <v>0</v>
      </c>
      <c r="AE311" s="39">
        <v>0</v>
      </c>
      <c r="AF311" s="39">
        <v>0</v>
      </c>
      <c r="AG311" s="39">
        <v>6</v>
      </c>
      <c r="AH311" s="39">
        <v>0</v>
      </c>
      <c r="AI311" s="39">
        <v>0</v>
      </c>
      <c r="AJ311" s="39">
        <v>2</v>
      </c>
    </row>
    <row r="312" spans="1:36" s="39" customFormat="1" ht="10.8" customHeight="1" x14ac:dyDescent="0.2">
      <c r="A312" s="39" t="s">
        <v>33</v>
      </c>
      <c r="B312" s="14" t="s">
        <v>63</v>
      </c>
      <c r="C312" s="14" t="s">
        <v>83</v>
      </c>
      <c r="D312" s="14" t="s">
        <v>478</v>
      </c>
      <c r="E312" s="39">
        <v>0</v>
      </c>
      <c r="F312" s="39">
        <v>0</v>
      </c>
      <c r="H312" s="39">
        <v>0</v>
      </c>
      <c r="I312" s="39">
        <v>1</v>
      </c>
      <c r="J312" s="39">
        <v>1</v>
      </c>
      <c r="K312" s="39">
        <v>1</v>
      </c>
      <c r="L312" s="39">
        <v>1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1</v>
      </c>
      <c r="X312" s="39">
        <v>0</v>
      </c>
      <c r="Y312" s="39">
        <v>1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1</v>
      </c>
      <c r="AH312" s="39">
        <v>0</v>
      </c>
      <c r="AI312" s="39">
        <v>0</v>
      </c>
      <c r="AJ312" s="39">
        <v>0</v>
      </c>
    </row>
    <row r="313" spans="1:36" s="39" customFormat="1" ht="10.8" customHeight="1" x14ac:dyDescent="0.2">
      <c r="A313" s="39" t="s">
        <v>33</v>
      </c>
      <c r="B313" s="14" t="s">
        <v>63</v>
      </c>
      <c r="C313" s="187" t="s">
        <v>535</v>
      </c>
      <c r="D313" s="187"/>
      <c r="E313" s="207">
        <v>0</v>
      </c>
      <c r="F313" s="207">
        <v>0</v>
      </c>
      <c r="G313" s="207"/>
      <c r="H313" s="207">
        <v>0</v>
      </c>
      <c r="I313" s="207">
        <v>2</v>
      </c>
      <c r="J313" s="207">
        <v>2</v>
      </c>
      <c r="K313" s="207">
        <v>2</v>
      </c>
      <c r="L313" s="207">
        <v>2</v>
      </c>
      <c r="M313" s="207">
        <v>1</v>
      </c>
      <c r="N313" s="207">
        <v>1</v>
      </c>
      <c r="O313" s="207">
        <v>1</v>
      </c>
      <c r="P313" s="207">
        <v>1</v>
      </c>
      <c r="Q313" s="207">
        <v>1</v>
      </c>
      <c r="R313" s="207">
        <v>1</v>
      </c>
      <c r="S313" s="207">
        <v>0</v>
      </c>
      <c r="T313" s="207">
        <v>0</v>
      </c>
      <c r="U313" s="207">
        <v>2</v>
      </c>
      <c r="V313" s="207">
        <v>2</v>
      </c>
      <c r="W313" s="207">
        <v>2</v>
      </c>
      <c r="X313" s="207">
        <v>0</v>
      </c>
      <c r="Y313" s="207">
        <v>1</v>
      </c>
      <c r="Z313" s="207">
        <v>0</v>
      </c>
      <c r="AA313" s="207">
        <v>0</v>
      </c>
      <c r="AB313" s="207">
        <v>1</v>
      </c>
      <c r="AC313" s="207">
        <v>1</v>
      </c>
      <c r="AD313" s="207">
        <v>0</v>
      </c>
      <c r="AE313" s="207">
        <v>0</v>
      </c>
      <c r="AF313" s="207">
        <v>0</v>
      </c>
      <c r="AG313" s="207">
        <v>7</v>
      </c>
      <c r="AH313" s="207">
        <v>0</v>
      </c>
      <c r="AI313" s="207">
        <v>0</v>
      </c>
      <c r="AJ313" s="207">
        <v>2</v>
      </c>
    </row>
    <row r="314" spans="1:36" s="39" customFormat="1" ht="10.8" customHeight="1" x14ac:dyDescent="0.2">
      <c r="A314" s="39" t="s">
        <v>33</v>
      </c>
      <c r="B314" s="14" t="s">
        <v>63</v>
      </c>
      <c r="C314" s="14" t="s">
        <v>62</v>
      </c>
      <c r="D314" s="14" t="s">
        <v>338</v>
      </c>
      <c r="E314" s="39">
        <v>10</v>
      </c>
      <c r="F314" s="39">
        <v>0</v>
      </c>
      <c r="H314" s="39">
        <v>11</v>
      </c>
      <c r="I314" s="39">
        <v>7</v>
      </c>
      <c r="J314" s="39">
        <v>7</v>
      </c>
      <c r="K314" s="39">
        <v>7</v>
      </c>
      <c r="L314" s="39">
        <v>7</v>
      </c>
      <c r="M314" s="39">
        <v>15</v>
      </c>
      <c r="N314" s="39">
        <v>15</v>
      </c>
      <c r="O314" s="39">
        <v>14</v>
      </c>
      <c r="P314" s="39">
        <v>15</v>
      </c>
      <c r="Q314" s="39">
        <v>10</v>
      </c>
      <c r="R314" s="39">
        <v>11</v>
      </c>
      <c r="S314" s="39">
        <v>0</v>
      </c>
      <c r="T314" s="39">
        <v>0</v>
      </c>
      <c r="U314" s="39">
        <v>7</v>
      </c>
      <c r="V314" s="39">
        <v>8</v>
      </c>
      <c r="W314" s="39">
        <v>8</v>
      </c>
      <c r="X314" s="39">
        <v>0</v>
      </c>
      <c r="Y314" s="39">
        <v>13</v>
      </c>
      <c r="Z314" s="39">
        <v>7</v>
      </c>
      <c r="AA314" s="39">
        <v>7</v>
      </c>
      <c r="AB314" s="39">
        <v>9</v>
      </c>
      <c r="AC314" s="39">
        <v>8</v>
      </c>
      <c r="AD314" s="39">
        <v>7</v>
      </c>
      <c r="AE314" s="39">
        <v>1</v>
      </c>
      <c r="AF314" s="39">
        <v>45</v>
      </c>
      <c r="AG314" s="39">
        <v>2</v>
      </c>
      <c r="AH314" s="39">
        <v>0</v>
      </c>
      <c r="AI314" s="39">
        <v>0</v>
      </c>
      <c r="AJ314" s="39">
        <v>9</v>
      </c>
    </row>
    <row r="315" spans="1:36" s="39" customFormat="1" ht="10.8" customHeight="1" x14ac:dyDescent="0.2">
      <c r="A315" s="39" t="s">
        <v>33</v>
      </c>
      <c r="B315" s="14" t="s">
        <v>63</v>
      </c>
      <c r="C315" s="14" t="s">
        <v>62</v>
      </c>
      <c r="D315" s="14" t="s">
        <v>460</v>
      </c>
      <c r="E315" s="39">
        <v>12</v>
      </c>
      <c r="F315" s="39">
        <v>0</v>
      </c>
      <c r="H315" s="39">
        <v>13</v>
      </c>
      <c r="I315" s="39">
        <v>9</v>
      </c>
      <c r="J315" s="39">
        <v>9</v>
      </c>
      <c r="K315" s="39">
        <v>9</v>
      </c>
      <c r="L315" s="39">
        <v>9</v>
      </c>
      <c r="M315" s="39">
        <v>12</v>
      </c>
      <c r="N315" s="39">
        <v>13</v>
      </c>
      <c r="O315" s="39">
        <v>14</v>
      </c>
      <c r="P315" s="39">
        <v>12</v>
      </c>
      <c r="Q315" s="39">
        <v>13</v>
      </c>
      <c r="R315" s="39">
        <v>12</v>
      </c>
      <c r="S315" s="39">
        <v>0</v>
      </c>
      <c r="T315" s="39">
        <v>0</v>
      </c>
      <c r="U315" s="39">
        <v>11</v>
      </c>
      <c r="V315" s="39">
        <v>12</v>
      </c>
      <c r="W315" s="39">
        <v>13</v>
      </c>
      <c r="X315" s="39">
        <v>0</v>
      </c>
      <c r="Y315" s="39">
        <v>14</v>
      </c>
      <c r="Z315" s="39">
        <v>12</v>
      </c>
      <c r="AA315" s="39">
        <v>11</v>
      </c>
      <c r="AB315" s="39">
        <v>11</v>
      </c>
      <c r="AC315" s="39">
        <v>10</v>
      </c>
      <c r="AD315" s="39">
        <v>9</v>
      </c>
      <c r="AE315" s="39">
        <v>1</v>
      </c>
      <c r="AF315" s="39">
        <v>0</v>
      </c>
      <c r="AG315" s="39">
        <v>89</v>
      </c>
      <c r="AH315" s="39">
        <v>0</v>
      </c>
      <c r="AI315" s="39">
        <v>1</v>
      </c>
      <c r="AJ315" s="39">
        <v>7</v>
      </c>
    </row>
    <row r="316" spans="1:36" s="39" customFormat="1" ht="10.8" customHeight="1" x14ac:dyDescent="0.2">
      <c r="A316" s="39" t="s">
        <v>33</v>
      </c>
      <c r="B316" s="14" t="s">
        <v>63</v>
      </c>
      <c r="C316" s="14" t="s">
        <v>62</v>
      </c>
      <c r="D316" s="14" t="s">
        <v>478</v>
      </c>
      <c r="E316" s="39">
        <v>11</v>
      </c>
      <c r="F316" s="39">
        <v>0</v>
      </c>
      <c r="H316" s="39">
        <v>11</v>
      </c>
      <c r="I316" s="39">
        <v>19</v>
      </c>
      <c r="J316" s="39">
        <v>19</v>
      </c>
      <c r="K316" s="39">
        <v>19</v>
      </c>
      <c r="L316" s="39">
        <v>19</v>
      </c>
      <c r="M316" s="39">
        <v>16</v>
      </c>
      <c r="N316" s="39">
        <v>15</v>
      </c>
      <c r="O316" s="39">
        <v>15</v>
      </c>
      <c r="P316" s="39">
        <v>14</v>
      </c>
      <c r="Q316" s="39">
        <v>14</v>
      </c>
      <c r="R316" s="39">
        <v>15</v>
      </c>
      <c r="S316" s="39">
        <v>0</v>
      </c>
      <c r="T316" s="39">
        <v>0</v>
      </c>
      <c r="U316" s="39">
        <v>15</v>
      </c>
      <c r="V316" s="39">
        <v>17</v>
      </c>
      <c r="W316" s="39">
        <v>17</v>
      </c>
      <c r="X316" s="39">
        <v>0</v>
      </c>
      <c r="Y316" s="39">
        <v>14</v>
      </c>
      <c r="Z316" s="39">
        <v>11</v>
      </c>
      <c r="AA316" s="39">
        <v>14</v>
      </c>
      <c r="AB316" s="39">
        <v>13</v>
      </c>
      <c r="AC316" s="39">
        <v>15</v>
      </c>
      <c r="AD316" s="39">
        <v>14</v>
      </c>
      <c r="AE316" s="39">
        <v>8</v>
      </c>
      <c r="AF316" s="39">
        <v>0</v>
      </c>
      <c r="AG316" s="39">
        <v>68</v>
      </c>
      <c r="AH316" s="39">
        <v>0</v>
      </c>
      <c r="AI316" s="39">
        <v>4</v>
      </c>
      <c r="AJ316" s="39">
        <v>11</v>
      </c>
    </row>
    <row r="317" spans="1:36" s="39" customFormat="1" ht="10.8" customHeight="1" x14ac:dyDescent="0.2">
      <c r="A317" s="39" t="s">
        <v>33</v>
      </c>
      <c r="B317" s="14" t="s">
        <v>63</v>
      </c>
      <c r="C317" s="14" t="s">
        <v>62</v>
      </c>
      <c r="D317" s="14" t="s">
        <v>721</v>
      </c>
      <c r="E317" s="39">
        <v>3</v>
      </c>
      <c r="F317" s="39">
        <v>0</v>
      </c>
      <c r="H317" s="39">
        <v>3</v>
      </c>
      <c r="I317" s="39">
        <v>12</v>
      </c>
      <c r="J317" s="39">
        <v>12</v>
      </c>
      <c r="K317" s="39">
        <v>12</v>
      </c>
      <c r="L317" s="39">
        <v>12</v>
      </c>
      <c r="M317" s="39">
        <v>4</v>
      </c>
      <c r="N317" s="39">
        <v>4</v>
      </c>
      <c r="O317" s="39">
        <v>4</v>
      </c>
      <c r="P317" s="39">
        <v>6</v>
      </c>
      <c r="Q317" s="39">
        <v>14</v>
      </c>
      <c r="R317" s="39">
        <v>12</v>
      </c>
      <c r="S317" s="39">
        <v>0</v>
      </c>
      <c r="T317" s="39">
        <v>0</v>
      </c>
      <c r="U317" s="39">
        <v>9</v>
      </c>
      <c r="V317" s="39">
        <v>9</v>
      </c>
      <c r="W317" s="39">
        <v>9</v>
      </c>
      <c r="X317" s="39">
        <v>0</v>
      </c>
      <c r="Y317" s="39">
        <v>3</v>
      </c>
      <c r="Z317" s="39">
        <v>6</v>
      </c>
      <c r="AA317" s="39">
        <v>6</v>
      </c>
      <c r="AB317" s="39">
        <v>6</v>
      </c>
      <c r="AC317" s="39">
        <v>6</v>
      </c>
      <c r="AD317" s="39">
        <v>6</v>
      </c>
      <c r="AE317" s="39">
        <v>7</v>
      </c>
      <c r="AF317" s="39">
        <v>0</v>
      </c>
      <c r="AG317" s="39">
        <v>6</v>
      </c>
      <c r="AH317" s="39">
        <v>0</v>
      </c>
      <c r="AI317" s="39">
        <v>0</v>
      </c>
      <c r="AJ317" s="39">
        <v>8</v>
      </c>
    </row>
    <row r="318" spans="1:36" s="39" customFormat="1" ht="10.8" customHeight="1" x14ac:dyDescent="0.2">
      <c r="A318" s="39" t="s">
        <v>33</v>
      </c>
      <c r="B318" s="14" t="s">
        <v>63</v>
      </c>
      <c r="C318" s="187" t="s">
        <v>446</v>
      </c>
      <c r="D318" s="187"/>
      <c r="E318" s="207">
        <v>36</v>
      </c>
      <c r="F318" s="207">
        <v>0</v>
      </c>
      <c r="G318" s="207"/>
      <c r="H318" s="207">
        <v>38</v>
      </c>
      <c r="I318" s="207">
        <v>47</v>
      </c>
      <c r="J318" s="207">
        <v>47</v>
      </c>
      <c r="K318" s="207">
        <v>47</v>
      </c>
      <c r="L318" s="207">
        <v>47</v>
      </c>
      <c r="M318" s="207">
        <v>47</v>
      </c>
      <c r="N318" s="207">
        <v>47</v>
      </c>
      <c r="O318" s="207">
        <v>47</v>
      </c>
      <c r="P318" s="207">
        <v>47</v>
      </c>
      <c r="Q318" s="207">
        <v>51</v>
      </c>
      <c r="R318" s="207">
        <v>50</v>
      </c>
      <c r="S318" s="207">
        <v>0</v>
      </c>
      <c r="T318" s="207">
        <v>0</v>
      </c>
      <c r="U318" s="207">
        <v>42</v>
      </c>
      <c r="V318" s="207">
        <v>46</v>
      </c>
      <c r="W318" s="207">
        <v>47</v>
      </c>
      <c r="X318" s="207">
        <v>0</v>
      </c>
      <c r="Y318" s="207">
        <v>44</v>
      </c>
      <c r="Z318" s="207">
        <v>36</v>
      </c>
      <c r="AA318" s="207">
        <v>38</v>
      </c>
      <c r="AB318" s="207">
        <v>39</v>
      </c>
      <c r="AC318" s="207">
        <v>39</v>
      </c>
      <c r="AD318" s="207">
        <v>36</v>
      </c>
      <c r="AE318" s="207">
        <v>17</v>
      </c>
      <c r="AF318" s="207">
        <v>45</v>
      </c>
      <c r="AG318" s="207">
        <v>165</v>
      </c>
      <c r="AH318" s="207">
        <v>0</v>
      </c>
      <c r="AI318" s="207">
        <v>5</v>
      </c>
      <c r="AJ318" s="207">
        <v>35</v>
      </c>
    </row>
    <row r="319" spans="1:36" s="39" customFormat="1" ht="10.8" customHeight="1" x14ac:dyDescent="0.2">
      <c r="A319" s="39" t="s">
        <v>33</v>
      </c>
      <c r="B319" s="14" t="s">
        <v>63</v>
      </c>
      <c r="C319" s="14" t="s">
        <v>667</v>
      </c>
      <c r="D319" s="14" t="s">
        <v>338</v>
      </c>
      <c r="E319" s="39">
        <v>0</v>
      </c>
      <c r="F319" s="39">
        <v>0</v>
      </c>
      <c r="H319" s="39">
        <v>0</v>
      </c>
      <c r="I319" s="39">
        <v>0</v>
      </c>
      <c r="J319" s="39">
        <v>0</v>
      </c>
      <c r="K319" s="39">
        <v>0</v>
      </c>
      <c r="L319" s="39">
        <v>0</v>
      </c>
      <c r="M319" s="39">
        <v>2</v>
      </c>
      <c r="N319" s="39">
        <v>2</v>
      </c>
      <c r="O319" s="39">
        <v>2</v>
      </c>
      <c r="P319" s="39">
        <v>2</v>
      </c>
      <c r="Q319" s="39">
        <v>1</v>
      </c>
      <c r="R319" s="39">
        <v>1</v>
      </c>
      <c r="S319" s="39">
        <v>0</v>
      </c>
      <c r="T319" s="39">
        <v>0</v>
      </c>
      <c r="U319" s="39">
        <v>1</v>
      </c>
      <c r="V319" s="39">
        <v>1</v>
      </c>
      <c r="W319" s="39">
        <v>1</v>
      </c>
      <c r="X319" s="39">
        <v>0</v>
      </c>
      <c r="Y319" s="39">
        <v>3</v>
      </c>
      <c r="Z319" s="39">
        <v>1</v>
      </c>
      <c r="AA319" s="39">
        <v>0</v>
      </c>
      <c r="AB319" s="39">
        <v>1</v>
      </c>
      <c r="AC319" s="39">
        <v>0</v>
      </c>
      <c r="AD319" s="39">
        <v>0</v>
      </c>
      <c r="AE319" s="39">
        <v>3</v>
      </c>
      <c r="AF319" s="39">
        <v>3</v>
      </c>
      <c r="AG319" s="39">
        <v>1</v>
      </c>
      <c r="AH319" s="39">
        <v>0</v>
      </c>
      <c r="AI319" s="39">
        <v>0</v>
      </c>
      <c r="AJ319" s="39">
        <v>4</v>
      </c>
    </row>
    <row r="320" spans="1:36" s="39" customFormat="1" ht="10.8" customHeight="1" x14ac:dyDescent="0.2">
      <c r="A320" s="39" t="s">
        <v>33</v>
      </c>
      <c r="B320" s="14" t="s">
        <v>63</v>
      </c>
      <c r="C320" s="14" t="s">
        <v>667</v>
      </c>
      <c r="D320" s="14" t="s">
        <v>460</v>
      </c>
      <c r="E320" s="39">
        <v>0</v>
      </c>
      <c r="F320" s="39">
        <v>0</v>
      </c>
      <c r="H320" s="39">
        <v>0</v>
      </c>
      <c r="I320" s="39">
        <v>3</v>
      </c>
      <c r="J320" s="39">
        <v>3</v>
      </c>
      <c r="K320" s="39">
        <v>3</v>
      </c>
      <c r="L320" s="39">
        <v>3</v>
      </c>
      <c r="M320" s="39">
        <v>2</v>
      </c>
      <c r="N320" s="39">
        <v>2</v>
      </c>
      <c r="O320" s="39">
        <v>1</v>
      </c>
      <c r="P320" s="39">
        <v>2</v>
      </c>
      <c r="Q320" s="39">
        <v>2</v>
      </c>
      <c r="R320" s="39">
        <v>2</v>
      </c>
      <c r="S320" s="39">
        <v>0</v>
      </c>
      <c r="T320" s="39">
        <v>0</v>
      </c>
      <c r="U320" s="39">
        <v>1</v>
      </c>
      <c r="V320" s="39">
        <v>1</v>
      </c>
      <c r="W320" s="39">
        <v>1</v>
      </c>
      <c r="X320" s="39">
        <v>0</v>
      </c>
      <c r="Y320" s="39">
        <v>3</v>
      </c>
      <c r="Z320" s="39">
        <v>3</v>
      </c>
      <c r="AA320" s="39">
        <v>3</v>
      </c>
      <c r="AB320" s="39">
        <v>3</v>
      </c>
      <c r="AC320" s="39">
        <v>3</v>
      </c>
      <c r="AD320" s="39">
        <v>0</v>
      </c>
      <c r="AE320" s="39">
        <v>2</v>
      </c>
      <c r="AF320" s="39">
        <v>0</v>
      </c>
      <c r="AG320" s="39">
        <v>7</v>
      </c>
      <c r="AH320" s="39">
        <v>0</v>
      </c>
      <c r="AI320" s="39">
        <v>0</v>
      </c>
      <c r="AJ320" s="39">
        <v>5</v>
      </c>
    </row>
    <row r="321" spans="1:36" s="39" customFormat="1" ht="10.8" customHeight="1" x14ac:dyDescent="0.2">
      <c r="A321" s="39" t="s">
        <v>33</v>
      </c>
      <c r="B321" s="14" t="s">
        <v>63</v>
      </c>
      <c r="C321" s="14" t="s">
        <v>667</v>
      </c>
      <c r="D321" s="14" t="s">
        <v>478</v>
      </c>
      <c r="E321" s="39">
        <v>0</v>
      </c>
      <c r="F321" s="39">
        <v>0</v>
      </c>
      <c r="H321" s="39">
        <v>0</v>
      </c>
      <c r="I321" s="39">
        <v>1</v>
      </c>
      <c r="J321" s="39">
        <v>1</v>
      </c>
      <c r="K321" s="39">
        <v>1</v>
      </c>
      <c r="L321" s="39">
        <v>1</v>
      </c>
      <c r="M321" s="39">
        <v>0</v>
      </c>
      <c r="N321" s="39">
        <v>0</v>
      </c>
      <c r="O321" s="39">
        <v>0</v>
      </c>
      <c r="P321" s="39">
        <v>0</v>
      </c>
      <c r="Q321" s="39">
        <v>1</v>
      </c>
      <c r="R321" s="39">
        <v>1</v>
      </c>
      <c r="S321" s="39">
        <v>0</v>
      </c>
      <c r="T321" s="39">
        <v>0</v>
      </c>
      <c r="U321" s="39">
        <v>3</v>
      </c>
      <c r="V321" s="39">
        <v>3</v>
      </c>
      <c r="W321" s="39">
        <v>3</v>
      </c>
      <c r="X321" s="39">
        <v>0</v>
      </c>
      <c r="Y321" s="39">
        <v>4</v>
      </c>
      <c r="Z321" s="39">
        <v>1</v>
      </c>
      <c r="AA321" s="39">
        <v>0</v>
      </c>
      <c r="AB321" s="39">
        <v>1</v>
      </c>
      <c r="AC321" s="39">
        <v>6</v>
      </c>
      <c r="AD321" s="39">
        <v>2</v>
      </c>
      <c r="AE321" s="39">
        <v>0</v>
      </c>
      <c r="AF321" s="39">
        <v>0</v>
      </c>
      <c r="AG321" s="39">
        <v>0</v>
      </c>
      <c r="AH321" s="39">
        <v>0</v>
      </c>
      <c r="AI321" s="39">
        <v>5</v>
      </c>
      <c r="AJ321" s="39">
        <v>0</v>
      </c>
    </row>
    <row r="322" spans="1:36" s="39" customFormat="1" ht="10.8" customHeight="1" x14ac:dyDescent="0.2">
      <c r="A322" s="39" t="s">
        <v>33</v>
      </c>
      <c r="B322" s="14" t="s">
        <v>63</v>
      </c>
      <c r="C322" s="14" t="s">
        <v>667</v>
      </c>
      <c r="D322" s="14" t="s">
        <v>721</v>
      </c>
      <c r="E322" s="39">
        <v>0</v>
      </c>
      <c r="F322" s="39">
        <v>0</v>
      </c>
      <c r="H322" s="39">
        <v>0</v>
      </c>
      <c r="I322" s="39">
        <v>1</v>
      </c>
      <c r="J322" s="39">
        <v>1</v>
      </c>
      <c r="K322" s="39">
        <v>1</v>
      </c>
      <c r="L322" s="39">
        <v>1</v>
      </c>
      <c r="M322" s="39">
        <v>0</v>
      </c>
      <c r="N322" s="39">
        <v>0</v>
      </c>
      <c r="O322" s="39">
        <v>0</v>
      </c>
      <c r="P322" s="39">
        <v>0</v>
      </c>
      <c r="Q322" s="39">
        <v>0</v>
      </c>
      <c r="R322" s="39">
        <v>0</v>
      </c>
      <c r="S322" s="39">
        <v>0</v>
      </c>
      <c r="T322" s="39">
        <v>0</v>
      </c>
      <c r="U322" s="39">
        <v>0</v>
      </c>
      <c r="V322" s="39">
        <v>0</v>
      </c>
      <c r="W322" s="39">
        <v>0</v>
      </c>
      <c r="X322" s="39">
        <v>0</v>
      </c>
      <c r="Y322" s="39">
        <v>0</v>
      </c>
      <c r="Z322" s="39">
        <v>1</v>
      </c>
      <c r="AA322" s="39">
        <v>1</v>
      </c>
      <c r="AB322" s="39">
        <v>1</v>
      </c>
      <c r="AC322" s="39">
        <v>1</v>
      </c>
      <c r="AD322" s="39">
        <v>0</v>
      </c>
      <c r="AE322" s="39">
        <v>0</v>
      </c>
      <c r="AF322" s="39">
        <v>0</v>
      </c>
      <c r="AG322" s="39">
        <v>26</v>
      </c>
      <c r="AH322" s="39">
        <v>0</v>
      </c>
      <c r="AI322" s="39">
        <v>0</v>
      </c>
      <c r="AJ322" s="39">
        <v>0</v>
      </c>
    </row>
    <row r="323" spans="1:36" s="39" customFormat="1" ht="10.8" customHeight="1" x14ac:dyDescent="0.2">
      <c r="A323" s="39" t="s">
        <v>33</v>
      </c>
      <c r="B323" s="14" t="s">
        <v>63</v>
      </c>
      <c r="C323" s="187" t="s">
        <v>668</v>
      </c>
      <c r="D323" s="187"/>
      <c r="E323" s="207">
        <v>0</v>
      </c>
      <c r="F323" s="207">
        <v>0</v>
      </c>
      <c r="G323" s="207"/>
      <c r="H323" s="207">
        <v>0</v>
      </c>
      <c r="I323" s="207">
        <v>5</v>
      </c>
      <c r="J323" s="207">
        <v>5</v>
      </c>
      <c r="K323" s="207">
        <v>5</v>
      </c>
      <c r="L323" s="207">
        <v>5</v>
      </c>
      <c r="M323" s="207">
        <v>4</v>
      </c>
      <c r="N323" s="207">
        <v>4</v>
      </c>
      <c r="O323" s="207">
        <v>3</v>
      </c>
      <c r="P323" s="207">
        <v>4</v>
      </c>
      <c r="Q323" s="207">
        <v>4</v>
      </c>
      <c r="R323" s="207">
        <v>4</v>
      </c>
      <c r="S323" s="207">
        <v>0</v>
      </c>
      <c r="T323" s="207">
        <v>0</v>
      </c>
      <c r="U323" s="207">
        <v>5</v>
      </c>
      <c r="V323" s="207">
        <v>5</v>
      </c>
      <c r="W323" s="207">
        <v>5</v>
      </c>
      <c r="X323" s="207">
        <v>0</v>
      </c>
      <c r="Y323" s="207">
        <v>10</v>
      </c>
      <c r="Z323" s="207">
        <v>6</v>
      </c>
      <c r="AA323" s="207">
        <v>4</v>
      </c>
      <c r="AB323" s="207">
        <v>6</v>
      </c>
      <c r="AC323" s="207">
        <v>10</v>
      </c>
      <c r="AD323" s="207">
        <v>2</v>
      </c>
      <c r="AE323" s="207">
        <v>5</v>
      </c>
      <c r="AF323" s="207">
        <v>3</v>
      </c>
      <c r="AG323" s="207">
        <v>34</v>
      </c>
      <c r="AH323" s="207">
        <v>0</v>
      </c>
      <c r="AI323" s="207">
        <v>5</v>
      </c>
      <c r="AJ323" s="207">
        <v>9</v>
      </c>
    </row>
    <row r="324" spans="1:36" s="39" customFormat="1" ht="10.8" customHeight="1" x14ac:dyDescent="0.2">
      <c r="A324" s="39" t="s">
        <v>33</v>
      </c>
      <c r="B324" s="186" t="s">
        <v>536</v>
      </c>
      <c r="C324" s="186"/>
      <c r="D324" s="186"/>
      <c r="E324" s="208">
        <v>38</v>
      </c>
      <c r="F324" s="208">
        <v>0</v>
      </c>
      <c r="G324" s="208"/>
      <c r="H324" s="208">
        <v>42</v>
      </c>
      <c r="I324" s="208">
        <v>90</v>
      </c>
      <c r="J324" s="208">
        <v>90</v>
      </c>
      <c r="K324" s="208">
        <v>90</v>
      </c>
      <c r="L324" s="208">
        <v>89</v>
      </c>
      <c r="M324" s="208">
        <v>90</v>
      </c>
      <c r="N324" s="208">
        <v>90</v>
      </c>
      <c r="O324" s="208">
        <v>89</v>
      </c>
      <c r="P324" s="208">
        <v>90</v>
      </c>
      <c r="Q324" s="208">
        <v>101</v>
      </c>
      <c r="R324" s="208">
        <v>100</v>
      </c>
      <c r="S324" s="208">
        <v>0</v>
      </c>
      <c r="T324" s="208">
        <v>0</v>
      </c>
      <c r="U324" s="208">
        <v>81</v>
      </c>
      <c r="V324" s="208">
        <v>85</v>
      </c>
      <c r="W324" s="208">
        <v>85</v>
      </c>
      <c r="X324" s="208">
        <v>0</v>
      </c>
      <c r="Y324" s="208">
        <v>100</v>
      </c>
      <c r="Z324" s="208">
        <v>78</v>
      </c>
      <c r="AA324" s="208">
        <v>77</v>
      </c>
      <c r="AB324" s="208">
        <v>80</v>
      </c>
      <c r="AC324" s="208">
        <v>81</v>
      </c>
      <c r="AD324" s="208">
        <v>65</v>
      </c>
      <c r="AE324" s="208">
        <v>27</v>
      </c>
      <c r="AF324" s="208">
        <v>56</v>
      </c>
      <c r="AG324" s="208">
        <v>343</v>
      </c>
      <c r="AH324" s="208">
        <v>0</v>
      </c>
      <c r="AI324" s="208">
        <v>17</v>
      </c>
      <c r="AJ324" s="208">
        <v>73</v>
      </c>
    </row>
    <row r="325" spans="1:36" s="39" customFormat="1" ht="10.8" customHeight="1" x14ac:dyDescent="0.2">
      <c r="A325" s="39" t="s">
        <v>33</v>
      </c>
      <c r="B325" s="14" t="s">
        <v>66</v>
      </c>
      <c r="C325" s="14" t="s">
        <v>68</v>
      </c>
      <c r="D325" s="14" t="s">
        <v>338</v>
      </c>
      <c r="E325" s="39">
        <v>0</v>
      </c>
      <c r="F325" s="39">
        <v>0</v>
      </c>
      <c r="H325" s="39">
        <v>1</v>
      </c>
      <c r="I325" s="39">
        <v>3</v>
      </c>
      <c r="J325" s="39">
        <v>3</v>
      </c>
      <c r="K325" s="39">
        <v>3</v>
      </c>
      <c r="L325" s="39">
        <v>3</v>
      </c>
      <c r="M325" s="39">
        <v>2</v>
      </c>
      <c r="N325" s="39">
        <v>2</v>
      </c>
      <c r="O325" s="39">
        <v>2</v>
      </c>
      <c r="P325" s="39">
        <v>2</v>
      </c>
      <c r="Q325" s="39">
        <v>1</v>
      </c>
      <c r="R325" s="39">
        <v>1</v>
      </c>
      <c r="S325" s="39">
        <v>0</v>
      </c>
      <c r="T325" s="39">
        <v>0</v>
      </c>
      <c r="U325" s="39">
        <v>3</v>
      </c>
      <c r="V325" s="39">
        <v>3</v>
      </c>
      <c r="W325" s="39">
        <v>3</v>
      </c>
      <c r="X325" s="39">
        <v>0</v>
      </c>
      <c r="Y325" s="39">
        <v>4</v>
      </c>
      <c r="Z325" s="39">
        <v>4</v>
      </c>
      <c r="AA325" s="39">
        <v>4</v>
      </c>
      <c r="AB325" s="39">
        <v>3</v>
      </c>
      <c r="AC325" s="39">
        <v>5</v>
      </c>
      <c r="AD325" s="39">
        <v>3</v>
      </c>
      <c r="AE325" s="39">
        <v>1</v>
      </c>
      <c r="AF325" s="39">
        <v>0</v>
      </c>
      <c r="AG325" s="39">
        <v>1</v>
      </c>
      <c r="AH325" s="39">
        <v>0</v>
      </c>
      <c r="AI325" s="39">
        <v>0</v>
      </c>
      <c r="AJ325" s="39">
        <v>0</v>
      </c>
    </row>
    <row r="326" spans="1:36" s="39" customFormat="1" ht="10.8" customHeight="1" x14ac:dyDescent="0.2">
      <c r="A326" s="39" t="s">
        <v>33</v>
      </c>
      <c r="B326" s="14" t="s">
        <v>66</v>
      </c>
      <c r="C326" s="14" t="s">
        <v>68</v>
      </c>
      <c r="D326" s="14" t="s">
        <v>460</v>
      </c>
      <c r="E326" s="39">
        <v>0</v>
      </c>
      <c r="F326" s="39">
        <v>0</v>
      </c>
      <c r="H326" s="39">
        <v>1</v>
      </c>
      <c r="I326" s="39">
        <v>2</v>
      </c>
      <c r="J326" s="39">
        <v>2</v>
      </c>
      <c r="K326" s="39">
        <v>2</v>
      </c>
      <c r="L326" s="39">
        <v>2</v>
      </c>
      <c r="M326" s="39">
        <v>1</v>
      </c>
      <c r="N326" s="39">
        <v>1</v>
      </c>
      <c r="O326" s="39">
        <v>1</v>
      </c>
      <c r="P326" s="39">
        <v>1</v>
      </c>
      <c r="Q326" s="39">
        <v>2</v>
      </c>
      <c r="R326" s="39">
        <v>2</v>
      </c>
      <c r="S326" s="39">
        <v>0</v>
      </c>
      <c r="T326" s="39">
        <v>0</v>
      </c>
      <c r="U326" s="39">
        <v>4</v>
      </c>
      <c r="V326" s="39">
        <v>4</v>
      </c>
      <c r="W326" s="39">
        <v>1</v>
      </c>
      <c r="X326" s="39">
        <v>0</v>
      </c>
      <c r="Y326" s="39">
        <v>4</v>
      </c>
      <c r="Z326" s="39">
        <v>1</v>
      </c>
      <c r="AA326" s="39">
        <v>2</v>
      </c>
      <c r="AB326" s="39">
        <v>2</v>
      </c>
      <c r="AC326" s="39">
        <v>5</v>
      </c>
      <c r="AD326" s="39">
        <v>3</v>
      </c>
      <c r="AE326" s="39">
        <v>1</v>
      </c>
      <c r="AF326" s="39">
        <v>0</v>
      </c>
      <c r="AG326" s="39">
        <v>13</v>
      </c>
      <c r="AH326" s="39">
        <v>0</v>
      </c>
      <c r="AI326" s="39">
        <v>0</v>
      </c>
      <c r="AJ326" s="39">
        <v>1</v>
      </c>
    </row>
    <row r="327" spans="1:36" s="39" customFormat="1" ht="10.8" customHeight="1" x14ac:dyDescent="0.2">
      <c r="A327" s="39" t="s">
        <v>33</v>
      </c>
      <c r="B327" s="14" t="s">
        <v>66</v>
      </c>
      <c r="C327" s="14" t="s">
        <v>68</v>
      </c>
      <c r="D327" s="14" t="s">
        <v>478</v>
      </c>
      <c r="E327" s="39">
        <v>0</v>
      </c>
      <c r="F327" s="39">
        <v>0</v>
      </c>
      <c r="H327" s="39">
        <v>0</v>
      </c>
      <c r="I327" s="39">
        <v>7</v>
      </c>
      <c r="J327" s="39">
        <v>7</v>
      </c>
      <c r="K327" s="39">
        <v>7</v>
      </c>
      <c r="L327" s="39">
        <v>7</v>
      </c>
      <c r="M327" s="39">
        <v>3</v>
      </c>
      <c r="N327" s="39">
        <v>3</v>
      </c>
      <c r="O327" s="39">
        <v>3</v>
      </c>
      <c r="P327" s="39">
        <v>3</v>
      </c>
      <c r="Q327" s="39">
        <v>2</v>
      </c>
      <c r="R327" s="39">
        <v>2</v>
      </c>
      <c r="S327" s="39">
        <v>0</v>
      </c>
      <c r="T327" s="39">
        <v>0</v>
      </c>
      <c r="U327" s="39">
        <v>1</v>
      </c>
      <c r="V327" s="39">
        <v>1</v>
      </c>
      <c r="W327" s="39">
        <v>1</v>
      </c>
      <c r="X327" s="39">
        <v>0</v>
      </c>
      <c r="Y327" s="39">
        <v>3</v>
      </c>
      <c r="Z327" s="39">
        <v>1</v>
      </c>
      <c r="AA327" s="39">
        <v>1</v>
      </c>
      <c r="AB327" s="39">
        <v>1</v>
      </c>
      <c r="AC327" s="39">
        <v>1</v>
      </c>
      <c r="AD327" s="39">
        <v>0</v>
      </c>
      <c r="AE327" s="39">
        <v>1</v>
      </c>
      <c r="AF327" s="39">
        <v>0</v>
      </c>
      <c r="AG327" s="39">
        <v>19</v>
      </c>
      <c r="AH327" s="39">
        <v>0</v>
      </c>
      <c r="AI327" s="39">
        <v>5</v>
      </c>
      <c r="AJ327" s="39">
        <v>0</v>
      </c>
    </row>
    <row r="328" spans="1:36" s="39" customFormat="1" ht="10.8" customHeight="1" x14ac:dyDescent="0.2">
      <c r="A328" s="39" t="s">
        <v>33</v>
      </c>
      <c r="B328" s="14" t="s">
        <v>66</v>
      </c>
      <c r="C328" s="14" t="s">
        <v>68</v>
      </c>
      <c r="D328" s="14" t="s">
        <v>721</v>
      </c>
      <c r="E328" s="39">
        <v>0</v>
      </c>
      <c r="F328" s="39">
        <v>0</v>
      </c>
      <c r="H328" s="39">
        <v>0</v>
      </c>
      <c r="I328" s="39">
        <v>1</v>
      </c>
      <c r="J328" s="39">
        <v>1</v>
      </c>
      <c r="K328" s="39">
        <v>1</v>
      </c>
      <c r="L328" s="39">
        <v>1</v>
      </c>
      <c r="M328" s="39">
        <v>1</v>
      </c>
      <c r="N328" s="39">
        <v>1</v>
      </c>
      <c r="O328" s="39">
        <v>1</v>
      </c>
      <c r="P328" s="39">
        <v>1</v>
      </c>
      <c r="Q328" s="39">
        <v>0</v>
      </c>
      <c r="R328" s="39">
        <v>0</v>
      </c>
      <c r="S328" s="39">
        <v>0</v>
      </c>
      <c r="T328" s="39">
        <v>0</v>
      </c>
      <c r="U328" s="39">
        <v>1</v>
      </c>
      <c r="V328" s="39">
        <v>1</v>
      </c>
      <c r="W328" s="39">
        <v>1</v>
      </c>
      <c r="X328" s="39">
        <v>0</v>
      </c>
      <c r="Y328" s="39">
        <v>1</v>
      </c>
      <c r="Z328" s="39">
        <v>2</v>
      </c>
      <c r="AA328" s="39">
        <v>2</v>
      </c>
      <c r="AB328" s="39">
        <v>2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0</v>
      </c>
      <c r="AI328" s="39">
        <v>2</v>
      </c>
      <c r="AJ328" s="39">
        <v>0</v>
      </c>
    </row>
    <row r="329" spans="1:36" s="39" customFormat="1" ht="10.8" customHeight="1" x14ac:dyDescent="0.2">
      <c r="A329" s="39" t="s">
        <v>33</v>
      </c>
      <c r="B329" s="14" t="s">
        <v>66</v>
      </c>
      <c r="C329" s="187" t="s">
        <v>537</v>
      </c>
      <c r="D329" s="187"/>
      <c r="E329" s="207">
        <v>0</v>
      </c>
      <c r="F329" s="207">
        <v>0</v>
      </c>
      <c r="G329" s="207"/>
      <c r="H329" s="207">
        <v>2</v>
      </c>
      <c r="I329" s="207">
        <v>13</v>
      </c>
      <c r="J329" s="207">
        <v>13</v>
      </c>
      <c r="K329" s="207">
        <v>13</v>
      </c>
      <c r="L329" s="207">
        <v>13</v>
      </c>
      <c r="M329" s="207">
        <v>7</v>
      </c>
      <c r="N329" s="207">
        <v>7</v>
      </c>
      <c r="O329" s="207">
        <v>7</v>
      </c>
      <c r="P329" s="207">
        <v>7</v>
      </c>
      <c r="Q329" s="207">
        <v>5</v>
      </c>
      <c r="R329" s="207">
        <v>5</v>
      </c>
      <c r="S329" s="207">
        <v>0</v>
      </c>
      <c r="T329" s="207">
        <v>0</v>
      </c>
      <c r="U329" s="207">
        <v>9</v>
      </c>
      <c r="V329" s="207">
        <v>9</v>
      </c>
      <c r="W329" s="207">
        <v>6</v>
      </c>
      <c r="X329" s="207">
        <v>0</v>
      </c>
      <c r="Y329" s="207">
        <v>12</v>
      </c>
      <c r="Z329" s="207">
        <v>8</v>
      </c>
      <c r="AA329" s="207">
        <v>9</v>
      </c>
      <c r="AB329" s="207">
        <v>8</v>
      </c>
      <c r="AC329" s="207">
        <v>11</v>
      </c>
      <c r="AD329" s="207">
        <v>6</v>
      </c>
      <c r="AE329" s="207">
        <v>3</v>
      </c>
      <c r="AF329" s="207">
        <v>0</v>
      </c>
      <c r="AG329" s="207">
        <v>33</v>
      </c>
      <c r="AH329" s="207">
        <v>0</v>
      </c>
      <c r="AI329" s="207">
        <v>7</v>
      </c>
      <c r="AJ329" s="207">
        <v>1</v>
      </c>
    </row>
    <row r="330" spans="1:36" s="39" customFormat="1" ht="10.8" customHeight="1" x14ac:dyDescent="0.2">
      <c r="A330" s="39" t="s">
        <v>33</v>
      </c>
      <c r="B330" s="14" t="s">
        <v>66</v>
      </c>
      <c r="C330" s="14" t="s">
        <v>69</v>
      </c>
      <c r="D330" s="14" t="s">
        <v>338</v>
      </c>
      <c r="E330" s="39">
        <v>0</v>
      </c>
      <c r="F330" s="39">
        <v>0</v>
      </c>
      <c r="H330" s="39">
        <v>0</v>
      </c>
      <c r="I330" s="39">
        <v>4</v>
      </c>
      <c r="J330" s="39">
        <v>4</v>
      </c>
      <c r="K330" s="39">
        <v>4</v>
      </c>
      <c r="L330" s="39">
        <v>4</v>
      </c>
      <c r="M330" s="39">
        <v>4</v>
      </c>
      <c r="N330" s="39">
        <v>4</v>
      </c>
      <c r="O330" s="39">
        <v>4</v>
      </c>
      <c r="P330" s="39">
        <v>4</v>
      </c>
      <c r="Q330" s="39">
        <v>5</v>
      </c>
      <c r="R330" s="39">
        <v>5</v>
      </c>
      <c r="S330" s="39">
        <v>0</v>
      </c>
      <c r="T330" s="39">
        <v>0</v>
      </c>
      <c r="U330" s="39">
        <v>7</v>
      </c>
      <c r="V330" s="39">
        <v>7</v>
      </c>
      <c r="W330" s="39">
        <v>7</v>
      </c>
      <c r="X330" s="39">
        <v>0</v>
      </c>
      <c r="Y330" s="39">
        <v>2</v>
      </c>
      <c r="Z330" s="39">
        <v>2</v>
      </c>
      <c r="AA330" s="39">
        <v>5</v>
      </c>
      <c r="AB330" s="39">
        <v>2</v>
      </c>
      <c r="AC330" s="39">
        <v>5</v>
      </c>
      <c r="AD330" s="39">
        <v>2</v>
      </c>
      <c r="AE330" s="39">
        <v>0</v>
      </c>
      <c r="AF330" s="39">
        <v>19</v>
      </c>
      <c r="AG330" s="39">
        <v>0</v>
      </c>
      <c r="AH330" s="39">
        <v>0</v>
      </c>
      <c r="AI330" s="39">
        <v>0</v>
      </c>
      <c r="AJ330" s="39">
        <v>1</v>
      </c>
    </row>
    <row r="331" spans="1:36" s="39" customFormat="1" ht="10.8" customHeight="1" x14ac:dyDescent="0.2">
      <c r="A331" s="39" t="s">
        <v>33</v>
      </c>
      <c r="B331" s="14" t="s">
        <v>66</v>
      </c>
      <c r="C331" s="14" t="s">
        <v>69</v>
      </c>
      <c r="D331" s="14" t="s">
        <v>460</v>
      </c>
      <c r="E331" s="39">
        <v>0</v>
      </c>
      <c r="F331" s="39">
        <v>0</v>
      </c>
      <c r="H331" s="39">
        <v>1</v>
      </c>
      <c r="I331" s="39">
        <v>0</v>
      </c>
      <c r="J331" s="39">
        <v>0</v>
      </c>
      <c r="K331" s="39">
        <v>0</v>
      </c>
      <c r="L331" s="39">
        <v>0</v>
      </c>
      <c r="M331" s="39">
        <v>2</v>
      </c>
      <c r="N331" s="39">
        <v>2</v>
      </c>
      <c r="O331" s="39">
        <v>2</v>
      </c>
      <c r="P331" s="39">
        <v>2</v>
      </c>
      <c r="Q331" s="39">
        <v>6</v>
      </c>
      <c r="R331" s="39">
        <v>6</v>
      </c>
      <c r="S331" s="39">
        <v>0</v>
      </c>
      <c r="T331" s="39">
        <v>0</v>
      </c>
      <c r="U331" s="39">
        <v>9</v>
      </c>
      <c r="V331" s="39">
        <v>9</v>
      </c>
      <c r="W331" s="39">
        <v>9</v>
      </c>
      <c r="X331" s="39">
        <v>0</v>
      </c>
      <c r="Y331" s="39">
        <v>7</v>
      </c>
      <c r="Z331" s="39">
        <v>1</v>
      </c>
      <c r="AA331" s="39">
        <v>2</v>
      </c>
      <c r="AB331" s="39">
        <v>1</v>
      </c>
      <c r="AC331" s="39">
        <v>4</v>
      </c>
      <c r="AD331" s="39">
        <v>3</v>
      </c>
      <c r="AE331" s="39">
        <v>0</v>
      </c>
      <c r="AF331" s="39">
        <v>0</v>
      </c>
      <c r="AG331" s="39">
        <v>17</v>
      </c>
      <c r="AH331" s="39">
        <v>0</v>
      </c>
      <c r="AI331" s="39">
        <v>0</v>
      </c>
      <c r="AJ331" s="39">
        <v>6</v>
      </c>
    </row>
    <row r="332" spans="1:36" s="39" customFormat="1" ht="10.8" customHeight="1" x14ac:dyDescent="0.2">
      <c r="A332" s="39" t="s">
        <v>33</v>
      </c>
      <c r="B332" s="14" t="s">
        <v>66</v>
      </c>
      <c r="C332" s="14" t="s">
        <v>69</v>
      </c>
      <c r="D332" s="14" t="s">
        <v>478</v>
      </c>
      <c r="E332" s="39">
        <v>0</v>
      </c>
      <c r="F332" s="39">
        <v>0</v>
      </c>
      <c r="H332" s="39">
        <v>0</v>
      </c>
      <c r="I332" s="39">
        <v>5</v>
      </c>
      <c r="J332" s="39">
        <v>5</v>
      </c>
      <c r="K332" s="39">
        <v>5</v>
      </c>
      <c r="L332" s="39">
        <v>5</v>
      </c>
      <c r="M332" s="39">
        <v>5</v>
      </c>
      <c r="N332" s="39">
        <v>5</v>
      </c>
      <c r="O332" s="39">
        <v>5</v>
      </c>
      <c r="P332" s="39">
        <v>5</v>
      </c>
      <c r="Q332" s="39">
        <v>4</v>
      </c>
      <c r="R332" s="39">
        <v>4</v>
      </c>
      <c r="S332" s="39">
        <v>0</v>
      </c>
      <c r="T332" s="39">
        <v>0</v>
      </c>
      <c r="U332" s="39">
        <v>6</v>
      </c>
      <c r="V332" s="39">
        <v>6</v>
      </c>
      <c r="W332" s="39">
        <v>6</v>
      </c>
      <c r="X332" s="39">
        <v>0</v>
      </c>
      <c r="Y332" s="39">
        <v>5</v>
      </c>
      <c r="Z332" s="39">
        <v>3</v>
      </c>
      <c r="AA332" s="39">
        <v>5</v>
      </c>
      <c r="AB332" s="39">
        <v>4</v>
      </c>
      <c r="AC332" s="39">
        <v>1</v>
      </c>
      <c r="AD332" s="39">
        <v>1</v>
      </c>
      <c r="AE332" s="39">
        <v>0</v>
      </c>
      <c r="AF332" s="39">
        <v>0</v>
      </c>
      <c r="AG332" s="39">
        <v>15</v>
      </c>
      <c r="AH332" s="39">
        <v>0</v>
      </c>
      <c r="AI332" s="39">
        <v>1</v>
      </c>
      <c r="AJ332" s="39">
        <v>3</v>
      </c>
    </row>
    <row r="333" spans="1:36" s="39" customFormat="1" ht="10.8" customHeight="1" x14ac:dyDescent="0.2">
      <c r="A333" s="39" t="s">
        <v>33</v>
      </c>
      <c r="B333" s="14" t="s">
        <v>66</v>
      </c>
      <c r="C333" s="14" t="s">
        <v>69</v>
      </c>
      <c r="D333" s="14" t="s">
        <v>721</v>
      </c>
      <c r="E333" s="39">
        <v>0</v>
      </c>
      <c r="F333" s="39">
        <v>0</v>
      </c>
      <c r="H333" s="39">
        <v>0</v>
      </c>
      <c r="I333" s="39">
        <v>3</v>
      </c>
      <c r="J333" s="39">
        <v>3</v>
      </c>
      <c r="K333" s="39">
        <v>3</v>
      </c>
      <c r="L333" s="39">
        <v>3</v>
      </c>
      <c r="M333" s="39">
        <v>0</v>
      </c>
      <c r="N333" s="39">
        <v>0</v>
      </c>
      <c r="O333" s="39">
        <v>0</v>
      </c>
      <c r="P333" s="39">
        <v>0</v>
      </c>
      <c r="Q333" s="39">
        <v>1</v>
      </c>
      <c r="R333" s="39">
        <v>1</v>
      </c>
      <c r="S333" s="39">
        <v>0</v>
      </c>
      <c r="T333" s="39">
        <v>0</v>
      </c>
      <c r="U333" s="39">
        <v>7</v>
      </c>
      <c r="V333" s="39">
        <v>7</v>
      </c>
      <c r="W333" s="39">
        <v>7</v>
      </c>
      <c r="X333" s="39">
        <v>0</v>
      </c>
      <c r="Y333" s="39">
        <v>1</v>
      </c>
      <c r="Z333" s="39">
        <v>0</v>
      </c>
      <c r="AA333" s="39">
        <v>0</v>
      </c>
      <c r="AB333" s="39">
        <v>0</v>
      </c>
      <c r="AC333" s="39">
        <v>3</v>
      </c>
      <c r="AD333" s="39">
        <v>2</v>
      </c>
      <c r="AE333" s="39">
        <v>0</v>
      </c>
      <c r="AF333" s="39">
        <v>0</v>
      </c>
      <c r="AG333" s="39">
        <v>0</v>
      </c>
      <c r="AH333" s="39">
        <v>0</v>
      </c>
      <c r="AI333" s="39">
        <v>0</v>
      </c>
      <c r="AJ333" s="39">
        <v>1</v>
      </c>
    </row>
    <row r="334" spans="1:36" s="39" customFormat="1" ht="10.8" customHeight="1" x14ac:dyDescent="0.2">
      <c r="A334" s="39" t="s">
        <v>33</v>
      </c>
      <c r="B334" s="14" t="s">
        <v>66</v>
      </c>
      <c r="C334" s="187" t="s">
        <v>538</v>
      </c>
      <c r="D334" s="187"/>
      <c r="E334" s="207">
        <v>0</v>
      </c>
      <c r="F334" s="207">
        <v>0</v>
      </c>
      <c r="G334" s="207"/>
      <c r="H334" s="207">
        <v>1</v>
      </c>
      <c r="I334" s="207">
        <v>12</v>
      </c>
      <c r="J334" s="207">
        <v>12</v>
      </c>
      <c r="K334" s="207">
        <v>12</v>
      </c>
      <c r="L334" s="207">
        <v>12</v>
      </c>
      <c r="M334" s="207">
        <v>11</v>
      </c>
      <c r="N334" s="207">
        <v>11</v>
      </c>
      <c r="O334" s="207">
        <v>11</v>
      </c>
      <c r="P334" s="207">
        <v>11</v>
      </c>
      <c r="Q334" s="207">
        <v>16</v>
      </c>
      <c r="R334" s="207">
        <v>16</v>
      </c>
      <c r="S334" s="207">
        <v>0</v>
      </c>
      <c r="T334" s="207">
        <v>0</v>
      </c>
      <c r="U334" s="207">
        <v>29</v>
      </c>
      <c r="V334" s="207">
        <v>29</v>
      </c>
      <c r="W334" s="207">
        <v>29</v>
      </c>
      <c r="X334" s="207">
        <v>0</v>
      </c>
      <c r="Y334" s="207">
        <v>15</v>
      </c>
      <c r="Z334" s="207">
        <v>6</v>
      </c>
      <c r="AA334" s="207">
        <v>12</v>
      </c>
      <c r="AB334" s="207">
        <v>7</v>
      </c>
      <c r="AC334" s="207">
        <v>13</v>
      </c>
      <c r="AD334" s="207">
        <v>8</v>
      </c>
      <c r="AE334" s="207">
        <v>0</v>
      </c>
      <c r="AF334" s="207">
        <v>19</v>
      </c>
      <c r="AG334" s="207">
        <v>32</v>
      </c>
      <c r="AH334" s="207">
        <v>0</v>
      </c>
      <c r="AI334" s="207">
        <v>1</v>
      </c>
      <c r="AJ334" s="207">
        <v>11</v>
      </c>
    </row>
    <row r="335" spans="1:36" s="39" customFormat="1" ht="10.8" customHeight="1" x14ac:dyDescent="0.2">
      <c r="A335" s="39" t="s">
        <v>33</v>
      </c>
      <c r="B335" s="14" t="s">
        <v>66</v>
      </c>
      <c r="C335" s="14" t="s">
        <v>67</v>
      </c>
      <c r="D335" s="14" t="s">
        <v>338</v>
      </c>
      <c r="E335" s="39">
        <v>0</v>
      </c>
      <c r="F335" s="39">
        <v>0</v>
      </c>
      <c r="H335" s="39">
        <v>1</v>
      </c>
      <c r="I335" s="39">
        <v>2</v>
      </c>
      <c r="J335" s="39">
        <v>2</v>
      </c>
      <c r="K335" s="39">
        <v>2</v>
      </c>
      <c r="L335" s="39">
        <v>2</v>
      </c>
      <c r="M335" s="39">
        <v>5</v>
      </c>
      <c r="N335" s="39">
        <v>5</v>
      </c>
      <c r="O335" s="39">
        <v>5</v>
      </c>
      <c r="P335" s="39">
        <v>5</v>
      </c>
      <c r="Q335" s="39">
        <v>5</v>
      </c>
      <c r="R335" s="39">
        <v>5</v>
      </c>
      <c r="S335" s="39">
        <v>0</v>
      </c>
      <c r="T335" s="39">
        <v>0</v>
      </c>
      <c r="U335" s="39">
        <v>3</v>
      </c>
      <c r="V335" s="39">
        <v>1</v>
      </c>
      <c r="W335" s="39">
        <v>3</v>
      </c>
      <c r="X335" s="39">
        <v>0</v>
      </c>
      <c r="Y335" s="39">
        <v>3</v>
      </c>
      <c r="Z335" s="39">
        <v>1</v>
      </c>
      <c r="AA335" s="39">
        <v>2</v>
      </c>
      <c r="AB335" s="39">
        <v>2</v>
      </c>
      <c r="AC335" s="39">
        <v>1</v>
      </c>
      <c r="AD335" s="39">
        <v>2</v>
      </c>
      <c r="AE335" s="39">
        <v>0</v>
      </c>
      <c r="AF335" s="39">
        <v>0</v>
      </c>
      <c r="AG335" s="39">
        <v>0</v>
      </c>
      <c r="AH335" s="39">
        <v>0</v>
      </c>
      <c r="AI335" s="39">
        <v>0</v>
      </c>
      <c r="AJ335" s="39">
        <v>0</v>
      </c>
    </row>
    <row r="336" spans="1:36" s="39" customFormat="1" ht="10.8" customHeight="1" x14ac:dyDescent="0.2">
      <c r="A336" s="39" t="s">
        <v>33</v>
      </c>
      <c r="B336" s="14" t="s">
        <v>66</v>
      </c>
      <c r="C336" s="14" t="s">
        <v>67</v>
      </c>
      <c r="D336" s="14" t="s">
        <v>460</v>
      </c>
      <c r="E336" s="39">
        <v>0</v>
      </c>
      <c r="F336" s="39">
        <v>0</v>
      </c>
      <c r="H336" s="39">
        <v>0</v>
      </c>
      <c r="I336" s="39">
        <v>4</v>
      </c>
      <c r="J336" s="39">
        <v>4</v>
      </c>
      <c r="K336" s="39">
        <v>4</v>
      </c>
      <c r="L336" s="39">
        <v>4</v>
      </c>
      <c r="M336" s="39">
        <v>1</v>
      </c>
      <c r="N336" s="39">
        <v>1</v>
      </c>
      <c r="O336" s="39">
        <v>1</v>
      </c>
      <c r="P336" s="39">
        <v>1</v>
      </c>
      <c r="Q336" s="39">
        <v>0</v>
      </c>
      <c r="R336" s="39">
        <v>0</v>
      </c>
      <c r="S336" s="39">
        <v>0</v>
      </c>
      <c r="T336" s="39">
        <v>0</v>
      </c>
      <c r="U336" s="39">
        <v>4</v>
      </c>
      <c r="V336" s="39">
        <v>9</v>
      </c>
      <c r="W336" s="39">
        <v>6</v>
      </c>
      <c r="X336" s="39">
        <v>0</v>
      </c>
      <c r="Y336" s="39">
        <v>7</v>
      </c>
      <c r="Z336" s="39">
        <v>9</v>
      </c>
      <c r="AA336" s="39">
        <v>14</v>
      </c>
      <c r="AB336" s="39">
        <v>10</v>
      </c>
      <c r="AC336" s="39">
        <v>4</v>
      </c>
      <c r="AD336" s="39">
        <v>3</v>
      </c>
      <c r="AE336" s="39">
        <v>0</v>
      </c>
      <c r="AF336" s="39">
        <v>0</v>
      </c>
      <c r="AG336" s="39">
        <v>13</v>
      </c>
      <c r="AH336" s="39">
        <v>0</v>
      </c>
      <c r="AI336" s="39">
        <v>0</v>
      </c>
      <c r="AJ336" s="39">
        <v>1</v>
      </c>
    </row>
    <row r="337" spans="1:36" s="39" customFormat="1" ht="10.8" customHeight="1" x14ac:dyDescent="0.2">
      <c r="A337" s="39" t="s">
        <v>33</v>
      </c>
      <c r="B337" s="14" t="s">
        <v>66</v>
      </c>
      <c r="C337" s="14" t="s">
        <v>67</v>
      </c>
      <c r="D337" s="14" t="s">
        <v>478</v>
      </c>
      <c r="E337" s="39">
        <v>0</v>
      </c>
      <c r="F337" s="39">
        <v>0</v>
      </c>
      <c r="H337" s="39">
        <v>0</v>
      </c>
      <c r="I337" s="39">
        <v>2</v>
      </c>
      <c r="J337" s="39">
        <v>2</v>
      </c>
      <c r="K337" s="39">
        <v>2</v>
      </c>
      <c r="L337" s="39">
        <v>2</v>
      </c>
      <c r="M337" s="39">
        <v>2</v>
      </c>
      <c r="N337" s="39">
        <v>2</v>
      </c>
      <c r="O337" s="39">
        <v>2</v>
      </c>
      <c r="P337" s="39">
        <v>2</v>
      </c>
      <c r="Q337" s="39">
        <v>5</v>
      </c>
      <c r="R337" s="39">
        <v>5</v>
      </c>
      <c r="S337" s="39">
        <v>0</v>
      </c>
      <c r="T337" s="39">
        <v>0</v>
      </c>
      <c r="U337" s="39">
        <v>3</v>
      </c>
      <c r="V337" s="39">
        <v>1</v>
      </c>
      <c r="W337" s="39">
        <v>2</v>
      </c>
      <c r="X337" s="39">
        <v>0</v>
      </c>
      <c r="Y337" s="39">
        <v>2</v>
      </c>
      <c r="Z337" s="39">
        <v>0</v>
      </c>
      <c r="AA337" s="39">
        <v>7</v>
      </c>
      <c r="AB337" s="39">
        <v>5</v>
      </c>
      <c r="AC337" s="39">
        <v>3</v>
      </c>
      <c r="AD337" s="39">
        <v>3</v>
      </c>
      <c r="AE337" s="39">
        <v>0</v>
      </c>
      <c r="AF337" s="39">
        <v>0</v>
      </c>
      <c r="AG337" s="39">
        <v>18</v>
      </c>
      <c r="AH337" s="39">
        <v>0</v>
      </c>
      <c r="AI337" s="39">
        <v>0</v>
      </c>
      <c r="AJ337" s="39">
        <v>1</v>
      </c>
    </row>
    <row r="338" spans="1:36" s="39" customFormat="1" ht="10.8" customHeight="1" x14ac:dyDescent="0.2">
      <c r="A338" s="39" t="s">
        <v>33</v>
      </c>
      <c r="B338" s="14" t="s">
        <v>66</v>
      </c>
      <c r="C338" s="14" t="s">
        <v>67</v>
      </c>
      <c r="D338" s="14" t="s">
        <v>721</v>
      </c>
      <c r="E338" s="39">
        <v>0</v>
      </c>
      <c r="F338" s="39">
        <v>0</v>
      </c>
      <c r="H338" s="39">
        <v>0</v>
      </c>
      <c r="I338" s="39">
        <v>2</v>
      </c>
      <c r="J338" s="39">
        <v>2</v>
      </c>
      <c r="K338" s="39">
        <v>2</v>
      </c>
      <c r="L338" s="39">
        <v>2</v>
      </c>
      <c r="M338" s="39">
        <v>1</v>
      </c>
      <c r="N338" s="39">
        <v>1</v>
      </c>
      <c r="O338" s="39">
        <v>1</v>
      </c>
      <c r="P338" s="39">
        <v>1</v>
      </c>
      <c r="Q338" s="39">
        <v>0</v>
      </c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0</v>
      </c>
      <c r="Y338" s="39">
        <v>0</v>
      </c>
      <c r="Z338" s="39">
        <v>0</v>
      </c>
      <c r="AA338" s="39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0</v>
      </c>
      <c r="AJ338" s="39">
        <v>1</v>
      </c>
    </row>
    <row r="339" spans="1:36" s="39" customFormat="1" ht="10.8" customHeight="1" x14ac:dyDescent="0.2">
      <c r="A339" s="39" t="s">
        <v>33</v>
      </c>
      <c r="B339" s="14" t="s">
        <v>66</v>
      </c>
      <c r="C339" s="187" t="s">
        <v>539</v>
      </c>
      <c r="D339" s="187"/>
      <c r="E339" s="207">
        <v>0</v>
      </c>
      <c r="F339" s="207">
        <v>0</v>
      </c>
      <c r="G339" s="207"/>
      <c r="H339" s="207">
        <v>1</v>
      </c>
      <c r="I339" s="207">
        <v>10</v>
      </c>
      <c r="J339" s="207">
        <v>10</v>
      </c>
      <c r="K339" s="207">
        <v>10</v>
      </c>
      <c r="L339" s="207">
        <v>10</v>
      </c>
      <c r="M339" s="207">
        <v>9</v>
      </c>
      <c r="N339" s="207">
        <v>9</v>
      </c>
      <c r="O339" s="207">
        <v>9</v>
      </c>
      <c r="P339" s="207">
        <v>9</v>
      </c>
      <c r="Q339" s="207">
        <v>10</v>
      </c>
      <c r="R339" s="207">
        <v>10</v>
      </c>
      <c r="S339" s="207">
        <v>0</v>
      </c>
      <c r="T339" s="207">
        <v>0</v>
      </c>
      <c r="U339" s="207">
        <v>10</v>
      </c>
      <c r="V339" s="207">
        <v>11</v>
      </c>
      <c r="W339" s="207">
        <v>11</v>
      </c>
      <c r="X339" s="207">
        <v>0</v>
      </c>
      <c r="Y339" s="207">
        <v>12</v>
      </c>
      <c r="Z339" s="207">
        <v>10</v>
      </c>
      <c r="AA339" s="207">
        <v>23</v>
      </c>
      <c r="AB339" s="207">
        <v>17</v>
      </c>
      <c r="AC339" s="207">
        <v>8</v>
      </c>
      <c r="AD339" s="207">
        <v>8</v>
      </c>
      <c r="AE339" s="207">
        <v>0</v>
      </c>
      <c r="AF339" s="207">
        <v>0</v>
      </c>
      <c r="AG339" s="207">
        <v>31</v>
      </c>
      <c r="AH339" s="207">
        <v>0</v>
      </c>
      <c r="AI339" s="207">
        <v>0</v>
      </c>
      <c r="AJ339" s="207">
        <v>3</v>
      </c>
    </row>
    <row r="340" spans="1:36" s="39" customFormat="1" ht="10.8" customHeight="1" x14ac:dyDescent="0.2">
      <c r="A340" s="39" t="s">
        <v>33</v>
      </c>
      <c r="B340" s="14" t="s">
        <v>66</v>
      </c>
      <c r="C340" s="14" t="s">
        <v>66</v>
      </c>
      <c r="D340" s="14" t="s">
        <v>338</v>
      </c>
      <c r="E340" s="39">
        <v>3</v>
      </c>
      <c r="F340" s="39">
        <v>0</v>
      </c>
      <c r="H340" s="39">
        <v>2</v>
      </c>
      <c r="I340" s="39">
        <v>15</v>
      </c>
      <c r="J340" s="39">
        <v>15</v>
      </c>
      <c r="K340" s="39">
        <v>15</v>
      </c>
      <c r="L340" s="39">
        <v>15</v>
      </c>
      <c r="M340" s="39">
        <v>20</v>
      </c>
      <c r="N340" s="39">
        <v>18</v>
      </c>
      <c r="O340" s="39">
        <v>19</v>
      </c>
      <c r="P340" s="39">
        <v>20</v>
      </c>
      <c r="Q340" s="39">
        <v>25</v>
      </c>
      <c r="R340" s="39">
        <v>25</v>
      </c>
      <c r="S340" s="39">
        <v>0</v>
      </c>
      <c r="T340" s="39">
        <v>0</v>
      </c>
      <c r="U340" s="39">
        <v>21</v>
      </c>
      <c r="V340" s="39">
        <v>19</v>
      </c>
      <c r="W340" s="39">
        <v>21</v>
      </c>
      <c r="X340" s="39">
        <v>0</v>
      </c>
      <c r="Y340" s="39">
        <v>25</v>
      </c>
      <c r="Z340" s="39">
        <v>19</v>
      </c>
      <c r="AA340" s="39">
        <v>17</v>
      </c>
      <c r="AB340" s="39">
        <v>17</v>
      </c>
      <c r="AC340" s="39">
        <v>11</v>
      </c>
      <c r="AD340" s="39">
        <v>8</v>
      </c>
      <c r="AE340" s="39">
        <v>2</v>
      </c>
      <c r="AF340" s="39">
        <v>1</v>
      </c>
      <c r="AG340" s="39">
        <v>4</v>
      </c>
      <c r="AH340" s="39">
        <v>0</v>
      </c>
      <c r="AI340" s="39">
        <v>0</v>
      </c>
      <c r="AJ340" s="39">
        <v>8</v>
      </c>
    </row>
    <row r="341" spans="1:36" s="39" customFormat="1" ht="10.8" customHeight="1" x14ac:dyDescent="0.2">
      <c r="A341" s="39" t="s">
        <v>33</v>
      </c>
      <c r="B341" s="14" t="s">
        <v>66</v>
      </c>
      <c r="C341" s="14" t="s">
        <v>66</v>
      </c>
      <c r="D341" s="14" t="s">
        <v>460</v>
      </c>
      <c r="E341" s="39">
        <v>4</v>
      </c>
      <c r="F341" s="39">
        <v>0</v>
      </c>
      <c r="H341" s="39">
        <v>2</v>
      </c>
      <c r="I341" s="39">
        <v>11</v>
      </c>
      <c r="J341" s="39">
        <v>11</v>
      </c>
      <c r="K341" s="39">
        <v>11</v>
      </c>
      <c r="L341" s="39">
        <v>11</v>
      </c>
      <c r="M341" s="39">
        <v>16</v>
      </c>
      <c r="N341" s="39">
        <v>16</v>
      </c>
      <c r="O341" s="39">
        <v>16</v>
      </c>
      <c r="P341" s="39">
        <v>16</v>
      </c>
      <c r="Q341" s="39">
        <v>15</v>
      </c>
      <c r="R341" s="39">
        <v>15</v>
      </c>
      <c r="S341" s="39">
        <v>0</v>
      </c>
      <c r="T341" s="39">
        <v>0</v>
      </c>
      <c r="U341" s="39">
        <v>12</v>
      </c>
      <c r="V341" s="39">
        <v>17</v>
      </c>
      <c r="W341" s="39">
        <v>11</v>
      </c>
      <c r="X341" s="39">
        <v>0</v>
      </c>
      <c r="Y341" s="39">
        <v>24</v>
      </c>
      <c r="Z341" s="39">
        <v>10</v>
      </c>
      <c r="AA341" s="39">
        <v>9</v>
      </c>
      <c r="AB341" s="39">
        <v>9</v>
      </c>
      <c r="AC341" s="39">
        <v>5</v>
      </c>
      <c r="AD341" s="39">
        <v>4</v>
      </c>
      <c r="AE341" s="39">
        <v>24</v>
      </c>
      <c r="AF341" s="39">
        <v>0</v>
      </c>
      <c r="AG341" s="39">
        <v>50</v>
      </c>
      <c r="AH341" s="39">
        <v>0</v>
      </c>
      <c r="AI341" s="39">
        <v>0</v>
      </c>
      <c r="AJ341" s="39">
        <v>5</v>
      </c>
    </row>
    <row r="342" spans="1:36" s="39" customFormat="1" ht="10.8" customHeight="1" x14ac:dyDescent="0.2">
      <c r="A342" s="39" t="s">
        <v>33</v>
      </c>
      <c r="B342" s="14" t="s">
        <v>66</v>
      </c>
      <c r="C342" s="14" t="s">
        <v>66</v>
      </c>
      <c r="D342" s="14" t="s">
        <v>478</v>
      </c>
      <c r="E342" s="39">
        <v>0</v>
      </c>
      <c r="F342" s="39">
        <v>1</v>
      </c>
      <c r="H342" s="39">
        <v>3</v>
      </c>
      <c r="I342" s="39">
        <v>19</v>
      </c>
      <c r="J342" s="39">
        <v>19</v>
      </c>
      <c r="K342" s="39">
        <v>19</v>
      </c>
      <c r="L342" s="39">
        <v>19</v>
      </c>
      <c r="M342" s="39">
        <v>13</v>
      </c>
      <c r="N342" s="39">
        <v>13</v>
      </c>
      <c r="O342" s="39">
        <v>14</v>
      </c>
      <c r="P342" s="39">
        <v>13</v>
      </c>
      <c r="Q342" s="39">
        <v>20</v>
      </c>
      <c r="R342" s="39">
        <v>21</v>
      </c>
      <c r="S342" s="39">
        <v>0</v>
      </c>
      <c r="T342" s="39">
        <v>0</v>
      </c>
      <c r="U342" s="39">
        <v>18</v>
      </c>
      <c r="V342" s="39">
        <v>29</v>
      </c>
      <c r="W342" s="39">
        <v>20</v>
      </c>
      <c r="X342" s="39">
        <v>0</v>
      </c>
      <c r="Y342" s="39">
        <v>17</v>
      </c>
      <c r="Z342" s="39">
        <v>9</v>
      </c>
      <c r="AA342" s="39">
        <v>22</v>
      </c>
      <c r="AB342" s="39">
        <v>21</v>
      </c>
      <c r="AC342" s="39">
        <v>4</v>
      </c>
      <c r="AD342" s="39">
        <v>3</v>
      </c>
      <c r="AE342" s="39">
        <v>15</v>
      </c>
      <c r="AF342" s="39">
        <v>0</v>
      </c>
      <c r="AG342" s="39">
        <v>13</v>
      </c>
      <c r="AH342" s="39">
        <v>0</v>
      </c>
      <c r="AI342" s="39">
        <v>0</v>
      </c>
      <c r="AJ342" s="39">
        <v>11</v>
      </c>
    </row>
    <row r="343" spans="1:36" s="39" customFormat="1" ht="10.8" customHeight="1" x14ac:dyDescent="0.2">
      <c r="A343" s="39" t="s">
        <v>33</v>
      </c>
      <c r="B343" s="14" t="s">
        <v>66</v>
      </c>
      <c r="C343" s="14" t="s">
        <v>66</v>
      </c>
      <c r="D343" s="14" t="s">
        <v>721</v>
      </c>
      <c r="E343" s="39">
        <v>0</v>
      </c>
      <c r="F343" s="39">
        <v>0</v>
      </c>
      <c r="H343" s="39">
        <v>0</v>
      </c>
      <c r="I343" s="39">
        <v>7</v>
      </c>
      <c r="J343" s="39">
        <v>7</v>
      </c>
      <c r="K343" s="39">
        <v>7</v>
      </c>
      <c r="L343" s="39">
        <v>7</v>
      </c>
      <c r="M343" s="39">
        <v>9</v>
      </c>
      <c r="N343" s="39">
        <v>9</v>
      </c>
      <c r="O343" s="39">
        <v>9</v>
      </c>
      <c r="P343" s="39">
        <v>9</v>
      </c>
      <c r="Q343" s="39">
        <v>10</v>
      </c>
      <c r="R343" s="39">
        <v>10</v>
      </c>
      <c r="S343" s="39">
        <v>0</v>
      </c>
      <c r="T343" s="39">
        <v>0</v>
      </c>
      <c r="U343" s="39">
        <v>14</v>
      </c>
      <c r="V343" s="39">
        <v>15</v>
      </c>
      <c r="W343" s="39">
        <v>11</v>
      </c>
      <c r="X343" s="39">
        <v>1</v>
      </c>
      <c r="Y343" s="39">
        <v>10</v>
      </c>
      <c r="Z343" s="39">
        <v>4</v>
      </c>
      <c r="AA343" s="39">
        <v>8</v>
      </c>
      <c r="AB343" s="39">
        <v>8</v>
      </c>
      <c r="AC343" s="39">
        <v>2</v>
      </c>
      <c r="AD343" s="39">
        <v>1</v>
      </c>
      <c r="AE343" s="39">
        <v>21</v>
      </c>
      <c r="AF343" s="39">
        <v>0</v>
      </c>
      <c r="AG343" s="39">
        <v>139</v>
      </c>
      <c r="AH343" s="39">
        <v>0</v>
      </c>
      <c r="AI343" s="39">
        <v>0</v>
      </c>
      <c r="AJ343" s="39">
        <v>4</v>
      </c>
    </row>
    <row r="344" spans="1:36" s="39" customFormat="1" ht="10.8" customHeight="1" x14ac:dyDescent="0.2">
      <c r="A344" s="39" t="s">
        <v>33</v>
      </c>
      <c r="B344" s="14" t="s">
        <v>66</v>
      </c>
      <c r="C344" s="187" t="s">
        <v>447</v>
      </c>
      <c r="D344" s="187"/>
      <c r="E344" s="207">
        <v>7</v>
      </c>
      <c r="F344" s="207">
        <v>1</v>
      </c>
      <c r="G344" s="207"/>
      <c r="H344" s="207">
        <v>7</v>
      </c>
      <c r="I344" s="207">
        <v>52</v>
      </c>
      <c r="J344" s="207">
        <v>52</v>
      </c>
      <c r="K344" s="207">
        <v>52</v>
      </c>
      <c r="L344" s="207">
        <v>52</v>
      </c>
      <c r="M344" s="207">
        <v>58</v>
      </c>
      <c r="N344" s="207">
        <v>56</v>
      </c>
      <c r="O344" s="207">
        <v>58</v>
      </c>
      <c r="P344" s="207">
        <v>58</v>
      </c>
      <c r="Q344" s="207">
        <v>70</v>
      </c>
      <c r="R344" s="207">
        <v>71</v>
      </c>
      <c r="S344" s="207">
        <v>0</v>
      </c>
      <c r="T344" s="207">
        <v>0</v>
      </c>
      <c r="U344" s="207">
        <v>65</v>
      </c>
      <c r="V344" s="207">
        <v>80</v>
      </c>
      <c r="W344" s="207">
        <v>63</v>
      </c>
      <c r="X344" s="207">
        <v>1</v>
      </c>
      <c r="Y344" s="207">
        <v>76</v>
      </c>
      <c r="Z344" s="207">
        <v>42</v>
      </c>
      <c r="AA344" s="207">
        <v>56</v>
      </c>
      <c r="AB344" s="207">
        <v>55</v>
      </c>
      <c r="AC344" s="207">
        <v>22</v>
      </c>
      <c r="AD344" s="207">
        <v>16</v>
      </c>
      <c r="AE344" s="207">
        <v>62</v>
      </c>
      <c r="AF344" s="207">
        <v>1</v>
      </c>
      <c r="AG344" s="207">
        <v>206</v>
      </c>
      <c r="AH344" s="207">
        <v>0</v>
      </c>
      <c r="AI344" s="207">
        <v>0</v>
      </c>
      <c r="AJ344" s="207">
        <v>28</v>
      </c>
    </row>
    <row r="345" spans="1:36" s="39" customFormat="1" ht="10.8" customHeight="1" x14ac:dyDescent="0.2">
      <c r="A345" s="39" t="s">
        <v>33</v>
      </c>
      <c r="B345" s="186" t="s">
        <v>447</v>
      </c>
      <c r="C345" s="186"/>
      <c r="D345" s="186"/>
      <c r="E345" s="208">
        <v>7</v>
      </c>
      <c r="F345" s="208">
        <v>1</v>
      </c>
      <c r="G345" s="208"/>
      <c r="H345" s="208">
        <v>11</v>
      </c>
      <c r="I345" s="208">
        <v>87</v>
      </c>
      <c r="J345" s="208">
        <v>87</v>
      </c>
      <c r="K345" s="208">
        <v>87</v>
      </c>
      <c r="L345" s="208">
        <v>87</v>
      </c>
      <c r="M345" s="208">
        <v>85</v>
      </c>
      <c r="N345" s="208">
        <v>83</v>
      </c>
      <c r="O345" s="208">
        <v>85</v>
      </c>
      <c r="P345" s="208">
        <v>85</v>
      </c>
      <c r="Q345" s="208">
        <v>101</v>
      </c>
      <c r="R345" s="208">
        <v>102</v>
      </c>
      <c r="S345" s="208">
        <v>0</v>
      </c>
      <c r="T345" s="208">
        <v>0</v>
      </c>
      <c r="U345" s="208">
        <v>113</v>
      </c>
      <c r="V345" s="208">
        <v>129</v>
      </c>
      <c r="W345" s="208">
        <v>109</v>
      </c>
      <c r="X345" s="208">
        <v>1</v>
      </c>
      <c r="Y345" s="208">
        <v>115</v>
      </c>
      <c r="Z345" s="208">
        <v>66</v>
      </c>
      <c r="AA345" s="208">
        <v>100</v>
      </c>
      <c r="AB345" s="208">
        <v>87</v>
      </c>
      <c r="AC345" s="208">
        <v>54</v>
      </c>
      <c r="AD345" s="208">
        <v>38</v>
      </c>
      <c r="AE345" s="208">
        <v>65</v>
      </c>
      <c r="AF345" s="208">
        <v>20</v>
      </c>
      <c r="AG345" s="208">
        <v>302</v>
      </c>
      <c r="AH345" s="208">
        <v>0</v>
      </c>
      <c r="AI345" s="208">
        <v>8</v>
      </c>
      <c r="AJ345" s="208">
        <v>43</v>
      </c>
    </row>
    <row r="346" spans="1:36" s="39" customFormat="1" ht="10.8" customHeight="1" x14ac:dyDescent="0.3">
      <c r="A346" s="125" t="s">
        <v>426</v>
      </c>
      <c r="B346" s="125"/>
      <c r="C346" s="125"/>
      <c r="D346" s="125"/>
      <c r="E346" s="125">
        <v>1575</v>
      </c>
      <c r="F346" s="125">
        <v>54</v>
      </c>
      <c r="G346" s="125"/>
      <c r="H346" s="125">
        <v>1798</v>
      </c>
      <c r="I346" s="125">
        <v>1926</v>
      </c>
      <c r="J346" s="125">
        <v>1938</v>
      </c>
      <c r="K346" s="125">
        <v>1934</v>
      </c>
      <c r="L346" s="125">
        <v>1926</v>
      </c>
      <c r="M346" s="125">
        <v>2072</v>
      </c>
      <c r="N346" s="125">
        <v>2051</v>
      </c>
      <c r="O346" s="125">
        <v>2084</v>
      </c>
      <c r="P346" s="125">
        <v>2085</v>
      </c>
      <c r="Q346" s="125">
        <v>2206</v>
      </c>
      <c r="R346" s="125">
        <v>2206</v>
      </c>
      <c r="S346" s="125">
        <v>8</v>
      </c>
      <c r="T346" s="125">
        <v>0</v>
      </c>
      <c r="U346" s="125">
        <v>2048</v>
      </c>
      <c r="V346" s="125">
        <v>2109</v>
      </c>
      <c r="W346" s="125">
        <v>2081</v>
      </c>
      <c r="X346" s="125">
        <v>1</v>
      </c>
      <c r="Y346" s="125">
        <v>2390</v>
      </c>
      <c r="Z346" s="125">
        <v>1455</v>
      </c>
      <c r="AA346" s="125">
        <v>1757</v>
      </c>
      <c r="AB346" s="125">
        <v>1800</v>
      </c>
      <c r="AC346" s="125">
        <v>1393</v>
      </c>
      <c r="AD346" s="125">
        <v>1083</v>
      </c>
      <c r="AE346" s="125">
        <v>662</v>
      </c>
      <c r="AF346" s="125">
        <v>283</v>
      </c>
      <c r="AG346" s="125">
        <v>5584</v>
      </c>
      <c r="AH346" s="125">
        <v>0</v>
      </c>
      <c r="AI346" s="125">
        <v>418</v>
      </c>
      <c r="AJ346" s="125">
        <v>1566</v>
      </c>
    </row>
    <row r="347" spans="1:36" s="39" customFormat="1" ht="10.8" customHeight="1" x14ac:dyDescent="0.2">
      <c r="A347" s="39" t="s">
        <v>163</v>
      </c>
      <c r="B347" s="14" t="s">
        <v>164</v>
      </c>
      <c r="C347" s="14" t="s">
        <v>177</v>
      </c>
      <c r="D347" s="14" t="s">
        <v>338</v>
      </c>
      <c r="E347" s="39">
        <v>0</v>
      </c>
      <c r="F347" s="39">
        <v>0</v>
      </c>
      <c r="H347" s="39">
        <v>1</v>
      </c>
      <c r="I347" s="39">
        <v>16</v>
      </c>
      <c r="J347" s="39">
        <v>16</v>
      </c>
      <c r="K347" s="39">
        <v>16</v>
      </c>
      <c r="L347" s="39">
        <v>16</v>
      </c>
      <c r="M347" s="39">
        <v>21</v>
      </c>
      <c r="N347" s="39">
        <v>20</v>
      </c>
      <c r="O347" s="39">
        <v>21</v>
      </c>
      <c r="P347" s="39">
        <v>22</v>
      </c>
      <c r="Q347" s="39">
        <v>14</v>
      </c>
      <c r="R347" s="39">
        <v>11</v>
      </c>
      <c r="S347" s="39">
        <v>0</v>
      </c>
      <c r="T347" s="39">
        <v>0</v>
      </c>
      <c r="U347" s="39">
        <v>16</v>
      </c>
      <c r="V347" s="39">
        <v>15</v>
      </c>
      <c r="W347" s="39">
        <v>14</v>
      </c>
      <c r="X347" s="39">
        <v>0</v>
      </c>
      <c r="Y347" s="39">
        <v>13</v>
      </c>
      <c r="Z347" s="39">
        <v>12</v>
      </c>
      <c r="AA347" s="39">
        <v>14</v>
      </c>
      <c r="AB347" s="39">
        <v>18</v>
      </c>
      <c r="AC347" s="39">
        <v>12</v>
      </c>
      <c r="AD347" s="39">
        <v>4</v>
      </c>
      <c r="AE347" s="39">
        <v>4</v>
      </c>
      <c r="AF347" s="39">
        <v>30</v>
      </c>
      <c r="AG347" s="39">
        <v>2</v>
      </c>
      <c r="AH347" s="39">
        <v>0</v>
      </c>
      <c r="AI347" s="39">
        <v>0</v>
      </c>
      <c r="AJ347" s="39">
        <v>8</v>
      </c>
    </row>
    <row r="348" spans="1:36" s="39" customFormat="1" ht="10.8" customHeight="1" x14ac:dyDescent="0.2">
      <c r="A348" s="39" t="s">
        <v>163</v>
      </c>
      <c r="B348" s="14" t="s">
        <v>164</v>
      </c>
      <c r="C348" s="14" t="s">
        <v>177</v>
      </c>
      <c r="D348" s="14" t="s">
        <v>460</v>
      </c>
      <c r="E348" s="39">
        <v>0</v>
      </c>
      <c r="F348" s="39">
        <v>0</v>
      </c>
      <c r="H348" s="39">
        <v>0</v>
      </c>
      <c r="I348" s="39">
        <v>20</v>
      </c>
      <c r="J348" s="39">
        <v>20</v>
      </c>
      <c r="K348" s="39">
        <v>20</v>
      </c>
      <c r="L348" s="39">
        <v>20</v>
      </c>
      <c r="M348" s="39">
        <v>17</v>
      </c>
      <c r="N348" s="39">
        <v>17</v>
      </c>
      <c r="O348" s="39">
        <v>18</v>
      </c>
      <c r="P348" s="39">
        <v>16</v>
      </c>
      <c r="Q348" s="39">
        <v>13</v>
      </c>
      <c r="R348" s="39">
        <v>16</v>
      </c>
      <c r="S348" s="39">
        <v>0</v>
      </c>
      <c r="T348" s="39">
        <v>0</v>
      </c>
      <c r="U348" s="39">
        <v>14</v>
      </c>
      <c r="V348" s="39">
        <v>14</v>
      </c>
      <c r="W348" s="39">
        <v>17</v>
      </c>
      <c r="X348" s="39">
        <v>0</v>
      </c>
      <c r="Y348" s="39">
        <v>26</v>
      </c>
      <c r="Z348" s="39">
        <v>7</v>
      </c>
      <c r="AA348" s="39">
        <v>5</v>
      </c>
      <c r="AB348" s="39">
        <v>11</v>
      </c>
      <c r="AC348" s="39">
        <v>7</v>
      </c>
      <c r="AD348" s="39">
        <v>5</v>
      </c>
      <c r="AE348" s="39">
        <v>5</v>
      </c>
      <c r="AF348" s="39">
        <v>0</v>
      </c>
      <c r="AG348" s="39">
        <v>69</v>
      </c>
      <c r="AH348" s="39">
        <v>0</v>
      </c>
      <c r="AI348" s="39">
        <v>2</v>
      </c>
      <c r="AJ348" s="39">
        <v>11</v>
      </c>
    </row>
    <row r="349" spans="1:36" s="39" customFormat="1" ht="10.8" customHeight="1" x14ac:dyDescent="0.2">
      <c r="A349" s="39" t="s">
        <v>163</v>
      </c>
      <c r="B349" s="14" t="s">
        <v>164</v>
      </c>
      <c r="C349" s="14" t="s">
        <v>177</v>
      </c>
      <c r="D349" s="14" t="s">
        <v>478</v>
      </c>
      <c r="E349" s="39">
        <v>20</v>
      </c>
      <c r="F349" s="39">
        <v>0</v>
      </c>
      <c r="H349" s="39">
        <v>22</v>
      </c>
      <c r="I349" s="39">
        <v>20</v>
      </c>
      <c r="J349" s="39">
        <v>20</v>
      </c>
      <c r="K349" s="39">
        <v>20</v>
      </c>
      <c r="L349" s="39">
        <v>20</v>
      </c>
      <c r="M349" s="39">
        <v>25</v>
      </c>
      <c r="N349" s="39">
        <v>23</v>
      </c>
      <c r="O349" s="39">
        <v>24</v>
      </c>
      <c r="P349" s="39">
        <v>25</v>
      </c>
      <c r="Q349" s="39">
        <v>27</v>
      </c>
      <c r="R349" s="39">
        <v>28</v>
      </c>
      <c r="S349" s="39">
        <v>0</v>
      </c>
      <c r="T349" s="39">
        <v>0</v>
      </c>
      <c r="U349" s="39">
        <v>27</v>
      </c>
      <c r="V349" s="39">
        <v>28</v>
      </c>
      <c r="W349" s="39">
        <v>18</v>
      </c>
      <c r="X349" s="39">
        <v>0</v>
      </c>
      <c r="Y349" s="39">
        <v>18</v>
      </c>
      <c r="Z349" s="39">
        <v>15</v>
      </c>
      <c r="AA349" s="39">
        <v>10</v>
      </c>
      <c r="AB349" s="39">
        <v>20</v>
      </c>
      <c r="AC349" s="39">
        <v>14</v>
      </c>
      <c r="AD349" s="39">
        <v>10</v>
      </c>
      <c r="AE349" s="39">
        <v>5</v>
      </c>
      <c r="AF349" s="39">
        <v>0</v>
      </c>
      <c r="AG349" s="39">
        <v>5</v>
      </c>
      <c r="AH349" s="39">
        <v>0</v>
      </c>
      <c r="AI349" s="39">
        <v>0</v>
      </c>
      <c r="AJ349" s="39">
        <v>7</v>
      </c>
    </row>
    <row r="350" spans="1:36" s="39" customFormat="1" ht="10.8" customHeight="1" x14ac:dyDescent="0.2">
      <c r="A350" s="39" t="s">
        <v>163</v>
      </c>
      <c r="B350" s="14" t="s">
        <v>164</v>
      </c>
      <c r="C350" s="14" t="s">
        <v>177</v>
      </c>
      <c r="D350" s="14" t="s">
        <v>721</v>
      </c>
      <c r="E350" s="39">
        <v>9</v>
      </c>
      <c r="F350" s="39">
        <v>0</v>
      </c>
      <c r="H350" s="39">
        <v>11</v>
      </c>
      <c r="I350" s="39">
        <v>16</v>
      </c>
      <c r="J350" s="39">
        <v>16</v>
      </c>
      <c r="K350" s="39">
        <v>16</v>
      </c>
      <c r="L350" s="39">
        <v>16</v>
      </c>
      <c r="M350" s="39">
        <v>16</v>
      </c>
      <c r="N350" s="39">
        <v>16</v>
      </c>
      <c r="O350" s="39">
        <v>16</v>
      </c>
      <c r="P350" s="39">
        <v>15</v>
      </c>
      <c r="Q350" s="39">
        <v>16</v>
      </c>
      <c r="R350" s="39">
        <v>15</v>
      </c>
      <c r="S350" s="39">
        <v>0</v>
      </c>
      <c r="T350" s="39">
        <v>0</v>
      </c>
      <c r="U350" s="39">
        <v>16</v>
      </c>
      <c r="V350" s="39">
        <v>17</v>
      </c>
      <c r="W350" s="39">
        <v>14</v>
      </c>
      <c r="X350" s="39">
        <v>0</v>
      </c>
      <c r="Y350" s="39">
        <v>20</v>
      </c>
      <c r="Z350" s="39">
        <v>6</v>
      </c>
      <c r="AA350" s="39">
        <v>7</v>
      </c>
      <c r="AB350" s="39">
        <v>8</v>
      </c>
      <c r="AC350" s="39">
        <v>50</v>
      </c>
      <c r="AD350" s="39">
        <v>6</v>
      </c>
      <c r="AE350" s="39">
        <v>4</v>
      </c>
      <c r="AF350" s="39">
        <v>0</v>
      </c>
      <c r="AG350" s="39">
        <v>27</v>
      </c>
      <c r="AH350" s="39">
        <v>0</v>
      </c>
      <c r="AI350" s="39">
        <v>2</v>
      </c>
      <c r="AJ350" s="39">
        <v>13</v>
      </c>
    </row>
    <row r="351" spans="1:36" s="39" customFormat="1" ht="10.8" customHeight="1" x14ac:dyDescent="0.2">
      <c r="A351" s="39" t="s">
        <v>163</v>
      </c>
      <c r="B351" s="14" t="s">
        <v>164</v>
      </c>
      <c r="C351" s="187" t="s">
        <v>540</v>
      </c>
      <c r="D351" s="187"/>
      <c r="E351" s="207">
        <v>29</v>
      </c>
      <c r="F351" s="207">
        <v>0</v>
      </c>
      <c r="G351" s="207"/>
      <c r="H351" s="207">
        <v>34</v>
      </c>
      <c r="I351" s="207">
        <v>72</v>
      </c>
      <c r="J351" s="207">
        <v>72</v>
      </c>
      <c r="K351" s="207">
        <v>72</v>
      </c>
      <c r="L351" s="207">
        <v>72</v>
      </c>
      <c r="M351" s="207">
        <v>79</v>
      </c>
      <c r="N351" s="207">
        <v>76</v>
      </c>
      <c r="O351" s="207">
        <v>79</v>
      </c>
      <c r="P351" s="207">
        <v>78</v>
      </c>
      <c r="Q351" s="207">
        <v>70</v>
      </c>
      <c r="R351" s="207">
        <v>70</v>
      </c>
      <c r="S351" s="207">
        <v>0</v>
      </c>
      <c r="T351" s="207">
        <v>0</v>
      </c>
      <c r="U351" s="207">
        <v>73</v>
      </c>
      <c r="V351" s="207">
        <v>74</v>
      </c>
      <c r="W351" s="207">
        <v>63</v>
      </c>
      <c r="X351" s="207">
        <v>0</v>
      </c>
      <c r="Y351" s="207">
        <v>77</v>
      </c>
      <c r="Z351" s="207">
        <v>40</v>
      </c>
      <c r="AA351" s="207">
        <v>36</v>
      </c>
      <c r="AB351" s="207">
        <v>57</v>
      </c>
      <c r="AC351" s="207">
        <v>83</v>
      </c>
      <c r="AD351" s="207">
        <v>25</v>
      </c>
      <c r="AE351" s="207">
        <v>18</v>
      </c>
      <c r="AF351" s="207">
        <v>30</v>
      </c>
      <c r="AG351" s="207">
        <v>103</v>
      </c>
      <c r="AH351" s="207">
        <v>0</v>
      </c>
      <c r="AI351" s="207">
        <v>4</v>
      </c>
      <c r="AJ351" s="207">
        <v>39</v>
      </c>
    </row>
    <row r="352" spans="1:36" s="39" customFormat="1" ht="10.8" customHeight="1" x14ac:dyDescent="0.2">
      <c r="A352" s="39" t="s">
        <v>163</v>
      </c>
      <c r="B352" s="14" t="s">
        <v>164</v>
      </c>
      <c r="C352" s="14" t="s">
        <v>162</v>
      </c>
      <c r="D352" s="14" t="s">
        <v>338</v>
      </c>
      <c r="E352" s="39">
        <v>26</v>
      </c>
      <c r="F352" s="39">
        <v>0</v>
      </c>
      <c r="H352" s="39">
        <v>30</v>
      </c>
      <c r="I352" s="39">
        <v>14</v>
      </c>
      <c r="J352" s="39">
        <v>14</v>
      </c>
      <c r="K352" s="39">
        <v>14</v>
      </c>
      <c r="L352" s="39">
        <v>14</v>
      </c>
      <c r="M352" s="39">
        <v>14</v>
      </c>
      <c r="N352" s="39">
        <v>15</v>
      </c>
      <c r="O352" s="39">
        <v>14</v>
      </c>
      <c r="P352" s="39">
        <v>15</v>
      </c>
      <c r="Q352" s="39">
        <v>7</v>
      </c>
      <c r="R352" s="39">
        <v>7</v>
      </c>
      <c r="S352" s="39">
        <v>0</v>
      </c>
      <c r="T352" s="39">
        <v>0</v>
      </c>
      <c r="U352" s="39">
        <v>12</v>
      </c>
      <c r="V352" s="39">
        <v>10</v>
      </c>
      <c r="W352" s="39">
        <v>14</v>
      </c>
      <c r="X352" s="39">
        <v>0</v>
      </c>
      <c r="Y352" s="39">
        <v>13</v>
      </c>
      <c r="Z352" s="39">
        <v>10</v>
      </c>
      <c r="AA352" s="39">
        <v>18</v>
      </c>
      <c r="AB352" s="39">
        <v>16</v>
      </c>
      <c r="AC352" s="39">
        <v>8</v>
      </c>
      <c r="AD352" s="39">
        <v>7</v>
      </c>
      <c r="AE352" s="39">
        <v>1</v>
      </c>
      <c r="AF352" s="39">
        <v>69</v>
      </c>
      <c r="AG352" s="39">
        <v>12</v>
      </c>
      <c r="AH352" s="39">
        <v>0</v>
      </c>
      <c r="AI352" s="39">
        <v>1</v>
      </c>
      <c r="AJ352" s="39">
        <v>12</v>
      </c>
    </row>
    <row r="353" spans="1:36" s="39" customFormat="1" ht="10.8" customHeight="1" x14ac:dyDescent="0.2">
      <c r="A353" s="39" t="s">
        <v>163</v>
      </c>
      <c r="B353" s="14" t="s">
        <v>164</v>
      </c>
      <c r="C353" s="14" t="s">
        <v>162</v>
      </c>
      <c r="D353" s="14" t="s">
        <v>460</v>
      </c>
      <c r="E353" s="39">
        <v>29</v>
      </c>
      <c r="F353" s="39">
        <v>0</v>
      </c>
      <c r="H353" s="39">
        <v>32</v>
      </c>
      <c r="I353" s="39">
        <v>10</v>
      </c>
      <c r="J353" s="39">
        <v>10</v>
      </c>
      <c r="K353" s="39">
        <v>10</v>
      </c>
      <c r="L353" s="39">
        <v>10</v>
      </c>
      <c r="M353" s="39">
        <v>12</v>
      </c>
      <c r="N353" s="39">
        <v>11</v>
      </c>
      <c r="O353" s="39">
        <v>12</v>
      </c>
      <c r="P353" s="39">
        <v>12</v>
      </c>
      <c r="Q353" s="39">
        <v>9</v>
      </c>
      <c r="R353" s="39">
        <v>9</v>
      </c>
      <c r="S353" s="39">
        <v>0</v>
      </c>
      <c r="T353" s="39">
        <v>0</v>
      </c>
      <c r="U353" s="39">
        <v>17</v>
      </c>
      <c r="V353" s="39">
        <v>17</v>
      </c>
      <c r="W353" s="39">
        <v>20</v>
      </c>
      <c r="X353" s="39">
        <v>0</v>
      </c>
      <c r="Y353" s="39">
        <v>20</v>
      </c>
      <c r="Z353" s="39">
        <v>7</v>
      </c>
      <c r="AA353" s="39">
        <v>18</v>
      </c>
      <c r="AB353" s="39">
        <v>18</v>
      </c>
      <c r="AC353" s="39">
        <v>3</v>
      </c>
      <c r="AD353" s="39">
        <v>3</v>
      </c>
      <c r="AE353" s="39">
        <v>2</v>
      </c>
      <c r="AF353" s="39">
        <v>0</v>
      </c>
      <c r="AG353" s="39">
        <v>56</v>
      </c>
      <c r="AH353" s="39">
        <v>0</v>
      </c>
      <c r="AI353" s="39">
        <v>1</v>
      </c>
      <c r="AJ353" s="39">
        <v>17</v>
      </c>
    </row>
    <row r="354" spans="1:36" s="39" customFormat="1" ht="10.8" customHeight="1" x14ac:dyDescent="0.2">
      <c r="A354" s="39" t="s">
        <v>163</v>
      </c>
      <c r="B354" s="14" t="s">
        <v>164</v>
      </c>
      <c r="C354" s="14" t="s">
        <v>162</v>
      </c>
      <c r="D354" s="14" t="s">
        <v>478</v>
      </c>
      <c r="E354" s="39">
        <v>7</v>
      </c>
      <c r="F354" s="39">
        <v>0</v>
      </c>
      <c r="H354" s="39">
        <v>8</v>
      </c>
      <c r="I354" s="39">
        <v>6</v>
      </c>
      <c r="J354" s="39">
        <v>6</v>
      </c>
      <c r="K354" s="39">
        <v>6</v>
      </c>
      <c r="L354" s="39">
        <v>6</v>
      </c>
      <c r="M354" s="39">
        <v>6</v>
      </c>
      <c r="N354" s="39">
        <v>6</v>
      </c>
      <c r="O354" s="39">
        <v>6</v>
      </c>
      <c r="P354" s="39">
        <v>6</v>
      </c>
      <c r="Q354" s="39">
        <v>10</v>
      </c>
      <c r="R354" s="39">
        <v>10</v>
      </c>
      <c r="S354" s="39">
        <v>0</v>
      </c>
      <c r="T354" s="39">
        <v>0</v>
      </c>
      <c r="U354" s="39">
        <v>5</v>
      </c>
      <c r="V354" s="39">
        <v>5</v>
      </c>
      <c r="W354" s="39">
        <v>0</v>
      </c>
      <c r="X354" s="39">
        <v>0</v>
      </c>
      <c r="Y354" s="39">
        <v>7</v>
      </c>
      <c r="Z354" s="39">
        <v>2</v>
      </c>
      <c r="AA354" s="39">
        <v>8</v>
      </c>
      <c r="AB354" s="39">
        <v>7</v>
      </c>
      <c r="AC354" s="39">
        <v>5</v>
      </c>
      <c r="AD354" s="39">
        <v>4</v>
      </c>
      <c r="AE354" s="39">
        <v>1</v>
      </c>
      <c r="AF354" s="39">
        <v>0</v>
      </c>
      <c r="AG354" s="39">
        <v>5</v>
      </c>
      <c r="AH354" s="39">
        <v>0</v>
      </c>
      <c r="AI354" s="39">
        <v>0</v>
      </c>
      <c r="AJ354" s="39">
        <v>4</v>
      </c>
    </row>
    <row r="355" spans="1:36" s="39" customFormat="1" ht="10.8" customHeight="1" x14ac:dyDescent="0.2">
      <c r="A355" s="39" t="s">
        <v>163</v>
      </c>
      <c r="B355" s="14" t="s">
        <v>164</v>
      </c>
      <c r="C355" s="187" t="s">
        <v>452</v>
      </c>
      <c r="D355" s="187"/>
      <c r="E355" s="207">
        <v>62</v>
      </c>
      <c r="F355" s="207">
        <v>0</v>
      </c>
      <c r="G355" s="207"/>
      <c r="H355" s="207">
        <v>70</v>
      </c>
      <c r="I355" s="207">
        <v>30</v>
      </c>
      <c r="J355" s="207">
        <v>30</v>
      </c>
      <c r="K355" s="207">
        <v>30</v>
      </c>
      <c r="L355" s="207">
        <v>30</v>
      </c>
      <c r="M355" s="207">
        <v>32</v>
      </c>
      <c r="N355" s="207">
        <v>32</v>
      </c>
      <c r="O355" s="207">
        <v>32</v>
      </c>
      <c r="P355" s="207">
        <v>33</v>
      </c>
      <c r="Q355" s="207">
        <v>26</v>
      </c>
      <c r="R355" s="207">
        <v>26</v>
      </c>
      <c r="S355" s="207">
        <v>0</v>
      </c>
      <c r="T355" s="207">
        <v>0</v>
      </c>
      <c r="U355" s="207">
        <v>34</v>
      </c>
      <c r="V355" s="207">
        <v>32</v>
      </c>
      <c r="W355" s="207">
        <v>34</v>
      </c>
      <c r="X355" s="207">
        <v>0</v>
      </c>
      <c r="Y355" s="207">
        <v>40</v>
      </c>
      <c r="Z355" s="207">
        <v>19</v>
      </c>
      <c r="AA355" s="207">
        <v>44</v>
      </c>
      <c r="AB355" s="207">
        <v>41</v>
      </c>
      <c r="AC355" s="207">
        <v>16</v>
      </c>
      <c r="AD355" s="207">
        <v>14</v>
      </c>
      <c r="AE355" s="207">
        <v>4</v>
      </c>
      <c r="AF355" s="207">
        <v>69</v>
      </c>
      <c r="AG355" s="207">
        <v>73</v>
      </c>
      <c r="AH355" s="207">
        <v>0</v>
      </c>
      <c r="AI355" s="207">
        <v>2</v>
      </c>
      <c r="AJ355" s="207">
        <v>33</v>
      </c>
    </row>
    <row r="356" spans="1:36" s="39" customFormat="1" ht="10.8" customHeight="1" x14ac:dyDescent="0.2">
      <c r="A356" s="39" t="s">
        <v>163</v>
      </c>
      <c r="B356" s="14" t="s">
        <v>164</v>
      </c>
      <c r="C356" s="14" t="s">
        <v>178</v>
      </c>
      <c r="D356" s="14" t="s">
        <v>338</v>
      </c>
      <c r="E356" s="39">
        <v>0</v>
      </c>
      <c r="F356" s="39">
        <v>0</v>
      </c>
      <c r="H356" s="39">
        <v>0</v>
      </c>
      <c r="I356" s="39">
        <v>0</v>
      </c>
      <c r="J356" s="39">
        <v>0</v>
      </c>
      <c r="K356" s="39">
        <v>0</v>
      </c>
      <c r="L356" s="39">
        <v>0</v>
      </c>
      <c r="M356" s="39">
        <v>0</v>
      </c>
      <c r="N356" s="39">
        <v>0</v>
      </c>
      <c r="O356" s="39">
        <v>0</v>
      </c>
      <c r="P356" s="39">
        <v>0</v>
      </c>
      <c r="Q356" s="39">
        <v>0</v>
      </c>
      <c r="R356" s="39">
        <v>0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0</v>
      </c>
      <c r="Y356" s="39">
        <v>0</v>
      </c>
      <c r="Z356" s="39">
        <v>0</v>
      </c>
      <c r="AA356" s="39">
        <v>2</v>
      </c>
      <c r="AB356" s="39">
        <v>2</v>
      </c>
      <c r="AC356" s="39">
        <v>0</v>
      </c>
      <c r="AD356" s="39">
        <v>0</v>
      </c>
      <c r="AE356" s="39">
        <v>1</v>
      </c>
      <c r="AF356" s="39">
        <v>3</v>
      </c>
      <c r="AG356" s="39">
        <v>0</v>
      </c>
      <c r="AH356" s="39">
        <v>0</v>
      </c>
      <c r="AI356" s="39">
        <v>0</v>
      </c>
      <c r="AJ356" s="39">
        <v>2</v>
      </c>
    </row>
    <row r="357" spans="1:36" s="39" customFormat="1" ht="10.8" customHeight="1" x14ac:dyDescent="0.2">
      <c r="A357" s="39" t="s">
        <v>163</v>
      </c>
      <c r="B357" s="14" t="s">
        <v>164</v>
      </c>
      <c r="C357" s="14" t="s">
        <v>178</v>
      </c>
      <c r="D357" s="14" t="s">
        <v>460</v>
      </c>
      <c r="E357" s="39">
        <v>0</v>
      </c>
      <c r="F357" s="39">
        <v>0</v>
      </c>
      <c r="H357" s="39">
        <v>0</v>
      </c>
      <c r="I357" s="39">
        <v>0</v>
      </c>
      <c r="J357" s="39">
        <v>0</v>
      </c>
      <c r="K357" s="39">
        <v>0</v>
      </c>
      <c r="L357" s="39">
        <v>0</v>
      </c>
      <c r="M357" s="39">
        <v>0</v>
      </c>
      <c r="N357" s="39">
        <v>0</v>
      </c>
      <c r="O357" s="39">
        <v>1</v>
      </c>
      <c r="P357" s="39">
        <v>1</v>
      </c>
      <c r="Q357" s="39">
        <v>0</v>
      </c>
      <c r="R357" s="39">
        <v>0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0</v>
      </c>
      <c r="Y357" s="39">
        <v>0</v>
      </c>
      <c r="Z357" s="39">
        <v>1</v>
      </c>
      <c r="AA357" s="39">
        <v>1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12</v>
      </c>
      <c r="AH357" s="39">
        <v>0</v>
      </c>
      <c r="AI357" s="39">
        <v>0</v>
      </c>
      <c r="AJ357" s="39">
        <v>0</v>
      </c>
    </row>
    <row r="358" spans="1:36" s="39" customFormat="1" ht="10.8" customHeight="1" x14ac:dyDescent="0.2">
      <c r="A358" s="39" t="s">
        <v>163</v>
      </c>
      <c r="B358" s="14" t="s">
        <v>164</v>
      </c>
      <c r="C358" s="187" t="s">
        <v>541</v>
      </c>
      <c r="D358" s="187"/>
      <c r="E358" s="207">
        <v>0</v>
      </c>
      <c r="F358" s="207">
        <v>0</v>
      </c>
      <c r="G358" s="207"/>
      <c r="H358" s="207">
        <v>0</v>
      </c>
      <c r="I358" s="207">
        <v>0</v>
      </c>
      <c r="J358" s="207">
        <v>0</v>
      </c>
      <c r="K358" s="207">
        <v>0</v>
      </c>
      <c r="L358" s="207">
        <v>0</v>
      </c>
      <c r="M358" s="207">
        <v>0</v>
      </c>
      <c r="N358" s="207">
        <v>0</v>
      </c>
      <c r="O358" s="207">
        <v>1</v>
      </c>
      <c r="P358" s="207">
        <v>1</v>
      </c>
      <c r="Q358" s="207">
        <v>0</v>
      </c>
      <c r="R358" s="207">
        <v>0</v>
      </c>
      <c r="S358" s="207">
        <v>0</v>
      </c>
      <c r="T358" s="207">
        <v>0</v>
      </c>
      <c r="U358" s="207">
        <v>0</v>
      </c>
      <c r="V358" s="207">
        <v>0</v>
      </c>
      <c r="W358" s="207">
        <v>0</v>
      </c>
      <c r="X358" s="207">
        <v>0</v>
      </c>
      <c r="Y358" s="207">
        <v>0</v>
      </c>
      <c r="Z358" s="207">
        <v>1</v>
      </c>
      <c r="AA358" s="207">
        <v>3</v>
      </c>
      <c r="AB358" s="207">
        <v>2</v>
      </c>
      <c r="AC358" s="207">
        <v>0</v>
      </c>
      <c r="AD358" s="207">
        <v>0</v>
      </c>
      <c r="AE358" s="207">
        <v>1</v>
      </c>
      <c r="AF358" s="207">
        <v>3</v>
      </c>
      <c r="AG358" s="207">
        <v>12</v>
      </c>
      <c r="AH358" s="207">
        <v>0</v>
      </c>
      <c r="AI358" s="207">
        <v>0</v>
      </c>
      <c r="AJ358" s="207">
        <v>2</v>
      </c>
    </row>
    <row r="359" spans="1:36" s="39" customFormat="1" ht="10.8" customHeight="1" x14ac:dyDescent="0.2">
      <c r="A359" s="39" t="s">
        <v>163</v>
      </c>
      <c r="B359" s="14" t="s">
        <v>164</v>
      </c>
      <c r="C359" s="14" t="s">
        <v>168</v>
      </c>
      <c r="D359" s="14" t="s">
        <v>338</v>
      </c>
      <c r="E359" s="39">
        <v>0</v>
      </c>
      <c r="F359" s="39">
        <v>0</v>
      </c>
      <c r="H359" s="39">
        <v>0</v>
      </c>
      <c r="I359" s="39">
        <v>5</v>
      </c>
      <c r="J359" s="39">
        <v>5</v>
      </c>
      <c r="K359" s="39">
        <v>5</v>
      </c>
      <c r="L359" s="39">
        <v>5</v>
      </c>
      <c r="M359" s="39">
        <v>6</v>
      </c>
      <c r="N359" s="39">
        <v>6</v>
      </c>
      <c r="O359" s="39">
        <v>6</v>
      </c>
      <c r="P359" s="39">
        <v>6</v>
      </c>
      <c r="Q359" s="39">
        <v>3</v>
      </c>
      <c r="R359" s="39">
        <v>3</v>
      </c>
      <c r="S359" s="39">
        <v>0</v>
      </c>
      <c r="T359" s="39">
        <v>0</v>
      </c>
      <c r="U359" s="39">
        <v>3</v>
      </c>
      <c r="V359" s="39">
        <v>4</v>
      </c>
      <c r="W359" s="39">
        <v>4</v>
      </c>
      <c r="X359" s="39">
        <v>0</v>
      </c>
      <c r="Y359" s="39">
        <v>4</v>
      </c>
      <c r="Z359" s="39">
        <v>2</v>
      </c>
      <c r="AA359" s="39">
        <v>3</v>
      </c>
      <c r="AB359" s="39">
        <v>3</v>
      </c>
      <c r="AC359" s="39">
        <v>5</v>
      </c>
      <c r="AD359" s="39">
        <v>5</v>
      </c>
      <c r="AE359" s="39">
        <v>1</v>
      </c>
      <c r="AF359" s="39">
        <v>1</v>
      </c>
      <c r="AG359" s="39">
        <v>3</v>
      </c>
      <c r="AH359" s="39">
        <v>0</v>
      </c>
      <c r="AI359" s="39">
        <v>0</v>
      </c>
      <c r="AJ359" s="39">
        <v>3</v>
      </c>
    </row>
    <row r="360" spans="1:36" s="39" customFormat="1" ht="10.8" customHeight="1" x14ac:dyDescent="0.2">
      <c r="A360" s="39" t="s">
        <v>163</v>
      </c>
      <c r="B360" s="14" t="s">
        <v>164</v>
      </c>
      <c r="C360" s="14" t="s">
        <v>168</v>
      </c>
      <c r="D360" s="14" t="s">
        <v>460</v>
      </c>
      <c r="E360" s="39">
        <v>0</v>
      </c>
      <c r="F360" s="39">
        <v>1</v>
      </c>
      <c r="H360" s="39">
        <v>1</v>
      </c>
      <c r="I360" s="39">
        <v>6</v>
      </c>
      <c r="J360" s="39">
        <v>6</v>
      </c>
      <c r="K360" s="39">
        <v>6</v>
      </c>
      <c r="L360" s="39">
        <v>6</v>
      </c>
      <c r="M360" s="39">
        <v>2</v>
      </c>
      <c r="N360" s="39">
        <v>2</v>
      </c>
      <c r="O360" s="39">
        <v>2</v>
      </c>
      <c r="P360" s="39">
        <v>2</v>
      </c>
      <c r="Q360" s="39">
        <v>7</v>
      </c>
      <c r="R360" s="39">
        <v>7</v>
      </c>
      <c r="S360" s="39">
        <v>0</v>
      </c>
      <c r="T360" s="39">
        <v>0</v>
      </c>
      <c r="U360" s="39">
        <v>5</v>
      </c>
      <c r="V360" s="39">
        <v>5</v>
      </c>
      <c r="W360" s="39">
        <v>5</v>
      </c>
      <c r="X360" s="39">
        <v>0</v>
      </c>
      <c r="Y360" s="39">
        <v>12</v>
      </c>
      <c r="Z360" s="39">
        <v>8</v>
      </c>
      <c r="AA360" s="39">
        <v>8</v>
      </c>
      <c r="AB360" s="39">
        <v>8</v>
      </c>
      <c r="AC360" s="39">
        <v>14</v>
      </c>
      <c r="AD360" s="39">
        <v>12</v>
      </c>
      <c r="AE360" s="39">
        <v>1</v>
      </c>
      <c r="AF360" s="39">
        <v>0</v>
      </c>
      <c r="AG360" s="39">
        <v>31</v>
      </c>
      <c r="AH360" s="39">
        <v>0</v>
      </c>
      <c r="AI360" s="39">
        <v>0</v>
      </c>
      <c r="AJ360" s="39">
        <v>5</v>
      </c>
    </row>
    <row r="361" spans="1:36" s="39" customFormat="1" ht="10.8" customHeight="1" x14ac:dyDescent="0.2">
      <c r="A361" s="39" t="s">
        <v>163</v>
      </c>
      <c r="B361" s="14" t="s">
        <v>164</v>
      </c>
      <c r="C361" s="14" t="s">
        <v>168</v>
      </c>
      <c r="D361" s="14" t="s">
        <v>478</v>
      </c>
      <c r="E361" s="39">
        <v>0</v>
      </c>
      <c r="F361" s="39">
        <v>0</v>
      </c>
      <c r="H361" s="39">
        <v>0</v>
      </c>
      <c r="I361" s="39">
        <v>6</v>
      </c>
      <c r="J361" s="39">
        <v>6</v>
      </c>
      <c r="K361" s="39">
        <v>6</v>
      </c>
      <c r="L361" s="39">
        <v>6</v>
      </c>
      <c r="M361" s="39">
        <v>5</v>
      </c>
      <c r="N361" s="39">
        <v>4</v>
      </c>
      <c r="O361" s="39">
        <v>5</v>
      </c>
      <c r="P361" s="39">
        <v>5</v>
      </c>
      <c r="Q361" s="39">
        <v>3</v>
      </c>
      <c r="R361" s="39">
        <v>3</v>
      </c>
      <c r="S361" s="39">
        <v>0</v>
      </c>
      <c r="T361" s="39">
        <v>0</v>
      </c>
      <c r="U361" s="39">
        <v>8</v>
      </c>
      <c r="V361" s="39">
        <v>7</v>
      </c>
      <c r="W361" s="39">
        <v>7</v>
      </c>
      <c r="X361" s="39">
        <v>0</v>
      </c>
      <c r="Y361" s="39">
        <v>6</v>
      </c>
      <c r="Z361" s="39">
        <v>3</v>
      </c>
      <c r="AA361" s="39">
        <v>2</v>
      </c>
      <c r="AB361" s="39">
        <v>4</v>
      </c>
      <c r="AC361" s="39">
        <v>7</v>
      </c>
      <c r="AD361" s="39">
        <v>8</v>
      </c>
      <c r="AE361" s="39">
        <v>3</v>
      </c>
      <c r="AF361" s="39">
        <v>0</v>
      </c>
      <c r="AG361" s="39">
        <v>2</v>
      </c>
      <c r="AH361" s="39">
        <v>0</v>
      </c>
      <c r="AI361" s="39">
        <v>0</v>
      </c>
      <c r="AJ361" s="39">
        <v>4</v>
      </c>
    </row>
    <row r="362" spans="1:36" s="39" customFormat="1" ht="10.8" customHeight="1" x14ac:dyDescent="0.2">
      <c r="A362" s="39" t="s">
        <v>163</v>
      </c>
      <c r="B362" s="14" t="s">
        <v>164</v>
      </c>
      <c r="C362" s="14" t="s">
        <v>168</v>
      </c>
      <c r="D362" s="14" t="s">
        <v>721</v>
      </c>
      <c r="E362" s="39">
        <v>0</v>
      </c>
      <c r="F362" s="39">
        <v>0</v>
      </c>
      <c r="H362" s="39">
        <v>0</v>
      </c>
      <c r="I362" s="39">
        <v>2</v>
      </c>
      <c r="J362" s="39">
        <v>2</v>
      </c>
      <c r="K362" s="39">
        <v>2</v>
      </c>
      <c r="L362" s="39">
        <v>2</v>
      </c>
      <c r="M362" s="39">
        <v>2</v>
      </c>
      <c r="N362" s="39">
        <v>2</v>
      </c>
      <c r="O362" s="39">
        <v>2</v>
      </c>
      <c r="P362" s="39">
        <v>2</v>
      </c>
      <c r="Q362" s="39">
        <v>1</v>
      </c>
      <c r="R362" s="39">
        <v>1</v>
      </c>
      <c r="S362" s="39">
        <v>0</v>
      </c>
      <c r="T362" s="39">
        <v>0</v>
      </c>
      <c r="U362" s="39">
        <v>3</v>
      </c>
      <c r="V362" s="39">
        <v>3</v>
      </c>
      <c r="W362" s="39">
        <v>3</v>
      </c>
      <c r="X362" s="39">
        <v>0</v>
      </c>
      <c r="Y362" s="39">
        <v>3</v>
      </c>
      <c r="Z362" s="39">
        <v>0</v>
      </c>
      <c r="AA362" s="39">
        <v>1</v>
      </c>
      <c r="AB362" s="39">
        <v>1</v>
      </c>
      <c r="AC362" s="39">
        <v>2</v>
      </c>
      <c r="AD362" s="39">
        <v>2</v>
      </c>
      <c r="AE362" s="39">
        <v>0</v>
      </c>
      <c r="AF362" s="39">
        <v>0</v>
      </c>
      <c r="AG362" s="39">
        <v>5</v>
      </c>
      <c r="AH362" s="39">
        <v>0</v>
      </c>
      <c r="AI362" s="39">
        <v>0</v>
      </c>
      <c r="AJ362" s="39">
        <v>5</v>
      </c>
    </row>
    <row r="363" spans="1:36" s="39" customFormat="1" ht="10.8" customHeight="1" x14ac:dyDescent="0.2">
      <c r="A363" s="39" t="s">
        <v>163</v>
      </c>
      <c r="B363" s="14" t="s">
        <v>164</v>
      </c>
      <c r="C363" s="187" t="s">
        <v>542</v>
      </c>
      <c r="D363" s="187"/>
      <c r="E363" s="207">
        <v>0</v>
      </c>
      <c r="F363" s="207">
        <v>1</v>
      </c>
      <c r="G363" s="207"/>
      <c r="H363" s="207">
        <v>1</v>
      </c>
      <c r="I363" s="207">
        <v>19</v>
      </c>
      <c r="J363" s="207">
        <v>19</v>
      </c>
      <c r="K363" s="207">
        <v>19</v>
      </c>
      <c r="L363" s="207">
        <v>19</v>
      </c>
      <c r="M363" s="207">
        <v>15</v>
      </c>
      <c r="N363" s="207">
        <v>14</v>
      </c>
      <c r="O363" s="207">
        <v>15</v>
      </c>
      <c r="P363" s="207">
        <v>15</v>
      </c>
      <c r="Q363" s="207">
        <v>14</v>
      </c>
      <c r="R363" s="207">
        <v>14</v>
      </c>
      <c r="S363" s="207">
        <v>0</v>
      </c>
      <c r="T363" s="207">
        <v>0</v>
      </c>
      <c r="U363" s="207">
        <v>19</v>
      </c>
      <c r="V363" s="207">
        <v>19</v>
      </c>
      <c r="W363" s="207">
        <v>19</v>
      </c>
      <c r="X363" s="207">
        <v>0</v>
      </c>
      <c r="Y363" s="207">
        <v>25</v>
      </c>
      <c r="Z363" s="207">
        <v>13</v>
      </c>
      <c r="AA363" s="207">
        <v>14</v>
      </c>
      <c r="AB363" s="207">
        <v>16</v>
      </c>
      <c r="AC363" s="207">
        <v>28</v>
      </c>
      <c r="AD363" s="207">
        <v>27</v>
      </c>
      <c r="AE363" s="207">
        <v>5</v>
      </c>
      <c r="AF363" s="207">
        <v>1</v>
      </c>
      <c r="AG363" s="207">
        <v>41</v>
      </c>
      <c r="AH363" s="207">
        <v>0</v>
      </c>
      <c r="AI363" s="207">
        <v>0</v>
      </c>
      <c r="AJ363" s="207">
        <v>17</v>
      </c>
    </row>
    <row r="364" spans="1:36" s="39" customFormat="1" ht="10.8" customHeight="1" x14ac:dyDescent="0.2">
      <c r="A364" s="39" t="s">
        <v>163</v>
      </c>
      <c r="B364" s="14" t="s">
        <v>164</v>
      </c>
      <c r="C364" s="14" t="s">
        <v>165</v>
      </c>
      <c r="D364" s="14" t="s">
        <v>338</v>
      </c>
      <c r="E364" s="39">
        <v>1</v>
      </c>
      <c r="F364" s="39">
        <v>0</v>
      </c>
      <c r="H364" s="39">
        <v>2</v>
      </c>
      <c r="I364" s="39">
        <v>10</v>
      </c>
      <c r="J364" s="39">
        <v>10</v>
      </c>
      <c r="K364" s="39">
        <v>10</v>
      </c>
      <c r="L364" s="39">
        <v>10</v>
      </c>
      <c r="M364" s="39">
        <v>15</v>
      </c>
      <c r="N364" s="39">
        <v>14</v>
      </c>
      <c r="O364" s="39">
        <v>17</v>
      </c>
      <c r="P364" s="39">
        <v>16</v>
      </c>
      <c r="Q364" s="39">
        <v>16</v>
      </c>
      <c r="R364" s="39">
        <v>15</v>
      </c>
      <c r="S364" s="39">
        <v>0</v>
      </c>
      <c r="T364" s="39">
        <v>0</v>
      </c>
      <c r="U364" s="39">
        <v>11</v>
      </c>
      <c r="V364" s="39">
        <v>10</v>
      </c>
      <c r="W364" s="39">
        <v>15</v>
      </c>
      <c r="X364" s="39">
        <v>0</v>
      </c>
      <c r="Y364" s="39">
        <v>16</v>
      </c>
      <c r="Z364" s="39">
        <v>16</v>
      </c>
      <c r="AA364" s="39">
        <v>13</v>
      </c>
      <c r="AB364" s="39">
        <v>14</v>
      </c>
      <c r="AC364" s="39">
        <v>10</v>
      </c>
      <c r="AD364" s="39">
        <v>9</v>
      </c>
      <c r="AE364" s="39">
        <v>3</v>
      </c>
      <c r="AF364" s="39">
        <v>12</v>
      </c>
      <c r="AG364" s="39">
        <v>5</v>
      </c>
      <c r="AH364" s="39">
        <v>0</v>
      </c>
      <c r="AI364" s="39">
        <v>0</v>
      </c>
      <c r="AJ364" s="39">
        <v>13</v>
      </c>
    </row>
    <row r="365" spans="1:36" s="39" customFormat="1" ht="10.8" customHeight="1" x14ac:dyDescent="0.2">
      <c r="A365" s="39" t="s">
        <v>163</v>
      </c>
      <c r="B365" s="14" t="s">
        <v>164</v>
      </c>
      <c r="C365" s="14" t="s">
        <v>165</v>
      </c>
      <c r="D365" s="14" t="s">
        <v>460</v>
      </c>
      <c r="E365" s="39">
        <v>0</v>
      </c>
      <c r="F365" s="39">
        <v>0</v>
      </c>
      <c r="H365" s="39">
        <v>0</v>
      </c>
      <c r="I365" s="39">
        <v>8</v>
      </c>
      <c r="J365" s="39">
        <v>8</v>
      </c>
      <c r="K365" s="39">
        <v>8</v>
      </c>
      <c r="L365" s="39">
        <v>8</v>
      </c>
      <c r="M365" s="39">
        <v>7</v>
      </c>
      <c r="N365" s="39">
        <v>8</v>
      </c>
      <c r="O365" s="39">
        <v>7</v>
      </c>
      <c r="P365" s="39">
        <v>7</v>
      </c>
      <c r="Q365" s="39">
        <v>17</v>
      </c>
      <c r="R365" s="39">
        <v>17</v>
      </c>
      <c r="S365" s="39">
        <v>0</v>
      </c>
      <c r="T365" s="39">
        <v>0</v>
      </c>
      <c r="U365" s="39">
        <v>13</v>
      </c>
      <c r="V365" s="39">
        <v>13</v>
      </c>
      <c r="W365" s="39">
        <v>4</v>
      </c>
      <c r="X365" s="39">
        <v>0</v>
      </c>
      <c r="Y365" s="39">
        <v>17</v>
      </c>
      <c r="Z365" s="39">
        <v>8</v>
      </c>
      <c r="AA365" s="39">
        <v>9</v>
      </c>
      <c r="AB365" s="39">
        <v>8</v>
      </c>
      <c r="AC365" s="39">
        <v>7</v>
      </c>
      <c r="AD365" s="39">
        <v>6</v>
      </c>
      <c r="AE365" s="39">
        <v>4</v>
      </c>
      <c r="AF365" s="39">
        <v>0</v>
      </c>
      <c r="AG365" s="39">
        <v>79</v>
      </c>
      <c r="AH365" s="39">
        <v>0</v>
      </c>
      <c r="AI365" s="39">
        <v>0</v>
      </c>
      <c r="AJ365" s="39">
        <v>9</v>
      </c>
    </row>
    <row r="366" spans="1:36" s="39" customFormat="1" ht="10.8" customHeight="1" x14ac:dyDescent="0.2">
      <c r="A366" s="39" t="s">
        <v>163</v>
      </c>
      <c r="B366" s="14" t="s">
        <v>164</v>
      </c>
      <c r="C366" s="14" t="s">
        <v>165</v>
      </c>
      <c r="D366" s="14" t="s">
        <v>478</v>
      </c>
      <c r="E366" s="39">
        <v>7</v>
      </c>
      <c r="F366" s="39">
        <v>0</v>
      </c>
      <c r="H366" s="39">
        <v>7</v>
      </c>
      <c r="I366" s="39">
        <v>11</v>
      </c>
      <c r="J366" s="39">
        <v>11</v>
      </c>
      <c r="K366" s="39">
        <v>11</v>
      </c>
      <c r="L366" s="39">
        <v>11</v>
      </c>
      <c r="M366" s="39">
        <v>11</v>
      </c>
      <c r="N366" s="39">
        <v>11</v>
      </c>
      <c r="O366" s="39">
        <v>11</v>
      </c>
      <c r="P366" s="39">
        <v>11</v>
      </c>
      <c r="Q366" s="39">
        <v>16</v>
      </c>
      <c r="R366" s="39">
        <v>16</v>
      </c>
      <c r="S366" s="39">
        <v>0</v>
      </c>
      <c r="T366" s="39">
        <v>0</v>
      </c>
      <c r="U366" s="39">
        <v>12</v>
      </c>
      <c r="V366" s="39">
        <v>12</v>
      </c>
      <c r="W366" s="39">
        <v>11</v>
      </c>
      <c r="X366" s="39">
        <v>0</v>
      </c>
      <c r="Y366" s="39">
        <v>11</v>
      </c>
      <c r="Z366" s="39">
        <v>7</v>
      </c>
      <c r="AA366" s="39">
        <v>13</v>
      </c>
      <c r="AB366" s="39">
        <v>11</v>
      </c>
      <c r="AC366" s="39">
        <v>7</v>
      </c>
      <c r="AD366" s="39">
        <v>6</v>
      </c>
      <c r="AE366" s="39">
        <v>1</v>
      </c>
      <c r="AF366" s="39">
        <v>0</v>
      </c>
      <c r="AG366" s="39">
        <v>19</v>
      </c>
      <c r="AH366" s="39">
        <v>0</v>
      </c>
      <c r="AI366" s="39">
        <v>0</v>
      </c>
      <c r="AJ366" s="39">
        <v>10</v>
      </c>
    </row>
    <row r="367" spans="1:36" s="39" customFormat="1" ht="10.8" customHeight="1" x14ac:dyDescent="0.2">
      <c r="A367" s="39" t="s">
        <v>163</v>
      </c>
      <c r="B367" s="14" t="s">
        <v>164</v>
      </c>
      <c r="C367" s="14" t="s">
        <v>165</v>
      </c>
      <c r="D367" s="14" t="s">
        <v>721</v>
      </c>
      <c r="E367" s="39">
        <v>0</v>
      </c>
      <c r="F367" s="39">
        <v>0</v>
      </c>
      <c r="H367" s="39">
        <v>0</v>
      </c>
      <c r="I367" s="39">
        <v>5</v>
      </c>
      <c r="J367" s="39">
        <v>5</v>
      </c>
      <c r="K367" s="39">
        <v>5</v>
      </c>
      <c r="L367" s="39">
        <v>5</v>
      </c>
      <c r="M367" s="39">
        <v>4</v>
      </c>
      <c r="N367" s="39">
        <v>4</v>
      </c>
      <c r="O367" s="39">
        <v>4</v>
      </c>
      <c r="P367" s="39">
        <v>4</v>
      </c>
      <c r="Q367" s="39">
        <v>6</v>
      </c>
      <c r="R367" s="39">
        <v>6</v>
      </c>
      <c r="S367" s="39">
        <v>0</v>
      </c>
      <c r="T367" s="39">
        <v>0</v>
      </c>
      <c r="U367" s="39">
        <v>6</v>
      </c>
      <c r="V367" s="39">
        <v>6</v>
      </c>
      <c r="W367" s="39">
        <v>6</v>
      </c>
      <c r="X367" s="39">
        <v>0</v>
      </c>
      <c r="Y367" s="39">
        <v>1</v>
      </c>
      <c r="Z367" s="39">
        <v>7</v>
      </c>
      <c r="AA367" s="39">
        <v>5</v>
      </c>
      <c r="AB367" s="39">
        <v>4</v>
      </c>
      <c r="AC367" s="39">
        <v>7</v>
      </c>
      <c r="AD367" s="39">
        <v>6</v>
      </c>
      <c r="AE367" s="39">
        <v>4</v>
      </c>
      <c r="AF367" s="39">
        <v>0</v>
      </c>
      <c r="AG367" s="39">
        <v>5</v>
      </c>
      <c r="AH367" s="39">
        <v>0</v>
      </c>
      <c r="AI367" s="39">
        <v>0</v>
      </c>
      <c r="AJ367" s="39">
        <v>2</v>
      </c>
    </row>
    <row r="368" spans="1:36" s="39" customFormat="1" ht="10.8" customHeight="1" x14ac:dyDescent="0.2">
      <c r="A368" s="39" t="s">
        <v>163</v>
      </c>
      <c r="B368" s="14" t="s">
        <v>164</v>
      </c>
      <c r="C368" s="187" t="s">
        <v>543</v>
      </c>
      <c r="D368" s="187"/>
      <c r="E368" s="207">
        <v>8</v>
      </c>
      <c r="F368" s="207">
        <v>0</v>
      </c>
      <c r="G368" s="207"/>
      <c r="H368" s="207">
        <v>9</v>
      </c>
      <c r="I368" s="207">
        <v>34</v>
      </c>
      <c r="J368" s="207">
        <v>34</v>
      </c>
      <c r="K368" s="207">
        <v>34</v>
      </c>
      <c r="L368" s="207">
        <v>34</v>
      </c>
      <c r="M368" s="207">
        <v>37</v>
      </c>
      <c r="N368" s="207">
        <v>37</v>
      </c>
      <c r="O368" s="207">
        <v>39</v>
      </c>
      <c r="P368" s="207">
        <v>38</v>
      </c>
      <c r="Q368" s="207">
        <v>55</v>
      </c>
      <c r="R368" s="207">
        <v>54</v>
      </c>
      <c r="S368" s="207">
        <v>0</v>
      </c>
      <c r="T368" s="207">
        <v>0</v>
      </c>
      <c r="U368" s="207">
        <v>42</v>
      </c>
      <c r="V368" s="207">
        <v>41</v>
      </c>
      <c r="W368" s="207">
        <v>36</v>
      </c>
      <c r="X368" s="207">
        <v>0</v>
      </c>
      <c r="Y368" s="207">
        <v>45</v>
      </c>
      <c r="Z368" s="207">
        <v>38</v>
      </c>
      <c r="AA368" s="207">
        <v>40</v>
      </c>
      <c r="AB368" s="207">
        <v>37</v>
      </c>
      <c r="AC368" s="207">
        <v>31</v>
      </c>
      <c r="AD368" s="207">
        <v>27</v>
      </c>
      <c r="AE368" s="207">
        <v>12</v>
      </c>
      <c r="AF368" s="207">
        <v>12</v>
      </c>
      <c r="AG368" s="207">
        <v>108</v>
      </c>
      <c r="AH368" s="207">
        <v>0</v>
      </c>
      <c r="AI368" s="207">
        <v>0</v>
      </c>
      <c r="AJ368" s="207">
        <v>34</v>
      </c>
    </row>
    <row r="369" spans="1:36" s="39" customFormat="1" ht="10.8" customHeight="1" x14ac:dyDescent="0.2">
      <c r="A369" s="39" t="s">
        <v>163</v>
      </c>
      <c r="B369" s="186" t="s">
        <v>430</v>
      </c>
      <c r="C369" s="186"/>
      <c r="D369" s="186"/>
      <c r="E369" s="208">
        <v>99</v>
      </c>
      <c r="F369" s="208">
        <v>1</v>
      </c>
      <c r="G369" s="208"/>
      <c r="H369" s="208">
        <v>114</v>
      </c>
      <c r="I369" s="208">
        <v>155</v>
      </c>
      <c r="J369" s="208">
        <v>155</v>
      </c>
      <c r="K369" s="208">
        <v>155</v>
      </c>
      <c r="L369" s="208">
        <v>155</v>
      </c>
      <c r="M369" s="208">
        <v>163</v>
      </c>
      <c r="N369" s="208">
        <v>159</v>
      </c>
      <c r="O369" s="208">
        <v>166</v>
      </c>
      <c r="P369" s="208">
        <v>165</v>
      </c>
      <c r="Q369" s="208">
        <v>165</v>
      </c>
      <c r="R369" s="208">
        <v>164</v>
      </c>
      <c r="S369" s="208">
        <v>0</v>
      </c>
      <c r="T369" s="208">
        <v>0</v>
      </c>
      <c r="U369" s="208">
        <v>168</v>
      </c>
      <c r="V369" s="208">
        <v>166</v>
      </c>
      <c r="W369" s="208">
        <v>152</v>
      </c>
      <c r="X369" s="208">
        <v>0</v>
      </c>
      <c r="Y369" s="208">
        <v>187</v>
      </c>
      <c r="Z369" s="208">
        <v>111</v>
      </c>
      <c r="AA369" s="208">
        <v>137</v>
      </c>
      <c r="AB369" s="208">
        <v>153</v>
      </c>
      <c r="AC369" s="208">
        <v>158</v>
      </c>
      <c r="AD369" s="208">
        <v>93</v>
      </c>
      <c r="AE369" s="208">
        <v>40</v>
      </c>
      <c r="AF369" s="208">
        <v>115</v>
      </c>
      <c r="AG369" s="208">
        <v>337</v>
      </c>
      <c r="AH369" s="208">
        <v>0</v>
      </c>
      <c r="AI369" s="208">
        <v>6</v>
      </c>
      <c r="AJ369" s="208">
        <v>125</v>
      </c>
    </row>
    <row r="370" spans="1:36" s="39" customFormat="1" ht="10.8" customHeight="1" x14ac:dyDescent="0.2">
      <c r="A370" s="39" t="s">
        <v>163</v>
      </c>
      <c r="B370" s="14" t="s">
        <v>167</v>
      </c>
      <c r="C370" s="14" t="s">
        <v>186</v>
      </c>
      <c r="D370" s="14" t="s">
        <v>338</v>
      </c>
      <c r="E370" s="39">
        <v>0</v>
      </c>
      <c r="F370" s="39">
        <v>0</v>
      </c>
      <c r="H370" s="39">
        <v>0</v>
      </c>
      <c r="I370" s="39">
        <v>1</v>
      </c>
      <c r="J370" s="39">
        <v>1</v>
      </c>
      <c r="K370" s="39">
        <v>1</v>
      </c>
      <c r="L370" s="39">
        <v>1</v>
      </c>
      <c r="M370" s="39">
        <v>2</v>
      </c>
      <c r="N370" s="39">
        <v>2</v>
      </c>
      <c r="O370" s="39">
        <v>2</v>
      </c>
      <c r="P370" s="39">
        <v>2</v>
      </c>
      <c r="Q370" s="39">
        <v>1</v>
      </c>
      <c r="R370" s="39">
        <v>1</v>
      </c>
      <c r="S370" s="39">
        <v>0</v>
      </c>
      <c r="T370" s="39">
        <v>0</v>
      </c>
      <c r="U370" s="39">
        <v>1</v>
      </c>
      <c r="V370" s="39">
        <v>1</v>
      </c>
      <c r="W370" s="39">
        <v>2</v>
      </c>
      <c r="X370" s="39">
        <v>0</v>
      </c>
      <c r="Y370" s="39">
        <v>1</v>
      </c>
      <c r="Z370" s="39">
        <v>0</v>
      </c>
      <c r="AA370" s="39">
        <v>0</v>
      </c>
      <c r="AB370" s="39">
        <v>1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0</v>
      </c>
      <c r="AI370" s="39">
        <v>0</v>
      </c>
      <c r="AJ370" s="39">
        <v>0</v>
      </c>
    </row>
    <row r="371" spans="1:36" s="39" customFormat="1" ht="10.8" customHeight="1" x14ac:dyDescent="0.2">
      <c r="A371" s="39" t="s">
        <v>163</v>
      </c>
      <c r="B371" s="14" t="s">
        <v>167</v>
      </c>
      <c r="C371" s="14" t="s">
        <v>186</v>
      </c>
      <c r="D371" s="14" t="s">
        <v>460</v>
      </c>
      <c r="E371" s="39">
        <v>1</v>
      </c>
      <c r="F371" s="39">
        <v>0</v>
      </c>
      <c r="H371" s="39">
        <v>1</v>
      </c>
      <c r="I371" s="39">
        <v>1</v>
      </c>
      <c r="J371" s="39">
        <v>1</v>
      </c>
      <c r="K371" s="39">
        <v>1</v>
      </c>
      <c r="L371" s="39">
        <v>1</v>
      </c>
      <c r="M371" s="39">
        <v>0</v>
      </c>
      <c r="N371" s="39">
        <v>0</v>
      </c>
      <c r="O371" s="39">
        <v>0</v>
      </c>
      <c r="P371" s="39">
        <v>0</v>
      </c>
      <c r="Q371" s="39">
        <v>2</v>
      </c>
      <c r="R371" s="39">
        <v>2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1</v>
      </c>
      <c r="Z371" s="39">
        <v>0</v>
      </c>
      <c r="AA371" s="39">
        <v>0</v>
      </c>
      <c r="AB371" s="39">
        <v>0</v>
      </c>
      <c r="AC371" s="39">
        <v>1</v>
      </c>
      <c r="AD371" s="39">
        <v>1</v>
      </c>
      <c r="AE371" s="39">
        <v>0</v>
      </c>
      <c r="AF371" s="39">
        <v>0</v>
      </c>
      <c r="AG371" s="39">
        <v>6</v>
      </c>
      <c r="AH371" s="39">
        <v>0</v>
      </c>
      <c r="AI371" s="39">
        <v>0</v>
      </c>
      <c r="AJ371" s="39">
        <v>1</v>
      </c>
    </row>
    <row r="372" spans="1:36" s="39" customFormat="1" ht="10.8" customHeight="1" x14ac:dyDescent="0.2">
      <c r="A372" s="39" t="s">
        <v>163</v>
      </c>
      <c r="B372" s="14" t="s">
        <v>167</v>
      </c>
      <c r="C372" s="14" t="s">
        <v>186</v>
      </c>
      <c r="D372" s="14" t="s">
        <v>478</v>
      </c>
      <c r="E372" s="39">
        <v>1</v>
      </c>
      <c r="F372" s="39">
        <v>0</v>
      </c>
      <c r="H372" s="39">
        <v>2</v>
      </c>
      <c r="I372" s="39">
        <v>0</v>
      </c>
      <c r="J372" s="39">
        <v>0</v>
      </c>
      <c r="K372" s="39">
        <v>0</v>
      </c>
      <c r="L372" s="39">
        <v>0</v>
      </c>
      <c r="M372" s="39">
        <v>1</v>
      </c>
      <c r="N372" s="39">
        <v>1</v>
      </c>
      <c r="O372" s="39">
        <v>1</v>
      </c>
      <c r="P372" s="39">
        <v>1</v>
      </c>
      <c r="Q372" s="39">
        <v>2</v>
      </c>
      <c r="R372" s="39">
        <v>2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</v>
      </c>
      <c r="AA372" s="39">
        <v>1</v>
      </c>
      <c r="AB372" s="39">
        <v>1</v>
      </c>
      <c r="AC372" s="39">
        <v>0</v>
      </c>
      <c r="AD372" s="39">
        <v>1</v>
      </c>
      <c r="AE372" s="39">
        <v>0</v>
      </c>
      <c r="AF372" s="39">
        <v>0</v>
      </c>
      <c r="AG372" s="39">
        <v>8</v>
      </c>
      <c r="AH372" s="39">
        <v>0</v>
      </c>
      <c r="AI372" s="39">
        <v>0</v>
      </c>
      <c r="AJ372" s="39">
        <v>0</v>
      </c>
    </row>
    <row r="373" spans="1:36" s="39" customFormat="1" ht="10.8" customHeight="1" x14ac:dyDescent="0.2">
      <c r="A373" s="39" t="s">
        <v>163</v>
      </c>
      <c r="B373" s="14" t="s">
        <v>167</v>
      </c>
      <c r="C373" s="14" t="s">
        <v>186</v>
      </c>
      <c r="D373" s="14" t="s">
        <v>721</v>
      </c>
      <c r="E373" s="39">
        <v>0</v>
      </c>
      <c r="F373" s="39">
        <v>0</v>
      </c>
      <c r="H373" s="39">
        <v>0</v>
      </c>
      <c r="I373" s="39">
        <v>1</v>
      </c>
      <c r="J373" s="39">
        <v>1</v>
      </c>
      <c r="K373" s="39">
        <v>1</v>
      </c>
      <c r="L373" s="39">
        <v>1</v>
      </c>
      <c r="M373" s="39">
        <v>1</v>
      </c>
      <c r="N373" s="39">
        <v>1</v>
      </c>
      <c r="O373" s="39">
        <v>1</v>
      </c>
      <c r="P373" s="39">
        <v>1</v>
      </c>
      <c r="Q373" s="39">
        <v>0</v>
      </c>
      <c r="R373" s="39">
        <v>0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0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15</v>
      </c>
      <c r="AH373" s="39">
        <v>0</v>
      </c>
      <c r="AI373" s="39">
        <v>0</v>
      </c>
      <c r="AJ373" s="39">
        <v>2</v>
      </c>
    </row>
    <row r="374" spans="1:36" s="39" customFormat="1" ht="10.8" customHeight="1" x14ac:dyDescent="0.2">
      <c r="A374" s="39" t="s">
        <v>163</v>
      </c>
      <c r="B374" s="14" t="s">
        <v>167</v>
      </c>
      <c r="C374" s="187" t="s">
        <v>544</v>
      </c>
      <c r="D374" s="187"/>
      <c r="E374" s="207">
        <v>2</v>
      </c>
      <c r="F374" s="207">
        <v>0</v>
      </c>
      <c r="G374" s="207"/>
      <c r="H374" s="207">
        <v>3</v>
      </c>
      <c r="I374" s="207">
        <v>3</v>
      </c>
      <c r="J374" s="207">
        <v>3</v>
      </c>
      <c r="K374" s="207">
        <v>3</v>
      </c>
      <c r="L374" s="207">
        <v>3</v>
      </c>
      <c r="M374" s="207">
        <v>4</v>
      </c>
      <c r="N374" s="207">
        <v>4</v>
      </c>
      <c r="O374" s="207">
        <v>4</v>
      </c>
      <c r="P374" s="207">
        <v>4</v>
      </c>
      <c r="Q374" s="207">
        <v>5</v>
      </c>
      <c r="R374" s="207">
        <v>5</v>
      </c>
      <c r="S374" s="207">
        <v>0</v>
      </c>
      <c r="T374" s="207">
        <v>0</v>
      </c>
      <c r="U374" s="207">
        <v>1</v>
      </c>
      <c r="V374" s="207">
        <v>1</v>
      </c>
      <c r="W374" s="207">
        <v>2</v>
      </c>
      <c r="X374" s="207">
        <v>0</v>
      </c>
      <c r="Y374" s="207">
        <v>2</v>
      </c>
      <c r="Z374" s="207">
        <v>1</v>
      </c>
      <c r="AA374" s="207">
        <v>1</v>
      </c>
      <c r="AB374" s="207">
        <v>2</v>
      </c>
      <c r="AC374" s="207">
        <v>1</v>
      </c>
      <c r="AD374" s="207">
        <v>2</v>
      </c>
      <c r="AE374" s="207">
        <v>0</v>
      </c>
      <c r="AF374" s="207">
        <v>0</v>
      </c>
      <c r="AG374" s="207">
        <v>29</v>
      </c>
      <c r="AH374" s="207">
        <v>0</v>
      </c>
      <c r="AI374" s="207">
        <v>0</v>
      </c>
      <c r="AJ374" s="207">
        <v>3</v>
      </c>
    </row>
    <row r="375" spans="1:36" s="39" customFormat="1" ht="10.8" customHeight="1" x14ac:dyDescent="0.2">
      <c r="A375" s="39" t="s">
        <v>163</v>
      </c>
      <c r="B375" s="14" t="s">
        <v>167</v>
      </c>
      <c r="C375" s="14" t="s">
        <v>182</v>
      </c>
      <c r="D375" s="14" t="s">
        <v>338</v>
      </c>
      <c r="E375" s="39">
        <v>1</v>
      </c>
      <c r="F375" s="39">
        <v>0</v>
      </c>
      <c r="H375" s="39">
        <v>1</v>
      </c>
      <c r="I375" s="39">
        <v>1</v>
      </c>
      <c r="J375" s="39">
        <v>1</v>
      </c>
      <c r="K375" s="39">
        <v>1</v>
      </c>
      <c r="L375" s="39">
        <v>1</v>
      </c>
      <c r="M375" s="39">
        <v>0</v>
      </c>
      <c r="N375" s="39">
        <v>0</v>
      </c>
      <c r="O375" s="39">
        <v>0</v>
      </c>
      <c r="P375" s="39">
        <v>0</v>
      </c>
      <c r="Q375" s="39">
        <v>2</v>
      </c>
      <c r="R375" s="39">
        <v>1</v>
      </c>
      <c r="S375" s="39">
        <v>0</v>
      </c>
      <c r="T375" s="39">
        <v>0</v>
      </c>
      <c r="U375" s="39">
        <v>3</v>
      </c>
      <c r="V375" s="39">
        <v>3</v>
      </c>
      <c r="W375" s="39">
        <v>3</v>
      </c>
      <c r="X375" s="39">
        <v>0</v>
      </c>
      <c r="Y375" s="39">
        <v>0</v>
      </c>
      <c r="Z375" s="39">
        <v>0</v>
      </c>
      <c r="AA375" s="39">
        <v>0</v>
      </c>
      <c r="AB375" s="39">
        <v>0</v>
      </c>
      <c r="AC375" s="39">
        <v>1</v>
      </c>
      <c r="AD375" s="39">
        <v>1</v>
      </c>
      <c r="AE375" s="39">
        <v>2</v>
      </c>
      <c r="AF375" s="39">
        <v>2</v>
      </c>
      <c r="AG375" s="39">
        <v>4</v>
      </c>
      <c r="AH375" s="39">
        <v>0</v>
      </c>
      <c r="AI375" s="39">
        <v>0</v>
      </c>
      <c r="AJ375" s="39">
        <v>0</v>
      </c>
    </row>
    <row r="376" spans="1:36" s="39" customFormat="1" ht="10.8" customHeight="1" x14ac:dyDescent="0.2">
      <c r="A376" s="39" t="s">
        <v>163</v>
      </c>
      <c r="B376" s="14" t="s">
        <v>167</v>
      </c>
      <c r="C376" s="14" t="s">
        <v>182</v>
      </c>
      <c r="D376" s="14" t="s">
        <v>460</v>
      </c>
      <c r="E376" s="39">
        <v>0</v>
      </c>
      <c r="F376" s="39">
        <v>0</v>
      </c>
      <c r="H376" s="39">
        <v>0</v>
      </c>
      <c r="I376" s="39">
        <v>1</v>
      </c>
      <c r="J376" s="39">
        <v>1</v>
      </c>
      <c r="K376" s="39">
        <v>1</v>
      </c>
      <c r="L376" s="39">
        <v>1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1</v>
      </c>
      <c r="AD376" s="39">
        <v>1</v>
      </c>
      <c r="AE376" s="39">
        <v>3</v>
      </c>
      <c r="AF376" s="39">
        <v>0</v>
      </c>
      <c r="AG376" s="39">
        <v>5</v>
      </c>
      <c r="AH376" s="39">
        <v>0</v>
      </c>
      <c r="AI376" s="39">
        <v>0</v>
      </c>
      <c r="AJ376" s="39">
        <v>0</v>
      </c>
    </row>
    <row r="377" spans="1:36" s="39" customFormat="1" ht="10.8" customHeight="1" x14ac:dyDescent="0.2">
      <c r="A377" s="39" t="s">
        <v>163</v>
      </c>
      <c r="B377" s="14" t="s">
        <v>167</v>
      </c>
      <c r="C377" s="14" t="s">
        <v>182</v>
      </c>
      <c r="D377" s="14" t="s">
        <v>478</v>
      </c>
      <c r="E377" s="39">
        <v>0</v>
      </c>
      <c r="F377" s="39">
        <v>0</v>
      </c>
      <c r="H377" s="39">
        <v>0</v>
      </c>
      <c r="I377" s="39">
        <v>1</v>
      </c>
      <c r="J377" s="39">
        <v>1</v>
      </c>
      <c r="K377" s="39">
        <v>1</v>
      </c>
      <c r="L377" s="39">
        <v>1</v>
      </c>
      <c r="M377" s="39">
        <v>1</v>
      </c>
      <c r="N377" s="39">
        <v>1</v>
      </c>
      <c r="O377" s="39">
        <v>1</v>
      </c>
      <c r="P377" s="39">
        <v>1</v>
      </c>
      <c r="Q377" s="39">
        <v>0</v>
      </c>
      <c r="R377" s="39">
        <v>0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1</v>
      </c>
      <c r="Z377" s="39">
        <v>1</v>
      </c>
      <c r="AA377" s="39">
        <v>1</v>
      </c>
      <c r="AB377" s="39">
        <v>1</v>
      </c>
      <c r="AC377" s="39">
        <v>2</v>
      </c>
      <c r="AD377" s="39">
        <v>2</v>
      </c>
      <c r="AE377" s="39">
        <v>0</v>
      </c>
      <c r="AF377" s="39">
        <v>0</v>
      </c>
      <c r="AG377" s="39">
        <v>2</v>
      </c>
      <c r="AH377" s="39">
        <v>0</v>
      </c>
      <c r="AI377" s="39">
        <v>0</v>
      </c>
      <c r="AJ377" s="39">
        <v>0</v>
      </c>
    </row>
    <row r="378" spans="1:36" s="39" customFormat="1" ht="10.8" customHeight="1" x14ac:dyDescent="0.2">
      <c r="A378" s="39" t="s">
        <v>163</v>
      </c>
      <c r="B378" s="14" t="s">
        <v>167</v>
      </c>
      <c r="C378" s="14" t="s">
        <v>182</v>
      </c>
      <c r="D378" s="14" t="s">
        <v>721</v>
      </c>
      <c r="E378" s="39">
        <v>0</v>
      </c>
      <c r="F378" s="39">
        <v>0</v>
      </c>
      <c r="H378" s="39">
        <v>0</v>
      </c>
      <c r="I378" s="39">
        <v>0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1</v>
      </c>
      <c r="Z378" s="39">
        <v>0</v>
      </c>
      <c r="AA378" s="39">
        <v>0</v>
      </c>
      <c r="AB378" s="39">
        <v>0</v>
      </c>
      <c r="AC378" s="39">
        <v>1</v>
      </c>
      <c r="AD378" s="39">
        <v>1</v>
      </c>
      <c r="AE378" s="39">
        <v>0</v>
      </c>
      <c r="AF378" s="39">
        <v>0</v>
      </c>
      <c r="AG378" s="39">
        <v>6</v>
      </c>
      <c r="AH378" s="39">
        <v>0</v>
      </c>
      <c r="AI378" s="39">
        <v>0</v>
      </c>
      <c r="AJ378" s="39">
        <v>0</v>
      </c>
    </row>
    <row r="379" spans="1:36" s="39" customFormat="1" ht="10.8" customHeight="1" x14ac:dyDescent="0.2">
      <c r="A379" s="39" t="s">
        <v>163</v>
      </c>
      <c r="B379" s="14" t="s">
        <v>167</v>
      </c>
      <c r="C379" s="187" t="s">
        <v>545</v>
      </c>
      <c r="D379" s="187"/>
      <c r="E379" s="207">
        <v>1</v>
      </c>
      <c r="F379" s="207">
        <v>0</v>
      </c>
      <c r="G379" s="207"/>
      <c r="H379" s="207">
        <v>1</v>
      </c>
      <c r="I379" s="207">
        <v>3</v>
      </c>
      <c r="J379" s="207">
        <v>3</v>
      </c>
      <c r="K379" s="207">
        <v>3</v>
      </c>
      <c r="L379" s="207">
        <v>3</v>
      </c>
      <c r="M379" s="207">
        <v>1</v>
      </c>
      <c r="N379" s="207">
        <v>1</v>
      </c>
      <c r="O379" s="207">
        <v>1</v>
      </c>
      <c r="P379" s="207">
        <v>1</v>
      </c>
      <c r="Q379" s="207">
        <v>2</v>
      </c>
      <c r="R379" s="207">
        <v>1</v>
      </c>
      <c r="S379" s="207">
        <v>0</v>
      </c>
      <c r="T379" s="207">
        <v>0</v>
      </c>
      <c r="U379" s="207">
        <v>3</v>
      </c>
      <c r="V379" s="207">
        <v>3</v>
      </c>
      <c r="W379" s="207">
        <v>3</v>
      </c>
      <c r="X379" s="207">
        <v>0</v>
      </c>
      <c r="Y379" s="207">
        <v>2</v>
      </c>
      <c r="Z379" s="207">
        <v>1</v>
      </c>
      <c r="AA379" s="207">
        <v>1</v>
      </c>
      <c r="AB379" s="207">
        <v>1</v>
      </c>
      <c r="AC379" s="207">
        <v>5</v>
      </c>
      <c r="AD379" s="207">
        <v>5</v>
      </c>
      <c r="AE379" s="207">
        <v>5</v>
      </c>
      <c r="AF379" s="207">
        <v>2</v>
      </c>
      <c r="AG379" s="207">
        <v>17</v>
      </c>
      <c r="AH379" s="207">
        <v>0</v>
      </c>
      <c r="AI379" s="207">
        <v>0</v>
      </c>
      <c r="AJ379" s="207">
        <v>0</v>
      </c>
    </row>
    <row r="380" spans="1:36" s="39" customFormat="1" ht="10.8" customHeight="1" x14ac:dyDescent="0.2">
      <c r="A380" s="39" t="s">
        <v>163</v>
      </c>
      <c r="B380" s="14" t="s">
        <v>167</v>
      </c>
      <c r="C380" s="14" t="s">
        <v>183</v>
      </c>
      <c r="D380" s="14" t="s">
        <v>338</v>
      </c>
      <c r="E380" s="39">
        <v>0</v>
      </c>
      <c r="F380" s="39">
        <v>0</v>
      </c>
      <c r="H380" s="39">
        <v>0</v>
      </c>
      <c r="I380" s="39">
        <v>0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1</v>
      </c>
      <c r="V380" s="39">
        <v>1</v>
      </c>
      <c r="W380" s="39">
        <v>1</v>
      </c>
      <c r="X380" s="39">
        <v>0</v>
      </c>
      <c r="Y380" s="39">
        <v>2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4</v>
      </c>
      <c r="AG380" s="39">
        <v>0</v>
      </c>
      <c r="AH380" s="39">
        <v>0</v>
      </c>
      <c r="AI380" s="39">
        <v>0</v>
      </c>
      <c r="AJ380" s="39">
        <v>0</v>
      </c>
    </row>
    <row r="381" spans="1:36" s="39" customFormat="1" ht="10.8" customHeight="1" x14ac:dyDescent="0.2">
      <c r="A381" s="39" t="s">
        <v>163</v>
      </c>
      <c r="B381" s="14" t="s">
        <v>167</v>
      </c>
      <c r="C381" s="14" t="s">
        <v>183</v>
      </c>
      <c r="D381" s="14" t="s">
        <v>460</v>
      </c>
      <c r="E381" s="39">
        <v>0</v>
      </c>
      <c r="F381" s="39">
        <v>0</v>
      </c>
      <c r="H381" s="39">
        <v>0</v>
      </c>
      <c r="I381" s="39">
        <v>0</v>
      </c>
      <c r="J381" s="39">
        <v>0</v>
      </c>
      <c r="K381" s="39">
        <v>0</v>
      </c>
      <c r="L381" s="39">
        <v>0</v>
      </c>
      <c r="M381" s="39">
        <v>1</v>
      </c>
      <c r="N381" s="39">
        <v>1</v>
      </c>
      <c r="O381" s="39">
        <v>1</v>
      </c>
      <c r="P381" s="39">
        <v>1</v>
      </c>
      <c r="Q381" s="39">
        <v>1</v>
      </c>
      <c r="R381" s="39">
        <v>1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2</v>
      </c>
      <c r="Z381" s="39">
        <v>0</v>
      </c>
      <c r="AA381" s="39">
        <v>0</v>
      </c>
      <c r="AB381" s="39">
        <v>0</v>
      </c>
      <c r="AC381" s="39">
        <v>3</v>
      </c>
      <c r="AD381" s="39">
        <v>3</v>
      </c>
      <c r="AE381" s="39">
        <v>0</v>
      </c>
      <c r="AF381" s="39">
        <v>0</v>
      </c>
      <c r="AG381" s="39">
        <v>3</v>
      </c>
      <c r="AH381" s="39">
        <v>0</v>
      </c>
      <c r="AI381" s="39">
        <v>0</v>
      </c>
      <c r="AJ381" s="39">
        <v>0</v>
      </c>
    </row>
    <row r="382" spans="1:36" s="39" customFormat="1" ht="10.8" customHeight="1" x14ac:dyDescent="0.2">
      <c r="A382" s="39" t="s">
        <v>163</v>
      </c>
      <c r="B382" s="14" t="s">
        <v>167</v>
      </c>
      <c r="C382" s="14" t="s">
        <v>183</v>
      </c>
      <c r="D382" s="14" t="s">
        <v>478</v>
      </c>
      <c r="E382" s="39">
        <v>0</v>
      </c>
      <c r="F382" s="39">
        <v>0</v>
      </c>
      <c r="H382" s="39">
        <v>0</v>
      </c>
      <c r="I382" s="39">
        <v>0</v>
      </c>
      <c r="J382" s="39">
        <v>0</v>
      </c>
      <c r="K382" s="39">
        <v>0</v>
      </c>
      <c r="L382" s="39">
        <v>0</v>
      </c>
      <c r="M382" s="39">
        <v>1</v>
      </c>
      <c r="N382" s="39">
        <v>1</v>
      </c>
      <c r="O382" s="39">
        <v>1</v>
      </c>
      <c r="P382" s="39">
        <v>1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1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2</v>
      </c>
      <c r="AH382" s="39">
        <v>0</v>
      </c>
      <c r="AI382" s="39">
        <v>0</v>
      </c>
      <c r="AJ382" s="39">
        <v>0</v>
      </c>
    </row>
    <row r="383" spans="1:36" s="39" customFormat="1" ht="10.8" customHeight="1" x14ac:dyDescent="0.2">
      <c r="A383" s="39" t="s">
        <v>163</v>
      </c>
      <c r="B383" s="14" t="s">
        <v>167</v>
      </c>
      <c r="C383" s="14" t="s">
        <v>183</v>
      </c>
      <c r="D383" s="14" t="s">
        <v>721</v>
      </c>
      <c r="E383" s="39">
        <v>0</v>
      </c>
      <c r="F383" s="39">
        <v>0</v>
      </c>
      <c r="H383" s="39">
        <v>0</v>
      </c>
      <c r="I383" s="39">
        <v>0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0</v>
      </c>
      <c r="AI383" s="39">
        <v>0</v>
      </c>
      <c r="AJ383" s="39">
        <v>1</v>
      </c>
    </row>
    <row r="384" spans="1:36" s="39" customFormat="1" ht="10.8" customHeight="1" x14ac:dyDescent="0.2">
      <c r="A384" s="39" t="s">
        <v>163</v>
      </c>
      <c r="B384" s="14" t="s">
        <v>167</v>
      </c>
      <c r="C384" s="187" t="s">
        <v>546</v>
      </c>
      <c r="D384" s="187"/>
      <c r="E384" s="207">
        <v>0</v>
      </c>
      <c r="F384" s="207">
        <v>0</v>
      </c>
      <c r="G384" s="207"/>
      <c r="H384" s="207">
        <v>0</v>
      </c>
      <c r="I384" s="207">
        <v>0</v>
      </c>
      <c r="J384" s="207">
        <v>0</v>
      </c>
      <c r="K384" s="207">
        <v>0</v>
      </c>
      <c r="L384" s="207">
        <v>0</v>
      </c>
      <c r="M384" s="207">
        <v>2</v>
      </c>
      <c r="N384" s="207">
        <v>2</v>
      </c>
      <c r="O384" s="207">
        <v>2</v>
      </c>
      <c r="P384" s="207">
        <v>2</v>
      </c>
      <c r="Q384" s="207">
        <v>1</v>
      </c>
      <c r="R384" s="207">
        <v>1</v>
      </c>
      <c r="S384" s="207">
        <v>0</v>
      </c>
      <c r="T384" s="207">
        <v>0</v>
      </c>
      <c r="U384" s="207">
        <v>1</v>
      </c>
      <c r="V384" s="207">
        <v>1</v>
      </c>
      <c r="W384" s="207">
        <v>1</v>
      </c>
      <c r="X384" s="207">
        <v>0</v>
      </c>
      <c r="Y384" s="207">
        <v>5</v>
      </c>
      <c r="Z384" s="207">
        <v>0</v>
      </c>
      <c r="AA384" s="207">
        <v>0</v>
      </c>
      <c r="AB384" s="207">
        <v>0</v>
      </c>
      <c r="AC384" s="207">
        <v>3</v>
      </c>
      <c r="AD384" s="207">
        <v>3</v>
      </c>
      <c r="AE384" s="207">
        <v>0</v>
      </c>
      <c r="AF384" s="207">
        <v>4</v>
      </c>
      <c r="AG384" s="207">
        <v>5</v>
      </c>
      <c r="AH384" s="207">
        <v>0</v>
      </c>
      <c r="AI384" s="207">
        <v>0</v>
      </c>
      <c r="AJ384" s="207">
        <v>1</v>
      </c>
    </row>
    <row r="385" spans="1:36" s="39" customFormat="1" ht="10.8" customHeight="1" x14ac:dyDescent="0.2">
      <c r="A385" s="39" t="s">
        <v>163</v>
      </c>
      <c r="B385" s="14" t="s">
        <v>167</v>
      </c>
      <c r="C385" s="14" t="s">
        <v>167</v>
      </c>
      <c r="D385" s="14" t="s">
        <v>338</v>
      </c>
      <c r="E385" s="39">
        <v>3</v>
      </c>
      <c r="F385" s="39">
        <v>0</v>
      </c>
      <c r="H385" s="39">
        <v>6</v>
      </c>
      <c r="I385" s="39">
        <v>4</v>
      </c>
      <c r="J385" s="39">
        <v>4</v>
      </c>
      <c r="K385" s="39">
        <v>4</v>
      </c>
      <c r="L385" s="39">
        <v>4</v>
      </c>
      <c r="M385" s="39">
        <v>7</v>
      </c>
      <c r="N385" s="39">
        <v>6</v>
      </c>
      <c r="O385" s="39">
        <v>5</v>
      </c>
      <c r="P385" s="39">
        <v>5</v>
      </c>
      <c r="Q385" s="39">
        <v>4</v>
      </c>
      <c r="R385" s="39">
        <v>4</v>
      </c>
      <c r="S385" s="39">
        <v>1</v>
      </c>
      <c r="T385" s="39">
        <v>0</v>
      </c>
      <c r="U385" s="39">
        <v>7</v>
      </c>
      <c r="V385" s="39">
        <v>9</v>
      </c>
      <c r="W385" s="39">
        <v>8</v>
      </c>
      <c r="X385" s="39">
        <v>0</v>
      </c>
      <c r="Y385" s="39">
        <v>11</v>
      </c>
      <c r="Z385" s="39">
        <v>7</v>
      </c>
      <c r="AA385" s="39">
        <v>9</v>
      </c>
      <c r="AB385" s="39">
        <v>2</v>
      </c>
      <c r="AC385" s="39">
        <v>6</v>
      </c>
      <c r="AD385" s="39">
        <v>1</v>
      </c>
      <c r="AE385" s="39">
        <v>1</v>
      </c>
      <c r="AF385" s="39">
        <v>30</v>
      </c>
      <c r="AG385" s="39">
        <v>0</v>
      </c>
      <c r="AH385" s="39">
        <v>0</v>
      </c>
      <c r="AI385" s="39">
        <v>0</v>
      </c>
      <c r="AJ385" s="39">
        <v>5</v>
      </c>
    </row>
    <row r="386" spans="1:36" s="39" customFormat="1" ht="10.8" customHeight="1" x14ac:dyDescent="0.2">
      <c r="A386" s="39" t="s">
        <v>163</v>
      </c>
      <c r="B386" s="14" t="s">
        <v>167</v>
      </c>
      <c r="C386" s="14" t="s">
        <v>167</v>
      </c>
      <c r="D386" s="14" t="s">
        <v>460</v>
      </c>
      <c r="E386" s="39">
        <v>0</v>
      </c>
      <c r="F386" s="39">
        <v>0</v>
      </c>
      <c r="H386" s="39">
        <v>3</v>
      </c>
      <c r="I386" s="39">
        <v>0</v>
      </c>
      <c r="J386" s="39">
        <v>0</v>
      </c>
      <c r="K386" s="39">
        <v>0</v>
      </c>
      <c r="L386" s="39">
        <v>0</v>
      </c>
      <c r="M386" s="39">
        <v>3</v>
      </c>
      <c r="N386" s="39">
        <v>3</v>
      </c>
      <c r="O386" s="39">
        <v>3</v>
      </c>
      <c r="P386" s="39">
        <v>3</v>
      </c>
      <c r="Q386" s="39">
        <v>3</v>
      </c>
      <c r="R386" s="39">
        <v>2</v>
      </c>
      <c r="S386" s="39">
        <v>0</v>
      </c>
      <c r="T386" s="39">
        <v>0</v>
      </c>
      <c r="U386" s="39">
        <v>5</v>
      </c>
      <c r="V386" s="39">
        <v>4</v>
      </c>
      <c r="W386" s="39">
        <v>3</v>
      </c>
      <c r="X386" s="39">
        <v>0</v>
      </c>
      <c r="Y386" s="39">
        <v>6</v>
      </c>
      <c r="Z386" s="39">
        <v>2</v>
      </c>
      <c r="AA386" s="39">
        <v>6</v>
      </c>
      <c r="AB386" s="39">
        <v>1</v>
      </c>
      <c r="AC386" s="39">
        <v>5</v>
      </c>
      <c r="AD386" s="39">
        <v>1</v>
      </c>
      <c r="AE386" s="39">
        <v>2</v>
      </c>
      <c r="AF386" s="39">
        <v>0</v>
      </c>
      <c r="AG386" s="39">
        <v>9</v>
      </c>
      <c r="AH386" s="39">
        <v>0</v>
      </c>
      <c r="AI386" s="39">
        <v>0</v>
      </c>
      <c r="AJ386" s="39">
        <v>2</v>
      </c>
    </row>
    <row r="387" spans="1:36" s="39" customFormat="1" ht="10.8" customHeight="1" x14ac:dyDescent="0.2">
      <c r="A387" s="39" t="s">
        <v>163</v>
      </c>
      <c r="B387" s="14" t="s">
        <v>167</v>
      </c>
      <c r="C387" s="14" t="s">
        <v>167</v>
      </c>
      <c r="D387" s="14" t="s">
        <v>478</v>
      </c>
      <c r="E387" s="39">
        <v>0</v>
      </c>
      <c r="F387" s="39">
        <v>0</v>
      </c>
      <c r="H387" s="39">
        <v>0</v>
      </c>
      <c r="I387" s="39">
        <v>4</v>
      </c>
      <c r="J387" s="39">
        <v>4</v>
      </c>
      <c r="K387" s="39">
        <v>4</v>
      </c>
      <c r="L387" s="39">
        <v>4</v>
      </c>
      <c r="M387" s="39">
        <v>4</v>
      </c>
      <c r="N387" s="39">
        <v>4</v>
      </c>
      <c r="O387" s="39">
        <v>4</v>
      </c>
      <c r="P387" s="39">
        <v>5</v>
      </c>
      <c r="Q387" s="39">
        <v>2</v>
      </c>
      <c r="R387" s="39">
        <v>1</v>
      </c>
      <c r="S387" s="39">
        <v>0</v>
      </c>
      <c r="T387" s="39">
        <v>0</v>
      </c>
      <c r="U387" s="39">
        <v>2</v>
      </c>
      <c r="V387" s="39">
        <v>4</v>
      </c>
      <c r="W387" s="39">
        <v>3</v>
      </c>
      <c r="X387" s="39">
        <v>0</v>
      </c>
      <c r="Y387" s="39">
        <v>5</v>
      </c>
      <c r="Z387" s="39">
        <v>2</v>
      </c>
      <c r="AA387" s="39">
        <v>4</v>
      </c>
      <c r="AB387" s="39">
        <v>1</v>
      </c>
      <c r="AC387" s="39">
        <v>3</v>
      </c>
      <c r="AD387" s="39">
        <v>0</v>
      </c>
      <c r="AE387" s="39">
        <v>1</v>
      </c>
      <c r="AF387" s="39">
        <v>0</v>
      </c>
      <c r="AG387" s="39">
        <v>2</v>
      </c>
      <c r="AH387" s="39">
        <v>0</v>
      </c>
      <c r="AI387" s="39">
        <v>0</v>
      </c>
      <c r="AJ387" s="39">
        <v>2</v>
      </c>
    </row>
    <row r="388" spans="1:36" s="39" customFormat="1" ht="10.8" customHeight="1" x14ac:dyDescent="0.2">
      <c r="A388" s="39" t="s">
        <v>163</v>
      </c>
      <c r="B388" s="14" t="s">
        <v>167</v>
      </c>
      <c r="C388" s="14" t="s">
        <v>167</v>
      </c>
      <c r="D388" s="14" t="s">
        <v>721</v>
      </c>
      <c r="E388" s="39">
        <v>2</v>
      </c>
      <c r="F388" s="39">
        <v>0</v>
      </c>
      <c r="H388" s="39">
        <v>2</v>
      </c>
      <c r="I388" s="39">
        <v>1</v>
      </c>
      <c r="J388" s="39">
        <v>1</v>
      </c>
      <c r="K388" s="39">
        <v>1</v>
      </c>
      <c r="L388" s="39">
        <v>1</v>
      </c>
      <c r="M388" s="39">
        <v>0</v>
      </c>
      <c r="N388" s="39">
        <v>0</v>
      </c>
      <c r="O388" s="39">
        <v>2</v>
      </c>
      <c r="P388" s="39">
        <v>2</v>
      </c>
      <c r="Q388" s="39">
        <v>3</v>
      </c>
      <c r="R388" s="39">
        <v>3</v>
      </c>
      <c r="S388" s="39">
        <v>0</v>
      </c>
      <c r="T388" s="39">
        <v>0</v>
      </c>
      <c r="U388" s="39">
        <v>1</v>
      </c>
      <c r="V388" s="39">
        <v>5</v>
      </c>
      <c r="W388" s="39">
        <v>4</v>
      </c>
      <c r="X388" s="39">
        <v>0</v>
      </c>
      <c r="Y388" s="39">
        <v>6</v>
      </c>
      <c r="Z388" s="39">
        <v>0</v>
      </c>
      <c r="AA388" s="39">
        <v>1</v>
      </c>
      <c r="AB388" s="39">
        <v>0</v>
      </c>
      <c r="AC388" s="39">
        <v>3</v>
      </c>
      <c r="AD388" s="39">
        <v>2</v>
      </c>
      <c r="AE388" s="39">
        <v>1</v>
      </c>
      <c r="AF388" s="39">
        <v>0</v>
      </c>
      <c r="AG388" s="39">
        <v>103</v>
      </c>
      <c r="AH388" s="39">
        <v>0</v>
      </c>
      <c r="AI388" s="39">
        <v>0</v>
      </c>
      <c r="AJ388" s="39">
        <v>1</v>
      </c>
    </row>
    <row r="389" spans="1:36" s="39" customFormat="1" ht="10.8" customHeight="1" x14ac:dyDescent="0.2">
      <c r="A389" s="39" t="s">
        <v>163</v>
      </c>
      <c r="B389" s="14" t="s">
        <v>167</v>
      </c>
      <c r="C389" s="187" t="s">
        <v>547</v>
      </c>
      <c r="D389" s="187"/>
      <c r="E389" s="207">
        <v>5</v>
      </c>
      <c r="F389" s="207">
        <v>0</v>
      </c>
      <c r="G389" s="207"/>
      <c r="H389" s="207">
        <v>11</v>
      </c>
      <c r="I389" s="207">
        <v>9</v>
      </c>
      <c r="J389" s="207">
        <v>9</v>
      </c>
      <c r="K389" s="207">
        <v>9</v>
      </c>
      <c r="L389" s="207">
        <v>9</v>
      </c>
      <c r="M389" s="207">
        <v>14</v>
      </c>
      <c r="N389" s="207">
        <v>13</v>
      </c>
      <c r="O389" s="207">
        <v>14</v>
      </c>
      <c r="P389" s="207">
        <v>15</v>
      </c>
      <c r="Q389" s="207">
        <v>12</v>
      </c>
      <c r="R389" s="207">
        <v>10</v>
      </c>
      <c r="S389" s="207">
        <v>1</v>
      </c>
      <c r="T389" s="207">
        <v>0</v>
      </c>
      <c r="U389" s="207">
        <v>15</v>
      </c>
      <c r="V389" s="207">
        <v>22</v>
      </c>
      <c r="W389" s="207">
        <v>18</v>
      </c>
      <c r="X389" s="207">
        <v>0</v>
      </c>
      <c r="Y389" s="207">
        <v>28</v>
      </c>
      <c r="Z389" s="207">
        <v>11</v>
      </c>
      <c r="AA389" s="207">
        <v>20</v>
      </c>
      <c r="AB389" s="207">
        <v>4</v>
      </c>
      <c r="AC389" s="207">
        <v>17</v>
      </c>
      <c r="AD389" s="207">
        <v>4</v>
      </c>
      <c r="AE389" s="207">
        <v>5</v>
      </c>
      <c r="AF389" s="207">
        <v>30</v>
      </c>
      <c r="AG389" s="207">
        <v>114</v>
      </c>
      <c r="AH389" s="207">
        <v>0</v>
      </c>
      <c r="AI389" s="207">
        <v>0</v>
      </c>
      <c r="AJ389" s="207">
        <v>10</v>
      </c>
    </row>
    <row r="390" spans="1:36" s="39" customFormat="1" ht="10.8" customHeight="1" x14ac:dyDescent="0.2">
      <c r="A390" s="39" t="s">
        <v>163</v>
      </c>
      <c r="B390" s="14" t="s">
        <v>167</v>
      </c>
      <c r="C390" s="14" t="s">
        <v>188</v>
      </c>
      <c r="D390" s="14" t="s">
        <v>338</v>
      </c>
      <c r="E390" s="39">
        <v>0</v>
      </c>
      <c r="F390" s="39">
        <v>0</v>
      </c>
      <c r="H390" s="39">
        <v>0</v>
      </c>
      <c r="I390" s="39">
        <v>1</v>
      </c>
      <c r="J390" s="39">
        <v>1</v>
      </c>
      <c r="K390" s="39">
        <v>1</v>
      </c>
      <c r="L390" s="39">
        <v>1</v>
      </c>
      <c r="M390" s="39">
        <v>2</v>
      </c>
      <c r="N390" s="39">
        <v>1</v>
      </c>
      <c r="O390" s="39">
        <v>2</v>
      </c>
      <c r="P390" s="39">
        <v>2</v>
      </c>
      <c r="Q390" s="39">
        <v>2</v>
      </c>
      <c r="R390" s="39">
        <v>2</v>
      </c>
      <c r="S390" s="39">
        <v>2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</v>
      </c>
      <c r="AA390" s="39">
        <v>3</v>
      </c>
      <c r="AB390" s="39">
        <v>1</v>
      </c>
      <c r="AC390" s="39">
        <v>0</v>
      </c>
      <c r="AD390" s="39">
        <v>0</v>
      </c>
      <c r="AE390" s="39">
        <v>0</v>
      </c>
      <c r="AF390" s="39">
        <v>0</v>
      </c>
      <c r="AG390" s="39">
        <v>3</v>
      </c>
      <c r="AH390" s="39">
        <v>0</v>
      </c>
      <c r="AI390" s="39">
        <v>0</v>
      </c>
      <c r="AJ390" s="39">
        <v>2</v>
      </c>
    </row>
    <row r="391" spans="1:36" s="39" customFormat="1" ht="10.8" customHeight="1" x14ac:dyDescent="0.2">
      <c r="A391" s="39" t="s">
        <v>163</v>
      </c>
      <c r="B391" s="14" t="s">
        <v>167</v>
      </c>
      <c r="C391" s="14" t="s">
        <v>188</v>
      </c>
      <c r="D391" s="14" t="s">
        <v>460</v>
      </c>
      <c r="E391" s="39">
        <v>1</v>
      </c>
      <c r="F391" s="39">
        <v>0</v>
      </c>
      <c r="H391" s="39">
        <v>1</v>
      </c>
      <c r="I391" s="39">
        <v>0</v>
      </c>
      <c r="J391" s="39">
        <v>0</v>
      </c>
      <c r="K391" s="39">
        <v>0</v>
      </c>
      <c r="L391" s="39">
        <v>0</v>
      </c>
      <c r="M391" s="39">
        <v>3</v>
      </c>
      <c r="N391" s="39">
        <v>3</v>
      </c>
      <c r="O391" s="39">
        <v>3</v>
      </c>
      <c r="P391" s="39">
        <v>3</v>
      </c>
      <c r="Q391" s="39">
        <v>2</v>
      </c>
      <c r="R391" s="39">
        <v>2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3</v>
      </c>
      <c r="AD391" s="39">
        <v>2</v>
      </c>
      <c r="AE391" s="39">
        <v>0</v>
      </c>
      <c r="AF391" s="39">
        <v>0</v>
      </c>
      <c r="AG391" s="39">
        <v>5</v>
      </c>
      <c r="AH391" s="39">
        <v>0</v>
      </c>
      <c r="AI391" s="39">
        <v>0</v>
      </c>
      <c r="AJ391" s="39">
        <v>1</v>
      </c>
    </row>
    <row r="392" spans="1:36" s="39" customFormat="1" ht="10.8" customHeight="1" x14ac:dyDescent="0.2">
      <c r="A392" s="39" t="s">
        <v>163</v>
      </c>
      <c r="B392" s="14" t="s">
        <v>167</v>
      </c>
      <c r="C392" s="14" t="s">
        <v>188</v>
      </c>
      <c r="D392" s="14" t="s">
        <v>478</v>
      </c>
      <c r="E392" s="39">
        <v>1</v>
      </c>
      <c r="F392" s="39">
        <v>1</v>
      </c>
      <c r="H392" s="39">
        <v>1</v>
      </c>
      <c r="I392" s="39">
        <v>0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1</v>
      </c>
      <c r="AH392" s="39">
        <v>0</v>
      </c>
      <c r="AI392" s="39">
        <v>0</v>
      </c>
      <c r="AJ392" s="39">
        <v>1</v>
      </c>
    </row>
    <row r="393" spans="1:36" s="39" customFormat="1" ht="10.8" customHeight="1" x14ac:dyDescent="0.2">
      <c r="A393" s="39" t="s">
        <v>163</v>
      </c>
      <c r="B393" s="14" t="s">
        <v>167</v>
      </c>
      <c r="C393" s="14" t="s">
        <v>188</v>
      </c>
      <c r="D393" s="14" t="s">
        <v>721</v>
      </c>
      <c r="E393" s="39">
        <v>0</v>
      </c>
      <c r="F393" s="39">
        <v>0</v>
      </c>
      <c r="H393" s="39">
        <v>0</v>
      </c>
      <c r="I393" s="39">
        <v>0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2</v>
      </c>
      <c r="R393" s="39">
        <v>2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1</v>
      </c>
      <c r="AD393" s="39">
        <v>1</v>
      </c>
      <c r="AE393" s="39">
        <v>1</v>
      </c>
      <c r="AF393" s="39">
        <v>0</v>
      </c>
      <c r="AG393" s="39">
        <v>2</v>
      </c>
      <c r="AH393" s="39">
        <v>0</v>
      </c>
      <c r="AI393" s="39">
        <v>0</v>
      </c>
      <c r="AJ393" s="39">
        <v>0</v>
      </c>
    </row>
    <row r="394" spans="1:36" s="39" customFormat="1" ht="10.8" customHeight="1" x14ac:dyDescent="0.2">
      <c r="A394" s="39" t="s">
        <v>163</v>
      </c>
      <c r="B394" s="14" t="s">
        <v>167</v>
      </c>
      <c r="C394" s="187" t="s">
        <v>548</v>
      </c>
      <c r="D394" s="187"/>
      <c r="E394" s="207">
        <v>2</v>
      </c>
      <c r="F394" s="207">
        <v>1</v>
      </c>
      <c r="G394" s="207"/>
      <c r="H394" s="207">
        <v>2</v>
      </c>
      <c r="I394" s="207">
        <v>1</v>
      </c>
      <c r="J394" s="207">
        <v>1</v>
      </c>
      <c r="K394" s="207">
        <v>1</v>
      </c>
      <c r="L394" s="207">
        <v>1</v>
      </c>
      <c r="M394" s="207">
        <v>5</v>
      </c>
      <c r="N394" s="207">
        <v>4</v>
      </c>
      <c r="O394" s="207">
        <v>5</v>
      </c>
      <c r="P394" s="207">
        <v>5</v>
      </c>
      <c r="Q394" s="207">
        <v>6</v>
      </c>
      <c r="R394" s="207">
        <v>6</v>
      </c>
      <c r="S394" s="207">
        <v>2</v>
      </c>
      <c r="T394" s="207">
        <v>0</v>
      </c>
      <c r="U394" s="207">
        <v>0</v>
      </c>
      <c r="V394" s="207">
        <v>0</v>
      </c>
      <c r="W394" s="207">
        <v>0</v>
      </c>
      <c r="X394" s="207">
        <v>0</v>
      </c>
      <c r="Y394" s="207">
        <v>0</v>
      </c>
      <c r="Z394" s="207">
        <v>1</v>
      </c>
      <c r="AA394" s="207">
        <v>3</v>
      </c>
      <c r="AB394" s="207">
        <v>1</v>
      </c>
      <c r="AC394" s="207">
        <v>4</v>
      </c>
      <c r="AD394" s="207">
        <v>3</v>
      </c>
      <c r="AE394" s="207">
        <v>1</v>
      </c>
      <c r="AF394" s="207">
        <v>0</v>
      </c>
      <c r="AG394" s="207">
        <v>11</v>
      </c>
      <c r="AH394" s="207">
        <v>0</v>
      </c>
      <c r="AI394" s="207">
        <v>0</v>
      </c>
      <c r="AJ394" s="207">
        <v>4</v>
      </c>
    </row>
    <row r="395" spans="1:36" s="39" customFormat="1" ht="10.8" customHeight="1" x14ac:dyDescent="0.2">
      <c r="A395" s="39" t="s">
        <v>163</v>
      </c>
      <c r="B395" s="14" t="s">
        <v>167</v>
      </c>
      <c r="C395" s="14" t="s">
        <v>189</v>
      </c>
      <c r="D395" s="14" t="s">
        <v>460</v>
      </c>
      <c r="E395" s="39">
        <v>0</v>
      </c>
      <c r="F395" s="39">
        <v>0</v>
      </c>
      <c r="H395" s="39">
        <v>0</v>
      </c>
      <c r="I395" s="39">
        <v>1</v>
      </c>
      <c r="J395" s="39">
        <v>1</v>
      </c>
      <c r="K395" s="39">
        <v>1</v>
      </c>
      <c r="L395" s="39">
        <v>1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1</v>
      </c>
      <c r="W395" s="39">
        <v>1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1</v>
      </c>
      <c r="AD395" s="39">
        <v>1</v>
      </c>
      <c r="AE395" s="39">
        <v>0</v>
      </c>
      <c r="AF395" s="39">
        <v>0</v>
      </c>
      <c r="AG395" s="39">
        <v>3</v>
      </c>
      <c r="AH395" s="39">
        <v>0</v>
      </c>
      <c r="AI395" s="39">
        <v>0</v>
      </c>
      <c r="AJ395" s="39">
        <v>0</v>
      </c>
    </row>
    <row r="396" spans="1:36" s="39" customFormat="1" ht="10.8" customHeight="1" x14ac:dyDescent="0.2">
      <c r="A396" s="39" t="s">
        <v>163</v>
      </c>
      <c r="B396" s="14" t="s">
        <v>167</v>
      </c>
      <c r="C396" s="14" t="s">
        <v>189</v>
      </c>
      <c r="D396" s="14" t="s">
        <v>478</v>
      </c>
      <c r="E396" s="39">
        <v>0</v>
      </c>
      <c r="F396" s="39">
        <v>0</v>
      </c>
      <c r="H396" s="39">
        <v>0</v>
      </c>
      <c r="I396" s="39">
        <v>0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1</v>
      </c>
      <c r="R396" s="39">
        <v>1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0</v>
      </c>
      <c r="AI396" s="39">
        <v>0</v>
      </c>
      <c r="AJ396" s="39">
        <v>0</v>
      </c>
    </row>
    <row r="397" spans="1:36" s="39" customFormat="1" ht="10.8" customHeight="1" x14ac:dyDescent="0.2">
      <c r="A397" s="39" t="s">
        <v>163</v>
      </c>
      <c r="B397" s="14" t="s">
        <v>167</v>
      </c>
      <c r="C397" s="14" t="s">
        <v>189</v>
      </c>
      <c r="D397" s="14" t="s">
        <v>721</v>
      </c>
      <c r="E397" s="39">
        <v>0</v>
      </c>
      <c r="F397" s="39">
        <v>0</v>
      </c>
      <c r="H397" s="39">
        <v>0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34</v>
      </c>
      <c r="AH397" s="39">
        <v>0</v>
      </c>
      <c r="AI397" s="39">
        <v>0</v>
      </c>
      <c r="AJ397" s="39">
        <v>0</v>
      </c>
    </row>
    <row r="398" spans="1:36" s="39" customFormat="1" ht="10.8" customHeight="1" x14ac:dyDescent="0.2">
      <c r="A398" s="39" t="s">
        <v>163</v>
      </c>
      <c r="B398" s="14" t="s">
        <v>167</v>
      </c>
      <c r="C398" s="187" t="s">
        <v>669</v>
      </c>
      <c r="D398" s="187"/>
      <c r="E398" s="207">
        <v>0</v>
      </c>
      <c r="F398" s="207">
        <v>0</v>
      </c>
      <c r="G398" s="207"/>
      <c r="H398" s="207">
        <v>0</v>
      </c>
      <c r="I398" s="207">
        <v>1</v>
      </c>
      <c r="J398" s="207">
        <v>1</v>
      </c>
      <c r="K398" s="207">
        <v>1</v>
      </c>
      <c r="L398" s="207">
        <v>1</v>
      </c>
      <c r="M398" s="207">
        <v>0</v>
      </c>
      <c r="N398" s="207">
        <v>0</v>
      </c>
      <c r="O398" s="207">
        <v>0</v>
      </c>
      <c r="P398" s="207">
        <v>0</v>
      </c>
      <c r="Q398" s="207">
        <v>1</v>
      </c>
      <c r="R398" s="207">
        <v>1</v>
      </c>
      <c r="S398" s="207">
        <v>0</v>
      </c>
      <c r="T398" s="207">
        <v>0</v>
      </c>
      <c r="U398" s="207">
        <v>0</v>
      </c>
      <c r="V398" s="207">
        <v>1</v>
      </c>
      <c r="W398" s="207">
        <v>1</v>
      </c>
      <c r="X398" s="207">
        <v>0</v>
      </c>
      <c r="Y398" s="207">
        <v>0</v>
      </c>
      <c r="Z398" s="207">
        <v>0</v>
      </c>
      <c r="AA398" s="207">
        <v>0</v>
      </c>
      <c r="AB398" s="207">
        <v>0</v>
      </c>
      <c r="AC398" s="207">
        <v>1</v>
      </c>
      <c r="AD398" s="207">
        <v>1</v>
      </c>
      <c r="AE398" s="207">
        <v>0</v>
      </c>
      <c r="AF398" s="207">
        <v>0</v>
      </c>
      <c r="AG398" s="207">
        <v>37</v>
      </c>
      <c r="AH398" s="207">
        <v>0</v>
      </c>
      <c r="AI398" s="207">
        <v>0</v>
      </c>
      <c r="AJ398" s="207">
        <v>0</v>
      </c>
    </row>
    <row r="399" spans="1:36" s="39" customFormat="1" ht="10.8" customHeight="1" x14ac:dyDescent="0.2">
      <c r="A399" s="39" t="s">
        <v>163</v>
      </c>
      <c r="B399" s="14" t="s">
        <v>167</v>
      </c>
      <c r="C399" s="14" t="s">
        <v>187</v>
      </c>
      <c r="D399" s="14" t="s">
        <v>338</v>
      </c>
      <c r="E399" s="39">
        <v>0</v>
      </c>
      <c r="F399" s="39">
        <v>0</v>
      </c>
      <c r="H399" s="39">
        <v>0</v>
      </c>
      <c r="I399" s="39">
        <v>1</v>
      </c>
      <c r="J399" s="39">
        <v>1</v>
      </c>
      <c r="K399" s="39">
        <v>1</v>
      </c>
      <c r="L399" s="39">
        <v>1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1</v>
      </c>
      <c r="Z399" s="39">
        <v>1</v>
      </c>
      <c r="AA399" s="39">
        <v>1</v>
      </c>
      <c r="AB399" s="39">
        <v>0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0</v>
      </c>
      <c r="AI399" s="39">
        <v>0</v>
      </c>
      <c r="AJ399" s="39">
        <v>1</v>
      </c>
    </row>
    <row r="400" spans="1:36" s="39" customFormat="1" ht="10.8" customHeight="1" x14ac:dyDescent="0.2">
      <c r="A400" s="39" t="s">
        <v>163</v>
      </c>
      <c r="B400" s="14" t="s">
        <v>167</v>
      </c>
      <c r="C400" s="14" t="s">
        <v>187</v>
      </c>
      <c r="D400" s="14" t="s">
        <v>460</v>
      </c>
      <c r="E400" s="39">
        <v>0</v>
      </c>
      <c r="F400" s="39">
        <v>0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2</v>
      </c>
      <c r="R400" s="39">
        <v>2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1</v>
      </c>
      <c r="AD400" s="39">
        <v>1</v>
      </c>
      <c r="AE400" s="39">
        <v>0</v>
      </c>
      <c r="AF400" s="39">
        <v>0</v>
      </c>
      <c r="AG400" s="39">
        <v>1</v>
      </c>
      <c r="AH400" s="39">
        <v>0</v>
      </c>
      <c r="AI400" s="39">
        <v>0</v>
      </c>
      <c r="AJ400" s="39">
        <v>1</v>
      </c>
    </row>
    <row r="401" spans="1:36" s="39" customFormat="1" ht="10.8" customHeight="1" x14ac:dyDescent="0.2">
      <c r="A401" s="39" t="s">
        <v>163</v>
      </c>
      <c r="B401" s="14" t="s">
        <v>167</v>
      </c>
      <c r="C401" s="14" t="s">
        <v>187</v>
      </c>
      <c r="D401" s="14" t="s">
        <v>478</v>
      </c>
      <c r="E401" s="39">
        <v>0</v>
      </c>
      <c r="F401" s="39">
        <v>1</v>
      </c>
      <c r="H401" s="39">
        <v>0</v>
      </c>
      <c r="I401" s="39">
        <v>1</v>
      </c>
      <c r="J401" s="39">
        <v>1</v>
      </c>
      <c r="K401" s="39">
        <v>1</v>
      </c>
      <c r="L401" s="39">
        <v>1</v>
      </c>
      <c r="M401" s="39">
        <v>1</v>
      </c>
      <c r="N401" s="39">
        <v>1</v>
      </c>
      <c r="O401" s="39">
        <v>1</v>
      </c>
      <c r="P401" s="39">
        <v>1</v>
      </c>
      <c r="Q401" s="39">
        <v>0</v>
      </c>
      <c r="R401" s="39">
        <v>0</v>
      </c>
      <c r="S401" s="39">
        <v>0</v>
      </c>
      <c r="T401" s="39">
        <v>0</v>
      </c>
      <c r="U401" s="39">
        <v>0</v>
      </c>
      <c r="V401" s="39">
        <v>0</v>
      </c>
      <c r="W401" s="39">
        <v>0</v>
      </c>
      <c r="X401" s="39">
        <v>0</v>
      </c>
      <c r="Y401" s="39">
        <v>1</v>
      </c>
      <c r="Z401" s="39">
        <v>2</v>
      </c>
      <c r="AA401" s="39">
        <v>2</v>
      </c>
      <c r="AB401" s="39">
        <v>1</v>
      </c>
      <c r="AC401" s="39">
        <v>3</v>
      </c>
      <c r="AD401" s="39">
        <v>3</v>
      </c>
      <c r="AE401" s="39">
        <v>0</v>
      </c>
      <c r="AF401" s="39">
        <v>0</v>
      </c>
      <c r="AG401" s="39">
        <v>0</v>
      </c>
      <c r="AH401" s="39">
        <v>0</v>
      </c>
      <c r="AI401" s="39">
        <v>0</v>
      </c>
      <c r="AJ401" s="39">
        <v>1</v>
      </c>
    </row>
    <row r="402" spans="1:36" s="39" customFormat="1" ht="10.8" customHeight="1" x14ac:dyDescent="0.2">
      <c r="A402" s="39" t="s">
        <v>163</v>
      </c>
      <c r="B402" s="14" t="s">
        <v>167</v>
      </c>
      <c r="C402" s="14" t="s">
        <v>187</v>
      </c>
      <c r="D402" s="14" t="s">
        <v>721</v>
      </c>
      <c r="E402" s="39">
        <v>0</v>
      </c>
      <c r="F402" s="39">
        <v>0</v>
      </c>
      <c r="H402" s="39">
        <v>0</v>
      </c>
      <c r="I402" s="39">
        <v>1</v>
      </c>
      <c r="J402" s="39">
        <v>1</v>
      </c>
      <c r="K402" s="39">
        <v>1</v>
      </c>
      <c r="L402" s="39">
        <v>1</v>
      </c>
      <c r="M402" s="39">
        <v>0</v>
      </c>
      <c r="N402" s="39">
        <v>0</v>
      </c>
      <c r="O402" s="39">
        <v>0</v>
      </c>
      <c r="P402" s="39">
        <v>0</v>
      </c>
      <c r="Q402" s="39">
        <v>0</v>
      </c>
      <c r="R402" s="39">
        <v>0</v>
      </c>
      <c r="S402" s="39">
        <v>0</v>
      </c>
      <c r="T402" s="39">
        <v>0</v>
      </c>
      <c r="U402" s="39">
        <v>0</v>
      </c>
      <c r="V402" s="39">
        <v>2</v>
      </c>
      <c r="W402" s="39">
        <v>1</v>
      </c>
      <c r="X402" s="39">
        <v>0</v>
      </c>
      <c r="Y402" s="39">
        <v>0</v>
      </c>
      <c r="Z402" s="39">
        <v>0</v>
      </c>
      <c r="AA402" s="39">
        <v>1</v>
      </c>
      <c r="AB402" s="39">
        <v>0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0</v>
      </c>
      <c r="AI402" s="39">
        <v>0</v>
      </c>
      <c r="AJ402" s="39">
        <v>0</v>
      </c>
    </row>
    <row r="403" spans="1:36" s="39" customFormat="1" ht="10.8" customHeight="1" x14ac:dyDescent="0.2">
      <c r="A403" s="39" t="s">
        <v>163</v>
      </c>
      <c r="B403" s="14" t="s">
        <v>167</v>
      </c>
      <c r="C403" s="187" t="s">
        <v>549</v>
      </c>
      <c r="D403" s="187"/>
      <c r="E403" s="207">
        <v>0</v>
      </c>
      <c r="F403" s="207">
        <v>1</v>
      </c>
      <c r="G403" s="207"/>
      <c r="H403" s="207">
        <v>0</v>
      </c>
      <c r="I403" s="207">
        <v>3</v>
      </c>
      <c r="J403" s="207">
        <v>3</v>
      </c>
      <c r="K403" s="207">
        <v>3</v>
      </c>
      <c r="L403" s="207">
        <v>3</v>
      </c>
      <c r="M403" s="207">
        <v>1</v>
      </c>
      <c r="N403" s="207">
        <v>1</v>
      </c>
      <c r="O403" s="207">
        <v>1</v>
      </c>
      <c r="P403" s="207">
        <v>1</v>
      </c>
      <c r="Q403" s="207">
        <v>2</v>
      </c>
      <c r="R403" s="207">
        <v>2</v>
      </c>
      <c r="S403" s="207">
        <v>0</v>
      </c>
      <c r="T403" s="207">
        <v>0</v>
      </c>
      <c r="U403" s="207">
        <v>0</v>
      </c>
      <c r="V403" s="207">
        <v>2</v>
      </c>
      <c r="W403" s="207">
        <v>1</v>
      </c>
      <c r="X403" s="207">
        <v>0</v>
      </c>
      <c r="Y403" s="207">
        <v>2</v>
      </c>
      <c r="Z403" s="207">
        <v>3</v>
      </c>
      <c r="AA403" s="207">
        <v>4</v>
      </c>
      <c r="AB403" s="207">
        <v>1</v>
      </c>
      <c r="AC403" s="207">
        <v>4</v>
      </c>
      <c r="AD403" s="207">
        <v>4</v>
      </c>
      <c r="AE403" s="207">
        <v>0</v>
      </c>
      <c r="AF403" s="207">
        <v>0</v>
      </c>
      <c r="AG403" s="207">
        <v>1</v>
      </c>
      <c r="AH403" s="207">
        <v>0</v>
      </c>
      <c r="AI403" s="207">
        <v>0</v>
      </c>
      <c r="AJ403" s="207">
        <v>3</v>
      </c>
    </row>
    <row r="404" spans="1:36" s="39" customFormat="1" ht="10.8" customHeight="1" x14ac:dyDescent="0.2">
      <c r="A404" s="39" t="s">
        <v>163</v>
      </c>
      <c r="B404" s="14" t="s">
        <v>167</v>
      </c>
      <c r="C404" s="14" t="s">
        <v>180</v>
      </c>
      <c r="D404" s="14" t="s">
        <v>338</v>
      </c>
      <c r="E404" s="39">
        <v>0</v>
      </c>
      <c r="F404" s="39">
        <v>0</v>
      </c>
      <c r="H404" s="39">
        <v>0</v>
      </c>
      <c r="I404" s="39">
        <v>0</v>
      </c>
      <c r="J404" s="39">
        <v>0</v>
      </c>
      <c r="K404" s="39">
        <v>0</v>
      </c>
      <c r="L404" s="39">
        <v>0</v>
      </c>
      <c r="M404" s="39">
        <v>0</v>
      </c>
      <c r="N404" s="39">
        <v>0</v>
      </c>
      <c r="O404" s="39">
        <v>0</v>
      </c>
      <c r="P404" s="39">
        <v>0</v>
      </c>
      <c r="Q404" s="39">
        <v>0</v>
      </c>
      <c r="R404" s="39">
        <v>0</v>
      </c>
      <c r="S404" s="39">
        <v>0</v>
      </c>
      <c r="T404" s="39">
        <v>0</v>
      </c>
      <c r="U404" s="39">
        <v>0</v>
      </c>
      <c r="V404" s="39">
        <v>0</v>
      </c>
      <c r="W404" s="39">
        <v>0</v>
      </c>
      <c r="X404" s="39">
        <v>0</v>
      </c>
      <c r="Y404" s="39">
        <v>0</v>
      </c>
      <c r="Z404" s="39">
        <v>1</v>
      </c>
      <c r="AA404" s="39">
        <v>0</v>
      </c>
      <c r="AB404" s="39">
        <v>1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0</v>
      </c>
      <c r="AI404" s="39">
        <v>0</v>
      </c>
      <c r="AJ404" s="39">
        <v>0</v>
      </c>
    </row>
    <row r="405" spans="1:36" s="39" customFormat="1" ht="10.8" customHeight="1" x14ac:dyDescent="0.2">
      <c r="A405" s="39" t="s">
        <v>163</v>
      </c>
      <c r="B405" s="14" t="s">
        <v>167</v>
      </c>
      <c r="C405" s="14" t="s">
        <v>180</v>
      </c>
      <c r="D405" s="14" t="s">
        <v>460</v>
      </c>
      <c r="E405" s="39">
        <v>0</v>
      </c>
      <c r="F405" s="39">
        <v>0</v>
      </c>
      <c r="H405" s="39">
        <v>0</v>
      </c>
      <c r="I405" s="39">
        <v>0</v>
      </c>
      <c r="J405" s="39">
        <v>0</v>
      </c>
      <c r="K405" s="39">
        <v>0</v>
      </c>
      <c r="L405" s="39">
        <v>0</v>
      </c>
      <c r="M405" s="39">
        <v>0</v>
      </c>
      <c r="N405" s="39">
        <v>0</v>
      </c>
      <c r="O405" s="39">
        <v>0</v>
      </c>
      <c r="P405" s="39">
        <v>0</v>
      </c>
      <c r="Q405" s="39">
        <v>0</v>
      </c>
      <c r="R405" s="39">
        <v>0</v>
      </c>
      <c r="S405" s="39">
        <v>0</v>
      </c>
      <c r="T405" s="39">
        <v>0</v>
      </c>
      <c r="U405" s="39">
        <v>0</v>
      </c>
      <c r="V405" s="39">
        <v>0</v>
      </c>
      <c r="W405" s="39">
        <v>0</v>
      </c>
      <c r="X405" s="39">
        <v>0</v>
      </c>
      <c r="Y405" s="39">
        <v>0</v>
      </c>
      <c r="Z405" s="39">
        <v>0</v>
      </c>
      <c r="AA405" s="39">
        <v>1</v>
      </c>
      <c r="AB405" s="39">
        <v>0</v>
      </c>
      <c r="AC405" s="39">
        <v>1</v>
      </c>
      <c r="AD405" s="39">
        <v>1</v>
      </c>
      <c r="AE405" s="39">
        <v>0</v>
      </c>
      <c r="AF405" s="39">
        <v>0</v>
      </c>
      <c r="AG405" s="39">
        <v>1</v>
      </c>
      <c r="AH405" s="39">
        <v>0</v>
      </c>
      <c r="AI405" s="39">
        <v>0</v>
      </c>
      <c r="AJ405" s="39">
        <v>0</v>
      </c>
    </row>
    <row r="406" spans="1:36" s="39" customFormat="1" ht="10.8" customHeight="1" x14ac:dyDescent="0.2">
      <c r="A406" s="39" t="s">
        <v>163</v>
      </c>
      <c r="B406" s="14" t="s">
        <v>167</v>
      </c>
      <c r="C406" s="14" t="s">
        <v>180</v>
      </c>
      <c r="D406" s="14" t="s">
        <v>478</v>
      </c>
      <c r="E406" s="39">
        <v>0</v>
      </c>
      <c r="F406" s="39">
        <v>0</v>
      </c>
      <c r="H406" s="39">
        <v>0</v>
      </c>
      <c r="I406" s="39">
        <v>0</v>
      </c>
      <c r="J406" s="39">
        <v>0</v>
      </c>
      <c r="K406" s="39">
        <v>0</v>
      </c>
      <c r="L406" s="39">
        <v>0</v>
      </c>
      <c r="M406" s="39">
        <v>0</v>
      </c>
      <c r="N406" s="39">
        <v>0</v>
      </c>
      <c r="O406" s="39">
        <v>0</v>
      </c>
      <c r="P406" s="39">
        <v>0</v>
      </c>
      <c r="Q406" s="39">
        <v>0</v>
      </c>
      <c r="R406" s="39">
        <v>0</v>
      </c>
      <c r="S406" s="39">
        <v>0</v>
      </c>
      <c r="T406" s="39">
        <v>0</v>
      </c>
      <c r="U406" s="39">
        <v>0</v>
      </c>
      <c r="V406" s="39">
        <v>0</v>
      </c>
      <c r="W406" s="39">
        <v>0</v>
      </c>
      <c r="X406" s="39">
        <v>0</v>
      </c>
      <c r="Y406" s="39">
        <v>1</v>
      </c>
      <c r="Z406" s="39">
        <v>0</v>
      </c>
      <c r="AA406" s="39">
        <v>1</v>
      </c>
      <c r="AB406" s="39">
        <v>0</v>
      </c>
      <c r="AC406" s="39">
        <v>0</v>
      </c>
      <c r="AD406" s="39">
        <v>0</v>
      </c>
      <c r="AE406" s="39">
        <v>0</v>
      </c>
      <c r="AF406" s="39">
        <v>0</v>
      </c>
      <c r="AG406" s="39">
        <v>2</v>
      </c>
      <c r="AH406" s="39">
        <v>0</v>
      </c>
      <c r="AI406" s="39">
        <v>0</v>
      </c>
      <c r="AJ406" s="39">
        <v>0</v>
      </c>
    </row>
    <row r="407" spans="1:36" s="39" customFormat="1" ht="10.8" customHeight="1" x14ac:dyDescent="0.2">
      <c r="A407" s="39" t="s">
        <v>163</v>
      </c>
      <c r="B407" s="14" t="s">
        <v>167</v>
      </c>
      <c r="C407" s="14" t="s">
        <v>180</v>
      </c>
      <c r="D407" s="14" t="s">
        <v>721</v>
      </c>
      <c r="E407" s="39">
        <v>0</v>
      </c>
      <c r="F407" s="39">
        <v>0</v>
      </c>
      <c r="H407" s="39">
        <v>0</v>
      </c>
      <c r="I407" s="39">
        <v>0</v>
      </c>
      <c r="J407" s="39">
        <v>0</v>
      </c>
      <c r="K407" s="39">
        <v>0</v>
      </c>
      <c r="L407" s="39">
        <v>0</v>
      </c>
      <c r="M407" s="39">
        <v>0</v>
      </c>
      <c r="N407" s="39">
        <v>0</v>
      </c>
      <c r="O407" s="39">
        <v>0</v>
      </c>
      <c r="P407" s="39">
        <v>0</v>
      </c>
      <c r="Q407" s="39">
        <v>0</v>
      </c>
      <c r="R407" s="39">
        <v>0</v>
      </c>
      <c r="S407" s="39">
        <v>0</v>
      </c>
      <c r="T407" s="39">
        <v>0</v>
      </c>
      <c r="U407" s="39">
        <v>0</v>
      </c>
      <c r="V407" s="39">
        <v>0</v>
      </c>
      <c r="W407" s="39">
        <v>0</v>
      </c>
      <c r="X407" s="39">
        <v>0</v>
      </c>
      <c r="Y407" s="39">
        <v>0</v>
      </c>
      <c r="Z407" s="39">
        <v>1</v>
      </c>
      <c r="AA407" s="39">
        <v>0</v>
      </c>
      <c r="AB407" s="39">
        <v>1</v>
      </c>
      <c r="AC407" s="39">
        <v>0</v>
      </c>
      <c r="AD407" s="39">
        <v>0</v>
      </c>
      <c r="AE407" s="39">
        <v>1</v>
      </c>
      <c r="AF407" s="39">
        <v>0</v>
      </c>
      <c r="AG407" s="39">
        <v>0</v>
      </c>
      <c r="AH407" s="39">
        <v>0</v>
      </c>
      <c r="AI407" s="39">
        <v>0</v>
      </c>
      <c r="AJ407" s="39">
        <v>0</v>
      </c>
    </row>
    <row r="408" spans="1:36" s="39" customFormat="1" ht="10.8" customHeight="1" x14ac:dyDescent="0.2">
      <c r="A408" s="39" t="s">
        <v>163</v>
      </c>
      <c r="B408" s="14" t="s">
        <v>167</v>
      </c>
      <c r="C408" s="187" t="s">
        <v>550</v>
      </c>
      <c r="D408" s="187"/>
      <c r="E408" s="207">
        <v>0</v>
      </c>
      <c r="F408" s="207">
        <v>0</v>
      </c>
      <c r="G408" s="207"/>
      <c r="H408" s="207">
        <v>0</v>
      </c>
      <c r="I408" s="207">
        <v>0</v>
      </c>
      <c r="J408" s="207">
        <v>0</v>
      </c>
      <c r="K408" s="207">
        <v>0</v>
      </c>
      <c r="L408" s="207">
        <v>0</v>
      </c>
      <c r="M408" s="207">
        <v>0</v>
      </c>
      <c r="N408" s="207">
        <v>0</v>
      </c>
      <c r="O408" s="207">
        <v>0</v>
      </c>
      <c r="P408" s="207">
        <v>0</v>
      </c>
      <c r="Q408" s="207">
        <v>0</v>
      </c>
      <c r="R408" s="207">
        <v>0</v>
      </c>
      <c r="S408" s="207">
        <v>0</v>
      </c>
      <c r="T408" s="207">
        <v>0</v>
      </c>
      <c r="U408" s="207">
        <v>0</v>
      </c>
      <c r="V408" s="207">
        <v>0</v>
      </c>
      <c r="W408" s="207">
        <v>0</v>
      </c>
      <c r="X408" s="207">
        <v>0</v>
      </c>
      <c r="Y408" s="207">
        <v>1</v>
      </c>
      <c r="Z408" s="207">
        <v>2</v>
      </c>
      <c r="AA408" s="207">
        <v>2</v>
      </c>
      <c r="AB408" s="207">
        <v>2</v>
      </c>
      <c r="AC408" s="207">
        <v>1</v>
      </c>
      <c r="AD408" s="207">
        <v>1</v>
      </c>
      <c r="AE408" s="207">
        <v>1</v>
      </c>
      <c r="AF408" s="207">
        <v>0</v>
      </c>
      <c r="AG408" s="207">
        <v>3</v>
      </c>
      <c r="AH408" s="207">
        <v>0</v>
      </c>
      <c r="AI408" s="207">
        <v>0</v>
      </c>
      <c r="AJ408" s="207">
        <v>0</v>
      </c>
    </row>
    <row r="409" spans="1:36" s="39" customFormat="1" ht="10.8" customHeight="1" x14ac:dyDescent="0.2">
      <c r="A409" s="39" t="s">
        <v>163</v>
      </c>
      <c r="B409" s="14" t="s">
        <v>167</v>
      </c>
      <c r="C409" s="14" t="s">
        <v>184</v>
      </c>
      <c r="D409" s="14" t="s">
        <v>338</v>
      </c>
      <c r="E409" s="39">
        <v>0</v>
      </c>
      <c r="F409" s="39">
        <v>0</v>
      </c>
      <c r="H409" s="39">
        <v>0</v>
      </c>
      <c r="I409" s="39">
        <v>0</v>
      </c>
      <c r="J409" s="39">
        <v>0</v>
      </c>
      <c r="K409" s="39">
        <v>0</v>
      </c>
      <c r="L409" s="39">
        <v>0</v>
      </c>
      <c r="M409" s="39">
        <v>0</v>
      </c>
      <c r="N409" s="39">
        <v>0</v>
      </c>
      <c r="O409" s="39">
        <v>0</v>
      </c>
      <c r="P409" s="39">
        <v>0</v>
      </c>
      <c r="Q409" s="39">
        <v>0</v>
      </c>
      <c r="R409" s="39">
        <v>0</v>
      </c>
      <c r="S409" s="39">
        <v>0</v>
      </c>
      <c r="T409" s="39">
        <v>0</v>
      </c>
      <c r="U409" s="39">
        <v>1</v>
      </c>
      <c r="V409" s="39">
        <v>0</v>
      </c>
      <c r="W409" s="39">
        <v>1</v>
      </c>
      <c r="X409" s="39">
        <v>0</v>
      </c>
      <c r="Y409" s="39">
        <v>2</v>
      </c>
      <c r="Z409" s="39">
        <v>0</v>
      </c>
      <c r="AA409" s="39">
        <v>0</v>
      </c>
      <c r="AB409" s="39">
        <v>0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0</v>
      </c>
      <c r="AI409" s="39">
        <v>0</v>
      </c>
      <c r="AJ409" s="39">
        <v>0</v>
      </c>
    </row>
    <row r="410" spans="1:36" s="39" customFormat="1" ht="10.8" customHeight="1" x14ac:dyDescent="0.2">
      <c r="A410" s="39" t="s">
        <v>163</v>
      </c>
      <c r="B410" s="14" t="s">
        <v>167</v>
      </c>
      <c r="C410" s="187" t="s">
        <v>551</v>
      </c>
      <c r="D410" s="187"/>
      <c r="E410" s="207">
        <v>0</v>
      </c>
      <c r="F410" s="207">
        <v>0</v>
      </c>
      <c r="G410" s="207"/>
      <c r="H410" s="207">
        <v>0</v>
      </c>
      <c r="I410" s="207">
        <v>0</v>
      </c>
      <c r="J410" s="207">
        <v>0</v>
      </c>
      <c r="K410" s="207">
        <v>0</v>
      </c>
      <c r="L410" s="207">
        <v>0</v>
      </c>
      <c r="M410" s="207">
        <v>0</v>
      </c>
      <c r="N410" s="207">
        <v>0</v>
      </c>
      <c r="O410" s="207">
        <v>0</v>
      </c>
      <c r="P410" s="207">
        <v>0</v>
      </c>
      <c r="Q410" s="207">
        <v>0</v>
      </c>
      <c r="R410" s="207">
        <v>0</v>
      </c>
      <c r="S410" s="207">
        <v>0</v>
      </c>
      <c r="T410" s="207">
        <v>0</v>
      </c>
      <c r="U410" s="207">
        <v>1</v>
      </c>
      <c r="V410" s="207">
        <v>0</v>
      </c>
      <c r="W410" s="207">
        <v>1</v>
      </c>
      <c r="X410" s="207">
        <v>0</v>
      </c>
      <c r="Y410" s="207">
        <v>2</v>
      </c>
      <c r="Z410" s="207">
        <v>0</v>
      </c>
      <c r="AA410" s="207">
        <v>0</v>
      </c>
      <c r="AB410" s="207">
        <v>0</v>
      </c>
      <c r="AC410" s="207">
        <v>0</v>
      </c>
      <c r="AD410" s="207">
        <v>0</v>
      </c>
      <c r="AE410" s="207">
        <v>0</v>
      </c>
      <c r="AF410" s="207">
        <v>0</v>
      </c>
      <c r="AG410" s="207">
        <v>0</v>
      </c>
      <c r="AH410" s="207">
        <v>0</v>
      </c>
      <c r="AI410" s="207">
        <v>0</v>
      </c>
      <c r="AJ410" s="207">
        <v>0</v>
      </c>
    </row>
    <row r="411" spans="1:36" s="39" customFormat="1" ht="10.8" customHeight="1" x14ac:dyDescent="0.2">
      <c r="A411" s="39" t="s">
        <v>163</v>
      </c>
      <c r="B411" s="14" t="s">
        <v>167</v>
      </c>
      <c r="C411" s="14" t="s">
        <v>179</v>
      </c>
      <c r="D411" s="14" t="s">
        <v>338</v>
      </c>
      <c r="E411" s="39">
        <v>2</v>
      </c>
      <c r="F411" s="39">
        <v>0</v>
      </c>
      <c r="H411" s="39">
        <v>2</v>
      </c>
      <c r="I411" s="39">
        <v>0</v>
      </c>
      <c r="J411" s="39">
        <v>0</v>
      </c>
      <c r="K411" s="39">
        <v>0</v>
      </c>
      <c r="L411" s="39">
        <v>0</v>
      </c>
      <c r="M411" s="39">
        <v>1</v>
      </c>
      <c r="N411" s="39">
        <v>1</v>
      </c>
      <c r="O411" s="39">
        <v>1</v>
      </c>
      <c r="P411" s="39">
        <v>1</v>
      </c>
      <c r="Q411" s="39">
        <v>0</v>
      </c>
      <c r="R411" s="39">
        <v>0</v>
      </c>
      <c r="S411" s="39">
        <v>0</v>
      </c>
      <c r="T411" s="39">
        <v>0</v>
      </c>
      <c r="U411" s="39">
        <v>0</v>
      </c>
      <c r="V411" s="39">
        <v>0</v>
      </c>
      <c r="W411" s="39">
        <v>3</v>
      </c>
      <c r="X411" s="39">
        <v>0</v>
      </c>
      <c r="Y411" s="39">
        <v>0</v>
      </c>
      <c r="Z411" s="39">
        <v>0</v>
      </c>
      <c r="AA411" s="39">
        <v>0</v>
      </c>
      <c r="AB411" s="39">
        <v>0</v>
      </c>
      <c r="AC411" s="39">
        <v>0</v>
      </c>
      <c r="AD411" s="39">
        <v>0</v>
      </c>
      <c r="AE411" s="39">
        <v>1</v>
      </c>
      <c r="AF411" s="39">
        <v>1</v>
      </c>
      <c r="AG411" s="39">
        <v>6</v>
      </c>
      <c r="AH411" s="39">
        <v>0</v>
      </c>
      <c r="AI411" s="39">
        <v>0</v>
      </c>
      <c r="AJ411" s="39">
        <v>1</v>
      </c>
    </row>
    <row r="412" spans="1:36" s="39" customFormat="1" ht="10.8" customHeight="1" x14ac:dyDescent="0.2">
      <c r="A412" s="39" t="s">
        <v>163</v>
      </c>
      <c r="B412" s="14" t="s">
        <v>167</v>
      </c>
      <c r="C412" s="14" t="s">
        <v>179</v>
      </c>
      <c r="D412" s="14" t="s">
        <v>460</v>
      </c>
      <c r="E412" s="39">
        <v>0</v>
      </c>
      <c r="F412" s="39">
        <v>1</v>
      </c>
      <c r="H412" s="39">
        <v>0</v>
      </c>
      <c r="I412" s="39">
        <v>1</v>
      </c>
      <c r="J412" s="39">
        <v>1</v>
      </c>
      <c r="K412" s="39">
        <v>1</v>
      </c>
      <c r="L412" s="39">
        <v>0</v>
      </c>
      <c r="M412" s="39">
        <v>2</v>
      </c>
      <c r="N412" s="39">
        <v>2</v>
      </c>
      <c r="O412" s="39">
        <v>2</v>
      </c>
      <c r="P412" s="39">
        <v>2</v>
      </c>
      <c r="Q412" s="39">
        <v>1</v>
      </c>
      <c r="R412" s="39">
        <v>2</v>
      </c>
      <c r="S412" s="39">
        <v>0</v>
      </c>
      <c r="T412" s="39">
        <v>0</v>
      </c>
      <c r="U412" s="39">
        <v>0</v>
      </c>
      <c r="V412" s="39">
        <v>0</v>
      </c>
      <c r="W412" s="39">
        <v>0</v>
      </c>
      <c r="X412" s="39">
        <v>0</v>
      </c>
      <c r="Y412" s="39">
        <v>1</v>
      </c>
      <c r="Z412" s="39">
        <v>0</v>
      </c>
      <c r="AA412" s="39">
        <v>0</v>
      </c>
      <c r="AB412" s="39">
        <v>0</v>
      </c>
      <c r="AC412" s="39">
        <v>0</v>
      </c>
      <c r="AD412" s="39">
        <v>0</v>
      </c>
      <c r="AE412" s="39">
        <v>1</v>
      </c>
      <c r="AF412" s="39">
        <v>0</v>
      </c>
      <c r="AG412" s="39">
        <v>7</v>
      </c>
      <c r="AH412" s="39">
        <v>0</v>
      </c>
      <c r="AI412" s="39">
        <v>0</v>
      </c>
      <c r="AJ412" s="39">
        <v>0</v>
      </c>
    </row>
    <row r="413" spans="1:36" s="39" customFormat="1" ht="10.8" customHeight="1" x14ac:dyDescent="0.2">
      <c r="A413" s="39" t="s">
        <v>163</v>
      </c>
      <c r="B413" s="14" t="s">
        <v>167</v>
      </c>
      <c r="C413" s="14" t="s">
        <v>179</v>
      </c>
      <c r="D413" s="14" t="s">
        <v>478</v>
      </c>
      <c r="E413" s="39">
        <v>0</v>
      </c>
      <c r="F413" s="39">
        <v>0</v>
      </c>
      <c r="H413" s="39">
        <v>0</v>
      </c>
      <c r="I413" s="39">
        <v>0</v>
      </c>
      <c r="J413" s="39">
        <v>1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1</v>
      </c>
      <c r="R413" s="39">
        <v>1</v>
      </c>
      <c r="S413" s="39">
        <v>0</v>
      </c>
      <c r="T413" s="39">
        <v>0</v>
      </c>
      <c r="U413" s="39">
        <v>3</v>
      </c>
      <c r="V413" s="39">
        <v>2</v>
      </c>
      <c r="W413" s="39">
        <v>1</v>
      </c>
      <c r="X413" s="39">
        <v>0</v>
      </c>
      <c r="Y413" s="39">
        <v>3</v>
      </c>
      <c r="Z413" s="39">
        <v>0</v>
      </c>
      <c r="AA413" s="39">
        <v>1</v>
      </c>
      <c r="AB413" s="39">
        <v>1</v>
      </c>
      <c r="AC413" s="39">
        <v>2</v>
      </c>
      <c r="AD413" s="39">
        <v>1</v>
      </c>
      <c r="AE413" s="39">
        <v>0</v>
      </c>
      <c r="AF413" s="39">
        <v>0</v>
      </c>
      <c r="AG413" s="39">
        <v>2</v>
      </c>
      <c r="AH413" s="39">
        <v>0</v>
      </c>
      <c r="AI413" s="39">
        <v>0</v>
      </c>
      <c r="AJ413" s="39">
        <v>0</v>
      </c>
    </row>
    <row r="414" spans="1:36" s="39" customFormat="1" ht="10.8" customHeight="1" x14ac:dyDescent="0.2">
      <c r="A414" s="39" t="s">
        <v>163</v>
      </c>
      <c r="B414" s="14" t="s">
        <v>167</v>
      </c>
      <c r="C414" s="14" t="s">
        <v>179</v>
      </c>
      <c r="D414" s="14" t="s">
        <v>721</v>
      </c>
      <c r="E414" s="39">
        <v>0</v>
      </c>
      <c r="F414" s="39">
        <v>0</v>
      </c>
      <c r="H414" s="39">
        <v>0</v>
      </c>
      <c r="I414" s="39">
        <v>1</v>
      </c>
      <c r="J414" s="39">
        <v>1</v>
      </c>
      <c r="K414" s="39">
        <v>1</v>
      </c>
      <c r="L414" s="39">
        <v>1</v>
      </c>
      <c r="M414" s="39">
        <v>0</v>
      </c>
      <c r="N414" s="39">
        <v>0</v>
      </c>
      <c r="O414" s="39">
        <v>0</v>
      </c>
      <c r="P414" s="39">
        <v>0</v>
      </c>
      <c r="Q414" s="39">
        <v>0</v>
      </c>
      <c r="R414" s="39">
        <v>0</v>
      </c>
      <c r="S414" s="39">
        <v>0</v>
      </c>
      <c r="T414" s="39">
        <v>0</v>
      </c>
      <c r="U414" s="39">
        <v>1</v>
      </c>
      <c r="V414" s="39">
        <v>1</v>
      </c>
      <c r="W414" s="39">
        <v>1</v>
      </c>
      <c r="X414" s="39">
        <v>0</v>
      </c>
      <c r="Y414" s="39">
        <v>2</v>
      </c>
      <c r="Z414" s="39">
        <v>0</v>
      </c>
      <c r="AA414" s="39">
        <v>0</v>
      </c>
      <c r="AB414" s="39">
        <v>0</v>
      </c>
      <c r="AC414" s="39">
        <v>1</v>
      </c>
      <c r="AD414" s="39">
        <v>1</v>
      </c>
      <c r="AE414" s="39">
        <v>0</v>
      </c>
      <c r="AF414" s="39">
        <v>0</v>
      </c>
      <c r="AG414" s="39">
        <v>2</v>
      </c>
      <c r="AH414" s="39">
        <v>0</v>
      </c>
      <c r="AI414" s="39">
        <v>0</v>
      </c>
      <c r="AJ414" s="39">
        <v>1</v>
      </c>
    </row>
    <row r="415" spans="1:36" s="39" customFormat="1" ht="10.8" customHeight="1" x14ac:dyDescent="0.2">
      <c r="A415" s="39" t="s">
        <v>163</v>
      </c>
      <c r="B415" s="14" t="s">
        <v>167</v>
      </c>
      <c r="C415" s="187" t="s">
        <v>552</v>
      </c>
      <c r="D415" s="187"/>
      <c r="E415" s="207">
        <v>2</v>
      </c>
      <c r="F415" s="207">
        <v>1</v>
      </c>
      <c r="G415" s="207"/>
      <c r="H415" s="207">
        <v>2</v>
      </c>
      <c r="I415" s="207">
        <v>2</v>
      </c>
      <c r="J415" s="207">
        <v>3</v>
      </c>
      <c r="K415" s="207">
        <v>2</v>
      </c>
      <c r="L415" s="207">
        <v>1</v>
      </c>
      <c r="M415" s="207">
        <v>3</v>
      </c>
      <c r="N415" s="207">
        <v>3</v>
      </c>
      <c r="O415" s="207">
        <v>3</v>
      </c>
      <c r="P415" s="207">
        <v>3</v>
      </c>
      <c r="Q415" s="207">
        <v>2</v>
      </c>
      <c r="R415" s="207">
        <v>3</v>
      </c>
      <c r="S415" s="207">
        <v>0</v>
      </c>
      <c r="T415" s="207">
        <v>0</v>
      </c>
      <c r="U415" s="207">
        <v>4</v>
      </c>
      <c r="V415" s="207">
        <v>3</v>
      </c>
      <c r="W415" s="207">
        <v>5</v>
      </c>
      <c r="X415" s="207">
        <v>0</v>
      </c>
      <c r="Y415" s="207">
        <v>6</v>
      </c>
      <c r="Z415" s="207">
        <v>0</v>
      </c>
      <c r="AA415" s="207">
        <v>1</v>
      </c>
      <c r="AB415" s="207">
        <v>1</v>
      </c>
      <c r="AC415" s="207">
        <v>3</v>
      </c>
      <c r="AD415" s="207">
        <v>2</v>
      </c>
      <c r="AE415" s="207">
        <v>2</v>
      </c>
      <c r="AF415" s="207">
        <v>1</v>
      </c>
      <c r="AG415" s="207">
        <v>17</v>
      </c>
      <c r="AH415" s="207">
        <v>0</v>
      </c>
      <c r="AI415" s="207">
        <v>0</v>
      </c>
      <c r="AJ415" s="207">
        <v>2</v>
      </c>
    </row>
    <row r="416" spans="1:36" s="39" customFormat="1" ht="10.8" customHeight="1" x14ac:dyDescent="0.2">
      <c r="A416" s="39" t="s">
        <v>163</v>
      </c>
      <c r="B416" s="14" t="s">
        <v>167</v>
      </c>
      <c r="C416" s="14" t="s">
        <v>166</v>
      </c>
      <c r="D416" s="14" t="s">
        <v>338</v>
      </c>
      <c r="E416" s="39">
        <v>0</v>
      </c>
      <c r="F416" s="39">
        <v>0</v>
      </c>
      <c r="H416" s="39">
        <v>0</v>
      </c>
      <c r="I416" s="39">
        <v>0</v>
      </c>
      <c r="J416" s="39">
        <v>0</v>
      </c>
      <c r="K416" s="39">
        <v>0</v>
      </c>
      <c r="L416" s="39">
        <v>0</v>
      </c>
      <c r="M416" s="39">
        <v>0</v>
      </c>
      <c r="N416" s="39">
        <v>0</v>
      </c>
      <c r="O416" s="39">
        <v>0</v>
      </c>
      <c r="P416" s="39">
        <v>0</v>
      </c>
      <c r="Q416" s="39">
        <v>1</v>
      </c>
      <c r="R416" s="39">
        <v>1</v>
      </c>
      <c r="S416" s="39">
        <v>0</v>
      </c>
      <c r="T416" s="39">
        <v>0</v>
      </c>
      <c r="U416" s="39">
        <v>0</v>
      </c>
      <c r="V416" s="39">
        <v>0</v>
      </c>
      <c r="W416" s="39">
        <v>0</v>
      </c>
      <c r="X416" s="39">
        <v>0</v>
      </c>
      <c r="Y416" s="39">
        <v>0</v>
      </c>
      <c r="Z416" s="39">
        <v>0</v>
      </c>
      <c r="AA416" s="39">
        <v>0</v>
      </c>
      <c r="AB416" s="39">
        <v>0</v>
      </c>
      <c r="AC416" s="39">
        <v>0</v>
      </c>
      <c r="AD416" s="39">
        <v>0</v>
      </c>
      <c r="AE416" s="39">
        <v>2</v>
      </c>
      <c r="AF416" s="39">
        <v>10</v>
      </c>
      <c r="AG416" s="39">
        <v>0</v>
      </c>
      <c r="AH416" s="39">
        <v>0</v>
      </c>
      <c r="AI416" s="39">
        <v>0</v>
      </c>
      <c r="AJ416" s="39">
        <v>1</v>
      </c>
    </row>
    <row r="417" spans="1:36" s="39" customFormat="1" ht="10.8" customHeight="1" x14ac:dyDescent="0.2">
      <c r="A417" s="39" t="s">
        <v>163</v>
      </c>
      <c r="B417" s="14" t="s">
        <v>167</v>
      </c>
      <c r="C417" s="14" t="s">
        <v>166</v>
      </c>
      <c r="D417" s="14" t="s">
        <v>460</v>
      </c>
      <c r="E417" s="39">
        <v>0</v>
      </c>
      <c r="F417" s="39">
        <v>0</v>
      </c>
      <c r="H417" s="39">
        <v>0</v>
      </c>
      <c r="I417" s="39">
        <v>0</v>
      </c>
      <c r="J417" s="39">
        <v>0</v>
      </c>
      <c r="K417" s="39">
        <v>0</v>
      </c>
      <c r="L417" s="39">
        <v>0</v>
      </c>
      <c r="M417" s="39">
        <v>1</v>
      </c>
      <c r="N417" s="39">
        <v>1</v>
      </c>
      <c r="O417" s="39">
        <v>1</v>
      </c>
      <c r="P417" s="39">
        <v>1</v>
      </c>
      <c r="Q417" s="39">
        <v>0</v>
      </c>
      <c r="R417" s="39">
        <v>0</v>
      </c>
      <c r="S417" s="39">
        <v>0</v>
      </c>
      <c r="T417" s="39">
        <v>0</v>
      </c>
      <c r="U417" s="39">
        <v>1</v>
      </c>
      <c r="V417" s="39">
        <v>1</v>
      </c>
      <c r="W417" s="39">
        <v>1</v>
      </c>
      <c r="X417" s="39">
        <v>0</v>
      </c>
      <c r="Y417" s="39">
        <v>1</v>
      </c>
      <c r="Z417" s="39">
        <v>0</v>
      </c>
      <c r="AA417" s="39">
        <v>0</v>
      </c>
      <c r="AB417" s="39">
        <v>0</v>
      </c>
      <c r="AC417" s="39">
        <v>0</v>
      </c>
      <c r="AD417" s="39">
        <v>0</v>
      </c>
      <c r="AE417" s="39">
        <v>0</v>
      </c>
      <c r="AF417" s="39">
        <v>0</v>
      </c>
      <c r="AG417" s="39">
        <v>1</v>
      </c>
      <c r="AH417" s="39">
        <v>0</v>
      </c>
      <c r="AI417" s="39">
        <v>0</v>
      </c>
      <c r="AJ417" s="39">
        <v>0</v>
      </c>
    </row>
    <row r="418" spans="1:36" s="39" customFormat="1" ht="10.8" customHeight="1" x14ac:dyDescent="0.2">
      <c r="A418" s="39" t="s">
        <v>163</v>
      </c>
      <c r="B418" s="14" t="s">
        <v>167</v>
      </c>
      <c r="C418" s="14" t="s">
        <v>166</v>
      </c>
      <c r="D418" s="14" t="s">
        <v>478</v>
      </c>
      <c r="E418" s="39">
        <v>0</v>
      </c>
      <c r="F418" s="39">
        <v>0</v>
      </c>
      <c r="H418" s="39">
        <v>0</v>
      </c>
      <c r="I418" s="39">
        <v>0</v>
      </c>
      <c r="J418" s="39">
        <v>0</v>
      </c>
      <c r="K418" s="39">
        <v>0</v>
      </c>
      <c r="L418" s="39">
        <v>0</v>
      </c>
      <c r="M418" s="39">
        <v>1</v>
      </c>
      <c r="N418" s="39">
        <v>1</v>
      </c>
      <c r="O418" s="39">
        <v>1</v>
      </c>
      <c r="P418" s="39">
        <v>1</v>
      </c>
      <c r="Q418" s="39">
        <v>0</v>
      </c>
      <c r="R418" s="39">
        <v>0</v>
      </c>
      <c r="S418" s="39">
        <v>0</v>
      </c>
      <c r="T418" s="39">
        <v>0</v>
      </c>
      <c r="U418" s="39">
        <v>0</v>
      </c>
      <c r="V418" s="39">
        <v>0</v>
      </c>
      <c r="W418" s="39">
        <v>0</v>
      </c>
      <c r="X418" s="39">
        <v>0</v>
      </c>
      <c r="Y418" s="39">
        <v>0</v>
      </c>
      <c r="Z418" s="39">
        <v>0</v>
      </c>
      <c r="AA418" s="39">
        <v>0</v>
      </c>
      <c r="AB418" s="39">
        <v>0</v>
      </c>
      <c r="AC418" s="39">
        <v>1</v>
      </c>
      <c r="AD418" s="39">
        <v>0</v>
      </c>
      <c r="AE418" s="39">
        <v>0</v>
      </c>
      <c r="AF418" s="39">
        <v>0</v>
      </c>
      <c r="AG418" s="39">
        <v>1</v>
      </c>
      <c r="AH418" s="39">
        <v>0</v>
      </c>
      <c r="AI418" s="39">
        <v>0</v>
      </c>
      <c r="AJ418" s="39">
        <v>0</v>
      </c>
    </row>
    <row r="419" spans="1:36" s="39" customFormat="1" ht="10.8" customHeight="1" x14ac:dyDescent="0.2">
      <c r="A419" s="39" t="s">
        <v>163</v>
      </c>
      <c r="B419" s="14" t="s">
        <v>167</v>
      </c>
      <c r="C419" s="14" t="s">
        <v>166</v>
      </c>
      <c r="D419" s="14" t="s">
        <v>721</v>
      </c>
      <c r="E419" s="39">
        <v>0</v>
      </c>
      <c r="F419" s="39">
        <v>0</v>
      </c>
      <c r="H419" s="39">
        <v>0</v>
      </c>
      <c r="I419" s="39">
        <v>0</v>
      </c>
      <c r="J419" s="39">
        <v>0</v>
      </c>
      <c r="K419" s="39">
        <v>0</v>
      </c>
      <c r="L419" s="39">
        <v>0</v>
      </c>
      <c r="M419" s="39">
        <v>0</v>
      </c>
      <c r="N419" s="39">
        <v>0</v>
      </c>
      <c r="O419" s="39">
        <v>0</v>
      </c>
      <c r="P419" s="39">
        <v>0</v>
      </c>
      <c r="Q419" s="39">
        <v>0</v>
      </c>
      <c r="R419" s="39">
        <v>0</v>
      </c>
      <c r="S419" s="39">
        <v>0</v>
      </c>
      <c r="T419" s="39">
        <v>0</v>
      </c>
      <c r="U419" s="39">
        <v>0</v>
      </c>
      <c r="V419" s="39">
        <v>0</v>
      </c>
      <c r="W419" s="39">
        <v>0</v>
      </c>
      <c r="X419" s="39">
        <v>0</v>
      </c>
      <c r="Y419" s="39">
        <v>0</v>
      </c>
      <c r="Z419" s="39">
        <v>0</v>
      </c>
      <c r="AA419" s="39">
        <v>0</v>
      </c>
      <c r="AB419" s="39">
        <v>0</v>
      </c>
      <c r="AC419" s="39">
        <v>0</v>
      </c>
      <c r="AD419" s="39">
        <v>0</v>
      </c>
      <c r="AE419" s="39">
        <v>0</v>
      </c>
      <c r="AF419" s="39">
        <v>0</v>
      </c>
      <c r="AG419" s="39">
        <v>2</v>
      </c>
      <c r="AH419" s="39">
        <v>0</v>
      </c>
      <c r="AI419" s="39">
        <v>0</v>
      </c>
      <c r="AJ419" s="39">
        <v>0</v>
      </c>
    </row>
    <row r="420" spans="1:36" s="39" customFormat="1" ht="10.8" customHeight="1" x14ac:dyDescent="0.2">
      <c r="A420" s="39" t="s">
        <v>163</v>
      </c>
      <c r="B420" s="14" t="s">
        <v>167</v>
      </c>
      <c r="C420" s="187" t="s">
        <v>553</v>
      </c>
      <c r="D420" s="187"/>
      <c r="E420" s="207">
        <v>0</v>
      </c>
      <c r="F420" s="207">
        <v>0</v>
      </c>
      <c r="G420" s="207"/>
      <c r="H420" s="207">
        <v>0</v>
      </c>
      <c r="I420" s="207">
        <v>0</v>
      </c>
      <c r="J420" s="207">
        <v>0</v>
      </c>
      <c r="K420" s="207">
        <v>0</v>
      </c>
      <c r="L420" s="207">
        <v>0</v>
      </c>
      <c r="M420" s="207">
        <v>2</v>
      </c>
      <c r="N420" s="207">
        <v>2</v>
      </c>
      <c r="O420" s="207">
        <v>2</v>
      </c>
      <c r="P420" s="207">
        <v>2</v>
      </c>
      <c r="Q420" s="207">
        <v>1</v>
      </c>
      <c r="R420" s="207">
        <v>1</v>
      </c>
      <c r="S420" s="207">
        <v>0</v>
      </c>
      <c r="T420" s="207">
        <v>0</v>
      </c>
      <c r="U420" s="207">
        <v>1</v>
      </c>
      <c r="V420" s="207">
        <v>1</v>
      </c>
      <c r="W420" s="207">
        <v>1</v>
      </c>
      <c r="X420" s="207">
        <v>0</v>
      </c>
      <c r="Y420" s="207">
        <v>1</v>
      </c>
      <c r="Z420" s="207">
        <v>0</v>
      </c>
      <c r="AA420" s="207">
        <v>0</v>
      </c>
      <c r="AB420" s="207">
        <v>0</v>
      </c>
      <c r="AC420" s="207">
        <v>1</v>
      </c>
      <c r="AD420" s="207">
        <v>0</v>
      </c>
      <c r="AE420" s="207">
        <v>2</v>
      </c>
      <c r="AF420" s="207">
        <v>10</v>
      </c>
      <c r="AG420" s="207">
        <v>4</v>
      </c>
      <c r="AH420" s="207">
        <v>0</v>
      </c>
      <c r="AI420" s="207">
        <v>0</v>
      </c>
      <c r="AJ420" s="207">
        <v>1</v>
      </c>
    </row>
    <row r="421" spans="1:36" s="39" customFormat="1" ht="10.8" customHeight="1" x14ac:dyDescent="0.2">
      <c r="A421" s="39" t="s">
        <v>163</v>
      </c>
      <c r="B421" s="14" t="s">
        <v>167</v>
      </c>
      <c r="C421" s="14" t="s">
        <v>185</v>
      </c>
      <c r="D421" s="14" t="s">
        <v>338</v>
      </c>
      <c r="E421" s="39">
        <v>0</v>
      </c>
      <c r="F421" s="39">
        <v>0</v>
      </c>
      <c r="H421" s="39">
        <v>0</v>
      </c>
      <c r="I421" s="39">
        <v>0</v>
      </c>
      <c r="J421" s="39">
        <v>0</v>
      </c>
      <c r="K421" s="39">
        <v>0</v>
      </c>
      <c r="L421" s="39">
        <v>0</v>
      </c>
      <c r="M421" s="39">
        <v>2</v>
      </c>
      <c r="N421" s="39">
        <v>1</v>
      </c>
      <c r="O421" s="39">
        <v>2</v>
      </c>
      <c r="P421" s="39">
        <v>2</v>
      </c>
      <c r="Q421" s="39">
        <v>1</v>
      </c>
      <c r="R421" s="39">
        <v>1</v>
      </c>
      <c r="S421" s="39">
        <v>0</v>
      </c>
      <c r="T421" s="39">
        <v>0</v>
      </c>
      <c r="U421" s="39">
        <v>1</v>
      </c>
      <c r="V421" s="39">
        <v>0</v>
      </c>
      <c r="W421" s="39">
        <v>1</v>
      </c>
      <c r="X421" s="39">
        <v>0</v>
      </c>
      <c r="Y421" s="39">
        <v>3</v>
      </c>
      <c r="Z421" s="39">
        <v>0</v>
      </c>
      <c r="AA421" s="39">
        <v>2</v>
      </c>
      <c r="AB421" s="39">
        <v>2</v>
      </c>
      <c r="AC421" s="39">
        <v>3</v>
      </c>
      <c r="AD421" s="39">
        <v>2</v>
      </c>
      <c r="AE421" s="39">
        <v>0</v>
      </c>
      <c r="AF421" s="39">
        <v>0</v>
      </c>
      <c r="AG421" s="39">
        <v>0</v>
      </c>
      <c r="AH421" s="39">
        <v>0</v>
      </c>
      <c r="AI421" s="39">
        <v>0</v>
      </c>
      <c r="AJ421" s="39">
        <v>0</v>
      </c>
    </row>
    <row r="422" spans="1:36" s="39" customFormat="1" ht="10.8" customHeight="1" x14ac:dyDescent="0.2">
      <c r="A422" s="39" t="s">
        <v>163</v>
      </c>
      <c r="B422" s="14" t="s">
        <v>167</v>
      </c>
      <c r="C422" s="14" t="s">
        <v>185</v>
      </c>
      <c r="D422" s="14" t="s">
        <v>460</v>
      </c>
      <c r="E422" s="39">
        <v>0</v>
      </c>
      <c r="F422" s="39">
        <v>0</v>
      </c>
      <c r="H422" s="39">
        <v>0</v>
      </c>
      <c r="I422" s="39">
        <v>0</v>
      </c>
      <c r="J422" s="39">
        <v>0</v>
      </c>
      <c r="K422" s="39">
        <v>0</v>
      </c>
      <c r="L422" s="39">
        <v>0</v>
      </c>
      <c r="M422" s="39">
        <v>1</v>
      </c>
      <c r="N422" s="39">
        <v>1</v>
      </c>
      <c r="O422" s="39">
        <v>1</v>
      </c>
      <c r="P422" s="39">
        <v>1</v>
      </c>
      <c r="Q422" s="39">
        <v>0</v>
      </c>
      <c r="R422" s="39">
        <v>0</v>
      </c>
      <c r="S422" s="39">
        <v>0</v>
      </c>
      <c r="T422" s="39">
        <v>0</v>
      </c>
      <c r="U422" s="39">
        <v>2</v>
      </c>
      <c r="V422" s="39">
        <v>1</v>
      </c>
      <c r="W422" s="39">
        <v>2</v>
      </c>
      <c r="X422" s="39">
        <v>0</v>
      </c>
      <c r="Y422" s="39">
        <v>0</v>
      </c>
      <c r="Z422" s="39">
        <v>1</v>
      </c>
      <c r="AA422" s="39">
        <v>2</v>
      </c>
      <c r="AB422" s="39">
        <v>2</v>
      </c>
      <c r="AC422" s="39">
        <v>0</v>
      </c>
      <c r="AD422" s="39">
        <v>0</v>
      </c>
      <c r="AE422" s="39">
        <v>0</v>
      </c>
      <c r="AF422" s="39">
        <v>0</v>
      </c>
      <c r="AG422" s="39">
        <v>12</v>
      </c>
      <c r="AH422" s="39">
        <v>0</v>
      </c>
      <c r="AI422" s="39">
        <v>0</v>
      </c>
      <c r="AJ422" s="39">
        <v>0</v>
      </c>
    </row>
    <row r="423" spans="1:36" s="39" customFormat="1" ht="10.8" customHeight="1" x14ac:dyDescent="0.2">
      <c r="A423" s="39" t="s">
        <v>163</v>
      </c>
      <c r="B423" s="14" t="s">
        <v>167</v>
      </c>
      <c r="C423" s="187" t="s">
        <v>554</v>
      </c>
      <c r="D423" s="187"/>
      <c r="E423" s="207">
        <v>0</v>
      </c>
      <c r="F423" s="207">
        <v>0</v>
      </c>
      <c r="G423" s="207"/>
      <c r="H423" s="207">
        <v>0</v>
      </c>
      <c r="I423" s="207">
        <v>0</v>
      </c>
      <c r="J423" s="207">
        <v>0</v>
      </c>
      <c r="K423" s="207">
        <v>0</v>
      </c>
      <c r="L423" s="207">
        <v>0</v>
      </c>
      <c r="M423" s="207">
        <v>3</v>
      </c>
      <c r="N423" s="207">
        <v>2</v>
      </c>
      <c r="O423" s="207">
        <v>3</v>
      </c>
      <c r="P423" s="207">
        <v>3</v>
      </c>
      <c r="Q423" s="207">
        <v>1</v>
      </c>
      <c r="R423" s="207">
        <v>1</v>
      </c>
      <c r="S423" s="207">
        <v>0</v>
      </c>
      <c r="T423" s="207">
        <v>0</v>
      </c>
      <c r="U423" s="207">
        <v>3</v>
      </c>
      <c r="V423" s="207">
        <v>1</v>
      </c>
      <c r="W423" s="207">
        <v>3</v>
      </c>
      <c r="X423" s="207">
        <v>0</v>
      </c>
      <c r="Y423" s="207">
        <v>3</v>
      </c>
      <c r="Z423" s="207">
        <v>1</v>
      </c>
      <c r="AA423" s="207">
        <v>4</v>
      </c>
      <c r="AB423" s="207">
        <v>4</v>
      </c>
      <c r="AC423" s="207">
        <v>3</v>
      </c>
      <c r="AD423" s="207">
        <v>2</v>
      </c>
      <c r="AE423" s="207">
        <v>0</v>
      </c>
      <c r="AF423" s="207">
        <v>0</v>
      </c>
      <c r="AG423" s="207">
        <v>12</v>
      </c>
      <c r="AH423" s="207">
        <v>0</v>
      </c>
      <c r="AI423" s="207">
        <v>0</v>
      </c>
      <c r="AJ423" s="207">
        <v>0</v>
      </c>
    </row>
    <row r="424" spans="1:36" s="39" customFormat="1" ht="10.8" customHeight="1" x14ac:dyDescent="0.2">
      <c r="A424" s="39" t="s">
        <v>163</v>
      </c>
      <c r="B424" s="14" t="s">
        <v>167</v>
      </c>
      <c r="C424" s="14" t="s">
        <v>181</v>
      </c>
      <c r="D424" s="14" t="s">
        <v>338</v>
      </c>
      <c r="E424" s="39">
        <v>1</v>
      </c>
      <c r="F424" s="39">
        <v>0</v>
      </c>
      <c r="H424" s="39">
        <v>0</v>
      </c>
      <c r="I424" s="39">
        <v>1</v>
      </c>
      <c r="J424" s="39">
        <v>1</v>
      </c>
      <c r="K424" s="39">
        <v>0</v>
      </c>
      <c r="L424" s="39">
        <v>1</v>
      </c>
      <c r="M424" s="39">
        <v>4</v>
      </c>
      <c r="N424" s="39">
        <v>2</v>
      </c>
      <c r="O424" s="39">
        <v>0</v>
      </c>
      <c r="P424" s="39">
        <v>3</v>
      </c>
      <c r="Q424" s="39">
        <v>1</v>
      </c>
      <c r="R424" s="39">
        <v>1</v>
      </c>
      <c r="S424" s="39">
        <v>0</v>
      </c>
      <c r="T424" s="39">
        <v>0</v>
      </c>
      <c r="U424" s="39">
        <v>4</v>
      </c>
      <c r="V424" s="39">
        <v>4</v>
      </c>
      <c r="W424" s="39">
        <v>2</v>
      </c>
      <c r="X424" s="39">
        <v>0</v>
      </c>
      <c r="Y424" s="39">
        <v>4</v>
      </c>
      <c r="Z424" s="39">
        <v>3</v>
      </c>
      <c r="AA424" s="39">
        <v>3</v>
      </c>
      <c r="AB424" s="39">
        <v>0</v>
      </c>
      <c r="AC424" s="39">
        <v>2</v>
      </c>
      <c r="AD424" s="39">
        <v>1</v>
      </c>
      <c r="AE424" s="39">
        <v>0</v>
      </c>
      <c r="AF424" s="39">
        <v>12</v>
      </c>
      <c r="AG424" s="39">
        <v>0</v>
      </c>
      <c r="AH424" s="39">
        <v>0</v>
      </c>
      <c r="AI424" s="39">
        <v>0</v>
      </c>
      <c r="AJ424" s="39">
        <v>1</v>
      </c>
    </row>
    <row r="425" spans="1:36" s="39" customFormat="1" ht="10.8" customHeight="1" x14ac:dyDescent="0.2">
      <c r="A425" s="39" t="s">
        <v>163</v>
      </c>
      <c r="B425" s="14" t="s">
        <v>167</v>
      </c>
      <c r="C425" s="14" t="s">
        <v>181</v>
      </c>
      <c r="D425" s="14" t="s">
        <v>460</v>
      </c>
      <c r="E425" s="39">
        <v>2</v>
      </c>
      <c r="F425" s="39">
        <v>0</v>
      </c>
      <c r="H425" s="39">
        <v>1</v>
      </c>
      <c r="I425" s="39">
        <v>2</v>
      </c>
      <c r="J425" s="39">
        <v>2</v>
      </c>
      <c r="K425" s="39">
        <v>2</v>
      </c>
      <c r="L425" s="39">
        <v>2</v>
      </c>
      <c r="M425" s="39">
        <v>2</v>
      </c>
      <c r="N425" s="39">
        <v>1</v>
      </c>
      <c r="O425" s="39">
        <v>3</v>
      </c>
      <c r="P425" s="39">
        <v>2</v>
      </c>
      <c r="Q425" s="39">
        <v>1</v>
      </c>
      <c r="R425" s="39">
        <v>1</v>
      </c>
      <c r="S425" s="39">
        <v>0</v>
      </c>
      <c r="T425" s="39">
        <v>0</v>
      </c>
      <c r="U425" s="39">
        <v>3</v>
      </c>
      <c r="V425" s="39">
        <v>2</v>
      </c>
      <c r="W425" s="39">
        <v>1</v>
      </c>
      <c r="X425" s="39">
        <v>0</v>
      </c>
      <c r="Y425" s="39">
        <v>2</v>
      </c>
      <c r="Z425" s="39">
        <v>1</v>
      </c>
      <c r="AA425" s="39">
        <v>2</v>
      </c>
      <c r="AB425" s="39">
        <v>3</v>
      </c>
      <c r="AC425" s="39">
        <v>3</v>
      </c>
      <c r="AD425" s="39">
        <v>2</v>
      </c>
      <c r="AE425" s="39">
        <v>0</v>
      </c>
      <c r="AF425" s="39">
        <v>0</v>
      </c>
      <c r="AG425" s="39">
        <v>4</v>
      </c>
      <c r="AH425" s="39">
        <v>0</v>
      </c>
      <c r="AI425" s="39">
        <v>0</v>
      </c>
      <c r="AJ425" s="39">
        <v>0</v>
      </c>
    </row>
    <row r="426" spans="1:36" s="39" customFormat="1" ht="10.8" customHeight="1" x14ac:dyDescent="0.2">
      <c r="A426" s="39" t="s">
        <v>163</v>
      </c>
      <c r="B426" s="14" t="s">
        <v>167</v>
      </c>
      <c r="C426" s="14" t="s">
        <v>181</v>
      </c>
      <c r="D426" s="14" t="s">
        <v>478</v>
      </c>
      <c r="E426" s="39">
        <v>1</v>
      </c>
      <c r="F426" s="39">
        <v>0</v>
      </c>
      <c r="H426" s="39">
        <v>1</v>
      </c>
      <c r="I426" s="39">
        <v>2</v>
      </c>
      <c r="J426" s="39">
        <v>3</v>
      </c>
      <c r="K426" s="39">
        <v>3</v>
      </c>
      <c r="L426" s="39">
        <v>3</v>
      </c>
      <c r="M426" s="39">
        <v>1</v>
      </c>
      <c r="N426" s="39">
        <v>1</v>
      </c>
      <c r="O426" s="39">
        <v>0</v>
      </c>
      <c r="P426" s="39">
        <v>1</v>
      </c>
      <c r="Q426" s="39">
        <v>2</v>
      </c>
      <c r="R426" s="39">
        <v>3</v>
      </c>
      <c r="S426" s="39">
        <v>0</v>
      </c>
      <c r="T426" s="39">
        <v>0</v>
      </c>
      <c r="U426" s="39">
        <v>5</v>
      </c>
      <c r="V426" s="39">
        <v>5</v>
      </c>
      <c r="W426" s="39">
        <v>0</v>
      </c>
      <c r="X426" s="39">
        <v>0</v>
      </c>
      <c r="Y426" s="39">
        <v>1</v>
      </c>
      <c r="Z426" s="39">
        <v>1</v>
      </c>
      <c r="AA426" s="39">
        <v>2</v>
      </c>
      <c r="AB426" s="39">
        <v>3</v>
      </c>
      <c r="AC426" s="39">
        <v>2</v>
      </c>
      <c r="AD426" s="39">
        <v>2</v>
      </c>
      <c r="AE426" s="39">
        <v>0</v>
      </c>
      <c r="AF426" s="39">
        <v>0</v>
      </c>
      <c r="AG426" s="39">
        <v>3</v>
      </c>
      <c r="AH426" s="39">
        <v>0</v>
      </c>
      <c r="AI426" s="39">
        <v>0</v>
      </c>
      <c r="AJ426" s="39">
        <v>1</v>
      </c>
    </row>
    <row r="427" spans="1:36" s="39" customFormat="1" ht="10.8" customHeight="1" x14ac:dyDescent="0.2">
      <c r="A427" s="39" t="s">
        <v>163</v>
      </c>
      <c r="B427" s="14" t="s">
        <v>167</v>
      </c>
      <c r="C427" s="14" t="s">
        <v>181</v>
      </c>
      <c r="D427" s="14" t="s">
        <v>721</v>
      </c>
      <c r="E427" s="39">
        <v>0</v>
      </c>
      <c r="F427" s="39">
        <v>0</v>
      </c>
      <c r="H427" s="39">
        <v>0</v>
      </c>
      <c r="I427" s="39">
        <v>1</v>
      </c>
      <c r="J427" s="39">
        <v>1</v>
      </c>
      <c r="K427" s="39">
        <v>0</v>
      </c>
      <c r="L427" s="39">
        <v>0</v>
      </c>
      <c r="M427" s="39">
        <v>1</v>
      </c>
      <c r="N427" s="39">
        <v>1</v>
      </c>
      <c r="O427" s="39">
        <v>1</v>
      </c>
      <c r="P427" s="39">
        <v>1</v>
      </c>
      <c r="Q427" s="39">
        <v>1</v>
      </c>
      <c r="R427" s="39">
        <v>0</v>
      </c>
      <c r="S427" s="39">
        <v>0</v>
      </c>
      <c r="T427" s="39">
        <v>0</v>
      </c>
      <c r="U427" s="39">
        <v>1</v>
      </c>
      <c r="V427" s="39">
        <v>1</v>
      </c>
      <c r="W427" s="39">
        <v>0</v>
      </c>
      <c r="X427" s="39">
        <v>0</v>
      </c>
      <c r="Y427" s="39">
        <v>2</v>
      </c>
      <c r="Z427" s="39">
        <v>1</v>
      </c>
      <c r="AA427" s="39">
        <v>1</v>
      </c>
      <c r="AB427" s="39">
        <v>1</v>
      </c>
      <c r="AC427" s="39">
        <v>1</v>
      </c>
      <c r="AD427" s="39">
        <v>1</v>
      </c>
      <c r="AE427" s="39">
        <v>0</v>
      </c>
      <c r="AF427" s="39">
        <v>0</v>
      </c>
      <c r="AG427" s="39">
        <v>4</v>
      </c>
      <c r="AH427" s="39">
        <v>0</v>
      </c>
      <c r="AI427" s="39">
        <v>0</v>
      </c>
      <c r="AJ427" s="39">
        <v>0</v>
      </c>
    </row>
    <row r="428" spans="1:36" s="39" customFormat="1" ht="10.8" customHeight="1" x14ac:dyDescent="0.2">
      <c r="A428" s="39" t="s">
        <v>163</v>
      </c>
      <c r="B428" s="14" t="s">
        <v>167</v>
      </c>
      <c r="C428" s="187" t="s">
        <v>555</v>
      </c>
      <c r="D428" s="187"/>
      <c r="E428" s="207">
        <v>4</v>
      </c>
      <c r="F428" s="207">
        <v>0</v>
      </c>
      <c r="G428" s="207"/>
      <c r="H428" s="207">
        <v>2</v>
      </c>
      <c r="I428" s="207">
        <v>6</v>
      </c>
      <c r="J428" s="207">
        <v>7</v>
      </c>
      <c r="K428" s="207">
        <v>5</v>
      </c>
      <c r="L428" s="207">
        <v>6</v>
      </c>
      <c r="M428" s="207">
        <v>8</v>
      </c>
      <c r="N428" s="207">
        <v>5</v>
      </c>
      <c r="O428" s="207">
        <v>4</v>
      </c>
      <c r="P428" s="207">
        <v>7</v>
      </c>
      <c r="Q428" s="207">
        <v>5</v>
      </c>
      <c r="R428" s="207">
        <v>5</v>
      </c>
      <c r="S428" s="207">
        <v>0</v>
      </c>
      <c r="T428" s="207">
        <v>0</v>
      </c>
      <c r="U428" s="207">
        <v>13</v>
      </c>
      <c r="V428" s="207">
        <v>12</v>
      </c>
      <c r="W428" s="207">
        <v>3</v>
      </c>
      <c r="X428" s="207">
        <v>0</v>
      </c>
      <c r="Y428" s="207">
        <v>9</v>
      </c>
      <c r="Z428" s="207">
        <v>6</v>
      </c>
      <c r="AA428" s="207">
        <v>8</v>
      </c>
      <c r="AB428" s="207">
        <v>7</v>
      </c>
      <c r="AC428" s="207">
        <v>8</v>
      </c>
      <c r="AD428" s="207">
        <v>6</v>
      </c>
      <c r="AE428" s="207">
        <v>0</v>
      </c>
      <c r="AF428" s="207">
        <v>12</v>
      </c>
      <c r="AG428" s="207">
        <v>11</v>
      </c>
      <c r="AH428" s="207">
        <v>0</v>
      </c>
      <c r="AI428" s="207">
        <v>0</v>
      </c>
      <c r="AJ428" s="207">
        <v>2</v>
      </c>
    </row>
    <row r="429" spans="1:36" s="39" customFormat="1" ht="10.8" customHeight="1" x14ac:dyDescent="0.2">
      <c r="A429" s="39" t="s">
        <v>163</v>
      </c>
      <c r="B429" s="14" t="s">
        <v>167</v>
      </c>
      <c r="C429" s="14" t="s">
        <v>414</v>
      </c>
      <c r="D429" s="14" t="s">
        <v>338</v>
      </c>
      <c r="E429" s="39">
        <v>1</v>
      </c>
      <c r="F429" s="39">
        <v>0</v>
      </c>
      <c r="H429" s="39">
        <v>1</v>
      </c>
      <c r="I429" s="39">
        <v>0</v>
      </c>
      <c r="J429" s="39">
        <v>0</v>
      </c>
      <c r="K429" s="39">
        <v>0</v>
      </c>
      <c r="L429" s="39">
        <v>0</v>
      </c>
      <c r="M429" s="39">
        <v>1</v>
      </c>
      <c r="N429" s="39">
        <v>1</v>
      </c>
      <c r="O429" s="39">
        <v>1</v>
      </c>
      <c r="P429" s="39">
        <v>1</v>
      </c>
      <c r="Q429" s="39">
        <v>0</v>
      </c>
      <c r="R429" s="39">
        <v>0</v>
      </c>
      <c r="S429" s="39">
        <v>0</v>
      </c>
      <c r="T429" s="39">
        <v>0</v>
      </c>
      <c r="U429" s="39">
        <v>1</v>
      </c>
      <c r="V429" s="39">
        <v>1</v>
      </c>
      <c r="W429" s="39">
        <v>1</v>
      </c>
      <c r="X429" s="39">
        <v>0</v>
      </c>
      <c r="Y429" s="39">
        <v>1</v>
      </c>
      <c r="Z429" s="39">
        <v>0</v>
      </c>
      <c r="AA429" s="39">
        <v>2</v>
      </c>
      <c r="AB429" s="39">
        <v>2</v>
      </c>
      <c r="AC429" s="39">
        <v>1</v>
      </c>
      <c r="AD429" s="39">
        <v>0</v>
      </c>
      <c r="AE429" s="39">
        <v>0</v>
      </c>
      <c r="AF429" s="39">
        <v>0</v>
      </c>
      <c r="AG429" s="39">
        <v>0</v>
      </c>
      <c r="AH429" s="39">
        <v>0</v>
      </c>
      <c r="AI429" s="39">
        <v>0</v>
      </c>
      <c r="AJ429" s="39">
        <v>2</v>
      </c>
    </row>
    <row r="430" spans="1:36" s="39" customFormat="1" ht="10.8" customHeight="1" x14ac:dyDescent="0.2">
      <c r="A430" s="39" t="s">
        <v>163</v>
      </c>
      <c r="B430" s="14" t="s">
        <v>167</v>
      </c>
      <c r="C430" s="14" t="s">
        <v>414</v>
      </c>
      <c r="D430" s="14" t="s">
        <v>460</v>
      </c>
      <c r="E430" s="39">
        <v>1</v>
      </c>
      <c r="F430" s="39">
        <v>0</v>
      </c>
      <c r="H430" s="39">
        <v>2</v>
      </c>
      <c r="I430" s="39">
        <v>0</v>
      </c>
      <c r="J430" s="39">
        <v>0</v>
      </c>
      <c r="K430" s="39">
        <v>0</v>
      </c>
      <c r="L430" s="39">
        <v>0</v>
      </c>
      <c r="M430" s="39">
        <v>1</v>
      </c>
      <c r="N430" s="39">
        <v>2</v>
      </c>
      <c r="O430" s="39">
        <v>1</v>
      </c>
      <c r="P430" s="39">
        <v>1</v>
      </c>
      <c r="Q430" s="39">
        <v>1</v>
      </c>
      <c r="R430" s="39">
        <v>1</v>
      </c>
      <c r="S430" s="39">
        <v>0</v>
      </c>
      <c r="T430" s="39">
        <v>0</v>
      </c>
      <c r="U430" s="39">
        <v>1</v>
      </c>
      <c r="V430" s="39">
        <v>2</v>
      </c>
      <c r="W430" s="39">
        <v>2</v>
      </c>
      <c r="X430" s="39">
        <v>0</v>
      </c>
      <c r="Y430" s="39">
        <v>1</v>
      </c>
      <c r="Z430" s="39">
        <v>1</v>
      </c>
      <c r="AA430" s="39">
        <v>2</v>
      </c>
      <c r="AB430" s="39">
        <v>2</v>
      </c>
      <c r="AC430" s="39">
        <v>1</v>
      </c>
      <c r="AD430" s="39">
        <v>0</v>
      </c>
      <c r="AE430" s="39">
        <v>0</v>
      </c>
      <c r="AF430" s="39">
        <v>0</v>
      </c>
      <c r="AG430" s="39">
        <v>10</v>
      </c>
      <c r="AH430" s="39">
        <v>0</v>
      </c>
      <c r="AI430" s="39">
        <v>0</v>
      </c>
      <c r="AJ430" s="39">
        <v>0</v>
      </c>
    </row>
    <row r="431" spans="1:36" s="39" customFormat="1" ht="10.8" customHeight="1" x14ac:dyDescent="0.2">
      <c r="A431" s="39" t="s">
        <v>163</v>
      </c>
      <c r="B431" s="14" t="s">
        <v>167</v>
      </c>
      <c r="C431" s="14" t="s">
        <v>414</v>
      </c>
      <c r="D431" s="14" t="s">
        <v>478</v>
      </c>
      <c r="E431" s="39">
        <v>2</v>
      </c>
      <c r="F431" s="39">
        <v>0</v>
      </c>
      <c r="H431" s="39">
        <v>0</v>
      </c>
      <c r="I431" s="39">
        <v>1</v>
      </c>
      <c r="J431" s="39">
        <v>1</v>
      </c>
      <c r="K431" s="39">
        <v>1</v>
      </c>
      <c r="L431" s="39">
        <v>1</v>
      </c>
      <c r="M431" s="39">
        <v>0</v>
      </c>
      <c r="N431" s="39">
        <v>0</v>
      </c>
      <c r="O431" s="39">
        <v>0</v>
      </c>
      <c r="P431" s="39">
        <v>0</v>
      </c>
      <c r="Q431" s="39">
        <v>1</v>
      </c>
      <c r="R431" s="39">
        <v>1</v>
      </c>
      <c r="S431" s="39">
        <v>0</v>
      </c>
      <c r="T431" s="39">
        <v>0</v>
      </c>
      <c r="U431" s="39">
        <v>3</v>
      </c>
      <c r="V431" s="39">
        <v>3</v>
      </c>
      <c r="W431" s="39">
        <v>4</v>
      </c>
      <c r="X431" s="39">
        <v>0</v>
      </c>
      <c r="Y431" s="39">
        <v>4</v>
      </c>
      <c r="Z431" s="39">
        <v>0</v>
      </c>
      <c r="AA431" s="39">
        <v>0</v>
      </c>
      <c r="AB431" s="39">
        <v>0</v>
      </c>
      <c r="AC431" s="39">
        <v>1</v>
      </c>
      <c r="AD431" s="39">
        <v>1</v>
      </c>
      <c r="AE431" s="39">
        <v>0</v>
      </c>
      <c r="AF431" s="39">
        <v>0</v>
      </c>
      <c r="AG431" s="39">
        <v>5</v>
      </c>
      <c r="AH431" s="39">
        <v>0</v>
      </c>
      <c r="AI431" s="39">
        <v>0</v>
      </c>
      <c r="AJ431" s="39">
        <v>1</v>
      </c>
    </row>
    <row r="432" spans="1:36" s="39" customFormat="1" ht="10.8" customHeight="1" x14ac:dyDescent="0.2">
      <c r="A432" s="39" t="s">
        <v>163</v>
      </c>
      <c r="B432" s="14" t="s">
        <v>167</v>
      </c>
      <c r="C432" s="14" t="s">
        <v>414</v>
      </c>
      <c r="D432" s="14" t="s">
        <v>721</v>
      </c>
      <c r="E432" s="39">
        <v>1</v>
      </c>
      <c r="F432" s="39">
        <v>0</v>
      </c>
      <c r="H432" s="39">
        <v>0</v>
      </c>
      <c r="I432" s="39">
        <v>2</v>
      </c>
      <c r="J432" s="39">
        <v>2</v>
      </c>
      <c r="K432" s="39">
        <v>2</v>
      </c>
      <c r="L432" s="39">
        <v>2</v>
      </c>
      <c r="M432" s="39">
        <v>0</v>
      </c>
      <c r="N432" s="39">
        <v>0</v>
      </c>
      <c r="O432" s="39">
        <v>0</v>
      </c>
      <c r="P432" s="39">
        <v>0</v>
      </c>
      <c r="Q432" s="39">
        <v>1</v>
      </c>
      <c r="R432" s="39">
        <v>1</v>
      </c>
      <c r="S432" s="39">
        <v>0</v>
      </c>
      <c r="T432" s="39">
        <v>0</v>
      </c>
      <c r="U432" s="39">
        <v>1</v>
      </c>
      <c r="V432" s="39">
        <v>0</v>
      </c>
      <c r="W432" s="39">
        <v>1</v>
      </c>
      <c r="X432" s="39">
        <v>0</v>
      </c>
      <c r="Y432" s="39">
        <v>1</v>
      </c>
      <c r="Z432" s="39">
        <v>0</v>
      </c>
      <c r="AA432" s="39">
        <v>0</v>
      </c>
      <c r="AB432" s="39">
        <v>1</v>
      </c>
      <c r="AC432" s="39">
        <v>1</v>
      </c>
      <c r="AD432" s="39">
        <v>1</v>
      </c>
      <c r="AE432" s="39">
        <v>0</v>
      </c>
      <c r="AF432" s="39">
        <v>0</v>
      </c>
      <c r="AG432" s="39">
        <v>7</v>
      </c>
      <c r="AH432" s="39">
        <v>0</v>
      </c>
      <c r="AI432" s="39">
        <v>0</v>
      </c>
      <c r="AJ432" s="39">
        <v>0</v>
      </c>
    </row>
    <row r="433" spans="1:36" s="39" customFormat="1" ht="10.8" customHeight="1" x14ac:dyDescent="0.2">
      <c r="A433" s="39" t="s">
        <v>163</v>
      </c>
      <c r="B433" s="14" t="s">
        <v>167</v>
      </c>
      <c r="C433" s="187" t="s">
        <v>556</v>
      </c>
      <c r="D433" s="187"/>
      <c r="E433" s="207">
        <v>5</v>
      </c>
      <c r="F433" s="207">
        <v>0</v>
      </c>
      <c r="G433" s="207"/>
      <c r="H433" s="207">
        <v>3</v>
      </c>
      <c r="I433" s="207">
        <v>3</v>
      </c>
      <c r="J433" s="207">
        <v>3</v>
      </c>
      <c r="K433" s="207">
        <v>3</v>
      </c>
      <c r="L433" s="207">
        <v>3</v>
      </c>
      <c r="M433" s="207">
        <v>2</v>
      </c>
      <c r="N433" s="207">
        <v>3</v>
      </c>
      <c r="O433" s="207">
        <v>2</v>
      </c>
      <c r="P433" s="207">
        <v>2</v>
      </c>
      <c r="Q433" s="207">
        <v>3</v>
      </c>
      <c r="R433" s="207">
        <v>3</v>
      </c>
      <c r="S433" s="207">
        <v>0</v>
      </c>
      <c r="T433" s="207">
        <v>0</v>
      </c>
      <c r="U433" s="207">
        <v>6</v>
      </c>
      <c r="V433" s="207">
        <v>6</v>
      </c>
      <c r="W433" s="207">
        <v>8</v>
      </c>
      <c r="X433" s="207">
        <v>0</v>
      </c>
      <c r="Y433" s="207">
        <v>7</v>
      </c>
      <c r="Z433" s="207">
        <v>1</v>
      </c>
      <c r="AA433" s="207">
        <v>4</v>
      </c>
      <c r="AB433" s="207">
        <v>5</v>
      </c>
      <c r="AC433" s="207">
        <v>4</v>
      </c>
      <c r="AD433" s="207">
        <v>2</v>
      </c>
      <c r="AE433" s="207">
        <v>0</v>
      </c>
      <c r="AF433" s="207">
        <v>0</v>
      </c>
      <c r="AG433" s="207">
        <v>22</v>
      </c>
      <c r="AH433" s="207">
        <v>0</v>
      </c>
      <c r="AI433" s="207">
        <v>0</v>
      </c>
      <c r="AJ433" s="207">
        <v>3</v>
      </c>
    </row>
    <row r="434" spans="1:36" s="39" customFormat="1" ht="10.8" customHeight="1" x14ac:dyDescent="0.2">
      <c r="A434" s="39" t="s">
        <v>163</v>
      </c>
      <c r="B434" s="186" t="s">
        <v>547</v>
      </c>
      <c r="C434" s="186"/>
      <c r="D434" s="186"/>
      <c r="E434" s="208">
        <v>21</v>
      </c>
      <c r="F434" s="208">
        <v>3</v>
      </c>
      <c r="G434" s="208"/>
      <c r="H434" s="208">
        <v>24</v>
      </c>
      <c r="I434" s="208">
        <v>31</v>
      </c>
      <c r="J434" s="208">
        <v>33</v>
      </c>
      <c r="K434" s="208">
        <v>30</v>
      </c>
      <c r="L434" s="208">
        <v>30</v>
      </c>
      <c r="M434" s="208">
        <v>45</v>
      </c>
      <c r="N434" s="208">
        <v>40</v>
      </c>
      <c r="O434" s="208">
        <v>41</v>
      </c>
      <c r="P434" s="208">
        <v>45</v>
      </c>
      <c r="Q434" s="208">
        <v>41</v>
      </c>
      <c r="R434" s="208">
        <v>39</v>
      </c>
      <c r="S434" s="208">
        <v>3</v>
      </c>
      <c r="T434" s="208">
        <v>0</v>
      </c>
      <c r="U434" s="208">
        <v>48</v>
      </c>
      <c r="V434" s="208">
        <v>53</v>
      </c>
      <c r="W434" s="208">
        <v>47</v>
      </c>
      <c r="X434" s="208">
        <v>0</v>
      </c>
      <c r="Y434" s="208">
        <v>68</v>
      </c>
      <c r="Z434" s="208">
        <v>27</v>
      </c>
      <c r="AA434" s="208">
        <v>48</v>
      </c>
      <c r="AB434" s="208">
        <v>28</v>
      </c>
      <c r="AC434" s="208">
        <v>55</v>
      </c>
      <c r="AD434" s="208">
        <v>35</v>
      </c>
      <c r="AE434" s="208">
        <v>16</v>
      </c>
      <c r="AF434" s="208">
        <v>59</v>
      </c>
      <c r="AG434" s="208">
        <v>283</v>
      </c>
      <c r="AH434" s="208">
        <v>0</v>
      </c>
      <c r="AI434" s="208">
        <v>0</v>
      </c>
      <c r="AJ434" s="208">
        <v>29</v>
      </c>
    </row>
    <row r="435" spans="1:36" s="39" customFormat="1" ht="10.8" customHeight="1" x14ac:dyDescent="0.2">
      <c r="A435" s="39" t="s">
        <v>163</v>
      </c>
      <c r="B435" s="14" t="s">
        <v>169</v>
      </c>
      <c r="C435" s="14" t="s">
        <v>176</v>
      </c>
      <c r="D435" s="14" t="s">
        <v>338</v>
      </c>
      <c r="E435" s="39">
        <v>3</v>
      </c>
      <c r="F435" s="39">
        <v>0</v>
      </c>
      <c r="H435" s="39">
        <v>4</v>
      </c>
      <c r="I435" s="39">
        <v>8</v>
      </c>
      <c r="J435" s="39">
        <v>8</v>
      </c>
      <c r="K435" s="39">
        <v>8</v>
      </c>
      <c r="L435" s="39">
        <v>8</v>
      </c>
      <c r="M435" s="39">
        <v>7</v>
      </c>
      <c r="N435" s="39">
        <v>7</v>
      </c>
      <c r="O435" s="39">
        <v>6</v>
      </c>
      <c r="P435" s="39">
        <v>8</v>
      </c>
      <c r="Q435" s="39">
        <v>8</v>
      </c>
      <c r="R435" s="39">
        <v>8</v>
      </c>
      <c r="S435" s="39">
        <v>0</v>
      </c>
      <c r="T435" s="39">
        <v>0</v>
      </c>
      <c r="U435" s="39">
        <v>7</v>
      </c>
      <c r="V435" s="39">
        <v>6</v>
      </c>
      <c r="W435" s="39">
        <v>8</v>
      </c>
      <c r="X435" s="39">
        <v>0</v>
      </c>
      <c r="Y435" s="39">
        <v>2</v>
      </c>
      <c r="Z435" s="39">
        <v>3</v>
      </c>
      <c r="AA435" s="39">
        <v>9</v>
      </c>
      <c r="AB435" s="39">
        <v>6</v>
      </c>
      <c r="AC435" s="39">
        <v>3</v>
      </c>
      <c r="AD435" s="39">
        <v>6</v>
      </c>
      <c r="AE435" s="39">
        <v>1</v>
      </c>
      <c r="AF435" s="39">
        <v>9</v>
      </c>
      <c r="AG435" s="39">
        <v>2</v>
      </c>
      <c r="AH435" s="39">
        <v>0</v>
      </c>
      <c r="AI435" s="39">
        <v>0</v>
      </c>
      <c r="AJ435" s="39">
        <v>1</v>
      </c>
    </row>
    <row r="436" spans="1:36" s="39" customFormat="1" ht="10.8" customHeight="1" x14ac:dyDescent="0.2">
      <c r="A436" s="39" t="s">
        <v>163</v>
      </c>
      <c r="B436" s="14" t="s">
        <v>169</v>
      </c>
      <c r="C436" s="14" t="s">
        <v>176</v>
      </c>
      <c r="D436" s="14" t="s">
        <v>460</v>
      </c>
      <c r="E436" s="39">
        <v>0</v>
      </c>
      <c r="F436" s="39">
        <v>0</v>
      </c>
      <c r="H436" s="39">
        <v>1</v>
      </c>
      <c r="I436" s="39">
        <v>9</v>
      </c>
      <c r="J436" s="39">
        <v>9</v>
      </c>
      <c r="K436" s="39">
        <v>9</v>
      </c>
      <c r="L436" s="39">
        <v>9</v>
      </c>
      <c r="M436" s="39">
        <v>8</v>
      </c>
      <c r="N436" s="39">
        <v>9</v>
      </c>
      <c r="O436" s="39">
        <v>8</v>
      </c>
      <c r="P436" s="39">
        <v>9</v>
      </c>
      <c r="Q436" s="39">
        <v>15</v>
      </c>
      <c r="R436" s="39">
        <v>15</v>
      </c>
      <c r="S436" s="39">
        <v>0</v>
      </c>
      <c r="T436" s="39">
        <v>0</v>
      </c>
      <c r="U436" s="39">
        <v>8</v>
      </c>
      <c r="V436" s="39">
        <v>9</v>
      </c>
      <c r="W436" s="39">
        <v>5</v>
      </c>
      <c r="X436" s="39">
        <v>0</v>
      </c>
      <c r="Y436" s="39">
        <v>4</v>
      </c>
      <c r="Z436" s="39">
        <v>5</v>
      </c>
      <c r="AA436" s="39">
        <v>6</v>
      </c>
      <c r="AB436" s="39">
        <v>6</v>
      </c>
      <c r="AC436" s="39">
        <v>4</v>
      </c>
      <c r="AD436" s="39">
        <v>5</v>
      </c>
      <c r="AE436" s="39">
        <v>0</v>
      </c>
      <c r="AF436" s="39">
        <v>0</v>
      </c>
      <c r="AG436" s="39">
        <v>7</v>
      </c>
      <c r="AH436" s="39">
        <v>0</v>
      </c>
      <c r="AI436" s="39">
        <v>0</v>
      </c>
      <c r="AJ436" s="39">
        <v>0</v>
      </c>
    </row>
    <row r="437" spans="1:36" s="39" customFormat="1" ht="10.8" customHeight="1" x14ac:dyDescent="0.2">
      <c r="A437" s="39" t="s">
        <v>163</v>
      </c>
      <c r="B437" s="14" t="s">
        <v>169</v>
      </c>
      <c r="C437" s="14" t="s">
        <v>176</v>
      </c>
      <c r="D437" s="14" t="s">
        <v>478</v>
      </c>
      <c r="E437" s="39">
        <v>2</v>
      </c>
      <c r="F437" s="39">
        <v>0</v>
      </c>
      <c r="H437" s="39">
        <v>3</v>
      </c>
      <c r="I437" s="39">
        <v>7</v>
      </c>
      <c r="J437" s="39">
        <v>7</v>
      </c>
      <c r="K437" s="39">
        <v>7</v>
      </c>
      <c r="L437" s="39">
        <v>7</v>
      </c>
      <c r="M437" s="39">
        <v>4</v>
      </c>
      <c r="N437" s="39">
        <v>4</v>
      </c>
      <c r="O437" s="39">
        <v>6</v>
      </c>
      <c r="P437" s="39">
        <v>6</v>
      </c>
      <c r="Q437" s="39">
        <v>3</v>
      </c>
      <c r="R437" s="39">
        <v>3</v>
      </c>
      <c r="S437" s="39">
        <v>0</v>
      </c>
      <c r="T437" s="39">
        <v>0</v>
      </c>
      <c r="U437" s="39">
        <v>13</v>
      </c>
      <c r="V437" s="39">
        <v>18</v>
      </c>
      <c r="W437" s="39">
        <v>5</v>
      </c>
      <c r="X437" s="39">
        <v>0</v>
      </c>
      <c r="Y437" s="39">
        <v>6</v>
      </c>
      <c r="Z437" s="39">
        <v>10</v>
      </c>
      <c r="AA437" s="39">
        <v>11</v>
      </c>
      <c r="AB437" s="39">
        <v>6</v>
      </c>
      <c r="AC437" s="39">
        <v>10</v>
      </c>
      <c r="AD437" s="39">
        <v>8</v>
      </c>
      <c r="AE437" s="39">
        <v>3</v>
      </c>
      <c r="AF437" s="39">
        <v>0</v>
      </c>
      <c r="AG437" s="39">
        <v>1</v>
      </c>
      <c r="AH437" s="39">
        <v>0</v>
      </c>
      <c r="AI437" s="39">
        <v>0</v>
      </c>
      <c r="AJ437" s="39">
        <v>10</v>
      </c>
    </row>
    <row r="438" spans="1:36" s="39" customFormat="1" ht="10.8" customHeight="1" x14ac:dyDescent="0.2">
      <c r="A438" s="39" t="s">
        <v>163</v>
      </c>
      <c r="B438" s="14" t="s">
        <v>169</v>
      </c>
      <c r="C438" s="14" t="s">
        <v>176</v>
      </c>
      <c r="D438" s="14" t="s">
        <v>721</v>
      </c>
      <c r="E438" s="39">
        <v>2</v>
      </c>
      <c r="F438" s="39">
        <v>0</v>
      </c>
      <c r="H438" s="39">
        <v>2</v>
      </c>
      <c r="I438" s="39">
        <v>3</v>
      </c>
      <c r="J438" s="39">
        <v>3</v>
      </c>
      <c r="K438" s="39">
        <v>3</v>
      </c>
      <c r="L438" s="39">
        <v>3</v>
      </c>
      <c r="M438" s="39">
        <v>3</v>
      </c>
      <c r="N438" s="39">
        <v>3</v>
      </c>
      <c r="O438" s="39">
        <v>3</v>
      </c>
      <c r="P438" s="39">
        <v>3</v>
      </c>
      <c r="Q438" s="39">
        <v>5</v>
      </c>
      <c r="R438" s="39">
        <v>5</v>
      </c>
      <c r="S438" s="39">
        <v>0</v>
      </c>
      <c r="T438" s="39">
        <v>0</v>
      </c>
      <c r="U438" s="39">
        <v>7</v>
      </c>
      <c r="V438" s="39">
        <v>9</v>
      </c>
      <c r="W438" s="39">
        <v>6</v>
      </c>
      <c r="X438" s="39">
        <v>0</v>
      </c>
      <c r="Y438" s="39">
        <v>2</v>
      </c>
      <c r="Z438" s="39">
        <v>1</v>
      </c>
      <c r="AA438" s="39">
        <v>2</v>
      </c>
      <c r="AB438" s="39">
        <v>1</v>
      </c>
      <c r="AC438" s="39">
        <v>1</v>
      </c>
      <c r="AD438" s="39">
        <v>1</v>
      </c>
      <c r="AE438" s="39">
        <v>5</v>
      </c>
      <c r="AF438" s="39">
        <v>0</v>
      </c>
      <c r="AG438" s="39">
        <v>19</v>
      </c>
      <c r="AH438" s="39">
        <v>0</v>
      </c>
      <c r="AI438" s="39">
        <v>0</v>
      </c>
      <c r="AJ438" s="39">
        <v>0</v>
      </c>
    </row>
    <row r="439" spans="1:36" s="39" customFormat="1" ht="10.8" customHeight="1" x14ac:dyDescent="0.2">
      <c r="A439" s="39" t="s">
        <v>163</v>
      </c>
      <c r="B439" s="14" t="s">
        <v>169</v>
      </c>
      <c r="C439" s="187" t="s">
        <v>557</v>
      </c>
      <c r="D439" s="187"/>
      <c r="E439" s="207">
        <v>7</v>
      </c>
      <c r="F439" s="207">
        <v>0</v>
      </c>
      <c r="G439" s="207"/>
      <c r="H439" s="207">
        <v>10</v>
      </c>
      <c r="I439" s="207">
        <v>27</v>
      </c>
      <c r="J439" s="207">
        <v>27</v>
      </c>
      <c r="K439" s="207">
        <v>27</v>
      </c>
      <c r="L439" s="207">
        <v>27</v>
      </c>
      <c r="M439" s="207">
        <v>22</v>
      </c>
      <c r="N439" s="207">
        <v>23</v>
      </c>
      <c r="O439" s="207">
        <v>23</v>
      </c>
      <c r="P439" s="207">
        <v>26</v>
      </c>
      <c r="Q439" s="207">
        <v>31</v>
      </c>
      <c r="R439" s="207">
        <v>31</v>
      </c>
      <c r="S439" s="207">
        <v>0</v>
      </c>
      <c r="T439" s="207">
        <v>0</v>
      </c>
      <c r="U439" s="207">
        <v>35</v>
      </c>
      <c r="V439" s="207">
        <v>42</v>
      </c>
      <c r="W439" s="207">
        <v>24</v>
      </c>
      <c r="X439" s="207">
        <v>0</v>
      </c>
      <c r="Y439" s="207">
        <v>14</v>
      </c>
      <c r="Z439" s="207">
        <v>19</v>
      </c>
      <c r="AA439" s="207">
        <v>28</v>
      </c>
      <c r="AB439" s="207">
        <v>19</v>
      </c>
      <c r="AC439" s="207">
        <v>18</v>
      </c>
      <c r="AD439" s="207">
        <v>20</v>
      </c>
      <c r="AE439" s="207">
        <v>9</v>
      </c>
      <c r="AF439" s="207">
        <v>9</v>
      </c>
      <c r="AG439" s="207">
        <v>29</v>
      </c>
      <c r="AH439" s="207">
        <v>0</v>
      </c>
      <c r="AI439" s="207">
        <v>0</v>
      </c>
      <c r="AJ439" s="207">
        <v>11</v>
      </c>
    </row>
    <row r="440" spans="1:36" s="39" customFormat="1" ht="10.8" customHeight="1" x14ac:dyDescent="0.2">
      <c r="A440" s="39" t="s">
        <v>163</v>
      </c>
      <c r="B440" s="14" t="s">
        <v>169</v>
      </c>
      <c r="C440" s="14" t="s">
        <v>173</v>
      </c>
      <c r="D440" s="14" t="s">
        <v>338</v>
      </c>
      <c r="E440" s="39">
        <v>1</v>
      </c>
      <c r="F440" s="39">
        <v>0</v>
      </c>
      <c r="H440" s="39">
        <v>1</v>
      </c>
      <c r="I440" s="39">
        <v>2</v>
      </c>
      <c r="J440" s="39">
        <v>2</v>
      </c>
      <c r="K440" s="39">
        <v>2</v>
      </c>
      <c r="L440" s="39">
        <v>2</v>
      </c>
      <c r="M440" s="39">
        <v>1</v>
      </c>
      <c r="N440" s="39">
        <v>1</v>
      </c>
      <c r="O440" s="39">
        <v>1</v>
      </c>
      <c r="P440" s="39">
        <v>1</v>
      </c>
      <c r="Q440" s="39">
        <v>0</v>
      </c>
      <c r="R440" s="39">
        <v>0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2</v>
      </c>
      <c r="Z440" s="39">
        <v>0</v>
      </c>
      <c r="AA440" s="39">
        <v>0</v>
      </c>
      <c r="AB440" s="39">
        <v>0</v>
      </c>
      <c r="AC440" s="39">
        <v>1</v>
      </c>
      <c r="AD440" s="39">
        <v>1</v>
      </c>
      <c r="AE440" s="39">
        <v>0</v>
      </c>
      <c r="AF440" s="39">
        <v>6</v>
      </c>
      <c r="AG440" s="39">
        <v>0</v>
      </c>
      <c r="AH440" s="39">
        <v>0</v>
      </c>
      <c r="AI440" s="39">
        <v>0</v>
      </c>
      <c r="AJ440" s="39">
        <v>0</v>
      </c>
    </row>
    <row r="441" spans="1:36" s="39" customFormat="1" ht="10.8" customHeight="1" x14ac:dyDescent="0.2">
      <c r="A441" s="39" t="s">
        <v>163</v>
      </c>
      <c r="B441" s="14" t="s">
        <v>169</v>
      </c>
      <c r="C441" s="14" t="s">
        <v>173</v>
      </c>
      <c r="D441" s="14" t="s">
        <v>460</v>
      </c>
      <c r="E441" s="39">
        <v>0</v>
      </c>
      <c r="F441" s="39">
        <v>0</v>
      </c>
      <c r="H441" s="39">
        <v>0</v>
      </c>
      <c r="I441" s="39">
        <v>0</v>
      </c>
      <c r="J441" s="39">
        <v>0</v>
      </c>
      <c r="K441" s="39">
        <v>0</v>
      </c>
      <c r="L441" s="39">
        <v>0</v>
      </c>
      <c r="M441" s="39">
        <v>0</v>
      </c>
      <c r="N441" s="39">
        <v>0</v>
      </c>
      <c r="O441" s="39">
        <v>0</v>
      </c>
      <c r="P441" s="39">
        <v>0</v>
      </c>
      <c r="Q441" s="39">
        <v>0</v>
      </c>
      <c r="R441" s="39">
        <v>0</v>
      </c>
      <c r="S441" s="39">
        <v>0</v>
      </c>
      <c r="T441" s="39">
        <v>0</v>
      </c>
      <c r="U441" s="39">
        <v>1</v>
      </c>
      <c r="V441" s="39">
        <v>2</v>
      </c>
      <c r="W441" s="39">
        <v>0</v>
      </c>
      <c r="X441" s="39">
        <v>0</v>
      </c>
      <c r="Y441" s="39">
        <v>1</v>
      </c>
      <c r="Z441" s="39">
        <v>1</v>
      </c>
      <c r="AA441" s="39">
        <v>1</v>
      </c>
      <c r="AB441" s="39">
        <v>1</v>
      </c>
      <c r="AC441" s="39">
        <v>0</v>
      </c>
      <c r="AD441" s="39">
        <v>0</v>
      </c>
      <c r="AE441" s="39">
        <v>0</v>
      </c>
      <c r="AF441" s="39">
        <v>0</v>
      </c>
      <c r="AG441" s="39">
        <v>3</v>
      </c>
      <c r="AH441" s="39">
        <v>0</v>
      </c>
      <c r="AI441" s="39">
        <v>0</v>
      </c>
      <c r="AJ441" s="39">
        <v>0</v>
      </c>
    </row>
    <row r="442" spans="1:36" s="39" customFormat="1" ht="10.8" customHeight="1" x14ac:dyDescent="0.2">
      <c r="A442" s="39" t="s">
        <v>163</v>
      </c>
      <c r="B442" s="14" t="s">
        <v>169</v>
      </c>
      <c r="C442" s="14" t="s">
        <v>173</v>
      </c>
      <c r="D442" s="14" t="s">
        <v>478</v>
      </c>
      <c r="E442" s="39">
        <v>1</v>
      </c>
      <c r="F442" s="39">
        <v>0</v>
      </c>
      <c r="H442" s="39">
        <v>1</v>
      </c>
      <c r="I442" s="39">
        <v>1</v>
      </c>
      <c r="J442" s="39">
        <v>1</v>
      </c>
      <c r="K442" s="39">
        <v>1</v>
      </c>
      <c r="L442" s="39">
        <v>1</v>
      </c>
      <c r="M442" s="39">
        <v>2</v>
      </c>
      <c r="N442" s="39">
        <v>2</v>
      </c>
      <c r="O442" s="39">
        <v>2</v>
      </c>
      <c r="P442" s="39">
        <v>2</v>
      </c>
      <c r="Q442" s="39">
        <v>1</v>
      </c>
      <c r="R442" s="39">
        <v>1</v>
      </c>
      <c r="S442" s="39">
        <v>0</v>
      </c>
      <c r="T442" s="39">
        <v>0</v>
      </c>
      <c r="U442" s="39">
        <v>1</v>
      </c>
      <c r="V442" s="39">
        <v>2</v>
      </c>
      <c r="W442" s="39">
        <v>0</v>
      </c>
      <c r="X442" s="39">
        <v>0</v>
      </c>
      <c r="Y442" s="39">
        <v>2</v>
      </c>
      <c r="Z442" s="39">
        <v>0</v>
      </c>
      <c r="AA442" s="39">
        <v>1</v>
      </c>
      <c r="AB442" s="39">
        <v>1</v>
      </c>
      <c r="AC442" s="39">
        <v>1</v>
      </c>
      <c r="AD442" s="39">
        <v>1</v>
      </c>
      <c r="AE442" s="39">
        <v>0</v>
      </c>
      <c r="AF442" s="39">
        <v>0</v>
      </c>
      <c r="AG442" s="39">
        <v>1</v>
      </c>
      <c r="AH442" s="39">
        <v>0</v>
      </c>
      <c r="AI442" s="39">
        <v>0</v>
      </c>
      <c r="AJ442" s="39">
        <v>1</v>
      </c>
    </row>
    <row r="443" spans="1:36" s="39" customFormat="1" ht="10.8" customHeight="1" x14ac:dyDescent="0.2">
      <c r="A443" s="39" t="s">
        <v>163</v>
      </c>
      <c r="B443" s="14" t="s">
        <v>169</v>
      </c>
      <c r="C443" s="14" t="s">
        <v>173</v>
      </c>
      <c r="D443" s="14" t="s">
        <v>721</v>
      </c>
      <c r="E443" s="39">
        <v>0</v>
      </c>
      <c r="F443" s="39">
        <v>0</v>
      </c>
      <c r="H443" s="39">
        <v>0</v>
      </c>
      <c r="I443" s="39">
        <v>0</v>
      </c>
      <c r="J443" s="39">
        <v>0</v>
      </c>
      <c r="K443" s="39">
        <v>0</v>
      </c>
      <c r="L443" s="39">
        <v>0</v>
      </c>
      <c r="M443" s="39">
        <v>0</v>
      </c>
      <c r="N443" s="39">
        <v>0</v>
      </c>
      <c r="O443" s="39">
        <v>0</v>
      </c>
      <c r="P443" s="39">
        <v>0</v>
      </c>
      <c r="Q443" s="39">
        <v>0</v>
      </c>
      <c r="R443" s="39">
        <v>0</v>
      </c>
      <c r="S443" s="39">
        <v>0</v>
      </c>
      <c r="T443" s="39">
        <v>0</v>
      </c>
      <c r="U443" s="39">
        <v>1</v>
      </c>
      <c r="V443" s="39">
        <v>1</v>
      </c>
      <c r="W443" s="39">
        <v>1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0</v>
      </c>
      <c r="AI443" s="39">
        <v>0</v>
      </c>
      <c r="AJ443" s="39">
        <v>0</v>
      </c>
    </row>
    <row r="444" spans="1:36" s="39" customFormat="1" ht="10.8" customHeight="1" x14ac:dyDescent="0.2">
      <c r="A444" s="39" t="s">
        <v>163</v>
      </c>
      <c r="B444" s="14" t="s">
        <v>169</v>
      </c>
      <c r="C444" s="187" t="s">
        <v>558</v>
      </c>
      <c r="D444" s="187"/>
      <c r="E444" s="207">
        <v>2</v>
      </c>
      <c r="F444" s="207">
        <v>0</v>
      </c>
      <c r="G444" s="207"/>
      <c r="H444" s="207">
        <v>2</v>
      </c>
      <c r="I444" s="207">
        <v>3</v>
      </c>
      <c r="J444" s="207">
        <v>3</v>
      </c>
      <c r="K444" s="207">
        <v>3</v>
      </c>
      <c r="L444" s="207">
        <v>3</v>
      </c>
      <c r="M444" s="207">
        <v>3</v>
      </c>
      <c r="N444" s="207">
        <v>3</v>
      </c>
      <c r="O444" s="207">
        <v>3</v>
      </c>
      <c r="P444" s="207">
        <v>3</v>
      </c>
      <c r="Q444" s="207">
        <v>1</v>
      </c>
      <c r="R444" s="207">
        <v>1</v>
      </c>
      <c r="S444" s="207">
        <v>0</v>
      </c>
      <c r="T444" s="207">
        <v>0</v>
      </c>
      <c r="U444" s="207">
        <v>3</v>
      </c>
      <c r="V444" s="207">
        <v>5</v>
      </c>
      <c r="W444" s="207">
        <v>1</v>
      </c>
      <c r="X444" s="207">
        <v>0</v>
      </c>
      <c r="Y444" s="207">
        <v>5</v>
      </c>
      <c r="Z444" s="207">
        <v>1</v>
      </c>
      <c r="AA444" s="207">
        <v>2</v>
      </c>
      <c r="AB444" s="207">
        <v>2</v>
      </c>
      <c r="AC444" s="207">
        <v>2</v>
      </c>
      <c r="AD444" s="207">
        <v>2</v>
      </c>
      <c r="AE444" s="207">
        <v>0</v>
      </c>
      <c r="AF444" s="207">
        <v>6</v>
      </c>
      <c r="AG444" s="207">
        <v>4</v>
      </c>
      <c r="AH444" s="207">
        <v>0</v>
      </c>
      <c r="AI444" s="207">
        <v>0</v>
      </c>
      <c r="AJ444" s="207">
        <v>1</v>
      </c>
    </row>
    <row r="445" spans="1:36" s="39" customFormat="1" ht="10.8" customHeight="1" x14ac:dyDescent="0.2">
      <c r="A445" s="39" t="s">
        <v>163</v>
      </c>
      <c r="B445" s="14" t="s">
        <v>169</v>
      </c>
      <c r="C445" s="14" t="s">
        <v>170</v>
      </c>
      <c r="D445" s="14" t="s">
        <v>338</v>
      </c>
      <c r="E445" s="39">
        <v>0</v>
      </c>
      <c r="F445" s="39">
        <v>0</v>
      </c>
      <c r="H445" s="39">
        <v>0</v>
      </c>
      <c r="I445" s="39">
        <v>0</v>
      </c>
      <c r="J445" s="39">
        <v>0</v>
      </c>
      <c r="K445" s="39">
        <v>0</v>
      </c>
      <c r="L445" s="39">
        <v>0</v>
      </c>
      <c r="M445" s="39">
        <v>0</v>
      </c>
      <c r="N445" s="39">
        <v>0</v>
      </c>
      <c r="O445" s="39">
        <v>0</v>
      </c>
      <c r="P445" s="39">
        <v>1</v>
      </c>
      <c r="Q445" s="39">
        <v>3</v>
      </c>
      <c r="R445" s="39">
        <v>3</v>
      </c>
      <c r="S445" s="39">
        <v>0</v>
      </c>
      <c r="T445" s="39">
        <v>0</v>
      </c>
      <c r="U445" s="39">
        <v>0</v>
      </c>
      <c r="V445" s="39">
        <v>0</v>
      </c>
      <c r="W445" s="39">
        <v>6</v>
      </c>
      <c r="X445" s="39">
        <v>0</v>
      </c>
      <c r="Y445" s="39">
        <v>6</v>
      </c>
      <c r="Z445" s="39">
        <v>5</v>
      </c>
      <c r="AA445" s="39">
        <v>5</v>
      </c>
      <c r="AB445" s="39">
        <v>5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0</v>
      </c>
      <c r="AI445" s="39">
        <v>0</v>
      </c>
      <c r="AJ445" s="39">
        <v>0</v>
      </c>
    </row>
    <row r="446" spans="1:36" s="39" customFormat="1" ht="10.8" customHeight="1" x14ac:dyDescent="0.2">
      <c r="A446" s="39" t="s">
        <v>163</v>
      </c>
      <c r="B446" s="14" t="s">
        <v>169</v>
      </c>
      <c r="C446" s="14" t="s">
        <v>170</v>
      </c>
      <c r="D446" s="14" t="s">
        <v>460</v>
      </c>
      <c r="E446" s="39">
        <v>0</v>
      </c>
      <c r="F446" s="39">
        <v>1</v>
      </c>
      <c r="H446" s="39">
        <v>0</v>
      </c>
      <c r="I446" s="39">
        <v>2</v>
      </c>
      <c r="J446" s="39">
        <v>2</v>
      </c>
      <c r="K446" s="39">
        <v>2</v>
      </c>
      <c r="L446" s="39">
        <v>2</v>
      </c>
      <c r="M446" s="39">
        <v>1</v>
      </c>
      <c r="N446" s="39">
        <v>1</v>
      </c>
      <c r="O446" s="39">
        <v>1</v>
      </c>
      <c r="P446" s="39">
        <v>1</v>
      </c>
      <c r="Q446" s="39">
        <v>1</v>
      </c>
      <c r="R446" s="39">
        <v>1</v>
      </c>
      <c r="S446" s="39">
        <v>0</v>
      </c>
      <c r="T446" s="39">
        <v>0</v>
      </c>
      <c r="U446" s="39">
        <v>1</v>
      </c>
      <c r="V446" s="39">
        <v>1</v>
      </c>
      <c r="W446" s="39">
        <v>0</v>
      </c>
      <c r="X446" s="39">
        <v>0</v>
      </c>
      <c r="Y446" s="39">
        <v>2</v>
      </c>
      <c r="Z446" s="39">
        <v>2</v>
      </c>
      <c r="AA446" s="39">
        <v>3</v>
      </c>
      <c r="AB446" s="39">
        <v>3</v>
      </c>
      <c r="AC446" s="39">
        <v>4</v>
      </c>
      <c r="AD446" s="39">
        <v>4</v>
      </c>
      <c r="AE446" s="39">
        <v>0</v>
      </c>
      <c r="AF446" s="39">
        <v>0</v>
      </c>
      <c r="AG446" s="39">
        <v>15</v>
      </c>
      <c r="AH446" s="39">
        <v>0</v>
      </c>
      <c r="AI446" s="39">
        <v>0</v>
      </c>
      <c r="AJ446" s="39">
        <v>1</v>
      </c>
    </row>
    <row r="447" spans="1:36" s="39" customFormat="1" ht="10.8" customHeight="1" x14ac:dyDescent="0.2">
      <c r="A447" s="39" t="s">
        <v>163</v>
      </c>
      <c r="B447" s="14" t="s">
        <v>169</v>
      </c>
      <c r="C447" s="14" t="s">
        <v>170</v>
      </c>
      <c r="D447" s="14" t="s">
        <v>478</v>
      </c>
      <c r="E447" s="39">
        <v>0</v>
      </c>
      <c r="F447" s="39">
        <v>0</v>
      </c>
      <c r="H447" s="39">
        <v>1</v>
      </c>
      <c r="I447" s="39">
        <v>1</v>
      </c>
      <c r="J447" s="39">
        <v>1</v>
      </c>
      <c r="K447" s="39">
        <v>1</v>
      </c>
      <c r="L447" s="39">
        <v>1</v>
      </c>
      <c r="M447" s="39">
        <v>0</v>
      </c>
      <c r="N447" s="39">
        <v>0</v>
      </c>
      <c r="O447" s="39">
        <v>0</v>
      </c>
      <c r="P447" s="39">
        <v>0</v>
      </c>
      <c r="Q447" s="39">
        <v>0</v>
      </c>
      <c r="R447" s="39">
        <v>0</v>
      </c>
      <c r="S447" s="39">
        <v>0</v>
      </c>
      <c r="T447" s="39">
        <v>0</v>
      </c>
      <c r="U447" s="39">
        <v>2</v>
      </c>
      <c r="V447" s="39">
        <v>3</v>
      </c>
      <c r="W447" s="39">
        <v>3</v>
      </c>
      <c r="X447" s="39">
        <v>0</v>
      </c>
      <c r="Y447" s="39">
        <v>1</v>
      </c>
      <c r="Z447" s="39">
        <v>2</v>
      </c>
      <c r="AA447" s="39">
        <v>3</v>
      </c>
      <c r="AB447" s="39">
        <v>3</v>
      </c>
      <c r="AC447" s="39">
        <v>2</v>
      </c>
      <c r="AD447" s="39">
        <v>2</v>
      </c>
      <c r="AE447" s="39">
        <v>0</v>
      </c>
      <c r="AF447" s="39">
        <v>0</v>
      </c>
      <c r="AG447" s="39">
        <v>0</v>
      </c>
      <c r="AH447" s="39">
        <v>0</v>
      </c>
      <c r="AI447" s="39">
        <v>0</v>
      </c>
      <c r="AJ447" s="39">
        <v>0</v>
      </c>
    </row>
    <row r="448" spans="1:36" s="39" customFormat="1" ht="10.8" customHeight="1" x14ac:dyDescent="0.2">
      <c r="A448" s="39" t="s">
        <v>163</v>
      </c>
      <c r="B448" s="14" t="s">
        <v>169</v>
      </c>
      <c r="C448" s="14" t="s">
        <v>170</v>
      </c>
      <c r="D448" s="14" t="s">
        <v>721</v>
      </c>
      <c r="E448" s="39">
        <v>0</v>
      </c>
      <c r="F448" s="39">
        <v>0</v>
      </c>
      <c r="H448" s="39">
        <v>0</v>
      </c>
      <c r="I448" s="39">
        <v>2</v>
      </c>
      <c r="J448" s="39">
        <v>2</v>
      </c>
      <c r="K448" s="39">
        <v>2</v>
      </c>
      <c r="L448" s="39">
        <v>2</v>
      </c>
      <c r="M448" s="39">
        <v>1</v>
      </c>
      <c r="N448" s="39">
        <v>1</v>
      </c>
      <c r="O448" s="39">
        <v>1</v>
      </c>
      <c r="P448" s="39">
        <v>1</v>
      </c>
      <c r="Q448" s="39">
        <v>0</v>
      </c>
      <c r="R448" s="39">
        <v>0</v>
      </c>
      <c r="S448" s="39">
        <v>0</v>
      </c>
      <c r="T448" s="39">
        <v>0</v>
      </c>
      <c r="U448" s="39">
        <v>2</v>
      </c>
      <c r="V448" s="39">
        <v>2</v>
      </c>
      <c r="W448" s="39">
        <v>0</v>
      </c>
      <c r="X448" s="39">
        <v>0</v>
      </c>
      <c r="Y448" s="39">
        <v>0</v>
      </c>
      <c r="Z448" s="39">
        <v>1</v>
      </c>
      <c r="AA448" s="39">
        <v>1</v>
      </c>
      <c r="AB448" s="39">
        <v>1</v>
      </c>
      <c r="AC448" s="39">
        <v>0</v>
      </c>
      <c r="AD448" s="39">
        <v>0</v>
      </c>
      <c r="AE448" s="39">
        <v>0</v>
      </c>
      <c r="AF448" s="39">
        <v>0</v>
      </c>
      <c r="AG448" s="39">
        <v>32</v>
      </c>
      <c r="AH448" s="39">
        <v>0</v>
      </c>
      <c r="AI448" s="39">
        <v>0</v>
      </c>
      <c r="AJ448" s="39">
        <v>0</v>
      </c>
    </row>
    <row r="449" spans="1:36" s="39" customFormat="1" ht="10.8" customHeight="1" x14ac:dyDescent="0.2">
      <c r="A449" s="39" t="s">
        <v>163</v>
      </c>
      <c r="B449" s="14" t="s">
        <v>169</v>
      </c>
      <c r="C449" s="187" t="s">
        <v>559</v>
      </c>
      <c r="D449" s="187"/>
      <c r="E449" s="207">
        <v>0</v>
      </c>
      <c r="F449" s="207">
        <v>1</v>
      </c>
      <c r="G449" s="207"/>
      <c r="H449" s="207">
        <v>1</v>
      </c>
      <c r="I449" s="207">
        <v>5</v>
      </c>
      <c r="J449" s="207">
        <v>5</v>
      </c>
      <c r="K449" s="207">
        <v>5</v>
      </c>
      <c r="L449" s="207">
        <v>5</v>
      </c>
      <c r="M449" s="207">
        <v>2</v>
      </c>
      <c r="N449" s="207">
        <v>2</v>
      </c>
      <c r="O449" s="207">
        <v>2</v>
      </c>
      <c r="P449" s="207">
        <v>3</v>
      </c>
      <c r="Q449" s="207">
        <v>4</v>
      </c>
      <c r="R449" s="207">
        <v>4</v>
      </c>
      <c r="S449" s="207">
        <v>0</v>
      </c>
      <c r="T449" s="207">
        <v>0</v>
      </c>
      <c r="U449" s="207">
        <v>5</v>
      </c>
      <c r="V449" s="207">
        <v>6</v>
      </c>
      <c r="W449" s="207">
        <v>9</v>
      </c>
      <c r="X449" s="207">
        <v>0</v>
      </c>
      <c r="Y449" s="207">
        <v>9</v>
      </c>
      <c r="Z449" s="207">
        <v>10</v>
      </c>
      <c r="AA449" s="207">
        <v>12</v>
      </c>
      <c r="AB449" s="207">
        <v>12</v>
      </c>
      <c r="AC449" s="207">
        <v>6</v>
      </c>
      <c r="AD449" s="207">
        <v>6</v>
      </c>
      <c r="AE449" s="207">
        <v>0</v>
      </c>
      <c r="AF449" s="207">
        <v>0</v>
      </c>
      <c r="AG449" s="207">
        <v>47</v>
      </c>
      <c r="AH449" s="207">
        <v>0</v>
      </c>
      <c r="AI449" s="207">
        <v>0</v>
      </c>
      <c r="AJ449" s="207">
        <v>1</v>
      </c>
    </row>
    <row r="450" spans="1:36" s="39" customFormat="1" ht="10.8" customHeight="1" x14ac:dyDescent="0.2">
      <c r="A450" s="39" t="s">
        <v>163</v>
      </c>
      <c r="B450" s="14" t="s">
        <v>169</v>
      </c>
      <c r="C450" s="14" t="s">
        <v>200</v>
      </c>
      <c r="D450" s="14" t="s">
        <v>338</v>
      </c>
      <c r="E450" s="39">
        <v>0</v>
      </c>
      <c r="F450" s="39">
        <v>0</v>
      </c>
      <c r="H450" s="39">
        <v>1</v>
      </c>
      <c r="I450" s="39">
        <v>3</v>
      </c>
      <c r="J450" s="39">
        <v>3</v>
      </c>
      <c r="K450" s="39">
        <v>3</v>
      </c>
      <c r="L450" s="39">
        <v>3</v>
      </c>
      <c r="M450" s="39">
        <v>2</v>
      </c>
      <c r="N450" s="39">
        <v>0</v>
      </c>
      <c r="O450" s="39">
        <v>0</v>
      </c>
      <c r="P450" s="39">
        <v>2</v>
      </c>
      <c r="Q450" s="39">
        <v>0</v>
      </c>
      <c r="R450" s="39">
        <v>0</v>
      </c>
      <c r="S450" s="39">
        <v>0</v>
      </c>
      <c r="T450" s="39">
        <v>0</v>
      </c>
      <c r="U450" s="39">
        <v>1</v>
      </c>
      <c r="V450" s="39">
        <v>1</v>
      </c>
      <c r="W450" s="39">
        <v>1</v>
      </c>
      <c r="X450" s="39">
        <v>0</v>
      </c>
      <c r="Y450" s="39">
        <v>2</v>
      </c>
      <c r="Z450" s="39">
        <v>1</v>
      </c>
      <c r="AA450" s="39">
        <v>1</v>
      </c>
      <c r="AB450" s="39">
        <v>0</v>
      </c>
      <c r="AC450" s="39">
        <v>1</v>
      </c>
      <c r="AD450" s="39">
        <v>1</v>
      </c>
      <c r="AE450" s="39">
        <v>1</v>
      </c>
      <c r="AF450" s="39">
        <v>3</v>
      </c>
      <c r="AG450" s="39">
        <v>1</v>
      </c>
      <c r="AH450" s="39">
        <v>0</v>
      </c>
      <c r="AI450" s="39">
        <v>0</v>
      </c>
      <c r="AJ450" s="39">
        <v>0</v>
      </c>
    </row>
    <row r="451" spans="1:36" s="39" customFormat="1" ht="10.8" customHeight="1" x14ac:dyDescent="0.2">
      <c r="A451" s="39" t="s">
        <v>163</v>
      </c>
      <c r="B451" s="14" t="s">
        <v>169</v>
      </c>
      <c r="C451" s="14" t="s">
        <v>200</v>
      </c>
      <c r="D451" s="14" t="s">
        <v>460</v>
      </c>
      <c r="E451" s="39">
        <v>0</v>
      </c>
      <c r="F451" s="39">
        <v>0</v>
      </c>
      <c r="H451" s="39">
        <v>0</v>
      </c>
      <c r="I451" s="39">
        <v>4</v>
      </c>
      <c r="J451" s="39">
        <v>4</v>
      </c>
      <c r="K451" s="39">
        <v>4</v>
      </c>
      <c r="L451" s="39">
        <v>4</v>
      </c>
      <c r="M451" s="39">
        <v>2</v>
      </c>
      <c r="N451" s="39">
        <v>1</v>
      </c>
      <c r="O451" s="39">
        <v>2</v>
      </c>
      <c r="P451" s="39">
        <v>2</v>
      </c>
      <c r="Q451" s="39">
        <v>5</v>
      </c>
      <c r="R451" s="39">
        <v>3</v>
      </c>
      <c r="S451" s="39">
        <v>0</v>
      </c>
      <c r="T451" s="39">
        <v>0</v>
      </c>
      <c r="U451" s="39">
        <v>3</v>
      </c>
      <c r="V451" s="39">
        <v>3</v>
      </c>
      <c r="W451" s="39">
        <v>3</v>
      </c>
      <c r="X451" s="39">
        <v>0</v>
      </c>
      <c r="Y451" s="39">
        <v>4</v>
      </c>
      <c r="Z451" s="39">
        <v>0</v>
      </c>
      <c r="AA451" s="39">
        <v>1</v>
      </c>
      <c r="AB451" s="39">
        <v>1</v>
      </c>
      <c r="AC451" s="39">
        <v>2</v>
      </c>
      <c r="AD451" s="39">
        <v>2</v>
      </c>
      <c r="AE451" s="39">
        <v>0</v>
      </c>
      <c r="AF451" s="39">
        <v>0</v>
      </c>
      <c r="AG451" s="39">
        <v>4</v>
      </c>
      <c r="AH451" s="39">
        <v>0</v>
      </c>
      <c r="AI451" s="39">
        <v>0</v>
      </c>
      <c r="AJ451" s="39">
        <v>2</v>
      </c>
    </row>
    <row r="452" spans="1:36" s="39" customFormat="1" ht="10.8" customHeight="1" x14ac:dyDescent="0.2">
      <c r="A452" s="39" t="s">
        <v>163</v>
      </c>
      <c r="B452" s="14" t="s">
        <v>169</v>
      </c>
      <c r="C452" s="14" t="s">
        <v>200</v>
      </c>
      <c r="D452" s="14" t="s">
        <v>478</v>
      </c>
      <c r="E452" s="39">
        <v>0</v>
      </c>
      <c r="F452" s="39">
        <v>0</v>
      </c>
      <c r="H452" s="39">
        <v>0</v>
      </c>
      <c r="I452" s="39">
        <v>2</v>
      </c>
      <c r="J452" s="39">
        <v>2</v>
      </c>
      <c r="K452" s="39">
        <v>2</v>
      </c>
      <c r="L452" s="39">
        <v>2</v>
      </c>
      <c r="M452" s="39">
        <v>3</v>
      </c>
      <c r="N452" s="39">
        <v>3</v>
      </c>
      <c r="O452" s="39">
        <v>3</v>
      </c>
      <c r="P452" s="39">
        <v>3</v>
      </c>
      <c r="Q452" s="39">
        <v>0</v>
      </c>
      <c r="R452" s="39">
        <v>2</v>
      </c>
      <c r="S452" s="39">
        <v>0</v>
      </c>
      <c r="T452" s="39">
        <v>0</v>
      </c>
      <c r="U452" s="39">
        <v>2</v>
      </c>
      <c r="V452" s="39">
        <v>2</v>
      </c>
      <c r="W452" s="39">
        <v>2</v>
      </c>
      <c r="X452" s="39">
        <v>0</v>
      </c>
      <c r="Y452" s="39">
        <v>1</v>
      </c>
      <c r="Z452" s="39">
        <v>1</v>
      </c>
      <c r="AA452" s="39">
        <v>1</v>
      </c>
      <c r="AB452" s="39">
        <v>1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0</v>
      </c>
      <c r="AI452" s="39">
        <v>0</v>
      </c>
      <c r="AJ452" s="39">
        <v>0</v>
      </c>
    </row>
    <row r="453" spans="1:36" s="39" customFormat="1" ht="10.8" customHeight="1" x14ac:dyDescent="0.2">
      <c r="A453" s="39" t="s">
        <v>163</v>
      </c>
      <c r="B453" s="14" t="s">
        <v>169</v>
      </c>
      <c r="C453" s="14" t="s">
        <v>200</v>
      </c>
      <c r="D453" s="14" t="s">
        <v>721</v>
      </c>
      <c r="E453" s="39">
        <v>0</v>
      </c>
      <c r="F453" s="39">
        <v>0</v>
      </c>
      <c r="H453" s="39">
        <v>0</v>
      </c>
      <c r="I453" s="39">
        <v>2</v>
      </c>
      <c r="J453" s="39">
        <v>2</v>
      </c>
      <c r="K453" s="39">
        <v>2</v>
      </c>
      <c r="L453" s="39">
        <v>2</v>
      </c>
      <c r="M453" s="39">
        <v>2</v>
      </c>
      <c r="N453" s="39">
        <v>2</v>
      </c>
      <c r="O453" s="39">
        <v>2</v>
      </c>
      <c r="P453" s="39">
        <v>2</v>
      </c>
      <c r="Q453" s="39">
        <v>0</v>
      </c>
      <c r="R453" s="39">
        <v>0</v>
      </c>
      <c r="S453" s="39">
        <v>0</v>
      </c>
      <c r="T453" s="39">
        <v>0</v>
      </c>
      <c r="U453" s="39">
        <v>3</v>
      </c>
      <c r="V453" s="39">
        <v>3</v>
      </c>
      <c r="W453" s="39">
        <v>3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27</v>
      </c>
      <c r="AH453" s="39">
        <v>0</v>
      </c>
      <c r="AI453" s="39">
        <v>0</v>
      </c>
      <c r="AJ453" s="39">
        <v>0</v>
      </c>
    </row>
    <row r="454" spans="1:36" s="39" customFormat="1" ht="10.8" customHeight="1" x14ac:dyDescent="0.2">
      <c r="A454" s="39" t="s">
        <v>163</v>
      </c>
      <c r="B454" s="14" t="s">
        <v>169</v>
      </c>
      <c r="C454" s="187" t="s">
        <v>560</v>
      </c>
      <c r="D454" s="187"/>
      <c r="E454" s="207">
        <v>0</v>
      </c>
      <c r="F454" s="207">
        <v>0</v>
      </c>
      <c r="G454" s="207"/>
      <c r="H454" s="207">
        <v>1</v>
      </c>
      <c r="I454" s="207">
        <v>11</v>
      </c>
      <c r="J454" s="207">
        <v>11</v>
      </c>
      <c r="K454" s="207">
        <v>11</v>
      </c>
      <c r="L454" s="207">
        <v>11</v>
      </c>
      <c r="M454" s="207">
        <v>9</v>
      </c>
      <c r="N454" s="207">
        <v>6</v>
      </c>
      <c r="O454" s="207">
        <v>7</v>
      </c>
      <c r="P454" s="207">
        <v>9</v>
      </c>
      <c r="Q454" s="207">
        <v>5</v>
      </c>
      <c r="R454" s="207">
        <v>5</v>
      </c>
      <c r="S454" s="207">
        <v>0</v>
      </c>
      <c r="T454" s="207">
        <v>0</v>
      </c>
      <c r="U454" s="207">
        <v>9</v>
      </c>
      <c r="V454" s="207">
        <v>9</v>
      </c>
      <c r="W454" s="207">
        <v>9</v>
      </c>
      <c r="X454" s="207">
        <v>0</v>
      </c>
      <c r="Y454" s="207">
        <v>7</v>
      </c>
      <c r="Z454" s="207">
        <v>2</v>
      </c>
      <c r="AA454" s="207">
        <v>3</v>
      </c>
      <c r="AB454" s="207">
        <v>2</v>
      </c>
      <c r="AC454" s="207">
        <v>3</v>
      </c>
      <c r="AD454" s="207">
        <v>3</v>
      </c>
      <c r="AE454" s="207">
        <v>1</v>
      </c>
      <c r="AF454" s="207">
        <v>3</v>
      </c>
      <c r="AG454" s="207">
        <v>32</v>
      </c>
      <c r="AH454" s="207">
        <v>0</v>
      </c>
      <c r="AI454" s="207">
        <v>0</v>
      </c>
      <c r="AJ454" s="207">
        <v>2</v>
      </c>
    </row>
    <row r="455" spans="1:36" s="39" customFormat="1" ht="10.8" customHeight="1" x14ac:dyDescent="0.2">
      <c r="A455" s="39" t="s">
        <v>163</v>
      </c>
      <c r="B455" s="14" t="s">
        <v>169</v>
      </c>
      <c r="C455" s="14" t="s">
        <v>171</v>
      </c>
      <c r="D455" s="14" t="s">
        <v>338</v>
      </c>
      <c r="E455" s="39">
        <v>0</v>
      </c>
      <c r="F455" s="39">
        <v>0</v>
      </c>
      <c r="H455" s="39">
        <v>0</v>
      </c>
      <c r="I455" s="39">
        <v>1</v>
      </c>
      <c r="J455" s="39">
        <v>1</v>
      </c>
      <c r="K455" s="39">
        <v>1</v>
      </c>
      <c r="L455" s="39">
        <v>1</v>
      </c>
      <c r="M455" s="39">
        <v>0</v>
      </c>
      <c r="N455" s="39">
        <v>0</v>
      </c>
      <c r="O455" s="39">
        <v>0</v>
      </c>
      <c r="P455" s="39">
        <v>0</v>
      </c>
      <c r="Q455" s="39">
        <v>0</v>
      </c>
      <c r="R455" s="39">
        <v>0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1</v>
      </c>
      <c r="Z455" s="39">
        <v>0</v>
      </c>
      <c r="AA455" s="39">
        <v>0</v>
      </c>
      <c r="AB455" s="39">
        <v>0</v>
      </c>
      <c r="AC455" s="39">
        <v>2</v>
      </c>
      <c r="AD455" s="39">
        <v>1</v>
      </c>
      <c r="AE455" s="39">
        <v>1</v>
      </c>
      <c r="AF455" s="39">
        <v>5</v>
      </c>
      <c r="AG455" s="39">
        <v>0</v>
      </c>
      <c r="AH455" s="39">
        <v>0</v>
      </c>
      <c r="AI455" s="39">
        <v>0</v>
      </c>
      <c r="AJ455" s="39">
        <v>1</v>
      </c>
    </row>
    <row r="456" spans="1:36" s="39" customFormat="1" ht="10.8" customHeight="1" x14ac:dyDescent="0.2">
      <c r="A456" s="39" t="s">
        <v>163</v>
      </c>
      <c r="B456" s="14" t="s">
        <v>169</v>
      </c>
      <c r="C456" s="14" t="s">
        <v>171</v>
      </c>
      <c r="D456" s="14" t="s">
        <v>460</v>
      </c>
      <c r="E456" s="39">
        <v>0</v>
      </c>
      <c r="F456" s="39">
        <v>0</v>
      </c>
      <c r="H456" s="39">
        <v>0</v>
      </c>
      <c r="I456" s="39">
        <v>1</v>
      </c>
      <c r="J456" s="39">
        <v>1</v>
      </c>
      <c r="K456" s="39">
        <v>1</v>
      </c>
      <c r="L456" s="39">
        <v>1</v>
      </c>
      <c r="M456" s="39">
        <v>0</v>
      </c>
      <c r="N456" s="39">
        <v>0</v>
      </c>
      <c r="O456" s="39">
        <v>0</v>
      </c>
      <c r="P456" s="39">
        <v>0</v>
      </c>
      <c r="Q456" s="39">
        <v>1</v>
      </c>
      <c r="R456" s="39">
        <v>1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2</v>
      </c>
      <c r="AA456" s="39">
        <v>2</v>
      </c>
      <c r="AB456" s="39">
        <v>1</v>
      </c>
      <c r="AC456" s="39">
        <v>0</v>
      </c>
      <c r="AD456" s="39">
        <v>0</v>
      </c>
      <c r="AE456" s="39">
        <v>0</v>
      </c>
      <c r="AF456" s="39">
        <v>0</v>
      </c>
      <c r="AG456" s="39">
        <v>4</v>
      </c>
      <c r="AH456" s="39">
        <v>0</v>
      </c>
      <c r="AI456" s="39">
        <v>0</v>
      </c>
      <c r="AJ456" s="39">
        <v>0</v>
      </c>
    </row>
    <row r="457" spans="1:36" s="39" customFormat="1" ht="10.8" customHeight="1" x14ac:dyDescent="0.2">
      <c r="A457" s="39" t="s">
        <v>163</v>
      </c>
      <c r="B457" s="14" t="s">
        <v>169</v>
      </c>
      <c r="C457" s="14" t="s">
        <v>171</v>
      </c>
      <c r="D457" s="14" t="s">
        <v>478</v>
      </c>
      <c r="E457" s="39">
        <v>1</v>
      </c>
      <c r="F457" s="39">
        <v>0</v>
      </c>
      <c r="H457" s="39">
        <v>1</v>
      </c>
      <c r="I457" s="39">
        <v>0</v>
      </c>
      <c r="J457" s="39">
        <v>0</v>
      </c>
      <c r="K457" s="39">
        <v>0</v>
      </c>
      <c r="L457" s="39">
        <v>0</v>
      </c>
      <c r="M457" s="39">
        <v>1</v>
      </c>
      <c r="N457" s="39">
        <v>1</v>
      </c>
      <c r="O457" s="39">
        <v>1</v>
      </c>
      <c r="P457" s="39">
        <v>1</v>
      </c>
      <c r="Q457" s="39">
        <v>0</v>
      </c>
      <c r="R457" s="39">
        <v>0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1</v>
      </c>
      <c r="AA457" s="39">
        <v>1</v>
      </c>
      <c r="AB457" s="39">
        <v>1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0</v>
      </c>
      <c r="AI457" s="39">
        <v>0</v>
      </c>
      <c r="AJ457" s="39">
        <v>1</v>
      </c>
    </row>
    <row r="458" spans="1:36" s="39" customFormat="1" ht="10.8" customHeight="1" x14ac:dyDescent="0.2">
      <c r="A458" s="39" t="s">
        <v>163</v>
      </c>
      <c r="B458" s="14" t="s">
        <v>169</v>
      </c>
      <c r="C458" s="14" t="s">
        <v>171</v>
      </c>
      <c r="D458" s="14" t="s">
        <v>721</v>
      </c>
      <c r="E458" s="39">
        <v>0</v>
      </c>
      <c r="F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1</v>
      </c>
      <c r="N458" s="39">
        <v>1</v>
      </c>
      <c r="O458" s="39">
        <v>1</v>
      </c>
      <c r="P458" s="39">
        <v>1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22</v>
      </c>
      <c r="AH458" s="39">
        <v>0</v>
      </c>
      <c r="AI458" s="39">
        <v>0</v>
      </c>
      <c r="AJ458" s="39">
        <v>3</v>
      </c>
    </row>
    <row r="459" spans="1:36" s="39" customFormat="1" ht="10.8" customHeight="1" x14ac:dyDescent="0.2">
      <c r="A459" s="39" t="s">
        <v>163</v>
      </c>
      <c r="B459" s="14" t="s">
        <v>169</v>
      </c>
      <c r="C459" s="187" t="s">
        <v>659</v>
      </c>
      <c r="D459" s="187"/>
      <c r="E459" s="207">
        <v>1</v>
      </c>
      <c r="F459" s="207">
        <v>0</v>
      </c>
      <c r="G459" s="207"/>
      <c r="H459" s="207">
        <v>1</v>
      </c>
      <c r="I459" s="207">
        <v>2</v>
      </c>
      <c r="J459" s="207">
        <v>2</v>
      </c>
      <c r="K459" s="207">
        <v>2</v>
      </c>
      <c r="L459" s="207">
        <v>2</v>
      </c>
      <c r="M459" s="207">
        <v>2</v>
      </c>
      <c r="N459" s="207">
        <v>2</v>
      </c>
      <c r="O459" s="207">
        <v>2</v>
      </c>
      <c r="P459" s="207">
        <v>2</v>
      </c>
      <c r="Q459" s="207">
        <v>1</v>
      </c>
      <c r="R459" s="207">
        <v>1</v>
      </c>
      <c r="S459" s="207">
        <v>0</v>
      </c>
      <c r="T459" s="207">
        <v>0</v>
      </c>
      <c r="U459" s="207">
        <v>0</v>
      </c>
      <c r="V459" s="207">
        <v>0</v>
      </c>
      <c r="W459" s="207">
        <v>0</v>
      </c>
      <c r="X459" s="207">
        <v>0</v>
      </c>
      <c r="Y459" s="207">
        <v>1</v>
      </c>
      <c r="Z459" s="207">
        <v>3</v>
      </c>
      <c r="AA459" s="207">
        <v>3</v>
      </c>
      <c r="AB459" s="207">
        <v>2</v>
      </c>
      <c r="AC459" s="207">
        <v>2</v>
      </c>
      <c r="AD459" s="207">
        <v>1</v>
      </c>
      <c r="AE459" s="207">
        <v>1</v>
      </c>
      <c r="AF459" s="207">
        <v>5</v>
      </c>
      <c r="AG459" s="207">
        <v>26</v>
      </c>
      <c r="AH459" s="207">
        <v>0</v>
      </c>
      <c r="AI459" s="207">
        <v>0</v>
      </c>
      <c r="AJ459" s="207">
        <v>5</v>
      </c>
    </row>
    <row r="460" spans="1:36" s="39" customFormat="1" ht="10.8" customHeight="1" x14ac:dyDescent="0.2">
      <c r="A460" s="39" t="s">
        <v>163</v>
      </c>
      <c r="B460" s="14" t="s">
        <v>169</v>
      </c>
      <c r="C460" s="14" t="s">
        <v>172</v>
      </c>
      <c r="D460" s="14" t="s">
        <v>338</v>
      </c>
      <c r="E460" s="39">
        <v>1</v>
      </c>
      <c r="F460" s="39">
        <v>0</v>
      </c>
      <c r="H460" s="39">
        <v>1</v>
      </c>
      <c r="I460" s="39">
        <v>4</v>
      </c>
      <c r="J460" s="39">
        <v>4</v>
      </c>
      <c r="K460" s="39">
        <v>4</v>
      </c>
      <c r="L460" s="39">
        <v>4</v>
      </c>
      <c r="M460" s="39">
        <v>3</v>
      </c>
      <c r="N460" s="39">
        <v>6</v>
      </c>
      <c r="O460" s="39">
        <v>8</v>
      </c>
      <c r="P460" s="39">
        <v>6</v>
      </c>
      <c r="Q460" s="39">
        <v>3</v>
      </c>
      <c r="R460" s="39">
        <v>4</v>
      </c>
      <c r="S460" s="39">
        <v>0</v>
      </c>
      <c r="T460" s="39">
        <v>0</v>
      </c>
      <c r="U460" s="39">
        <v>3</v>
      </c>
      <c r="V460" s="39">
        <v>3</v>
      </c>
      <c r="W460" s="39">
        <v>4</v>
      </c>
      <c r="X460" s="39">
        <v>0</v>
      </c>
      <c r="Y460" s="39">
        <v>9</v>
      </c>
      <c r="Z460" s="39">
        <v>3</v>
      </c>
      <c r="AA460" s="39">
        <v>4</v>
      </c>
      <c r="AB460" s="39">
        <v>3</v>
      </c>
      <c r="AC460" s="39">
        <v>6</v>
      </c>
      <c r="AD460" s="39">
        <v>5</v>
      </c>
      <c r="AE460" s="39">
        <v>1</v>
      </c>
      <c r="AF460" s="39">
        <v>2</v>
      </c>
      <c r="AG460" s="39">
        <v>0</v>
      </c>
      <c r="AH460" s="39">
        <v>0</v>
      </c>
      <c r="AI460" s="39">
        <v>0</v>
      </c>
      <c r="AJ460" s="39">
        <v>1</v>
      </c>
    </row>
    <row r="461" spans="1:36" s="39" customFormat="1" ht="10.8" customHeight="1" x14ac:dyDescent="0.2">
      <c r="A461" s="39" t="s">
        <v>163</v>
      </c>
      <c r="B461" s="14" t="s">
        <v>169</v>
      </c>
      <c r="C461" s="14" t="s">
        <v>172</v>
      </c>
      <c r="D461" s="14" t="s">
        <v>460</v>
      </c>
      <c r="E461" s="39">
        <v>2</v>
      </c>
      <c r="F461" s="39">
        <v>0</v>
      </c>
      <c r="H461" s="39">
        <v>2</v>
      </c>
      <c r="I461" s="39">
        <v>4</v>
      </c>
      <c r="J461" s="39">
        <v>4</v>
      </c>
      <c r="K461" s="39">
        <v>4</v>
      </c>
      <c r="L461" s="39">
        <v>4</v>
      </c>
      <c r="M461" s="39">
        <v>3</v>
      </c>
      <c r="N461" s="39">
        <v>0</v>
      </c>
      <c r="O461" s="39">
        <v>0</v>
      </c>
      <c r="P461" s="39">
        <v>0</v>
      </c>
      <c r="Q461" s="39">
        <v>6</v>
      </c>
      <c r="R461" s="39">
        <v>6</v>
      </c>
      <c r="S461" s="39">
        <v>0</v>
      </c>
      <c r="T461" s="39">
        <v>0</v>
      </c>
      <c r="U461" s="39">
        <v>4</v>
      </c>
      <c r="V461" s="39">
        <v>4</v>
      </c>
      <c r="W461" s="39">
        <v>6</v>
      </c>
      <c r="X461" s="39">
        <v>0</v>
      </c>
      <c r="Y461" s="39">
        <v>8</v>
      </c>
      <c r="Z461" s="39">
        <v>2</v>
      </c>
      <c r="AA461" s="39">
        <v>6</v>
      </c>
      <c r="AB461" s="39">
        <v>9</v>
      </c>
      <c r="AC461" s="39">
        <v>5</v>
      </c>
      <c r="AD461" s="39">
        <v>4</v>
      </c>
      <c r="AE461" s="39">
        <v>1</v>
      </c>
      <c r="AF461" s="39">
        <v>0</v>
      </c>
      <c r="AG461" s="39">
        <v>6</v>
      </c>
      <c r="AH461" s="39">
        <v>0</v>
      </c>
      <c r="AI461" s="39">
        <v>0</v>
      </c>
      <c r="AJ461" s="39">
        <v>1</v>
      </c>
    </row>
    <row r="462" spans="1:36" s="39" customFormat="1" ht="10.8" customHeight="1" x14ac:dyDescent="0.2">
      <c r="A462" s="39" t="s">
        <v>163</v>
      </c>
      <c r="B462" s="14" t="s">
        <v>169</v>
      </c>
      <c r="C462" s="14" t="s">
        <v>172</v>
      </c>
      <c r="D462" s="14" t="s">
        <v>478</v>
      </c>
      <c r="E462" s="39">
        <v>0</v>
      </c>
      <c r="F462" s="39">
        <v>0</v>
      </c>
      <c r="H462" s="39">
        <v>0</v>
      </c>
      <c r="I462" s="39">
        <v>8</v>
      </c>
      <c r="J462" s="39">
        <v>8</v>
      </c>
      <c r="K462" s="39">
        <v>8</v>
      </c>
      <c r="L462" s="39">
        <v>8</v>
      </c>
      <c r="M462" s="39">
        <v>4</v>
      </c>
      <c r="N462" s="39">
        <v>4</v>
      </c>
      <c r="O462" s="39">
        <v>4</v>
      </c>
      <c r="P462" s="39">
        <v>4</v>
      </c>
      <c r="Q462" s="39">
        <v>7</v>
      </c>
      <c r="R462" s="39">
        <v>7</v>
      </c>
      <c r="S462" s="39">
        <v>0</v>
      </c>
      <c r="T462" s="39">
        <v>0</v>
      </c>
      <c r="U462" s="39">
        <v>4</v>
      </c>
      <c r="V462" s="39">
        <v>1</v>
      </c>
      <c r="W462" s="39">
        <v>4</v>
      </c>
      <c r="X462" s="39">
        <v>0</v>
      </c>
      <c r="Y462" s="39">
        <v>10</v>
      </c>
      <c r="Z462" s="39">
        <v>2</v>
      </c>
      <c r="AA462" s="39">
        <v>1</v>
      </c>
      <c r="AB462" s="39">
        <v>1</v>
      </c>
      <c r="AC462" s="39">
        <v>5</v>
      </c>
      <c r="AD462" s="39">
        <v>3</v>
      </c>
      <c r="AE462" s="39">
        <v>2</v>
      </c>
      <c r="AF462" s="39">
        <v>0</v>
      </c>
      <c r="AG462" s="39">
        <v>0</v>
      </c>
      <c r="AH462" s="39">
        <v>0</v>
      </c>
      <c r="AI462" s="39">
        <v>0</v>
      </c>
      <c r="AJ462" s="39">
        <v>2</v>
      </c>
    </row>
    <row r="463" spans="1:36" s="39" customFormat="1" ht="10.8" customHeight="1" x14ac:dyDescent="0.2">
      <c r="A463" s="39" t="s">
        <v>163</v>
      </c>
      <c r="B463" s="14" t="s">
        <v>169</v>
      </c>
      <c r="C463" s="14" t="s">
        <v>172</v>
      </c>
      <c r="D463" s="14" t="s">
        <v>721</v>
      </c>
      <c r="E463" s="39">
        <v>0</v>
      </c>
      <c r="F463" s="39">
        <v>0</v>
      </c>
      <c r="H463" s="39">
        <v>0</v>
      </c>
      <c r="I463" s="39">
        <v>2</v>
      </c>
      <c r="J463" s="39">
        <v>2</v>
      </c>
      <c r="K463" s="39">
        <v>2</v>
      </c>
      <c r="L463" s="39">
        <v>1</v>
      </c>
      <c r="M463" s="39">
        <v>3</v>
      </c>
      <c r="N463" s="39">
        <v>3</v>
      </c>
      <c r="O463" s="39">
        <v>3</v>
      </c>
      <c r="P463" s="39">
        <v>3</v>
      </c>
      <c r="Q463" s="39">
        <v>0</v>
      </c>
      <c r="R463" s="39">
        <v>0</v>
      </c>
      <c r="S463" s="39">
        <v>0</v>
      </c>
      <c r="T463" s="39">
        <v>0</v>
      </c>
      <c r="U463" s="39">
        <v>1</v>
      </c>
      <c r="V463" s="39">
        <v>4</v>
      </c>
      <c r="W463" s="39">
        <v>1</v>
      </c>
      <c r="X463" s="39">
        <v>0</v>
      </c>
      <c r="Y463" s="39">
        <v>3</v>
      </c>
      <c r="Z463" s="39">
        <v>2</v>
      </c>
      <c r="AA463" s="39">
        <v>4</v>
      </c>
      <c r="AB463" s="39">
        <v>4</v>
      </c>
      <c r="AC463" s="39">
        <v>1</v>
      </c>
      <c r="AD463" s="39">
        <v>1</v>
      </c>
      <c r="AE463" s="39">
        <v>9</v>
      </c>
      <c r="AF463" s="39">
        <v>0</v>
      </c>
      <c r="AG463" s="39">
        <v>0</v>
      </c>
      <c r="AH463" s="39">
        <v>0</v>
      </c>
      <c r="AI463" s="39">
        <v>0</v>
      </c>
      <c r="AJ463" s="39">
        <v>0</v>
      </c>
    </row>
    <row r="464" spans="1:36" s="39" customFormat="1" ht="10.8" customHeight="1" x14ac:dyDescent="0.2">
      <c r="A464" s="39" t="s">
        <v>163</v>
      </c>
      <c r="B464" s="14" t="s">
        <v>169</v>
      </c>
      <c r="C464" s="187" t="s">
        <v>561</v>
      </c>
      <c r="D464" s="187"/>
      <c r="E464" s="207">
        <v>3</v>
      </c>
      <c r="F464" s="207">
        <v>0</v>
      </c>
      <c r="G464" s="207"/>
      <c r="H464" s="207">
        <v>3</v>
      </c>
      <c r="I464" s="207">
        <v>18</v>
      </c>
      <c r="J464" s="207">
        <v>18</v>
      </c>
      <c r="K464" s="207">
        <v>18</v>
      </c>
      <c r="L464" s="207">
        <v>17</v>
      </c>
      <c r="M464" s="207">
        <v>13</v>
      </c>
      <c r="N464" s="207">
        <v>13</v>
      </c>
      <c r="O464" s="207">
        <v>15</v>
      </c>
      <c r="P464" s="207">
        <v>13</v>
      </c>
      <c r="Q464" s="207">
        <v>16</v>
      </c>
      <c r="R464" s="207">
        <v>17</v>
      </c>
      <c r="S464" s="207">
        <v>0</v>
      </c>
      <c r="T464" s="207">
        <v>0</v>
      </c>
      <c r="U464" s="207">
        <v>12</v>
      </c>
      <c r="V464" s="207">
        <v>12</v>
      </c>
      <c r="W464" s="207">
        <v>15</v>
      </c>
      <c r="X464" s="207">
        <v>0</v>
      </c>
      <c r="Y464" s="207">
        <v>30</v>
      </c>
      <c r="Z464" s="207">
        <v>9</v>
      </c>
      <c r="AA464" s="207">
        <v>15</v>
      </c>
      <c r="AB464" s="207">
        <v>17</v>
      </c>
      <c r="AC464" s="207">
        <v>17</v>
      </c>
      <c r="AD464" s="207">
        <v>13</v>
      </c>
      <c r="AE464" s="207">
        <v>13</v>
      </c>
      <c r="AF464" s="207">
        <v>2</v>
      </c>
      <c r="AG464" s="207">
        <v>6</v>
      </c>
      <c r="AH464" s="207">
        <v>0</v>
      </c>
      <c r="AI464" s="207">
        <v>0</v>
      </c>
      <c r="AJ464" s="207">
        <v>4</v>
      </c>
    </row>
    <row r="465" spans="1:36" s="39" customFormat="1" ht="10.8" customHeight="1" x14ac:dyDescent="0.2">
      <c r="A465" s="39" t="s">
        <v>163</v>
      </c>
      <c r="B465" s="14" t="s">
        <v>169</v>
      </c>
      <c r="C465" s="14" t="s">
        <v>174</v>
      </c>
      <c r="D465" s="14" t="s">
        <v>338</v>
      </c>
      <c r="E465" s="39">
        <v>0</v>
      </c>
      <c r="F465" s="39">
        <v>0</v>
      </c>
      <c r="H465" s="39">
        <v>0</v>
      </c>
      <c r="I465" s="39">
        <v>0</v>
      </c>
      <c r="J465" s="39">
        <v>0</v>
      </c>
      <c r="K465" s="39">
        <v>0</v>
      </c>
      <c r="L465" s="39">
        <v>0</v>
      </c>
      <c r="M465" s="39">
        <v>3</v>
      </c>
      <c r="N465" s="39">
        <v>3</v>
      </c>
      <c r="O465" s="39">
        <v>3</v>
      </c>
      <c r="P465" s="39">
        <v>3</v>
      </c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1</v>
      </c>
      <c r="AB465" s="39">
        <v>1</v>
      </c>
      <c r="AC465" s="39">
        <v>0</v>
      </c>
      <c r="AD465" s="39">
        <v>0</v>
      </c>
      <c r="AE465" s="39">
        <v>1</v>
      </c>
      <c r="AF465" s="39">
        <v>2</v>
      </c>
      <c r="AG465" s="39">
        <v>0</v>
      </c>
      <c r="AH465" s="39">
        <v>0</v>
      </c>
      <c r="AI465" s="39">
        <v>0</v>
      </c>
      <c r="AJ465" s="39">
        <v>2</v>
      </c>
    </row>
    <row r="466" spans="1:36" s="39" customFormat="1" ht="10.8" customHeight="1" x14ac:dyDescent="0.2">
      <c r="A466" s="39" t="s">
        <v>163</v>
      </c>
      <c r="B466" s="14" t="s">
        <v>169</v>
      </c>
      <c r="C466" s="14" t="s">
        <v>174</v>
      </c>
      <c r="D466" s="14" t="s">
        <v>460</v>
      </c>
      <c r="E466" s="39">
        <v>0</v>
      </c>
      <c r="F466" s="39">
        <v>0</v>
      </c>
      <c r="H466" s="39">
        <v>0</v>
      </c>
      <c r="I466" s="39">
        <v>2</v>
      </c>
      <c r="J466" s="39">
        <v>2</v>
      </c>
      <c r="K466" s="39">
        <v>2</v>
      </c>
      <c r="L466" s="39">
        <v>2</v>
      </c>
      <c r="M466" s="39">
        <v>1</v>
      </c>
      <c r="N466" s="39">
        <v>1</v>
      </c>
      <c r="O466" s="39">
        <v>1</v>
      </c>
      <c r="P466" s="39">
        <v>1</v>
      </c>
      <c r="Q466" s="39">
        <v>0</v>
      </c>
      <c r="R466" s="39">
        <v>0</v>
      </c>
      <c r="S466" s="39">
        <v>0</v>
      </c>
      <c r="T466" s="39">
        <v>0</v>
      </c>
      <c r="U466" s="39">
        <v>1</v>
      </c>
      <c r="V466" s="39">
        <v>1</v>
      </c>
      <c r="W466" s="39">
        <v>1</v>
      </c>
      <c r="X466" s="39">
        <v>0</v>
      </c>
      <c r="Y466" s="39">
        <v>2</v>
      </c>
      <c r="Z466" s="39">
        <v>1</v>
      </c>
      <c r="AA466" s="39">
        <v>1</v>
      </c>
      <c r="AB466" s="39">
        <v>1</v>
      </c>
      <c r="AC466" s="39">
        <v>3</v>
      </c>
      <c r="AD466" s="39">
        <v>3</v>
      </c>
      <c r="AE466" s="39">
        <v>0</v>
      </c>
      <c r="AF466" s="39">
        <v>0</v>
      </c>
      <c r="AG466" s="39">
        <v>16</v>
      </c>
      <c r="AH466" s="39">
        <v>0</v>
      </c>
      <c r="AI466" s="39">
        <v>0</v>
      </c>
      <c r="AJ466" s="39">
        <v>0</v>
      </c>
    </row>
    <row r="467" spans="1:36" s="39" customFormat="1" ht="10.8" customHeight="1" x14ac:dyDescent="0.2">
      <c r="A467" s="39" t="s">
        <v>163</v>
      </c>
      <c r="B467" s="14" t="s">
        <v>169</v>
      </c>
      <c r="C467" s="14" t="s">
        <v>174</v>
      </c>
      <c r="D467" s="14" t="s">
        <v>478</v>
      </c>
      <c r="E467" s="39">
        <v>0</v>
      </c>
      <c r="F467" s="39">
        <v>0</v>
      </c>
      <c r="H467" s="39">
        <v>0</v>
      </c>
      <c r="I467" s="39">
        <v>0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2</v>
      </c>
      <c r="R467" s="39">
        <v>2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1</v>
      </c>
      <c r="Z467" s="39">
        <v>2</v>
      </c>
      <c r="AA467" s="39">
        <v>2</v>
      </c>
      <c r="AB467" s="39">
        <v>2</v>
      </c>
      <c r="AC467" s="39">
        <v>2</v>
      </c>
      <c r="AD467" s="39">
        <v>2</v>
      </c>
      <c r="AE467" s="39">
        <v>0</v>
      </c>
      <c r="AF467" s="39">
        <v>0</v>
      </c>
      <c r="AG467" s="39">
        <v>1</v>
      </c>
      <c r="AH467" s="39">
        <v>0</v>
      </c>
      <c r="AI467" s="39">
        <v>0</v>
      </c>
      <c r="AJ467" s="39">
        <v>0</v>
      </c>
    </row>
    <row r="468" spans="1:36" s="39" customFormat="1" ht="10.8" customHeight="1" x14ac:dyDescent="0.2">
      <c r="A468" s="39" t="s">
        <v>163</v>
      </c>
      <c r="B468" s="14" t="s">
        <v>169</v>
      </c>
      <c r="C468" s="14" t="s">
        <v>174</v>
      </c>
      <c r="D468" s="14" t="s">
        <v>721</v>
      </c>
      <c r="E468" s="39">
        <v>0</v>
      </c>
      <c r="F468" s="39">
        <v>0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2</v>
      </c>
      <c r="N468" s="39">
        <v>2</v>
      </c>
      <c r="O468" s="39">
        <v>2</v>
      </c>
      <c r="P468" s="39">
        <v>2</v>
      </c>
      <c r="Q468" s="39">
        <v>0</v>
      </c>
      <c r="R468" s="39">
        <v>0</v>
      </c>
      <c r="S468" s="39">
        <v>0</v>
      </c>
      <c r="T468" s="39">
        <v>0</v>
      </c>
      <c r="U468" s="39">
        <v>1</v>
      </c>
      <c r="V468" s="39">
        <v>1</v>
      </c>
      <c r="W468" s="39">
        <v>1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34</v>
      </c>
      <c r="AH468" s="39">
        <v>0</v>
      </c>
      <c r="AI468" s="39">
        <v>0</v>
      </c>
      <c r="AJ468" s="39">
        <v>0</v>
      </c>
    </row>
    <row r="469" spans="1:36" s="39" customFormat="1" ht="10.8" customHeight="1" x14ac:dyDescent="0.2">
      <c r="A469" s="39" t="s">
        <v>163</v>
      </c>
      <c r="B469" s="14" t="s">
        <v>169</v>
      </c>
      <c r="C469" s="187" t="s">
        <v>562</v>
      </c>
      <c r="D469" s="187"/>
      <c r="E469" s="207">
        <v>0</v>
      </c>
      <c r="F469" s="207">
        <v>0</v>
      </c>
      <c r="G469" s="207"/>
      <c r="H469" s="207">
        <v>0</v>
      </c>
      <c r="I469" s="207">
        <v>2</v>
      </c>
      <c r="J469" s="207">
        <v>2</v>
      </c>
      <c r="K469" s="207">
        <v>2</v>
      </c>
      <c r="L469" s="207">
        <v>2</v>
      </c>
      <c r="M469" s="207">
        <v>6</v>
      </c>
      <c r="N469" s="207">
        <v>6</v>
      </c>
      <c r="O469" s="207">
        <v>6</v>
      </c>
      <c r="P469" s="207">
        <v>6</v>
      </c>
      <c r="Q469" s="207">
        <v>2</v>
      </c>
      <c r="R469" s="207">
        <v>2</v>
      </c>
      <c r="S469" s="207">
        <v>0</v>
      </c>
      <c r="T469" s="207">
        <v>0</v>
      </c>
      <c r="U469" s="207">
        <v>2</v>
      </c>
      <c r="V469" s="207">
        <v>2</v>
      </c>
      <c r="W469" s="207">
        <v>2</v>
      </c>
      <c r="X469" s="207">
        <v>0</v>
      </c>
      <c r="Y469" s="207">
        <v>3</v>
      </c>
      <c r="Z469" s="207">
        <v>3</v>
      </c>
      <c r="AA469" s="207">
        <v>4</v>
      </c>
      <c r="AB469" s="207">
        <v>4</v>
      </c>
      <c r="AC469" s="207">
        <v>5</v>
      </c>
      <c r="AD469" s="207">
        <v>5</v>
      </c>
      <c r="AE469" s="207">
        <v>1</v>
      </c>
      <c r="AF469" s="207">
        <v>2</v>
      </c>
      <c r="AG469" s="207">
        <v>51</v>
      </c>
      <c r="AH469" s="207">
        <v>0</v>
      </c>
      <c r="AI469" s="207">
        <v>0</v>
      </c>
      <c r="AJ469" s="207">
        <v>2</v>
      </c>
    </row>
    <row r="470" spans="1:36" s="39" customFormat="1" ht="10.8" customHeight="1" x14ac:dyDescent="0.2">
      <c r="A470" s="39" t="s">
        <v>163</v>
      </c>
      <c r="B470" s="14" t="s">
        <v>169</v>
      </c>
      <c r="C470" s="14" t="s">
        <v>169</v>
      </c>
      <c r="D470" s="14" t="s">
        <v>338</v>
      </c>
      <c r="E470" s="39">
        <v>0</v>
      </c>
      <c r="F470" s="39">
        <v>0</v>
      </c>
      <c r="H470" s="39">
        <v>0</v>
      </c>
      <c r="I470" s="39">
        <v>3</v>
      </c>
      <c r="J470" s="39">
        <v>3</v>
      </c>
      <c r="K470" s="39">
        <v>3</v>
      </c>
      <c r="L470" s="39">
        <v>3</v>
      </c>
      <c r="M470" s="39">
        <v>4</v>
      </c>
      <c r="N470" s="39">
        <v>4</v>
      </c>
      <c r="O470" s="39">
        <v>4</v>
      </c>
      <c r="P470" s="39">
        <v>4</v>
      </c>
      <c r="Q470" s="39">
        <v>3</v>
      </c>
      <c r="R470" s="39">
        <v>3</v>
      </c>
      <c r="S470" s="39">
        <v>0</v>
      </c>
      <c r="T470" s="39">
        <v>0</v>
      </c>
      <c r="U470" s="39">
        <v>2</v>
      </c>
      <c r="V470" s="39">
        <v>1</v>
      </c>
      <c r="W470" s="39">
        <v>1</v>
      </c>
      <c r="X470" s="39">
        <v>0</v>
      </c>
      <c r="Y470" s="39">
        <v>4</v>
      </c>
      <c r="Z470" s="39">
        <v>1</v>
      </c>
      <c r="AA470" s="39">
        <v>1</v>
      </c>
      <c r="AB470" s="39">
        <v>1</v>
      </c>
      <c r="AC470" s="39">
        <v>5</v>
      </c>
      <c r="AD470" s="39">
        <v>6</v>
      </c>
      <c r="AE470" s="39">
        <v>0</v>
      </c>
      <c r="AF470" s="39">
        <v>13</v>
      </c>
      <c r="AG470" s="39">
        <v>1</v>
      </c>
      <c r="AH470" s="39">
        <v>0</v>
      </c>
      <c r="AI470" s="39">
        <v>0</v>
      </c>
      <c r="AJ470" s="39">
        <v>4</v>
      </c>
    </row>
    <row r="471" spans="1:36" s="39" customFormat="1" ht="10.8" customHeight="1" x14ac:dyDescent="0.2">
      <c r="A471" s="39" t="s">
        <v>163</v>
      </c>
      <c r="B471" s="14" t="s">
        <v>169</v>
      </c>
      <c r="C471" s="14" t="s">
        <v>169</v>
      </c>
      <c r="D471" s="14" t="s">
        <v>460</v>
      </c>
      <c r="E471" s="39">
        <v>0</v>
      </c>
      <c r="F471" s="39">
        <v>0</v>
      </c>
      <c r="H471" s="39">
        <v>0</v>
      </c>
      <c r="I471" s="39">
        <v>1</v>
      </c>
      <c r="J471" s="39">
        <v>1</v>
      </c>
      <c r="K471" s="39">
        <v>1</v>
      </c>
      <c r="L471" s="39">
        <v>1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4</v>
      </c>
      <c r="Z471" s="39">
        <v>1</v>
      </c>
      <c r="AA471" s="39">
        <v>1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17</v>
      </c>
      <c r="AH471" s="39">
        <v>0</v>
      </c>
      <c r="AI471" s="39">
        <v>0</v>
      </c>
      <c r="AJ471" s="39">
        <v>2</v>
      </c>
    </row>
    <row r="472" spans="1:36" s="39" customFormat="1" ht="10.8" customHeight="1" x14ac:dyDescent="0.2">
      <c r="A472" s="39" t="s">
        <v>163</v>
      </c>
      <c r="B472" s="14" t="s">
        <v>169</v>
      </c>
      <c r="C472" s="14" t="s">
        <v>169</v>
      </c>
      <c r="D472" s="14" t="s">
        <v>478</v>
      </c>
      <c r="E472" s="39">
        <v>0</v>
      </c>
      <c r="F472" s="39">
        <v>0</v>
      </c>
      <c r="H472" s="39">
        <v>0</v>
      </c>
      <c r="I472" s="39">
        <v>1</v>
      </c>
      <c r="J472" s="39">
        <v>1</v>
      </c>
      <c r="K472" s="39">
        <v>1</v>
      </c>
      <c r="L472" s="39">
        <v>1</v>
      </c>
      <c r="M472" s="39">
        <v>2</v>
      </c>
      <c r="N472" s="39">
        <v>2</v>
      </c>
      <c r="O472" s="39">
        <v>2</v>
      </c>
      <c r="P472" s="39">
        <v>2</v>
      </c>
      <c r="Q472" s="39">
        <v>2</v>
      </c>
      <c r="R472" s="39">
        <v>2</v>
      </c>
      <c r="S472" s="39">
        <v>0</v>
      </c>
      <c r="T472" s="39">
        <v>0</v>
      </c>
      <c r="U472" s="39">
        <v>0</v>
      </c>
      <c r="V472" s="39">
        <v>1</v>
      </c>
      <c r="W472" s="39">
        <v>1</v>
      </c>
      <c r="X472" s="39">
        <v>0</v>
      </c>
      <c r="Y472" s="39">
        <v>2</v>
      </c>
      <c r="Z472" s="39">
        <v>0</v>
      </c>
      <c r="AA472" s="39">
        <v>0</v>
      </c>
      <c r="AB472" s="39">
        <v>0</v>
      </c>
      <c r="AC472" s="39">
        <v>2</v>
      </c>
      <c r="AD472" s="39">
        <v>2</v>
      </c>
      <c r="AE472" s="39">
        <v>0</v>
      </c>
      <c r="AF472" s="39">
        <v>0</v>
      </c>
      <c r="AG472" s="39">
        <v>24</v>
      </c>
      <c r="AH472" s="39">
        <v>0</v>
      </c>
      <c r="AI472" s="39">
        <v>0</v>
      </c>
      <c r="AJ472" s="39">
        <v>0</v>
      </c>
    </row>
    <row r="473" spans="1:36" s="39" customFormat="1" ht="10.8" customHeight="1" x14ac:dyDescent="0.2">
      <c r="A473" s="39" t="s">
        <v>163</v>
      </c>
      <c r="B473" s="14" t="s">
        <v>169</v>
      </c>
      <c r="C473" s="14" t="s">
        <v>169</v>
      </c>
      <c r="D473" s="14" t="s">
        <v>721</v>
      </c>
      <c r="E473" s="39">
        <v>0</v>
      </c>
      <c r="F473" s="39">
        <v>0</v>
      </c>
      <c r="H473" s="39">
        <v>0</v>
      </c>
      <c r="I473" s="39">
        <v>1</v>
      </c>
      <c r="J473" s="39">
        <v>1</v>
      </c>
      <c r="K473" s="39">
        <v>1</v>
      </c>
      <c r="L473" s="39">
        <v>1</v>
      </c>
      <c r="M473" s="39">
        <v>1</v>
      </c>
      <c r="N473" s="39">
        <v>1</v>
      </c>
      <c r="O473" s="39">
        <v>1</v>
      </c>
      <c r="P473" s="39">
        <v>1</v>
      </c>
      <c r="Q473" s="39">
        <v>1</v>
      </c>
      <c r="R473" s="39">
        <v>1</v>
      </c>
      <c r="S473" s="39">
        <v>0</v>
      </c>
      <c r="T473" s="39">
        <v>0</v>
      </c>
      <c r="U473" s="39">
        <v>0</v>
      </c>
      <c r="V473" s="39">
        <v>2</v>
      </c>
      <c r="W473" s="39">
        <v>0</v>
      </c>
      <c r="X473" s="39">
        <v>0</v>
      </c>
      <c r="Y473" s="39">
        <v>0</v>
      </c>
      <c r="Z473" s="39">
        <v>0</v>
      </c>
      <c r="AA473" s="39">
        <v>2</v>
      </c>
      <c r="AB473" s="39">
        <v>2</v>
      </c>
      <c r="AC473" s="39">
        <v>1</v>
      </c>
      <c r="AD473" s="39">
        <v>1</v>
      </c>
      <c r="AE473" s="39">
        <v>1</v>
      </c>
      <c r="AF473" s="39">
        <v>0</v>
      </c>
      <c r="AG473" s="39">
        <v>4</v>
      </c>
      <c r="AH473" s="39">
        <v>0</v>
      </c>
      <c r="AI473" s="39">
        <v>0</v>
      </c>
      <c r="AJ473" s="39">
        <v>1</v>
      </c>
    </row>
    <row r="474" spans="1:36" s="39" customFormat="1" ht="10.8" customHeight="1" x14ac:dyDescent="0.2">
      <c r="A474" s="39" t="s">
        <v>163</v>
      </c>
      <c r="B474" s="14" t="s">
        <v>169</v>
      </c>
      <c r="C474" s="187" t="s">
        <v>442</v>
      </c>
      <c r="D474" s="187"/>
      <c r="E474" s="207">
        <v>0</v>
      </c>
      <c r="F474" s="207">
        <v>0</v>
      </c>
      <c r="G474" s="207"/>
      <c r="H474" s="207">
        <v>0</v>
      </c>
      <c r="I474" s="207">
        <v>6</v>
      </c>
      <c r="J474" s="207">
        <v>6</v>
      </c>
      <c r="K474" s="207">
        <v>6</v>
      </c>
      <c r="L474" s="207">
        <v>6</v>
      </c>
      <c r="M474" s="207">
        <v>7</v>
      </c>
      <c r="N474" s="207">
        <v>7</v>
      </c>
      <c r="O474" s="207">
        <v>7</v>
      </c>
      <c r="P474" s="207">
        <v>7</v>
      </c>
      <c r="Q474" s="207">
        <v>6</v>
      </c>
      <c r="R474" s="207">
        <v>6</v>
      </c>
      <c r="S474" s="207">
        <v>0</v>
      </c>
      <c r="T474" s="207">
        <v>0</v>
      </c>
      <c r="U474" s="207">
        <v>2</v>
      </c>
      <c r="V474" s="207">
        <v>4</v>
      </c>
      <c r="W474" s="207">
        <v>2</v>
      </c>
      <c r="X474" s="207">
        <v>0</v>
      </c>
      <c r="Y474" s="207">
        <v>10</v>
      </c>
      <c r="Z474" s="207">
        <v>2</v>
      </c>
      <c r="AA474" s="207">
        <v>4</v>
      </c>
      <c r="AB474" s="207">
        <v>3</v>
      </c>
      <c r="AC474" s="207">
        <v>8</v>
      </c>
      <c r="AD474" s="207">
        <v>9</v>
      </c>
      <c r="AE474" s="207">
        <v>1</v>
      </c>
      <c r="AF474" s="207">
        <v>13</v>
      </c>
      <c r="AG474" s="207">
        <v>46</v>
      </c>
      <c r="AH474" s="207">
        <v>0</v>
      </c>
      <c r="AI474" s="207">
        <v>0</v>
      </c>
      <c r="AJ474" s="207">
        <v>7</v>
      </c>
    </row>
    <row r="475" spans="1:36" s="39" customFormat="1" ht="10.8" customHeight="1" x14ac:dyDescent="0.2">
      <c r="A475" s="39" t="s">
        <v>163</v>
      </c>
      <c r="B475" s="14" t="s">
        <v>169</v>
      </c>
      <c r="C475" s="14" t="s">
        <v>208</v>
      </c>
      <c r="D475" s="14" t="s">
        <v>338</v>
      </c>
      <c r="E475" s="39">
        <v>0</v>
      </c>
      <c r="F475" s="39">
        <v>0</v>
      </c>
      <c r="H475" s="39">
        <v>0</v>
      </c>
      <c r="I475" s="39">
        <v>3</v>
      </c>
      <c r="J475" s="39">
        <v>3</v>
      </c>
      <c r="K475" s="39">
        <v>3</v>
      </c>
      <c r="L475" s="39">
        <v>3</v>
      </c>
      <c r="M475" s="39">
        <v>2</v>
      </c>
      <c r="N475" s="39">
        <v>2</v>
      </c>
      <c r="O475" s="39">
        <v>2</v>
      </c>
      <c r="P475" s="39">
        <v>3</v>
      </c>
      <c r="Q475" s="39">
        <v>1</v>
      </c>
      <c r="R475" s="39">
        <v>1</v>
      </c>
      <c r="S475" s="39">
        <v>0</v>
      </c>
      <c r="T475" s="39">
        <v>0</v>
      </c>
      <c r="U475" s="39">
        <v>1</v>
      </c>
      <c r="V475" s="39">
        <v>1</v>
      </c>
      <c r="W475" s="39">
        <v>1</v>
      </c>
      <c r="X475" s="39">
        <v>0</v>
      </c>
      <c r="Y475" s="39">
        <v>5</v>
      </c>
      <c r="Z475" s="39">
        <v>2</v>
      </c>
      <c r="AA475" s="39">
        <v>2</v>
      </c>
      <c r="AB475" s="39">
        <v>3</v>
      </c>
      <c r="AC475" s="39">
        <v>2</v>
      </c>
      <c r="AD475" s="39">
        <v>2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</row>
    <row r="476" spans="1:36" s="39" customFormat="1" ht="10.8" customHeight="1" x14ac:dyDescent="0.2">
      <c r="A476" s="39" t="s">
        <v>163</v>
      </c>
      <c r="B476" s="14" t="s">
        <v>169</v>
      </c>
      <c r="C476" s="14" t="s">
        <v>208</v>
      </c>
      <c r="D476" s="14" t="s">
        <v>460</v>
      </c>
      <c r="E476" s="39">
        <v>0</v>
      </c>
      <c r="F476" s="39">
        <v>0</v>
      </c>
      <c r="H476" s="39">
        <v>0</v>
      </c>
      <c r="I476" s="39">
        <v>1</v>
      </c>
      <c r="J476" s="39">
        <v>1</v>
      </c>
      <c r="K476" s="39">
        <v>1</v>
      </c>
      <c r="L476" s="39">
        <v>1</v>
      </c>
      <c r="M476" s="39">
        <v>0</v>
      </c>
      <c r="N476" s="39">
        <v>0</v>
      </c>
      <c r="O476" s="39">
        <v>0</v>
      </c>
      <c r="P476" s="39">
        <v>0</v>
      </c>
      <c r="Q476" s="39">
        <v>5</v>
      </c>
      <c r="R476" s="39">
        <v>5</v>
      </c>
      <c r="S476" s="39">
        <v>0</v>
      </c>
      <c r="T476" s="39">
        <v>0</v>
      </c>
      <c r="U476" s="39">
        <v>2</v>
      </c>
      <c r="V476" s="39">
        <v>1</v>
      </c>
      <c r="W476" s="39">
        <v>1</v>
      </c>
      <c r="X476" s="39">
        <v>0</v>
      </c>
      <c r="Y476" s="39">
        <v>1</v>
      </c>
      <c r="Z476" s="39">
        <v>1</v>
      </c>
      <c r="AA476" s="39">
        <v>1</v>
      </c>
      <c r="AB476" s="39">
        <v>1</v>
      </c>
      <c r="AC476" s="39">
        <v>1</v>
      </c>
      <c r="AD476" s="39">
        <v>0</v>
      </c>
      <c r="AE476" s="39">
        <v>3</v>
      </c>
      <c r="AF476" s="39">
        <v>0</v>
      </c>
      <c r="AG476" s="39">
        <v>5</v>
      </c>
      <c r="AH476" s="39">
        <v>0</v>
      </c>
      <c r="AI476" s="39">
        <v>0</v>
      </c>
      <c r="AJ476" s="39">
        <v>0</v>
      </c>
    </row>
    <row r="477" spans="1:36" s="39" customFormat="1" ht="10.8" customHeight="1" x14ac:dyDescent="0.2">
      <c r="A477" s="39" t="s">
        <v>163</v>
      </c>
      <c r="B477" s="14" t="s">
        <v>169</v>
      </c>
      <c r="C477" s="14" t="s">
        <v>208</v>
      </c>
      <c r="D477" s="14" t="s">
        <v>478</v>
      </c>
      <c r="E477" s="39">
        <v>0</v>
      </c>
      <c r="F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3</v>
      </c>
      <c r="N477" s="39">
        <v>2</v>
      </c>
      <c r="O477" s="39">
        <v>2</v>
      </c>
      <c r="P477" s="39">
        <v>3</v>
      </c>
      <c r="Q477" s="39">
        <v>2</v>
      </c>
      <c r="R477" s="39">
        <v>2</v>
      </c>
      <c r="S477" s="39">
        <v>0</v>
      </c>
      <c r="T477" s="39">
        <v>0</v>
      </c>
      <c r="U477" s="39">
        <v>3</v>
      </c>
      <c r="V477" s="39">
        <v>4</v>
      </c>
      <c r="W477" s="39">
        <v>2</v>
      </c>
      <c r="X477" s="39">
        <v>0</v>
      </c>
      <c r="Y477" s="39">
        <v>3</v>
      </c>
      <c r="Z477" s="39">
        <v>4</v>
      </c>
      <c r="AA477" s="39">
        <v>5</v>
      </c>
      <c r="AB477" s="39">
        <v>4</v>
      </c>
      <c r="AC477" s="39">
        <v>0</v>
      </c>
      <c r="AD477" s="39">
        <v>0</v>
      </c>
      <c r="AE477" s="39">
        <v>0</v>
      </c>
      <c r="AF477" s="39">
        <v>0</v>
      </c>
      <c r="AG477" s="39">
        <v>1</v>
      </c>
      <c r="AH477" s="39">
        <v>0</v>
      </c>
      <c r="AI477" s="39">
        <v>0</v>
      </c>
      <c r="AJ477" s="39">
        <v>0</v>
      </c>
    </row>
    <row r="478" spans="1:36" s="39" customFormat="1" ht="10.8" customHeight="1" x14ac:dyDescent="0.2">
      <c r="A478" s="39" t="s">
        <v>163</v>
      </c>
      <c r="B478" s="14" t="s">
        <v>169</v>
      </c>
      <c r="C478" s="14" t="s">
        <v>208</v>
      </c>
      <c r="D478" s="14" t="s">
        <v>721</v>
      </c>
      <c r="E478" s="39">
        <v>0</v>
      </c>
      <c r="F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1</v>
      </c>
      <c r="AD478" s="39">
        <v>0</v>
      </c>
      <c r="AE478" s="39">
        <v>0</v>
      </c>
      <c r="AF478" s="39">
        <v>0</v>
      </c>
      <c r="AG478" s="39">
        <v>1</v>
      </c>
      <c r="AH478" s="39">
        <v>0</v>
      </c>
      <c r="AI478" s="39">
        <v>0</v>
      </c>
      <c r="AJ478" s="39">
        <v>0</v>
      </c>
    </row>
    <row r="479" spans="1:36" s="39" customFormat="1" ht="10.8" customHeight="1" x14ac:dyDescent="0.2">
      <c r="A479" s="39" t="s">
        <v>163</v>
      </c>
      <c r="B479" s="14" t="s">
        <v>169</v>
      </c>
      <c r="C479" s="187" t="s">
        <v>563</v>
      </c>
      <c r="D479" s="187"/>
      <c r="E479" s="207">
        <v>0</v>
      </c>
      <c r="F479" s="207">
        <v>0</v>
      </c>
      <c r="G479" s="207"/>
      <c r="H479" s="207">
        <v>0</v>
      </c>
      <c r="I479" s="207">
        <v>4</v>
      </c>
      <c r="J479" s="207">
        <v>4</v>
      </c>
      <c r="K479" s="207">
        <v>4</v>
      </c>
      <c r="L479" s="207">
        <v>4</v>
      </c>
      <c r="M479" s="207">
        <v>5</v>
      </c>
      <c r="N479" s="207">
        <v>4</v>
      </c>
      <c r="O479" s="207">
        <v>4</v>
      </c>
      <c r="P479" s="207">
        <v>6</v>
      </c>
      <c r="Q479" s="207">
        <v>8</v>
      </c>
      <c r="R479" s="207">
        <v>8</v>
      </c>
      <c r="S479" s="207">
        <v>0</v>
      </c>
      <c r="T479" s="207">
        <v>0</v>
      </c>
      <c r="U479" s="207">
        <v>6</v>
      </c>
      <c r="V479" s="207">
        <v>6</v>
      </c>
      <c r="W479" s="207">
        <v>4</v>
      </c>
      <c r="X479" s="207">
        <v>0</v>
      </c>
      <c r="Y479" s="207">
        <v>9</v>
      </c>
      <c r="Z479" s="207">
        <v>7</v>
      </c>
      <c r="AA479" s="207">
        <v>8</v>
      </c>
      <c r="AB479" s="207">
        <v>8</v>
      </c>
      <c r="AC479" s="207">
        <v>4</v>
      </c>
      <c r="AD479" s="207">
        <v>2</v>
      </c>
      <c r="AE479" s="207">
        <v>3</v>
      </c>
      <c r="AF479" s="207">
        <v>0</v>
      </c>
      <c r="AG479" s="207">
        <v>7</v>
      </c>
      <c r="AH479" s="207">
        <v>0</v>
      </c>
      <c r="AI479" s="207">
        <v>0</v>
      </c>
      <c r="AJ479" s="207">
        <v>0</v>
      </c>
    </row>
    <row r="480" spans="1:36" s="39" customFormat="1" ht="10.8" customHeight="1" x14ac:dyDescent="0.2">
      <c r="A480" s="39" t="s">
        <v>163</v>
      </c>
      <c r="B480" s="14" t="s">
        <v>169</v>
      </c>
      <c r="C480" s="14" t="s">
        <v>175</v>
      </c>
      <c r="D480" s="14" t="s">
        <v>338</v>
      </c>
      <c r="E480" s="39">
        <v>0</v>
      </c>
      <c r="F480" s="39">
        <v>0</v>
      </c>
      <c r="H480" s="39">
        <v>1</v>
      </c>
      <c r="I480" s="39">
        <v>0</v>
      </c>
      <c r="J480" s="39">
        <v>0</v>
      </c>
      <c r="K480" s="39">
        <v>0</v>
      </c>
      <c r="L480" s="39">
        <v>0</v>
      </c>
      <c r="M480" s="39">
        <v>1</v>
      </c>
      <c r="N480" s="39">
        <v>1</v>
      </c>
      <c r="O480" s="39">
        <v>1</v>
      </c>
      <c r="P480" s="39">
        <v>1</v>
      </c>
      <c r="Q480" s="39">
        <v>1</v>
      </c>
      <c r="R480" s="39">
        <v>1</v>
      </c>
      <c r="S480" s="39">
        <v>0</v>
      </c>
      <c r="T480" s="39">
        <v>0</v>
      </c>
      <c r="U480" s="39">
        <v>2</v>
      </c>
      <c r="V480" s="39">
        <v>2</v>
      </c>
      <c r="W480" s="39">
        <v>3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1</v>
      </c>
      <c r="AD480" s="39">
        <v>1</v>
      </c>
      <c r="AE480" s="39">
        <v>0</v>
      </c>
      <c r="AF480" s="39">
        <v>6</v>
      </c>
      <c r="AG480" s="39">
        <v>1</v>
      </c>
      <c r="AH480" s="39">
        <v>0</v>
      </c>
      <c r="AI480" s="39">
        <v>0</v>
      </c>
      <c r="AJ480" s="39">
        <v>0</v>
      </c>
    </row>
    <row r="481" spans="1:36" s="39" customFormat="1" ht="10.8" customHeight="1" x14ac:dyDescent="0.2">
      <c r="A481" s="39" t="s">
        <v>163</v>
      </c>
      <c r="B481" s="14" t="s">
        <v>169</v>
      </c>
      <c r="C481" s="14" t="s">
        <v>175</v>
      </c>
      <c r="D481" s="14" t="s">
        <v>460</v>
      </c>
      <c r="E481" s="39">
        <v>0</v>
      </c>
      <c r="F481" s="39">
        <v>0</v>
      </c>
      <c r="H481" s="39">
        <v>0</v>
      </c>
      <c r="I481" s="39">
        <v>1</v>
      </c>
      <c r="J481" s="39">
        <v>1</v>
      </c>
      <c r="K481" s="39">
        <v>1</v>
      </c>
      <c r="L481" s="39">
        <v>1</v>
      </c>
      <c r="M481" s="39">
        <v>1</v>
      </c>
      <c r="N481" s="39">
        <v>1</v>
      </c>
      <c r="O481" s="39">
        <v>1</v>
      </c>
      <c r="P481" s="39">
        <v>1</v>
      </c>
      <c r="Q481" s="39">
        <v>1</v>
      </c>
      <c r="R481" s="39">
        <v>1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2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1</v>
      </c>
      <c r="AH481" s="39">
        <v>0</v>
      </c>
      <c r="AI481" s="39">
        <v>0</v>
      </c>
      <c r="AJ481" s="39">
        <v>1</v>
      </c>
    </row>
    <row r="482" spans="1:36" s="39" customFormat="1" ht="10.8" customHeight="1" x14ac:dyDescent="0.2">
      <c r="A482" s="39" t="s">
        <v>163</v>
      </c>
      <c r="B482" s="14" t="s">
        <v>169</v>
      </c>
      <c r="C482" s="14" t="s">
        <v>175</v>
      </c>
      <c r="D482" s="14" t="s">
        <v>478</v>
      </c>
      <c r="E482" s="39">
        <v>0</v>
      </c>
      <c r="F482" s="39">
        <v>0</v>
      </c>
      <c r="H482" s="39">
        <v>0</v>
      </c>
      <c r="I482" s="39">
        <v>2</v>
      </c>
      <c r="J482" s="39">
        <v>2</v>
      </c>
      <c r="K482" s="39">
        <v>2</v>
      </c>
      <c r="L482" s="39">
        <v>2</v>
      </c>
      <c r="M482" s="39">
        <v>0</v>
      </c>
      <c r="N482" s="39">
        <v>0</v>
      </c>
      <c r="O482" s="39">
        <v>0</v>
      </c>
      <c r="P482" s="39">
        <v>0</v>
      </c>
      <c r="Q482" s="39">
        <v>1</v>
      </c>
      <c r="R482" s="39">
        <v>1</v>
      </c>
      <c r="S482" s="39">
        <v>0</v>
      </c>
      <c r="T482" s="39">
        <v>0</v>
      </c>
      <c r="U482" s="39">
        <v>1</v>
      </c>
      <c r="V482" s="39">
        <v>3</v>
      </c>
      <c r="W482" s="39">
        <v>1</v>
      </c>
      <c r="X482" s="39">
        <v>0</v>
      </c>
      <c r="Y482" s="39">
        <v>0</v>
      </c>
      <c r="Z482" s="39">
        <v>0</v>
      </c>
      <c r="AA482" s="39">
        <v>2</v>
      </c>
      <c r="AB482" s="39">
        <v>2</v>
      </c>
      <c r="AC482" s="39">
        <v>2</v>
      </c>
      <c r="AD482" s="39">
        <v>1</v>
      </c>
      <c r="AE482" s="39">
        <v>1</v>
      </c>
      <c r="AF482" s="39">
        <v>0</v>
      </c>
      <c r="AG482" s="39">
        <v>0</v>
      </c>
      <c r="AH482" s="39">
        <v>0</v>
      </c>
      <c r="AI482" s="39">
        <v>0</v>
      </c>
      <c r="AJ482" s="39">
        <v>0</v>
      </c>
    </row>
    <row r="483" spans="1:36" s="39" customFormat="1" ht="10.8" customHeight="1" x14ac:dyDescent="0.2">
      <c r="A483" s="39" t="s">
        <v>163</v>
      </c>
      <c r="B483" s="14" t="s">
        <v>169</v>
      </c>
      <c r="C483" s="14" t="s">
        <v>175</v>
      </c>
      <c r="D483" s="14" t="s">
        <v>721</v>
      </c>
      <c r="E483" s="39">
        <v>0</v>
      </c>
      <c r="F483" s="39">
        <v>0</v>
      </c>
      <c r="H483" s="39">
        <v>0</v>
      </c>
      <c r="I483" s="39">
        <v>1</v>
      </c>
      <c r="J483" s="39">
        <v>1</v>
      </c>
      <c r="K483" s="39">
        <v>1</v>
      </c>
      <c r="L483" s="39">
        <v>1</v>
      </c>
      <c r="M483" s="39">
        <v>1</v>
      </c>
      <c r="N483" s="39">
        <v>1</v>
      </c>
      <c r="O483" s="39">
        <v>1</v>
      </c>
      <c r="P483" s="39">
        <v>1</v>
      </c>
      <c r="Q483" s="39">
        <v>0</v>
      </c>
      <c r="R483" s="39">
        <v>0</v>
      </c>
      <c r="S483" s="39">
        <v>0</v>
      </c>
      <c r="T483" s="39">
        <v>0</v>
      </c>
      <c r="U483" s="39">
        <v>1</v>
      </c>
      <c r="V483" s="39">
        <v>1</v>
      </c>
      <c r="W483" s="39">
        <v>1</v>
      </c>
      <c r="X483" s="39">
        <v>0</v>
      </c>
      <c r="Y483" s="39">
        <v>2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5</v>
      </c>
      <c r="AH483" s="39">
        <v>0</v>
      </c>
      <c r="AI483" s="39">
        <v>0</v>
      </c>
      <c r="AJ483" s="39">
        <v>1</v>
      </c>
    </row>
    <row r="484" spans="1:36" s="39" customFormat="1" ht="10.8" customHeight="1" x14ac:dyDescent="0.2">
      <c r="A484" s="39" t="s">
        <v>163</v>
      </c>
      <c r="B484" s="14" t="s">
        <v>169</v>
      </c>
      <c r="C484" s="187" t="s">
        <v>564</v>
      </c>
      <c r="D484" s="187"/>
      <c r="E484" s="207">
        <v>0</v>
      </c>
      <c r="F484" s="207">
        <v>0</v>
      </c>
      <c r="G484" s="207"/>
      <c r="H484" s="207">
        <v>1</v>
      </c>
      <c r="I484" s="207">
        <v>4</v>
      </c>
      <c r="J484" s="207">
        <v>4</v>
      </c>
      <c r="K484" s="207">
        <v>4</v>
      </c>
      <c r="L484" s="207">
        <v>4</v>
      </c>
      <c r="M484" s="207">
        <v>3</v>
      </c>
      <c r="N484" s="207">
        <v>3</v>
      </c>
      <c r="O484" s="207">
        <v>3</v>
      </c>
      <c r="P484" s="207">
        <v>3</v>
      </c>
      <c r="Q484" s="207">
        <v>3</v>
      </c>
      <c r="R484" s="207">
        <v>3</v>
      </c>
      <c r="S484" s="207">
        <v>0</v>
      </c>
      <c r="T484" s="207">
        <v>0</v>
      </c>
      <c r="U484" s="207">
        <v>4</v>
      </c>
      <c r="V484" s="207">
        <v>6</v>
      </c>
      <c r="W484" s="207">
        <v>5</v>
      </c>
      <c r="X484" s="207">
        <v>0</v>
      </c>
      <c r="Y484" s="207">
        <v>4</v>
      </c>
      <c r="Z484" s="207">
        <v>0</v>
      </c>
      <c r="AA484" s="207">
        <v>2</v>
      </c>
      <c r="AB484" s="207">
        <v>2</v>
      </c>
      <c r="AC484" s="207">
        <v>3</v>
      </c>
      <c r="AD484" s="207">
        <v>2</v>
      </c>
      <c r="AE484" s="207">
        <v>1</v>
      </c>
      <c r="AF484" s="207">
        <v>6</v>
      </c>
      <c r="AG484" s="207">
        <v>7</v>
      </c>
      <c r="AH484" s="207">
        <v>0</v>
      </c>
      <c r="AI484" s="207">
        <v>0</v>
      </c>
      <c r="AJ484" s="207">
        <v>2</v>
      </c>
    </row>
    <row r="485" spans="1:36" s="39" customFormat="1" ht="10.8" customHeight="1" x14ac:dyDescent="0.2">
      <c r="A485" s="39" t="s">
        <v>163</v>
      </c>
      <c r="B485" s="186" t="s">
        <v>442</v>
      </c>
      <c r="C485" s="186"/>
      <c r="D485" s="186"/>
      <c r="E485" s="208">
        <v>13</v>
      </c>
      <c r="F485" s="208">
        <v>1</v>
      </c>
      <c r="G485" s="208"/>
      <c r="H485" s="208">
        <v>19</v>
      </c>
      <c r="I485" s="208">
        <v>82</v>
      </c>
      <c r="J485" s="208">
        <v>82</v>
      </c>
      <c r="K485" s="208">
        <v>82</v>
      </c>
      <c r="L485" s="208">
        <v>81</v>
      </c>
      <c r="M485" s="208">
        <v>72</v>
      </c>
      <c r="N485" s="208">
        <v>69</v>
      </c>
      <c r="O485" s="208">
        <v>72</v>
      </c>
      <c r="P485" s="208">
        <v>78</v>
      </c>
      <c r="Q485" s="208">
        <v>77</v>
      </c>
      <c r="R485" s="208">
        <v>78</v>
      </c>
      <c r="S485" s="208">
        <v>0</v>
      </c>
      <c r="T485" s="208">
        <v>0</v>
      </c>
      <c r="U485" s="208">
        <v>78</v>
      </c>
      <c r="V485" s="208">
        <v>92</v>
      </c>
      <c r="W485" s="208">
        <v>71</v>
      </c>
      <c r="X485" s="208">
        <v>0</v>
      </c>
      <c r="Y485" s="208">
        <v>92</v>
      </c>
      <c r="Z485" s="208">
        <v>56</v>
      </c>
      <c r="AA485" s="208">
        <v>81</v>
      </c>
      <c r="AB485" s="208">
        <v>71</v>
      </c>
      <c r="AC485" s="208">
        <v>68</v>
      </c>
      <c r="AD485" s="208">
        <v>63</v>
      </c>
      <c r="AE485" s="208">
        <v>30</v>
      </c>
      <c r="AF485" s="208">
        <v>46</v>
      </c>
      <c r="AG485" s="208">
        <v>255</v>
      </c>
      <c r="AH485" s="208">
        <v>0</v>
      </c>
      <c r="AI485" s="208">
        <v>0</v>
      </c>
      <c r="AJ485" s="208">
        <v>35</v>
      </c>
    </row>
    <row r="486" spans="1:36" s="39" customFormat="1" ht="10.8" customHeight="1" x14ac:dyDescent="0.3">
      <c r="A486" s="125" t="s">
        <v>453</v>
      </c>
      <c r="B486" s="125"/>
      <c r="C486" s="125"/>
      <c r="D486" s="125"/>
      <c r="E486" s="125">
        <v>133</v>
      </c>
      <c r="F486" s="125">
        <v>5</v>
      </c>
      <c r="G486" s="125"/>
      <c r="H486" s="125">
        <v>157</v>
      </c>
      <c r="I486" s="125">
        <v>268</v>
      </c>
      <c r="J486" s="125">
        <v>270</v>
      </c>
      <c r="K486" s="125">
        <v>267</v>
      </c>
      <c r="L486" s="125">
        <v>266</v>
      </c>
      <c r="M486" s="125">
        <v>280</v>
      </c>
      <c r="N486" s="125">
        <v>268</v>
      </c>
      <c r="O486" s="125">
        <v>279</v>
      </c>
      <c r="P486" s="125">
        <v>288</v>
      </c>
      <c r="Q486" s="125">
        <v>283</v>
      </c>
      <c r="R486" s="125">
        <v>281</v>
      </c>
      <c r="S486" s="125">
        <v>3</v>
      </c>
      <c r="T486" s="125">
        <v>0</v>
      </c>
      <c r="U486" s="125">
        <v>294</v>
      </c>
      <c r="V486" s="125">
        <v>311</v>
      </c>
      <c r="W486" s="125">
        <v>270</v>
      </c>
      <c r="X486" s="125">
        <v>0</v>
      </c>
      <c r="Y486" s="125">
        <v>347</v>
      </c>
      <c r="Z486" s="125">
        <v>194</v>
      </c>
      <c r="AA486" s="125">
        <v>266</v>
      </c>
      <c r="AB486" s="125">
        <v>252</v>
      </c>
      <c r="AC486" s="125">
        <v>281</v>
      </c>
      <c r="AD486" s="125">
        <v>191</v>
      </c>
      <c r="AE486" s="125">
        <v>86</v>
      </c>
      <c r="AF486" s="125">
        <v>220</v>
      </c>
      <c r="AG486" s="125">
        <v>875</v>
      </c>
      <c r="AH486" s="125">
        <v>0</v>
      </c>
      <c r="AI486" s="125">
        <v>6</v>
      </c>
      <c r="AJ486" s="125">
        <v>189</v>
      </c>
    </row>
    <row r="487" spans="1:36" s="39" customFormat="1" ht="10.8" customHeight="1" x14ac:dyDescent="0.2">
      <c r="A487" s="39" t="s">
        <v>92</v>
      </c>
      <c r="B487" s="39" t="s">
        <v>97</v>
      </c>
      <c r="C487" s="39" t="s">
        <v>98</v>
      </c>
      <c r="D487" s="14" t="s">
        <v>338</v>
      </c>
      <c r="E487" s="39">
        <v>0</v>
      </c>
      <c r="F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4</v>
      </c>
      <c r="N487" s="39">
        <v>4</v>
      </c>
      <c r="O487" s="39">
        <v>4</v>
      </c>
      <c r="P487" s="39">
        <v>4</v>
      </c>
      <c r="Q487" s="39">
        <v>4</v>
      </c>
      <c r="R487" s="39">
        <v>4</v>
      </c>
      <c r="S487" s="39">
        <v>0</v>
      </c>
      <c r="T487" s="39">
        <v>0</v>
      </c>
      <c r="U487" s="39">
        <v>3</v>
      </c>
      <c r="V487" s="39">
        <v>3</v>
      </c>
      <c r="W487" s="39">
        <v>3</v>
      </c>
      <c r="X487" s="39">
        <v>0</v>
      </c>
      <c r="Y487" s="39">
        <v>5</v>
      </c>
      <c r="Z487" s="39">
        <v>2</v>
      </c>
      <c r="AA487" s="39">
        <v>2</v>
      </c>
      <c r="AB487" s="39">
        <v>1</v>
      </c>
      <c r="AC487" s="39">
        <v>4</v>
      </c>
      <c r="AD487" s="39">
        <v>3</v>
      </c>
      <c r="AE487" s="39">
        <v>0</v>
      </c>
      <c r="AF487" s="39">
        <v>0</v>
      </c>
      <c r="AG487" s="39">
        <v>3</v>
      </c>
      <c r="AH487" s="39">
        <v>0</v>
      </c>
      <c r="AI487" s="39">
        <v>0</v>
      </c>
      <c r="AJ487" s="39">
        <v>0</v>
      </c>
    </row>
    <row r="488" spans="1:36" s="39" customFormat="1" ht="10.8" customHeight="1" x14ac:dyDescent="0.2">
      <c r="A488" s="39" t="s">
        <v>92</v>
      </c>
      <c r="B488" s="39" t="s">
        <v>97</v>
      </c>
      <c r="C488" s="39" t="s">
        <v>98</v>
      </c>
      <c r="D488" s="14" t="s">
        <v>460</v>
      </c>
      <c r="E488" s="39">
        <v>0</v>
      </c>
      <c r="F488" s="39">
        <v>0</v>
      </c>
      <c r="H488" s="39">
        <v>0</v>
      </c>
      <c r="I488" s="39">
        <v>2</v>
      </c>
      <c r="J488" s="39">
        <v>2</v>
      </c>
      <c r="K488" s="39">
        <v>2</v>
      </c>
      <c r="L488" s="39">
        <v>2</v>
      </c>
      <c r="M488" s="39">
        <v>0</v>
      </c>
      <c r="N488" s="39">
        <v>0</v>
      </c>
      <c r="O488" s="39">
        <v>0</v>
      </c>
      <c r="P488" s="39">
        <v>0</v>
      </c>
      <c r="Q488" s="39">
        <v>2</v>
      </c>
      <c r="R488" s="39">
        <v>2</v>
      </c>
      <c r="S488" s="39">
        <v>0</v>
      </c>
      <c r="T488" s="39">
        <v>0</v>
      </c>
      <c r="U488" s="39">
        <v>3</v>
      </c>
      <c r="V488" s="39">
        <v>3</v>
      </c>
      <c r="W488" s="39">
        <v>3</v>
      </c>
      <c r="X488" s="39">
        <v>0</v>
      </c>
      <c r="Y488" s="39">
        <v>0</v>
      </c>
      <c r="Z488" s="39">
        <v>2</v>
      </c>
      <c r="AA488" s="39">
        <v>2</v>
      </c>
      <c r="AB488" s="39">
        <v>1</v>
      </c>
      <c r="AC488" s="39">
        <v>0</v>
      </c>
      <c r="AD488" s="39">
        <v>0</v>
      </c>
      <c r="AE488" s="39">
        <v>0</v>
      </c>
      <c r="AF488" s="39">
        <v>0</v>
      </c>
      <c r="AG488" s="39">
        <v>4</v>
      </c>
      <c r="AH488" s="39">
        <v>0</v>
      </c>
      <c r="AI488" s="39">
        <v>0</v>
      </c>
      <c r="AJ488" s="39">
        <v>1</v>
      </c>
    </row>
    <row r="489" spans="1:36" s="39" customFormat="1" ht="10.8" customHeight="1" x14ac:dyDescent="0.2">
      <c r="A489" s="39" t="s">
        <v>92</v>
      </c>
      <c r="B489" s="39" t="s">
        <v>97</v>
      </c>
      <c r="C489" s="39" t="s">
        <v>98</v>
      </c>
      <c r="D489" s="14" t="s">
        <v>478</v>
      </c>
      <c r="E489" s="39">
        <v>0</v>
      </c>
      <c r="F489" s="39">
        <v>0</v>
      </c>
      <c r="H489" s="39">
        <v>0</v>
      </c>
      <c r="I489" s="39">
        <v>1</v>
      </c>
      <c r="J489" s="39">
        <v>1</v>
      </c>
      <c r="K489" s="39">
        <v>1</v>
      </c>
      <c r="L489" s="39">
        <v>1</v>
      </c>
      <c r="M489" s="39">
        <v>0</v>
      </c>
      <c r="N489" s="39">
        <v>0</v>
      </c>
      <c r="O489" s="39">
        <v>0</v>
      </c>
      <c r="P489" s="39">
        <v>0</v>
      </c>
      <c r="Q489" s="39">
        <v>4</v>
      </c>
      <c r="R489" s="39">
        <v>4</v>
      </c>
      <c r="S489" s="39">
        <v>0</v>
      </c>
      <c r="T489" s="39">
        <v>0</v>
      </c>
      <c r="U489" s="39">
        <v>2</v>
      </c>
      <c r="V489" s="39">
        <v>2</v>
      </c>
      <c r="W489" s="39">
        <v>2</v>
      </c>
      <c r="X489" s="39">
        <v>0</v>
      </c>
      <c r="Y489" s="39">
        <v>5</v>
      </c>
      <c r="Z489" s="39">
        <v>1</v>
      </c>
      <c r="AA489" s="39">
        <v>1</v>
      </c>
      <c r="AB489" s="39">
        <v>0</v>
      </c>
      <c r="AC489" s="39">
        <v>2</v>
      </c>
      <c r="AD489" s="39">
        <v>2</v>
      </c>
      <c r="AE489" s="39">
        <v>2</v>
      </c>
      <c r="AF489" s="39">
        <v>0</v>
      </c>
      <c r="AG489" s="39">
        <v>6</v>
      </c>
      <c r="AH489" s="39">
        <v>0</v>
      </c>
      <c r="AI489" s="39">
        <v>2</v>
      </c>
      <c r="AJ489" s="39">
        <v>4</v>
      </c>
    </row>
    <row r="490" spans="1:36" s="39" customFormat="1" ht="10.8" customHeight="1" x14ac:dyDescent="0.2">
      <c r="A490" s="39" t="s">
        <v>92</v>
      </c>
      <c r="B490" s="39" t="s">
        <v>97</v>
      </c>
      <c r="C490" s="39" t="s">
        <v>98</v>
      </c>
      <c r="D490" s="14" t="s">
        <v>721</v>
      </c>
      <c r="E490" s="39">
        <v>0</v>
      </c>
      <c r="F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2</v>
      </c>
      <c r="N490" s="39">
        <v>2</v>
      </c>
      <c r="O490" s="39">
        <v>2</v>
      </c>
      <c r="P490" s="39">
        <v>2</v>
      </c>
      <c r="Q490" s="39">
        <v>0</v>
      </c>
      <c r="R490" s="39">
        <v>0</v>
      </c>
      <c r="S490" s="39">
        <v>0</v>
      </c>
      <c r="T490" s="39">
        <v>0</v>
      </c>
      <c r="U490" s="39">
        <v>1</v>
      </c>
      <c r="V490" s="39">
        <v>1</v>
      </c>
      <c r="W490" s="39">
        <v>1</v>
      </c>
      <c r="X490" s="39">
        <v>0</v>
      </c>
      <c r="Y490" s="39">
        <v>1</v>
      </c>
      <c r="Z490" s="39">
        <v>2</v>
      </c>
      <c r="AA490" s="39">
        <v>2</v>
      </c>
      <c r="AB490" s="39">
        <v>1</v>
      </c>
      <c r="AC490" s="39">
        <v>0</v>
      </c>
      <c r="AD490" s="39">
        <v>0</v>
      </c>
      <c r="AE490" s="39">
        <v>7</v>
      </c>
      <c r="AF490" s="39">
        <v>0</v>
      </c>
      <c r="AG490" s="39">
        <v>12</v>
      </c>
      <c r="AH490" s="39">
        <v>0</v>
      </c>
      <c r="AI490" s="39">
        <v>0</v>
      </c>
      <c r="AJ490" s="39">
        <v>0</v>
      </c>
    </row>
    <row r="491" spans="1:36" s="39" customFormat="1" ht="10.8" customHeight="1" x14ac:dyDescent="0.3">
      <c r="A491" s="39" t="s">
        <v>92</v>
      </c>
      <c r="B491" s="39" t="s">
        <v>97</v>
      </c>
      <c r="C491" s="207" t="s">
        <v>565</v>
      </c>
      <c r="D491" s="207"/>
      <c r="E491" s="207">
        <v>0</v>
      </c>
      <c r="F491" s="207">
        <v>0</v>
      </c>
      <c r="G491" s="207"/>
      <c r="H491" s="207">
        <v>0</v>
      </c>
      <c r="I491" s="207">
        <v>3</v>
      </c>
      <c r="J491" s="207">
        <v>3</v>
      </c>
      <c r="K491" s="207">
        <v>3</v>
      </c>
      <c r="L491" s="207">
        <v>3</v>
      </c>
      <c r="M491" s="207">
        <v>6</v>
      </c>
      <c r="N491" s="207">
        <v>6</v>
      </c>
      <c r="O491" s="207">
        <v>6</v>
      </c>
      <c r="P491" s="207">
        <v>6</v>
      </c>
      <c r="Q491" s="207">
        <v>10</v>
      </c>
      <c r="R491" s="207">
        <v>10</v>
      </c>
      <c r="S491" s="207">
        <v>0</v>
      </c>
      <c r="T491" s="207">
        <v>0</v>
      </c>
      <c r="U491" s="207">
        <v>9</v>
      </c>
      <c r="V491" s="207">
        <v>9</v>
      </c>
      <c r="W491" s="207">
        <v>9</v>
      </c>
      <c r="X491" s="207">
        <v>0</v>
      </c>
      <c r="Y491" s="207">
        <v>11</v>
      </c>
      <c r="Z491" s="207">
        <v>7</v>
      </c>
      <c r="AA491" s="207">
        <v>7</v>
      </c>
      <c r="AB491" s="207">
        <v>3</v>
      </c>
      <c r="AC491" s="207">
        <v>6</v>
      </c>
      <c r="AD491" s="207">
        <v>5</v>
      </c>
      <c r="AE491" s="207">
        <v>9</v>
      </c>
      <c r="AF491" s="207">
        <v>0</v>
      </c>
      <c r="AG491" s="207">
        <v>25</v>
      </c>
      <c r="AH491" s="207">
        <v>0</v>
      </c>
      <c r="AI491" s="207">
        <v>2</v>
      </c>
      <c r="AJ491" s="207">
        <v>5</v>
      </c>
    </row>
    <row r="492" spans="1:36" s="39" customFormat="1" ht="10.8" customHeight="1" x14ac:dyDescent="0.2">
      <c r="A492" s="39" t="s">
        <v>92</v>
      </c>
      <c r="B492" s="39" t="s">
        <v>97</v>
      </c>
      <c r="C492" s="39" t="s">
        <v>106</v>
      </c>
      <c r="D492" s="14" t="s">
        <v>338</v>
      </c>
      <c r="E492" s="39">
        <v>0</v>
      </c>
      <c r="F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1</v>
      </c>
      <c r="N492" s="39">
        <v>1</v>
      </c>
      <c r="O492" s="39">
        <v>1</v>
      </c>
      <c r="P492" s="39">
        <v>1</v>
      </c>
      <c r="Q492" s="39">
        <v>0</v>
      </c>
      <c r="R492" s="39">
        <v>0</v>
      </c>
      <c r="S492" s="39">
        <v>0</v>
      </c>
      <c r="T492" s="39">
        <v>0</v>
      </c>
      <c r="U492" s="39">
        <v>2</v>
      </c>
      <c r="V492" s="39">
        <v>2</v>
      </c>
      <c r="W492" s="39">
        <v>2</v>
      </c>
      <c r="X492" s="39">
        <v>0</v>
      </c>
      <c r="Y492" s="39">
        <v>6</v>
      </c>
      <c r="Z492" s="39">
        <v>2</v>
      </c>
      <c r="AA492" s="39">
        <v>2</v>
      </c>
      <c r="AB492" s="39">
        <v>2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1</v>
      </c>
    </row>
    <row r="493" spans="1:36" s="39" customFormat="1" ht="10.8" customHeight="1" x14ac:dyDescent="0.2">
      <c r="A493" s="39" t="s">
        <v>92</v>
      </c>
      <c r="B493" s="39" t="s">
        <v>97</v>
      </c>
      <c r="C493" s="39" t="s">
        <v>106</v>
      </c>
      <c r="D493" s="14" t="s">
        <v>460</v>
      </c>
      <c r="E493" s="39">
        <v>0</v>
      </c>
      <c r="F493" s="39">
        <v>0</v>
      </c>
      <c r="H493" s="39">
        <v>0</v>
      </c>
      <c r="I493" s="39">
        <v>1</v>
      </c>
      <c r="J493" s="39">
        <v>1</v>
      </c>
      <c r="K493" s="39">
        <v>1</v>
      </c>
      <c r="L493" s="39">
        <v>1</v>
      </c>
      <c r="M493" s="39">
        <v>0</v>
      </c>
      <c r="N493" s="39">
        <v>0</v>
      </c>
      <c r="O493" s="39">
        <v>0</v>
      </c>
      <c r="P493" s="39">
        <v>0</v>
      </c>
      <c r="Q493" s="39">
        <v>2</v>
      </c>
      <c r="R493" s="39">
        <v>2</v>
      </c>
      <c r="S493" s="39">
        <v>0</v>
      </c>
      <c r="T493" s="39">
        <v>0</v>
      </c>
      <c r="U493" s="39">
        <v>2</v>
      </c>
      <c r="V493" s="39">
        <v>2</v>
      </c>
      <c r="W493" s="39">
        <v>2</v>
      </c>
      <c r="X493" s="39">
        <v>0</v>
      </c>
      <c r="Y493" s="39">
        <v>0</v>
      </c>
      <c r="Z493" s="39">
        <v>1</v>
      </c>
      <c r="AA493" s="39">
        <v>1</v>
      </c>
      <c r="AB493" s="39">
        <v>1</v>
      </c>
      <c r="AC493" s="39">
        <v>0</v>
      </c>
      <c r="AD493" s="39">
        <v>0</v>
      </c>
      <c r="AE493" s="39">
        <v>3</v>
      </c>
      <c r="AF493" s="39">
        <v>0</v>
      </c>
      <c r="AG493" s="39">
        <v>4</v>
      </c>
      <c r="AH493" s="39">
        <v>0</v>
      </c>
      <c r="AI493" s="39">
        <v>0</v>
      </c>
      <c r="AJ493" s="39">
        <v>1</v>
      </c>
    </row>
    <row r="494" spans="1:36" s="39" customFormat="1" ht="10.8" customHeight="1" x14ac:dyDescent="0.2">
      <c r="A494" s="39" t="s">
        <v>92</v>
      </c>
      <c r="B494" s="39" t="s">
        <v>97</v>
      </c>
      <c r="C494" s="39" t="s">
        <v>106</v>
      </c>
      <c r="D494" s="14" t="s">
        <v>478</v>
      </c>
      <c r="E494" s="39">
        <v>0</v>
      </c>
      <c r="F494" s="39">
        <v>0</v>
      </c>
      <c r="H494" s="39">
        <v>0</v>
      </c>
      <c r="I494" s="39">
        <v>1</v>
      </c>
      <c r="J494" s="39">
        <v>1</v>
      </c>
      <c r="K494" s="39">
        <v>1</v>
      </c>
      <c r="L494" s="39">
        <v>1</v>
      </c>
      <c r="M494" s="39">
        <v>0</v>
      </c>
      <c r="N494" s="39">
        <v>0</v>
      </c>
      <c r="O494" s="39">
        <v>0</v>
      </c>
      <c r="P494" s="39">
        <v>0</v>
      </c>
      <c r="Q494" s="39">
        <v>2</v>
      </c>
      <c r="R494" s="39">
        <v>2</v>
      </c>
      <c r="S494" s="39">
        <v>0</v>
      </c>
      <c r="T494" s="39">
        <v>0</v>
      </c>
      <c r="U494" s="39">
        <v>4</v>
      </c>
      <c r="V494" s="39">
        <v>3</v>
      </c>
      <c r="W494" s="39">
        <v>4</v>
      </c>
      <c r="X494" s="39">
        <v>0</v>
      </c>
      <c r="Y494" s="39">
        <v>2</v>
      </c>
      <c r="Z494" s="39">
        <v>3</v>
      </c>
      <c r="AA494" s="39">
        <v>3</v>
      </c>
      <c r="AB494" s="39">
        <v>3</v>
      </c>
      <c r="AC494" s="39">
        <v>1</v>
      </c>
      <c r="AD494" s="39">
        <v>1</v>
      </c>
      <c r="AE494" s="39">
        <v>0</v>
      </c>
      <c r="AF494" s="39">
        <v>0</v>
      </c>
      <c r="AG494" s="39">
        <v>0</v>
      </c>
      <c r="AH494" s="39">
        <v>0</v>
      </c>
      <c r="AI494" s="39">
        <v>0</v>
      </c>
      <c r="AJ494" s="39">
        <v>3</v>
      </c>
    </row>
    <row r="495" spans="1:36" s="39" customFormat="1" ht="10.8" customHeight="1" x14ac:dyDescent="0.3">
      <c r="A495" s="39" t="s">
        <v>92</v>
      </c>
      <c r="B495" s="39" t="s">
        <v>97</v>
      </c>
      <c r="C495" s="207" t="s">
        <v>566</v>
      </c>
      <c r="D495" s="207"/>
      <c r="E495" s="207">
        <v>0</v>
      </c>
      <c r="F495" s="207">
        <v>0</v>
      </c>
      <c r="G495" s="207"/>
      <c r="H495" s="207">
        <v>0</v>
      </c>
      <c r="I495" s="207">
        <v>2</v>
      </c>
      <c r="J495" s="207">
        <v>2</v>
      </c>
      <c r="K495" s="207">
        <v>2</v>
      </c>
      <c r="L495" s="207">
        <v>2</v>
      </c>
      <c r="M495" s="207">
        <v>1</v>
      </c>
      <c r="N495" s="207">
        <v>1</v>
      </c>
      <c r="O495" s="207">
        <v>1</v>
      </c>
      <c r="P495" s="207">
        <v>1</v>
      </c>
      <c r="Q495" s="207">
        <v>4</v>
      </c>
      <c r="R495" s="207">
        <v>4</v>
      </c>
      <c r="S495" s="207">
        <v>0</v>
      </c>
      <c r="T495" s="207">
        <v>0</v>
      </c>
      <c r="U495" s="207">
        <v>8</v>
      </c>
      <c r="V495" s="207">
        <v>7</v>
      </c>
      <c r="W495" s="207">
        <v>8</v>
      </c>
      <c r="X495" s="207">
        <v>0</v>
      </c>
      <c r="Y495" s="207">
        <v>8</v>
      </c>
      <c r="Z495" s="207">
        <v>6</v>
      </c>
      <c r="AA495" s="207">
        <v>6</v>
      </c>
      <c r="AB495" s="207">
        <v>6</v>
      </c>
      <c r="AC495" s="207">
        <v>1</v>
      </c>
      <c r="AD495" s="207">
        <v>1</v>
      </c>
      <c r="AE495" s="207">
        <v>3</v>
      </c>
      <c r="AF495" s="207">
        <v>0</v>
      </c>
      <c r="AG495" s="207">
        <v>4</v>
      </c>
      <c r="AH495" s="207">
        <v>0</v>
      </c>
      <c r="AI495" s="207">
        <v>0</v>
      </c>
      <c r="AJ495" s="207">
        <v>5</v>
      </c>
    </row>
    <row r="496" spans="1:36" s="39" customFormat="1" ht="10.8" customHeight="1" x14ac:dyDescent="0.2">
      <c r="A496" s="39" t="s">
        <v>92</v>
      </c>
      <c r="B496" s="39" t="s">
        <v>97</v>
      </c>
      <c r="C496" s="39" t="s">
        <v>97</v>
      </c>
      <c r="D496" s="14" t="s">
        <v>338</v>
      </c>
      <c r="E496" s="39">
        <v>10</v>
      </c>
      <c r="F496" s="39">
        <v>1</v>
      </c>
      <c r="H496" s="39">
        <v>11</v>
      </c>
      <c r="I496" s="39">
        <v>9</v>
      </c>
      <c r="J496" s="39">
        <v>10</v>
      </c>
      <c r="K496" s="39">
        <v>10</v>
      </c>
      <c r="L496" s="39">
        <v>10</v>
      </c>
      <c r="M496" s="39">
        <v>11</v>
      </c>
      <c r="N496" s="39">
        <v>11</v>
      </c>
      <c r="O496" s="39">
        <v>11</v>
      </c>
      <c r="P496" s="39">
        <v>12</v>
      </c>
      <c r="Q496" s="39">
        <v>8</v>
      </c>
      <c r="R496" s="39">
        <v>8</v>
      </c>
      <c r="S496" s="39">
        <v>0</v>
      </c>
      <c r="T496" s="39">
        <v>0</v>
      </c>
      <c r="U496" s="39">
        <v>6</v>
      </c>
      <c r="V496" s="39">
        <v>9</v>
      </c>
      <c r="W496" s="39">
        <v>9</v>
      </c>
      <c r="X496" s="39">
        <v>0</v>
      </c>
      <c r="Y496" s="39">
        <v>13</v>
      </c>
      <c r="Z496" s="39">
        <v>11</v>
      </c>
      <c r="AA496" s="39">
        <v>6</v>
      </c>
      <c r="AB496" s="39">
        <v>7</v>
      </c>
      <c r="AC496" s="39">
        <v>8</v>
      </c>
      <c r="AD496" s="39">
        <v>6</v>
      </c>
      <c r="AE496" s="39">
        <v>5</v>
      </c>
      <c r="AF496" s="39">
        <v>45</v>
      </c>
      <c r="AG496" s="39">
        <v>4</v>
      </c>
      <c r="AH496" s="39">
        <v>0</v>
      </c>
      <c r="AI496" s="39">
        <v>0</v>
      </c>
      <c r="AJ496" s="39">
        <v>7</v>
      </c>
    </row>
    <row r="497" spans="1:36" s="39" customFormat="1" ht="10.8" customHeight="1" x14ac:dyDescent="0.2">
      <c r="A497" s="39" t="s">
        <v>92</v>
      </c>
      <c r="B497" s="39" t="s">
        <v>97</v>
      </c>
      <c r="C497" s="39" t="s">
        <v>97</v>
      </c>
      <c r="D497" s="14" t="s">
        <v>460</v>
      </c>
      <c r="E497" s="39">
        <v>6</v>
      </c>
      <c r="F497" s="39">
        <v>1</v>
      </c>
      <c r="H497" s="39">
        <v>8</v>
      </c>
      <c r="I497" s="39">
        <v>11</v>
      </c>
      <c r="J497" s="39">
        <v>11</v>
      </c>
      <c r="K497" s="39">
        <v>11</v>
      </c>
      <c r="L497" s="39">
        <v>11</v>
      </c>
      <c r="M497" s="39">
        <v>17</v>
      </c>
      <c r="N497" s="39">
        <v>17</v>
      </c>
      <c r="O497" s="39">
        <v>17</v>
      </c>
      <c r="P497" s="39">
        <v>17</v>
      </c>
      <c r="Q497" s="39">
        <v>10</v>
      </c>
      <c r="R497" s="39">
        <v>9</v>
      </c>
      <c r="S497" s="39">
        <v>0</v>
      </c>
      <c r="T497" s="39">
        <v>0</v>
      </c>
      <c r="U497" s="39">
        <v>11</v>
      </c>
      <c r="V497" s="39">
        <v>12</v>
      </c>
      <c r="W497" s="39">
        <v>10</v>
      </c>
      <c r="X497" s="39">
        <v>0</v>
      </c>
      <c r="Y497" s="39">
        <v>11</v>
      </c>
      <c r="Z497" s="39">
        <v>13</v>
      </c>
      <c r="AA497" s="39">
        <v>16</v>
      </c>
      <c r="AB497" s="39">
        <v>15</v>
      </c>
      <c r="AC497" s="39">
        <v>4</v>
      </c>
      <c r="AD497" s="39">
        <v>3</v>
      </c>
      <c r="AE497" s="39">
        <v>4</v>
      </c>
      <c r="AF497" s="39">
        <v>0</v>
      </c>
      <c r="AG497" s="39">
        <v>51</v>
      </c>
      <c r="AH497" s="39">
        <v>0</v>
      </c>
      <c r="AI497" s="39">
        <v>0</v>
      </c>
      <c r="AJ497" s="39">
        <v>4</v>
      </c>
    </row>
    <row r="498" spans="1:36" s="39" customFormat="1" ht="10.8" customHeight="1" x14ac:dyDescent="0.2">
      <c r="A498" s="39" t="s">
        <v>92</v>
      </c>
      <c r="B498" s="39" t="s">
        <v>97</v>
      </c>
      <c r="C498" s="39" t="s">
        <v>97</v>
      </c>
      <c r="D498" s="14" t="s">
        <v>478</v>
      </c>
      <c r="E498" s="39">
        <v>10</v>
      </c>
      <c r="F498" s="39">
        <v>0</v>
      </c>
      <c r="H498" s="39">
        <v>10</v>
      </c>
      <c r="I498" s="39">
        <v>14</v>
      </c>
      <c r="J498" s="39">
        <v>14</v>
      </c>
      <c r="K498" s="39">
        <v>14</v>
      </c>
      <c r="L498" s="39">
        <v>14</v>
      </c>
      <c r="M498" s="39">
        <v>11</v>
      </c>
      <c r="N498" s="39">
        <v>11</v>
      </c>
      <c r="O498" s="39">
        <v>10</v>
      </c>
      <c r="P498" s="39">
        <v>11</v>
      </c>
      <c r="Q498" s="39">
        <v>11</v>
      </c>
      <c r="R498" s="39">
        <v>12</v>
      </c>
      <c r="S498" s="39">
        <v>0</v>
      </c>
      <c r="T498" s="39">
        <v>0</v>
      </c>
      <c r="U498" s="39">
        <v>11</v>
      </c>
      <c r="V498" s="39">
        <v>11</v>
      </c>
      <c r="W498" s="39">
        <v>13</v>
      </c>
      <c r="X498" s="39">
        <v>0</v>
      </c>
      <c r="Y498" s="39">
        <v>5</v>
      </c>
      <c r="Z498" s="39">
        <v>9</v>
      </c>
      <c r="AA498" s="39">
        <v>11</v>
      </c>
      <c r="AB498" s="39">
        <v>10</v>
      </c>
      <c r="AC498" s="39">
        <v>11</v>
      </c>
      <c r="AD498" s="39">
        <v>10</v>
      </c>
      <c r="AE498" s="39">
        <v>20</v>
      </c>
      <c r="AF498" s="39">
        <v>0</v>
      </c>
      <c r="AG498" s="39">
        <v>4</v>
      </c>
      <c r="AH498" s="39">
        <v>0</v>
      </c>
      <c r="AI498" s="39">
        <v>0</v>
      </c>
      <c r="AJ498" s="39">
        <v>9</v>
      </c>
    </row>
    <row r="499" spans="1:36" s="39" customFormat="1" ht="10.8" customHeight="1" x14ac:dyDescent="0.2">
      <c r="A499" s="39" t="s">
        <v>92</v>
      </c>
      <c r="B499" s="39" t="s">
        <v>97</v>
      </c>
      <c r="C499" s="39" t="s">
        <v>97</v>
      </c>
      <c r="D499" s="14" t="s">
        <v>721</v>
      </c>
      <c r="E499" s="39">
        <v>7</v>
      </c>
      <c r="F499" s="39">
        <v>0</v>
      </c>
      <c r="H499" s="39">
        <v>8</v>
      </c>
      <c r="I499" s="39">
        <v>9</v>
      </c>
      <c r="J499" s="39">
        <v>9</v>
      </c>
      <c r="K499" s="39">
        <v>9</v>
      </c>
      <c r="L499" s="39">
        <v>9</v>
      </c>
      <c r="M499" s="39">
        <v>10</v>
      </c>
      <c r="N499" s="39">
        <v>10</v>
      </c>
      <c r="O499" s="39">
        <v>10</v>
      </c>
      <c r="P499" s="39">
        <v>10</v>
      </c>
      <c r="Q499" s="39">
        <v>7</v>
      </c>
      <c r="R499" s="39">
        <v>7</v>
      </c>
      <c r="S499" s="39">
        <v>0</v>
      </c>
      <c r="T499" s="39">
        <v>0</v>
      </c>
      <c r="U499" s="39">
        <v>7</v>
      </c>
      <c r="V499" s="39">
        <v>7</v>
      </c>
      <c r="W499" s="39">
        <v>7</v>
      </c>
      <c r="X499" s="39">
        <v>0</v>
      </c>
      <c r="Y499" s="39">
        <v>5</v>
      </c>
      <c r="Z499" s="39">
        <v>8</v>
      </c>
      <c r="AA499" s="39">
        <v>5</v>
      </c>
      <c r="AB499" s="39">
        <v>5</v>
      </c>
      <c r="AC499" s="39">
        <v>3</v>
      </c>
      <c r="AD499" s="39">
        <v>2</v>
      </c>
      <c r="AE499" s="39">
        <v>12</v>
      </c>
      <c r="AF499" s="39">
        <v>0</v>
      </c>
      <c r="AG499" s="39">
        <v>43</v>
      </c>
      <c r="AH499" s="39">
        <v>0</v>
      </c>
      <c r="AI499" s="39">
        <v>0</v>
      </c>
      <c r="AJ499" s="39">
        <v>6</v>
      </c>
    </row>
    <row r="500" spans="1:36" s="39" customFormat="1" ht="10.8" customHeight="1" x14ac:dyDescent="0.3">
      <c r="A500" s="39" t="s">
        <v>92</v>
      </c>
      <c r="B500" s="39" t="s">
        <v>97</v>
      </c>
      <c r="C500" s="207" t="s">
        <v>340</v>
      </c>
      <c r="D500" s="207"/>
      <c r="E500" s="207">
        <v>33</v>
      </c>
      <c r="F500" s="207">
        <v>2</v>
      </c>
      <c r="G500" s="207"/>
      <c r="H500" s="207">
        <v>37</v>
      </c>
      <c r="I500" s="207">
        <v>43</v>
      </c>
      <c r="J500" s="207">
        <v>44</v>
      </c>
      <c r="K500" s="207">
        <v>44</v>
      </c>
      <c r="L500" s="207">
        <v>44</v>
      </c>
      <c r="M500" s="207">
        <v>49</v>
      </c>
      <c r="N500" s="207">
        <v>49</v>
      </c>
      <c r="O500" s="207">
        <v>48</v>
      </c>
      <c r="P500" s="207">
        <v>50</v>
      </c>
      <c r="Q500" s="207">
        <v>36</v>
      </c>
      <c r="R500" s="207">
        <v>36</v>
      </c>
      <c r="S500" s="207">
        <v>0</v>
      </c>
      <c r="T500" s="207">
        <v>0</v>
      </c>
      <c r="U500" s="207">
        <v>35</v>
      </c>
      <c r="V500" s="207">
        <v>39</v>
      </c>
      <c r="W500" s="207">
        <v>39</v>
      </c>
      <c r="X500" s="207">
        <v>0</v>
      </c>
      <c r="Y500" s="207">
        <v>34</v>
      </c>
      <c r="Z500" s="207">
        <v>41</v>
      </c>
      <c r="AA500" s="207">
        <v>38</v>
      </c>
      <c r="AB500" s="207">
        <v>37</v>
      </c>
      <c r="AC500" s="207">
        <v>26</v>
      </c>
      <c r="AD500" s="207">
        <v>21</v>
      </c>
      <c r="AE500" s="207">
        <v>41</v>
      </c>
      <c r="AF500" s="207">
        <v>45</v>
      </c>
      <c r="AG500" s="207">
        <v>102</v>
      </c>
      <c r="AH500" s="207">
        <v>0</v>
      </c>
      <c r="AI500" s="207">
        <v>0</v>
      </c>
      <c r="AJ500" s="207">
        <v>26</v>
      </c>
    </row>
    <row r="501" spans="1:36" s="39" customFormat="1" ht="10.8" customHeight="1" x14ac:dyDescent="0.2">
      <c r="A501" s="39" t="s">
        <v>92</v>
      </c>
      <c r="B501" s="39" t="s">
        <v>97</v>
      </c>
      <c r="C501" s="39" t="s">
        <v>105</v>
      </c>
      <c r="D501" s="14" t="s">
        <v>338</v>
      </c>
      <c r="E501" s="39">
        <v>1</v>
      </c>
      <c r="F501" s="39">
        <v>0</v>
      </c>
      <c r="H501" s="39">
        <v>1</v>
      </c>
      <c r="I501" s="39">
        <v>8</v>
      </c>
      <c r="J501" s="39">
        <v>8</v>
      </c>
      <c r="K501" s="39">
        <v>8</v>
      </c>
      <c r="L501" s="39">
        <v>8</v>
      </c>
      <c r="M501" s="39">
        <v>13</v>
      </c>
      <c r="N501" s="39">
        <v>13</v>
      </c>
      <c r="O501" s="39">
        <v>12</v>
      </c>
      <c r="P501" s="39">
        <v>12</v>
      </c>
      <c r="Q501" s="39">
        <v>5</v>
      </c>
      <c r="R501" s="39">
        <v>5</v>
      </c>
      <c r="S501" s="39">
        <v>0</v>
      </c>
      <c r="T501" s="39">
        <v>0</v>
      </c>
      <c r="U501" s="39">
        <v>11</v>
      </c>
      <c r="V501" s="39">
        <v>10</v>
      </c>
      <c r="W501" s="39">
        <v>10</v>
      </c>
      <c r="X501" s="39">
        <v>0</v>
      </c>
      <c r="Y501" s="39">
        <v>7</v>
      </c>
      <c r="Z501" s="39">
        <v>5</v>
      </c>
      <c r="AA501" s="39">
        <v>11</v>
      </c>
      <c r="AB501" s="39">
        <v>11</v>
      </c>
      <c r="AC501" s="39">
        <v>3</v>
      </c>
      <c r="AD501" s="39">
        <v>3</v>
      </c>
      <c r="AE501" s="39">
        <v>2</v>
      </c>
      <c r="AF501" s="39">
        <v>6</v>
      </c>
      <c r="AG501" s="39">
        <v>0</v>
      </c>
      <c r="AH501" s="39">
        <v>0</v>
      </c>
      <c r="AI501" s="39">
        <v>0</v>
      </c>
      <c r="AJ501" s="39">
        <v>4</v>
      </c>
    </row>
    <row r="502" spans="1:36" s="39" customFormat="1" ht="10.8" customHeight="1" x14ac:dyDescent="0.2">
      <c r="A502" s="39" t="s">
        <v>92</v>
      </c>
      <c r="B502" s="39" t="s">
        <v>97</v>
      </c>
      <c r="C502" s="39" t="s">
        <v>105</v>
      </c>
      <c r="D502" s="14" t="s">
        <v>460</v>
      </c>
      <c r="E502" s="39">
        <v>0</v>
      </c>
      <c r="F502" s="39">
        <v>1</v>
      </c>
      <c r="H502" s="39">
        <v>0</v>
      </c>
      <c r="I502" s="39">
        <v>8</v>
      </c>
      <c r="J502" s="39">
        <v>8</v>
      </c>
      <c r="K502" s="39">
        <v>7</v>
      </c>
      <c r="L502" s="39">
        <v>8</v>
      </c>
      <c r="M502" s="39">
        <v>14</v>
      </c>
      <c r="N502" s="39">
        <v>14</v>
      </c>
      <c r="O502" s="39">
        <v>13</v>
      </c>
      <c r="P502" s="39">
        <v>14</v>
      </c>
      <c r="Q502" s="39">
        <v>12</v>
      </c>
      <c r="R502" s="39">
        <v>12</v>
      </c>
      <c r="S502" s="39">
        <v>0</v>
      </c>
      <c r="T502" s="39">
        <v>0</v>
      </c>
      <c r="U502" s="39">
        <v>12</v>
      </c>
      <c r="V502" s="39">
        <v>11</v>
      </c>
      <c r="W502" s="39">
        <v>10</v>
      </c>
      <c r="X502" s="39">
        <v>0</v>
      </c>
      <c r="Y502" s="39">
        <v>13</v>
      </c>
      <c r="Z502" s="39">
        <v>11</v>
      </c>
      <c r="AA502" s="39">
        <v>9</v>
      </c>
      <c r="AB502" s="39">
        <v>7</v>
      </c>
      <c r="AC502" s="39">
        <v>15</v>
      </c>
      <c r="AD502" s="39">
        <v>12</v>
      </c>
      <c r="AE502" s="39">
        <v>5</v>
      </c>
      <c r="AF502" s="39">
        <v>0</v>
      </c>
      <c r="AG502" s="39">
        <v>37</v>
      </c>
      <c r="AH502" s="39">
        <v>0</v>
      </c>
      <c r="AI502" s="39">
        <v>1</v>
      </c>
      <c r="AJ502" s="39">
        <v>4</v>
      </c>
    </row>
    <row r="503" spans="1:36" s="39" customFormat="1" ht="10.8" customHeight="1" x14ac:dyDescent="0.2">
      <c r="A503" s="39" t="s">
        <v>92</v>
      </c>
      <c r="B503" s="39" t="s">
        <v>97</v>
      </c>
      <c r="C503" s="39" t="s">
        <v>105</v>
      </c>
      <c r="D503" s="14" t="s">
        <v>478</v>
      </c>
      <c r="E503" s="39">
        <v>0</v>
      </c>
      <c r="F503" s="39">
        <v>0</v>
      </c>
      <c r="H503" s="39">
        <v>1</v>
      </c>
      <c r="I503" s="39">
        <v>8</v>
      </c>
      <c r="J503" s="39">
        <v>8</v>
      </c>
      <c r="K503" s="39">
        <v>8</v>
      </c>
      <c r="L503" s="39">
        <v>8</v>
      </c>
      <c r="M503" s="39">
        <v>6</v>
      </c>
      <c r="N503" s="39">
        <v>7</v>
      </c>
      <c r="O503" s="39">
        <v>6</v>
      </c>
      <c r="P503" s="39">
        <v>6</v>
      </c>
      <c r="Q503" s="39">
        <v>13</v>
      </c>
      <c r="R503" s="39">
        <v>13</v>
      </c>
      <c r="S503" s="39">
        <v>0</v>
      </c>
      <c r="T503" s="39">
        <v>0</v>
      </c>
      <c r="U503" s="39">
        <v>3</v>
      </c>
      <c r="V503" s="39">
        <v>3</v>
      </c>
      <c r="W503" s="39">
        <v>4</v>
      </c>
      <c r="X503" s="39">
        <v>0</v>
      </c>
      <c r="Y503" s="39">
        <v>6</v>
      </c>
      <c r="Z503" s="39">
        <v>15</v>
      </c>
      <c r="AA503" s="39">
        <v>13</v>
      </c>
      <c r="AB503" s="39">
        <v>14</v>
      </c>
      <c r="AC503" s="39">
        <v>9</v>
      </c>
      <c r="AD503" s="39">
        <v>8</v>
      </c>
      <c r="AE503" s="39">
        <v>2</v>
      </c>
      <c r="AF503" s="39">
        <v>0</v>
      </c>
      <c r="AG503" s="39">
        <v>3</v>
      </c>
      <c r="AH503" s="39">
        <v>0</v>
      </c>
      <c r="AI503" s="39">
        <v>2</v>
      </c>
      <c r="AJ503" s="39">
        <v>11</v>
      </c>
    </row>
    <row r="504" spans="1:36" s="39" customFormat="1" ht="10.8" customHeight="1" x14ac:dyDescent="0.2">
      <c r="A504" s="39" t="s">
        <v>92</v>
      </c>
      <c r="B504" s="39" t="s">
        <v>97</v>
      </c>
      <c r="C504" s="39" t="s">
        <v>105</v>
      </c>
      <c r="D504" s="14" t="s">
        <v>721</v>
      </c>
      <c r="E504" s="39">
        <v>0</v>
      </c>
      <c r="F504" s="39">
        <v>0</v>
      </c>
      <c r="H504" s="39">
        <v>0</v>
      </c>
      <c r="I504" s="39">
        <v>2</v>
      </c>
      <c r="J504" s="39">
        <v>2</v>
      </c>
      <c r="K504" s="39">
        <v>2</v>
      </c>
      <c r="L504" s="39">
        <v>2</v>
      </c>
      <c r="M504" s="39">
        <v>6</v>
      </c>
      <c r="N504" s="39">
        <v>5</v>
      </c>
      <c r="O504" s="39">
        <v>6</v>
      </c>
      <c r="P504" s="39">
        <v>6</v>
      </c>
      <c r="Q504" s="39">
        <v>5</v>
      </c>
      <c r="R504" s="39">
        <v>5</v>
      </c>
      <c r="S504" s="39">
        <v>0</v>
      </c>
      <c r="T504" s="39">
        <v>0</v>
      </c>
      <c r="U504" s="39">
        <v>5</v>
      </c>
      <c r="V504" s="39">
        <v>5</v>
      </c>
      <c r="W504" s="39">
        <v>6</v>
      </c>
      <c r="X504" s="39">
        <v>0</v>
      </c>
      <c r="Y504" s="39">
        <v>6</v>
      </c>
      <c r="Z504" s="39">
        <v>1</v>
      </c>
      <c r="AA504" s="39">
        <v>1</v>
      </c>
      <c r="AB504" s="39">
        <v>1</v>
      </c>
      <c r="AC504" s="39">
        <v>5</v>
      </c>
      <c r="AD504" s="39">
        <v>5</v>
      </c>
      <c r="AE504" s="39">
        <v>21</v>
      </c>
      <c r="AF504" s="39">
        <v>0</v>
      </c>
      <c r="AG504" s="39">
        <v>15</v>
      </c>
      <c r="AH504" s="39">
        <v>0</v>
      </c>
      <c r="AI504" s="39">
        <v>0</v>
      </c>
      <c r="AJ504" s="39">
        <v>1</v>
      </c>
    </row>
    <row r="505" spans="1:36" s="39" customFormat="1" ht="10.8" customHeight="1" x14ac:dyDescent="0.3">
      <c r="A505" s="39" t="s">
        <v>92</v>
      </c>
      <c r="B505" s="39" t="s">
        <v>97</v>
      </c>
      <c r="C505" s="207" t="s">
        <v>342</v>
      </c>
      <c r="D505" s="207"/>
      <c r="E505" s="207">
        <v>1</v>
      </c>
      <c r="F505" s="207">
        <v>1</v>
      </c>
      <c r="G505" s="207"/>
      <c r="H505" s="207">
        <v>2</v>
      </c>
      <c r="I505" s="207">
        <v>26</v>
      </c>
      <c r="J505" s="207">
        <v>26</v>
      </c>
      <c r="K505" s="207">
        <v>25</v>
      </c>
      <c r="L505" s="207">
        <v>26</v>
      </c>
      <c r="M505" s="207">
        <v>39</v>
      </c>
      <c r="N505" s="207">
        <v>39</v>
      </c>
      <c r="O505" s="207">
        <v>37</v>
      </c>
      <c r="P505" s="207">
        <v>38</v>
      </c>
      <c r="Q505" s="207">
        <v>35</v>
      </c>
      <c r="R505" s="207">
        <v>35</v>
      </c>
      <c r="S505" s="207">
        <v>0</v>
      </c>
      <c r="T505" s="207">
        <v>0</v>
      </c>
      <c r="U505" s="207">
        <v>31</v>
      </c>
      <c r="V505" s="207">
        <v>29</v>
      </c>
      <c r="W505" s="207">
        <v>30</v>
      </c>
      <c r="X505" s="207">
        <v>0</v>
      </c>
      <c r="Y505" s="207">
        <v>32</v>
      </c>
      <c r="Z505" s="207">
        <v>32</v>
      </c>
      <c r="AA505" s="207">
        <v>34</v>
      </c>
      <c r="AB505" s="207">
        <v>33</v>
      </c>
      <c r="AC505" s="207">
        <v>32</v>
      </c>
      <c r="AD505" s="207">
        <v>28</v>
      </c>
      <c r="AE505" s="207">
        <v>30</v>
      </c>
      <c r="AF505" s="207">
        <v>6</v>
      </c>
      <c r="AG505" s="207">
        <v>55</v>
      </c>
      <c r="AH505" s="207">
        <v>0</v>
      </c>
      <c r="AI505" s="207">
        <v>3</v>
      </c>
      <c r="AJ505" s="207">
        <v>20</v>
      </c>
    </row>
    <row r="506" spans="1:36" s="39" customFormat="1" ht="10.8" customHeight="1" x14ac:dyDescent="0.2">
      <c r="A506" s="39" t="s">
        <v>92</v>
      </c>
      <c r="B506" s="39" t="s">
        <v>97</v>
      </c>
      <c r="C506" s="39" t="s">
        <v>99</v>
      </c>
      <c r="D506" s="14" t="s">
        <v>338</v>
      </c>
      <c r="E506" s="39">
        <v>0</v>
      </c>
      <c r="F506" s="39">
        <v>0</v>
      </c>
      <c r="H506" s="39">
        <v>0</v>
      </c>
      <c r="I506" s="39">
        <v>0</v>
      </c>
      <c r="J506" s="39">
        <v>0</v>
      </c>
      <c r="K506" s="39">
        <v>0</v>
      </c>
      <c r="L506" s="39">
        <v>0</v>
      </c>
      <c r="M506" s="39">
        <v>2</v>
      </c>
      <c r="N506" s="39">
        <v>2</v>
      </c>
      <c r="O506" s="39">
        <v>2</v>
      </c>
      <c r="P506" s="39">
        <v>2</v>
      </c>
      <c r="Q506" s="39">
        <v>2</v>
      </c>
      <c r="R506" s="39">
        <v>2</v>
      </c>
      <c r="S506" s="39">
        <v>0</v>
      </c>
      <c r="T506" s="39">
        <v>0</v>
      </c>
      <c r="U506" s="39">
        <v>2</v>
      </c>
      <c r="V506" s="39">
        <v>2</v>
      </c>
      <c r="W506" s="39">
        <v>2</v>
      </c>
      <c r="X506" s="39">
        <v>0</v>
      </c>
      <c r="Y506" s="39">
        <v>1</v>
      </c>
      <c r="Z506" s="39">
        <v>3</v>
      </c>
      <c r="AA506" s="39">
        <v>3</v>
      </c>
      <c r="AB506" s="39">
        <v>3</v>
      </c>
      <c r="AC506" s="39">
        <v>1</v>
      </c>
      <c r="AD506" s="39">
        <v>1</v>
      </c>
      <c r="AE506" s="39">
        <v>0</v>
      </c>
      <c r="AF506" s="39">
        <v>0</v>
      </c>
      <c r="AG506" s="39">
        <v>0</v>
      </c>
      <c r="AH506" s="39">
        <v>0</v>
      </c>
      <c r="AI506" s="39">
        <v>0</v>
      </c>
      <c r="AJ506" s="39">
        <v>0</v>
      </c>
    </row>
    <row r="507" spans="1:36" s="39" customFormat="1" ht="10.8" customHeight="1" x14ac:dyDescent="0.2">
      <c r="A507" s="39" t="s">
        <v>92</v>
      </c>
      <c r="B507" s="39" t="s">
        <v>97</v>
      </c>
      <c r="C507" s="39" t="s">
        <v>99</v>
      </c>
      <c r="D507" s="14" t="s">
        <v>460</v>
      </c>
      <c r="E507" s="39">
        <v>0</v>
      </c>
      <c r="F507" s="39">
        <v>0</v>
      </c>
      <c r="H507" s="39">
        <v>0</v>
      </c>
      <c r="I507" s="39">
        <v>2</v>
      </c>
      <c r="J507" s="39">
        <v>2</v>
      </c>
      <c r="K507" s="39">
        <v>2</v>
      </c>
      <c r="L507" s="39">
        <v>2</v>
      </c>
      <c r="M507" s="39">
        <v>1</v>
      </c>
      <c r="N507" s="39">
        <v>2</v>
      </c>
      <c r="O507" s="39">
        <v>2</v>
      </c>
      <c r="P507" s="39">
        <v>1</v>
      </c>
      <c r="Q507" s="39">
        <v>3</v>
      </c>
      <c r="R507" s="39">
        <v>3</v>
      </c>
      <c r="S507" s="39">
        <v>0</v>
      </c>
      <c r="T507" s="39">
        <v>0</v>
      </c>
      <c r="U507" s="39">
        <v>1</v>
      </c>
      <c r="V507" s="39">
        <v>1</v>
      </c>
      <c r="W507" s="39">
        <v>1</v>
      </c>
      <c r="X507" s="39">
        <v>0</v>
      </c>
      <c r="Y507" s="39">
        <v>0</v>
      </c>
      <c r="Z507" s="39">
        <v>1</v>
      </c>
      <c r="AA507" s="39">
        <v>1</v>
      </c>
      <c r="AB507" s="39">
        <v>1</v>
      </c>
      <c r="AC507" s="39">
        <v>3</v>
      </c>
      <c r="AD507" s="39">
        <v>3</v>
      </c>
      <c r="AE507" s="39">
        <v>0</v>
      </c>
      <c r="AF507" s="39">
        <v>0</v>
      </c>
      <c r="AG507" s="39">
        <v>1</v>
      </c>
      <c r="AH507" s="39">
        <v>0</v>
      </c>
      <c r="AI507" s="39">
        <v>0</v>
      </c>
      <c r="AJ507" s="39">
        <v>1</v>
      </c>
    </row>
    <row r="508" spans="1:36" s="39" customFormat="1" ht="10.8" customHeight="1" x14ac:dyDescent="0.2">
      <c r="A508" s="39" t="s">
        <v>92</v>
      </c>
      <c r="B508" s="39" t="s">
        <v>97</v>
      </c>
      <c r="C508" s="39" t="s">
        <v>99</v>
      </c>
      <c r="D508" s="14" t="s">
        <v>478</v>
      </c>
      <c r="E508" s="39">
        <v>0</v>
      </c>
      <c r="F508" s="39">
        <v>0</v>
      </c>
      <c r="H508" s="39">
        <v>0</v>
      </c>
      <c r="I508" s="39">
        <v>0</v>
      </c>
      <c r="J508" s="39">
        <v>0</v>
      </c>
      <c r="K508" s="39">
        <v>0</v>
      </c>
      <c r="L508" s="39">
        <v>0</v>
      </c>
      <c r="M508" s="39">
        <v>1</v>
      </c>
      <c r="N508" s="39">
        <v>0</v>
      </c>
      <c r="O508" s="39">
        <v>0</v>
      </c>
      <c r="P508" s="39">
        <v>0</v>
      </c>
      <c r="Q508" s="39">
        <v>2</v>
      </c>
      <c r="R508" s="39">
        <v>2</v>
      </c>
      <c r="S508" s="39">
        <v>0</v>
      </c>
      <c r="T508" s="39">
        <v>0</v>
      </c>
      <c r="U508" s="39">
        <v>0</v>
      </c>
      <c r="V508" s="39">
        <v>1</v>
      </c>
      <c r="W508" s="39">
        <v>0</v>
      </c>
      <c r="X508" s="39">
        <v>0</v>
      </c>
      <c r="Y508" s="39">
        <v>0</v>
      </c>
      <c r="Z508" s="39">
        <v>0</v>
      </c>
      <c r="AA508" s="39">
        <v>1</v>
      </c>
      <c r="AB508" s="39">
        <v>1</v>
      </c>
      <c r="AC508" s="39">
        <v>0</v>
      </c>
      <c r="AD508" s="39">
        <v>0</v>
      </c>
      <c r="AE508" s="39">
        <v>1</v>
      </c>
      <c r="AF508" s="39">
        <v>0</v>
      </c>
      <c r="AG508" s="39">
        <v>4</v>
      </c>
      <c r="AH508" s="39">
        <v>0</v>
      </c>
      <c r="AI508" s="39">
        <v>0</v>
      </c>
      <c r="AJ508" s="39">
        <v>3</v>
      </c>
    </row>
    <row r="509" spans="1:36" s="39" customFormat="1" ht="10.8" customHeight="1" x14ac:dyDescent="0.2">
      <c r="A509" s="39" t="s">
        <v>92</v>
      </c>
      <c r="B509" s="39" t="s">
        <v>97</v>
      </c>
      <c r="C509" s="39" t="s">
        <v>99</v>
      </c>
      <c r="D509" s="14" t="s">
        <v>721</v>
      </c>
      <c r="E509" s="39">
        <v>0</v>
      </c>
      <c r="F509" s="39">
        <v>0</v>
      </c>
      <c r="H509" s="39">
        <v>0</v>
      </c>
      <c r="I509" s="39">
        <v>1</v>
      </c>
      <c r="J509" s="39">
        <v>1</v>
      </c>
      <c r="K509" s="39">
        <v>1</v>
      </c>
      <c r="L509" s="39">
        <v>1</v>
      </c>
      <c r="M509" s="39">
        <v>1</v>
      </c>
      <c r="N509" s="39">
        <v>1</v>
      </c>
      <c r="O509" s="39">
        <v>1</v>
      </c>
      <c r="P509" s="39">
        <v>1</v>
      </c>
      <c r="Q509" s="39">
        <v>0</v>
      </c>
      <c r="R509" s="39">
        <v>0</v>
      </c>
      <c r="S509" s="39">
        <v>0</v>
      </c>
      <c r="T509" s="39">
        <v>0</v>
      </c>
      <c r="U509" s="39">
        <v>1</v>
      </c>
      <c r="V509" s="39">
        <v>2</v>
      </c>
      <c r="W509" s="39">
        <v>2</v>
      </c>
      <c r="X509" s="39">
        <v>0</v>
      </c>
      <c r="Y509" s="39">
        <v>1</v>
      </c>
      <c r="Z509" s="39">
        <v>0</v>
      </c>
      <c r="AA509" s="39">
        <v>0</v>
      </c>
      <c r="AB509" s="39">
        <v>0</v>
      </c>
      <c r="AC509" s="39">
        <v>1</v>
      </c>
      <c r="AD509" s="39">
        <v>1</v>
      </c>
      <c r="AE509" s="39">
        <v>2</v>
      </c>
      <c r="AF509" s="39">
        <v>0</v>
      </c>
      <c r="AG509" s="39">
        <v>26</v>
      </c>
      <c r="AH509" s="39">
        <v>0</v>
      </c>
      <c r="AI509" s="39">
        <v>0</v>
      </c>
      <c r="AJ509" s="39">
        <v>0</v>
      </c>
    </row>
    <row r="510" spans="1:36" s="39" customFormat="1" ht="10.8" customHeight="1" x14ac:dyDescent="0.3">
      <c r="A510" s="39" t="s">
        <v>92</v>
      </c>
      <c r="B510" s="39" t="s">
        <v>97</v>
      </c>
      <c r="C510" s="207" t="s">
        <v>567</v>
      </c>
      <c r="D510" s="207"/>
      <c r="E510" s="207">
        <v>0</v>
      </c>
      <c r="F510" s="207">
        <v>0</v>
      </c>
      <c r="G510" s="207"/>
      <c r="H510" s="207">
        <v>0</v>
      </c>
      <c r="I510" s="207">
        <v>3</v>
      </c>
      <c r="J510" s="207">
        <v>3</v>
      </c>
      <c r="K510" s="207">
        <v>3</v>
      </c>
      <c r="L510" s="207">
        <v>3</v>
      </c>
      <c r="M510" s="207">
        <v>5</v>
      </c>
      <c r="N510" s="207">
        <v>5</v>
      </c>
      <c r="O510" s="207">
        <v>5</v>
      </c>
      <c r="P510" s="207">
        <v>4</v>
      </c>
      <c r="Q510" s="207">
        <v>7</v>
      </c>
      <c r="R510" s="207">
        <v>7</v>
      </c>
      <c r="S510" s="207">
        <v>0</v>
      </c>
      <c r="T510" s="207">
        <v>0</v>
      </c>
      <c r="U510" s="207">
        <v>4</v>
      </c>
      <c r="V510" s="207">
        <v>6</v>
      </c>
      <c r="W510" s="207">
        <v>5</v>
      </c>
      <c r="X510" s="207">
        <v>0</v>
      </c>
      <c r="Y510" s="207">
        <v>2</v>
      </c>
      <c r="Z510" s="207">
        <v>4</v>
      </c>
      <c r="AA510" s="207">
        <v>5</v>
      </c>
      <c r="AB510" s="207">
        <v>5</v>
      </c>
      <c r="AC510" s="207">
        <v>5</v>
      </c>
      <c r="AD510" s="207">
        <v>5</v>
      </c>
      <c r="AE510" s="207">
        <v>3</v>
      </c>
      <c r="AF510" s="207">
        <v>0</v>
      </c>
      <c r="AG510" s="207">
        <v>31</v>
      </c>
      <c r="AH510" s="207">
        <v>0</v>
      </c>
      <c r="AI510" s="207">
        <v>0</v>
      </c>
      <c r="AJ510" s="207">
        <v>4</v>
      </c>
    </row>
    <row r="511" spans="1:36" s="39" customFormat="1" ht="10.8" customHeight="1" x14ac:dyDescent="0.3">
      <c r="A511" s="39" t="s">
        <v>92</v>
      </c>
      <c r="B511" s="208" t="s">
        <v>340</v>
      </c>
      <c r="C511" s="208"/>
      <c r="D511" s="208"/>
      <c r="E511" s="208">
        <v>34</v>
      </c>
      <c r="F511" s="208">
        <v>3</v>
      </c>
      <c r="G511" s="208"/>
      <c r="H511" s="208">
        <v>39</v>
      </c>
      <c r="I511" s="208">
        <v>77</v>
      </c>
      <c r="J511" s="208">
        <v>78</v>
      </c>
      <c r="K511" s="208">
        <v>77</v>
      </c>
      <c r="L511" s="208">
        <v>78</v>
      </c>
      <c r="M511" s="208">
        <v>100</v>
      </c>
      <c r="N511" s="208">
        <v>100</v>
      </c>
      <c r="O511" s="208">
        <v>97</v>
      </c>
      <c r="P511" s="208">
        <v>99</v>
      </c>
      <c r="Q511" s="208">
        <v>92</v>
      </c>
      <c r="R511" s="208">
        <v>92</v>
      </c>
      <c r="S511" s="208">
        <v>0</v>
      </c>
      <c r="T511" s="208">
        <v>0</v>
      </c>
      <c r="U511" s="208">
        <v>87</v>
      </c>
      <c r="V511" s="208">
        <v>90</v>
      </c>
      <c r="W511" s="208">
        <v>91</v>
      </c>
      <c r="X511" s="208">
        <v>0</v>
      </c>
      <c r="Y511" s="208">
        <v>87</v>
      </c>
      <c r="Z511" s="208">
        <v>90</v>
      </c>
      <c r="AA511" s="208">
        <v>90</v>
      </c>
      <c r="AB511" s="208">
        <v>84</v>
      </c>
      <c r="AC511" s="208">
        <v>70</v>
      </c>
      <c r="AD511" s="208">
        <v>60</v>
      </c>
      <c r="AE511" s="208">
        <v>86</v>
      </c>
      <c r="AF511" s="208">
        <v>51</v>
      </c>
      <c r="AG511" s="208">
        <v>217</v>
      </c>
      <c r="AH511" s="208">
        <v>0</v>
      </c>
      <c r="AI511" s="208">
        <v>5</v>
      </c>
      <c r="AJ511" s="208">
        <v>60</v>
      </c>
    </row>
    <row r="512" spans="1:36" s="39" customFormat="1" ht="10.8" customHeight="1" x14ac:dyDescent="0.2">
      <c r="A512" s="39" t="s">
        <v>92</v>
      </c>
      <c r="B512" s="39" t="s">
        <v>91</v>
      </c>
      <c r="C512" s="39" t="s">
        <v>91</v>
      </c>
      <c r="D512" s="14" t="s">
        <v>338</v>
      </c>
      <c r="E512" s="39">
        <v>23</v>
      </c>
      <c r="F512" s="39">
        <v>1</v>
      </c>
      <c r="H512" s="39">
        <v>25</v>
      </c>
      <c r="I512" s="39">
        <v>17</v>
      </c>
      <c r="J512" s="39">
        <v>18</v>
      </c>
      <c r="K512" s="39">
        <v>15</v>
      </c>
      <c r="L512" s="39">
        <v>17</v>
      </c>
      <c r="M512" s="39">
        <v>23</v>
      </c>
      <c r="N512" s="39">
        <v>22</v>
      </c>
      <c r="O512" s="39">
        <v>23</v>
      </c>
      <c r="P512" s="39">
        <v>23</v>
      </c>
      <c r="Q512" s="39">
        <v>18</v>
      </c>
      <c r="R512" s="39">
        <v>19</v>
      </c>
      <c r="S512" s="39">
        <v>0</v>
      </c>
      <c r="T512" s="39">
        <v>0</v>
      </c>
      <c r="U512" s="39">
        <v>20</v>
      </c>
      <c r="V512" s="39">
        <v>22</v>
      </c>
      <c r="W512" s="39">
        <v>20</v>
      </c>
      <c r="X512" s="39">
        <v>0</v>
      </c>
      <c r="Y512" s="39">
        <v>20</v>
      </c>
      <c r="Z512" s="39">
        <v>10</v>
      </c>
      <c r="AA512" s="39">
        <v>15</v>
      </c>
      <c r="AB512" s="39">
        <v>18</v>
      </c>
      <c r="AC512" s="39">
        <v>3</v>
      </c>
      <c r="AD512" s="39">
        <v>3</v>
      </c>
      <c r="AE512" s="39">
        <v>0</v>
      </c>
      <c r="AF512" s="39">
        <v>1</v>
      </c>
      <c r="AG512" s="39">
        <v>2</v>
      </c>
      <c r="AH512" s="39">
        <v>0</v>
      </c>
      <c r="AI512" s="39">
        <v>7</v>
      </c>
      <c r="AJ512" s="39">
        <v>21</v>
      </c>
    </row>
    <row r="513" spans="1:36" s="39" customFormat="1" ht="10.8" customHeight="1" x14ac:dyDescent="0.2">
      <c r="A513" s="39" t="s">
        <v>92</v>
      </c>
      <c r="B513" s="39" t="s">
        <v>91</v>
      </c>
      <c r="C513" s="39" t="s">
        <v>91</v>
      </c>
      <c r="D513" s="14" t="s">
        <v>460</v>
      </c>
      <c r="E513" s="39">
        <v>5</v>
      </c>
      <c r="F513" s="39">
        <v>0</v>
      </c>
      <c r="H513" s="39">
        <v>6</v>
      </c>
      <c r="I513" s="39">
        <v>11</v>
      </c>
      <c r="J513" s="39">
        <v>11</v>
      </c>
      <c r="K513" s="39">
        <v>10</v>
      </c>
      <c r="L513" s="39">
        <v>11</v>
      </c>
      <c r="M513" s="39">
        <v>23</v>
      </c>
      <c r="N513" s="39">
        <v>22</v>
      </c>
      <c r="O513" s="39">
        <v>24</v>
      </c>
      <c r="P513" s="39">
        <v>23</v>
      </c>
      <c r="Q513" s="39">
        <v>17</v>
      </c>
      <c r="R513" s="39">
        <v>17</v>
      </c>
      <c r="S513" s="39">
        <v>0</v>
      </c>
      <c r="T513" s="39">
        <v>0</v>
      </c>
      <c r="U513" s="39">
        <v>16</v>
      </c>
      <c r="V513" s="39">
        <v>20</v>
      </c>
      <c r="W513" s="39">
        <v>19</v>
      </c>
      <c r="X513" s="39">
        <v>0</v>
      </c>
      <c r="Y513" s="39">
        <v>24</v>
      </c>
      <c r="Z513" s="39">
        <v>13</v>
      </c>
      <c r="AA513" s="39">
        <v>12</v>
      </c>
      <c r="AB513" s="39">
        <v>18</v>
      </c>
      <c r="AC513" s="39">
        <v>6</v>
      </c>
      <c r="AD513" s="39">
        <v>4</v>
      </c>
      <c r="AE513" s="39">
        <v>5</v>
      </c>
      <c r="AF513" s="39">
        <v>0</v>
      </c>
      <c r="AG513" s="39">
        <v>56</v>
      </c>
      <c r="AH513" s="39">
        <v>0</v>
      </c>
      <c r="AI513" s="39">
        <v>2</v>
      </c>
      <c r="AJ513" s="39">
        <v>1</v>
      </c>
    </row>
    <row r="514" spans="1:36" s="39" customFormat="1" ht="10.8" customHeight="1" x14ac:dyDescent="0.2">
      <c r="A514" s="39" t="s">
        <v>92</v>
      </c>
      <c r="B514" s="39" t="s">
        <v>91</v>
      </c>
      <c r="C514" s="39" t="s">
        <v>91</v>
      </c>
      <c r="D514" s="14" t="s">
        <v>478</v>
      </c>
      <c r="E514" s="39">
        <v>13</v>
      </c>
      <c r="F514" s="39">
        <v>0</v>
      </c>
      <c r="H514" s="39">
        <v>13</v>
      </c>
      <c r="I514" s="39">
        <v>22</v>
      </c>
      <c r="J514" s="39">
        <v>22</v>
      </c>
      <c r="K514" s="39">
        <v>22</v>
      </c>
      <c r="L514" s="39">
        <v>22</v>
      </c>
      <c r="M514" s="39">
        <v>15</v>
      </c>
      <c r="N514" s="39">
        <v>18</v>
      </c>
      <c r="O514" s="39">
        <v>17</v>
      </c>
      <c r="P514" s="39">
        <v>19</v>
      </c>
      <c r="Q514" s="39">
        <v>16</v>
      </c>
      <c r="R514" s="39">
        <v>15</v>
      </c>
      <c r="S514" s="39">
        <v>0</v>
      </c>
      <c r="T514" s="39">
        <v>0</v>
      </c>
      <c r="U514" s="39">
        <v>19</v>
      </c>
      <c r="V514" s="39">
        <v>19</v>
      </c>
      <c r="W514" s="39">
        <v>19</v>
      </c>
      <c r="X514" s="39">
        <v>0</v>
      </c>
      <c r="Y514" s="39">
        <v>29</v>
      </c>
      <c r="Z514" s="39">
        <v>16</v>
      </c>
      <c r="AA514" s="39">
        <v>18</v>
      </c>
      <c r="AB514" s="39">
        <v>19</v>
      </c>
      <c r="AC514" s="39">
        <v>8</v>
      </c>
      <c r="AD514" s="39">
        <v>7</v>
      </c>
      <c r="AE514" s="39">
        <v>21</v>
      </c>
      <c r="AF514" s="39">
        <v>0</v>
      </c>
      <c r="AG514" s="39">
        <v>5</v>
      </c>
      <c r="AH514" s="39">
        <v>0</v>
      </c>
      <c r="AI514" s="39">
        <v>3</v>
      </c>
      <c r="AJ514" s="39">
        <v>12</v>
      </c>
    </row>
    <row r="515" spans="1:36" s="39" customFormat="1" ht="10.8" customHeight="1" x14ac:dyDescent="0.2">
      <c r="A515" s="39" t="s">
        <v>92</v>
      </c>
      <c r="B515" s="39" t="s">
        <v>91</v>
      </c>
      <c r="C515" s="39" t="s">
        <v>91</v>
      </c>
      <c r="D515" s="14" t="s">
        <v>721</v>
      </c>
      <c r="E515" s="39">
        <v>6</v>
      </c>
      <c r="F515" s="39">
        <v>0</v>
      </c>
      <c r="H515" s="39">
        <v>6</v>
      </c>
      <c r="I515" s="39">
        <v>11</v>
      </c>
      <c r="J515" s="39">
        <v>11</v>
      </c>
      <c r="K515" s="39">
        <v>11</v>
      </c>
      <c r="L515" s="39">
        <v>11</v>
      </c>
      <c r="M515" s="39">
        <v>10</v>
      </c>
      <c r="N515" s="39">
        <v>11</v>
      </c>
      <c r="O515" s="39">
        <v>10</v>
      </c>
      <c r="P515" s="39">
        <v>10</v>
      </c>
      <c r="Q515" s="39">
        <v>15</v>
      </c>
      <c r="R515" s="39">
        <v>14</v>
      </c>
      <c r="S515" s="39">
        <v>0</v>
      </c>
      <c r="T515" s="39">
        <v>0</v>
      </c>
      <c r="U515" s="39">
        <v>12</v>
      </c>
      <c r="V515" s="39">
        <v>13</v>
      </c>
      <c r="W515" s="39">
        <v>9</v>
      </c>
      <c r="X515" s="39">
        <v>0</v>
      </c>
      <c r="Y515" s="39">
        <v>2</v>
      </c>
      <c r="Z515" s="39">
        <v>12</v>
      </c>
      <c r="AA515" s="39">
        <v>13</v>
      </c>
      <c r="AB515" s="39">
        <v>10</v>
      </c>
      <c r="AC515" s="39">
        <v>6</v>
      </c>
      <c r="AD515" s="39">
        <v>5</v>
      </c>
      <c r="AE515" s="39">
        <v>33</v>
      </c>
      <c r="AF515" s="39">
        <v>0</v>
      </c>
      <c r="AG515" s="39">
        <v>3</v>
      </c>
      <c r="AH515" s="39">
        <v>0</v>
      </c>
      <c r="AI515" s="39">
        <v>2</v>
      </c>
      <c r="AJ515" s="39">
        <v>4</v>
      </c>
    </row>
    <row r="516" spans="1:36" s="39" customFormat="1" ht="10.8" customHeight="1" x14ac:dyDescent="0.3">
      <c r="A516" s="39" t="s">
        <v>92</v>
      </c>
      <c r="B516" s="39" t="s">
        <v>91</v>
      </c>
      <c r="C516" s="207" t="s">
        <v>339</v>
      </c>
      <c r="D516" s="207"/>
      <c r="E516" s="207">
        <v>47</v>
      </c>
      <c r="F516" s="207">
        <v>1</v>
      </c>
      <c r="G516" s="207"/>
      <c r="H516" s="207">
        <v>50</v>
      </c>
      <c r="I516" s="207">
        <v>61</v>
      </c>
      <c r="J516" s="207">
        <v>62</v>
      </c>
      <c r="K516" s="207">
        <v>58</v>
      </c>
      <c r="L516" s="207">
        <v>61</v>
      </c>
      <c r="M516" s="207">
        <v>71</v>
      </c>
      <c r="N516" s="207">
        <v>73</v>
      </c>
      <c r="O516" s="207">
        <v>74</v>
      </c>
      <c r="P516" s="207">
        <v>75</v>
      </c>
      <c r="Q516" s="207">
        <v>66</v>
      </c>
      <c r="R516" s="207">
        <v>65</v>
      </c>
      <c r="S516" s="207">
        <v>0</v>
      </c>
      <c r="T516" s="207">
        <v>0</v>
      </c>
      <c r="U516" s="207">
        <v>67</v>
      </c>
      <c r="V516" s="207">
        <v>74</v>
      </c>
      <c r="W516" s="207">
        <v>67</v>
      </c>
      <c r="X516" s="207">
        <v>0</v>
      </c>
      <c r="Y516" s="207">
        <v>75</v>
      </c>
      <c r="Z516" s="207">
        <v>51</v>
      </c>
      <c r="AA516" s="207">
        <v>58</v>
      </c>
      <c r="AB516" s="207">
        <v>65</v>
      </c>
      <c r="AC516" s="207">
        <v>23</v>
      </c>
      <c r="AD516" s="207">
        <v>19</v>
      </c>
      <c r="AE516" s="207">
        <v>59</v>
      </c>
      <c r="AF516" s="207">
        <v>1</v>
      </c>
      <c r="AG516" s="207">
        <v>66</v>
      </c>
      <c r="AH516" s="207">
        <v>0</v>
      </c>
      <c r="AI516" s="207">
        <v>14</v>
      </c>
      <c r="AJ516" s="207">
        <v>38</v>
      </c>
    </row>
    <row r="517" spans="1:36" s="39" customFormat="1" ht="10.8" customHeight="1" x14ac:dyDescent="0.2">
      <c r="A517" s="39" t="s">
        <v>92</v>
      </c>
      <c r="B517" s="39" t="s">
        <v>91</v>
      </c>
      <c r="C517" s="39" t="s">
        <v>100</v>
      </c>
      <c r="D517" s="14" t="s">
        <v>338</v>
      </c>
      <c r="E517" s="39">
        <v>0</v>
      </c>
      <c r="F517" s="39">
        <v>0</v>
      </c>
      <c r="H517" s="39">
        <v>0</v>
      </c>
      <c r="I517" s="39">
        <v>2</v>
      </c>
      <c r="J517" s="39">
        <v>2</v>
      </c>
      <c r="K517" s="39">
        <v>2</v>
      </c>
      <c r="L517" s="39">
        <v>2</v>
      </c>
      <c r="M517" s="39">
        <v>3</v>
      </c>
      <c r="N517" s="39">
        <v>3</v>
      </c>
      <c r="O517" s="39">
        <v>3</v>
      </c>
      <c r="P517" s="39">
        <v>3</v>
      </c>
      <c r="Q517" s="39">
        <v>4</v>
      </c>
      <c r="R517" s="39">
        <v>4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0</v>
      </c>
      <c r="Y517" s="39">
        <v>3</v>
      </c>
      <c r="Z517" s="39">
        <v>3</v>
      </c>
      <c r="AA517" s="39">
        <v>4</v>
      </c>
      <c r="AB517" s="39">
        <v>4</v>
      </c>
      <c r="AC517" s="39">
        <v>0</v>
      </c>
      <c r="AD517" s="39">
        <v>0</v>
      </c>
      <c r="AE517" s="39">
        <v>0</v>
      </c>
      <c r="AF517" s="39">
        <v>7</v>
      </c>
      <c r="AG517" s="39">
        <v>0</v>
      </c>
      <c r="AH517" s="39">
        <v>0</v>
      </c>
      <c r="AI517" s="39">
        <v>0</v>
      </c>
      <c r="AJ517" s="39">
        <v>1</v>
      </c>
    </row>
    <row r="518" spans="1:36" s="39" customFormat="1" ht="10.8" customHeight="1" x14ac:dyDescent="0.2">
      <c r="A518" s="39" t="s">
        <v>92</v>
      </c>
      <c r="B518" s="39" t="s">
        <v>91</v>
      </c>
      <c r="C518" s="39" t="s">
        <v>100</v>
      </c>
      <c r="D518" s="14" t="s">
        <v>460</v>
      </c>
      <c r="E518" s="39">
        <v>0</v>
      </c>
      <c r="F518" s="39">
        <v>0</v>
      </c>
      <c r="H518" s="39">
        <v>0</v>
      </c>
      <c r="I518" s="39">
        <v>1</v>
      </c>
      <c r="J518" s="39">
        <v>1</v>
      </c>
      <c r="K518" s="39">
        <v>1</v>
      </c>
      <c r="L518" s="39">
        <v>1</v>
      </c>
      <c r="M518" s="39">
        <v>1</v>
      </c>
      <c r="N518" s="39">
        <v>1</v>
      </c>
      <c r="O518" s="39">
        <v>1</v>
      </c>
      <c r="P518" s="39">
        <v>1</v>
      </c>
      <c r="Q518" s="39">
        <v>2</v>
      </c>
      <c r="R518" s="39">
        <v>2</v>
      </c>
      <c r="S518" s="39">
        <v>0</v>
      </c>
      <c r="T518" s="39">
        <v>0</v>
      </c>
      <c r="U518" s="39">
        <v>2</v>
      </c>
      <c r="V518" s="39">
        <v>1</v>
      </c>
      <c r="W518" s="39">
        <v>1</v>
      </c>
      <c r="X518" s="39">
        <v>0</v>
      </c>
      <c r="Y518" s="39">
        <v>3</v>
      </c>
      <c r="Z518" s="39">
        <v>2</v>
      </c>
      <c r="AA518" s="39">
        <v>2</v>
      </c>
      <c r="AB518" s="39">
        <v>2</v>
      </c>
      <c r="AC518" s="39">
        <v>0</v>
      </c>
      <c r="AD518" s="39">
        <v>0</v>
      </c>
      <c r="AE518" s="39">
        <v>0</v>
      </c>
      <c r="AF518" s="39">
        <v>0</v>
      </c>
      <c r="AG518" s="39">
        <v>31</v>
      </c>
      <c r="AH518" s="39">
        <v>0</v>
      </c>
      <c r="AI518" s="39">
        <v>0</v>
      </c>
      <c r="AJ518" s="39">
        <v>1</v>
      </c>
    </row>
    <row r="519" spans="1:36" s="39" customFormat="1" ht="10.8" customHeight="1" x14ac:dyDescent="0.2">
      <c r="A519" s="39" t="s">
        <v>92</v>
      </c>
      <c r="B519" s="39" t="s">
        <v>91</v>
      </c>
      <c r="C519" s="39" t="s">
        <v>100</v>
      </c>
      <c r="D519" s="14" t="s">
        <v>478</v>
      </c>
      <c r="E519" s="39">
        <v>0</v>
      </c>
      <c r="F519" s="39">
        <v>0</v>
      </c>
      <c r="H519" s="39">
        <v>0</v>
      </c>
      <c r="I519" s="39">
        <v>3</v>
      </c>
      <c r="J519" s="39">
        <v>3</v>
      </c>
      <c r="K519" s="39">
        <v>3</v>
      </c>
      <c r="L519" s="39">
        <v>3</v>
      </c>
      <c r="M519" s="39">
        <v>2</v>
      </c>
      <c r="N519" s="39">
        <v>2</v>
      </c>
      <c r="O519" s="39">
        <v>2</v>
      </c>
      <c r="P519" s="39">
        <v>2</v>
      </c>
      <c r="Q519" s="39">
        <v>1</v>
      </c>
      <c r="R519" s="39">
        <v>1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2</v>
      </c>
      <c r="Z519" s="39">
        <v>1</v>
      </c>
      <c r="AA519" s="39">
        <v>2</v>
      </c>
      <c r="AB519" s="39">
        <v>2</v>
      </c>
      <c r="AC519" s="39">
        <v>0</v>
      </c>
      <c r="AD519" s="39">
        <v>0</v>
      </c>
      <c r="AE519" s="39">
        <v>0</v>
      </c>
      <c r="AF519" s="39">
        <v>0</v>
      </c>
      <c r="AG519" s="39">
        <v>1</v>
      </c>
      <c r="AH519" s="39">
        <v>0</v>
      </c>
      <c r="AI519" s="39">
        <v>0</v>
      </c>
      <c r="AJ519" s="39">
        <v>2</v>
      </c>
    </row>
    <row r="520" spans="1:36" s="39" customFormat="1" ht="10.8" customHeight="1" x14ac:dyDescent="0.2">
      <c r="A520" s="39" t="s">
        <v>92</v>
      </c>
      <c r="B520" s="39" t="s">
        <v>91</v>
      </c>
      <c r="C520" s="39" t="s">
        <v>100</v>
      </c>
      <c r="D520" s="14" t="s">
        <v>721</v>
      </c>
      <c r="E520" s="39">
        <v>0</v>
      </c>
      <c r="F520" s="39">
        <v>0</v>
      </c>
      <c r="H520" s="39">
        <v>0</v>
      </c>
      <c r="I520" s="39">
        <v>1</v>
      </c>
      <c r="J520" s="39">
        <v>1</v>
      </c>
      <c r="K520" s="39">
        <v>1</v>
      </c>
      <c r="L520" s="39">
        <v>1</v>
      </c>
      <c r="M520" s="39">
        <v>0</v>
      </c>
      <c r="N520" s="39">
        <v>0</v>
      </c>
      <c r="O520" s="39">
        <v>0</v>
      </c>
      <c r="P520" s="39">
        <v>0</v>
      </c>
      <c r="Q520" s="39">
        <v>1</v>
      </c>
      <c r="R520" s="39">
        <v>1</v>
      </c>
      <c r="S520" s="39">
        <v>0</v>
      </c>
      <c r="T520" s="39">
        <v>0</v>
      </c>
      <c r="U520" s="39">
        <v>1</v>
      </c>
      <c r="V520" s="39">
        <v>2</v>
      </c>
      <c r="W520" s="39">
        <v>2</v>
      </c>
      <c r="X520" s="39">
        <v>0</v>
      </c>
      <c r="Y520" s="39">
        <v>1</v>
      </c>
      <c r="Z520" s="39">
        <v>2</v>
      </c>
      <c r="AA520" s="39">
        <v>4</v>
      </c>
      <c r="AB520" s="39">
        <v>2</v>
      </c>
      <c r="AC520" s="39">
        <v>4</v>
      </c>
      <c r="AD520" s="39">
        <v>4</v>
      </c>
      <c r="AE520" s="39">
        <v>1</v>
      </c>
      <c r="AF520" s="39">
        <v>0</v>
      </c>
      <c r="AG520" s="39">
        <v>1</v>
      </c>
      <c r="AH520" s="39">
        <v>0</v>
      </c>
      <c r="AI520" s="39">
        <v>0</v>
      </c>
      <c r="AJ520" s="39">
        <v>0</v>
      </c>
    </row>
    <row r="521" spans="1:36" s="39" customFormat="1" ht="10.8" customHeight="1" x14ac:dyDescent="0.3">
      <c r="A521" s="39" t="s">
        <v>92</v>
      </c>
      <c r="B521" s="39" t="s">
        <v>91</v>
      </c>
      <c r="C521" s="207" t="s">
        <v>568</v>
      </c>
      <c r="D521" s="207"/>
      <c r="E521" s="207">
        <v>0</v>
      </c>
      <c r="F521" s="207">
        <v>0</v>
      </c>
      <c r="G521" s="207"/>
      <c r="H521" s="207">
        <v>0</v>
      </c>
      <c r="I521" s="207">
        <v>7</v>
      </c>
      <c r="J521" s="207">
        <v>7</v>
      </c>
      <c r="K521" s="207">
        <v>7</v>
      </c>
      <c r="L521" s="207">
        <v>7</v>
      </c>
      <c r="M521" s="207">
        <v>6</v>
      </c>
      <c r="N521" s="207">
        <v>6</v>
      </c>
      <c r="O521" s="207">
        <v>6</v>
      </c>
      <c r="P521" s="207">
        <v>6</v>
      </c>
      <c r="Q521" s="207">
        <v>8</v>
      </c>
      <c r="R521" s="207">
        <v>8</v>
      </c>
      <c r="S521" s="207">
        <v>0</v>
      </c>
      <c r="T521" s="207">
        <v>0</v>
      </c>
      <c r="U521" s="207">
        <v>3</v>
      </c>
      <c r="V521" s="207">
        <v>3</v>
      </c>
      <c r="W521" s="207">
        <v>3</v>
      </c>
      <c r="X521" s="207">
        <v>0</v>
      </c>
      <c r="Y521" s="207">
        <v>9</v>
      </c>
      <c r="Z521" s="207">
        <v>8</v>
      </c>
      <c r="AA521" s="207">
        <v>12</v>
      </c>
      <c r="AB521" s="207">
        <v>10</v>
      </c>
      <c r="AC521" s="207">
        <v>4</v>
      </c>
      <c r="AD521" s="207">
        <v>4</v>
      </c>
      <c r="AE521" s="207">
        <v>1</v>
      </c>
      <c r="AF521" s="207">
        <v>7</v>
      </c>
      <c r="AG521" s="207">
        <v>33</v>
      </c>
      <c r="AH521" s="207">
        <v>0</v>
      </c>
      <c r="AI521" s="207">
        <v>0</v>
      </c>
      <c r="AJ521" s="207">
        <v>4</v>
      </c>
    </row>
    <row r="522" spans="1:36" s="39" customFormat="1" ht="10.8" customHeight="1" x14ac:dyDescent="0.3">
      <c r="A522" s="39" t="s">
        <v>92</v>
      </c>
      <c r="B522" s="208" t="s">
        <v>339</v>
      </c>
      <c r="C522" s="208"/>
      <c r="D522" s="208"/>
      <c r="E522" s="208">
        <v>47</v>
      </c>
      <c r="F522" s="208">
        <v>1</v>
      </c>
      <c r="G522" s="208"/>
      <c r="H522" s="208">
        <v>50</v>
      </c>
      <c r="I522" s="208">
        <v>68</v>
      </c>
      <c r="J522" s="208">
        <v>69</v>
      </c>
      <c r="K522" s="208">
        <v>65</v>
      </c>
      <c r="L522" s="208">
        <v>68</v>
      </c>
      <c r="M522" s="208">
        <v>77</v>
      </c>
      <c r="N522" s="208">
        <v>79</v>
      </c>
      <c r="O522" s="208">
        <v>80</v>
      </c>
      <c r="P522" s="208">
        <v>81</v>
      </c>
      <c r="Q522" s="208">
        <v>74</v>
      </c>
      <c r="R522" s="208">
        <v>73</v>
      </c>
      <c r="S522" s="208">
        <v>0</v>
      </c>
      <c r="T522" s="208">
        <v>0</v>
      </c>
      <c r="U522" s="208">
        <v>70</v>
      </c>
      <c r="V522" s="208">
        <v>77</v>
      </c>
      <c r="W522" s="208">
        <v>70</v>
      </c>
      <c r="X522" s="208">
        <v>0</v>
      </c>
      <c r="Y522" s="208">
        <v>84</v>
      </c>
      <c r="Z522" s="208">
        <v>59</v>
      </c>
      <c r="AA522" s="208">
        <v>70</v>
      </c>
      <c r="AB522" s="208">
        <v>75</v>
      </c>
      <c r="AC522" s="208">
        <v>27</v>
      </c>
      <c r="AD522" s="208">
        <v>23</v>
      </c>
      <c r="AE522" s="208">
        <v>60</v>
      </c>
      <c r="AF522" s="208">
        <v>8</v>
      </c>
      <c r="AG522" s="208">
        <v>99</v>
      </c>
      <c r="AH522" s="208">
        <v>0</v>
      </c>
      <c r="AI522" s="208">
        <v>14</v>
      </c>
      <c r="AJ522" s="208">
        <v>42</v>
      </c>
    </row>
    <row r="523" spans="1:36" s="39" customFormat="1" ht="10.8" customHeight="1" x14ac:dyDescent="0.2">
      <c r="A523" s="39" t="s">
        <v>92</v>
      </c>
      <c r="B523" s="39" t="s">
        <v>118</v>
      </c>
      <c r="C523" s="39" t="s">
        <v>121</v>
      </c>
      <c r="D523" s="14" t="s">
        <v>338</v>
      </c>
      <c r="E523" s="39">
        <v>0</v>
      </c>
      <c r="F523" s="39">
        <v>0</v>
      </c>
      <c r="H523" s="39">
        <v>0</v>
      </c>
      <c r="I523" s="39">
        <v>3</v>
      </c>
      <c r="J523" s="39">
        <v>3</v>
      </c>
      <c r="K523" s="39">
        <v>3</v>
      </c>
      <c r="L523" s="39">
        <v>3</v>
      </c>
      <c r="M523" s="39">
        <v>3</v>
      </c>
      <c r="N523" s="39">
        <v>2</v>
      </c>
      <c r="O523" s="39">
        <v>2</v>
      </c>
      <c r="P523" s="39">
        <v>3</v>
      </c>
      <c r="Q523" s="39">
        <v>3</v>
      </c>
      <c r="R523" s="39">
        <v>2</v>
      </c>
      <c r="S523" s="39">
        <v>0</v>
      </c>
      <c r="T523" s="39">
        <v>0</v>
      </c>
      <c r="U523" s="39">
        <v>3</v>
      </c>
      <c r="V523" s="39">
        <v>4</v>
      </c>
      <c r="W523" s="39">
        <v>3</v>
      </c>
      <c r="X523" s="39">
        <v>0</v>
      </c>
      <c r="Y523" s="39">
        <v>3</v>
      </c>
      <c r="Z523" s="39">
        <v>2</v>
      </c>
      <c r="AA523" s="39">
        <v>1</v>
      </c>
      <c r="AB523" s="39">
        <v>0</v>
      </c>
      <c r="AC523" s="39">
        <v>2</v>
      </c>
      <c r="AD523" s="39">
        <v>2</v>
      </c>
      <c r="AE523" s="39">
        <v>5</v>
      </c>
      <c r="AF523" s="39">
        <v>0</v>
      </c>
      <c r="AG523" s="39">
        <v>1</v>
      </c>
      <c r="AH523" s="39">
        <v>0</v>
      </c>
      <c r="AI523" s="39">
        <v>0</v>
      </c>
      <c r="AJ523" s="39">
        <v>0</v>
      </c>
    </row>
    <row r="524" spans="1:36" s="39" customFormat="1" ht="10.8" customHeight="1" x14ac:dyDescent="0.2">
      <c r="A524" s="39" t="s">
        <v>92</v>
      </c>
      <c r="B524" s="39" t="s">
        <v>118</v>
      </c>
      <c r="C524" s="39" t="s">
        <v>121</v>
      </c>
      <c r="D524" s="14" t="s">
        <v>460</v>
      </c>
      <c r="E524" s="39">
        <v>0</v>
      </c>
      <c r="F524" s="39">
        <v>0</v>
      </c>
      <c r="H524" s="39">
        <v>0</v>
      </c>
      <c r="I524" s="39">
        <v>5</v>
      </c>
      <c r="J524" s="39">
        <v>5</v>
      </c>
      <c r="K524" s="39">
        <v>5</v>
      </c>
      <c r="L524" s="39">
        <v>5</v>
      </c>
      <c r="M524" s="39">
        <v>2</v>
      </c>
      <c r="N524" s="39">
        <v>2</v>
      </c>
      <c r="O524" s="39">
        <v>3</v>
      </c>
      <c r="P524" s="39">
        <v>2</v>
      </c>
      <c r="Q524" s="39">
        <v>1</v>
      </c>
      <c r="R524" s="39">
        <v>2</v>
      </c>
      <c r="S524" s="39">
        <v>0</v>
      </c>
      <c r="T524" s="39">
        <v>0</v>
      </c>
      <c r="U524" s="39">
        <v>0</v>
      </c>
      <c r="V524" s="39">
        <v>1</v>
      </c>
      <c r="W524" s="39">
        <v>1</v>
      </c>
      <c r="X524" s="39">
        <v>0</v>
      </c>
      <c r="Y524" s="39">
        <v>2</v>
      </c>
      <c r="Z524" s="39">
        <v>0</v>
      </c>
      <c r="AA524" s="39">
        <v>1</v>
      </c>
      <c r="AB524" s="39">
        <v>0</v>
      </c>
      <c r="AC524" s="39">
        <v>1</v>
      </c>
      <c r="AD524" s="39">
        <v>0</v>
      </c>
      <c r="AE524" s="39">
        <v>2</v>
      </c>
      <c r="AF524" s="39">
        <v>0</v>
      </c>
      <c r="AG524" s="39">
        <v>12</v>
      </c>
      <c r="AH524" s="39">
        <v>0</v>
      </c>
      <c r="AI524" s="39">
        <v>0</v>
      </c>
      <c r="AJ524" s="39">
        <v>3</v>
      </c>
    </row>
    <row r="525" spans="1:36" s="39" customFormat="1" ht="10.8" customHeight="1" x14ac:dyDescent="0.2">
      <c r="A525" s="39" t="s">
        <v>92</v>
      </c>
      <c r="B525" s="39" t="s">
        <v>118</v>
      </c>
      <c r="C525" s="39" t="s">
        <v>121</v>
      </c>
      <c r="D525" s="14" t="s">
        <v>478</v>
      </c>
      <c r="E525" s="39">
        <v>0</v>
      </c>
      <c r="F525" s="39">
        <v>0</v>
      </c>
      <c r="H525" s="39">
        <v>0</v>
      </c>
      <c r="I525" s="39">
        <v>1</v>
      </c>
      <c r="J525" s="39">
        <v>1</v>
      </c>
      <c r="K525" s="39">
        <v>1</v>
      </c>
      <c r="L525" s="39">
        <v>1</v>
      </c>
      <c r="M525" s="39">
        <v>2</v>
      </c>
      <c r="N525" s="39">
        <v>3</v>
      </c>
      <c r="O525" s="39">
        <v>2</v>
      </c>
      <c r="P525" s="39">
        <v>2</v>
      </c>
      <c r="Q525" s="39">
        <v>2</v>
      </c>
      <c r="R525" s="39">
        <v>3</v>
      </c>
      <c r="S525" s="39">
        <v>0</v>
      </c>
      <c r="T525" s="39">
        <v>0</v>
      </c>
      <c r="U525" s="39">
        <v>1</v>
      </c>
      <c r="V525" s="39">
        <v>1</v>
      </c>
      <c r="W525" s="39">
        <v>1</v>
      </c>
      <c r="X525" s="39">
        <v>0</v>
      </c>
      <c r="Y525" s="39">
        <v>3</v>
      </c>
      <c r="Z525" s="39">
        <v>5</v>
      </c>
      <c r="AA525" s="39">
        <v>5</v>
      </c>
      <c r="AB525" s="39">
        <v>2</v>
      </c>
      <c r="AC525" s="39">
        <v>1</v>
      </c>
      <c r="AD525" s="39">
        <v>1</v>
      </c>
      <c r="AE525" s="39">
        <v>0</v>
      </c>
      <c r="AF525" s="39">
        <v>0</v>
      </c>
      <c r="AG525" s="39">
        <v>4</v>
      </c>
      <c r="AH525" s="39">
        <v>0</v>
      </c>
      <c r="AI525" s="39">
        <v>0</v>
      </c>
      <c r="AJ525" s="39">
        <v>1</v>
      </c>
    </row>
    <row r="526" spans="1:36" s="39" customFormat="1" ht="10.8" customHeight="1" x14ac:dyDescent="0.2">
      <c r="A526" s="39" t="s">
        <v>92</v>
      </c>
      <c r="B526" s="39" t="s">
        <v>118</v>
      </c>
      <c r="C526" s="39" t="s">
        <v>121</v>
      </c>
      <c r="D526" s="14" t="s">
        <v>721</v>
      </c>
      <c r="E526" s="39">
        <v>1</v>
      </c>
      <c r="F526" s="39">
        <v>0</v>
      </c>
      <c r="H526" s="39">
        <v>1</v>
      </c>
      <c r="I526" s="39">
        <v>0</v>
      </c>
      <c r="J526" s="39">
        <v>0</v>
      </c>
      <c r="K526" s="39">
        <v>0</v>
      </c>
      <c r="L526" s="39">
        <v>0</v>
      </c>
      <c r="M526" s="39">
        <v>3</v>
      </c>
      <c r="N526" s="39">
        <v>2</v>
      </c>
      <c r="O526" s="39">
        <v>1</v>
      </c>
      <c r="P526" s="39">
        <v>2</v>
      </c>
      <c r="Q526" s="39">
        <v>0</v>
      </c>
      <c r="R526" s="39">
        <v>0</v>
      </c>
      <c r="S526" s="39">
        <v>0</v>
      </c>
      <c r="T526" s="39">
        <v>0</v>
      </c>
      <c r="U526" s="39">
        <v>3</v>
      </c>
      <c r="V526" s="39">
        <v>3</v>
      </c>
      <c r="W526" s="39">
        <v>3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2</v>
      </c>
      <c r="AD526" s="39">
        <v>2</v>
      </c>
      <c r="AE526" s="39">
        <v>1</v>
      </c>
      <c r="AF526" s="39">
        <v>0</v>
      </c>
      <c r="AG526" s="39">
        <v>6</v>
      </c>
      <c r="AH526" s="39">
        <v>0</v>
      </c>
      <c r="AI526" s="39">
        <v>0</v>
      </c>
      <c r="AJ526" s="39">
        <v>0</v>
      </c>
    </row>
    <row r="527" spans="1:36" s="39" customFormat="1" ht="10.8" customHeight="1" x14ac:dyDescent="0.3">
      <c r="A527" s="39" t="s">
        <v>92</v>
      </c>
      <c r="B527" s="39" t="s">
        <v>118</v>
      </c>
      <c r="C527" s="207" t="s">
        <v>710</v>
      </c>
      <c r="D527" s="207"/>
      <c r="E527" s="207">
        <v>1</v>
      </c>
      <c r="F527" s="207">
        <v>0</v>
      </c>
      <c r="G527" s="207"/>
      <c r="H527" s="207">
        <v>1</v>
      </c>
      <c r="I527" s="207">
        <v>9</v>
      </c>
      <c r="J527" s="207">
        <v>9</v>
      </c>
      <c r="K527" s="207">
        <v>9</v>
      </c>
      <c r="L527" s="207">
        <v>9</v>
      </c>
      <c r="M527" s="207">
        <v>10</v>
      </c>
      <c r="N527" s="207">
        <v>9</v>
      </c>
      <c r="O527" s="207">
        <v>8</v>
      </c>
      <c r="P527" s="207">
        <v>9</v>
      </c>
      <c r="Q527" s="207">
        <v>6</v>
      </c>
      <c r="R527" s="207">
        <v>7</v>
      </c>
      <c r="S527" s="207">
        <v>0</v>
      </c>
      <c r="T527" s="207">
        <v>0</v>
      </c>
      <c r="U527" s="207">
        <v>7</v>
      </c>
      <c r="V527" s="207">
        <v>9</v>
      </c>
      <c r="W527" s="207">
        <v>8</v>
      </c>
      <c r="X527" s="207">
        <v>0</v>
      </c>
      <c r="Y527" s="207">
        <v>8</v>
      </c>
      <c r="Z527" s="207">
        <v>7</v>
      </c>
      <c r="AA527" s="207">
        <v>7</v>
      </c>
      <c r="AB527" s="207">
        <v>2</v>
      </c>
      <c r="AC527" s="207">
        <v>6</v>
      </c>
      <c r="AD527" s="207">
        <v>5</v>
      </c>
      <c r="AE527" s="207">
        <v>8</v>
      </c>
      <c r="AF527" s="207">
        <v>0</v>
      </c>
      <c r="AG527" s="207">
        <v>23</v>
      </c>
      <c r="AH527" s="207">
        <v>0</v>
      </c>
      <c r="AI527" s="207">
        <v>0</v>
      </c>
      <c r="AJ527" s="207">
        <v>4</v>
      </c>
    </row>
    <row r="528" spans="1:36" s="39" customFormat="1" ht="10.8" customHeight="1" x14ac:dyDescent="0.2">
      <c r="A528" s="39" t="s">
        <v>92</v>
      </c>
      <c r="B528" s="39" t="s">
        <v>118</v>
      </c>
      <c r="C528" s="39" t="s">
        <v>124</v>
      </c>
      <c r="D528" s="14" t="s">
        <v>338</v>
      </c>
      <c r="E528" s="39">
        <v>0</v>
      </c>
      <c r="F528" s="39">
        <v>0</v>
      </c>
      <c r="H528" s="39">
        <v>0</v>
      </c>
      <c r="I528" s="39">
        <v>2</v>
      </c>
      <c r="J528" s="39">
        <v>2</v>
      </c>
      <c r="K528" s="39">
        <v>2</v>
      </c>
      <c r="L528" s="39">
        <v>2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3</v>
      </c>
      <c r="Z528" s="39">
        <v>0</v>
      </c>
      <c r="AA528" s="39">
        <v>0</v>
      </c>
      <c r="AB528" s="39">
        <v>0</v>
      </c>
      <c r="AC528" s="39">
        <v>1</v>
      </c>
      <c r="AD528" s="39">
        <v>1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1</v>
      </c>
    </row>
    <row r="529" spans="1:36" s="39" customFormat="1" ht="10.8" customHeight="1" x14ac:dyDescent="0.2">
      <c r="A529" s="39" t="s">
        <v>92</v>
      </c>
      <c r="B529" s="39" t="s">
        <v>118</v>
      </c>
      <c r="C529" s="39" t="s">
        <v>124</v>
      </c>
      <c r="D529" s="14" t="s">
        <v>460</v>
      </c>
      <c r="E529" s="39">
        <v>0</v>
      </c>
      <c r="F529" s="39">
        <v>0</v>
      </c>
      <c r="H529" s="39">
        <v>0</v>
      </c>
      <c r="I529" s="39">
        <v>1</v>
      </c>
      <c r="J529" s="39">
        <v>1</v>
      </c>
      <c r="K529" s="39">
        <v>1</v>
      </c>
      <c r="L529" s="39">
        <v>1</v>
      </c>
      <c r="M529" s="39">
        <v>2</v>
      </c>
      <c r="N529" s="39">
        <v>2</v>
      </c>
      <c r="O529" s="39">
        <v>2</v>
      </c>
      <c r="P529" s="39">
        <v>2</v>
      </c>
      <c r="Q529" s="39">
        <v>0</v>
      </c>
      <c r="R529" s="39">
        <v>0</v>
      </c>
      <c r="S529" s="39">
        <v>0</v>
      </c>
      <c r="T529" s="39">
        <v>0</v>
      </c>
      <c r="U529" s="39">
        <v>1</v>
      </c>
      <c r="V529" s="39">
        <v>1</v>
      </c>
      <c r="W529" s="39">
        <v>1</v>
      </c>
      <c r="X529" s="39">
        <v>0</v>
      </c>
      <c r="Y529" s="39">
        <v>0</v>
      </c>
      <c r="Z529" s="39">
        <v>0</v>
      </c>
      <c r="AA529" s="39">
        <v>0</v>
      </c>
      <c r="AB529" s="39">
        <v>0</v>
      </c>
      <c r="AC529" s="39">
        <v>0</v>
      </c>
      <c r="AD529" s="39">
        <v>0</v>
      </c>
      <c r="AE529" s="39">
        <v>2</v>
      </c>
      <c r="AF529" s="39">
        <v>0</v>
      </c>
      <c r="AG529" s="39">
        <v>8</v>
      </c>
      <c r="AH529" s="39">
        <v>0</v>
      </c>
      <c r="AI529" s="39">
        <v>0</v>
      </c>
      <c r="AJ529" s="39">
        <v>0</v>
      </c>
    </row>
    <row r="530" spans="1:36" s="39" customFormat="1" ht="10.8" customHeight="1" x14ac:dyDescent="0.2">
      <c r="A530" s="39" t="s">
        <v>92</v>
      </c>
      <c r="B530" s="39" t="s">
        <v>118</v>
      </c>
      <c r="C530" s="39" t="s">
        <v>124</v>
      </c>
      <c r="D530" s="14" t="s">
        <v>478</v>
      </c>
      <c r="E530" s="39">
        <v>0</v>
      </c>
      <c r="F530" s="39">
        <v>0</v>
      </c>
      <c r="H530" s="39">
        <v>0</v>
      </c>
      <c r="I530" s="39">
        <v>0</v>
      </c>
      <c r="J530" s="39">
        <v>0</v>
      </c>
      <c r="K530" s="39">
        <v>0</v>
      </c>
      <c r="L530" s="39">
        <v>0</v>
      </c>
      <c r="M530" s="39">
        <v>1</v>
      </c>
      <c r="N530" s="39">
        <v>1</v>
      </c>
      <c r="O530" s="39">
        <v>1</v>
      </c>
      <c r="P530" s="39">
        <v>1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0</v>
      </c>
      <c r="W530" s="39">
        <v>0</v>
      </c>
      <c r="X530" s="39">
        <v>0</v>
      </c>
      <c r="Y530" s="39">
        <v>0</v>
      </c>
      <c r="Z530" s="39">
        <v>1</v>
      </c>
      <c r="AA530" s="39">
        <v>0</v>
      </c>
      <c r="AB530" s="39">
        <v>1</v>
      </c>
      <c r="AC530" s="39">
        <v>2</v>
      </c>
      <c r="AD530" s="39">
        <v>0</v>
      </c>
      <c r="AE530" s="39">
        <v>2</v>
      </c>
      <c r="AF530" s="39">
        <v>0</v>
      </c>
      <c r="AG530" s="39">
        <v>3</v>
      </c>
      <c r="AH530" s="39">
        <v>0</v>
      </c>
      <c r="AI530" s="39">
        <v>0</v>
      </c>
      <c r="AJ530" s="39">
        <v>2</v>
      </c>
    </row>
    <row r="531" spans="1:36" s="39" customFormat="1" ht="10.8" customHeight="1" x14ac:dyDescent="0.2">
      <c r="A531" s="39" t="s">
        <v>92</v>
      </c>
      <c r="B531" s="39" t="s">
        <v>118</v>
      </c>
      <c r="C531" s="39" t="s">
        <v>124</v>
      </c>
      <c r="D531" s="14" t="s">
        <v>721</v>
      </c>
      <c r="E531" s="39">
        <v>0</v>
      </c>
      <c r="F531" s="39">
        <v>0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1</v>
      </c>
      <c r="AA531" s="39">
        <v>1</v>
      </c>
      <c r="AB531" s="39">
        <v>1</v>
      </c>
      <c r="AC531" s="39">
        <v>0</v>
      </c>
      <c r="AD531" s="39">
        <v>0</v>
      </c>
      <c r="AE531" s="39">
        <v>1</v>
      </c>
      <c r="AF531" s="39">
        <v>0</v>
      </c>
      <c r="AG531" s="39">
        <v>1</v>
      </c>
      <c r="AH531" s="39">
        <v>0</v>
      </c>
      <c r="AI531" s="39">
        <v>0</v>
      </c>
      <c r="AJ531" s="39">
        <v>1</v>
      </c>
    </row>
    <row r="532" spans="1:36" s="39" customFormat="1" ht="10.8" customHeight="1" x14ac:dyDescent="0.3">
      <c r="A532" s="39" t="s">
        <v>92</v>
      </c>
      <c r="B532" s="39" t="s">
        <v>118</v>
      </c>
      <c r="C532" s="207" t="s">
        <v>569</v>
      </c>
      <c r="D532" s="207"/>
      <c r="E532" s="207">
        <v>0</v>
      </c>
      <c r="F532" s="207">
        <v>0</v>
      </c>
      <c r="G532" s="207"/>
      <c r="H532" s="207">
        <v>0</v>
      </c>
      <c r="I532" s="207">
        <v>3</v>
      </c>
      <c r="J532" s="207">
        <v>3</v>
      </c>
      <c r="K532" s="207">
        <v>3</v>
      </c>
      <c r="L532" s="207">
        <v>3</v>
      </c>
      <c r="M532" s="207">
        <v>3</v>
      </c>
      <c r="N532" s="207">
        <v>3</v>
      </c>
      <c r="O532" s="207">
        <v>3</v>
      </c>
      <c r="P532" s="207">
        <v>3</v>
      </c>
      <c r="Q532" s="207">
        <v>0</v>
      </c>
      <c r="R532" s="207">
        <v>0</v>
      </c>
      <c r="S532" s="207">
        <v>0</v>
      </c>
      <c r="T532" s="207">
        <v>0</v>
      </c>
      <c r="U532" s="207">
        <v>1</v>
      </c>
      <c r="V532" s="207">
        <v>1</v>
      </c>
      <c r="W532" s="207">
        <v>1</v>
      </c>
      <c r="X532" s="207">
        <v>0</v>
      </c>
      <c r="Y532" s="207">
        <v>3</v>
      </c>
      <c r="Z532" s="207">
        <v>2</v>
      </c>
      <c r="AA532" s="207">
        <v>1</v>
      </c>
      <c r="AB532" s="207">
        <v>2</v>
      </c>
      <c r="AC532" s="207">
        <v>3</v>
      </c>
      <c r="AD532" s="207">
        <v>1</v>
      </c>
      <c r="AE532" s="207">
        <v>5</v>
      </c>
      <c r="AF532" s="207">
        <v>0</v>
      </c>
      <c r="AG532" s="207">
        <v>12</v>
      </c>
      <c r="AH532" s="207">
        <v>0</v>
      </c>
      <c r="AI532" s="207">
        <v>0</v>
      </c>
      <c r="AJ532" s="207">
        <v>4</v>
      </c>
    </row>
    <row r="533" spans="1:36" s="39" customFormat="1" ht="10.8" customHeight="1" x14ac:dyDescent="0.2">
      <c r="A533" s="39" t="s">
        <v>92</v>
      </c>
      <c r="B533" s="39" t="s">
        <v>118</v>
      </c>
      <c r="C533" s="39" t="s">
        <v>199</v>
      </c>
      <c r="D533" s="14" t="s">
        <v>338</v>
      </c>
      <c r="E533" s="39">
        <v>2</v>
      </c>
      <c r="F533" s="39">
        <v>1</v>
      </c>
      <c r="H533" s="39">
        <v>3</v>
      </c>
      <c r="I533" s="39">
        <v>3</v>
      </c>
      <c r="J533" s="39">
        <v>3</v>
      </c>
      <c r="K533" s="39">
        <v>3</v>
      </c>
      <c r="L533" s="39">
        <v>3</v>
      </c>
      <c r="M533" s="39">
        <v>0</v>
      </c>
      <c r="N533" s="39">
        <v>0</v>
      </c>
      <c r="O533" s="39">
        <v>0</v>
      </c>
      <c r="P533" s="39">
        <v>0</v>
      </c>
      <c r="Q533" s="39">
        <v>1</v>
      </c>
      <c r="R533" s="39">
        <v>1</v>
      </c>
      <c r="S533" s="39">
        <v>0</v>
      </c>
      <c r="T533" s="39">
        <v>0</v>
      </c>
      <c r="U533" s="39">
        <v>1</v>
      </c>
      <c r="V533" s="39">
        <v>3</v>
      </c>
      <c r="W533" s="39">
        <v>4</v>
      </c>
      <c r="X533" s="39">
        <v>0</v>
      </c>
      <c r="Y533" s="39">
        <v>2</v>
      </c>
      <c r="Z533" s="39">
        <v>1</v>
      </c>
      <c r="AA533" s="39">
        <v>2</v>
      </c>
      <c r="AB533" s="39">
        <v>1</v>
      </c>
      <c r="AC533" s="39">
        <v>1</v>
      </c>
      <c r="AD533" s="39">
        <v>0</v>
      </c>
      <c r="AE533" s="39">
        <v>0</v>
      </c>
      <c r="AF533" s="39">
        <v>0</v>
      </c>
      <c r="AG533" s="39">
        <v>2</v>
      </c>
      <c r="AH533" s="39">
        <v>0</v>
      </c>
      <c r="AI533" s="39">
        <v>0</v>
      </c>
      <c r="AJ533" s="39">
        <v>0</v>
      </c>
    </row>
    <row r="534" spans="1:36" s="39" customFormat="1" ht="10.8" customHeight="1" x14ac:dyDescent="0.2">
      <c r="A534" s="39" t="s">
        <v>92</v>
      </c>
      <c r="B534" s="39" t="s">
        <v>118</v>
      </c>
      <c r="C534" s="39" t="s">
        <v>199</v>
      </c>
      <c r="D534" s="14" t="s">
        <v>460</v>
      </c>
      <c r="E534" s="39">
        <v>0</v>
      </c>
      <c r="F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1</v>
      </c>
      <c r="R534" s="39">
        <v>1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1</v>
      </c>
      <c r="AH534" s="39">
        <v>0</v>
      </c>
      <c r="AI534" s="39">
        <v>0</v>
      </c>
      <c r="AJ534" s="39">
        <v>1</v>
      </c>
    </row>
    <row r="535" spans="1:36" s="39" customFormat="1" ht="10.8" customHeight="1" x14ac:dyDescent="0.2">
      <c r="A535" s="39" t="s">
        <v>92</v>
      </c>
      <c r="B535" s="39" t="s">
        <v>118</v>
      </c>
      <c r="C535" s="39" t="s">
        <v>199</v>
      </c>
      <c r="D535" s="14" t="s">
        <v>478</v>
      </c>
      <c r="E535" s="39">
        <v>1</v>
      </c>
      <c r="F535" s="39">
        <v>0</v>
      </c>
      <c r="H535" s="39">
        <v>1</v>
      </c>
      <c r="I535" s="39">
        <v>1</v>
      </c>
      <c r="J535" s="39">
        <v>1</v>
      </c>
      <c r="K535" s="39">
        <v>1</v>
      </c>
      <c r="L535" s="39">
        <v>1</v>
      </c>
      <c r="M535" s="39">
        <v>1</v>
      </c>
      <c r="N535" s="39">
        <v>1</v>
      </c>
      <c r="O535" s="39">
        <v>2</v>
      </c>
      <c r="P535" s="39">
        <v>2</v>
      </c>
      <c r="Q535" s="39">
        <v>0</v>
      </c>
      <c r="R535" s="39">
        <v>0</v>
      </c>
      <c r="S535" s="39">
        <v>0</v>
      </c>
      <c r="T535" s="39">
        <v>0</v>
      </c>
      <c r="U535" s="39">
        <v>2</v>
      </c>
      <c r="V535" s="39">
        <v>3</v>
      </c>
      <c r="W535" s="39">
        <v>4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3</v>
      </c>
      <c r="AD535" s="39">
        <v>1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1</v>
      </c>
    </row>
    <row r="536" spans="1:36" s="39" customFormat="1" ht="10.8" customHeight="1" x14ac:dyDescent="0.2">
      <c r="A536" s="39" t="s">
        <v>92</v>
      </c>
      <c r="B536" s="39" t="s">
        <v>118</v>
      </c>
      <c r="C536" s="39" t="s">
        <v>199</v>
      </c>
      <c r="D536" s="14" t="s">
        <v>721</v>
      </c>
      <c r="E536" s="39">
        <v>0</v>
      </c>
      <c r="F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1</v>
      </c>
      <c r="Z536" s="39">
        <v>1</v>
      </c>
      <c r="AA536" s="39">
        <v>1</v>
      </c>
      <c r="AB536" s="39">
        <v>1</v>
      </c>
      <c r="AC536" s="39">
        <v>0</v>
      </c>
      <c r="AD536" s="39">
        <v>0</v>
      </c>
      <c r="AE536" s="39">
        <v>0</v>
      </c>
      <c r="AF536" s="39">
        <v>0</v>
      </c>
      <c r="AG536" s="39">
        <v>17</v>
      </c>
      <c r="AH536" s="39">
        <v>0</v>
      </c>
      <c r="AI536" s="39">
        <v>0</v>
      </c>
      <c r="AJ536" s="39">
        <v>2</v>
      </c>
    </row>
    <row r="537" spans="1:36" s="39" customFormat="1" ht="10.8" customHeight="1" x14ac:dyDescent="0.3">
      <c r="A537" s="39" t="s">
        <v>92</v>
      </c>
      <c r="B537" s="39" t="s">
        <v>118</v>
      </c>
      <c r="C537" s="207" t="s">
        <v>570</v>
      </c>
      <c r="D537" s="207"/>
      <c r="E537" s="207">
        <v>3</v>
      </c>
      <c r="F537" s="207">
        <v>1</v>
      </c>
      <c r="G537" s="207"/>
      <c r="H537" s="207">
        <v>4</v>
      </c>
      <c r="I537" s="207">
        <v>4</v>
      </c>
      <c r="J537" s="207">
        <v>4</v>
      </c>
      <c r="K537" s="207">
        <v>4</v>
      </c>
      <c r="L537" s="207">
        <v>4</v>
      </c>
      <c r="M537" s="207">
        <v>1</v>
      </c>
      <c r="N537" s="207">
        <v>1</v>
      </c>
      <c r="O537" s="207">
        <v>2</v>
      </c>
      <c r="P537" s="207">
        <v>2</v>
      </c>
      <c r="Q537" s="207">
        <v>2</v>
      </c>
      <c r="R537" s="207">
        <v>2</v>
      </c>
      <c r="S537" s="207">
        <v>0</v>
      </c>
      <c r="T537" s="207">
        <v>0</v>
      </c>
      <c r="U537" s="207">
        <v>3</v>
      </c>
      <c r="V537" s="207">
        <v>6</v>
      </c>
      <c r="W537" s="207">
        <v>8</v>
      </c>
      <c r="X537" s="207">
        <v>0</v>
      </c>
      <c r="Y537" s="207">
        <v>3</v>
      </c>
      <c r="Z537" s="207">
        <v>2</v>
      </c>
      <c r="AA537" s="207">
        <v>3</v>
      </c>
      <c r="AB537" s="207">
        <v>2</v>
      </c>
      <c r="AC537" s="207">
        <v>4</v>
      </c>
      <c r="AD537" s="207">
        <v>1</v>
      </c>
      <c r="AE537" s="207">
        <v>0</v>
      </c>
      <c r="AF537" s="207">
        <v>0</v>
      </c>
      <c r="AG537" s="207">
        <v>20</v>
      </c>
      <c r="AH537" s="207">
        <v>0</v>
      </c>
      <c r="AI537" s="207">
        <v>0</v>
      </c>
      <c r="AJ537" s="207">
        <v>4</v>
      </c>
    </row>
    <row r="538" spans="1:36" s="39" customFormat="1" ht="10.8" customHeight="1" x14ac:dyDescent="0.2">
      <c r="A538" s="39" t="s">
        <v>92</v>
      </c>
      <c r="B538" s="39" t="s">
        <v>118</v>
      </c>
      <c r="C538" s="39" t="s">
        <v>120</v>
      </c>
      <c r="D538" s="14" t="s">
        <v>338</v>
      </c>
      <c r="E538" s="39">
        <v>0</v>
      </c>
      <c r="F538" s="39">
        <v>0</v>
      </c>
      <c r="H538" s="39">
        <v>0</v>
      </c>
      <c r="I538" s="39">
        <v>2</v>
      </c>
      <c r="J538" s="39">
        <v>2</v>
      </c>
      <c r="K538" s="39">
        <v>2</v>
      </c>
      <c r="L538" s="39">
        <v>2</v>
      </c>
      <c r="M538" s="39">
        <v>1</v>
      </c>
      <c r="N538" s="39">
        <v>1</v>
      </c>
      <c r="O538" s="39">
        <v>1</v>
      </c>
      <c r="P538" s="39">
        <v>1</v>
      </c>
      <c r="Q538" s="39">
        <v>0</v>
      </c>
      <c r="R538" s="39">
        <v>0</v>
      </c>
      <c r="S538" s="39">
        <v>0</v>
      </c>
      <c r="T538" s="39">
        <v>0</v>
      </c>
      <c r="U538" s="39">
        <v>2</v>
      </c>
      <c r="V538" s="39">
        <v>3</v>
      </c>
      <c r="W538" s="39">
        <v>2</v>
      </c>
      <c r="X538" s="39">
        <v>0</v>
      </c>
      <c r="Y538" s="39">
        <v>0</v>
      </c>
      <c r="Z538" s="39">
        <v>2</v>
      </c>
      <c r="AA538" s="39">
        <v>2</v>
      </c>
      <c r="AB538" s="39">
        <v>1</v>
      </c>
      <c r="AC538" s="39">
        <v>1</v>
      </c>
      <c r="AD538" s="39">
        <v>2</v>
      </c>
      <c r="AE538" s="39">
        <v>1</v>
      </c>
      <c r="AF538" s="39">
        <v>2</v>
      </c>
      <c r="AG538" s="39">
        <v>0</v>
      </c>
      <c r="AH538" s="39">
        <v>0</v>
      </c>
      <c r="AI538" s="39">
        <v>0</v>
      </c>
      <c r="AJ538" s="39">
        <v>3</v>
      </c>
    </row>
    <row r="539" spans="1:36" s="39" customFormat="1" ht="10.8" customHeight="1" x14ac:dyDescent="0.2">
      <c r="A539" s="39" t="s">
        <v>92</v>
      </c>
      <c r="B539" s="39" t="s">
        <v>118</v>
      </c>
      <c r="C539" s="39" t="s">
        <v>120</v>
      </c>
      <c r="D539" s="14" t="s">
        <v>460</v>
      </c>
      <c r="E539" s="39">
        <v>0</v>
      </c>
      <c r="F539" s="39">
        <v>0</v>
      </c>
      <c r="H539" s="39">
        <v>0</v>
      </c>
      <c r="I539" s="39">
        <v>1</v>
      </c>
      <c r="J539" s="39">
        <v>1</v>
      </c>
      <c r="K539" s="39">
        <v>1</v>
      </c>
      <c r="L539" s="39">
        <v>1</v>
      </c>
      <c r="M539" s="39">
        <v>1</v>
      </c>
      <c r="N539" s="39">
        <v>0</v>
      </c>
      <c r="O539" s="39">
        <v>0</v>
      </c>
      <c r="P539" s="39">
        <v>1</v>
      </c>
      <c r="Q539" s="39">
        <v>6</v>
      </c>
      <c r="R539" s="39">
        <v>5</v>
      </c>
      <c r="S539" s="39">
        <v>0</v>
      </c>
      <c r="T539" s="39">
        <v>0</v>
      </c>
      <c r="U539" s="39">
        <v>4</v>
      </c>
      <c r="V539" s="39">
        <v>5</v>
      </c>
      <c r="W539" s="39">
        <v>4</v>
      </c>
      <c r="X539" s="39">
        <v>0</v>
      </c>
      <c r="Y539" s="39">
        <v>1</v>
      </c>
      <c r="Z539" s="39">
        <v>1</v>
      </c>
      <c r="AA539" s="39">
        <v>1</v>
      </c>
      <c r="AB539" s="39">
        <v>1</v>
      </c>
      <c r="AC539" s="39">
        <v>1</v>
      </c>
      <c r="AD539" s="39">
        <v>1</v>
      </c>
      <c r="AE539" s="39">
        <v>5</v>
      </c>
      <c r="AF539" s="39">
        <v>0</v>
      </c>
      <c r="AG539" s="39">
        <v>11</v>
      </c>
      <c r="AH539" s="39">
        <v>0</v>
      </c>
      <c r="AI539" s="39">
        <v>0</v>
      </c>
      <c r="AJ539" s="39">
        <v>1</v>
      </c>
    </row>
    <row r="540" spans="1:36" s="39" customFormat="1" ht="10.8" customHeight="1" x14ac:dyDescent="0.2">
      <c r="A540" s="39" t="s">
        <v>92</v>
      </c>
      <c r="B540" s="39" t="s">
        <v>118</v>
      </c>
      <c r="C540" s="39" t="s">
        <v>120</v>
      </c>
      <c r="D540" s="14" t="s">
        <v>478</v>
      </c>
      <c r="E540" s="39">
        <v>0</v>
      </c>
      <c r="F540" s="39">
        <v>0</v>
      </c>
      <c r="H540" s="39">
        <v>0</v>
      </c>
      <c r="I540" s="39">
        <v>1</v>
      </c>
      <c r="J540" s="39">
        <v>1</v>
      </c>
      <c r="K540" s="39">
        <v>1</v>
      </c>
      <c r="L540" s="39">
        <v>1</v>
      </c>
      <c r="M540" s="39">
        <v>2</v>
      </c>
      <c r="N540" s="39">
        <v>2</v>
      </c>
      <c r="O540" s="39">
        <v>2</v>
      </c>
      <c r="P540" s="39">
        <v>2</v>
      </c>
      <c r="Q540" s="39">
        <v>1</v>
      </c>
      <c r="R540" s="39">
        <v>1</v>
      </c>
      <c r="S540" s="39">
        <v>0</v>
      </c>
      <c r="T540" s="39">
        <v>0</v>
      </c>
      <c r="U540" s="39">
        <v>3</v>
      </c>
      <c r="V540" s="39">
        <v>4</v>
      </c>
      <c r="W540" s="39">
        <v>4</v>
      </c>
      <c r="X540" s="39">
        <v>0</v>
      </c>
      <c r="Y540" s="39">
        <v>1</v>
      </c>
      <c r="Z540" s="39">
        <v>1</v>
      </c>
      <c r="AA540" s="39">
        <v>0</v>
      </c>
      <c r="AB540" s="39">
        <v>1</v>
      </c>
      <c r="AC540" s="39">
        <v>2</v>
      </c>
      <c r="AD540" s="39">
        <v>1</v>
      </c>
      <c r="AE540" s="39">
        <v>3</v>
      </c>
      <c r="AF540" s="39">
        <v>0</v>
      </c>
      <c r="AG540" s="39">
        <v>0</v>
      </c>
      <c r="AH540" s="39">
        <v>0</v>
      </c>
      <c r="AI540" s="39">
        <v>0</v>
      </c>
      <c r="AJ540" s="39">
        <v>1</v>
      </c>
    </row>
    <row r="541" spans="1:36" s="39" customFormat="1" ht="10.8" customHeight="1" x14ac:dyDescent="0.2">
      <c r="A541" s="39" t="s">
        <v>92</v>
      </c>
      <c r="B541" s="39" t="s">
        <v>118</v>
      </c>
      <c r="C541" s="39" t="s">
        <v>120</v>
      </c>
      <c r="D541" s="14" t="s">
        <v>721</v>
      </c>
      <c r="E541" s="39">
        <v>0</v>
      </c>
      <c r="F541" s="39">
        <v>0</v>
      </c>
      <c r="H541" s="39">
        <v>0</v>
      </c>
      <c r="I541" s="39">
        <v>1</v>
      </c>
      <c r="J541" s="39">
        <v>1</v>
      </c>
      <c r="K541" s="39">
        <v>1</v>
      </c>
      <c r="L541" s="39">
        <v>1</v>
      </c>
      <c r="M541" s="39">
        <v>0</v>
      </c>
      <c r="N541" s="39">
        <v>0</v>
      </c>
      <c r="O541" s="39">
        <v>0</v>
      </c>
      <c r="P541" s="39">
        <v>0</v>
      </c>
      <c r="Q541" s="39">
        <v>0</v>
      </c>
      <c r="R541" s="39">
        <v>0</v>
      </c>
      <c r="S541" s="39">
        <v>0</v>
      </c>
      <c r="T541" s="39">
        <v>0</v>
      </c>
      <c r="U541" s="39">
        <v>2</v>
      </c>
      <c r="V541" s="39">
        <v>3</v>
      </c>
      <c r="W541" s="39">
        <v>2</v>
      </c>
      <c r="X541" s="39">
        <v>0</v>
      </c>
      <c r="Y541" s="39">
        <v>0</v>
      </c>
      <c r="Z541" s="39">
        <v>0</v>
      </c>
      <c r="AA541" s="39">
        <v>0</v>
      </c>
      <c r="AB541" s="39">
        <v>1</v>
      </c>
      <c r="AC541" s="39">
        <v>1</v>
      </c>
      <c r="AD541" s="39">
        <v>1</v>
      </c>
      <c r="AE541" s="39">
        <v>1</v>
      </c>
      <c r="AF541" s="39">
        <v>0</v>
      </c>
      <c r="AG541" s="39">
        <v>0</v>
      </c>
      <c r="AH541" s="39">
        <v>0</v>
      </c>
      <c r="AI541" s="39">
        <v>0</v>
      </c>
      <c r="AJ541" s="39">
        <v>0</v>
      </c>
    </row>
    <row r="542" spans="1:36" s="39" customFormat="1" ht="10.8" customHeight="1" x14ac:dyDescent="0.3">
      <c r="A542" s="39" t="s">
        <v>92</v>
      </c>
      <c r="B542" s="39" t="s">
        <v>118</v>
      </c>
      <c r="C542" s="207" t="s">
        <v>571</v>
      </c>
      <c r="D542" s="207"/>
      <c r="E542" s="207">
        <v>0</v>
      </c>
      <c r="F542" s="207">
        <v>0</v>
      </c>
      <c r="G542" s="207"/>
      <c r="H542" s="207">
        <v>0</v>
      </c>
      <c r="I542" s="207">
        <v>5</v>
      </c>
      <c r="J542" s="207">
        <v>5</v>
      </c>
      <c r="K542" s="207">
        <v>5</v>
      </c>
      <c r="L542" s="207">
        <v>5</v>
      </c>
      <c r="M542" s="207">
        <v>4</v>
      </c>
      <c r="N542" s="207">
        <v>3</v>
      </c>
      <c r="O542" s="207">
        <v>3</v>
      </c>
      <c r="P542" s="207">
        <v>4</v>
      </c>
      <c r="Q542" s="207">
        <v>7</v>
      </c>
      <c r="R542" s="207">
        <v>6</v>
      </c>
      <c r="S542" s="207">
        <v>0</v>
      </c>
      <c r="T542" s="207">
        <v>0</v>
      </c>
      <c r="U542" s="207">
        <v>11</v>
      </c>
      <c r="V542" s="207">
        <v>15</v>
      </c>
      <c r="W542" s="207">
        <v>12</v>
      </c>
      <c r="X542" s="207">
        <v>0</v>
      </c>
      <c r="Y542" s="207">
        <v>2</v>
      </c>
      <c r="Z542" s="207">
        <v>4</v>
      </c>
      <c r="AA542" s="207">
        <v>3</v>
      </c>
      <c r="AB542" s="207">
        <v>4</v>
      </c>
      <c r="AC542" s="207">
        <v>5</v>
      </c>
      <c r="AD542" s="207">
        <v>5</v>
      </c>
      <c r="AE542" s="207">
        <v>10</v>
      </c>
      <c r="AF542" s="207">
        <v>2</v>
      </c>
      <c r="AG542" s="207">
        <v>11</v>
      </c>
      <c r="AH542" s="207">
        <v>0</v>
      </c>
      <c r="AI542" s="207">
        <v>0</v>
      </c>
      <c r="AJ542" s="207">
        <v>5</v>
      </c>
    </row>
    <row r="543" spans="1:36" s="39" customFormat="1" ht="10.8" customHeight="1" x14ac:dyDescent="0.2">
      <c r="A543" s="39" t="s">
        <v>92</v>
      </c>
      <c r="B543" s="39" t="s">
        <v>118</v>
      </c>
      <c r="C543" s="39" t="s">
        <v>198</v>
      </c>
      <c r="D543" s="14" t="s">
        <v>338</v>
      </c>
      <c r="E543" s="39">
        <v>0</v>
      </c>
      <c r="F543" s="39">
        <v>0</v>
      </c>
      <c r="H543" s="39">
        <v>0</v>
      </c>
      <c r="I543" s="39">
        <v>1</v>
      </c>
      <c r="J543" s="39">
        <v>1</v>
      </c>
      <c r="K543" s="39">
        <v>1</v>
      </c>
      <c r="L543" s="39">
        <v>1</v>
      </c>
      <c r="M543" s="39">
        <v>2</v>
      </c>
      <c r="N543" s="39">
        <v>2</v>
      </c>
      <c r="O543" s="39">
        <v>2</v>
      </c>
      <c r="P543" s="39">
        <v>2</v>
      </c>
      <c r="Q543" s="39">
        <v>0</v>
      </c>
      <c r="R543" s="39">
        <v>0</v>
      </c>
      <c r="S543" s="39">
        <v>0</v>
      </c>
      <c r="T543" s="39">
        <v>0</v>
      </c>
      <c r="U543" s="39">
        <v>2</v>
      </c>
      <c r="V543" s="39">
        <v>2</v>
      </c>
      <c r="W543" s="39">
        <v>2</v>
      </c>
      <c r="X543" s="39">
        <v>0</v>
      </c>
      <c r="Y543" s="39">
        <v>1</v>
      </c>
      <c r="Z543" s="39">
        <v>1</v>
      </c>
      <c r="AA543" s="39">
        <v>2</v>
      </c>
      <c r="AB543" s="39">
        <v>2</v>
      </c>
      <c r="AC543" s="39">
        <v>2</v>
      </c>
      <c r="AD543" s="39">
        <v>2</v>
      </c>
      <c r="AE543" s="39">
        <v>0</v>
      </c>
      <c r="AF543" s="39">
        <v>0</v>
      </c>
      <c r="AG543" s="39">
        <v>2</v>
      </c>
      <c r="AH543" s="39">
        <v>0</v>
      </c>
      <c r="AI543" s="39">
        <v>0</v>
      </c>
      <c r="AJ543" s="39">
        <v>0</v>
      </c>
    </row>
    <row r="544" spans="1:36" s="39" customFormat="1" ht="10.8" customHeight="1" x14ac:dyDescent="0.2">
      <c r="A544" s="39" t="s">
        <v>92</v>
      </c>
      <c r="B544" s="39" t="s">
        <v>118</v>
      </c>
      <c r="C544" s="39" t="s">
        <v>198</v>
      </c>
      <c r="D544" s="14" t="s">
        <v>460</v>
      </c>
      <c r="E544" s="39">
        <v>0</v>
      </c>
      <c r="F544" s="39">
        <v>0</v>
      </c>
      <c r="H544" s="39">
        <v>0</v>
      </c>
      <c r="I544" s="39">
        <v>1</v>
      </c>
      <c r="J544" s="39">
        <v>1</v>
      </c>
      <c r="K544" s="39">
        <v>1</v>
      </c>
      <c r="L544" s="39">
        <v>1</v>
      </c>
      <c r="M544" s="39">
        <v>1</v>
      </c>
      <c r="N544" s="39">
        <v>1</v>
      </c>
      <c r="O544" s="39">
        <v>1</v>
      </c>
      <c r="P544" s="39">
        <v>1</v>
      </c>
      <c r="Q544" s="39">
        <v>1</v>
      </c>
      <c r="R544" s="39">
        <v>1</v>
      </c>
      <c r="S544" s="39">
        <v>0</v>
      </c>
      <c r="T544" s="39">
        <v>0</v>
      </c>
      <c r="U544" s="39">
        <v>0</v>
      </c>
      <c r="V544" s="39">
        <v>0</v>
      </c>
      <c r="W544" s="39">
        <v>0</v>
      </c>
      <c r="X544" s="39">
        <v>0</v>
      </c>
      <c r="Y544" s="39">
        <v>0</v>
      </c>
      <c r="Z544" s="39">
        <v>2</v>
      </c>
      <c r="AA544" s="39">
        <v>2</v>
      </c>
      <c r="AB544" s="39">
        <v>2</v>
      </c>
      <c r="AC544" s="39">
        <v>0</v>
      </c>
      <c r="AD544" s="39">
        <v>0</v>
      </c>
      <c r="AE544" s="39">
        <v>1</v>
      </c>
      <c r="AF544" s="39">
        <v>0</v>
      </c>
      <c r="AG544" s="39">
        <v>6</v>
      </c>
      <c r="AH544" s="39">
        <v>0</v>
      </c>
      <c r="AI544" s="39">
        <v>0</v>
      </c>
      <c r="AJ544" s="39">
        <v>0</v>
      </c>
    </row>
    <row r="545" spans="1:36" s="39" customFormat="1" ht="10.8" customHeight="1" x14ac:dyDescent="0.2">
      <c r="A545" s="39" t="s">
        <v>92</v>
      </c>
      <c r="B545" s="39" t="s">
        <v>118</v>
      </c>
      <c r="C545" s="39" t="s">
        <v>198</v>
      </c>
      <c r="D545" s="14" t="s">
        <v>478</v>
      </c>
      <c r="E545" s="39">
        <v>0</v>
      </c>
      <c r="F545" s="39">
        <v>0</v>
      </c>
      <c r="H545" s="39">
        <v>0</v>
      </c>
      <c r="I545" s="39">
        <v>1</v>
      </c>
      <c r="J545" s="39">
        <v>1</v>
      </c>
      <c r="K545" s="39">
        <v>1</v>
      </c>
      <c r="L545" s="39">
        <v>1</v>
      </c>
      <c r="M545" s="39">
        <v>2</v>
      </c>
      <c r="N545" s="39">
        <v>1</v>
      </c>
      <c r="O545" s="39">
        <v>2</v>
      </c>
      <c r="P545" s="39">
        <v>2</v>
      </c>
      <c r="Q545" s="39">
        <v>2</v>
      </c>
      <c r="R545" s="39">
        <v>2</v>
      </c>
      <c r="S545" s="39">
        <v>0</v>
      </c>
      <c r="T545" s="39">
        <v>0</v>
      </c>
      <c r="U545" s="39">
        <v>1</v>
      </c>
      <c r="V545" s="39">
        <v>1</v>
      </c>
      <c r="W545" s="39">
        <v>1</v>
      </c>
      <c r="X545" s="39">
        <v>0</v>
      </c>
      <c r="Y545" s="39">
        <v>1</v>
      </c>
      <c r="Z545" s="39">
        <v>1</v>
      </c>
      <c r="AA545" s="39">
        <v>1</v>
      </c>
      <c r="AB545" s="39">
        <v>1</v>
      </c>
      <c r="AC545" s="39">
        <v>2</v>
      </c>
      <c r="AD545" s="39">
        <v>1</v>
      </c>
      <c r="AE545" s="39">
        <v>0</v>
      </c>
      <c r="AF545" s="39">
        <v>0</v>
      </c>
      <c r="AG545" s="39">
        <v>9</v>
      </c>
      <c r="AH545" s="39">
        <v>0</v>
      </c>
      <c r="AI545" s="39">
        <v>0</v>
      </c>
      <c r="AJ545" s="39">
        <v>0</v>
      </c>
    </row>
    <row r="546" spans="1:36" s="39" customFormat="1" ht="10.8" customHeight="1" x14ac:dyDescent="0.2">
      <c r="A546" s="39" t="s">
        <v>92</v>
      </c>
      <c r="B546" s="39" t="s">
        <v>118</v>
      </c>
      <c r="C546" s="39" t="s">
        <v>198</v>
      </c>
      <c r="D546" s="14" t="s">
        <v>721</v>
      </c>
      <c r="E546" s="39">
        <v>1</v>
      </c>
      <c r="F546" s="39">
        <v>0</v>
      </c>
      <c r="H546" s="39">
        <v>1</v>
      </c>
      <c r="I546" s="39">
        <v>0</v>
      </c>
      <c r="J546" s="39">
        <v>0</v>
      </c>
      <c r="K546" s="39">
        <v>0</v>
      </c>
      <c r="L546" s="39">
        <v>0</v>
      </c>
      <c r="M546" s="39">
        <v>0</v>
      </c>
      <c r="N546" s="39">
        <v>0</v>
      </c>
      <c r="O546" s="39">
        <v>0</v>
      </c>
      <c r="P546" s="39">
        <v>0</v>
      </c>
      <c r="Q546" s="39">
        <v>1</v>
      </c>
      <c r="R546" s="39">
        <v>1</v>
      </c>
      <c r="S546" s="39">
        <v>0</v>
      </c>
      <c r="T546" s="39">
        <v>0</v>
      </c>
      <c r="U546" s="39">
        <v>0</v>
      </c>
      <c r="V546" s="39">
        <v>0</v>
      </c>
      <c r="W546" s="39">
        <v>0</v>
      </c>
      <c r="X546" s="39">
        <v>0</v>
      </c>
      <c r="Y546" s="39">
        <v>2</v>
      </c>
      <c r="Z546" s="39">
        <v>1</v>
      </c>
      <c r="AA546" s="39">
        <v>1</v>
      </c>
      <c r="AB546" s="39">
        <v>0</v>
      </c>
      <c r="AC546" s="39">
        <v>1</v>
      </c>
      <c r="AD546" s="39">
        <v>1</v>
      </c>
      <c r="AE546" s="39">
        <v>0</v>
      </c>
      <c r="AF546" s="39">
        <v>0</v>
      </c>
      <c r="AG546" s="39">
        <v>15</v>
      </c>
      <c r="AH546" s="39">
        <v>0</v>
      </c>
      <c r="AI546" s="39">
        <v>0</v>
      </c>
      <c r="AJ546" s="39">
        <v>0</v>
      </c>
    </row>
    <row r="547" spans="1:36" s="39" customFormat="1" ht="10.8" customHeight="1" x14ac:dyDescent="0.3">
      <c r="A547" s="39" t="s">
        <v>92</v>
      </c>
      <c r="B547" s="39" t="s">
        <v>118</v>
      </c>
      <c r="C547" s="207" t="s">
        <v>572</v>
      </c>
      <c r="D547" s="207"/>
      <c r="E547" s="207">
        <v>1</v>
      </c>
      <c r="F547" s="207">
        <v>0</v>
      </c>
      <c r="G547" s="207"/>
      <c r="H547" s="207">
        <v>1</v>
      </c>
      <c r="I547" s="207">
        <v>3</v>
      </c>
      <c r="J547" s="207">
        <v>3</v>
      </c>
      <c r="K547" s="207">
        <v>3</v>
      </c>
      <c r="L547" s="207">
        <v>3</v>
      </c>
      <c r="M547" s="207">
        <v>5</v>
      </c>
      <c r="N547" s="207">
        <v>4</v>
      </c>
      <c r="O547" s="207">
        <v>5</v>
      </c>
      <c r="P547" s="207">
        <v>5</v>
      </c>
      <c r="Q547" s="207">
        <v>4</v>
      </c>
      <c r="R547" s="207">
        <v>4</v>
      </c>
      <c r="S547" s="207">
        <v>0</v>
      </c>
      <c r="T547" s="207">
        <v>0</v>
      </c>
      <c r="U547" s="207">
        <v>3</v>
      </c>
      <c r="V547" s="207">
        <v>3</v>
      </c>
      <c r="W547" s="207">
        <v>3</v>
      </c>
      <c r="X547" s="207">
        <v>0</v>
      </c>
      <c r="Y547" s="207">
        <v>4</v>
      </c>
      <c r="Z547" s="207">
        <v>5</v>
      </c>
      <c r="AA547" s="207">
        <v>6</v>
      </c>
      <c r="AB547" s="207">
        <v>5</v>
      </c>
      <c r="AC547" s="207">
        <v>5</v>
      </c>
      <c r="AD547" s="207">
        <v>4</v>
      </c>
      <c r="AE547" s="207">
        <v>1</v>
      </c>
      <c r="AF547" s="207">
        <v>0</v>
      </c>
      <c r="AG547" s="207">
        <v>32</v>
      </c>
      <c r="AH547" s="207">
        <v>0</v>
      </c>
      <c r="AI547" s="207">
        <v>0</v>
      </c>
      <c r="AJ547" s="207">
        <v>0</v>
      </c>
    </row>
    <row r="548" spans="1:36" s="39" customFormat="1" ht="10.8" customHeight="1" x14ac:dyDescent="0.2">
      <c r="A548" s="39" t="s">
        <v>92</v>
      </c>
      <c r="B548" s="39" t="s">
        <v>118</v>
      </c>
      <c r="C548" s="39" t="s">
        <v>118</v>
      </c>
      <c r="D548" s="14" t="s">
        <v>338</v>
      </c>
      <c r="E548" s="39">
        <v>7</v>
      </c>
      <c r="F548" s="39">
        <v>0</v>
      </c>
      <c r="H548" s="39">
        <v>7</v>
      </c>
      <c r="I548" s="39">
        <v>3</v>
      </c>
      <c r="J548" s="39">
        <v>5</v>
      </c>
      <c r="K548" s="39">
        <v>5</v>
      </c>
      <c r="L548" s="39">
        <v>4</v>
      </c>
      <c r="M548" s="39">
        <v>5</v>
      </c>
      <c r="N548" s="39">
        <v>5</v>
      </c>
      <c r="O548" s="39">
        <v>5</v>
      </c>
      <c r="P548" s="39">
        <v>8</v>
      </c>
      <c r="Q548" s="39">
        <v>2</v>
      </c>
      <c r="R548" s="39">
        <v>6</v>
      </c>
      <c r="S548" s="39">
        <v>0</v>
      </c>
      <c r="T548" s="39">
        <v>0</v>
      </c>
      <c r="U548" s="39">
        <v>4</v>
      </c>
      <c r="V548" s="39">
        <v>3</v>
      </c>
      <c r="W548" s="39">
        <v>4</v>
      </c>
      <c r="X548" s="39">
        <v>0</v>
      </c>
      <c r="Y548" s="39">
        <v>7</v>
      </c>
      <c r="Z548" s="39">
        <v>3</v>
      </c>
      <c r="AA548" s="39">
        <v>4</v>
      </c>
      <c r="AB548" s="39">
        <v>2</v>
      </c>
      <c r="AC548" s="39">
        <v>5</v>
      </c>
      <c r="AD548" s="39">
        <v>5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2</v>
      </c>
    </row>
    <row r="549" spans="1:36" s="39" customFormat="1" ht="10.8" customHeight="1" x14ac:dyDescent="0.2">
      <c r="A549" s="39" t="s">
        <v>92</v>
      </c>
      <c r="B549" s="39" t="s">
        <v>118</v>
      </c>
      <c r="C549" s="39" t="s">
        <v>118</v>
      </c>
      <c r="D549" s="14" t="s">
        <v>460</v>
      </c>
      <c r="E549" s="39">
        <v>0</v>
      </c>
      <c r="F549" s="39">
        <v>3</v>
      </c>
      <c r="H549" s="39">
        <v>2</v>
      </c>
      <c r="I549" s="39">
        <v>2</v>
      </c>
      <c r="J549" s="39">
        <v>2</v>
      </c>
      <c r="K549" s="39">
        <v>0</v>
      </c>
      <c r="L549" s="39">
        <v>2</v>
      </c>
      <c r="M549" s="39">
        <v>4</v>
      </c>
      <c r="N549" s="39">
        <v>4</v>
      </c>
      <c r="O549" s="39">
        <v>0</v>
      </c>
      <c r="P549" s="39">
        <v>4</v>
      </c>
      <c r="Q549" s="39">
        <v>0</v>
      </c>
      <c r="R549" s="39">
        <v>3</v>
      </c>
      <c r="S549" s="39">
        <v>0</v>
      </c>
      <c r="T549" s="39">
        <v>0</v>
      </c>
      <c r="U549" s="39">
        <v>2</v>
      </c>
      <c r="V549" s="39">
        <v>2</v>
      </c>
      <c r="W549" s="39">
        <v>1</v>
      </c>
      <c r="X549" s="39">
        <v>0</v>
      </c>
      <c r="Y549" s="39">
        <v>4</v>
      </c>
      <c r="Z549" s="39">
        <v>5</v>
      </c>
      <c r="AA549" s="39">
        <v>1</v>
      </c>
      <c r="AB549" s="39">
        <v>0</v>
      </c>
      <c r="AC549" s="39">
        <v>1</v>
      </c>
      <c r="AD549" s="39">
        <v>1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</row>
    <row r="550" spans="1:36" s="39" customFormat="1" ht="10.8" customHeight="1" x14ac:dyDescent="0.2">
      <c r="A550" s="39" t="s">
        <v>92</v>
      </c>
      <c r="B550" s="39" t="s">
        <v>118</v>
      </c>
      <c r="C550" s="39" t="s">
        <v>118</v>
      </c>
      <c r="D550" s="14" t="s">
        <v>478</v>
      </c>
      <c r="E550" s="39">
        <v>5</v>
      </c>
      <c r="F550" s="39">
        <v>0</v>
      </c>
      <c r="H550" s="39">
        <v>6</v>
      </c>
      <c r="I550" s="39">
        <v>4</v>
      </c>
      <c r="J550" s="39">
        <v>5</v>
      </c>
      <c r="K550" s="39">
        <v>1</v>
      </c>
      <c r="L550" s="39">
        <v>4</v>
      </c>
      <c r="M550" s="39">
        <v>4</v>
      </c>
      <c r="N550" s="39">
        <v>5</v>
      </c>
      <c r="O550" s="39">
        <v>6</v>
      </c>
      <c r="P550" s="39">
        <v>5</v>
      </c>
      <c r="Q550" s="39">
        <v>7</v>
      </c>
      <c r="R550" s="39">
        <v>4</v>
      </c>
      <c r="S550" s="39">
        <v>0</v>
      </c>
      <c r="T550" s="39">
        <v>0</v>
      </c>
      <c r="U550" s="39">
        <v>5</v>
      </c>
      <c r="V550" s="39">
        <v>3</v>
      </c>
      <c r="W550" s="39">
        <v>6</v>
      </c>
      <c r="X550" s="39">
        <v>0</v>
      </c>
      <c r="Y550" s="39">
        <v>4</v>
      </c>
      <c r="Z550" s="39">
        <v>7</v>
      </c>
      <c r="AA550" s="39">
        <v>10</v>
      </c>
      <c r="AB550" s="39">
        <v>16</v>
      </c>
      <c r="AC550" s="39">
        <v>4</v>
      </c>
      <c r="AD550" s="39">
        <v>1</v>
      </c>
      <c r="AE550" s="39">
        <v>7</v>
      </c>
      <c r="AF550" s="39">
        <v>0</v>
      </c>
      <c r="AG550" s="39">
        <v>10</v>
      </c>
      <c r="AH550" s="39">
        <v>0</v>
      </c>
      <c r="AI550" s="39">
        <v>0</v>
      </c>
      <c r="AJ550" s="39">
        <v>2</v>
      </c>
    </row>
    <row r="551" spans="1:36" s="39" customFormat="1" ht="10.8" customHeight="1" x14ac:dyDescent="0.2">
      <c r="A551" s="39" t="s">
        <v>92</v>
      </c>
      <c r="B551" s="39" t="s">
        <v>118</v>
      </c>
      <c r="C551" s="39" t="s">
        <v>118</v>
      </c>
      <c r="D551" s="14" t="s">
        <v>721</v>
      </c>
      <c r="E551" s="39">
        <v>1</v>
      </c>
      <c r="F551" s="39">
        <v>0</v>
      </c>
      <c r="H551" s="39">
        <v>1</v>
      </c>
      <c r="I551" s="39">
        <v>1</v>
      </c>
      <c r="J551" s="39">
        <v>1</v>
      </c>
      <c r="K551" s="39">
        <v>3</v>
      </c>
      <c r="L551" s="39">
        <v>1</v>
      </c>
      <c r="M551" s="39">
        <v>6</v>
      </c>
      <c r="N551" s="39">
        <v>5</v>
      </c>
      <c r="O551" s="39">
        <v>7</v>
      </c>
      <c r="P551" s="39">
        <v>7</v>
      </c>
      <c r="Q551" s="39">
        <v>2</v>
      </c>
      <c r="R551" s="39">
        <v>3</v>
      </c>
      <c r="S551" s="39">
        <v>0</v>
      </c>
      <c r="T551" s="39">
        <v>0</v>
      </c>
      <c r="U551" s="39">
        <v>2</v>
      </c>
      <c r="V551" s="39">
        <v>4</v>
      </c>
      <c r="W551" s="39">
        <v>3</v>
      </c>
      <c r="X551" s="39">
        <v>0</v>
      </c>
      <c r="Y551" s="39">
        <v>3</v>
      </c>
      <c r="Z551" s="39">
        <v>3</v>
      </c>
      <c r="AA551" s="39">
        <v>0</v>
      </c>
      <c r="AB551" s="39">
        <v>3</v>
      </c>
      <c r="AC551" s="39">
        <v>1</v>
      </c>
      <c r="AD551" s="39">
        <v>1</v>
      </c>
      <c r="AE551" s="39">
        <v>19</v>
      </c>
      <c r="AF551" s="39">
        <v>0</v>
      </c>
      <c r="AG551" s="39">
        <v>3</v>
      </c>
      <c r="AH551" s="39">
        <v>0</v>
      </c>
      <c r="AI551" s="39">
        <v>0</v>
      </c>
      <c r="AJ551" s="39">
        <v>0</v>
      </c>
    </row>
    <row r="552" spans="1:36" s="39" customFormat="1" ht="10.8" customHeight="1" x14ac:dyDescent="0.3">
      <c r="A552" s="39" t="s">
        <v>92</v>
      </c>
      <c r="B552" s="39" t="s">
        <v>118</v>
      </c>
      <c r="C552" s="207" t="s">
        <v>573</v>
      </c>
      <c r="D552" s="207"/>
      <c r="E552" s="207">
        <v>13</v>
      </c>
      <c r="F552" s="207">
        <v>3</v>
      </c>
      <c r="G552" s="207"/>
      <c r="H552" s="207">
        <v>16</v>
      </c>
      <c r="I552" s="207">
        <v>10</v>
      </c>
      <c r="J552" s="207">
        <v>13</v>
      </c>
      <c r="K552" s="207">
        <v>9</v>
      </c>
      <c r="L552" s="207">
        <v>11</v>
      </c>
      <c r="M552" s="207">
        <v>19</v>
      </c>
      <c r="N552" s="207">
        <v>19</v>
      </c>
      <c r="O552" s="207">
        <v>18</v>
      </c>
      <c r="P552" s="207">
        <v>24</v>
      </c>
      <c r="Q552" s="207">
        <v>11</v>
      </c>
      <c r="R552" s="207">
        <v>16</v>
      </c>
      <c r="S552" s="207">
        <v>0</v>
      </c>
      <c r="T552" s="207">
        <v>0</v>
      </c>
      <c r="U552" s="207">
        <v>13</v>
      </c>
      <c r="V552" s="207">
        <v>12</v>
      </c>
      <c r="W552" s="207">
        <v>14</v>
      </c>
      <c r="X552" s="207">
        <v>0</v>
      </c>
      <c r="Y552" s="207">
        <v>18</v>
      </c>
      <c r="Z552" s="207">
        <v>18</v>
      </c>
      <c r="AA552" s="207">
        <v>15</v>
      </c>
      <c r="AB552" s="207">
        <v>21</v>
      </c>
      <c r="AC552" s="207">
        <v>11</v>
      </c>
      <c r="AD552" s="207">
        <v>8</v>
      </c>
      <c r="AE552" s="207">
        <v>26</v>
      </c>
      <c r="AF552" s="207">
        <v>0</v>
      </c>
      <c r="AG552" s="207">
        <v>13</v>
      </c>
      <c r="AH552" s="207">
        <v>0</v>
      </c>
      <c r="AI552" s="207">
        <v>0</v>
      </c>
      <c r="AJ552" s="207">
        <v>4</v>
      </c>
    </row>
    <row r="553" spans="1:36" s="39" customFormat="1" ht="10.8" customHeight="1" x14ac:dyDescent="0.2">
      <c r="A553" s="39" t="s">
        <v>92</v>
      </c>
      <c r="B553" s="39" t="s">
        <v>118</v>
      </c>
      <c r="C553" s="39" t="s">
        <v>122</v>
      </c>
      <c r="D553" s="14" t="s">
        <v>338</v>
      </c>
      <c r="E553" s="39">
        <v>0</v>
      </c>
      <c r="F553" s="39">
        <v>0</v>
      </c>
      <c r="H553" s="39">
        <v>1</v>
      </c>
      <c r="I553" s="39">
        <v>0</v>
      </c>
      <c r="J553" s="39">
        <v>0</v>
      </c>
      <c r="K553" s="39">
        <v>0</v>
      </c>
      <c r="L553" s="39">
        <v>0</v>
      </c>
      <c r="M553" s="39">
        <v>1</v>
      </c>
      <c r="N553" s="39">
        <v>1</v>
      </c>
      <c r="O553" s="39">
        <v>1</v>
      </c>
      <c r="P553" s="39">
        <v>0</v>
      </c>
      <c r="Q553" s="39">
        <v>3</v>
      </c>
      <c r="R553" s="39">
        <v>3</v>
      </c>
      <c r="S553" s="39">
        <v>0</v>
      </c>
      <c r="T553" s="39">
        <v>0</v>
      </c>
      <c r="U553" s="39">
        <v>0</v>
      </c>
      <c r="V553" s="39">
        <v>0</v>
      </c>
      <c r="W553" s="39">
        <v>0</v>
      </c>
      <c r="X553" s="39">
        <v>0</v>
      </c>
      <c r="Y553" s="39">
        <v>1</v>
      </c>
      <c r="Z553" s="39">
        <v>0</v>
      </c>
      <c r="AA553" s="39">
        <v>0</v>
      </c>
      <c r="AB553" s="39">
        <v>0</v>
      </c>
      <c r="AC553" s="39">
        <v>1</v>
      </c>
      <c r="AD553" s="39">
        <v>0</v>
      </c>
      <c r="AE553" s="39">
        <v>0</v>
      </c>
      <c r="AF553" s="39">
        <v>0</v>
      </c>
      <c r="AG553" s="39">
        <v>0</v>
      </c>
      <c r="AH553" s="39">
        <v>0</v>
      </c>
      <c r="AI553" s="39">
        <v>0</v>
      </c>
      <c r="AJ553" s="39">
        <v>0</v>
      </c>
    </row>
    <row r="554" spans="1:36" s="39" customFormat="1" ht="10.8" customHeight="1" x14ac:dyDescent="0.2">
      <c r="A554" s="39" t="s">
        <v>92</v>
      </c>
      <c r="B554" s="39" t="s">
        <v>118</v>
      </c>
      <c r="C554" s="39" t="s">
        <v>122</v>
      </c>
      <c r="D554" s="14" t="s">
        <v>460</v>
      </c>
      <c r="E554" s="39">
        <v>0</v>
      </c>
      <c r="F554" s="39">
        <v>0</v>
      </c>
      <c r="H554" s="39">
        <v>0</v>
      </c>
      <c r="I554" s="39">
        <v>0</v>
      </c>
      <c r="J554" s="39">
        <v>0</v>
      </c>
      <c r="K554" s="39">
        <v>0</v>
      </c>
      <c r="L554" s="39">
        <v>0</v>
      </c>
      <c r="M554" s="39">
        <v>1</v>
      </c>
      <c r="N554" s="39">
        <v>1</v>
      </c>
      <c r="O554" s="39">
        <v>0</v>
      </c>
      <c r="P554" s="39">
        <v>2</v>
      </c>
      <c r="Q554" s="39">
        <v>2</v>
      </c>
      <c r="R554" s="39">
        <v>2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</v>
      </c>
      <c r="Y554" s="39">
        <v>0</v>
      </c>
      <c r="Z554" s="39">
        <v>0</v>
      </c>
      <c r="AA554" s="39">
        <v>0</v>
      </c>
      <c r="AB554" s="39">
        <v>0</v>
      </c>
      <c r="AC554" s="39">
        <v>1</v>
      </c>
      <c r="AD554" s="39">
        <v>0</v>
      </c>
      <c r="AE554" s="39">
        <v>0</v>
      </c>
      <c r="AF554" s="39">
        <v>0</v>
      </c>
      <c r="AG554" s="39">
        <v>2</v>
      </c>
      <c r="AH554" s="39">
        <v>0</v>
      </c>
      <c r="AI554" s="39">
        <v>0</v>
      </c>
      <c r="AJ554" s="39">
        <v>2</v>
      </c>
    </row>
    <row r="555" spans="1:36" s="39" customFormat="1" ht="10.8" customHeight="1" x14ac:dyDescent="0.2">
      <c r="A555" s="39" t="s">
        <v>92</v>
      </c>
      <c r="B555" s="39" t="s">
        <v>118</v>
      </c>
      <c r="C555" s="39" t="s">
        <v>122</v>
      </c>
      <c r="D555" s="14" t="s">
        <v>478</v>
      </c>
      <c r="E555" s="39">
        <v>0</v>
      </c>
      <c r="F555" s="39">
        <v>0</v>
      </c>
      <c r="H555" s="39">
        <v>0</v>
      </c>
      <c r="I555" s="39">
        <v>1</v>
      </c>
      <c r="J555" s="39">
        <v>1</v>
      </c>
      <c r="K555" s="39">
        <v>1</v>
      </c>
      <c r="L555" s="39">
        <v>1</v>
      </c>
      <c r="M555" s="39">
        <v>1</v>
      </c>
      <c r="N555" s="39">
        <v>1</v>
      </c>
      <c r="O555" s="39">
        <v>1</v>
      </c>
      <c r="P555" s="39">
        <v>2</v>
      </c>
      <c r="Q555" s="39">
        <v>2</v>
      </c>
      <c r="R555" s="39">
        <v>0</v>
      </c>
      <c r="S555" s="39">
        <v>0</v>
      </c>
      <c r="T555" s="39">
        <v>0</v>
      </c>
      <c r="U555" s="39">
        <v>0</v>
      </c>
      <c r="V555" s="39">
        <v>1</v>
      </c>
      <c r="W555" s="39">
        <v>0</v>
      </c>
      <c r="X555" s="39">
        <v>0</v>
      </c>
      <c r="Y555" s="39">
        <v>1</v>
      </c>
      <c r="Z555" s="39">
        <v>1</v>
      </c>
      <c r="AA555" s="39">
        <v>1</v>
      </c>
      <c r="AB555" s="39">
        <v>0</v>
      </c>
      <c r="AC555" s="39">
        <v>1</v>
      </c>
      <c r="AD555" s="39">
        <v>1</v>
      </c>
      <c r="AE555" s="39">
        <v>0</v>
      </c>
      <c r="AF555" s="39">
        <v>0</v>
      </c>
      <c r="AG555" s="39">
        <v>0</v>
      </c>
      <c r="AH555" s="39">
        <v>0</v>
      </c>
      <c r="AI555" s="39">
        <v>0</v>
      </c>
      <c r="AJ555" s="39">
        <v>0</v>
      </c>
    </row>
    <row r="556" spans="1:36" s="39" customFormat="1" ht="10.8" customHeight="1" x14ac:dyDescent="0.2">
      <c r="A556" s="39" t="s">
        <v>92</v>
      </c>
      <c r="B556" s="39" t="s">
        <v>118</v>
      </c>
      <c r="C556" s="39" t="s">
        <v>122</v>
      </c>
      <c r="D556" s="14" t="s">
        <v>721</v>
      </c>
      <c r="E556" s="39">
        <v>0</v>
      </c>
      <c r="F556" s="39">
        <v>0</v>
      </c>
      <c r="H556" s="39">
        <v>0</v>
      </c>
      <c r="I556" s="39">
        <v>0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1</v>
      </c>
      <c r="P556" s="39">
        <v>0</v>
      </c>
      <c r="Q556" s="39">
        <v>0</v>
      </c>
      <c r="R556" s="39">
        <v>2</v>
      </c>
      <c r="S556" s="39">
        <v>0</v>
      </c>
      <c r="T556" s="39">
        <v>0</v>
      </c>
      <c r="U556" s="39">
        <v>1</v>
      </c>
      <c r="V556" s="39">
        <v>1</v>
      </c>
      <c r="W556" s="39">
        <v>0</v>
      </c>
      <c r="X556" s="39">
        <v>0</v>
      </c>
      <c r="Y556" s="39">
        <v>0</v>
      </c>
      <c r="Z556" s="39">
        <v>1</v>
      </c>
      <c r="AA556" s="39">
        <v>0</v>
      </c>
      <c r="AB556" s="39">
        <v>0</v>
      </c>
      <c r="AC556" s="39">
        <v>0</v>
      </c>
      <c r="AD556" s="39">
        <v>1</v>
      </c>
      <c r="AE556" s="39">
        <v>0</v>
      </c>
      <c r="AF556" s="39">
        <v>0</v>
      </c>
      <c r="AG556" s="39">
        <v>8</v>
      </c>
      <c r="AH556" s="39">
        <v>0</v>
      </c>
      <c r="AI556" s="39">
        <v>0</v>
      </c>
      <c r="AJ556" s="39">
        <v>0</v>
      </c>
    </row>
    <row r="557" spans="1:36" s="39" customFormat="1" ht="10.8" customHeight="1" x14ac:dyDescent="0.3">
      <c r="A557" s="39" t="s">
        <v>92</v>
      </c>
      <c r="B557" s="39" t="s">
        <v>118</v>
      </c>
      <c r="C557" s="207" t="s">
        <v>655</v>
      </c>
      <c r="D557" s="207"/>
      <c r="E557" s="207">
        <v>0</v>
      </c>
      <c r="F557" s="207">
        <v>0</v>
      </c>
      <c r="G557" s="207"/>
      <c r="H557" s="207">
        <v>1</v>
      </c>
      <c r="I557" s="207">
        <v>1</v>
      </c>
      <c r="J557" s="207">
        <v>1</v>
      </c>
      <c r="K557" s="207">
        <v>1</v>
      </c>
      <c r="L557" s="207">
        <v>1</v>
      </c>
      <c r="M557" s="207">
        <v>3</v>
      </c>
      <c r="N557" s="207">
        <v>3</v>
      </c>
      <c r="O557" s="207">
        <v>3</v>
      </c>
      <c r="P557" s="207">
        <v>4</v>
      </c>
      <c r="Q557" s="207">
        <v>7</v>
      </c>
      <c r="R557" s="207">
        <v>7</v>
      </c>
      <c r="S557" s="207">
        <v>0</v>
      </c>
      <c r="T557" s="207">
        <v>0</v>
      </c>
      <c r="U557" s="207">
        <v>1</v>
      </c>
      <c r="V557" s="207">
        <v>2</v>
      </c>
      <c r="W557" s="207">
        <v>0</v>
      </c>
      <c r="X557" s="207">
        <v>0</v>
      </c>
      <c r="Y557" s="207">
        <v>2</v>
      </c>
      <c r="Z557" s="207">
        <v>2</v>
      </c>
      <c r="AA557" s="207">
        <v>1</v>
      </c>
      <c r="AB557" s="207">
        <v>0</v>
      </c>
      <c r="AC557" s="207">
        <v>3</v>
      </c>
      <c r="AD557" s="207">
        <v>2</v>
      </c>
      <c r="AE557" s="207">
        <v>0</v>
      </c>
      <c r="AF557" s="207">
        <v>0</v>
      </c>
      <c r="AG557" s="207">
        <v>10</v>
      </c>
      <c r="AH557" s="207">
        <v>0</v>
      </c>
      <c r="AI557" s="207">
        <v>0</v>
      </c>
      <c r="AJ557" s="207">
        <v>2</v>
      </c>
    </row>
    <row r="558" spans="1:36" s="39" customFormat="1" ht="10.8" customHeight="1" x14ac:dyDescent="0.2">
      <c r="A558" s="39" t="s">
        <v>92</v>
      </c>
      <c r="B558" s="39" t="s">
        <v>118</v>
      </c>
      <c r="C558" s="39" t="s">
        <v>209</v>
      </c>
      <c r="D558" s="14" t="s">
        <v>338</v>
      </c>
      <c r="E558" s="39">
        <v>0</v>
      </c>
      <c r="F558" s="39">
        <v>0</v>
      </c>
      <c r="H558" s="39">
        <v>0</v>
      </c>
      <c r="I558" s="39">
        <v>0</v>
      </c>
      <c r="J558" s="39">
        <v>0</v>
      </c>
      <c r="K558" s="39">
        <v>0</v>
      </c>
      <c r="L558" s="39">
        <v>0</v>
      </c>
      <c r="M558" s="39">
        <v>1</v>
      </c>
      <c r="N558" s="39">
        <v>1</v>
      </c>
      <c r="O558" s="39">
        <v>1</v>
      </c>
      <c r="P558" s="39">
        <v>1</v>
      </c>
      <c r="Q558" s="39">
        <v>1</v>
      </c>
      <c r="R558" s="39">
        <v>1</v>
      </c>
      <c r="S558" s="39">
        <v>0</v>
      </c>
      <c r="T558" s="39">
        <v>0</v>
      </c>
      <c r="U558" s="39">
        <v>1</v>
      </c>
      <c r="V558" s="39">
        <v>1</v>
      </c>
      <c r="W558" s="39">
        <v>2</v>
      </c>
      <c r="X558" s="39">
        <v>0</v>
      </c>
      <c r="Y558" s="39">
        <v>1</v>
      </c>
      <c r="Z558" s="39">
        <v>1</v>
      </c>
      <c r="AA558" s="39">
        <v>2</v>
      </c>
      <c r="AB558" s="39">
        <v>2</v>
      </c>
      <c r="AC558" s="39">
        <v>0</v>
      </c>
      <c r="AD558" s="39">
        <v>0</v>
      </c>
      <c r="AE558" s="39">
        <v>0</v>
      </c>
      <c r="AF558" s="39">
        <v>0</v>
      </c>
      <c r="AG558" s="39">
        <v>0</v>
      </c>
      <c r="AH558" s="39">
        <v>0</v>
      </c>
      <c r="AI558" s="39">
        <v>0</v>
      </c>
      <c r="AJ558" s="39">
        <v>0</v>
      </c>
    </row>
    <row r="559" spans="1:36" s="39" customFormat="1" ht="10.8" customHeight="1" x14ac:dyDescent="0.2">
      <c r="A559" s="39" t="s">
        <v>92</v>
      </c>
      <c r="B559" s="39" t="s">
        <v>118</v>
      </c>
      <c r="C559" s="39" t="s">
        <v>209</v>
      </c>
      <c r="D559" s="14" t="s">
        <v>460</v>
      </c>
      <c r="E559" s="39">
        <v>0</v>
      </c>
      <c r="F559" s="39">
        <v>0</v>
      </c>
      <c r="H559" s="39">
        <v>0</v>
      </c>
      <c r="I559" s="39">
        <v>2</v>
      </c>
      <c r="J559" s="39">
        <v>2</v>
      </c>
      <c r="K559" s="39">
        <v>0</v>
      </c>
      <c r="L559" s="39">
        <v>0</v>
      </c>
      <c r="M559" s="39">
        <v>1</v>
      </c>
      <c r="N559" s="39">
        <v>1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1</v>
      </c>
      <c r="V559" s="39">
        <v>1</v>
      </c>
      <c r="W559" s="39">
        <v>1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1</v>
      </c>
      <c r="AD559" s="39">
        <v>0</v>
      </c>
      <c r="AE559" s="39">
        <v>0</v>
      </c>
      <c r="AF559" s="39">
        <v>0</v>
      </c>
      <c r="AG559" s="39">
        <v>18</v>
      </c>
      <c r="AH559" s="39">
        <v>0</v>
      </c>
      <c r="AI559" s="39">
        <v>0</v>
      </c>
      <c r="AJ559" s="39">
        <v>0</v>
      </c>
    </row>
    <row r="560" spans="1:36" s="39" customFormat="1" ht="10.8" customHeight="1" x14ac:dyDescent="0.2">
      <c r="A560" s="39" t="s">
        <v>92</v>
      </c>
      <c r="B560" s="39" t="s">
        <v>118</v>
      </c>
      <c r="C560" s="39" t="s">
        <v>209</v>
      </c>
      <c r="D560" s="14" t="s">
        <v>478</v>
      </c>
      <c r="E560" s="39">
        <v>1</v>
      </c>
      <c r="F560" s="39">
        <v>0</v>
      </c>
      <c r="H560" s="39">
        <v>1</v>
      </c>
      <c r="I560" s="39">
        <v>0</v>
      </c>
      <c r="J560" s="39">
        <v>0</v>
      </c>
      <c r="K560" s="39">
        <v>0</v>
      </c>
      <c r="L560" s="39">
        <v>0</v>
      </c>
      <c r="M560" s="39">
        <v>2</v>
      </c>
      <c r="N560" s="39">
        <v>2</v>
      </c>
      <c r="O560" s="39">
        <v>1</v>
      </c>
      <c r="P560" s="39">
        <v>1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1</v>
      </c>
      <c r="W560" s="39">
        <v>0</v>
      </c>
      <c r="X560" s="39">
        <v>0</v>
      </c>
      <c r="Y560" s="39">
        <v>2</v>
      </c>
      <c r="Z560" s="39">
        <v>0</v>
      </c>
      <c r="AA560" s="39">
        <v>0</v>
      </c>
      <c r="AB560" s="39">
        <v>0</v>
      </c>
      <c r="AC560" s="39">
        <v>1</v>
      </c>
      <c r="AD560" s="39">
        <v>1</v>
      </c>
      <c r="AE560" s="39">
        <v>6</v>
      </c>
      <c r="AF560" s="39">
        <v>0</v>
      </c>
      <c r="AG560" s="39">
        <v>0</v>
      </c>
      <c r="AH560" s="39">
        <v>0</v>
      </c>
      <c r="AI560" s="39">
        <v>0</v>
      </c>
      <c r="AJ560" s="39">
        <v>1</v>
      </c>
    </row>
    <row r="561" spans="1:36" s="39" customFormat="1" ht="10.8" customHeight="1" x14ac:dyDescent="0.2">
      <c r="A561" s="39" t="s">
        <v>92</v>
      </c>
      <c r="B561" s="39" t="s">
        <v>118</v>
      </c>
      <c r="C561" s="39" t="s">
        <v>209</v>
      </c>
      <c r="D561" s="14" t="s">
        <v>721</v>
      </c>
      <c r="E561" s="39">
        <v>0</v>
      </c>
      <c r="F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1</v>
      </c>
      <c r="N561" s="39">
        <v>1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1</v>
      </c>
      <c r="W561" s="39">
        <v>0</v>
      </c>
      <c r="X561" s="39">
        <v>0</v>
      </c>
      <c r="Y561" s="39">
        <v>6</v>
      </c>
      <c r="Z561" s="39">
        <v>0</v>
      </c>
      <c r="AA561" s="39">
        <v>1</v>
      </c>
      <c r="AB561" s="39">
        <v>0</v>
      </c>
      <c r="AC561" s="39">
        <v>1</v>
      </c>
      <c r="AD561" s="39">
        <v>0</v>
      </c>
      <c r="AE561" s="39">
        <v>0</v>
      </c>
      <c r="AF561" s="39">
        <v>0</v>
      </c>
      <c r="AG561" s="39">
        <v>20</v>
      </c>
      <c r="AH561" s="39">
        <v>0</v>
      </c>
      <c r="AI561" s="39">
        <v>0</v>
      </c>
      <c r="AJ561" s="39">
        <v>0</v>
      </c>
    </row>
    <row r="562" spans="1:36" s="39" customFormat="1" ht="10.8" customHeight="1" x14ac:dyDescent="0.3">
      <c r="A562" s="39" t="s">
        <v>92</v>
      </c>
      <c r="B562" s="39" t="s">
        <v>118</v>
      </c>
      <c r="C562" s="207" t="s">
        <v>574</v>
      </c>
      <c r="D562" s="207"/>
      <c r="E562" s="207">
        <v>1</v>
      </c>
      <c r="F562" s="207">
        <v>0</v>
      </c>
      <c r="G562" s="207"/>
      <c r="H562" s="207">
        <v>1</v>
      </c>
      <c r="I562" s="207">
        <v>2</v>
      </c>
      <c r="J562" s="207">
        <v>2</v>
      </c>
      <c r="K562" s="207">
        <v>0</v>
      </c>
      <c r="L562" s="207">
        <v>0</v>
      </c>
      <c r="M562" s="207">
        <v>5</v>
      </c>
      <c r="N562" s="207">
        <v>5</v>
      </c>
      <c r="O562" s="207">
        <v>2</v>
      </c>
      <c r="P562" s="207">
        <v>2</v>
      </c>
      <c r="Q562" s="207">
        <v>1</v>
      </c>
      <c r="R562" s="207">
        <v>1</v>
      </c>
      <c r="S562" s="207">
        <v>0</v>
      </c>
      <c r="T562" s="207">
        <v>0</v>
      </c>
      <c r="U562" s="207">
        <v>2</v>
      </c>
      <c r="V562" s="207">
        <v>4</v>
      </c>
      <c r="W562" s="207">
        <v>3</v>
      </c>
      <c r="X562" s="207">
        <v>0</v>
      </c>
      <c r="Y562" s="207">
        <v>9</v>
      </c>
      <c r="Z562" s="207">
        <v>1</v>
      </c>
      <c r="AA562" s="207">
        <v>3</v>
      </c>
      <c r="AB562" s="207">
        <v>2</v>
      </c>
      <c r="AC562" s="207">
        <v>3</v>
      </c>
      <c r="AD562" s="207">
        <v>1</v>
      </c>
      <c r="AE562" s="207">
        <v>6</v>
      </c>
      <c r="AF562" s="207">
        <v>0</v>
      </c>
      <c r="AG562" s="207">
        <v>38</v>
      </c>
      <c r="AH562" s="207">
        <v>0</v>
      </c>
      <c r="AI562" s="207">
        <v>0</v>
      </c>
      <c r="AJ562" s="207">
        <v>1</v>
      </c>
    </row>
    <row r="563" spans="1:36" s="39" customFormat="1" ht="10.8" customHeight="1" x14ac:dyDescent="0.2">
      <c r="A563" s="39" t="s">
        <v>92</v>
      </c>
      <c r="B563" s="39" t="s">
        <v>118</v>
      </c>
      <c r="C563" s="39" t="s">
        <v>119</v>
      </c>
      <c r="D563" s="14" t="s">
        <v>338</v>
      </c>
      <c r="E563" s="39">
        <v>1</v>
      </c>
      <c r="F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1</v>
      </c>
      <c r="N563" s="39">
        <v>1</v>
      </c>
      <c r="O563" s="39">
        <v>0</v>
      </c>
      <c r="P563" s="39">
        <v>0</v>
      </c>
      <c r="Q563" s="39">
        <v>0</v>
      </c>
      <c r="R563" s="39">
        <v>2</v>
      </c>
      <c r="S563" s="39">
        <v>0</v>
      </c>
      <c r="T563" s="39">
        <v>0</v>
      </c>
      <c r="U563" s="39">
        <v>2</v>
      </c>
      <c r="V563" s="39">
        <v>1</v>
      </c>
      <c r="W563" s="39">
        <v>1</v>
      </c>
      <c r="X563" s="39">
        <v>0</v>
      </c>
      <c r="Y563" s="39">
        <v>4</v>
      </c>
      <c r="Z563" s="39">
        <v>2</v>
      </c>
      <c r="AA563" s="39">
        <v>2</v>
      </c>
      <c r="AB563" s="39">
        <v>2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</row>
    <row r="564" spans="1:36" s="39" customFormat="1" ht="10.8" customHeight="1" x14ac:dyDescent="0.2">
      <c r="A564" s="39" t="s">
        <v>92</v>
      </c>
      <c r="B564" s="39" t="s">
        <v>118</v>
      </c>
      <c r="C564" s="39" t="s">
        <v>119</v>
      </c>
      <c r="D564" s="14" t="s">
        <v>460</v>
      </c>
      <c r="E564" s="39">
        <v>1</v>
      </c>
      <c r="F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1</v>
      </c>
      <c r="N564" s="39">
        <v>1</v>
      </c>
      <c r="O564" s="39">
        <v>1</v>
      </c>
      <c r="P564" s="39">
        <v>2</v>
      </c>
      <c r="Q564" s="39">
        <v>2</v>
      </c>
      <c r="R564" s="39">
        <v>0</v>
      </c>
      <c r="S564" s="39">
        <v>0</v>
      </c>
      <c r="T564" s="39">
        <v>0</v>
      </c>
      <c r="U564" s="39">
        <v>2</v>
      </c>
      <c r="V564" s="39">
        <v>0</v>
      </c>
      <c r="W564" s="39">
        <v>3</v>
      </c>
      <c r="X564" s="39">
        <v>0</v>
      </c>
      <c r="Y564" s="39">
        <v>3</v>
      </c>
      <c r="Z564" s="39">
        <v>0</v>
      </c>
      <c r="AA564" s="39">
        <v>0</v>
      </c>
      <c r="AB564" s="39">
        <v>0</v>
      </c>
      <c r="AC564" s="39">
        <v>2</v>
      </c>
      <c r="AD564" s="39">
        <v>2</v>
      </c>
      <c r="AE564" s="39">
        <v>0</v>
      </c>
      <c r="AF564" s="39">
        <v>0</v>
      </c>
      <c r="AG564" s="39">
        <v>9</v>
      </c>
      <c r="AH564" s="39">
        <v>0</v>
      </c>
      <c r="AI564" s="39">
        <v>0</v>
      </c>
      <c r="AJ564" s="39">
        <v>0</v>
      </c>
    </row>
    <row r="565" spans="1:36" s="39" customFormat="1" ht="10.8" customHeight="1" x14ac:dyDescent="0.2">
      <c r="A565" s="39" t="s">
        <v>92</v>
      </c>
      <c r="B565" s="39" t="s">
        <v>118</v>
      </c>
      <c r="C565" s="39" t="s">
        <v>119</v>
      </c>
      <c r="D565" s="14" t="s">
        <v>478</v>
      </c>
      <c r="E565" s="39">
        <v>0</v>
      </c>
      <c r="F565" s="39">
        <v>0</v>
      </c>
      <c r="H565" s="39">
        <v>1</v>
      </c>
      <c r="I565" s="39">
        <v>1</v>
      </c>
      <c r="J565" s="39">
        <v>1</v>
      </c>
      <c r="K565" s="39">
        <v>0</v>
      </c>
      <c r="L565" s="39">
        <v>0</v>
      </c>
      <c r="M565" s="39">
        <v>1</v>
      </c>
      <c r="N565" s="39">
        <v>0</v>
      </c>
      <c r="O565" s="39">
        <v>0</v>
      </c>
      <c r="P565" s="39">
        <v>0</v>
      </c>
      <c r="Q565" s="39">
        <v>2</v>
      </c>
      <c r="R565" s="39">
        <v>1</v>
      </c>
      <c r="S565" s="39">
        <v>0</v>
      </c>
      <c r="T565" s="39">
        <v>0</v>
      </c>
      <c r="U565" s="39">
        <v>3</v>
      </c>
      <c r="V565" s="39">
        <v>4</v>
      </c>
      <c r="W565" s="39">
        <v>3</v>
      </c>
      <c r="X565" s="39">
        <v>0</v>
      </c>
      <c r="Y565" s="39">
        <v>2</v>
      </c>
      <c r="Z565" s="39">
        <v>0</v>
      </c>
      <c r="AA565" s="39">
        <v>2</v>
      </c>
      <c r="AB565" s="39">
        <v>3</v>
      </c>
      <c r="AC565" s="39">
        <v>1</v>
      </c>
      <c r="AD565" s="39">
        <v>1</v>
      </c>
      <c r="AE565" s="39">
        <v>0</v>
      </c>
      <c r="AF565" s="39">
        <v>0</v>
      </c>
      <c r="AG565" s="39">
        <v>1</v>
      </c>
      <c r="AH565" s="39">
        <v>0</v>
      </c>
      <c r="AI565" s="39">
        <v>0</v>
      </c>
      <c r="AJ565" s="39">
        <v>1</v>
      </c>
    </row>
    <row r="566" spans="1:36" s="39" customFormat="1" ht="10.8" customHeight="1" x14ac:dyDescent="0.2">
      <c r="A566" s="39" t="s">
        <v>92</v>
      </c>
      <c r="B566" s="39" t="s">
        <v>118</v>
      </c>
      <c r="C566" s="39" t="s">
        <v>119</v>
      </c>
      <c r="D566" s="14" t="s">
        <v>721</v>
      </c>
      <c r="E566" s="39">
        <v>0</v>
      </c>
      <c r="F566" s="39">
        <v>0</v>
      </c>
      <c r="H566" s="39">
        <v>0</v>
      </c>
      <c r="I566" s="39">
        <v>0</v>
      </c>
      <c r="J566" s="39">
        <v>0</v>
      </c>
      <c r="K566" s="39">
        <v>0</v>
      </c>
      <c r="L566" s="39">
        <v>0</v>
      </c>
      <c r="M566" s="39">
        <v>0</v>
      </c>
      <c r="N566" s="39">
        <v>0</v>
      </c>
      <c r="O566" s="39">
        <v>0</v>
      </c>
      <c r="P566" s="39">
        <v>0</v>
      </c>
      <c r="Q566" s="39">
        <v>1</v>
      </c>
      <c r="R566" s="39">
        <v>2</v>
      </c>
      <c r="S566" s="39">
        <v>0</v>
      </c>
      <c r="T566" s="39">
        <v>0</v>
      </c>
      <c r="U566" s="39">
        <v>1</v>
      </c>
      <c r="V566" s="39">
        <v>1</v>
      </c>
      <c r="W566" s="39">
        <v>1</v>
      </c>
      <c r="X566" s="39">
        <v>0</v>
      </c>
      <c r="Y566" s="39">
        <v>2</v>
      </c>
      <c r="Z566" s="39">
        <v>0</v>
      </c>
      <c r="AA566" s="39">
        <v>1</v>
      </c>
      <c r="AB566" s="39">
        <v>1</v>
      </c>
      <c r="AC566" s="39">
        <v>1</v>
      </c>
      <c r="AD566" s="39">
        <v>1</v>
      </c>
      <c r="AE566" s="39">
        <v>4</v>
      </c>
      <c r="AF566" s="39">
        <v>0</v>
      </c>
      <c r="AG566" s="39">
        <v>12</v>
      </c>
      <c r="AH566" s="39">
        <v>0</v>
      </c>
      <c r="AI566" s="39">
        <v>0</v>
      </c>
      <c r="AJ566" s="39">
        <v>1</v>
      </c>
    </row>
    <row r="567" spans="1:36" s="39" customFormat="1" ht="10.8" customHeight="1" x14ac:dyDescent="0.3">
      <c r="A567" s="39" t="s">
        <v>92</v>
      </c>
      <c r="B567" s="39" t="s">
        <v>118</v>
      </c>
      <c r="C567" s="207" t="s">
        <v>575</v>
      </c>
      <c r="D567" s="207"/>
      <c r="E567" s="207">
        <v>2</v>
      </c>
      <c r="F567" s="207">
        <v>0</v>
      </c>
      <c r="G567" s="207"/>
      <c r="H567" s="207">
        <v>1</v>
      </c>
      <c r="I567" s="207">
        <v>1</v>
      </c>
      <c r="J567" s="207">
        <v>1</v>
      </c>
      <c r="K567" s="207">
        <v>0</v>
      </c>
      <c r="L567" s="207">
        <v>0</v>
      </c>
      <c r="M567" s="207">
        <v>3</v>
      </c>
      <c r="N567" s="207">
        <v>2</v>
      </c>
      <c r="O567" s="207">
        <v>1</v>
      </c>
      <c r="P567" s="207">
        <v>2</v>
      </c>
      <c r="Q567" s="207">
        <v>5</v>
      </c>
      <c r="R567" s="207">
        <v>5</v>
      </c>
      <c r="S567" s="207">
        <v>0</v>
      </c>
      <c r="T567" s="207">
        <v>0</v>
      </c>
      <c r="U567" s="207">
        <v>8</v>
      </c>
      <c r="V567" s="207">
        <v>6</v>
      </c>
      <c r="W567" s="207">
        <v>8</v>
      </c>
      <c r="X567" s="207">
        <v>0</v>
      </c>
      <c r="Y567" s="207">
        <v>11</v>
      </c>
      <c r="Z567" s="207">
        <v>2</v>
      </c>
      <c r="AA567" s="207">
        <v>5</v>
      </c>
      <c r="AB567" s="207">
        <v>6</v>
      </c>
      <c r="AC567" s="207">
        <v>4</v>
      </c>
      <c r="AD567" s="207">
        <v>4</v>
      </c>
      <c r="AE567" s="207">
        <v>4</v>
      </c>
      <c r="AF567" s="207">
        <v>0</v>
      </c>
      <c r="AG567" s="207">
        <v>22</v>
      </c>
      <c r="AH567" s="207">
        <v>0</v>
      </c>
      <c r="AI567" s="207">
        <v>0</v>
      </c>
      <c r="AJ567" s="207">
        <v>2</v>
      </c>
    </row>
    <row r="568" spans="1:36" s="39" customFormat="1" ht="10.8" customHeight="1" x14ac:dyDescent="0.2">
      <c r="A568" s="39" t="s">
        <v>92</v>
      </c>
      <c r="B568" s="39" t="s">
        <v>118</v>
      </c>
      <c r="C568" s="39" t="s">
        <v>123</v>
      </c>
      <c r="D568" s="14" t="s">
        <v>338</v>
      </c>
      <c r="E568" s="39">
        <v>2</v>
      </c>
      <c r="F568" s="39">
        <v>0</v>
      </c>
      <c r="H568" s="39">
        <v>2</v>
      </c>
      <c r="I568" s="39">
        <v>1</v>
      </c>
      <c r="J568" s="39">
        <v>1</v>
      </c>
      <c r="K568" s="39">
        <v>1</v>
      </c>
      <c r="L568" s="39">
        <v>1</v>
      </c>
      <c r="M568" s="39">
        <v>0</v>
      </c>
      <c r="N568" s="39">
        <v>0</v>
      </c>
      <c r="O568" s="39">
        <v>0</v>
      </c>
      <c r="P568" s="39">
        <v>0</v>
      </c>
      <c r="Q568" s="39">
        <v>1</v>
      </c>
      <c r="R568" s="39">
        <v>1</v>
      </c>
      <c r="S568" s="39">
        <v>0</v>
      </c>
      <c r="T568" s="39">
        <v>0</v>
      </c>
      <c r="U568" s="39">
        <v>1</v>
      </c>
      <c r="V568" s="39">
        <v>1</v>
      </c>
      <c r="W568" s="39">
        <v>1</v>
      </c>
      <c r="X568" s="39">
        <v>0</v>
      </c>
      <c r="Y568" s="39">
        <v>0</v>
      </c>
      <c r="Z568" s="39">
        <v>2</v>
      </c>
      <c r="AA568" s="39">
        <v>2</v>
      </c>
      <c r="AB568" s="39">
        <v>0</v>
      </c>
      <c r="AC568" s="39">
        <v>0</v>
      </c>
      <c r="AD568" s="39">
        <v>0</v>
      </c>
      <c r="AE568" s="39">
        <v>0</v>
      </c>
      <c r="AF568" s="39">
        <v>0</v>
      </c>
      <c r="AG568" s="39">
        <v>0</v>
      </c>
      <c r="AH568" s="39">
        <v>0</v>
      </c>
      <c r="AI568" s="39">
        <v>0</v>
      </c>
      <c r="AJ568" s="39">
        <v>0</v>
      </c>
    </row>
    <row r="569" spans="1:36" s="39" customFormat="1" ht="10.8" customHeight="1" x14ac:dyDescent="0.2">
      <c r="A569" s="39" t="s">
        <v>92</v>
      </c>
      <c r="B569" s="39" t="s">
        <v>118</v>
      </c>
      <c r="C569" s="39" t="s">
        <v>123</v>
      </c>
      <c r="D569" s="14" t="s">
        <v>460</v>
      </c>
      <c r="E569" s="39">
        <v>0</v>
      </c>
      <c r="F569" s="39">
        <v>1</v>
      </c>
      <c r="H569" s="39">
        <v>0</v>
      </c>
      <c r="I569" s="39">
        <v>0</v>
      </c>
      <c r="J569" s="39">
        <v>0</v>
      </c>
      <c r="K569" s="39">
        <v>0</v>
      </c>
      <c r="L569" s="39">
        <v>0</v>
      </c>
      <c r="M569" s="39">
        <v>1</v>
      </c>
      <c r="N569" s="39">
        <v>1</v>
      </c>
      <c r="O569" s="39">
        <v>1</v>
      </c>
      <c r="P569" s="39">
        <v>1</v>
      </c>
      <c r="Q569" s="39">
        <v>1</v>
      </c>
      <c r="R569" s="39">
        <v>1</v>
      </c>
      <c r="S569" s="39">
        <v>0</v>
      </c>
      <c r="T569" s="39">
        <v>0</v>
      </c>
      <c r="U569" s="39">
        <v>1</v>
      </c>
      <c r="V569" s="39">
        <v>1</v>
      </c>
      <c r="W569" s="39">
        <v>1</v>
      </c>
      <c r="X569" s="39">
        <v>0</v>
      </c>
      <c r="Y569" s="39">
        <v>0</v>
      </c>
      <c r="Z569" s="39">
        <v>0</v>
      </c>
      <c r="AA569" s="39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12</v>
      </c>
      <c r="AH569" s="39">
        <v>0</v>
      </c>
      <c r="AI569" s="39">
        <v>0</v>
      </c>
      <c r="AJ569" s="39">
        <v>0</v>
      </c>
    </row>
    <row r="570" spans="1:36" s="39" customFormat="1" ht="10.8" customHeight="1" x14ac:dyDescent="0.2">
      <c r="A570" s="39" t="s">
        <v>92</v>
      </c>
      <c r="B570" s="39" t="s">
        <v>118</v>
      </c>
      <c r="C570" s="39" t="s">
        <v>123</v>
      </c>
      <c r="D570" s="14" t="s">
        <v>478</v>
      </c>
      <c r="E570" s="39">
        <v>1</v>
      </c>
      <c r="F570" s="39">
        <v>0</v>
      </c>
      <c r="H570" s="39">
        <v>1</v>
      </c>
      <c r="I570" s="39">
        <v>2</v>
      </c>
      <c r="J570" s="39">
        <v>2</v>
      </c>
      <c r="K570" s="39">
        <v>2</v>
      </c>
      <c r="L570" s="39">
        <v>2</v>
      </c>
      <c r="M570" s="39">
        <v>1</v>
      </c>
      <c r="N570" s="39">
        <v>1</v>
      </c>
      <c r="O570" s="39">
        <v>1</v>
      </c>
      <c r="P570" s="39">
        <v>1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0</v>
      </c>
      <c r="W570" s="39">
        <v>1</v>
      </c>
      <c r="X570" s="39">
        <v>0</v>
      </c>
      <c r="Y570" s="39">
        <v>2</v>
      </c>
      <c r="Z570" s="39">
        <v>0</v>
      </c>
      <c r="AA570" s="39">
        <v>0</v>
      </c>
      <c r="AB570" s="39">
        <v>0</v>
      </c>
      <c r="AC570" s="39">
        <v>0</v>
      </c>
      <c r="AD570" s="39">
        <v>0</v>
      </c>
      <c r="AE570" s="39">
        <v>1</v>
      </c>
      <c r="AF570" s="39">
        <v>0</v>
      </c>
      <c r="AG570" s="39">
        <v>0</v>
      </c>
      <c r="AH570" s="39">
        <v>0</v>
      </c>
      <c r="AI570" s="39">
        <v>0</v>
      </c>
      <c r="AJ570" s="39">
        <v>3</v>
      </c>
    </row>
    <row r="571" spans="1:36" s="39" customFormat="1" ht="10.8" customHeight="1" x14ac:dyDescent="0.2">
      <c r="A571" s="39" t="s">
        <v>92</v>
      </c>
      <c r="B571" s="39" t="s">
        <v>118</v>
      </c>
      <c r="C571" s="39" t="s">
        <v>123</v>
      </c>
      <c r="D571" s="14" t="s">
        <v>721</v>
      </c>
      <c r="E571" s="39">
        <v>1</v>
      </c>
      <c r="F571" s="39">
        <v>0</v>
      </c>
      <c r="H571" s="39">
        <v>1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1</v>
      </c>
      <c r="V571" s="39">
        <v>1</v>
      </c>
      <c r="W571" s="39">
        <v>0</v>
      </c>
      <c r="X571" s="39">
        <v>0</v>
      </c>
      <c r="Y571" s="39">
        <v>1</v>
      </c>
      <c r="Z571" s="39">
        <v>1</v>
      </c>
      <c r="AA571" s="39">
        <v>1</v>
      </c>
      <c r="AB571" s="39">
        <v>1</v>
      </c>
      <c r="AC571" s="39">
        <v>1</v>
      </c>
      <c r="AD571" s="39">
        <v>2</v>
      </c>
      <c r="AE571" s="39">
        <v>0</v>
      </c>
      <c r="AF571" s="39">
        <v>0</v>
      </c>
      <c r="AG571" s="39">
        <v>20</v>
      </c>
      <c r="AH571" s="39">
        <v>0</v>
      </c>
      <c r="AI571" s="39">
        <v>0</v>
      </c>
      <c r="AJ571" s="39">
        <v>2</v>
      </c>
    </row>
    <row r="572" spans="1:36" s="39" customFormat="1" ht="10.8" customHeight="1" x14ac:dyDescent="0.3">
      <c r="A572" s="39" t="s">
        <v>92</v>
      </c>
      <c r="B572" s="39" t="s">
        <v>118</v>
      </c>
      <c r="C572" s="207" t="s">
        <v>576</v>
      </c>
      <c r="D572" s="207"/>
      <c r="E572" s="207">
        <v>4</v>
      </c>
      <c r="F572" s="207">
        <v>1</v>
      </c>
      <c r="G572" s="207"/>
      <c r="H572" s="207">
        <v>4</v>
      </c>
      <c r="I572" s="207">
        <v>3</v>
      </c>
      <c r="J572" s="207">
        <v>3</v>
      </c>
      <c r="K572" s="207">
        <v>3</v>
      </c>
      <c r="L572" s="207">
        <v>3</v>
      </c>
      <c r="M572" s="207">
        <v>2</v>
      </c>
      <c r="N572" s="207">
        <v>2</v>
      </c>
      <c r="O572" s="207">
        <v>2</v>
      </c>
      <c r="P572" s="207">
        <v>2</v>
      </c>
      <c r="Q572" s="207">
        <v>2</v>
      </c>
      <c r="R572" s="207">
        <v>2</v>
      </c>
      <c r="S572" s="207">
        <v>0</v>
      </c>
      <c r="T572" s="207">
        <v>0</v>
      </c>
      <c r="U572" s="207">
        <v>3</v>
      </c>
      <c r="V572" s="207">
        <v>3</v>
      </c>
      <c r="W572" s="207">
        <v>3</v>
      </c>
      <c r="X572" s="207">
        <v>0</v>
      </c>
      <c r="Y572" s="207">
        <v>3</v>
      </c>
      <c r="Z572" s="207">
        <v>3</v>
      </c>
      <c r="AA572" s="207">
        <v>3</v>
      </c>
      <c r="AB572" s="207">
        <v>1</v>
      </c>
      <c r="AC572" s="207">
        <v>1</v>
      </c>
      <c r="AD572" s="207">
        <v>2</v>
      </c>
      <c r="AE572" s="207">
        <v>1</v>
      </c>
      <c r="AF572" s="207">
        <v>0</v>
      </c>
      <c r="AG572" s="207">
        <v>32</v>
      </c>
      <c r="AH572" s="207">
        <v>0</v>
      </c>
      <c r="AI572" s="207">
        <v>0</v>
      </c>
      <c r="AJ572" s="207">
        <v>5</v>
      </c>
    </row>
    <row r="573" spans="1:36" s="39" customFormat="1" ht="10.8" customHeight="1" x14ac:dyDescent="0.2">
      <c r="A573" s="39" t="s">
        <v>92</v>
      </c>
      <c r="B573" s="39" t="s">
        <v>118</v>
      </c>
      <c r="C573" s="14" t="s">
        <v>719</v>
      </c>
      <c r="D573" s="14" t="s">
        <v>478</v>
      </c>
      <c r="E573" s="39">
        <v>0</v>
      </c>
      <c r="F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1</v>
      </c>
      <c r="N573" s="39">
        <v>1</v>
      </c>
      <c r="O573" s="39">
        <v>1</v>
      </c>
      <c r="P573" s="39">
        <v>1</v>
      </c>
      <c r="Q573" s="39">
        <v>2</v>
      </c>
      <c r="R573" s="39">
        <v>2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2</v>
      </c>
      <c r="Z573" s="39">
        <v>1</v>
      </c>
      <c r="AA573" s="39">
        <v>1</v>
      </c>
      <c r="AB573" s="39">
        <v>0</v>
      </c>
      <c r="AC573" s="39">
        <v>0</v>
      </c>
      <c r="AD573" s="39">
        <v>0</v>
      </c>
      <c r="AE573" s="39">
        <v>1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</row>
    <row r="574" spans="1:36" s="39" customFormat="1" ht="10.8" customHeight="1" x14ac:dyDescent="0.2">
      <c r="A574" s="39" t="s">
        <v>92</v>
      </c>
      <c r="B574" s="39" t="s">
        <v>118</v>
      </c>
      <c r="C574" s="187" t="s">
        <v>720</v>
      </c>
      <c r="D574" s="187"/>
      <c r="E574" s="207">
        <v>0</v>
      </c>
      <c r="F574" s="207">
        <v>0</v>
      </c>
      <c r="G574" s="207"/>
      <c r="H574" s="207">
        <v>0</v>
      </c>
      <c r="I574" s="207">
        <v>0</v>
      </c>
      <c r="J574" s="207">
        <v>0</v>
      </c>
      <c r="K574" s="207">
        <v>0</v>
      </c>
      <c r="L574" s="207">
        <v>0</v>
      </c>
      <c r="M574" s="207">
        <v>1</v>
      </c>
      <c r="N574" s="207">
        <v>1</v>
      </c>
      <c r="O574" s="207">
        <v>1</v>
      </c>
      <c r="P574" s="207">
        <v>1</v>
      </c>
      <c r="Q574" s="207">
        <v>2</v>
      </c>
      <c r="R574" s="207">
        <v>2</v>
      </c>
      <c r="S574" s="207">
        <v>0</v>
      </c>
      <c r="T574" s="207">
        <v>0</v>
      </c>
      <c r="U574" s="207">
        <v>0</v>
      </c>
      <c r="V574" s="207">
        <v>0</v>
      </c>
      <c r="W574" s="207">
        <v>0</v>
      </c>
      <c r="X574" s="207">
        <v>0</v>
      </c>
      <c r="Y574" s="207">
        <v>2</v>
      </c>
      <c r="Z574" s="207">
        <v>1</v>
      </c>
      <c r="AA574" s="207">
        <v>1</v>
      </c>
      <c r="AB574" s="207">
        <v>0</v>
      </c>
      <c r="AC574" s="207">
        <v>0</v>
      </c>
      <c r="AD574" s="207">
        <v>0</v>
      </c>
      <c r="AE574" s="207">
        <v>1</v>
      </c>
      <c r="AF574" s="207">
        <v>0</v>
      </c>
      <c r="AG574" s="207">
        <v>0</v>
      </c>
      <c r="AH574" s="207">
        <v>0</v>
      </c>
      <c r="AI574" s="207">
        <v>0</v>
      </c>
      <c r="AJ574" s="207">
        <v>0</v>
      </c>
    </row>
    <row r="575" spans="1:36" s="39" customFormat="1" ht="10.8" customHeight="1" x14ac:dyDescent="0.3">
      <c r="A575" s="39" t="s">
        <v>92</v>
      </c>
      <c r="B575" s="208" t="s">
        <v>573</v>
      </c>
      <c r="C575" s="208"/>
      <c r="D575" s="208"/>
      <c r="E575" s="208">
        <v>25</v>
      </c>
      <c r="F575" s="208">
        <v>5</v>
      </c>
      <c r="G575" s="208"/>
      <c r="H575" s="208">
        <v>29</v>
      </c>
      <c r="I575" s="208">
        <v>41</v>
      </c>
      <c r="J575" s="208">
        <v>44</v>
      </c>
      <c r="K575" s="208">
        <v>37</v>
      </c>
      <c r="L575" s="208">
        <v>39</v>
      </c>
      <c r="M575" s="208">
        <v>56</v>
      </c>
      <c r="N575" s="208">
        <v>52</v>
      </c>
      <c r="O575" s="208">
        <v>48</v>
      </c>
      <c r="P575" s="208">
        <v>58</v>
      </c>
      <c r="Q575" s="208">
        <v>47</v>
      </c>
      <c r="R575" s="208">
        <v>52</v>
      </c>
      <c r="S575" s="208">
        <v>0</v>
      </c>
      <c r="T575" s="208">
        <v>0</v>
      </c>
      <c r="U575" s="208">
        <v>52</v>
      </c>
      <c r="V575" s="208">
        <v>61</v>
      </c>
      <c r="W575" s="208">
        <v>60</v>
      </c>
      <c r="X575" s="208">
        <v>0</v>
      </c>
      <c r="Y575" s="208">
        <v>65</v>
      </c>
      <c r="Z575" s="208">
        <v>47</v>
      </c>
      <c r="AA575" s="208">
        <v>48</v>
      </c>
      <c r="AB575" s="208">
        <v>45</v>
      </c>
      <c r="AC575" s="208">
        <v>45</v>
      </c>
      <c r="AD575" s="208">
        <v>33</v>
      </c>
      <c r="AE575" s="208">
        <v>62</v>
      </c>
      <c r="AF575" s="208">
        <v>2</v>
      </c>
      <c r="AG575" s="208">
        <v>213</v>
      </c>
      <c r="AH575" s="208">
        <v>0</v>
      </c>
      <c r="AI575" s="208">
        <v>0</v>
      </c>
      <c r="AJ575" s="208">
        <v>31</v>
      </c>
    </row>
    <row r="576" spans="1:36" s="39" customFormat="1" ht="10.8" customHeight="1" x14ac:dyDescent="0.2">
      <c r="A576" s="39" t="s">
        <v>92</v>
      </c>
      <c r="B576" s="39" t="s">
        <v>92</v>
      </c>
      <c r="C576" s="39" t="s">
        <v>222</v>
      </c>
      <c r="D576" s="14" t="s">
        <v>338</v>
      </c>
      <c r="E576" s="39">
        <v>0</v>
      </c>
      <c r="F576" s="39">
        <v>0</v>
      </c>
      <c r="H576" s="39">
        <v>0</v>
      </c>
      <c r="I576" s="39">
        <v>2</v>
      </c>
      <c r="J576" s="39">
        <v>2</v>
      </c>
      <c r="K576" s="39">
        <v>2</v>
      </c>
      <c r="L576" s="39">
        <v>2</v>
      </c>
      <c r="M576" s="39">
        <v>10</v>
      </c>
      <c r="N576" s="39">
        <v>10</v>
      </c>
      <c r="O576" s="39">
        <v>10</v>
      </c>
      <c r="P576" s="39">
        <v>11</v>
      </c>
      <c r="Q576" s="39">
        <v>11</v>
      </c>
      <c r="R576" s="39">
        <v>11</v>
      </c>
      <c r="S576" s="39">
        <v>0</v>
      </c>
      <c r="T576" s="39">
        <v>0</v>
      </c>
      <c r="U576" s="39">
        <v>9</v>
      </c>
      <c r="V576" s="39">
        <v>9</v>
      </c>
      <c r="W576" s="39">
        <v>9</v>
      </c>
      <c r="X576" s="39">
        <v>0</v>
      </c>
      <c r="Y576" s="39">
        <v>15</v>
      </c>
      <c r="Z576" s="39">
        <v>10</v>
      </c>
      <c r="AA576" s="39">
        <v>8</v>
      </c>
      <c r="AB576" s="39">
        <v>9</v>
      </c>
      <c r="AC576" s="39">
        <v>6</v>
      </c>
      <c r="AD576" s="39">
        <v>6</v>
      </c>
      <c r="AE576" s="39">
        <v>1</v>
      </c>
      <c r="AF576" s="39">
        <v>0</v>
      </c>
      <c r="AG576" s="39">
        <v>4</v>
      </c>
      <c r="AH576" s="39">
        <v>0</v>
      </c>
      <c r="AI576" s="39">
        <v>0</v>
      </c>
      <c r="AJ576" s="39">
        <v>8</v>
      </c>
    </row>
    <row r="577" spans="1:36" s="39" customFormat="1" ht="10.8" customHeight="1" x14ac:dyDescent="0.2">
      <c r="A577" s="39" t="s">
        <v>92</v>
      </c>
      <c r="B577" s="39" t="s">
        <v>92</v>
      </c>
      <c r="C577" s="39" t="s">
        <v>222</v>
      </c>
      <c r="D577" s="14" t="s">
        <v>460</v>
      </c>
      <c r="E577" s="39">
        <v>0</v>
      </c>
      <c r="F577" s="39">
        <v>0</v>
      </c>
      <c r="H577" s="39">
        <v>0</v>
      </c>
      <c r="I577" s="39">
        <v>3</v>
      </c>
      <c r="J577" s="39">
        <v>3</v>
      </c>
      <c r="K577" s="39">
        <v>3</v>
      </c>
      <c r="L577" s="39">
        <v>3</v>
      </c>
      <c r="M577" s="39">
        <v>6</v>
      </c>
      <c r="N577" s="39">
        <v>6</v>
      </c>
      <c r="O577" s="39">
        <v>6</v>
      </c>
      <c r="P577" s="39">
        <v>6</v>
      </c>
      <c r="Q577" s="39">
        <v>5</v>
      </c>
      <c r="R577" s="39">
        <v>5</v>
      </c>
      <c r="S577" s="39">
        <v>0</v>
      </c>
      <c r="T577" s="39">
        <v>0</v>
      </c>
      <c r="U577" s="39">
        <v>9</v>
      </c>
      <c r="V577" s="39">
        <v>9</v>
      </c>
      <c r="W577" s="39">
        <v>8</v>
      </c>
      <c r="X577" s="39">
        <v>0</v>
      </c>
      <c r="Y577" s="39">
        <v>3</v>
      </c>
      <c r="Z577" s="39">
        <v>7</v>
      </c>
      <c r="AA577" s="39">
        <v>8</v>
      </c>
      <c r="AB577" s="39">
        <v>8</v>
      </c>
      <c r="AC577" s="39">
        <v>5</v>
      </c>
      <c r="AD577" s="39">
        <v>3</v>
      </c>
      <c r="AE577" s="39">
        <v>2</v>
      </c>
      <c r="AF577" s="39">
        <v>0</v>
      </c>
      <c r="AG577" s="39">
        <v>35</v>
      </c>
      <c r="AH577" s="39">
        <v>0</v>
      </c>
      <c r="AI577" s="39">
        <v>0</v>
      </c>
      <c r="AJ577" s="39">
        <v>2</v>
      </c>
    </row>
    <row r="578" spans="1:36" s="39" customFormat="1" ht="10.8" customHeight="1" x14ac:dyDescent="0.2">
      <c r="A578" s="39" t="s">
        <v>92</v>
      </c>
      <c r="B578" s="39" t="s">
        <v>92</v>
      </c>
      <c r="C578" s="39" t="s">
        <v>222</v>
      </c>
      <c r="D578" s="14" t="s">
        <v>478</v>
      </c>
      <c r="E578" s="39">
        <v>0</v>
      </c>
      <c r="F578" s="39">
        <v>0</v>
      </c>
      <c r="H578" s="39">
        <v>0</v>
      </c>
      <c r="I578" s="39">
        <v>8</v>
      </c>
      <c r="J578" s="39">
        <v>8</v>
      </c>
      <c r="K578" s="39">
        <v>8</v>
      </c>
      <c r="L578" s="39">
        <v>8</v>
      </c>
      <c r="M578" s="39">
        <v>1</v>
      </c>
      <c r="N578" s="39">
        <v>1</v>
      </c>
      <c r="O578" s="39">
        <v>1</v>
      </c>
      <c r="P578" s="39">
        <v>1</v>
      </c>
      <c r="Q578" s="39">
        <v>10</v>
      </c>
      <c r="R578" s="39">
        <v>10</v>
      </c>
      <c r="S578" s="39">
        <v>0</v>
      </c>
      <c r="T578" s="39">
        <v>0</v>
      </c>
      <c r="U578" s="39">
        <v>5</v>
      </c>
      <c r="V578" s="39">
        <v>9</v>
      </c>
      <c r="W578" s="39">
        <v>9</v>
      </c>
      <c r="X578" s="39">
        <v>0</v>
      </c>
      <c r="Y578" s="39">
        <v>8</v>
      </c>
      <c r="Z578" s="39">
        <v>10</v>
      </c>
      <c r="AA578" s="39">
        <v>7</v>
      </c>
      <c r="AB578" s="39">
        <v>11</v>
      </c>
      <c r="AC578" s="39">
        <v>6</v>
      </c>
      <c r="AD578" s="39">
        <v>5</v>
      </c>
      <c r="AE578" s="39">
        <v>0</v>
      </c>
      <c r="AF578" s="39">
        <v>0</v>
      </c>
      <c r="AG578" s="39">
        <v>0</v>
      </c>
      <c r="AH578" s="39">
        <v>0</v>
      </c>
      <c r="AI578" s="39">
        <v>2</v>
      </c>
      <c r="AJ578" s="39">
        <v>4</v>
      </c>
    </row>
    <row r="579" spans="1:36" s="39" customFormat="1" ht="10.8" customHeight="1" x14ac:dyDescent="0.2">
      <c r="A579" s="39" t="s">
        <v>92</v>
      </c>
      <c r="B579" s="39" t="s">
        <v>92</v>
      </c>
      <c r="C579" s="39" t="s">
        <v>222</v>
      </c>
      <c r="D579" s="14" t="s">
        <v>721</v>
      </c>
      <c r="E579" s="39">
        <v>0</v>
      </c>
      <c r="F579" s="39">
        <v>0</v>
      </c>
      <c r="H579" s="39">
        <v>0</v>
      </c>
      <c r="I579" s="39">
        <v>4</v>
      </c>
      <c r="J579" s="39">
        <v>4</v>
      </c>
      <c r="K579" s="39">
        <v>4</v>
      </c>
      <c r="L579" s="39">
        <v>4</v>
      </c>
      <c r="M579" s="39">
        <v>3</v>
      </c>
      <c r="N579" s="39">
        <v>3</v>
      </c>
      <c r="O579" s="39">
        <v>3</v>
      </c>
      <c r="P579" s="39">
        <v>3</v>
      </c>
      <c r="Q579" s="39">
        <v>3</v>
      </c>
      <c r="R579" s="39">
        <v>3</v>
      </c>
      <c r="S579" s="39">
        <v>0</v>
      </c>
      <c r="T579" s="39">
        <v>0</v>
      </c>
      <c r="U579" s="39">
        <v>6</v>
      </c>
      <c r="V579" s="39">
        <v>4</v>
      </c>
      <c r="W579" s="39">
        <v>4</v>
      </c>
      <c r="X579" s="39">
        <v>0</v>
      </c>
      <c r="Y579" s="39">
        <v>3</v>
      </c>
      <c r="Z579" s="39">
        <v>6</v>
      </c>
      <c r="AA579" s="39">
        <v>7</v>
      </c>
      <c r="AB579" s="39">
        <v>6</v>
      </c>
      <c r="AC579" s="39">
        <v>0</v>
      </c>
      <c r="AD579" s="39">
        <v>0</v>
      </c>
      <c r="AE579" s="39">
        <v>2</v>
      </c>
      <c r="AF579" s="39">
        <v>0</v>
      </c>
      <c r="AG579" s="39">
        <v>32</v>
      </c>
      <c r="AH579" s="39">
        <v>0</v>
      </c>
      <c r="AI579" s="39">
        <v>3</v>
      </c>
      <c r="AJ579" s="39">
        <v>0</v>
      </c>
    </row>
    <row r="580" spans="1:36" s="39" customFormat="1" ht="10.8" customHeight="1" x14ac:dyDescent="0.3">
      <c r="A580" s="39" t="s">
        <v>92</v>
      </c>
      <c r="B580" s="39" t="s">
        <v>92</v>
      </c>
      <c r="C580" s="207" t="s">
        <v>577</v>
      </c>
      <c r="D580" s="207"/>
      <c r="E580" s="207">
        <v>0</v>
      </c>
      <c r="F580" s="207">
        <v>0</v>
      </c>
      <c r="G580" s="207"/>
      <c r="H580" s="207">
        <v>0</v>
      </c>
      <c r="I580" s="207">
        <v>17</v>
      </c>
      <c r="J580" s="207">
        <v>17</v>
      </c>
      <c r="K580" s="207">
        <v>17</v>
      </c>
      <c r="L580" s="207">
        <v>17</v>
      </c>
      <c r="M580" s="207">
        <v>20</v>
      </c>
      <c r="N580" s="207">
        <v>20</v>
      </c>
      <c r="O580" s="207">
        <v>20</v>
      </c>
      <c r="P580" s="207">
        <v>21</v>
      </c>
      <c r="Q580" s="207">
        <v>29</v>
      </c>
      <c r="R580" s="207">
        <v>29</v>
      </c>
      <c r="S580" s="207">
        <v>0</v>
      </c>
      <c r="T580" s="207">
        <v>0</v>
      </c>
      <c r="U580" s="207">
        <v>29</v>
      </c>
      <c r="V580" s="207">
        <v>31</v>
      </c>
      <c r="W580" s="207">
        <v>30</v>
      </c>
      <c r="X580" s="207">
        <v>0</v>
      </c>
      <c r="Y580" s="207">
        <v>29</v>
      </c>
      <c r="Z580" s="207">
        <v>33</v>
      </c>
      <c r="AA580" s="207">
        <v>30</v>
      </c>
      <c r="AB580" s="207">
        <v>34</v>
      </c>
      <c r="AC580" s="207">
        <v>17</v>
      </c>
      <c r="AD580" s="207">
        <v>14</v>
      </c>
      <c r="AE580" s="207">
        <v>5</v>
      </c>
      <c r="AF580" s="207">
        <v>0</v>
      </c>
      <c r="AG580" s="207">
        <v>71</v>
      </c>
      <c r="AH580" s="207">
        <v>0</v>
      </c>
      <c r="AI580" s="207">
        <v>5</v>
      </c>
      <c r="AJ580" s="207">
        <v>14</v>
      </c>
    </row>
    <row r="581" spans="1:36" s="39" customFormat="1" ht="10.8" customHeight="1" x14ac:dyDescent="0.2">
      <c r="A581" s="39" t="s">
        <v>92</v>
      </c>
      <c r="B581" s="39" t="s">
        <v>92</v>
      </c>
      <c r="C581" s="39" t="s">
        <v>96</v>
      </c>
      <c r="D581" s="14" t="s">
        <v>338</v>
      </c>
      <c r="E581" s="39">
        <v>0</v>
      </c>
      <c r="F581" s="39">
        <v>0</v>
      </c>
      <c r="H581" s="39">
        <v>0</v>
      </c>
      <c r="I581" s="39">
        <v>4</v>
      </c>
      <c r="J581" s="39">
        <v>4</v>
      </c>
      <c r="K581" s="39">
        <v>4</v>
      </c>
      <c r="L581" s="39">
        <v>4</v>
      </c>
      <c r="M581" s="39">
        <v>4</v>
      </c>
      <c r="N581" s="39">
        <v>4</v>
      </c>
      <c r="O581" s="39">
        <v>4</v>
      </c>
      <c r="P581" s="39">
        <v>4</v>
      </c>
      <c r="Q581" s="39">
        <v>8</v>
      </c>
      <c r="R581" s="39">
        <v>8</v>
      </c>
      <c r="S581" s="39">
        <v>0</v>
      </c>
      <c r="T581" s="39">
        <v>0</v>
      </c>
      <c r="U581" s="39">
        <v>5</v>
      </c>
      <c r="V581" s="39">
        <v>5</v>
      </c>
      <c r="W581" s="39">
        <v>3</v>
      </c>
      <c r="X581" s="39">
        <v>0</v>
      </c>
      <c r="Y581" s="39">
        <v>6</v>
      </c>
      <c r="Z581" s="39">
        <v>5</v>
      </c>
      <c r="AA581" s="39">
        <v>5</v>
      </c>
      <c r="AB581" s="39">
        <v>5</v>
      </c>
      <c r="AC581" s="39">
        <v>5</v>
      </c>
      <c r="AD581" s="39">
        <v>5</v>
      </c>
      <c r="AE581" s="39">
        <v>0</v>
      </c>
      <c r="AF581" s="39">
        <v>0</v>
      </c>
      <c r="AG581" s="39">
        <v>0</v>
      </c>
      <c r="AH581" s="39">
        <v>0</v>
      </c>
      <c r="AI581" s="39">
        <v>2</v>
      </c>
      <c r="AJ581" s="39">
        <v>2</v>
      </c>
    </row>
    <row r="582" spans="1:36" s="39" customFormat="1" ht="10.8" customHeight="1" x14ac:dyDescent="0.2">
      <c r="A582" s="39" t="s">
        <v>92</v>
      </c>
      <c r="B582" s="39" t="s">
        <v>92</v>
      </c>
      <c r="C582" s="39" t="s">
        <v>96</v>
      </c>
      <c r="D582" s="14" t="s">
        <v>460</v>
      </c>
      <c r="E582" s="39">
        <v>0</v>
      </c>
      <c r="F582" s="39">
        <v>1</v>
      </c>
      <c r="H582" s="39">
        <v>0</v>
      </c>
      <c r="I582" s="39">
        <v>2</v>
      </c>
      <c r="J582" s="39">
        <v>2</v>
      </c>
      <c r="K582" s="39">
        <v>2</v>
      </c>
      <c r="L582" s="39">
        <v>2</v>
      </c>
      <c r="M582" s="39">
        <v>1</v>
      </c>
      <c r="N582" s="39">
        <v>1</v>
      </c>
      <c r="O582" s="39">
        <v>1</v>
      </c>
      <c r="P582" s="39">
        <v>1</v>
      </c>
      <c r="Q582" s="39">
        <v>2</v>
      </c>
      <c r="R582" s="39">
        <v>2</v>
      </c>
      <c r="S582" s="39">
        <v>0</v>
      </c>
      <c r="T582" s="39">
        <v>0</v>
      </c>
      <c r="U582" s="39">
        <v>3</v>
      </c>
      <c r="V582" s="39">
        <v>3</v>
      </c>
      <c r="W582" s="39">
        <v>3</v>
      </c>
      <c r="X582" s="39">
        <v>0</v>
      </c>
      <c r="Y582" s="39">
        <v>3</v>
      </c>
      <c r="Z582" s="39">
        <v>3</v>
      </c>
      <c r="AA582" s="39">
        <v>3</v>
      </c>
      <c r="AB582" s="39">
        <v>3</v>
      </c>
      <c r="AC582" s="39">
        <v>5</v>
      </c>
      <c r="AD582" s="39">
        <v>5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</row>
    <row r="583" spans="1:36" s="39" customFormat="1" ht="10.8" customHeight="1" x14ac:dyDescent="0.2">
      <c r="A583" s="39" t="s">
        <v>92</v>
      </c>
      <c r="B583" s="39" t="s">
        <v>92</v>
      </c>
      <c r="C583" s="39" t="s">
        <v>96</v>
      </c>
      <c r="D583" s="14" t="s">
        <v>478</v>
      </c>
      <c r="E583" s="39">
        <v>0</v>
      </c>
      <c r="F583" s="39">
        <v>0</v>
      </c>
      <c r="H583" s="39">
        <v>0</v>
      </c>
      <c r="I583" s="39">
        <v>7</v>
      </c>
      <c r="J583" s="39">
        <v>7</v>
      </c>
      <c r="K583" s="39">
        <v>7</v>
      </c>
      <c r="L583" s="39">
        <v>7</v>
      </c>
      <c r="M583" s="39">
        <v>4</v>
      </c>
      <c r="N583" s="39">
        <v>4</v>
      </c>
      <c r="O583" s="39">
        <v>4</v>
      </c>
      <c r="P583" s="39">
        <v>4</v>
      </c>
      <c r="Q583" s="39">
        <v>5</v>
      </c>
      <c r="R583" s="39">
        <v>5</v>
      </c>
      <c r="S583" s="39">
        <v>0</v>
      </c>
      <c r="T583" s="39">
        <v>0</v>
      </c>
      <c r="U583" s="39">
        <v>2</v>
      </c>
      <c r="V583" s="39">
        <v>2</v>
      </c>
      <c r="W583" s="39">
        <v>2</v>
      </c>
      <c r="X583" s="39">
        <v>0</v>
      </c>
      <c r="Y583" s="39">
        <v>2</v>
      </c>
      <c r="Z583" s="39">
        <v>2</v>
      </c>
      <c r="AA583" s="39">
        <v>2</v>
      </c>
      <c r="AB583" s="39">
        <v>2</v>
      </c>
      <c r="AC583" s="39">
        <v>5</v>
      </c>
      <c r="AD583" s="39">
        <v>4</v>
      </c>
      <c r="AE583" s="39">
        <v>0</v>
      </c>
      <c r="AF583" s="39">
        <v>0</v>
      </c>
      <c r="AG583" s="39">
        <v>16</v>
      </c>
      <c r="AH583" s="39">
        <v>0</v>
      </c>
      <c r="AI583" s="39">
        <v>0</v>
      </c>
      <c r="AJ583" s="39">
        <v>2</v>
      </c>
    </row>
    <row r="584" spans="1:36" s="39" customFormat="1" ht="10.8" customHeight="1" x14ac:dyDescent="0.2">
      <c r="A584" s="39" t="s">
        <v>92</v>
      </c>
      <c r="B584" s="39" t="s">
        <v>92</v>
      </c>
      <c r="C584" s="39" t="s">
        <v>96</v>
      </c>
      <c r="D584" s="14" t="s">
        <v>721</v>
      </c>
      <c r="E584" s="39">
        <v>0</v>
      </c>
      <c r="F584" s="39">
        <v>0</v>
      </c>
      <c r="H584" s="39">
        <v>0</v>
      </c>
      <c r="I584" s="39">
        <v>3</v>
      </c>
      <c r="J584" s="39">
        <v>3</v>
      </c>
      <c r="K584" s="39">
        <v>3</v>
      </c>
      <c r="L584" s="39">
        <v>3</v>
      </c>
      <c r="M584" s="39">
        <v>1</v>
      </c>
      <c r="N584" s="39">
        <v>1</v>
      </c>
      <c r="O584" s="39">
        <v>1</v>
      </c>
      <c r="P584" s="39">
        <v>1</v>
      </c>
      <c r="Q584" s="39">
        <v>1</v>
      </c>
      <c r="R584" s="39">
        <v>2</v>
      </c>
      <c r="S584" s="39">
        <v>0</v>
      </c>
      <c r="T584" s="39">
        <v>0</v>
      </c>
      <c r="U584" s="39">
        <v>1</v>
      </c>
      <c r="V584" s="39">
        <v>1</v>
      </c>
      <c r="W584" s="39">
        <v>1</v>
      </c>
      <c r="X584" s="39">
        <v>0</v>
      </c>
      <c r="Y584" s="39">
        <v>1</v>
      </c>
      <c r="Z584" s="39">
        <v>4</v>
      </c>
      <c r="AA584" s="39">
        <v>4</v>
      </c>
      <c r="AB584" s="39">
        <v>4</v>
      </c>
      <c r="AC584" s="39">
        <v>2</v>
      </c>
      <c r="AD584" s="39">
        <v>1</v>
      </c>
      <c r="AE584" s="39">
        <v>1</v>
      </c>
      <c r="AF584" s="39">
        <v>0</v>
      </c>
      <c r="AG584" s="39">
        <v>3</v>
      </c>
      <c r="AH584" s="39">
        <v>0</v>
      </c>
      <c r="AI584" s="39">
        <v>0</v>
      </c>
      <c r="AJ584" s="39">
        <v>0</v>
      </c>
    </row>
    <row r="585" spans="1:36" s="39" customFormat="1" ht="10.8" customHeight="1" x14ac:dyDescent="0.3">
      <c r="A585" s="39" t="s">
        <v>92</v>
      </c>
      <c r="B585" s="39" t="s">
        <v>92</v>
      </c>
      <c r="C585" s="207" t="s">
        <v>578</v>
      </c>
      <c r="D585" s="207"/>
      <c r="E585" s="207">
        <v>0</v>
      </c>
      <c r="F585" s="207">
        <v>1</v>
      </c>
      <c r="G585" s="207"/>
      <c r="H585" s="207">
        <v>0</v>
      </c>
      <c r="I585" s="207">
        <v>16</v>
      </c>
      <c r="J585" s="207">
        <v>16</v>
      </c>
      <c r="K585" s="207">
        <v>16</v>
      </c>
      <c r="L585" s="207">
        <v>16</v>
      </c>
      <c r="M585" s="207">
        <v>10</v>
      </c>
      <c r="N585" s="207">
        <v>10</v>
      </c>
      <c r="O585" s="207">
        <v>10</v>
      </c>
      <c r="P585" s="207">
        <v>10</v>
      </c>
      <c r="Q585" s="207">
        <v>16</v>
      </c>
      <c r="R585" s="207">
        <v>17</v>
      </c>
      <c r="S585" s="207">
        <v>0</v>
      </c>
      <c r="T585" s="207">
        <v>0</v>
      </c>
      <c r="U585" s="207">
        <v>11</v>
      </c>
      <c r="V585" s="207">
        <v>11</v>
      </c>
      <c r="W585" s="207">
        <v>9</v>
      </c>
      <c r="X585" s="207">
        <v>0</v>
      </c>
      <c r="Y585" s="207">
        <v>12</v>
      </c>
      <c r="Z585" s="207">
        <v>14</v>
      </c>
      <c r="AA585" s="207">
        <v>14</v>
      </c>
      <c r="AB585" s="207">
        <v>14</v>
      </c>
      <c r="AC585" s="207">
        <v>17</v>
      </c>
      <c r="AD585" s="207">
        <v>15</v>
      </c>
      <c r="AE585" s="207">
        <v>1</v>
      </c>
      <c r="AF585" s="207">
        <v>0</v>
      </c>
      <c r="AG585" s="207">
        <v>19</v>
      </c>
      <c r="AH585" s="207">
        <v>0</v>
      </c>
      <c r="AI585" s="207">
        <v>2</v>
      </c>
      <c r="AJ585" s="207">
        <v>4</v>
      </c>
    </row>
    <row r="586" spans="1:36" s="39" customFormat="1" ht="10.8" customHeight="1" x14ac:dyDescent="0.2">
      <c r="A586" s="39" t="s">
        <v>92</v>
      </c>
      <c r="B586" s="39" t="s">
        <v>92</v>
      </c>
      <c r="C586" s="39" t="s">
        <v>93</v>
      </c>
      <c r="D586" s="14" t="s">
        <v>338</v>
      </c>
      <c r="E586" s="39">
        <v>1</v>
      </c>
      <c r="F586" s="39">
        <v>0</v>
      </c>
      <c r="H586" s="39">
        <v>0</v>
      </c>
      <c r="I586" s="39">
        <v>20</v>
      </c>
      <c r="J586" s="39">
        <v>20</v>
      </c>
      <c r="K586" s="39">
        <v>20</v>
      </c>
      <c r="L586" s="39">
        <v>20</v>
      </c>
      <c r="M586" s="39">
        <v>32</v>
      </c>
      <c r="N586" s="39">
        <v>29</v>
      </c>
      <c r="O586" s="39">
        <v>33</v>
      </c>
      <c r="P586" s="39">
        <v>32</v>
      </c>
      <c r="Q586" s="39">
        <v>30</v>
      </c>
      <c r="R586" s="39">
        <v>29</v>
      </c>
      <c r="S586" s="39">
        <v>0</v>
      </c>
      <c r="T586" s="39">
        <v>0</v>
      </c>
      <c r="U586" s="39">
        <v>28</v>
      </c>
      <c r="V586" s="39">
        <v>22</v>
      </c>
      <c r="W586" s="39">
        <v>42</v>
      </c>
      <c r="X586" s="39">
        <v>0</v>
      </c>
      <c r="Y586" s="39">
        <v>19</v>
      </c>
      <c r="Z586" s="39">
        <v>4</v>
      </c>
      <c r="AA586" s="39">
        <v>24</v>
      </c>
      <c r="AB586" s="39">
        <v>18</v>
      </c>
      <c r="AC586" s="39">
        <v>21</v>
      </c>
      <c r="AD586" s="39">
        <v>19</v>
      </c>
      <c r="AE586" s="39">
        <v>0</v>
      </c>
      <c r="AF586" s="39">
        <v>0</v>
      </c>
      <c r="AG586" s="39">
        <v>2</v>
      </c>
      <c r="AH586" s="39">
        <v>0</v>
      </c>
      <c r="AI586" s="39">
        <v>0</v>
      </c>
      <c r="AJ586" s="39">
        <v>1</v>
      </c>
    </row>
    <row r="587" spans="1:36" s="39" customFormat="1" ht="10.8" customHeight="1" x14ac:dyDescent="0.2">
      <c r="A587" s="39" t="s">
        <v>92</v>
      </c>
      <c r="B587" s="39" t="s">
        <v>92</v>
      </c>
      <c r="C587" s="39" t="s">
        <v>93</v>
      </c>
      <c r="D587" s="14" t="s">
        <v>460</v>
      </c>
      <c r="E587" s="39">
        <v>0</v>
      </c>
      <c r="F587" s="39">
        <v>0</v>
      </c>
      <c r="H587" s="39">
        <v>2</v>
      </c>
      <c r="I587" s="39">
        <v>21</v>
      </c>
      <c r="J587" s="39">
        <v>21</v>
      </c>
      <c r="K587" s="39">
        <v>21</v>
      </c>
      <c r="L587" s="39">
        <v>21</v>
      </c>
      <c r="M587" s="39">
        <v>19</v>
      </c>
      <c r="N587" s="39">
        <v>18</v>
      </c>
      <c r="O587" s="39">
        <v>24</v>
      </c>
      <c r="P587" s="39">
        <v>19</v>
      </c>
      <c r="Q587" s="39">
        <v>27</v>
      </c>
      <c r="R587" s="39">
        <v>25</v>
      </c>
      <c r="S587" s="39">
        <v>0</v>
      </c>
      <c r="T587" s="39">
        <v>0</v>
      </c>
      <c r="U587" s="39">
        <v>29</v>
      </c>
      <c r="V587" s="39">
        <v>27</v>
      </c>
      <c r="W587" s="39">
        <v>21</v>
      </c>
      <c r="X587" s="39">
        <v>0</v>
      </c>
      <c r="Y587" s="39">
        <v>27</v>
      </c>
      <c r="Z587" s="39">
        <v>9</v>
      </c>
      <c r="AA587" s="39">
        <v>22</v>
      </c>
      <c r="AB587" s="39">
        <v>22</v>
      </c>
      <c r="AC587" s="39">
        <v>11</v>
      </c>
      <c r="AD587" s="39">
        <v>11</v>
      </c>
      <c r="AE587" s="39">
        <v>1</v>
      </c>
      <c r="AF587" s="39">
        <v>0</v>
      </c>
      <c r="AG587" s="39">
        <v>125</v>
      </c>
      <c r="AH587" s="39">
        <v>0</v>
      </c>
      <c r="AI587" s="39">
        <v>3</v>
      </c>
      <c r="AJ587" s="39">
        <v>1</v>
      </c>
    </row>
    <row r="588" spans="1:36" s="39" customFormat="1" ht="10.8" customHeight="1" x14ac:dyDescent="0.2">
      <c r="A588" s="39" t="s">
        <v>92</v>
      </c>
      <c r="B588" s="39" t="s">
        <v>92</v>
      </c>
      <c r="C588" s="39" t="s">
        <v>93</v>
      </c>
      <c r="D588" s="14" t="s">
        <v>478</v>
      </c>
      <c r="E588" s="39">
        <v>0</v>
      </c>
      <c r="F588" s="39">
        <v>0</v>
      </c>
      <c r="H588" s="39">
        <v>0</v>
      </c>
      <c r="I588" s="39">
        <v>21</v>
      </c>
      <c r="J588" s="39">
        <v>21</v>
      </c>
      <c r="K588" s="39">
        <v>21</v>
      </c>
      <c r="L588" s="39">
        <v>21</v>
      </c>
      <c r="M588" s="39">
        <v>29</v>
      </c>
      <c r="N588" s="39">
        <v>28</v>
      </c>
      <c r="O588" s="39">
        <v>29</v>
      </c>
      <c r="P588" s="39">
        <v>29</v>
      </c>
      <c r="Q588" s="39">
        <v>34</v>
      </c>
      <c r="R588" s="39">
        <v>29</v>
      </c>
      <c r="S588" s="39">
        <v>0</v>
      </c>
      <c r="T588" s="39">
        <v>0</v>
      </c>
      <c r="U588" s="39">
        <v>32</v>
      </c>
      <c r="V588" s="39">
        <v>40</v>
      </c>
      <c r="W588" s="39">
        <v>32</v>
      </c>
      <c r="X588" s="39">
        <v>0</v>
      </c>
      <c r="Y588" s="39">
        <v>55</v>
      </c>
      <c r="Z588" s="39">
        <v>12</v>
      </c>
      <c r="AA588" s="39">
        <v>20</v>
      </c>
      <c r="AB588" s="39">
        <v>16</v>
      </c>
      <c r="AC588" s="39">
        <v>10</v>
      </c>
      <c r="AD588" s="39">
        <v>9</v>
      </c>
      <c r="AE588" s="39">
        <v>25</v>
      </c>
      <c r="AF588" s="39">
        <v>0</v>
      </c>
      <c r="AG588" s="39">
        <v>23</v>
      </c>
      <c r="AH588" s="39">
        <v>0</v>
      </c>
      <c r="AI588" s="39">
        <v>2</v>
      </c>
      <c r="AJ588" s="39">
        <v>9</v>
      </c>
    </row>
    <row r="589" spans="1:36" s="39" customFormat="1" ht="10.8" customHeight="1" x14ac:dyDescent="0.2">
      <c r="A589" s="39" t="s">
        <v>92</v>
      </c>
      <c r="B589" s="39" t="s">
        <v>92</v>
      </c>
      <c r="C589" s="39" t="s">
        <v>93</v>
      </c>
      <c r="D589" s="14" t="s">
        <v>721</v>
      </c>
      <c r="E589" s="39">
        <v>1</v>
      </c>
      <c r="F589" s="39">
        <v>0</v>
      </c>
      <c r="H589" s="39">
        <v>1</v>
      </c>
      <c r="I589" s="39">
        <v>21</v>
      </c>
      <c r="J589" s="39">
        <v>21</v>
      </c>
      <c r="K589" s="39">
        <v>21</v>
      </c>
      <c r="L589" s="39">
        <v>21</v>
      </c>
      <c r="M589" s="39">
        <v>15</v>
      </c>
      <c r="N589" s="39">
        <v>14</v>
      </c>
      <c r="O589" s="39">
        <v>15</v>
      </c>
      <c r="P589" s="39">
        <v>15</v>
      </c>
      <c r="Q589" s="39">
        <v>15</v>
      </c>
      <c r="R589" s="39">
        <v>14</v>
      </c>
      <c r="S589" s="39">
        <v>0</v>
      </c>
      <c r="T589" s="39">
        <v>0</v>
      </c>
      <c r="U589" s="39">
        <v>16</v>
      </c>
      <c r="V589" s="39">
        <v>17</v>
      </c>
      <c r="W589" s="39">
        <v>17</v>
      </c>
      <c r="X589" s="39">
        <v>0</v>
      </c>
      <c r="Y589" s="39">
        <v>12</v>
      </c>
      <c r="Z589" s="39">
        <v>54</v>
      </c>
      <c r="AA589" s="39">
        <v>4</v>
      </c>
      <c r="AB589" s="39">
        <v>6</v>
      </c>
      <c r="AC589" s="39">
        <v>4</v>
      </c>
      <c r="AD589" s="39">
        <v>5</v>
      </c>
      <c r="AE589" s="39">
        <v>6</v>
      </c>
      <c r="AF589" s="39">
        <v>0</v>
      </c>
      <c r="AG589" s="39">
        <v>23</v>
      </c>
      <c r="AH589" s="39">
        <v>0</v>
      </c>
      <c r="AI589" s="39">
        <v>0</v>
      </c>
      <c r="AJ589" s="39">
        <v>20</v>
      </c>
    </row>
    <row r="590" spans="1:36" s="39" customFormat="1" ht="10.8" customHeight="1" x14ac:dyDescent="0.3">
      <c r="A590" s="39" t="s">
        <v>92</v>
      </c>
      <c r="B590" s="39" t="s">
        <v>92</v>
      </c>
      <c r="C590" s="207" t="s">
        <v>579</v>
      </c>
      <c r="D590" s="207"/>
      <c r="E590" s="207">
        <v>2</v>
      </c>
      <c r="F590" s="207">
        <v>0</v>
      </c>
      <c r="G590" s="207"/>
      <c r="H590" s="207">
        <v>3</v>
      </c>
      <c r="I590" s="207">
        <v>83</v>
      </c>
      <c r="J590" s="207">
        <v>83</v>
      </c>
      <c r="K590" s="207">
        <v>83</v>
      </c>
      <c r="L590" s="207">
        <v>83</v>
      </c>
      <c r="M590" s="207">
        <v>95</v>
      </c>
      <c r="N590" s="207">
        <v>89</v>
      </c>
      <c r="O590" s="207">
        <v>101</v>
      </c>
      <c r="P590" s="207">
        <v>95</v>
      </c>
      <c r="Q590" s="207">
        <v>106</v>
      </c>
      <c r="R590" s="207">
        <v>97</v>
      </c>
      <c r="S590" s="207">
        <v>0</v>
      </c>
      <c r="T590" s="207">
        <v>0</v>
      </c>
      <c r="U590" s="207">
        <v>105</v>
      </c>
      <c r="V590" s="207">
        <v>106</v>
      </c>
      <c r="W590" s="207">
        <v>112</v>
      </c>
      <c r="X590" s="207">
        <v>0</v>
      </c>
      <c r="Y590" s="207">
        <v>113</v>
      </c>
      <c r="Z590" s="207">
        <v>79</v>
      </c>
      <c r="AA590" s="207">
        <v>70</v>
      </c>
      <c r="AB590" s="207">
        <v>62</v>
      </c>
      <c r="AC590" s="207">
        <v>46</v>
      </c>
      <c r="AD590" s="207">
        <v>44</v>
      </c>
      <c r="AE590" s="207">
        <v>32</v>
      </c>
      <c r="AF590" s="207">
        <v>0</v>
      </c>
      <c r="AG590" s="207">
        <v>173</v>
      </c>
      <c r="AH590" s="207">
        <v>0</v>
      </c>
      <c r="AI590" s="207">
        <v>5</v>
      </c>
      <c r="AJ590" s="207">
        <v>31</v>
      </c>
    </row>
    <row r="591" spans="1:36" s="39" customFormat="1" ht="10.8" customHeight="1" x14ac:dyDescent="0.2">
      <c r="A591" s="39" t="s">
        <v>92</v>
      </c>
      <c r="B591" s="39" t="s">
        <v>92</v>
      </c>
      <c r="C591" s="39" t="s">
        <v>95</v>
      </c>
      <c r="D591" s="14" t="s">
        <v>338</v>
      </c>
      <c r="E591" s="39">
        <v>0</v>
      </c>
      <c r="F591" s="39">
        <v>0</v>
      </c>
      <c r="H591" s="39">
        <v>0</v>
      </c>
      <c r="I591" s="39">
        <v>1</v>
      </c>
      <c r="J591" s="39">
        <v>1</v>
      </c>
      <c r="K591" s="39">
        <v>1</v>
      </c>
      <c r="L591" s="39">
        <v>1</v>
      </c>
      <c r="M591" s="39">
        <v>2</v>
      </c>
      <c r="N591" s="39">
        <v>2</v>
      </c>
      <c r="O591" s="39">
        <v>3</v>
      </c>
      <c r="P591" s="39">
        <v>2</v>
      </c>
      <c r="Q591" s="39">
        <v>1</v>
      </c>
      <c r="R591" s="39">
        <v>1</v>
      </c>
      <c r="S591" s="39">
        <v>0</v>
      </c>
      <c r="T591" s="39">
        <v>0</v>
      </c>
      <c r="U591" s="39">
        <v>2</v>
      </c>
      <c r="V591" s="39">
        <v>2</v>
      </c>
      <c r="W591" s="39">
        <v>3</v>
      </c>
      <c r="X591" s="39">
        <v>0</v>
      </c>
      <c r="Y591" s="39">
        <v>2</v>
      </c>
      <c r="Z591" s="39">
        <v>0</v>
      </c>
      <c r="AA591" s="39">
        <v>0</v>
      </c>
      <c r="AB591" s="39">
        <v>0</v>
      </c>
      <c r="AC591" s="39">
        <v>2</v>
      </c>
      <c r="AD591" s="39">
        <v>1</v>
      </c>
      <c r="AE591" s="39">
        <v>0</v>
      </c>
      <c r="AF591" s="39">
        <v>0</v>
      </c>
      <c r="AG591" s="39">
        <v>0</v>
      </c>
      <c r="AH591" s="39">
        <v>0</v>
      </c>
      <c r="AI591" s="39">
        <v>0</v>
      </c>
      <c r="AJ591" s="39">
        <v>1</v>
      </c>
    </row>
    <row r="592" spans="1:36" s="39" customFormat="1" ht="10.8" customHeight="1" x14ac:dyDescent="0.2">
      <c r="A592" s="39" t="s">
        <v>92</v>
      </c>
      <c r="B592" s="39" t="s">
        <v>92</v>
      </c>
      <c r="C592" s="39" t="s">
        <v>95</v>
      </c>
      <c r="D592" s="14" t="s">
        <v>460</v>
      </c>
      <c r="E592" s="39">
        <v>0</v>
      </c>
      <c r="F592" s="39">
        <v>0</v>
      </c>
      <c r="H592" s="39">
        <v>0</v>
      </c>
      <c r="I592" s="39">
        <v>2</v>
      </c>
      <c r="J592" s="39">
        <v>2</v>
      </c>
      <c r="K592" s="39">
        <v>2</v>
      </c>
      <c r="L592" s="39">
        <v>2</v>
      </c>
      <c r="M592" s="39">
        <v>1</v>
      </c>
      <c r="N592" s="39">
        <v>1</v>
      </c>
      <c r="O592" s="39">
        <v>1</v>
      </c>
      <c r="P592" s="39">
        <v>1</v>
      </c>
      <c r="Q592" s="39">
        <v>1</v>
      </c>
      <c r="R592" s="39">
        <v>1</v>
      </c>
      <c r="S592" s="39">
        <v>0</v>
      </c>
      <c r="T592" s="39">
        <v>0</v>
      </c>
      <c r="U592" s="39">
        <v>1</v>
      </c>
      <c r="V592" s="39">
        <v>1</v>
      </c>
      <c r="W592" s="39">
        <v>1</v>
      </c>
      <c r="X592" s="39">
        <v>0</v>
      </c>
      <c r="Y592" s="39">
        <v>0</v>
      </c>
      <c r="Z592" s="39">
        <v>1</v>
      </c>
      <c r="AA592" s="39">
        <v>3</v>
      </c>
      <c r="AB592" s="39">
        <v>3</v>
      </c>
      <c r="AC592" s="39">
        <v>1</v>
      </c>
      <c r="AD592" s="39">
        <v>1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1</v>
      </c>
    </row>
    <row r="593" spans="1:36" s="39" customFormat="1" ht="10.8" customHeight="1" x14ac:dyDescent="0.2">
      <c r="A593" s="39" t="s">
        <v>92</v>
      </c>
      <c r="B593" s="39" t="s">
        <v>92</v>
      </c>
      <c r="C593" s="39" t="s">
        <v>95</v>
      </c>
      <c r="D593" s="14" t="s">
        <v>478</v>
      </c>
      <c r="E593" s="39">
        <v>0</v>
      </c>
      <c r="F593" s="39">
        <v>0</v>
      </c>
      <c r="H593" s="39">
        <v>0</v>
      </c>
      <c r="I593" s="39">
        <v>1</v>
      </c>
      <c r="J593" s="39">
        <v>1</v>
      </c>
      <c r="K593" s="39">
        <v>1</v>
      </c>
      <c r="L593" s="39">
        <v>1</v>
      </c>
      <c r="M593" s="39">
        <v>2</v>
      </c>
      <c r="N593" s="39">
        <v>2</v>
      </c>
      <c r="O593" s="39">
        <v>2</v>
      </c>
      <c r="P593" s="39">
        <v>2</v>
      </c>
      <c r="Q593" s="39">
        <v>2</v>
      </c>
      <c r="R593" s="39">
        <v>2</v>
      </c>
      <c r="S593" s="39">
        <v>0</v>
      </c>
      <c r="T593" s="39">
        <v>0</v>
      </c>
      <c r="U593" s="39">
        <v>1</v>
      </c>
      <c r="V593" s="39">
        <v>1</v>
      </c>
      <c r="W593" s="39">
        <v>0</v>
      </c>
      <c r="X593" s="39">
        <v>0</v>
      </c>
      <c r="Y593" s="39">
        <v>4</v>
      </c>
      <c r="Z593" s="39">
        <v>1</v>
      </c>
      <c r="AA593" s="39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2</v>
      </c>
      <c r="AH593" s="39">
        <v>0</v>
      </c>
      <c r="AI593" s="39">
        <v>0</v>
      </c>
      <c r="AJ593" s="39">
        <v>0</v>
      </c>
    </row>
    <row r="594" spans="1:36" s="39" customFormat="1" ht="10.8" customHeight="1" x14ac:dyDescent="0.2">
      <c r="A594" s="39" t="s">
        <v>92</v>
      </c>
      <c r="B594" s="39" t="s">
        <v>92</v>
      </c>
      <c r="C594" s="39" t="s">
        <v>95</v>
      </c>
      <c r="D594" s="14" t="s">
        <v>721</v>
      </c>
      <c r="E594" s="39">
        <v>0</v>
      </c>
      <c r="F594" s="39">
        <v>0</v>
      </c>
      <c r="H594" s="39">
        <v>0</v>
      </c>
      <c r="I594" s="39">
        <v>1</v>
      </c>
      <c r="J594" s="39">
        <v>1</v>
      </c>
      <c r="K594" s="39">
        <v>1</v>
      </c>
      <c r="L594" s="39">
        <v>1</v>
      </c>
      <c r="M594" s="39">
        <v>1</v>
      </c>
      <c r="N594" s="39">
        <v>1</v>
      </c>
      <c r="O594" s="39">
        <v>1</v>
      </c>
      <c r="P594" s="39">
        <v>1</v>
      </c>
      <c r="Q594" s="39">
        <v>0</v>
      </c>
      <c r="R594" s="39">
        <v>0</v>
      </c>
      <c r="S594" s="39">
        <v>0</v>
      </c>
      <c r="T594" s="39">
        <v>0</v>
      </c>
      <c r="U594" s="39">
        <v>3</v>
      </c>
      <c r="V594" s="39">
        <v>3</v>
      </c>
      <c r="W594" s="39">
        <v>4</v>
      </c>
      <c r="X594" s="39">
        <v>0</v>
      </c>
      <c r="Y594" s="39">
        <v>1</v>
      </c>
      <c r="Z594" s="39">
        <v>3</v>
      </c>
      <c r="AA594" s="39">
        <v>2</v>
      </c>
      <c r="AB594" s="39">
        <v>0</v>
      </c>
      <c r="AC594" s="39">
        <v>1</v>
      </c>
      <c r="AD594" s="39">
        <v>1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</row>
    <row r="595" spans="1:36" s="39" customFormat="1" ht="10.8" customHeight="1" x14ac:dyDescent="0.3">
      <c r="A595" s="39" t="s">
        <v>92</v>
      </c>
      <c r="B595" s="39" t="s">
        <v>92</v>
      </c>
      <c r="C595" s="207" t="s">
        <v>580</v>
      </c>
      <c r="D595" s="207"/>
      <c r="E595" s="207">
        <v>0</v>
      </c>
      <c r="F595" s="207">
        <v>0</v>
      </c>
      <c r="G595" s="207"/>
      <c r="H595" s="207">
        <v>0</v>
      </c>
      <c r="I595" s="207">
        <v>5</v>
      </c>
      <c r="J595" s="207">
        <v>5</v>
      </c>
      <c r="K595" s="207">
        <v>5</v>
      </c>
      <c r="L595" s="207">
        <v>5</v>
      </c>
      <c r="M595" s="207">
        <v>6</v>
      </c>
      <c r="N595" s="207">
        <v>6</v>
      </c>
      <c r="O595" s="207">
        <v>7</v>
      </c>
      <c r="P595" s="207">
        <v>6</v>
      </c>
      <c r="Q595" s="207">
        <v>4</v>
      </c>
      <c r="R595" s="207">
        <v>4</v>
      </c>
      <c r="S595" s="207">
        <v>0</v>
      </c>
      <c r="T595" s="207">
        <v>0</v>
      </c>
      <c r="U595" s="207">
        <v>7</v>
      </c>
      <c r="V595" s="207">
        <v>7</v>
      </c>
      <c r="W595" s="207">
        <v>8</v>
      </c>
      <c r="X595" s="207">
        <v>0</v>
      </c>
      <c r="Y595" s="207">
        <v>7</v>
      </c>
      <c r="Z595" s="207">
        <v>5</v>
      </c>
      <c r="AA595" s="207">
        <v>5</v>
      </c>
      <c r="AB595" s="207">
        <v>3</v>
      </c>
      <c r="AC595" s="207">
        <v>4</v>
      </c>
      <c r="AD595" s="207">
        <v>3</v>
      </c>
      <c r="AE595" s="207">
        <v>0</v>
      </c>
      <c r="AF595" s="207">
        <v>0</v>
      </c>
      <c r="AG595" s="207">
        <v>2</v>
      </c>
      <c r="AH595" s="207">
        <v>0</v>
      </c>
      <c r="AI595" s="207">
        <v>0</v>
      </c>
      <c r="AJ595" s="207">
        <v>2</v>
      </c>
    </row>
    <row r="596" spans="1:36" s="39" customFormat="1" ht="10.8" customHeight="1" x14ac:dyDescent="0.2">
      <c r="A596" s="39" t="s">
        <v>92</v>
      </c>
      <c r="B596" s="39" t="s">
        <v>92</v>
      </c>
      <c r="C596" s="39" t="s">
        <v>94</v>
      </c>
      <c r="D596" s="14" t="s">
        <v>338</v>
      </c>
      <c r="E596" s="39">
        <v>14</v>
      </c>
      <c r="F596" s="39">
        <v>0</v>
      </c>
      <c r="H596" s="39">
        <v>19</v>
      </c>
      <c r="I596" s="39">
        <v>29</v>
      </c>
      <c r="J596" s="39">
        <v>29</v>
      </c>
      <c r="K596" s="39">
        <v>29</v>
      </c>
      <c r="L596" s="39">
        <v>29</v>
      </c>
      <c r="M596" s="39">
        <v>32</v>
      </c>
      <c r="N596" s="39">
        <v>32</v>
      </c>
      <c r="O596" s="39">
        <v>31</v>
      </c>
      <c r="P596" s="39">
        <v>32</v>
      </c>
      <c r="Q596" s="39">
        <v>60</v>
      </c>
      <c r="R596" s="39">
        <v>59</v>
      </c>
      <c r="S596" s="39">
        <v>1</v>
      </c>
      <c r="T596" s="39">
        <v>0</v>
      </c>
      <c r="U596" s="39">
        <v>26</v>
      </c>
      <c r="V596" s="39">
        <v>25</v>
      </c>
      <c r="W596" s="39">
        <v>29</v>
      </c>
      <c r="X596" s="39">
        <v>0</v>
      </c>
      <c r="Y596" s="39">
        <v>50</v>
      </c>
      <c r="Z596" s="39">
        <v>15</v>
      </c>
      <c r="AA596" s="39">
        <v>32</v>
      </c>
      <c r="AB596" s="39">
        <v>34</v>
      </c>
      <c r="AC596" s="39">
        <v>23</v>
      </c>
      <c r="AD596" s="39">
        <v>21</v>
      </c>
      <c r="AE596" s="39">
        <v>3</v>
      </c>
      <c r="AF596" s="39">
        <v>8</v>
      </c>
      <c r="AG596" s="39">
        <v>0</v>
      </c>
      <c r="AH596" s="39">
        <v>0</v>
      </c>
      <c r="AI596" s="39">
        <v>13</v>
      </c>
      <c r="AJ596" s="39">
        <v>38</v>
      </c>
    </row>
    <row r="597" spans="1:36" s="39" customFormat="1" ht="10.8" customHeight="1" x14ac:dyDescent="0.2">
      <c r="A597" s="39" t="s">
        <v>92</v>
      </c>
      <c r="B597" s="39" t="s">
        <v>92</v>
      </c>
      <c r="C597" s="39" t="s">
        <v>94</v>
      </c>
      <c r="D597" s="14" t="s">
        <v>460</v>
      </c>
      <c r="E597" s="39">
        <v>22</v>
      </c>
      <c r="F597" s="39">
        <v>2</v>
      </c>
      <c r="H597" s="39">
        <v>22</v>
      </c>
      <c r="I597" s="39">
        <v>19</v>
      </c>
      <c r="J597" s="39">
        <v>19</v>
      </c>
      <c r="K597" s="39">
        <v>19</v>
      </c>
      <c r="L597" s="39">
        <v>20</v>
      </c>
      <c r="M597" s="39">
        <v>19</v>
      </c>
      <c r="N597" s="39">
        <v>19</v>
      </c>
      <c r="O597" s="39">
        <v>19</v>
      </c>
      <c r="P597" s="39">
        <v>19</v>
      </c>
      <c r="Q597" s="39">
        <v>25</v>
      </c>
      <c r="R597" s="39">
        <v>26</v>
      </c>
      <c r="S597" s="39">
        <v>0</v>
      </c>
      <c r="T597" s="39">
        <v>0</v>
      </c>
      <c r="U597" s="39">
        <v>19</v>
      </c>
      <c r="V597" s="39">
        <v>18</v>
      </c>
      <c r="W597" s="39">
        <v>18</v>
      </c>
      <c r="X597" s="39">
        <v>0</v>
      </c>
      <c r="Y597" s="39">
        <v>33</v>
      </c>
      <c r="Z597" s="39">
        <v>17</v>
      </c>
      <c r="AA597" s="39">
        <v>24</v>
      </c>
      <c r="AB597" s="39">
        <v>26</v>
      </c>
      <c r="AC597" s="39">
        <v>22</v>
      </c>
      <c r="AD597" s="39">
        <v>22</v>
      </c>
      <c r="AE597" s="39">
        <v>12</v>
      </c>
      <c r="AF597" s="39">
        <v>0</v>
      </c>
      <c r="AG597" s="39">
        <v>87</v>
      </c>
      <c r="AH597" s="39">
        <v>0</v>
      </c>
      <c r="AI597" s="39">
        <v>12</v>
      </c>
      <c r="AJ597" s="39">
        <v>33</v>
      </c>
    </row>
    <row r="598" spans="1:36" s="39" customFormat="1" ht="10.8" customHeight="1" x14ac:dyDescent="0.2">
      <c r="A598" s="39" t="s">
        <v>92</v>
      </c>
      <c r="B598" s="39" t="s">
        <v>92</v>
      </c>
      <c r="C598" s="39" t="s">
        <v>94</v>
      </c>
      <c r="D598" s="14" t="s">
        <v>478</v>
      </c>
      <c r="E598" s="39">
        <v>20</v>
      </c>
      <c r="F598" s="39">
        <v>0</v>
      </c>
      <c r="H598" s="39">
        <v>21</v>
      </c>
      <c r="I598" s="39">
        <v>30</v>
      </c>
      <c r="J598" s="39">
        <v>30</v>
      </c>
      <c r="K598" s="39">
        <v>30</v>
      </c>
      <c r="L598" s="39">
        <v>30</v>
      </c>
      <c r="M598" s="39">
        <v>31</v>
      </c>
      <c r="N598" s="39">
        <v>31</v>
      </c>
      <c r="O598" s="39">
        <v>32</v>
      </c>
      <c r="P598" s="39">
        <v>30</v>
      </c>
      <c r="Q598" s="39">
        <v>38</v>
      </c>
      <c r="R598" s="39">
        <v>39</v>
      </c>
      <c r="S598" s="39">
        <v>0</v>
      </c>
      <c r="T598" s="39">
        <v>0</v>
      </c>
      <c r="U598" s="39">
        <v>33</v>
      </c>
      <c r="V598" s="39">
        <v>33</v>
      </c>
      <c r="W598" s="39">
        <v>32</v>
      </c>
      <c r="X598" s="39">
        <v>0</v>
      </c>
      <c r="Y598" s="39">
        <v>20</v>
      </c>
      <c r="Z598" s="39">
        <v>14</v>
      </c>
      <c r="AA598" s="39">
        <v>32</v>
      </c>
      <c r="AB598" s="39">
        <v>30</v>
      </c>
      <c r="AC598" s="39">
        <v>28</v>
      </c>
      <c r="AD598" s="39">
        <v>28</v>
      </c>
      <c r="AE598" s="39">
        <v>16</v>
      </c>
      <c r="AF598" s="39">
        <v>0</v>
      </c>
      <c r="AG598" s="39">
        <v>16</v>
      </c>
      <c r="AH598" s="39">
        <v>0</v>
      </c>
      <c r="AI598" s="39">
        <v>6</v>
      </c>
      <c r="AJ598" s="39">
        <v>10</v>
      </c>
    </row>
    <row r="599" spans="1:36" s="39" customFormat="1" ht="10.8" customHeight="1" x14ac:dyDescent="0.2">
      <c r="A599" s="39" t="s">
        <v>92</v>
      </c>
      <c r="B599" s="39" t="s">
        <v>92</v>
      </c>
      <c r="C599" s="39" t="s">
        <v>94</v>
      </c>
      <c r="D599" s="14" t="s">
        <v>721</v>
      </c>
      <c r="E599" s="39">
        <v>8</v>
      </c>
      <c r="F599" s="39">
        <v>0</v>
      </c>
      <c r="H599" s="39">
        <v>9</v>
      </c>
      <c r="I599" s="39">
        <v>14</v>
      </c>
      <c r="J599" s="39">
        <v>14</v>
      </c>
      <c r="K599" s="39">
        <v>14</v>
      </c>
      <c r="L599" s="39">
        <v>14</v>
      </c>
      <c r="M599" s="39">
        <v>12</v>
      </c>
      <c r="N599" s="39">
        <v>12</v>
      </c>
      <c r="O599" s="39">
        <v>12</v>
      </c>
      <c r="P599" s="39">
        <v>12</v>
      </c>
      <c r="Q599" s="39">
        <v>11</v>
      </c>
      <c r="R599" s="39">
        <v>11</v>
      </c>
      <c r="S599" s="39">
        <v>0</v>
      </c>
      <c r="T599" s="39">
        <v>0</v>
      </c>
      <c r="U599" s="39">
        <v>17</v>
      </c>
      <c r="V599" s="39">
        <v>15</v>
      </c>
      <c r="W599" s="39">
        <v>16</v>
      </c>
      <c r="X599" s="39">
        <v>0</v>
      </c>
      <c r="Y599" s="39">
        <v>18</v>
      </c>
      <c r="Z599" s="39">
        <v>13</v>
      </c>
      <c r="AA599" s="39">
        <v>18</v>
      </c>
      <c r="AB599" s="39">
        <v>19</v>
      </c>
      <c r="AC599" s="39">
        <v>26</v>
      </c>
      <c r="AD599" s="39">
        <v>5</v>
      </c>
      <c r="AE599" s="39">
        <v>4</v>
      </c>
      <c r="AF599" s="39">
        <v>0</v>
      </c>
      <c r="AG599" s="39">
        <v>111</v>
      </c>
      <c r="AH599" s="39">
        <v>0</v>
      </c>
      <c r="AI599" s="39">
        <v>9</v>
      </c>
      <c r="AJ599" s="39">
        <v>16</v>
      </c>
    </row>
    <row r="600" spans="1:36" s="39" customFormat="1" ht="10.8" customHeight="1" x14ac:dyDescent="0.3">
      <c r="A600" s="39" t="s">
        <v>92</v>
      </c>
      <c r="B600" s="39" t="s">
        <v>92</v>
      </c>
      <c r="C600" s="207" t="s">
        <v>581</v>
      </c>
      <c r="D600" s="207"/>
      <c r="E600" s="207">
        <v>64</v>
      </c>
      <c r="F600" s="207">
        <v>2</v>
      </c>
      <c r="G600" s="207"/>
      <c r="H600" s="207">
        <v>71</v>
      </c>
      <c r="I600" s="207">
        <v>92</v>
      </c>
      <c r="J600" s="207">
        <v>92</v>
      </c>
      <c r="K600" s="207">
        <v>92</v>
      </c>
      <c r="L600" s="207">
        <v>93</v>
      </c>
      <c r="M600" s="207">
        <v>94</v>
      </c>
      <c r="N600" s="207">
        <v>94</v>
      </c>
      <c r="O600" s="207">
        <v>94</v>
      </c>
      <c r="P600" s="207">
        <v>93</v>
      </c>
      <c r="Q600" s="207">
        <v>134</v>
      </c>
      <c r="R600" s="207">
        <v>135</v>
      </c>
      <c r="S600" s="207">
        <v>1</v>
      </c>
      <c r="T600" s="207">
        <v>0</v>
      </c>
      <c r="U600" s="207">
        <v>95</v>
      </c>
      <c r="V600" s="207">
        <v>91</v>
      </c>
      <c r="W600" s="207">
        <v>95</v>
      </c>
      <c r="X600" s="207">
        <v>0</v>
      </c>
      <c r="Y600" s="207">
        <v>121</v>
      </c>
      <c r="Z600" s="207">
        <v>59</v>
      </c>
      <c r="AA600" s="207">
        <v>106</v>
      </c>
      <c r="AB600" s="207">
        <v>109</v>
      </c>
      <c r="AC600" s="207">
        <v>99</v>
      </c>
      <c r="AD600" s="207">
        <v>76</v>
      </c>
      <c r="AE600" s="207">
        <v>35</v>
      </c>
      <c r="AF600" s="207">
        <v>8</v>
      </c>
      <c r="AG600" s="207">
        <v>214</v>
      </c>
      <c r="AH600" s="207">
        <v>0</v>
      </c>
      <c r="AI600" s="207">
        <v>40</v>
      </c>
      <c r="AJ600" s="207">
        <v>97</v>
      </c>
    </row>
    <row r="601" spans="1:36" s="39" customFormat="1" ht="10.8" customHeight="1" x14ac:dyDescent="0.3">
      <c r="A601" s="39" t="s">
        <v>92</v>
      </c>
      <c r="B601" s="208" t="s">
        <v>359</v>
      </c>
      <c r="C601" s="208"/>
      <c r="D601" s="208"/>
      <c r="E601" s="208">
        <v>66</v>
      </c>
      <c r="F601" s="208">
        <v>3</v>
      </c>
      <c r="G601" s="208"/>
      <c r="H601" s="208">
        <v>74</v>
      </c>
      <c r="I601" s="208">
        <v>213</v>
      </c>
      <c r="J601" s="208">
        <v>213</v>
      </c>
      <c r="K601" s="208">
        <v>213</v>
      </c>
      <c r="L601" s="208">
        <v>214</v>
      </c>
      <c r="M601" s="208">
        <v>225</v>
      </c>
      <c r="N601" s="208">
        <v>219</v>
      </c>
      <c r="O601" s="208">
        <v>232</v>
      </c>
      <c r="P601" s="208">
        <v>225</v>
      </c>
      <c r="Q601" s="208">
        <v>289</v>
      </c>
      <c r="R601" s="208">
        <v>282</v>
      </c>
      <c r="S601" s="208">
        <v>1</v>
      </c>
      <c r="T601" s="208">
        <v>0</v>
      </c>
      <c r="U601" s="208">
        <v>247</v>
      </c>
      <c r="V601" s="208">
        <v>246</v>
      </c>
      <c r="W601" s="208">
        <v>254</v>
      </c>
      <c r="X601" s="208">
        <v>0</v>
      </c>
      <c r="Y601" s="208">
        <v>282</v>
      </c>
      <c r="Z601" s="208">
        <v>190</v>
      </c>
      <c r="AA601" s="208">
        <v>225</v>
      </c>
      <c r="AB601" s="208">
        <v>222</v>
      </c>
      <c r="AC601" s="208">
        <v>183</v>
      </c>
      <c r="AD601" s="208">
        <v>152</v>
      </c>
      <c r="AE601" s="208">
        <v>73</v>
      </c>
      <c r="AF601" s="208">
        <v>8</v>
      </c>
      <c r="AG601" s="208">
        <v>479</v>
      </c>
      <c r="AH601" s="208">
        <v>0</v>
      </c>
      <c r="AI601" s="208">
        <v>52</v>
      </c>
      <c r="AJ601" s="208">
        <v>148</v>
      </c>
    </row>
    <row r="602" spans="1:36" s="39" customFormat="1" ht="10.8" customHeight="1" x14ac:dyDescent="0.2">
      <c r="A602" s="39" t="s">
        <v>92</v>
      </c>
      <c r="B602" s="39" t="s">
        <v>101</v>
      </c>
      <c r="C602" s="39" t="s">
        <v>102</v>
      </c>
      <c r="D602" s="14" t="s">
        <v>338</v>
      </c>
      <c r="E602" s="39">
        <v>0</v>
      </c>
      <c r="F602" s="39">
        <v>0</v>
      </c>
      <c r="H602" s="39">
        <v>0</v>
      </c>
      <c r="I602" s="39">
        <v>2</v>
      </c>
      <c r="J602" s="39">
        <v>2</v>
      </c>
      <c r="K602" s="39">
        <v>2</v>
      </c>
      <c r="L602" s="39">
        <v>2</v>
      </c>
      <c r="M602" s="39">
        <v>5</v>
      </c>
      <c r="N602" s="39">
        <v>6</v>
      </c>
      <c r="O602" s="39">
        <v>5</v>
      </c>
      <c r="P602" s="39">
        <v>5</v>
      </c>
      <c r="Q602" s="39">
        <v>3</v>
      </c>
      <c r="R602" s="39">
        <v>3</v>
      </c>
      <c r="S602" s="39">
        <v>0</v>
      </c>
      <c r="T602" s="39">
        <v>0</v>
      </c>
      <c r="U602" s="39">
        <v>2</v>
      </c>
      <c r="V602" s="39">
        <v>2</v>
      </c>
      <c r="W602" s="39">
        <v>2</v>
      </c>
      <c r="X602" s="39">
        <v>0</v>
      </c>
      <c r="Y602" s="39">
        <v>3</v>
      </c>
      <c r="Z602" s="39">
        <v>1</v>
      </c>
      <c r="AA602" s="39">
        <v>0</v>
      </c>
      <c r="AB602" s="39">
        <v>0</v>
      </c>
      <c r="AC602" s="39">
        <v>0</v>
      </c>
      <c r="AD602" s="39">
        <v>0</v>
      </c>
      <c r="AE602" s="39">
        <v>0</v>
      </c>
      <c r="AF602" s="39">
        <v>0</v>
      </c>
      <c r="AG602" s="39">
        <v>1</v>
      </c>
      <c r="AH602" s="39">
        <v>0</v>
      </c>
      <c r="AI602" s="39">
        <v>0</v>
      </c>
      <c r="AJ602" s="39">
        <v>0</v>
      </c>
    </row>
    <row r="603" spans="1:36" s="39" customFormat="1" ht="10.8" customHeight="1" x14ac:dyDescent="0.2">
      <c r="A603" s="39" t="s">
        <v>92</v>
      </c>
      <c r="B603" s="39" t="s">
        <v>101</v>
      </c>
      <c r="C603" s="39" t="s">
        <v>102</v>
      </c>
      <c r="D603" s="14" t="s">
        <v>460</v>
      </c>
      <c r="E603" s="39">
        <v>0</v>
      </c>
      <c r="F603" s="39">
        <v>0</v>
      </c>
      <c r="H603" s="39">
        <v>0</v>
      </c>
      <c r="I603" s="39">
        <v>3</v>
      </c>
      <c r="J603" s="39">
        <v>3</v>
      </c>
      <c r="K603" s="39">
        <v>3</v>
      </c>
      <c r="L603" s="39">
        <v>3</v>
      </c>
      <c r="M603" s="39">
        <v>4</v>
      </c>
      <c r="N603" s="39">
        <v>4</v>
      </c>
      <c r="O603" s="39">
        <v>4</v>
      </c>
      <c r="P603" s="39">
        <v>4</v>
      </c>
      <c r="Q603" s="39">
        <v>2</v>
      </c>
      <c r="R603" s="39">
        <v>2</v>
      </c>
      <c r="S603" s="39">
        <v>0</v>
      </c>
      <c r="T603" s="39">
        <v>0</v>
      </c>
      <c r="U603" s="39">
        <v>2</v>
      </c>
      <c r="V603" s="39">
        <v>2</v>
      </c>
      <c r="W603" s="39">
        <v>2</v>
      </c>
      <c r="X603" s="39">
        <v>0</v>
      </c>
      <c r="Y603" s="39">
        <v>5</v>
      </c>
      <c r="Z603" s="39">
        <v>2</v>
      </c>
      <c r="AA603" s="39">
        <v>2</v>
      </c>
      <c r="AB603" s="39">
        <v>1</v>
      </c>
      <c r="AC603" s="39">
        <v>2</v>
      </c>
      <c r="AD603" s="39">
        <v>2</v>
      </c>
      <c r="AE603" s="39">
        <v>0</v>
      </c>
      <c r="AF603" s="39">
        <v>0</v>
      </c>
      <c r="AG603" s="39">
        <v>2</v>
      </c>
      <c r="AH603" s="39">
        <v>0</v>
      </c>
      <c r="AI603" s="39">
        <v>0</v>
      </c>
      <c r="AJ603" s="39">
        <v>1</v>
      </c>
    </row>
    <row r="604" spans="1:36" s="39" customFormat="1" ht="10.8" customHeight="1" x14ac:dyDescent="0.2">
      <c r="A604" s="39" t="s">
        <v>92</v>
      </c>
      <c r="B604" s="39" t="s">
        <v>101</v>
      </c>
      <c r="C604" s="39" t="s">
        <v>102</v>
      </c>
      <c r="D604" s="14" t="s">
        <v>478</v>
      </c>
      <c r="E604" s="39">
        <v>0</v>
      </c>
      <c r="F604" s="39">
        <v>0</v>
      </c>
      <c r="H604" s="39">
        <v>0</v>
      </c>
      <c r="I604" s="39">
        <v>5</v>
      </c>
      <c r="J604" s="39">
        <v>5</v>
      </c>
      <c r="K604" s="39">
        <v>5</v>
      </c>
      <c r="L604" s="39">
        <v>5</v>
      </c>
      <c r="M604" s="39">
        <v>2</v>
      </c>
      <c r="N604" s="39">
        <v>2</v>
      </c>
      <c r="O604" s="39">
        <v>2</v>
      </c>
      <c r="P604" s="39">
        <v>2</v>
      </c>
      <c r="Q604" s="39">
        <v>5</v>
      </c>
      <c r="R604" s="39">
        <v>5</v>
      </c>
      <c r="S604" s="39">
        <v>0</v>
      </c>
      <c r="T604" s="39">
        <v>0</v>
      </c>
      <c r="U604" s="39">
        <v>1</v>
      </c>
      <c r="V604" s="39">
        <v>1</v>
      </c>
      <c r="W604" s="39">
        <v>1</v>
      </c>
      <c r="X604" s="39">
        <v>0</v>
      </c>
      <c r="Y604" s="39">
        <v>3</v>
      </c>
      <c r="Z604" s="39">
        <v>1</v>
      </c>
      <c r="AA604" s="39">
        <v>2</v>
      </c>
      <c r="AB604" s="39">
        <v>2</v>
      </c>
      <c r="AC604" s="39">
        <v>3</v>
      </c>
      <c r="AD604" s="39">
        <v>3</v>
      </c>
      <c r="AE604" s="39">
        <v>0</v>
      </c>
      <c r="AF604" s="39">
        <v>0</v>
      </c>
      <c r="AG604" s="39">
        <v>0</v>
      </c>
      <c r="AH604" s="39">
        <v>0</v>
      </c>
      <c r="AI604" s="39">
        <v>0</v>
      </c>
      <c r="AJ604" s="39">
        <v>1</v>
      </c>
    </row>
    <row r="605" spans="1:36" s="39" customFormat="1" ht="10.8" customHeight="1" x14ac:dyDescent="0.3">
      <c r="A605" s="39" t="s">
        <v>92</v>
      </c>
      <c r="B605" s="39" t="s">
        <v>101</v>
      </c>
      <c r="C605" s="207" t="s">
        <v>582</v>
      </c>
      <c r="D605" s="207"/>
      <c r="E605" s="207">
        <v>0</v>
      </c>
      <c r="F605" s="207">
        <v>0</v>
      </c>
      <c r="G605" s="207"/>
      <c r="H605" s="207">
        <v>0</v>
      </c>
      <c r="I605" s="207">
        <v>10</v>
      </c>
      <c r="J605" s="207">
        <v>10</v>
      </c>
      <c r="K605" s="207">
        <v>10</v>
      </c>
      <c r="L605" s="207">
        <v>10</v>
      </c>
      <c r="M605" s="207">
        <v>11</v>
      </c>
      <c r="N605" s="207">
        <v>12</v>
      </c>
      <c r="O605" s="207">
        <v>11</v>
      </c>
      <c r="P605" s="207">
        <v>11</v>
      </c>
      <c r="Q605" s="207">
        <v>10</v>
      </c>
      <c r="R605" s="207">
        <v>10</v>
      </c>
      <c r="S605" s="207">
        <v>0</v>
      </c>
      <c r="T605" s="207">
        <v>0</v>
      </c>
      <c r="U605" s="207">
        <v>5</v>
      </c>
      <c r="V605" s="207">
        <v>5</v>
      </c>
      <c r="W605" s="207">
        <v>5</v>
      </c>
      <c r="X605" s="207">
        <v>0</v>
      </c>
      <c r="Y605" s="207">
        <v>11</v>
      </c>
      <c r="Z605" s="207">
        <v>4</v>
      </c>
      <c r="AA605" s="207">
        <v>4</v>
      </c>
      <c r="AB605" s="207">
        <v>3</v>
      </c>
      <c r="AC605" s="207">
        <v>5</v>
      </c>
      <c r="AD605" s="207">
        <v>5</v>
      </c>
      <c r="AE605" s="207">
        <v>0</v>
      </c>
      <c r="AF605" s="207">
        <v>0</v>
      </c>
      <c r="AG605" s="207">
        <v>3</v>
      </c>
      <c r="AH605" s="207">
        <v>0</v>
      </c>
      <c r="AI605" s="207">
        <v>0</v>
      </c>
      <c r="AJ605" s="207">
        <v>2</v>
      </c>
    </row>
    <row r="606" spans="1:36" s="39" customFormat="1" ht="10.8" customHeight="1" x14ac:dyDescent="0.2">
      <c r="A606" s="39" t="s">
        <v>92</v>
      </c>
      <c r="B606" s="39" t="s">
        <v>101</v>
      </c>
      <c r="C606" s="39" t="s">
        <v>101</v>
      </c>
      <c r="D606" s="14" t="s">
        <v>338</v>
      </c>
      <c r="E606" s="39">
        <v>0</v>
      </c>
      <c r="F606" s="39">
        <v>0</v>
      </c>
      <c r="H606" s="39">
        <v>1</v>
      </c>
      <c r="I606" s="39">
        <v>12</v>
      </c>
      <c r="J606" s="39">
        <v>12</v>
      </c>
      <c r="K606" s="39">
        <v>12</v>
      </c>
      <c r="L606" s="39">
        <v>12</v>
      </c>
      <c r="M606" s="39">
        <v>13</v>
      </c>
      <c r="N606" s="39">
        <v>14</v>
      </c>
      <c r="O606" s="39">
        <v>11</v>
      </c>
      <c r="P606" s="39">
        <v>14</v>
      </c>
      <c r="Q606" s="39">
        <v>12</v>
      </c>
      <c r="R606" s="39">
        <v>12</v>
      </c>
      <c r="S606" s="39">
        <v>1</v>
      </c>
      <c r="T606" s="39">
        <v>0</v>
      </c>
      <c r="U606" s="39">
        <v>19</v>
      </c>
      <c r="V606" s="39">
        <v>18</v>
      </c>
      <c r="W606" s="39">
        <v>19</v>
      </c>
      <c r="X606" s="39">
        <v>0</v>
      </c>
      <c r="Y606" s="39">
        <v>24</v>
      </c>
      <c r="Z606" s="39">
        <v>21</v>
      </c>
      <c r="AA606" s="39">
        <v>21</v>
      </c>
      <c r="AB606" s="39">
        <v>19</v>
      </c>
      <c r="AC606" s="39">
        <v>8</v>
      </c>
      <c r="AD606" s="39">
        <v>8</v>
      </c>
      <c r="AE606" s="39">
        <v>0</v>
      </c>
      <c r="AF606" s="39">
        <v>0</v>
      </c>
      <c r="AG606" s="39">
        <v>0</v>
      </c>
      <c r="AH606" s="39">
        <v>0</v>
      </c>
      <c r="AI606" s="39">
        <v>1</v>
      </c>
      <c r="AJ606" s="39">
        <v>5</v>
      </c>
    </row>
    <row r="607" spans="1:36" s="39" customFormat="1" ht="10.8" customHeight="1" x14ac:dyDescent="0.2">
      <c r="A607" s="39" t="s">
        <v>92</v>
      </c>
      <c r="B607" s="39" t="s">
        <v>101</v>
      </c>
      <c r="C607" s="39" t="s">
        <v>101</v>
      </c>
      <c r="D607" s="14" t="s">
        <v>460</v>
      </c>
      <c r="E607" s="39">
        <v>0</v>
      </c>
      <c r="F607" s="39">
        <v>0</v>
      </c>
      <c r="H607" s="39">
        <v>0</v>
      </c>
      <c r="I607" s="39">
        <v>16</v>
      </c>
      <c r="J607" s="39">
        <v>16</v>
      </c>
      <c r="K607" s="39">
        <v>16</v>
      </c>
      <c r="L607" s="39">
        <v>16</v>
      </c>
      <c r="M607" s="39">
        <v>17</v>
      </c>
      <c r="N607" s="39">
        <v>17</v>
      </c>
      <c r="O607" s="39">
        <v>17</v>
      </c>
      <c r="P607" s="39">
        <v>18</v>
      </c>
      <c r="Q607" s="39">
        <v>8</v>
      </c>
      <c r="R607" s="39">
        <v>8</v>
      </c>
      <c r="S607" s="39">
        <v>0</v>
      </c>
      <c r="T607" s="39">
        <v>0</v>
      </c>
      <c r="U607" s="39">
        <v>12</v>
      </c>
      <c r="V607" s="39">
        <v>13</v>
      </c>
      <c r="W607" s="39">
        <v>13</v>
      </c>
      <c r="X607" s="39">
        <v>0</v>
      </c>
      <c r="Y607" s="39">
        <v>11</v>
      </c>
      <c r="Z607" s="39">
        <v>13</v>
      </c>
      <c r="AA607" s="39">
        <v>14</v>
      </c>
      <c r="AB607" s="39">
        <v>13</v>
      </c>
      <c r="AC607" s="39">
        <v>11</v>
      </c>
      <c r="AD607" s="39">
        <v>12</v>
      </c>
      <c r="AE607" s="39">
        <v>0</v>
      </c>
      <c r="AF607" s="39">
        <v>0</v>
      </c>
      <c r="AG607" s="39">
        <v>8</v>
      </c>
      <c r="AH607" s="39">
        <v>0</v>
      </c>
      <c r="AI607" s="39">
        <v>0</v>
      </c>
      <c r="AJ607" s="39">
        <v>4</v>
      </c>
    </row>
    <row r="608" spans="1:36" s="39" customFormat="1" ht="10.8" customHeight="1" x14ac:dyDescent="0.2">
      <c r="A608" s="39" t="s">
        <v>92</v>
      </c>
      <c r="B608" s="39" t="s">
        <v>101</v>
      </c>
      <c r="C608" s="39" t="s">
        <v>101</v>
      </c>
      <c r="D608" s="14" t="s">
        <v>478</v>
      </c>
      <c r="E608" s="39">
        <v>0</v>
      </c>
      <c r="F608" s="39">
        <v>0</v>
      </c>
      <c r="H608" s="39">
        <v>0</v>
      </c>
      <c r="I608" s="39">
        <v>12</v>
      </c>
      <c r="J608" s="39">
        <v>12</v>
      </c>
      <c r="K608" s="39">
        <v>12</v>
      </c>
      <c r="L608" s="39">
        <v>12</v>
      </c>
      <c r="M608" s="39">
        <v>15</v>
      </c>
      <c r="N608" s="39">
        <v>15</v>
      </c>
      <c r="O608" s="39">
        <v>15</v>
      </c>
      <c r="P608" s="39">
        <v>15</v>
      </c>
      <c r="Q608" s="39">
        <v>12</v>
      </c>
      <c r="R608" s="39">
        <v>12</v>
      </c>
      <c r="S608" s="39">
        <v>0</v>
      </c>
      <c r="T608" s="39">
        <v>0</v>
      </c>
      <c r="U608" s="39">
        <v>15</v>
      </c>
      <c r="V608" s="39">
        <v>15</v>
      </c>
      <c r="W608" s="39">
        <v>15</v>
      </c>
      <c r="X608" s="39">
        <v>0</v>
      </c>
      <c r="Y608" s="39">
        <v>12</v>
      </c>
      <c r="Z608" s="39">
        <v>15</v>
      </c>
      <c r="AA608" s="39">
        <v>15</v>
      </c>
      <c r="AB608" s="39">
        <v>15</v>
      </c>
      <c r="AC608" s="39">
        <v>10</v>
      </c>
      <c r="AD608" s="39">
        <v>8</v>
      </c>
      <c r="AE608" s="39">
        <v>15</v>
      </c>
      <c r="AF608" s="39">
        <v>0</v>
      </c>
      <c r="AG608" s="39">
        <v>1</v>
      </c>
      <c r="AH608" s="39">
        <v>0</v>
      </c>
      <c r="AI608" s="39">
        <v>3</v>
      </c>
      <c r="AJ608" s="39">
        <v>5</v>
      </c>
    </row>
    <row r="609" spans="1:36" s="39" customFormat="1" ht="10.8" customHeight="1" x14ac:dyDescent="0.2">
      <c r="A609" s="39" t="s">
        <v>92</v>
      </c>
      <c r="B609" s="39" t="s">
        <v>101</v>
      </c>
      <c r="C609" s="39" t="s">
        <v>101</v>
      </c>
      <c r="D609" s="14" t="s">
        <v>721</v>
      </c>
      <c r="E609" s="39">
        <v>0</v>
      </c>
      <c r="F609" s="39">
        <v>0</v>
      </c>
      <c r="H609" s="39">
        <v>0</v>
      </c>
      <c r="I609" s="39">
        <v>7</v>
      </c>
      <c r="J609" s="39">
        <v>6</v>
      </c>
      <c r="K609" s="39">
        <v>7</v>
      </c>
      <c r="L609" s="39">
        <v>7</v>
      </c>
      <c r="M609" s="39">
        <v>8</v>
      </c>
      <c r="N609" s="39">
        <v>8</v>
      </c>
      <c r="O609" s="39">
        <v>8</v>
      </c>
      <c r="P609" s="39">
        <v>8</v>
      </c>
      <c r="Q609" s="39">
        <v>4</v>
      </c>
      <c r="R609" s="39">
        <v>4</v>
      </c>
      <c r="S609" s="39">
        <v>0</v>
      </c>
      <c r="T609" s="39">
        <v>0</v>
      </c>
      <c r="U609" s="39">
        <v>4</v>
      </c>
      <c r="V609" s="39">
        <v>3</v>
      </c>
      <c r="W609" s="39">
        <v>3</v>
      </c>
      <c r="X609" s="39">
        <v>0</v>
      </c>
      <c r="Y609" s="39">
        <v>10</v>
      </c>
      <c r="Z609" s="39">
        <v>6</v>
      </c>
      <c r="AA609" s="39">
        <v>7</v>
      </c>
      <c r="AB609" s="39">
        <v>7</v>
      </c>
      <c r="AC609" s="39">
        <v>2</v>
      </c>
      <c r="AD609" s="39">
        <v>2</v>
      </c>
      <c r="AE609" s="39">
        <v>9</v>
      </c>
      <c r="AF609" s="39">
        <v>0</v>
      </c>
      <c r="AG609" s="39">
        <v>49</v>
      </c>
      <c r="AH609" s="39">
        <v>0</v>
      </c>
      <c r="AI609" s="39">
        <v>2</v>
      </c>
      <c r="AJ609" s="39">
        <v>2</v>
      </c>
    </row>
    <row r="610" spans="1:36" s="39" customFormat="1" ht="10.8" customHeight="1" x14ac:dyDescent="0.3">
      <c r="A610" s="39" t="s">
        <v>92</v>
      </c>
      <c r="B610" s="39" t="s">
        <v>101</v>
      </c>
      <c r="C610" s="207" t="s">
        <v>341</v>
      </c>
      <c r="D610" s="207"/>
      <c r="E610" s="207">
        <v>0</v>
      </c>
      <c r="F610" s="207">
        <v>0</v>
      </c>
      <c r="G610" s="207"/>
      <c r="H610" s="207">
        <v>1</v>
      </c>
      <c r="I610" s="207">
        <v>47</v>
      </c>
      <c r="J610" s="207">
        <v>46</v>
      </c>
      <c r="K610" s="207">
        <v>47</v>
      </c>
      <c r="L610" s="207">
        <v>47</v>
      </c>
      <c r="M610" s="207">
        <v>53</v>
      </c>
      <c r="N610" s="207">
        <v>54</v>
      </c>
      <c r="O610" s="207">
        <v>51</v>
      </c>
      <c r="P610" s="207">
        <v>55</v>
      </c>
      <c r="Q610" s="207">
        <v>36</v>
      </c>
      <c r="R610" s="207">
        <v>36</v>
      </c>
      <c r="S610" s="207">
        <v>1</v>
      </c>
      <c r="T610" s="207">
        <v>0</v>
      </c>
      <c r="U610" s="207">
        <v>50</v>
      </c>
      <c r="V610" s="207">
        <v>49</v>
      </c>
      <c r="W610" s="207">
        <v>50</v>
      </c>
      <c r="X610" s="207">
        <v>0</v>
      </c>
      <c r="Y610" s="207">
        <v>57</v>
      </c>
      <c r="Z610" s="207">
        <v>55</v>
      </c>
      <c r="AA610" s="207">
        <v>57</v>
      </c>
      <c r="AB610" s="207">
        <v>54</v>
      </c>
      <c r="AC610" s="207">
        <v>31</v>
      </c>
      <c r="AD610" s="207">
        <v>30</v>
      </c>
      <c r="AE610" s="207">
        <v>24</v>
      </c>
      <c r="AF610" s="207">
        <v>0</v>
      </c>
      <c r="AG610" s="207">
        <v>58</v>
      </c>
      <c r="AH610" s="207">
        <v>0</v>
      </c>
      <c r="AI610" s="207">
        <v>6</v>
      </c>
      <c r="AJ610" s="207">
        <v>16</v>
      </c>
    </row>
    <row r="611" spans="1:36" s="39" customFormat="1" ht="10.8" customHeight="1" x14ac:dyDescent="0.2">
      <c r="A611" s="39" t="s">
        <v>92</v>
      </c>
      <c r="B611" s="39" t="s">
        <v>101</v>
      </c>
      <c r="C611" s="39" t="s">
        <v>104</v>
      </c>
      <c r="D611" s="14" t="s">
        <v>338</v>
      </c>
      <c r="E611" s="39">
        <v>0</v>
      </c>
      <c r="F611" s="39">
        <v>0</v>
      </c>
      <c r="H611" s="39">
        <v>0</v>
      </c>
      <c r="I611" s="39">
        <v>2</v>
      </c>
      <c r="J611" s="39">
        <v>2</v>
      </c>
      <c r="K611" s="39">
        <v>2</v>
      </c>
      <c r="L611" s="39">
        <v>2</v>
      </c>
      <c r="M611" s="39">
        <v>2</v>
      </c>
      <c r="N611" s="39">
        <v>1</v>
      </c>
      <c r="O611" s="39">
        <v>2</v>
      </c>
      <c r="P611" s="39">
        <v>2</v>
      </c>
      <c r="Q611" s="39">
        <v>3</v>
      </c>
      <c r="R611" s="39">
        <v>3</v>
      </c>
      <c r="S611" s="39">
        <v>0</v>
      </c>
      <c r="T611" s="39">
        <v>0</v>
      </c>
      <c r="U611" s="39">
        <v>2</v>
      </c>
      <c r="V611" s="39">
        <v>1</v>
      </c>
      <c r="W611" s="39">
        <v>2</v>
      </c>
      <c r="X611" s="39">
        <v>0</v>
      </c>
      <c r="Y611" s="39">
        <v>3</v>
      </c>
      <c r="Z611" s="39">
        <v>1</v>
      </c>
      <c r="AA611" s="39">
        <v>1</v>
      </c>
      <c r="AB611" s="39">
        <v>1</v>
      </c>
      <c r="AC611" s="39">
        <v>3</v>
      </c>
      <c r="AD611" s="39">
        <v>3</v>
      </c>
      <c r="AE611" s="39">
        <v>0</v>
      </c>
      <c r="AF611" s="39">
        <v>3</v>
      </c>
      <c r="AG611" s="39">
        <v>1</v>
      </c>
      <c r="AH611" s="39">
        <v>0</v>
      </c>
      <c r="AI611" s="39">
        <v>0</v>
      </c>
      <c r="AJ611" s="39">
        <v>1</v>
      </c>
    </row>
    <row r="612" spans="1:36" s="39" customFormat="1" ht="10.8" customHeight="1" x14ac:dyDescent="0.2">
      <c r="A612" s="39" t="s">
        <v>92</v>
      </c>
      <c r="B612" s="39" t="s">
        <v>101</v>
      </c>
      <c r="C612" s="39" t="s">
        <v>104</v>
      </c>
      <c r="D612" s="14" t="s">
        <v>460</v>
      </c>
      <c r="E612" s="39">
        <v>0</v>
      </c>
      <c r="F612" s="39">
        <v>0</v>
      </c>
      <c r="H612" s="39">
        <v>0</v>
      </c>
      <c r="I612" s="39">
        <v>2</v>
      </c>
      <c r="J612" s="39">
        <v>2</v>
      </c>
      <c r="K612" s="39">
        <v>2</v>
      </c>
      <c r="L612" s="39">
        <v>2</v>
      </c>
      <c r="M612" s="39">
        <v>1</v>
      </c>
      <c r="N612" s="39">
        <v>1</v>
      </c>
      <c r="O612" s="39">
        <v>1</v>
      </c>
      <c r="P612" s="39">
        <v>1</v>
      </c>
      <c r="Q612" s="39">
        <v>3</v>
      </c>
      <c r="R612" s="39">
        <v>3</v>
      </c>
      <c r="S612" s="39">
        <v>0</v>
      </c>
      <c r="T612" s="39">
        <v>0</v>
      </c>
      <c r="U612" s="39">
        <v>2</v>
      </c>
      <c r="V612" s="39">
        <v>2</v>
      </c>
      <c r="W612" s="39">
        <v>2</v>
      </c>
      <c r="X612" s="39">
        <v>0</v>
      </c>
      <c r="Y612" s="39">
        <v>1</v>
      </c>
      <c r="Z612" s="39">
        <v>2</v>
      </c>
      <c r="AA612" s="39">
        <v>4</v>
      </c>
      <c r="AB612" s="39">
        <v>4</v>
      </c>
      <c r="AC612" s="39">
        <v>2</v>
      </c>
      <c r="AD612" s="39">
        <v>2</v>
      </c>
      <c r="AE612" s="39">
        <v>0</v>
      </c>
      <c r="AF612" s="39">
        <v>0</v>
      </c>
      <c r="AG612" s="39">
        <v>3</v>
      </c>
      <c r="AH612" s="39">
        <v>0</v>
      </c>
      <c r="AI612" s="39">
        <v>0</v>
      </c>
      <c r="AJ612" s="39">
        <v>0</v>
      </c>
    </row>
    <row r="613" spans="1:36" s="39" customFormat="1" ht="10.8" customHeight="1" x14ac:dyDescent="0.2">
      <c r="A613" s="39" t="s">
        <v>92</v>
      </c>
      <c r="B613" s="39" t="s">
        <v>101</v>
      </c>
      <c r="C613" s="39" t="s">
        <v>104</v>
      </c>
      <c r="D613" s="14" t="s">
        <v>478</v>
      </c>
      <c r="E613" s="39">
        <v>0</v>
      </c>
      <c r="F613" s="39">
        <v>0</v>
      </c>
      <c r="H613" s="39">
        <v>0</v>
      </c>
      <c r="I613" s="39">
        <v>4</v>
      </c>
      <c r="J613" s="39">
        <v>4</v>
      </c>
      <c r="K613" s="39">
        <v>4</v>
      </c>
      <c r="L613" s="39">
        <v>4</v>
      </c>
      <c r="M613" s="39">
        <v>3</v>
      </c>
      <c r="N613" s="39">
        <v>3</v>
      </c>
      <c r="O613" s="39">
        <v>3</v>
      </c>
      <c r="P613" s="39">
        <v>3</v>
      </c>
      <c r="Q613" s="39">
        <v>3</v>
      </c>
      <c r="R613" s="39">
        <v>3</v>
      </c>
      <c r="S613" s="39">
        <v>0</v>
      </c>
      <c r="T613" s="39">
        <v>0</v>
      </c>
      <c r="U613" s="39">
        <v>4</v>
      </c>
      <c r="V613" s="39">
        <v>3</v>
      </c>
      <c r="W613" s="39">
        <v>4</v>
      </c>
      <c r="X613" s="39">
        <v>0</v>
      </c>
      <c r="Y613" s="39">
        <v>4</v>
      </c>
      <c r="Z613" s="39">
        <v>1</v>
      </c>
      <c r="AA613" s="39">
        <v>2</v>
      </c>
      <c r="AB613" s="39">
        <v>1</v>
      </c>
      <c r="AC613" s="39">
        <v>5</v>
      </c>
      <c r="AD613" s="39">
        <v>5</v>
      </c>
      <c r="AE613" s="39">
        <v>7</v>
      </c>
      <c r="AF613" s="39">
        <v>0</v>
      </c>
      <c r="AG613" s="39">
        <v>6</v>
      </c>
      <c r="AH613" s="39">
        <v>0</v>
      </c>
      <c r="AI613" s="39">
        <v>0</v>
      </c>
      <c r="AJ613" s="39">
        <v>4</v>
      </c>
    </row>
    <row r="614" spans="1:36" s="39" customFormat="1" ht="10.8" customHeight="1" x14ac:dyDescent="0.2">
      <c r="A614" s="39" t="s">
        <v>92</v>
      </c>
      <c r="B614" s="39" t="s">
        <v>101</v>
      </c>
      <c r="C614" s="39" t="s">
        <v>104</v>
      </c>
      <c r="D614" s="14" t="s">
        <v>721</v>
      </c>
      <c r="E614" s="39">
        <v>0</v>
      </c>
      <c r="F614" s="39">
        <v>0</v>
      </c>
      <c r="H614" s="39">
        <v>0</v>
      </c>
      <c r="I614" s="39">
        <v>1</v>
      </c>
      <c r="J614" s="39">
        <v>1</v>
      </c>
      <c r="K614" s="39">
        <v>1</v>
      </c>
      <c r="L614" s="39">
        <v>1</v>
      </c>
      <c r="M614" s="39">
        <v>0</v>
      </c>
      <c r="N614" s="39">
        <v>0</v>
      </c>
      <c r="O614" s="39">
        <v>0</v>
      </c>
      <c r="P614" s="39">
        <v>0</v>
      </c>
      <c r="Q614" s="39">
        <v>1</v>
      </c>
      <c r="R614" s="39">
        <v>1</v>
      </c>
      <c r="S614" s="39">
        <v>0</v>
      </c>
      <c r="T614" s="39">
        <v>0</v>
      </c>
      <c r="U614" s="39">
        <v>0</v>
      </c>
      <c r="V614" s="39">
        <v>1</v>
      </c>
      <c r="W614" s="39">
        <v>0</v>
      </c>
      <c r="X614" s="39">
        <v>0</v>
      </c>
      <c r="Y614" s="39">
        <v>0</v>
      </c>
      <c r="Z614" s="39">
        <v>0</v>
      </c>
      <c r="AA614" s="39">
        <v>1</v>
      </c>
      <c r="AB614" s="39">
        <v>0</v>
      </c>
      <c r="AC614" s="39">
        <v>3</v>
      </c>
      <c r="AD614" s="39">
        <v>2</v>
      </c>
      <c r="AE614" s="39">
        <v>0</v>
      </c>
      <c r="AF614" s="39">
        <v>0</v>
      </c>
      <c r="AG614" s="39">
        <v>3</v>
      </c>
      <c r="AH614" s="39">
        <v>0</v>
      </c>
      <c r="AI614" s="39">
        <v>0</v>
      </c>
      <c r="AJ614" s="39">
        <v>0</v>
      </c>
    </row>
    <row r="615" spans="1:36" s="39" customFormat="1" ht="10.8" customHeight="1" x14ac:dyDescent="0.3">
      <c r="A615" s="39" t="s">
        <v>92</v>
      </c>
      <c r="B615" s="39" t="s">
        <v>101</v>
      </c>
      <c r="C615" s="207" t="s">
        <v>583</v>
      </c>
      <c r="D615" s="207"/>
      <c r="E615" s="207">
        <v>0</v>
      </c>
      <c r="F615" s="207">
        <v>0</v>
      </c>
      <c r="G615" s="207"/>
      <c r="H615" s="207">
        <v>0</v>
      </c>
      <c r="I615" s="207">
        <v>9</v>
      </c>
      <c r="J615" s="207">
        <v>9</v>
      </c>
      <c r="K615" s="207">
        <v>9</v>
      </c>
      <c r="L615" s="207">
        <v>9</v>
      </c>
      <c r="M615" s="207">
        <v>6</v>
      </c>
      <c r="N615" s="207">
        <v>5</v>
      </c>
      <c r="O615" s="207">
        <v>6</v>
      </c>
      <c r="P615" s="207">
        <v>6</v>
      </c>
      <c r="Q615" s="207">
        <v>10</v>
      </c>
      <c r="R615" s="207">
        <v>10</v>
      </c>
      <c r="S615" s="207">
        <v>0</v>
      </c>
      <c r="T615" s="207">
        <v>0</v>
      </c>
      <c r="U615" s="207">
        <v>8</v>
      </c>
      <c r="V615" s="207">
        <v>7</v>
      </c>
      <c r="W615" s="207">
        <v>8</v>
      </c>
      <c r="X615" s="207">
        <v>0</v>
      </c>
      <c r="Y615" s="207">
        <v>8</v>
      </c>
      <c r="Z615" s="207">
        <v>4</v>
      </c>
      <c r="AA615" s="207">
        <v>8</v>
      </c>
      <c r="AB615" s="207">
        <v>6</v>
      </c>
      <c r="AC615" s="207">
        <v>13</v>
      </c>
      <c r="AD615" s="207">
        <v>12</v>
      </c>
      <c r="AE615" s="207">
        <v>7</v>
      </c>
      <c r="AF615" s="207">
        <v>3</v>
      </c>
      <c r="AG615" s="207">
        <v>13</v>
      </c>
      <c r="AH615" s="207">
        <v>0</v>
      </c>
      <c r="AI615" s="207">
        <v>0</v>
      </c>
      <c r="AJ615" s="207">
        <v>5</v>
      </c>
    </row>
    <row r="616" spans="1:36" s="39" customFormat="1" ht="10.8" customHeight="1" x14ac:dyDescent="0.2">
      <c r="A616" s="39" t="s">
        <v>92</v>
      </c>
      <c r="B616" s="39" t="s">
        <v>101</v>
      </c>
      <c r="C616" s="39" t="s">
        <v>103</v>
      </c>
      <c r="D616" s="14" t="s">
        <v>338</v>
      </c>
      <c r="E616" s="39">
        <v>0</v>
      </c>
      <c r="F616" s="39">
        <v>0</v>
      </c>
      <c r="H616" s="39">
        <v>0</v>
      </c>
      <c r="I616" s="39">
        <v>2</v>
      </c>
      <c r="J616" s="39">
        <v>2</v>
      </c>
      <c r="K616" s="39">
        <v>2</v>
      </c>
      <c r="L616" s="39">
        <v>2</v>
      </c>
      <c r="M616" s="39">
        <v>3</v>
      </c>
      <c r="N616" s="39">
        <v>3</v>
      </c>
      <c r="O616" s="39">
        <v>3</v>
      </c>
      <c r="P616" s="39">
        <v>3</v>
      </c>
      <c r="Q616" s="39">
        <v>4</v>
      </c>
      <c r="R616" s="39">
        <v>4</v>
      </c>
      <c r="S616" s="39">
        <v>0</v>
      </c>
      <c r="T616" s="39">
        <v>0</v>
      </c>
      <c r="U616" s="39">
        <v>2</v>
      </c>
      <c r="V616" s="39">
        <v>2</v>
      </c>
      <c r="W616" s="39">
        <v>2</v>
      </c>
      <c r="X616" s="39">
        <v>0</v>
      </c>
      <c r="Y616" s="39">
        <v>0</v>
      </c>
      <c r="Z616" s="39">
        <v>2</v>
      </c>
      <c r="AA616" s="39">
        <v>2</v>
      </c>
      <c r="AB616" s="39">
        <v>2</v>
      </c>
      <c r="AC616" s="39">
        <v>0</v>
      </c>
      <c r="AD616" s="39">
        <v>0</v>
      </c>
      <c r="AE616" s="39">
        <v>0</v>
      </c>
      <c r="AF616" s="39">
        <v>0</v>
      </c>
      <c r="AG616" s="39">
        <v>0</v>
      </c>
      <c r="AH616" s="39">
        <v>0</v>
      </c>
      <c r="AI616" s="39">
        <v>0</v>
      </c>
      <c r="AJ616" s="39">
        <v>0</v>
      </c>
    </row>
    <row r="617" spans="1:36" s="39" customFormat="1" ht="10.8" customHeight="1" x14ac:dyDescent="0.2">
      <c r="A617" s="39" t="s">
        <v>92</v>
      </c>
      <c r="B617" s="39" t="s">
        <v>101</v>
      </c>
      <c r="C617" s="39" t="s">
        <v>103</v>
      </c>
      <c r="D617" s="14" t="s">
        <v>460</v>
      </c>
      <c r="E617" s="39">
        <v>0</v>
      </c>
      <c r="F617" s="39">
        <v>0</v>
      </c>
      <c r="H617" s="39">
        <v>0</v>
      </c>
      <c r="I617" s="39">
        <v>2</v>
      </c>
      <c r="J617" s="39">
        <v>2</v>
      </c>
      <c r="K617" s="39">
        <v>2</v>
      </c>
      <c r="L617" s="39">
        <v>2</v>
      </c>
      <c r="M617" s="39">
        <v>4</v>
      </c>
      <c r="N617" s="39">
        <v>4</v>
      </c>
      <c r="O617" s="39">
        <v>4</v>
      </c>
      <c r="P617" s="39">
        <v>4</v>
      </c>
      <c r="Q617" s="39">
        <v>3</v>
      </c>
      <c r="R617" s="39">
        <v>3</v>
      </c>
      <c r="S617" s="39">
        <v>0</v>
      </c>
      <c r="T617" s="39">
        <v>0</v>
      </c>
      <c r="U617" s="39">
        <v>5</v>
      </c>
      <c r="V617" s="39">
        <v>5</v>
      </c>
      <c r="W617" s="39">
        <v>5</v>
      </c>
      <c r="X617" s="39">
        <v>0</v>
      </c>
      <c r="Y617" s="39">
        <v>4</v>
      </c>
      <c r="Z617" s="39">
        <v>3</v>
      </c>
      <c r="AA617" s="39">
        <v>3</v>
      </c>
      <c r="AB617" s="39">
        <v>3</v>
      </c>
      <c r="AC617" s="39">
        <v>3</v>
      </c>
      <c r="AD617" s="39">
        <v>2</v>
      </c>
      <c r="AE617" s="39">
        <v>0</v>
      </c>
      <c r="AF617" s="39">
        <v>0</v>
      </c>
      <c r="AG617" s="39">
        <v>9</v>
      </c>
      <c r="AH617" s="39">
        <v>0</v>
      </c>
      <c r="AI617" s="39">
        <v>0</v>
      </c>
      <c r="AJ617" s="39">
        <v>3</v>
      </c>
    </row>
    <row r="618" spans="1:36" s="39" customFormat="1" ht="10.8" customHeight="1" x14ac:dyDescent="0.2">
      <c r="A618" s="39" t="s">
        <v>92</v>
      </c>
      <c r="B618" s="39" t="s">
        <v>101</v>
      </c>
      <c r="C618" s="39" t="s">
        <v>103</v>
      </c>
      <c r="D618" s="14" t="s">
        <v>478</v>
      </c>
      <c r="E618" s="39">
        <v>0</v>
      </c>
      <c r="F618" s="39">
        <v>0</v>
      </c>
      <c r="H618" s="39">
        <v>0</v>
      </c>
      <c r="I618" s="39">
        <v>5</v>
      </c>
      <c r="J618" s="39">
        <v>5</v>
      </c>
      <c r="K618" s="39">
        <v>5</v>
      </c>
      <c r="L618" s="39">
        <v>5</v>
      </c>
      <c r="M618" s="39">
        <v>2</v>
      </c>
      <c r="N618" s="39">
        <v>2</v>
      </c>
      <c r="O618" s="39">
        <v>2</v>
      </c>
      <c r="P618" s="39">
        <v>2</v>
      </c>
      <c r="Q618" s="39">
        <v>4</v>
      </c>
      <c r="R618" s="39">
        <v>4</v>
      </c>
      <c r="S618" s="39">
        <v>0</v>
      </c>
      <c r="T618" s="39">
        <v>0</v>
      </c>
      <c r="U618" s="39">
        <v>4</v>
      </c>
      <c r="V618" s="39">
        <v>4</v>
      </c>
      <c r="W618" s="39">
        <v>3</v>
      </c>
      <c r="X618" s="39">
        <v>0</v>
      </c>
      <c r="Y618" s="39">
        <v>2</v>
      </c>
      <c r="Z618" s="39">
        <v>1</v>
      </c>
      <c r="AA618" s="39">
        <v>1</v>
      </c>
      <c r="AB618" s="39">
        <v>1</v>
      </c>
      <c r="AC618" s="39">
        <v>1</v>
      </c>
      <c r="AD618" s="39">
        <v>1</v>
      </c>
      <c r="AE618" s="39">
        <v>12</v>
      </c>
      <c r="AF618" s="39">
        <v>0</v>
      </c>
      <c r="AG618" s="39">
        <v>0</v>
      </c>
      <c r="AH618" s="39">
        <v>0</v>
      </c>
      <c r="AI618" s="39">
        <v>0</v>
      </c>
      <c r="AJ618" s="39">
        <v>0</v>
      </c>
    </row>
    <row r="619" spans="1:36" s="39" customFormat="1" ht="10.8" customHeight="1" x14ac:dyDescent="0.2">
      <c r="A619" s="39" t="s">
        <v>92</v>
      </c>
      <c r="B619" s="39" t="s">
        <v>101</v>
      </c>
      <c r="C619" s="39" t="s">
        <v>103</v>
      </c>
      <c r="D619" s="14" t="s">
        <v>721</v>
      </c>
      <c r="E619" s="39">
        <v>0</v>
      </c>
      <c r="F619" s="39">
        <v>0</v>
      </c>
      <c r="H619" s="39">
        <v>0</v>
      </c>
      <c r="I619" s="39">
        <v>1</v>
      </c>
      <c r="J619" s="39">
        <v>1</v>
      </c>
      <c r="K619" s="39">
        <v>1</v>
      </c>
      <c r="L619" s="39">
        <v>1</v>
      </c>
      <c r="M619" s="39">
        <v>0</v>
      </c>
      <c r="N619" s="39">
        <v>0</v>
      </c>
      <c r="O619" s="39">
        <v>0</v>
      </c>
      <c r="P619" s="39">
        <v>0</v>
      </c>
      <c r="Q619" s="39">
        <v>1</v>
      </c>
      <c r="R619" s="39">
        <v>1</v>
      </c>
      <c r="S619" s="39">
        <v>0</v>
      </c>
      <c r="T619" s="39">
        <v>0</v>
      </c>
      <c r="U619" s="39">
        <v>3</v>
      </c>
      <c r="V619" s="39">
        <v>3</v>
      </c>
      <c r="W619" s="39">
        <v>3</v>
      </c>
      <c r="X619" s="39">
        <v>0</v>
      </c>
      <c r="Y619" s="39">
        <v>1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10</v>
      </c>
      <c r="AF619" s="39">
        <v>0</v>
      </c>
      <c r="AG619" s="39">
        <v>26</v>
      </c>
      <c r="AH619" s="39">
        <v>0</v>
      </c>
      <c r="AI619" s="39">
        <v>0</v>
      </c>
      <c r="AJ619" s="39">
        <v>0</v>
      </c>
    </row>
    <row r="620" spans="1:36" s="39" customFormat="1" ht="10.8" customHeight="1" x14ac:dyDescent="0.3">
      <c r="A620" s="39" t="s">
        <v>92</v>
      </c>
      <c r="B620" s="39" t="s">
        <v>101</v>
      </c>
      <c r="C620" s="207" t="s">
        <v>584</v>
      </c>
      <c r="D620" s="207"/>
      <c r="E620" s="207">
        <v>0</v>
      </c>
      <c r="F620" s="207">
        <v>0</v>
      </c>
      <c r="G620" s="207"/>
      <c r="H620" s="207">
        <v>0</v>
      </c>
      <c r="I620" s="207">
        <v>10</v>
      </c>
      <c r="J620" s="207">
        <v>10</v>
      </c>
      <c r="K620" s="207">
        <v>10</v>
      </c>
      <c r="L620" s="207">
        <v>10</v>
      </c>
      <c r="M620" s="207">
        <v>9</v>
      </c>
      <c r="N620" s="207">
        <v>9</v>
      </c>
      <c r="O620" s="207">
        <v>9</v>
      </c>
      <c r="P620" s="207">
        <v>9</v>
      </c>
      <c r="Q620" s="207">
        <v>12</v>
      </c>
      <c r="R620" s="207">
        <v>12</v>
      </c>
      <c r="S620" s="207">
        <v>0</v>
      </c>
      <c r="T620" s="207">
        <v>0</v>
      </c>
      <c r="U620" s="207">
        <v>14</v>
      </c>
      <c r="V620" s="207">
        <v>14</v>
      </c>
      <c r="W620" s="207">
        <v>13</v>
      </c>
      <c r="X620" s="207">
        <v>0</v>
      </c>
      <c r="Y620" s="207">
        <v>7</v>
      </c>
      <c r="Z620" s="207">
        <v>6</v>
      </c>
      <c r="AA620" s="207">
        <v>6</v>
      </c>
      <c r="AB620" s="207">
        <v>6</v>
      </c>
      <c r="AC620" s="207">
        <v>4</v>
      </c>
      <c r="AD620" s="207">
        <v>3</v>
      </c>
      <c r="AE620" s="207">
        <v>22</v>
      </c>
      <c r="AF620" s="207">
        <v>0</v>
      </c>
      <c r="AG620" s="207">
        <v>35</v>
      </c>
      <c r="AH620" s="207">
        <v>0</v>
      </c>
      <c r="AI620" s="207">
        <v>0</v>
      </c>
      <c r="AJ620" s="207">
        <v>3</v>
      </c>
    </row>
    <row r="621" spans="1:36" s="39" customFormat="1" ht="10.8" customHeight="1" x14ac:dyDescent="0.3">
      <c r="A621" s="39" t="s">
        <v>92</v>
      </c>
      <c r="B621" s="208" t="s">
        <v>341</v>
      </c>
      <c r="C621" s="208"/>
      <c r="D621" s="208"/>
      <c r="E621" s="208">
        <v>0</v>
      </c>
      <c r="F621" s="208">
        <v>0</v>
      </c>
      <c r="G621" s="208"/>
      <c r="H621" s="208">
        <v>1</v>
      </c>
      <c r="I621" s="208">
        <v>76</v>
      </c>
      <c r="J621" s="208">
        <v>75</v>
      </c>
      <c r="K621" s="208">
        <v>76</v>
      </c>
      <c r="L621" s="208">
        <v>76</v>
      </c>
      <c r="M621" s="208">
        <v>79</v>
      </c>
      <c r="N621" s="208">
        <v>80</v>
      </c>
      <c r="O621" s="208">
        <v>77</v>
      </c>
      <c r="P621" s="208">
        <v>81</v>
      </c>
      <c r="Q621" s="208">
        <v>68</v>
      </c>
      <c r="R621" s="208">
        <v>68</v>
      </c>
      <c r="S621" s="208">
        <v>1</v>
      </c>
      <c r="T621" s="208">
        <v>0</v>
      </c>
      <c r="U621" s="208">
        <v>77</v>
      </c>
      <c r="V621" s="208">
        <v>75</v>
      </c>
      <c r="W621" s="208">
        <v>76</v>
      </c>
      <c r="X621" s="208">
        <v>0</v>
      </c>
      <c r="Y621" s="208">
        <v>83</v>
      </c>
      <c r="Z621" s="208">
        <v>69</v>
      </c>
      <c r="AA621" s="208">
        <v>75</v>
      </c>
      <c r="AB621" s="208">
        <v>69</v>
      </c>
      <c r="AC621" s="208">
        <v>53</v>
      </c>
      <c r="AD621" s="208">
        <v>50</v>
      </c>
      <c r="AE621" s="208">
        <v>53</v>
      </c>
      <c r="AF621" s="208">
        <v>3</v>
      </c>
      <c r="AG621" s="208">
        <v>109</v>
      </c>
      <c r="AH621" s="208">
        <v>0</v>
      </c>
      <c r="AI621" s="208">
        <v>6</v>
      </c>
      <c r="AJ621" s="208">
        <v>26</v>
      </c>
    </row>
    <row r="622" spans="1:36" s="39" customFormat="1" ht="10.8" customHeight="1" x14ac:dyDescent="0.2">
      <c r="A622" s="39" t="s">
        <v>92</v>
      </c>
      <c r="B622" s="39" t="s">
        <v>141</v>
      </c>
      <c r="C622" s="39" t="s">
        <v>156</v>
      </c>
      <c r="D622" s="14" t="s">
        <v>338</v>
      </c>
      <c r="E622" s="39">
        <v>0</v>
      </c>
      <c r="F622" s="39">
        <v>0</v>
      </c>
      <c r="H622" s="39">
        <v>0</v>
      </c>
      <c r="I622" s="39">
        <v>5</v>
      </c>
      <c r="J622" s="39">
        <v>5</v>
      </c>
      <c r="K622" s="39">
        <v>5</v>
      </c>
      <c r="L622" s="39">
        <v>5</v>
      </c>
      <c r="M622" s="39">
        <v>3</v>
      </c>
      <c r="N622" s="39">
        <v>3</v>
      </c>
      <c r="O622" s="39">
        <v>3</v>
      </c>
      <c r="P622" s="39">
        <v>3</v>
      </c>
      <c r="Q622" s="39">
        <v>0</v>
      </c>
      <c r="R622" s="39">
        <v>0</v>
      </c>
      <c r="S622" s="39">
        <v>0</v>
      </c>
      <c r="T622" s="39">
        <v>0</v>
      </c>
      <c r="U622" s="39">
        <v>1</v>
      </c>
      <c r="V622" s="39">
        <v>1</v>
      </c>
      <c r="W622" s="39">
        <v>1</v>
      </c>
      <c r="X622" s="39">
        <v>0</v>
      </c>
      <c r="Y622" s="39">
        <v>3</v>
      </c>
      <c r="Z622" s="39">
        <v>1</v>
      </c>
      <c r="AA622" s="39">
        <v>1</v>
      </c>
      <c r="AB622" s="39">
        <v>1</v>
      </c>
      <c r="AC622" s="39">
        <v>3</v>
      </c>
      <c r="AD622" s="39">
        <v>3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1</v>
      </c>
    </row>
    <row r="623" spans="1:36" s="39" customFormat="1" ht="10.8" customHeight="1" x14ac:dyDescent="0.2">
      <c r="A623" s="39" t="s">
        <v>92</v>
      </c>
      <c r="B623" s="39" t="s">
        <v>141</v>
      </c>
      <c r="C623" s="39" t="s">
        <v>156</v>
      </c>
      <c r="D623" s="14" t="s">
        <v>460</v>
      </c>
      <c r="E623" s="39">
        <v>0</v>
      </c>
      <c r="F623" s="39">
        <v>0</v>
      </c>
      <c r="H623" s="39">
        <v>0</v>
      </c>
      <c r="I623" s="39">
        <v>1</v>
      </c>
      <c r="J623" s="39">
        <v>1</v>
      </c>
      <c r="K623" s="39">
        <v>1</v>
      </c>
      <c r="L623" s="39">
        <v>1</v>
      </c>
      <c r="M623" s="39">
        <v>1</v>
      </c>
      <c r="N623" s="39">
        <v>1</v>
      </c>
      <c r="O623" s="39">
        <v>1</v>
      </c>
      <c r="P623" s="39">
        <v>1</v>
      </c>
      <c r="Q623" s="39">
        <v>0</v>
      </c>
      <c r="R623" s="39">
        <v>0</v>
      </c>
      <c r="S623" s="39">
        <v>0</v>
      </c>
      <c r="T623" s="39">
        <v>0</v>
      </c>
      <c r="U623" s="39">
        <v>2</v>
      </c>
      <c r="V623" s="39">
        <v>2</v>
      </c>
      <c r="W623" s="39">
        <v>2</v>
      </c>
      <c r="X623" s="39">
        <v>0</v>
      </c>
      <c r="Y623" s="39">
        <v>1</v>
      </c>
      <c r="Z623" s="39">
        <v>0</v>
      </c>
      <c r="AA623" s="39">
        <v>1</v>
      </c>
      <c r="AB623" s="39">
        <v>1</v>
      </c>
      <c r="AC623" s="39">
        <v>1</v>
      </c>
      <c r="AD623" s="39">
        <v>1</v>
      </c>
      <c r="AE623" s="39">
        <v>5</v>
      </c>
      <c r="AF623" s="39">
        <v>0</v>
      </c>
      <c r="AG623" s="39">
        <v>20</v>
      </c>
      <c r="AH623" s="39">
        <v>0</v>
      </c>
      <c r="AI623" s="39">
        <v>0</v>
      </c>
      <c r="AJ623" s="39">
        <v>2</v>
      </c>
    </row>
    <row r="624" spans="1:36" s="39" customFormat="1" ht="10.8" customHeight="1" x14ac:dyDescent="0.2">
      <c r="A624" s="39" t="s">
        <v>92</v>
      </c>
      <c r="B624" s="39" t="s">
        <v>141</v>
      </c>
      <c r="C624" s="39" t="s">
        <v>156</v>
      </c>
      <c r="D624" s="14" t="s">
        <v>478</v>
      </c>
      <c r="E624" s="39">
        <v>0</v>
      </c>
      <c r="F624" s="39">
        <v>0</v>
      </c>
      <c r="H624" s="39">
        <v>0</v>
      </c>
      <c r="I624" s="39">
        <v>1</v>
      </c>
      <c r="J624" s="39">
        <v>1</v>
      </c>
      <c r="K624" s="39">
        <v>1</v>
      </c>
      <c r="L624" s="39">
        <v>1</v>
      </c>
      <c r="M624" s="39">
        <v>5</v>
      </c>
      <c r="N624" s="39">
        <v>5</v>
      </c>
      <c r="O624" s="39">
        <v>5</v>
      </c>
      <c r="P624" s="39">
        <v>5</v>
      </c>
      <c r="Q624" s="39">
        <v>3</v>
      </c>
      <c r="R624" s="39">
        <v>3</v>
      </c>
      <c r="S624" s="39">
        <v>0</v>
      </c>
      <c r="T624" s="39">
        <v>0</v>
      </c>
      <c r="U624" s="39">
        <v>1</v>
      </c>
      <c r="V624" s="39">
        <v>2</v>
      </c>
      <c r="W624" s="39">
        <v>1</v>
      </c>
      <c r="X624" s="39">
        <v>0</v>
      </c>
      <c r="Y624" s="39">
        <v>2</v>
      </c>
      <c r="Z624" s="39">
        <v>3</v>
      </c>
      <c r="AA624" s="39">
        <v>4</v>
      </c>
      <c r="AB624" s="39">
        <v>4</v>
      </c>
      <c r="AC624" s="39">
        <v>6</v>
      </c>
      <c r="AD624" s="39">
        <v>3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1</v>
      </c>
    </row>
    <row r="625" spans="1:36" s="39" customFormat="1" ht="10.8" customHeight="1" x14ac:dyDescent="0.2">
      <c r="A625" s="39" t="s">
        <v>92</v>
      </c>
      <c r="B625" s="39" t="s">
        <v>141</v>
      </c>
      <c r="C625" s="39" t="s">
        <v>156</v>
      </c>
      <c r="D625" s="14" t="s">
        <v>721</v>
      </c>
      <c r="E625" s="39">
        <v>0</v>
      </c>
      <c r="F625" s="39">
        <v>0</v>
      </c>
      <c r="H625" s="39">
        <v>0</v>
      </c>
      <c r="I625" s="39">
        <v>0</v>
      </c>
      <c r="J625" s="39">
        <v>0</v>
      </c>
      <c r="K625" s="39">
        <v>0</v>
      </c>
      <c r="L625" s="39">
        <v>0</v>
      </c>
      <c r="M625" s="39">
        <v>1</v>
      </c>
      <c r="N625" s="39">
        <v>1</v>
      </c>
      <c r="O625" s="39">
        <v>1</v>
      </c>
      <c r="P625" s="39">
        <v>1</v>
      </c>
      <c r="Q625" s="39">
        <v>1</v>
      </c>
      <c r="R625" s="39">
        <v>1</v>
      </c>
      <c r="S625" s="39">
        <v>0</v>
      </c>
      <c r="T625" s="39">
        <v>0</v>
      </c>
      <c r="U625" s="39">
        <v>0</v>
      </c>
      <c r="V625" s="39">
        <v>0</v>
      </c>
      <c r="W625" s="39">
        <v>1</v>
      </c>
      <c r="X625" s="39">
        <v>0</v>
      </c>
      <c r="Y625" s="39">
        <v>1</v>
      </c>
      <c r="Z625" s="39">
        <v>1</v>
      </c>
      <c r="AA625" s="39">
        <v>1</v>
      </c>
      <c r="AB625" s="39">
        <v>1</v>
      </c>
      <c r="AC625" s="39">
        <v>2</v>
      </c>
      <c r="AD625" s="39">
        <v>2</v>
      </c>
      <c r="AE625" s="39">
        <v>4</v>
      </c>
      <c r="AF625" s="39">
        <v>0</v>
      </c>
      <c r="AG625" s="39">
        <v>0</v>
      </c>
      <c r="AH625" s="39">
        <v>0</v>
      </c>
      <c r="AI625" s="39">
        <v>0</v>
      </c>
      <c r="AJ625" s="39">
        <v>0</v>
      </c>
    </row>
    <row r="626" spans="1:36" s="39" customFormat="1" ht="10.8" customHeight="1" x14ac:dyDescent="0.3">
      <c r="A626" s="39" t="s">
        <v>92</v>
      </c>
      <c r="B626" s="39" t="s">
        <v>141</v>
      </c>
      <c r="C626" s="207" t="s">
        <v>585</v>
      </c>
      <c r="D626" s="207"/>
      <c r="E626" s="207">
        <v>0</v>
      </c>
      <c r="F626" s="207">
        <v>0</v>
      </c>
      <c r="G626" s="207"/>
      <c r="H626" s="207">
        <v>0</v>
      </c>
      <c r="I626" s="207">
        <v>7</v>
      </c>
      <c r="J626" s="207">
        <v>7</v>
      </c>
      <c r="K626" s="207">
        <v>7</v>
      </c>
      <c r="L626" s="207">
        <v>7</v>
      </c>
      <c r="M626" s="207">
        <v>10</v>
      </c>
      <c r="N626" s="207">
        <v>10</v>
      </c>
      <c r="O626" s="207">
        <v>10</v>
      </c>
      <c r="P626" s="207">
        <v>10</v>
      </c>
      <c r="Q626" s="207">
        <v>4</v>
      </c>
      <c r="R626" s="207">
        <v>4</v>
      </c>
      <c r="S626" s="207">
        <v>0</v>
      </c>
      <c r="T626" s="207">
        <v>0</v>
      </c>
      <c r="U626" s="207">
        <v>4</v>
      </c>
      <c r="V626" s="207">
        <v>5</v>
      </c>
      <c r="W626" s="207">
        <v>5</v>
      </c>
      <c r="X626" s="207">
        <v>0</v>
      </c>
      <c r="Y626" s="207">
        <v>7</v>
      </c>
      <c r="Z626" s="207">
        <v>5</v>
      </c>
      <c r="AA626" s="207">
        <v>7</v>
      </c>
      <c r="AB626" s="207">
        <v>7</v>
      </c>
      <c r="AC626" s="207">
        <v>12</v>
      </c>
      <c r="AD626" s="207">
        <v>9</v>
      </c>
      <c r="AE626" s="207">
        <v>9</v>
      </c>
      <c r="AF626" s="207">
        <v>0</v>
      </c>
      <c r="AG626" s="207">
        <v>20</v>
      </c>
      <c r="AH626" s="207">
        <v>0</v>
      </c>
      <c r="AI626" s="207">
        <v>0</v>
      </c>
      <c r="AJ626" s="207">
        <v>4</v>
      </c>
    </row>
    <row r="627" spans="1:36" s="39" customFormat="1" ht="10.8" customHeight="1" x14ac:dyDescent="0.2">
      <c r="A627" s="39" t="s">
        <v>92</v>
      </c>
      <c r="B627" s="39" t="s">
        <v>141</v>
      </c>
      <c r="C627" s="39" t="s">
        <v>147</v>
      </c>
      <c r="D627" s="14" t="s">
        <v>338</v>
      </c>
      <c r="E627" s="39">
        <v>0</v>
      </c>
      <c r="F627" s="39">
        <v>0</v>
      </c>
      <c r="H627" s="39">
        <v>0</v>
      </c>
      <c r="I627" s="39">
        <v>8</v>
      </c>
      <c r="J627" s="39">
        <v>8</v>
      </c>
      <c r="K627" s="39">
        <v>8</v>
      </c>
      <c r="L627" s="39">
        <v>8</v>
      </c>
      <c r="M627" s="39">
        <v>6</v>
      </c>
      <c r="N627" s="39">
        <v>5</v>
      </c>
      <c r="O627" s="39">
        <v>4</v>
      </c>
      <c r="P627" s="39">
        <v>5</v>
      </c>
      <c r="Q627" s="39">
        <v>7</v>
      </c>
      <c r="R627" s="39">
        <v>7</v>
      </c>
      <c r="S627" s="39">
        <v>0</v>
      </c>
      <c r="T627" s="39">
        <v>0</v>
      </c>
      <c r="U627" s="39">
        <v>2</v>
      </c>
      <c r="V627" s="39">
        <v>4</v>
      </c>
      <c r="W627" s="39">
        <v>3</v>
      </c>
      <c r="X627" s="39">
        <v>0</v>
      </c>
      <c r="Y627" s="39">
        <v>7</v>
      </c>
      <c r="Z627" s="39">
        <v>3</v>
      </c>
      <c r="AA627" s="39">
        <v>4</v>
      </c>
      <c r="AB627" s="39">
        <v>2</v>
      </c>
      <c r="AC627" s="39">
        <v>3</v>
      </c>
      <c r="AD627" s="39">
        <v>3</v>
      </c>
      <c r="AE627" s="39">
        <v>0</v>
      </c>
      <c r="AF627" s="39">
        <v>0</v>
      </c>
      <c r="AG627" s="39">
        <v>0</v>
      </c>
      <c r="AH627" s="39">
        <v>0</v>
      </c>
      <c r="AI627" s="39">
        <v>2</v>
      </c>
      <c r="AJ627" s="39">
        <v>5</v>
      </c>
    </row>
    <row r="628" spans="1:36" s="39" customFormat="1" ht="10.8" customHeight="1" x14ac:dyDescent="0.2">
      <c r="A628" s="39" t="s">
        <v>92</v>
      </c>
      <c r="B628" s="39" t="s">
        <v>141</v>
      </c>
      <c r="C628" s="39" t="s">
        <v>147</v>
      </c>
      <c r="D628" s="14" t="s">
        <v>460</v>
      </c>
      <c r="E628" s="39">
        <v>0</v>
      </c>
      <c r="F628" s="39">
        <v>0</v>
      </c>
      <c r="H628" s="39">
        <v>0</v>
      </c>
      <c r="I628" s="39">
        <v>4</v>
      </c>
      <c r="J628" s="39">
        <v>4</v>
      </c>
      <c r="K628" s="39">
        <v>4</v>
      </c>
      <c r="L628" s="39">
        <v>4</v>
      </c>
      <c r="M628" s="39">
        <v>2</v>
      </c>
      <c r="N628" s="39">
        <v>2</v>
      </c>
      <c r="O628" s="39">
        <v>3</v>
      </c>
      <c r="P628" s="39">
        <v>2</v>
      </c>
      <c r="Q628" s="39">
        <v>0</v>
      </c>
      <c r="R628" s="39">
        <v>0</v>
      </c>
      <c r="S628" s="39">
        <v>0</v>
      </c>
      <c r="T628" s="39">
        <v>0</v>
      </c>
      <c r="U628" s="39">
        <v>3</v>
      </c>
      <c r="V628" s="39">
        <v>8</v>
      </c>
      <c r="W628" s="39">
        <v>6</v>
      </c>
      <c r="X628" s="39">
        <v>0</v>
      </c>
      <c r="Y628" s="39">
        <v>6</v>
      </c>
      <c r="Z628" s="39">
        <v>6</v>
      </c>
      <c r="AA628" s="39">
        <v>7</v>
      </c>
      <c r="AB628" s="39">
        <v>2</v>
      </c>
      <c r="AC628" s="39">
        <v>7</v>
      </c>
      <c r="AD628" s="39">
        <v>6</v>
      </c>
      <c r="AE628" s="39">
        <v>0</v>
      </c>
      <c r="AF628" s="39">
        <v>0</v>
      </c>
      <c r="AG628" s="39">
        <v>33</v>
      </c>
      <c r="AH628" s="39">
        <v>0</v>
      </c>
      <c r="AI628" s="39">
        <v>1</v>
      </c>
      <c r="AJ628" s="39">
        <v>4</v>
      </c>
    </row>
    <row r="629" spans="1:36" s="39" customFormat="1" ht="10.8" customHeight="1" x14ac:dyDescent="0.2">
      <c r="A629" s="39" t="s">
        <v>92</v>
      </c>
      <c r="B629" s="39" t="s">
        <v>141</v>
      </c>
      <c r="C629" s="39" t="s">
        <v>147</v>
      </c>
      <c r="D629" s="14" t="s">
        <v>478</v>
      </c>
      <c r="E629" s="39">
        <v>0</v>
      </c>
      <c r="F629" s="39">
        <v>0</v>
      </c>
      <c r="H629" s="39">
        <v>2</v>
      </c>
      <c r="I629" s="39">
        <v>7</v>
      </c>
      <c r="J629" s="39">
        <v>7</v>
      </c>
      <c r="K629" s="39">
        <v>7</v>
      </c>
      <c r="L629" s="39">
        <v>7</v>
      </c>
      <c r="M629" s="39">
        <v>8</v>
      </c>
      <c r="N629" s="39">
        <v>8</v>
      </c>
      <c r="O629" s="39">
        <v>8</v>
      </c>
      <c r="P629" s="39">
        <v>8</v>
      </c>
      <c r="Q629" s="39">
        <v>5</v>
      </c>
      <c r="R629" s="39">
        <v>5</v>
      </c>
      <c r="S629" s="39">
        <v>0</v>
      </c>
      <c r="T629" s="39">
        <v>0</v>
      </c>
      <c r="U629" s="39">
        <v>5</v>
      </c>
      <c r="V629" s="39">
        <v>8</v>
      </c>
      <c r="W629" s="39">
        <v>7</v>
      </c>
      <c r="X629" s="39">
        <v>0</v>
      </c>
      <c r="Y629" s="39">
        <v>4</v>
      </c>
      <c r="Z629" s="39">
        <v>8</v>
      </c>
      <c r="AA629" s="39">
        <v>8</v>
      </c>
      <c r="AB629" s="39">
        <v>8</v>
      </c>
      <c r="AC629" s="39">
        <v>6</v>
      </c>
      <c r="AD629" s="39">
        <v>6</v>
      </c>
      <c r="AE629" s="39">
        <v>4</v>
      </c>
      <c r="AF629" s="39">
        <v>0</v>
      </c>
      <c r="AG629" s="39">
        <v>11</v>
      </c>
      <c r="AH629" s="39">
        <v>0</v>
      </c>
      <c r="AI629" s="39">
        <v>8</v>
      </c>
      <c r="AJ629" s="39">
        <v>5</v>
      </c>
    </row>
    <row r="630" spans="1:36" s="39" customFormat="1" ht="10.8" customHeight="1" x14ac:dyDescent="0.2">
      <c r="A630" s="39" t="s">
        <v>92</v>
      </c>
      <c r="B630" s="39" t="s">
        <v>141</v>
      </c>
      <c r="C630" s="39" t="s">
        <v>147</v>
      </c>
      <c r="D630" s="14" t="s">
        <v>721</v>
      </c>
      <c r="E630" s="39">
        <v>0</v>
      </c>
      <c r="F630" s="39">
        <v>0</v>
      </c>
      <c r="H630" s="39">
        <v>0</v>
      </c>
      <c r="I630" s="39">
        <v>3</v>
      </c>
      <c r="J630" s="39">
        <v>3</v>
      </c>
      <c r="K630" s="39">
        <v>3</v>
      </c>
      <c r="L630" s="39">
        <v>3</v>
      </c>
      <c r="M630" s="39">
        <v>2</v>
      </c>
      <c r="N630" s="39">
        <v>2</v>
      </c>
      <c r="O630" s="39">
        <v>2</v>
      </c>
      <c r="P630" s="39">
        <v>2</v>
      </c>
      <c r="Q630" s="39">
        <v>1</v>
      </c>
      <c r="R630" s="39">
        <v>1</v>
      </c>
      <c r="S630" s="39">
        <v>0</v>
      </c>
      <c r="T630" s="39">
        <v>0</v>
      </c>
      <c r="U630" s="39">
        <v>6</v>
      </c>
      <c r="V630" s="39">
        <v>7</v>
      </c>
      <c r="W630" s="39">
        <v>6</v>
      </c>
      <c r="X630" s="39">
        <v>0</v>
      </c>
      <c r="Y630" s="39">
        <v>1</v>
      </c>
      <c r="Z630" s="39">
        <v>3</v>
      </c>
      <c r="AA630" s="39">
        <v>4</v>
      </c>
      <c r="AB630" s="39">
        <v>4</v>
      </c>
      <c r="AC630" s="39">
        <v>3</v>
      </c>
      <c r="AD630" s="39">
        <v>3</v>
      </c>
      <c r="AE630" s="39">
        <v>5</v>
      </c>
      <c r="AF630" s="39">
        <v>0</v>
      </c>
      <c r="AG630" s="39">
        <v>7</v>
      </c>
      <c r="AH630" s="39">
        <v>0</v>
      </c>
      <c r="AI630" s="39">
        <v>2</v>
      </c>
      <c r="AJ630" s="39">
        <v>2</v>
      </c>
    </row>
    <row r="631" spans="1:36" s="39" customFormat="1" ht="10.8" customHeight="1" x14ac:dyDescent="0.3">
      <c r="A631" s="39" t="s">
        <v>92</v>
      </c>
      <c r="B631" s="39" t="s">
        <v>141</v>
      </c>
      <c r="C631" s="207" t="s">
        <v>586</v>
      </c>
      <c r="D631" s="207"/>
      <c r="E631" s="207">
        <v>0</v>
      </c>
      <c r="F631" s="207">
        <v>0</v>
      </c>
      <c r="G631" s="207"/>
      <c r="H631" s="207">
        <v>2</v>
      </c>
      <c r="I631" s="207">
        <v>22</v>
      </c>
      <c r="J631" s="207">
        <v>22</v>
      </c>
      <c r="K631" s="207">
        <v>22</v>
      </c>
      <c r="L631" s="207">
        <v>22</v>
      </c>
      <c r="M631" s="207">
        <v>18</v>
      </c>
      <c r="N631" s="207">
        <v>17</v>
      </c>
      <c r="O631" s="207">
        <v>17</v>
      </c>
      <c r="P631" s="207">
        <v>17</v>
      </c>
      <c r="Q631" s="207">
        <v>13</v>
      </c>
      <c r="R631" s="207">
        <v>13</v>
      </c>
      <c r="S631" s="207">
        <v>0</v>
      </c>
      <c r="T631" s="207">
        <v>0</v>
      </c>
      <c r="U631" s="207">
        <v>16</v>
      </c>
      <c r="V631" s="207">
        <v>27</v>
      </c>
      <c r="W631" s="207">
        <v>22</v>
      </c>
      <c r="X631" s="207">
        <v>0</v>
      </c>
      <c r="Y631" s="207">
        <v>18</v>
      </c>
      <c r="Z631" s="207">
        <v>20</v>
      </c>
      <c r="AA631" s="207">
        <v>23</v>
      </c>
      <c r="AB631" s="207">
        <v>16</v>
      </c>
      <c r="AC631" s="207">
        <v>19</v>
      </c>
      <c r="AD631" s="207">
        <v>18</v>
      </c>
      <c r="AE631" s="207">
        <v>9</v>
      </c>
      <c r="AF631" s="207">
        <v>0</v>
      </c>
      <c r="AG631" s="207">
        <v>51</v>
      </c>
      <c r="AH631" s="207">
        <v>0</v>
      </c>
      <c r="AI631" s="207">
        <v>13</v>
      </c>
      <c r="AJ631" s="207">
        <v>16</v>
      </c>
    </row>
    <row r="632" spans="1:36" s="39" customFormat="1" ht="10.8" customHeight="1" x14ac:dyDescent="0.2">
      <c r="A632" s="39" t="s">
        <v>92</v>
      </c>
      <c r="B632" s="39" t="s">
        <v>141</v>
      </c>
      <c r="C632" s="39" t="s">
        <v>157</v>
      </c>
      <c r="D632" s="14" t="s">
        <v>338</v>
      </c>
      <c r="E632" s="39">
        <v>0</v>
      </c>
      <c r="F632" s="39">
        <v>0</v>
      </c>
      <c r="H632" s="39">
        <v>0</v>
      </c>
      <c r="I632" s="39">
        <v>2</v>
      </c>
      <c r="J632" s="39">
        <v>2</v>
      </c>
      <c r="K632" s="39">
        <v>2</v>
      </c>
      <c r="L632" s="39">
        <v>2</v>
      </c>
      <c r="M632" s="39">
        <v>0</v>
      </c>
      <c r="N632" s="39">
        <v>0</v>
      </c>
      <c r="O632" s="39">
        <v>2</v>
      </c>
      <c r="P632" s="39">
        <v>2</v>
      </c>
      <c r="Q632" s="39">
        <v>0</v>
      </c>
      <c r="R632" s="39">
        <v>0</v>
      </c>
      <c r="S632" s="39">
        <v>0</v>
      </c>
      <c r="T632" s="39">
        <v>0</v>
      </c>
      <c r="U632" s="39">
        <v>2</v>
      </c>
      <c r="V632" s="39">
        <v>0</v>
      </c>
      <c r="W632" s="39">
        <v>2</v>
      </c>
      <c r="X632" s="39">
        <v>0</v>
      </c>
      <c r="Y632" s="39">
        <v>1</v>
      </c>
      <c r="Z632" s="39">
        <v>0</v>
      </c>
      <c r="AA632" s="39">
        <v>1</v>
      </c>
      <c r="AB632" s="39">
        <v>0</v>
      </c>
      <c r="AC632" s="39">
        <v>1</v>
      </c>
      <c r="AD632" s="39">
        <v>1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</row>
    <row r="633" spans="1:36" s="39" customFormat="1" ht="10.8" customHeight="1" x14ac:dyDescent="0.2">
      <c r="A633" s="39" t="s">
        <v>92</v>
      </c>
      <c r="B633" s="39" t="s">
        <v>141</v>
      </c>
      <c r="C633" s="39" t="s">
        <v>157</v>
      </c>
      <c r="D633" s="14" t="s">
        <v>460</v>
      </c>
      <c r="E633" s="39">
        <v>0</v>
      </c>
      <c r="F633" s="39">
        <v>0</v>
      </c>
      <c r="H633" s="39">
        <v>0</v>
      </c>
      <c r="I633" s="39">
        <v>2</v>
      </c>
      <c r="J633" s="39">
        <v>2</v>
      </c>
      <c r="K633" s="39">
        <v>2</v>
      </c>
      <c r="L633" s="39">
        <v>2</v>
      </c>
      <c r="M633" s="39">
        <v>2</v>
      </c>
      <c r="N633" s="39">
        <v>2</v>
      </c>
      <c r="O633" s="39">
        <v>3</v>
      </c>
      <c r="P633" s="39">
        <v>3</v>
      </c>
      <c r="Q633" s="39">
        <v>1</v>
      </c>
      <c r="R633" s="39">
        <v>1</v>
      </c>
      <c r="S633" s="39">
        <v>0</v>
      </c>
      <c r="T633" s="39">
        <v>0</v>
      </c>
      <c r="U633" s="39">
        <v>2</v>
      </c>
      <c r="V633" s="39">
        <v>1</v>
      </c>
      <c r="W633" s="39">
        <v>4</v>
      </c>
      <c r="X633" s="39">
        <v>0</v>
      </c>
      <c r="Y633" s="39">
        <v>4</v>
      </c>
      <c r="Z633" s="39">
        <v>0</v>
      </c>
      <c r="AA633" s="39">
        <v>0</v>
      </c>
      <c r="AB633" s="39">
        <v>0</v>
      </c>
      <c r="AC633" s="39">
        <v>3</v>
      </c>
      <c r="AD633" s="39">
        <v>1</v>
      </c>
      <c r="AE633" s="39">
        <v>0</v>
      </c>
      <c r="AF633" s="39">
        <v>0</v>
      </c>
      <c r="AG633" s="39">
        <v>19</v>
      </c>
      <c r="AH633" s="39">
        <v>0</v>
      </c>
      <c r="AI633" s="39">
        <v>2</v>
      </c>
      <c r="AJ633" s="39">
        <v>1</v>
      </c>
    </row>
    <row r="634" spans="1:36" s="39" customFormat="1" ht="10.8" customHeight="1" x14ac:dyDescent="0.2">
      <c r="A634" s="39" t="s">
        <v>92</v>
      </c>
      <c r="B634" s="39" t="s">
        <v>141</v>
      </c>
      <c r="C634" s="39" t="s">
        <v>157</v>
      </c>
      <c r="D634" s="14" t="s">
        <v>478</v>
      </c>
      <c r="E634" s="39">
        <v>0</v>
      </c>
      <c r="F634" s="39">
        <v>0</v>
      </c>
      <c r="H634" s="39">
        <v>0</v>
      </c>
      <c r="I634" s="39">
        <v>2</v>
      </c>
      <c r="J634" s="39">
        <v>2</v>
      </c>
      <c r="K634" s="39">
        <v>2</v>
      </c>
      <c r="L634" s="39">
        <v>2</v>
      </c>
      <c r="M634" s="39">
        <v>3</v>
      </c>
      <c r="N634" s="39">
        <v>3</v>
      </c>
      <c r="O634" s="39">
        <v>3</v>
      </c>
      <c r="P634" s="39">
        <v>3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1</v>
      </c>
      <c r="W634" s="39">
        <v>1</v>
      </c>
      <c r="X634" s="39">
        <v>0</v>
      </c>
      <c r="Y634" s="39">
        <v>2</v>
      </c>
      <c r="Z634" s="39">
        <v>1</v>
      </c>
      <c r="AA634" s="39">
        <v>1</v>
      </c>
      <c r="AB634" s="39">
        <v>0</v>
      </c>
      <c r="AC634" s="39">
        <v>3</v>
      </c>
      <c r="AD634" s="39">
        <v>2</v>
      </c>
      <c r="AE634" s="39">
        <v>0</v>
      </c>
      <c r="AF634" s="39">
        <v>0</v>
      </c>
      <c r="AG634" s="39">
        <v>0</v>
      </c>
      <c r="AH634" s="39">
        <v>0</v>
      </c>
      <c r="AI634" s="39">
        <v>1</v>
      </c>
      <c r="AJ634" s="39">
        <v>0</v>
      </c>
    </row>
    <row r="635" spans="1:36" s="39" customFormat="1" ht="10.8" customHeight="1" x14ac:dyDescent="0.2">
      <c r="A635" s="39" t="s">
        <v>92</v>
      </c>
      <c r="B635" s="39" t="s">
        <v>141</v>
      </c>
      <c r="C635" s="39" t="s">
        <v>157</v>
      </c>
      <c r="D635" s="14" t="s">
        <v>721</v>
      </c>
      <c r="E635" s="39">
        <v>0</v>
      </c>
      <c r="F635" s="39">
        <v>0</v>
      </c>
      <c r="H635" s="39">
        <v>0</v>
      </c>
      <c r="I635" s="39">
        <v>2</v>
      </c>
      <c r="J635" s="39">
        <v>2</v>
      </c>
      <c r="K635" s="39">
        <v>2</v>
      </c>
      <c r="L635" s="39">
        <v>2</v>
      </c>
      <c r="M635" s="39">
        <v>0</v>
      </c>
      <c r="N635" s="39">
        <v>0</v>
      </c>
      <c r="O635" s="39">
        <v>0</v>
      </c>
      <c r="P635" s="39">
        <v>0</v>
      </c>
      <c r="Q635" s="39">
        <v>3</v>
      </c>
      <c r="R635" s="39">
        <v>3</v>
      </c>
      <c r="S635" s="39">
        <v>0</v>
      </c>
      <c r="T635" s="39">
        <v>0</v>
      </c>
      <c r="U635" s="39">
        <v>0</v>
      </c>
      <c r="V635" s="39">
        <v>2</v>
      </c>
      <c r="W635" s="39">
        <v>1</v>
      </c>
      <c r="X635" s="39">
        <v>0</v>
      </c>
      <c r="Y635" s="39">
        <v>2</v>
      </c>
      <c r="Z635" s="39">
        <v>1</v>
      </c>
      <c r="AA635" s="39">
        <v>1</v>
      </c>
      <c r="AB635" s="39">
        <v>0</v>
      </c>
      <c r="AC635" s="39">
        <v>1</v>
      </c>
      <c r="AD635" s="39">
        <v>0</v>
      </c>
      <c r="AE635" s="39">
        <v>0</v>
      </c>
      <c r="AF635" s="39">
        <v>0</v>
      </c>
      <c r="AG635" s="39">
        <v>30</v>
      </c>
      <c r="AH635" s="39">
        <v>0</v>
      </c>
      <c r="AI635" s="39">
        <v>0</v>
      </c>
      <c r="AJ635" s="39">
        <v>3</v>
      </c>
    </row>
    <row r="636" spans="1:36" s="39" customFormat="1" ht="10.8" customHeight="1" x14ac:dyDescent="0.3">
      <c r="A636" s="39" t="s">
        <v>92</v>
      </c>
      <c r="B636" s="39" t="s">
        <v>141</v>
      </c>
      <c r="C636" s="207" t="s">
        <v>587</v>
      </c>
      <c r="D636" s="207"/>
      <c r="E636" s="207">
        <v>0</v>
      </c>
      <c r="F636" s="207">
        <v>0</v>
      </c>
      <c r="G636" s="207"/>
      <c r="H636" s="207">
        <v>0</v>
      </c>
      <c r="I636" s="207">
        <v>8</v>
      </c>
      <c r="J636" s="207">
        <v>8</v>
      </c>
      <c r="K636" s="207">
        <v>8</v>
      </c>
      <c r="L636" s="207">
        <v>8</v>
      </c>
      <c r="M636" s="207">
        <v>5</v>
      </c>
      <c r="N636" s="207">
        <v>5</v>
      </c>
      <c r="O636" s="207">
        <v>8</v>
      </c>
      <c r="P636" s="207">
        <v>8</v>
      </c>
      <c r="Q636" s="207">
        <v>4</v>
      </c>
      <c r="R636" s="207">
        <v>4</v>
      </c>
      <c r="S636" s="207">
        <v>0</v>
      </c>
      <c r="T636" s="207">
        <v>0</v>
      </c>
      <c r="U636" s="207">
        <v>4</v>
      </c>
      <c r="V636" s="207">
        <v>4</v>
      </c>
      <c r="W636" s="207">
        <v>8</v>
      </c>
      <c r="X636" s="207">
        <v>0</v>
      </c>
      <c r="Y636" s="207">
        <v>9</v>
      </c>
      <c r="Z636" s="207">
        <v>2</v>
      </c>
      <c r="AA636" s="207">
        <v>3</v>
      </c>
      <c r="AB636" s="207">
        <v>0</v>
      </c>
      <c r="AC636" s="207">
        <v>8</v>
      </c>
      <c r="AD636" s="207">
        <v>4</v>
      </c>
      <c r="AE636" s="207">
        <v>0</v>
      </c>
      <c r="AF636" s="207">
        <v>0</v>
      </c>
      <c r="AG636" s="207">
        <v>49</v>
      </c>
      <c r="AH636" s="207">
        <v>0</v>
      </c>
      <c r="AI636" s="207">
        <v>3</v>
      </c>
      <c r="AJ636" s="207">
        <v>4</v>
      </c>
    </row>
    <row r="637" spans="1:36" s="39" customFormat="1" ht="10.8" customHeight="1" x14ac:dyDescent="0.2">
      <c r="A637" s="39" t="s">
        <v>92</v>
      </c>
      <c r="B637" s="39" t="s">
        <v>141</v>
      </c>
      <c r="C637" s="39" t="s">
        <v>146</v>
      </c>
      <c r="D637" s="14" t="s">
        <v>338</v>
      </c>
      <c r="E637" s="39">
        <v>0</v>
      </c>
      <c r="F637" s="39">
        <v>0</v>
      </c>
      <c r="H637" s="39">
        <v>0</v>
      </c>
      <c r="I637" s="39">
        <v>5</v>
      </c>
      <c r="J637" s="39">
        <v>4</v>
      </c>
      <c r="K637" s="39">
        <v>5</v>
      </c>
      <c r="L637" s="39">
        <v>5</v>
      </c>
      <c r="M637" s="39">
        <v>3</v>
      </c>
      <c r="N637" s="39">
        <v>3</v>
      </c>
      <c r="O637" s="39">
        <v>3</v>
      </c>
      <c r="P637" s="39">
        <v>3</v>
      </c>
      <c r="Q637" s="39">
        <v>4</v>
      </c>
      <c r="R637" s="39">
        <v>3</v>
      </c>
      <c r="S637" s="39">
        <v>1</v>
      </c>
      <c r="T637" s="39">
        <v>0</v>
      </c>
      <c r="U637" s="39">
        <v>2</v>
      </c>
      <c r="V637" s="39">
        <v>2</v>
      </c>
      <c r="W637" s="39">
        <v>2</v>
      </c>
      <c r="X637" s="39">
        <v>0</v>
      </c>
      <c r="Y637" s="39">
        <v>2</v>
      </c>
      <c r="Z637" s="39">
        <v>2</v>
      </c>
      <c r="AA637" s="39">
        <v>3</v>
      </c>
      <c r="AB637" s="39">
        <v>3</v>
      </c>
      <c r="AC637" s="39">
        <v>2</v>
      </c>
      <c r="AD637" s="39">
        <v>2</v>
      </c>
      <c r="AE637" s="39">
        <v>1</v>
      </c>
      <c r="AF637" s="39">
        <v>0</v>
      </c>
      <c r="AG637" s="39">
        <v>0</v>
      </c>
      <c r="AH637" s="39">
        <v>0</v>
      </c>
      <c r="AI637" s="39">
        <v>0</v>
      </c>
      <c r="AJ637" s="39">
        <v>0</v>
      </c>
    </row>
    <row r="638" spans="1:36" s="39" customFormat="1" ht="10.8" customHeight="1" x14ac:dyDescent="0.2">
      <c r="A638" s="39" t="s">
        <v>92</v>
      </c>
      <c r="B638" s="39" t="s">
        <v>141</v>
      </c>
      <c r="C638" s="39" t="s">
        <v>146</v>
      </c>
      <c r="D638" s="14" t="s">
        <v>460</v>
      </c>
      <c r="E638" s="39">
        <v>0</v>
      </c>
      <c r="F638" s="39">
        <v>0</v>
      </c>
      <c r="H638" s="39">
        <v>0</v>
      </c>
      <c r="I638" s="39">
        <v>6</v>
      </c>
      <c r="J638" s="39">
        <v>6</v>
      </c>
      <c r="K638" s="39">
        <v>6</v>
      </c>
      <c r="L638" s="39">
        <v>6</v>
      </c>
      <c r="M638" s="39">
        <v>2</v>
      </c>
      <c r="N638" s="39">
        <v>2</v>
      </c>
      <c r="O638" s="39">
        <v>2</v>
      </c>
      <c r="P638" s="39">
        <v>2</v>
      </c>
      <c r="Q638" s="39">
        <v>2</v>
      </c>
      <c r="R638" s="39">
        <v>2</v>
      </c>
      <c r="S638" s="39">
        <v>0</v>
      </c>
      <c r="T638" s="39">
        <v>0</v>
      </c>
      <c r="U638" s="39">
        <v>1</v>
      </c>
      <c r="V638" s="39">
        <v>5</v>
      </c>
      <c r="W638" s="39">
        <v>6</v>
      </c>
      <c r="X638" s="39">
        <v>0</v>
      </c>
      <c r="Y638" s="39">
        <v>5</v>
      </c>
      <c r="Z638" s="39">
        <v>1</v>
      </c>
      <c r="AA638" s="39">
        <v>3</v>
      </c>
      <c r="AB638" s="39">
        <v>1</v>
      </c>
      <c r="AC638" s="39">
        <v>1</v>
      </c>
      <c r="AD638" s="39">
        <v>0</v>
      </c>
      <c r="AE638" s="39">
        <v>1</v>
      </c>
      <c r="AF638" s="39">
        <v>0</v>
      </c>
      <c r="AG638" s="39">
        <v>2</v>
      </c>
      <c r="AH638" s="39">
        <v>0</v>
      </c>
      <c r="AI638" s="39">
        <v>0</v>
      </c>
      <c r="AJ638" s="39">
        <v>0</v>
      </c>
    </row>
    <row r="639" spans="1:36" s="39" customFormat="1" ht="10.8" customHeight="1" x14ac:dyDescent="0.2">
      <c r="A639" s="39" t="s">
        <v>92</v>
      </c>
      <c r="B639" s="39" t="s">
        <v>141</v>
      </c>
      <c r="C639" s="39" t="s">
        <v>146</v>
      </c>
      <c r="D639" s="14" t="s">
        <v>478</v>
      </c>
      <c r="E639" s="39">
        <v>0</v>
      </c>
      <c r="F639" s="39">
        <v>0</v>
      </c>
      <c r="H639" s="39">
        <v>0</v>
      </c>
      <c r="I639" s="39">
        <v>4</v>
      </c>
      <c r="J639" s="39">
        <v>4</v>
      </c>
      <c r="K639" s="39">
        <v>4</v>
      </c>
      <c r="L639" s="39">
        <v>4</v>
      </c>
      <c r="M639" s="39">
        <v>5</v>
      </c>
      <c r="N639" s="39">
        <v>5</v>
      </c>
      <c r="O639" s="39">
        <v>1</v>
      </c>
      <c r="P639" s="39">
        <v>6</v>
      </c>
      <c r="Q639" s="39">
        <v>1</v>
      </c>
      <c r="R639" s="39">
        <v>1</v>
      </c>
      <c r="S639" s="39">
        <v>0</v>
      </c>
      <c r="T639" s="39">
        <v>0</v>
      </c>
      <c r="U639" s="39">
        <v>5</v>
      </c>
      <c r="V639" s="39">
        <v>3</v>
      </c>
      <c r="W639" s="39">
        <v>4</v>
      </c>
      <c r="X639" s="39">
        <v>0</v>
      </c>
      <c r="Y639" s="39">
        <v>8</v>
      </c>
      <c r="Z639" s="39">
        <v>3</v>
      </c>
      <c r="AA639" s="39">
        <v>5</v>
      </c>
      <c r="AB639" s="39">
        <v>3</v>
      </c>
      <c r="AC639" s="39">
        <v>4</v>
      </c>
      <c r="AD639" s="39">
        <v>1</v>
      </c>
      <c r="AE639" s="39">
        <v>2</v>
      </c>
      <c r="AF639" s="39">
        <v>0</v>
      </c>
      <c r="AG639" s="39">
        <v>1</v>
      </c>
      <c r="AH639" s="39">
        <v>0</v>
      </c>
      <c r="AI639" s="39">
        <v>0</v>
      </c>
      <c r="AJ639" s="39">
        <v>2</v>
      </c>
    </row>
    <row r="640" spans="1:36" s="39" customFormat="1" ht="10.8" customHeight="1" x14ac:dyDescent="0.2">
      <c r="A640" s="39" t="s">
        <v>92</v>
      </c>
      <c r="B640" s="39" t="s">
        <v>141</v>
      </c>
      <c r="C640" s="39" t="s">
        <v>146</v>
      </c>
      <c r="D640" s="14" t="s">
        <v>721</v>
      </c>
      <c r="E640" s="39">
        <v>0</v>
      </c>
      <c r="F640" s="39">
        <v>0</v>
      </c>
      <c r="H640" s="39">
        <v>0</v>
      </c>
      <c r="I640" s="39">
        <v>1</v>
      </c>
      <c r="J640" s="39">
        <v>1</v>
      </c>
      <c r="K640" s="39">
        <v>1</v>
      </c>
      <c r="L640" s="39">
        <v>1</v>
      </c>
      <c r="M640" s="39">
        <v>1</v>
      </c>
      <c r="N640" s="39">
        <v>1</v>
      </c>
      <c r="O640" s="39">
        <v>4</v>
      </c>
      <c r="P640" s="39">
        <v>1</v>
      </c>
      <c r="Q640" s="39">
        <v>3</v>
      </c>
      <c r="R640" s="39">
        <v>3</v>
      </c>
      <c r="S640" s="39">
        <v>0</v>
      </c>
      <c r="T640" s="39">
        <v>0</v>
      </c>
      <c r="U640" s="39">
        <v>2</v>
      </c>
      <c r="V640" s="39">
        <v>2</v>
      </c>
      <c r="W640" s="39">
        <v>2</v>
      </c>
      <c r="X640" s="39">
        <v>0</v>
      </c>
      <c r="Y640" s="39">
        <v>1</v>
      </c>
      <c r="Z640" s="39">
        <v>0</v>
      </c>
      <c r="AA640" s="39">
        <v>0</v>
      </c>
      <c r="AB640" s="39">
        <v>0</v>
      </c>
      <c r="AC640" s="39">
        <v>2</v>
      </c>
      <c r="AD640" s="39">
        <v>1</v>
      </c>
      <c r="AE640" s="39">
        <v>0</v>
      </c>
      <c r="AF640" s="39">
        <v>0</v>
      </c>
      <c r="AG640" s="39">
        <v>20</v>
      </c>
      <c r="AH640" s="39">
        <v>0</v>
      </c>
      <c r="AI640" s="39">
        <v>0</v>
      </c>
      <c r="AJ640" s="39">
        <v>1</v>
      </c>
    </row>
    <row r="641" spans="1:36" s="39" customFormat="1" ht="10.8" customHeight="1" x14ac:dyDescent="0.3">
      <c r="A641" s="39" t="s">
        <v>92</v>
      </c>
      <c r="B641" s="39" t="s">
        <v>141</v>
      </c>
      <c r="C641" s="207" t="s">
        <v>588</v>
      </c>
      <c r="D641" s="207"/>
      <c r="E641" s="207">
        <v>0</v>
      </c>
      <c r="F641" s="207">
        <v>0</v>
      </c>
      <c r="G641" s="207"/>
      <c r="H641" s="207">
        <v>0</v>
      </c>
      <c r="I641" s="207">
        <v>16</v>
      </c>
      <c r="J641" s="207">
        <v>15</v>
      </c>
      <c r="K641" s="207">
        <v>16</v>
      </c>
      <c r="L641" s="207">
        <v>16</v>
      </c>
      <c r="M641" s="207">
        <v>11</v>
      </c>
      <c r="N641" s="207">
        <v>11</v>
      </c>
      <c r="O641" s="207">
        <v>10</v>
      </c>
      <c r="P641" s="207">
        <v>12</v>
      </c>
      <c r="Q641" s="207">
        <v>10</v>
      </c>
      <c r="R641" s="207">
        <v>9</v>
      </c>
      <c r="S641" s="207">
        <v>1</v>
      </c>
      <c r="T641" s="207">
        <v>0</v>
      </c>
      <c r="U641" s="207">
        <v>10</v>
      </c>
      <c r="V641" s="207">
        <v>12</v>
      </c>
      <c r="W641" s="207">
        <v>14</v>
      </c>
      <c r="X641" s="207">
        <v>0</v>
      </c>
      <c r="Y641" s="207">
        <v>16</v>
      </c>
      <c r="Z641" s="207">
        <v>6</v>
      </c>
      <c r="AA641" s="207">
        <v>11</v>
      </c>
      <c r="AB641" s="207">
        <v>7</v>
      </c>
      <c r="AC641" s="207">
        <v>9</v>
      </c>
      <c r="AD641" s="207">
        <v>4</v>
      </c>
      <c r="AE641" s="207">
        <v>4</v>
      </c>
      <c r="AF641" s="207">
        <v>0</v>
      </c>
      <c r="AG641" s="207">
        <v>23</v>
      </c>
      <c r="AH641" s="207">
        <v>0</v>
      </c>
      <c r="AI641" s="207">
        <v>0</v>
      </c>
      <c r="AJ641" s="207">
        <v>3</v>
      </c>
    </row>
    <row r="642" spans="1:36" s="39" customFormat="1" ht="10.8" customHeight="1" x14ac:dyDescent="0.2">
      <c r="A642" s="39" t="s">
        <v>92</v>
      </c>
      <c r="B642" s="39" t="s">
        <v>141</v>
      </c>
      <c r="C642" s="39" t="s">
        <v>148</v>
      </c>
      <c r="D642" s="14" t="s">
        <v>338</v>
      </c>
      <c r="E642" s="39">
        <v>0</v>
      </c>
      <c r="F642" s="39">
        <v>0</v>
      </c>
      <c r="H642" s="39">
        <v>0</v>
      </c>
      <c r="I642" s="39">
        <v>0</v>
      </c>
      <c r="J642" s="39">
        <v>0</v>
      </c>
      <c r="K642" s="39">
        <v>0</v>
      </c>
      <c r="L642" s="39">
        <v>0</v>
      </c>
      <c r="M642" s="39">
        <v>2</v>
      </c>
      <c r="N642" s="39">
        <v>2</v>
      </c>
      <c r="O642" s="39">
        <v>2</v>
      </c>
      <c r="P642" s="39">
        <v>2</v>
      </c>
      <c r="Q642" s="39">
        <v>3</v>
      </c>
      <c r="R642" s="39">
        <v>3</v>
      </c>
      <c r="S642" s="39">
        <v>0</v>
      </c>
      <c r="T642" s="39">
        <v>0</v>
      </c>
      <c r="U642" s="39">
        <v>2</v>
      </c>
      <c r="V642" s="39">
        <v>2</v>
      </c>
      <c r="W642" s="39">
        <v>2</v>
      </c>
      <c r="X642" s="39">
        <v>0</v>
      </c>
      <c r="Y642" s="39">
        <v>1</v>
      </c>
      <c r="Z642" s="39">
        <v>1</v>
      </c>
      <c r="AA642" s="39">
        <v>1</v>
      </c>
      <c r="AB642" s="39">
        <v>1</v>
      </c>
      <c r="AC642" s="39">
        <v>1</v>
      </c>
      <c r="AD642" s="39">
        <v>1</v>
      </c>
      <c r="AE642" s="39">
        <v>0</v>
      </c>
      <c r="AF642" s="39">
        <v>0</v>
      </c>
      <c r="AG642" s="39">
        <v>0</v>
      </c>
      <c r="AH642" s="39">
        <v>0</v>
      </c>
      <c r="AI642" s="39">
        <v>1</v>
      </c>
      <c r="AJ642" s="39">
        <v>1</v>
      </c>
    </row>
    <row r="643" spans="1:36" s="39" customFormat="1" ht="10.8" customHeight="1" x14ac:dyDescent="0.2">
      <c r="A643" s="39" t="s">
        <v>92</v>
      </c>
      <c r="B643" s="39" t="s">
        <v>141</v>
      </c>
      <c r="C643" s="39" t="s">
        <v>148</v>
      </c>
      <c r="D643" s="14" t="s">
        <v>460</v>
      </c>
      <c r="E643" s="39">
        <v>0</v>
      </c>
      <c r="F643" s="39">
        <v>0</v>
      </c>
      <c r="H643" s="39">
        <v>0</v>
      </c>
      <c r="I643" s="39">
        <v>4</v>
      </c>
      <c r="J643" s="39">
        <v>4</v>
      </c>
      <c r="K643" s="39">
        <v>4</v>
      </c>
      <c r="L643" s="39">
        <v>4</v>
      </c>
      <c r="M643" s="39">
        <v>2</v>
      </c>
      <c r="N643" s="39">
        <v>2</v>
      </c>
      <c r="O643" s="39">
        <v>2</v>
      </c>
      <c r="P643" s="39">
        <v>2</v>
      </c>
      <c r="Q643" s="39">
        <v>4</v>
      </c>
      <c r="R643" s="39">
        <v>4</v>
      </c>
      <c r="S643" s="39">
        <v>0</v>
      </c>
      <c r="T643" s="39">
        <v>0</v>
      </c>
      <c r="U643" s="39">
        <v>1</v>
      </c>
      <c r="V643" s="39">
        <v>1</v>
      </c>
      <c r="W643" s="39">
        <v>1</v>
      </c>
      <c r="X643" s="39">
        <v>0</v>
      </c>
      <c r="Y643" s="39">
        <v>2</v>
      </c>
      <c r="Z643" s="39">
        <v>3</v>
      </c>
      <c r="AA643" s="39">
        <v>3</v>
      </c>
      <c r="AB643" s="39">
        <v>3</v>
      </c>
      <c r="AC643" s="39">
        <v>1</v>
      </c>
      <c r="AD643" s="39">
        <v>1</v>
      </c>
      <c r="AE643" s="39">
        <v>0</v>
      </c>
      <c r="AF643" s="39">
        <v>0</v>
      </c>
      <c r="AG643" s="39">
        <v>1</v>
      </c>
      <c r="AH643" s="39">
        <v>0</v>
      </c>
      <c r="AI643" s="39">
        <v>0</v>
      </c>
      <c r="AJ643" s="39">
        <v>2</v>
      </c>
    </row>
    <row r="644" spans="1:36" s="39" customFormat="1" ht="10.8" customHeight="1" x14ac:dyDescent="0.2">
      <c r="A644" s="39" t="s">
        <v>92</v>
      </c>
      <c r="B644" s="39" t="s">
        <v>141</v>
      </c>
      <c r="C644" s="39" t="s">
        <v>148</v>
      </c>
      <c r="D644" s="14" t="s">
        <v>478</v>
      </c>
      <c r="E644" s="39">
        <v>0</v>
      </c>
      <c r="F644" s="39">
        <v>0</v>
      </c>
      <c r="H644" s="39">
        <v>0</v>
      </c>
      <c r="I644" s="39">
        <v>1</v>
      </c>
      <c r="J644" s="39">
        <v>1</v>
      </c>
      <c r="K644" s="39">
        <v>1</v>
      </c>
      <c r="L644" s="39">
        <v>1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</row>
    <row r="645" spans="1:36" s="39" customFormat="1" ht="10.8" customHeight="1" x14ac:dyDescent="0.2">
      <c r="A645" s="39" t="s">
        <v>92</v>
      </c>
      <c r="B645" s="39" t="s">
        <v>141</v>
      </c>
      <c r="C645" s="39" t="s">
        <v>148</v>
      </c>
      <c r="D645" s="14" t="s">
        <v>721</v>
      </c>
      <c r="E645" s="39">
        <v>0</v>
      </c>
      <c r="F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1</v>
      </c>
      <c r="W645" s="39">
        <v>0</v>
      </c>
      <c r="X645" s="39">
        <v>0</v>
      </c>
      <c r="Y645" s="39">
        <v>0</v>
      </c>
      <c r="Z645" s="39">
        <v>1</v>
      </c>
      <c r="AA645" s="39">
        <v>1</v>
      </c>
      <c r="AB645" s="39">
        <v>1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</row>
    <row r="646" spans="1:36" s="39" customFormat="1" ht="10.8" customHeight="1" x14ac:dyDescent="0.3">
      <c r="A646" s="39" t="s">
        <v>92</v>
      </c>
      <c r="B646" s="39" t="s">
        <v>141</v>
      </c>
      <c r="C646" s="207" t="s">
        <v>589</v>
      </c>
      <c r="D646" s="207"/>
      <c r="E646" s="207">
        <v>0</v>
      </c>
      <c r="F646" s="207">
        <v>0</v>
      </c>
      <c r="G646" s="207"/>
      <c r="H646" s="207">
        <v>0</v>
      </c>
      <c r="I646" s="207">
        <v>5</v>
      </c>
      <c r="J646" s="207">
        <v>5</v>
      </c>
      <c r="K646" s="207">
        <v>5</v>
      </c>
      <c r="L646" s="207">
        <v>5</v>
      </c>
      <c r="M646" s="207">
        <v>4</v>
      </c>
      <c r="N646" s="207">
        <v>4</v>
      </c>
      <c r="O646" s="207">
        <v>4</v>
      </c>
      <c r="P646" s="207">
        <v>4</v>
      </c>
      <c r="Q646" s="207">
        <v>7</v>
      </c>
      <c r="R646" s="207">
        <v>7</v>
      </c>
      <c r="S646" s="207">
        <v>0</v>
      </c>
      <c r="T646" s="207">
        <v>0</v>
      </c>
      <c r="U646" s="207">
        <v>3</v>
      </c>
      <c r="V646" s="207">
        <v>4</v>
      </c>
      <c r="W646" s="207">
        <v>3</v>
      </c>
      <c r="X646" s="207">
        <v>0</v>
      </c>
      <c r="Y646" s="207">
        <v>3</v>
      </c>
      <c r="Z646" s="207">
        <v>5</v>
      </c>
      <c r="AA646" s="207">
        <v>5</v>
      </c>
      <c r="AB646" s="207">
        <v>5</v>
      </c>
      <c r="AC646" s="207">
        <v>2</v>
      </c>
      <c r="AD646" s="207">
        <v>2</v>
      </c>
      <c r="AE646" s="207">
        <v>0</v>
      </c>
      <c r="AF646" s="207">
        <v>0</v>
      </c>
      <c r="AG646" s="207">
        <v>1</v>
      </c>
      <c r="AH646" s="207">
        <v>0</v>
      </c>
      <c r="AI646" s="207">
        <v>1</v>
      </c>
      <c r="AJ646" s="207">
        <v>3</v>
      </c>
    </row>
    <row r="647" spans="1:36" s="39" customFormat="1" ht="10.8" customHeight="1" x14ac:dyDescent="0.2">
      <c r="A647" s="39" t="s">
        <v>92</v>
      </c>
      <c r="B647" s="39" t="s">
        <v>141</v>
      </c>
      <c r="C647" s="39" t="s">
        <v>150</v>
      </c>
      <c r="D647" s="14" t="s">
        <v>338</v>
      </c>
      <c r="E647" s="39">
        <v>0</v>
      </c>
      <c r="F647" s="39">
        <v>0</v>
      </c>
      <c r="H647" s="39">
        <v>2</v>
      </c>
      <c r="I647" s="39">
        <v>9</v>
      </c>
      <c r="J647" s="39">
        <v>9</v>
      </c>
      <c r="K647" s="39">
        <v>9</v>
      </c>
      <c r="L647" s="39">
        <v>9</v>
      </c>
      <c r="M647" s="39">
        <v>10</v>
      </c>
      <c r="N647" s="39">
        <v>10</v>
      </c>
      <c r="O647" s="39">
        <v>10</v>
      </c>
      <c r="P647" s="39">
        <v>10</v>
      </c>
      <c r="Q647" s="39">
        <v>15</v>
      </c>
      <c r="R647" s="39">
        <v>16</v>
      </c>
      <c r="S647" s="39">
        <v>0</v>
      </c>
      <c r="T647" s="39">
        <v>0</v>
      </c>
      <c r="U647" s="39">
        <v>18</v>
      </c>
      <c r="V647" s="39">
        <v>18</v>
      </c>
      <c r="W647" s="39">
        <v>22</v>
      </c>
      <c r="X647" s="39">
        <v>0</v>
      </c>
      <c r="Y647" s="39">
        <v>22</v>
      </c>
      <c r="Z647" s="39">
        <v>9</v>
      </c>
      <c r="AA647" s="39">
        <v>15</v>
      </c>
      <c r="AB647" s="39">
        <v>9</v>
      </c>
      <c r="AC647" s="39">
        <v>7</v>
      </c>
      <c r="AD647" s="39">
        <v>7</v>
      </c>
      <c r="AE647" s="39">
        <v>0</v>
      </c>
      <c r="AF647" s="39">
        <v>0</v>
      </c>
      <c r="AG647" s="39">
        <v>9</v>
      </c>
      <c r="AH647" s="39">
        <v>0</v>
      </c>
      <c r="AI647" s="39">
        <v>5</v>
      </c>
      <c r="AJ647" s="39">
        <v>10</v>
      </c>
    </row>
    <row r="648" spans="1:36" s="39" customFormat="1" ht="10.8" customHeight="1" x14ac:dyDescent="0.2">
      <c r="A648" s="39" t="s">
        <v>92</v>
      </c>
      <c r="B648" s="39" t="s">
        <v>141</v>
      </c>
      <c r="C648" s="39" t="s">
        <v>150</v>
      </c>
      <c r="D648" s="14" t="s">
        <v>460</v>
      </c>
      <c r="E648" s="39">
        <v>1</v>
      </c>
      <c r="F648" s="39">
        <v>0</v>
      </c>
      <c r="H648" s="39">
        <v>1</v>
      </c>
      <c r="I648" s="39">
        <v>12</v>
      </c>
      <c r="J648" s="39">
        <v>12</v>
      </c>
      <c r="K648" s="39">
        <v>12</v>
      </c>
      <c r="L648" s="39">
        <v>12</v>
      </c>
      <c r="M648" s="39">
        <v>13</v>
      </c>
      <c r="N648" s="39">
        <v>13</v>
      </c>
      <c r="O648" s="39">
        <v>13</v>
      </c>
      <c r="P648" s="39">
        <v>13</v>
      </c>
      <c r="Q648" s="39">
        <v>14</v>
      </c>
      <c r="R648" s="39">
        <v>12</v>
      </c>
      <c r="S648" s="39">
        <v>0</v>
      </c>
      <c r="T648" s="39">
        <v>0</v>
      </c>
      <c r="U648" s="39">
        <v>18</v>
      </c>
      <c r="V648" s="39">
        <v>20</v>
      </c>
      <c r="W648" s="39">
        <v>15</v>
      </c>
      <c r="X648" s="39">
        <v>0</v>
      </c>
      <c r="Y648" s="39">
        <v>11</v>
      </c>
      <c r="Z648" s="39">
        <v>15</v>
      </c>
      <c r="AA648" s="39">
        <v>16</v>
      </c>
      <c r="AB648" s="39">
        <v>18</v>
      </c>
      <c r="AC648" s="39">
        <v>11</v>
      </c>
      <c r="AD648" s="39">
        <v>11</v>
      </c>
      <c r="AE648" s="39">
        <v>0</v>
      </c>
      <c r="AF648" s="39">
        <v>0</v>
      </c>
      <c r="AG648" s="39">
        <v>14</v>
      </c>
      <c r="AH648" s="39">
        <v>0</v>
      </c>
      <c r="AI648" s="39">
        <v>7</v>
      </c>
      <c r="AJ648" s="39">
        <v>10</v>
      </c>
    </row>
    <row r="649" spans="1:36" s="39" customFormat="1" ht="10.8" customHeight="1" x14ac:dyDescent="0.2">
      <c r="A649" s="39" t="s">
        <v>92</v>
      </c>
      <c r="B649" s="39" t="s">
        <v>141</v>
      </c>
      <c r="C649" s="39" t="s">
        <v>150</v>
      </c>
      <c r="D649" s="14" t="s">
        <v>478</v>
      </c>
      <c r="E649" s="39">
        <v>0</v>
      </c>
      <c r="F649" s="39">
        <v>0</v>
      </c>
      <c r="H649" s="39">
        <v>1</v>
      </c>
      <c r="I649" s="39">
        <v>10</v>
      </c>
      <c r="J649" s="39">
        <v>10</v>
      </c>
      <c r="K649" s="39">
        <v>10</v>
      </c>
      <c r="L649" s="39">
        <v>10</v>
      </c>
      <c r="M649" s="39">
        <v>9</v>
      </c>
      <c r="N649" s="39">
        <v>7</v>
      </c>
      <c r="O649" s="39">
        <v>8</v>
      </c>
      <c r="P649" s="39">
        <v>9</v>
      </c>
      <c r="Q649" s="39">
        <v>7</v>
      </c>
      <c r="R649" s="39">
        <v>8</v>
      </c>
      <c r="S649" s="39">
        <v>0</v>
      </c>
      <c r="T649" s="39">
        <v>0</v>
      </c>
      <c r="U649" s="39">
        <v>11</v>
      </c>
      <c r="V649" s="39">
        <v>11</v>
      </c>
      <c r="W649" s="39">
        <v>4</v>
      </c>
      <c r="X649" s="39">
        <v>0</v>
      </c>
      <c r="Y649" s="39">
        <v>12</v>
      </c>
      <c r="Z649" s="39">
        <v>9</v>
      </c>
      <c r="AA649" s="39">
        <v>8</v>
      </c>
      <c r="AB649" s="39">
        <v>7</v>
      </c>
      <c r="AC649" s="39">
        <v>8</v>
      </c>
      <c r="AD649" s="39">
        <v>8</v>
      </c>
      <c r="AE649" s="39">
        <v>3</v>
      </c>
      <c r="AF649" s="39">
        <v>0</v>
      </c>
      <c r="AG649" s="39">
        <v>0</v>
      </c>
      <c r="AH649" s="39">
        <v>0</v>
      </c>
      <c r="AI649" s="39">
        <v>12</v>
      </c>
      <c r="AJ649" s="39">
        <v>9</v>
      </c>
    </row>
    <row r="650" spans="1:36" s="39" customFormat="1" ht="10.8" customHeight="1" x14ac:dyDescent="0.2">
      <c r="A650" s="39" t="s">
        <v>92</v>
      </c>
      <c r="B650" s="39" t="s">
        <v>141</v>
      </c>
      <c r="C650" s="39" t="s">
        <v>150</v>
      </c>
      <c r="D650" s="14" t="s">
        <v>721</v>
      </c>
      <c r="E650" s="39">
        <v>0</v>
      </c>
      <c r="F650" s="39">
        <v>0</v>
      </c>
      <c r="H650" s="39">
        <v>0</v>
      </c>
      <c r="I650" s="39">
        <v>4</v>
      </c>
      <c r="J650" s="39">
        <v>4</v>
      </c>
      <c r="K650" s="39">
        <v>4</v>
      </c>
      <c r="L650" s="39">
        <v>4</v>
      </c>
      <c r="M650" s="39">
        <v>4</v>
      </c>
      <c r="N650" s="39">
        <v>4</v>
      </c>
      <c r="O650" s="39">
        <v>5</v>
      </c>
      <c r="P650" s="39">
        <v>5</v>
      </c>
      <c r="Q650" s="39">
        <v>1</v>
      </c>
      <c r="R650" s="39">
        <v>1</v>
      </c>
      <c r="S650" s="39">
        <v>0</v>
      </c>
      <c r="T650" s="39">
        <v>0</v>
      </c>
      <c r="U650" s="39">
        <v>2</v>
      </c>
      <c r="V650" s="39">
        <v>4</v>
      </c>
      <c r="W650" s="39">
        <v>3</v>
      </c>
      <c r="X650" s="39">
        <v>0</v>
      </c>
      <c r="Y650" s="39">
        <v>7</v>
      </c>
      <c r="Z650" s="39">
        <v>1</v>
      </c>
      <c r="AA650" s="39">
        <v>3</v>
      </c>
      <c r="AB650" s="39">
        <v>1</v>
      </c>
      <c r="AC650" s="39">
        <v>1</v>
      </c>
      <c r="AD650" s="39">
        <v>1</v>
      </c>
      <c r="AE650" s="39">
        <v>5</v>
      </c>
      <c r="AF650" s="39">
        <v>0</v>
      </c>
      <c r="AG650" s="39">
        <v>21</v>
      </c>
      <c r="AH650" s="39">
        <v>0</v>
      </c>
      <c r="AI650" s="39">
        <v>2</v>
      </c>
      <c r="AJ650" s="39">
        <v>0</v>
      </c>
    </row>
    <row r="651" spans="1:36" s="39" customFormat="1" ht="10.8" customHeight="1" x14ac:dyDescent="0.3">
      <c r="A651" s="39" t="s">
        <v>92</v>
      </c>
      <c r="B651" s="39" t="s">
        <v>141</v>
      </c>
      <c r="C651" s="207" t="s">
        <v>590</v>
      </c>
      <c r="D651" s="207"/>
      <c r="E651" s="207">
        <v>1</v>
      </c>
      <c r="F651" s="207">
        <v>0</v>
      </c>
      <c r="G651" s="207"/>
      <c r="H651" s="207">
        <v>4</v>
      </c>
      <c r="I651" s="207">
        <v>35</v>
      </c>
      <c r="J651" s="207">
        <v>35</v>
      </c>
      <c r="K651" s="207">
        <v>35</v>
      </c>
      <c r="L651" s="207">
        <v>35</v>
      </c>
      <c r="M651" s="207">
        <v>36</v>
      </c>
      <c r="N651" s="207">
        <v>34</v>
      </c>
      <c r="O651" s="207">
        <v>36</v>
      </c>
      <c r="P651" s="207">
        <v>37</v>
      </c>
      <c r="Q651" s="207">
        <v>37</v>
      </c>
      <c r="R651" s="207">
        <v>37</v>
      </c>
      <c r="S651" s="207">
        <v>0</v>
      </c>
      <c r="T651" s="207">
        <v>0</v>
      </c>
      <c r="U651" s="207">
        <v>49</v>
      </c>
      <c r="V651" s="207">
        <v>53</v>
      </c>
      <c r="W651" s="207">
        <v>44</v>
      </c>
      <c r="X651" s="207">
        <v>0</v>
      </c>
      <c r="Y651" s="207">
        <v>52</v>
      </c>
      <c r="Z651" s="207">
        <v>34</v>
      </c>
      <c r="AA651" s="207">
        <v>42</v>
      </c>
      <c r="AB651" s="207">
        <v>35</v>
      </c>
      <c r="AC651" s="207">
        <v>27</v>
      </c>
      <c r="AD651" s="207">
        <v>27</v>
      </c>
      <c r="AE651" s="207">
        <v>8</v>
      </c>
      <c r="AF651" s="207">
        <v>0</v>
      </c>
      <c r="AG651" s="207">
        <v>44</v>
      </c>
      <c r="AH651" s="207">
        <v>0</v>
      </c>
      <c r="AI651" s="207">
        <v>26</v>
      </c>
      <c r="AJ651" s="207">
        <v>29</v>
      </c>
    </row>
    <row r="652" spans="1:36" s="39" customFormat="1" ht="10.8" customHeight="1" x14ac:dyDescent="0.2">
      <c r="A652" s="39" t="s">
        <v>92</v>
      </c>
      <c r="B652" s="39" t="s">
        <v>141</v>
      </c>
      <c r="C652" s="39" t="s">
        <v>143</v>
      </c>
      <c r="D652" s="14" t="s">
        <v>338</v>
      </c>
      <c r="E652" s="39">
        <v>0</v>
      </c>
      <c r="F652" s="39">
        <v>0</v>
      </c>
      <c r="H652" s="39">
        <v>0</v>
      </c>
      <c r="I652" s="39">
        <v>5</v>
      </c>
      <c r="J652" s="39">
        <v>5</v>
      </c>
      <c r="K652" s="39">
        <v>5</v>
      </c>
      <c r="L652" s="39">
        <v>5</v>
      </c>
      <c r="M652" s="39">
        <v>4</v>
      </c>
      <c r="N652" s="39">
        <v>4</v>
      </c>
      <c r="O652" s="39">
        <v>4</v>
      </c>
      <c r="P652" s="39">
        <v>4</v>
      </c>
      <c r="Q652" s="39">
        <v>0</v>
      </c>
      <c r="R652" s="39">
        <v>0</v>
      </c>
      <c r="S652" s="39">
        <v>0</v>
      </c>
      <c r="T652" s="39">
        <v>0</v>
      </c>
      <c r="U652" s="39">
        <v>2</v>
      </c>
      <c r="V652" s="39">
        <v>2</v>
      </c>
      <c r="W652" s="39">
        <v>1</v>
      </c>
      <c r="X652" s="39">
        <v>0</v>
      </c>
      <c r="Y652" s="39">
        <v>6</v>
      </c>
      <c r="Z652" s="39">
        <v>5</v>
      </c>
      <c r="AA652" s="39">
        <v>5</v>
      </c>
      <c r="AB652" s="39">
        <v>4</v>
      </c>
      <c r="AC652" s="39">
        <v>2</v>
      </c>
      <c r="AD652" s="39">
        <v>1</v>
      </c>
      <c r="AE652" s="39">
        <v>0</v>
      </c>
      <c r="AF652" s="39">
        <v>4</v>
      </c>
      <c r="AG652" s="39">
        <v>0</v>
      </c>
      <c r="AH652" s="39">
        <v>0</v>
      </c>
      <c r="AI652" s="39">
        <v>0</v>
      </c>
      <c r="AJ652" s="39">
        <v>3</v>
      </c>
    </row>
    <row r="653" spans="1:36" s="39" customFormat="1" ht="10.8" customHeight="1" x14ac:dyDescent="0.2">
      <c r="A653" s="39" t="s">
        <v>92</v>
      </c>
      <c r="B653" s="39" t="s">
        <v>141</v>
      </c>
      <c r="C653" s="39" t="s">
        <v>143</v>
      </c>
      <c r="D653" s="14" t="s">
        <v>460</v>
      </c>
      <c r="E653" s="39">
        <v>0</v>
      </c>
      <c r="F653" s="39">
        <v>0</v>
      </c>
      <c r="H653" s="39">
        <v>0</v>
      </c>
      <c r="I653" s="39">
        <v>2</v>
      </c>
      <c r="J653" s="39">
        <v>2</v>
      </c>
      <c r="K653" s="39">
        <v>2</v>
      </c>
      <c r="L653" s="39">
        <v>2</v>
      </c>
      <c r="M653" s="39">
        <v>5</v>
      </c>
      <c r="N653" s="39">
        <v>4</v>
      </c>
      <c r="O653" s="39">
        <v>5</v>
      </c>
      <c r="P653" s="39">
        <v>5</v>
      </c>
      <c r="Q653" s="39">
        <v>2</v>
      </c>
      <c r="R653" s="39">
        <v>2</v>
      </c>
      <c r="S653" s="39">
        <v>0</v>
      </c>
      <c r="T653" s="39">
        <v>0</v>
      </c>
      <c r="U653" s="39">
        <v>2</v>
      </c>
      <c r="V653" s="39">
        <v>2</v>
      </c>
      <c r="W653" s="39">
        <v>2</v>
      </c>
      <c r="X653" s="39">
        <v>0</v>
      </c>
      <c r="Y653" s="39">
        <v>6</v>
      </c>
      <c r="Z653" s="39">
        <v>3</v>
      </c>
      <c r="AA653" s="39">
        <v>3</v>
      </c>
      <c r="AB653" s="39">
        <v>3</v>
      </c>
      <c r="AC653" s="39">
        <v>5</v>
      </c>
      <c r="AD653" s="39">
        <v>5</v>
      </c>
      <c r="AE653" s="39">
        <v>0</v>
      </c>
      <c r="AF653" s="39">
        <v>0</v>
      </c>
      <c r="AG653" s="39">
        <v>5</v>
      </c>
      <c r="AH653" s="39">
        <v>0</v>
      </c>
      <c r="AI653" s="39">
        <v>0</v>
      </c>
      <c r="AJ653" s="39">
        <v>4</v>
      </c>
    </row>
    <row r="654" spans="1:36" s="39" customFormat="1" ht="10.8" customHeight="1" x14ac:dyDescent="0.2">
      <c r="A654" s="39" t="s">
        <v>92</v>
      </c>
      <c r="B654" s="39" t="s">
        <v>141</v>
      </c>
      <c r="C654" s="39" t="s">
        <v>143</v>
      </c>
      <c r="D654" s="14" t="s">
        <v>478</v>
      </c>
      <c r="E654" s="39">
        <v>0</v>
      </c>
      <c r="F654" s="39">
        <v>0</v>
      </c>
      <c r="H654" s="39">
        <v>0</v>
      </c>
      <c r="I654" s="39">
        <v>3</v>
      </c>
      <c r="J654" s="39">
        <v>3</v>
      </c>
      <c r="K654" s="39">
        <v>3</v>
      </c>
      <c r="L654" s="39">
        <v>3</v>
      </c>
      <c r="M654" s="39">
        <v>5</v>
      </c>
      <c r="N654" s="39">
        <v>5</v>
      </c>
      <c r="O654" s="39">
        <v>5</v>
      </c>
      <c r="P654" s="39">
        <v>5</v>
      </c>
      <c r="Q654" s="39">
        <v>7</v>
      </c>
      <c r="R654" s="39">
        <v>7</v>
      </c>
      <c r="S654" s="39">
        <v>0</v>
      </c>
      <c r="T654" s="39">
        <v>0</v>
      </c>
      <c r="U654" s="39">
        <v>5</v>
      </c>
      <c r="V654" s="39">
        <v>7</v>
      </c>
      <c r="W654" s="39">
        <v>6</v>
      </c>
      <c r="X654" s="39">
        <v>0</v>
      </c>
      <c r="Y654" s="39">
        <v>10</v>
      </c>
      <c r="Z654" s="39">
        <v>4</v>
      </c>
      <c r="AA654" s="39">
        <v>7</v>
      </c>
      <c r="AB654" s="39">
        <v>4</v>
      </c>
      <c r="AC654" s="39">
        <v>7</v>
      </c>
      <c r="AD654" s="39">
        <v>3</v>
      </c>
      <c r="AE654" s="39">
        <v>0</v>
      </c>
      <c r="AF654" s="39">
        <v>0</v>
      </c>
      <c r="AG654" s="39">
        <v>0</v>
      </c>
      <c r="AH654" s="39">
        <v>0</v>
      </c>
      <c r="AI654" s="39">
        <v>0</v>
      </c>
      <c r="AJ654" s="39">
        <v>1</v>
      </c>
    </row>
    <row r="655" spans="1:36" s="39" customFormat="1" ht="10.8" customHeight="1" x14ac:dyDescent="0.2">
      <c r="A655" s="39" t="s">
        <v>92</v>
      </c>
      <c r="B655" s="39" t="s">
        <v>141</v>
      </c>
      <c r="C655" s="39" t="s">
        <v>143</v>
      </c>
      <c r="D655" s="14" t="s">
        <v>721</v>
      </c>
      <c r="E655" s="39">
        <v>0</v>
      </c>
      <c r="F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2</v>
      </c>
      <c r="N655" s="39">
        <v>2</v>
      </c>
      <c r="O655" s="39">
        <v>2</v>
      </c>
      <c r="P655" s="39">
        <v>2</v>
      </c>
      <c r="Q655" s="39">
        <v>0</v>
      </c>
      <c r="R655" s="39">
        <v>0</v>
      </c>
      <c r="S655" s="39">
        <v>0</v>
      </c>
      <c r="T655" s="39">
        <v>0</v>
      </c>
      <c r="U655" s="39">
        <v>2</v>
      </c>
      <c r="V655" s="39">
        <v>2</v>
      </c>
      <c r="W655" s="39">
        <v>2</v>
      </c>
      <c r="X655" s="39">
        <v>0</v>
      </c>
      <c r="Y655" s="39">
        <v>1</v>
      </c>
      <c r="Z655" s="39">
        <v>3</v>
      </c>
      <c r="AA655" s="39">
        <v>3</v>
      </c>
      <c r="AB655" s="39">
        <v>3</v>
      </c>
      <c r="AC655" s="39">
        <v>6</v>
      </c>
      <c r="AD655" s="39">
        <v>5</v>
      </c>
      <c r="AE655" s="39">
        <v>0</v>
      </c>
      <c r="AF655" s="39">
        <v>0</v>
      </c>
      <c r="AG655" s="39">
        <v>30</v>
      </c>
      <c r="AH655" s="39">
        <v>0</v>
      </c>
      <c r="AI655" s="39">
        <v>0</v>
      </c>
      <c r="AJ655" s="39">
        <v>1</v>
      </c>
    </row>
    <row r="656" spans="1:36" s="39" customFormat="1" ht="10.8" customHeight="1" x14ac:dyDescent="0.3">
      <c r="A656" s="39" t="s">
        <v>92</v>
      </c>
      <c r="B656" s="39" t="s">
        <v>141</v>
      </c>
      <c r="C656" s="207" t="s">
        <v>591</v>
      </c>
      <c r="D656" s="207"/>
      <c r="E656" s="207">
        <v>0</v>
      </c>
      <c r="F656" s="207">
        <v>0</v>
      </c>
      <c r="G656" s="207"/>
      <c r="H656" s="207">
        <v>0</v>
      </c>
      <c r="I656" s="207">
        <v>10</v>
      </c>
      <c r="J656" s="207">
        <v>10</v>
      </c>
      <c r="K656" s="207">
        <v>10</v>
      </c>
      <c r="L656" s="207">
        <v>10</v>
      </c>
      <c r="M656" s="207">
        <v>16</v>
      </c>
      <c r="N656" s="207">
        <v>15</v>
      </c>
      <c r="O656" s="207">
        <v>16</v>
      </c>
      <c r="P656" s="207">
        <v>16</v>
      </c>
      <c r="Q656" s="207">
        <v>9</v>
      </c>
      <c r="R656" s="207">
        <v>9</v>
      </c>
      <c r="S656" s="207">
        <v>0</v>
      </c>
      <c r="T656" s="207">
        <v>0</v>
      </c>
      <c r="U656" s="207">
        <v>11</v>
      </c>
      <c r="V656" s="207">
        <v>13</v>
      </c>
      <c r="W656" s="207">
        <v>11</v>
      </c>
      <c r="X656" s="207">
        <v>0</v>
      </c>
      <c r="Y656" s="207">
        <v>23</v>
      </c>
      <c r="Z656" s="207">
        <v>15</v>
      </c>
      <c r="AA656" s="207">
        <v>18</v>
      </c>
      <c r="AB656" s="207">
        <v>14</v>
      </c>
      <c r="AC656" s="207">
        <v>20</v>
      </c>
      <c r="AD656" s="207">
        <v>14</v>
      </c>
      <c r="AE656" s="207">
        <v>0</v>
      </c>
      <c r="AF656" s="207">
        <v>4</v>
      </c>
      <c r="AG656" s="207">
        <v>35</v>
      </c>
      <c r="AH656" s="207">
        <v>0</v>
      </c>
      <c r="AI656" s="207">
        <v>0</v>
      </c>
      <c r="AJ656" s="207">
        <v>9</v>
      </c>
    </row>
    <row r="657" spans="1:36" s="39" customFormat="1" ht="10.8" customHeight="1" x14ac:dyDescent="0.2">
      <c r="A657" s="39" t="s">
        <v>92</v>
      </c>
      <c r="B657" s="39" t="s">
        <v>141</v>
      </c>
      <c r="C657" s="39" t="s">
        <v>152</v>
      </c>
      <c r="D657" s="14" t="s">
        <v>338</v>
      </c>
      <c r="E657" s="39">
        <v>0</v>
      </c>
      <c r="F657" s="39">
        <v>0</v>
      </c>
      <c r="H657" s="39">
        <v>0</v>
      </c>
      <c r="I657" s="39">
        <v>1</v>
      </c>
      <c r="J657" s="39">
        <v>1</v>
      </c>
      <c r="K657" s="39">
        <v>1</v>
      </c>
      <c r="L657" s="39">
        <v>1</v>
      </c>
      <c r="M657" s="39">
        <v>0</v>
      </c>
      <c r="N657" s="39">
        <v>0</v>
      </c>
      <c r="O657" s="39">
        <v>0</v>
      </c>
      <c r="P657" s="39">
        <v>0</v>
      </c>
      <c r="Q657" s="39">
        <v>4</v>
      </c>
      <c r="R657" s="39">
        <v>4</v>
      </c>
      <c r="S657" s="39">
        <v>0</v>
      </c>
      <c r="T657" s="39">
        <v>0</v>
      </c>
      <c r="U657" s="39">
        <v>1</v>
      </c>
      <c r="V657" s="39">
        <v>2</v>
      </c>
      <c r="W657" s="39">
        <v>2</v>
      </c>
      <c r="X657" s="39">
        <v>0</v>
      </c>
      <c r="Y657" s="39">
        <v>1</v>
      </c>
      <c r="Z657" s="39">
        <v>2</v>
      </c>
      <c r="AA657" s="39">
        <v>2</v>
      </c>
      <c r="AB657" s="39">
        <v>2</v>
      </c>
      <c r="AC657" s="39">
        <v>1</v>
      </c>
      <c r="AD657" s="39">
        <v>1</v>
      </c>
      <c r="AE657" s="39">
        <v>4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</row>
    <row r="658" spans="1:36" s="39" customFormat="1" ht="10.8" customHeight="1" x14ac:dyDescent="0.2">
      <c r="A658" s="39" t="s">
        <v>92</v>
      </c>
      <c r="B658" s="39" t="s">
        <v>141</v>
      </c>
      <c r="C658" s="39" t="s">
        <v>152</v>
      </c>
      <c r="D658" s="14" t="s">
        <v>460</v>
      </c>
      <c r="E658" s="39">
        <v>0</v>
      </c>
      <c r="F658" s="39">
        <v>0</v>
      </c>
      <c r="H658" s="39">
        <v>0</v>
      </c>
      <c r="I658" s="39">
        <v>1</v>
      </c>
      <c r="J658" s="39">
        <v>1</v>
      </c>
      <c r="K658" s="39">
        <v>1</v>
      </c>
      <c r="L658" s="39">
        <v>1</v>
      </c>
      <c r="M658" s="39">
        <v>1</v>
      </c>
      <c r="N658" s="39">
        <v>1</v>
      </c>
      <c r="O658" s="39">
        <v>1</v>
      </c>
      <c r="P658" s="39">
        <v>1</v>
      </c>
      <c r="Q658" s="39">
        <v>3</v>
      </c>
      <c r="R658" s="39">
        <v>3</v>
      </c>
      <c r="S658" s="39">
        <v>0</v>
      </c>
      <c r="T658" s="39">
        <v>0</v>
      </c>
      <c r="U658" s="39">
        <v>0</v>
      </c>
      <c r="V658" s="39">
        <v>1</v>
      </c>
      <c r="W658" s="39">
        <v>0</v>
      </c>
      <c r="X658" s="39">
        <v>0</v>
      </c>
      <c r="Y658" s="39">
        <v>0</v>
      </c>
      <c r="Z658" s="39">
        <v>1</v>
      </c>
      <c r="AA658" s="39">
        <v>2</v>
      </c>
      <c r="AB658" s="39">
        <v>1</v>
      </c>
      <c r="AC658" s="39">
        <v>0</v>
      </c>
      <c r="AD658" s="39">
        <v>0</v>
      </c>
      <c r="AE658" s="39">
        <v>0</v>
      </c>
      <c r="AF658" s="39">
        <v>0</v>
      </c>
      <c r="AG658" s="39">
        <v>7</v>
      </c>
      <c r="AH658" s="39">
        <v>0</v>
      </c>
      <c r="AI658" s="39">
        <v>3</v>
      </c>
      <c r="AJ658" s="39">
        <v>1</v>
      </c>
    </row>
    <row r="659" spans="1:36" s="39" customFormat="1" ht="10.8" customHeight="1" x14ac:dyDescent="0.2">
      <c r="A659" s="39" t="s">
        <v>92</v>
      </c>
      <c r="B659" s="39" t="s">
        <v>141</v>
      </c>
      <c r="C659" s="39" t="s">
        <v>152</v>
      </c>
      <c r="D659" s="14" t="s">
        <v>478</v>
      </c>
      <c r="E659" s="39">
        <v>0</v>
      </c>
      <c r="F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1</v>
      </c>
      <c r="AA659" s="39">
        <v>1</v>
      </c>
      <c r="AB659" s="39">
        <v>1</v>
      </c>
      <c r="AC659" s="39">
        <v>0</v>
      </c>
      <c r="AD659" s="39">
        <v>0</v>
      </c>
      <c r="AE659" s="39">
        <v>3</v>
      </c>
      <c r="AF659" s="39">
        <v>0</v>
      </c>
      <c r="AG659" s="39">
        <v>2</v>
      </c>
      <c r="AH659" s="39">
        <v>0</v>
      </c>
      <c r="AI659" s="39">
        <v>0</v>
      </c>
      <c r="AJ659" s="39">
        <v>3</v>
      </c>
    </row>
    <row r="660" spans="1:36" s="39" customFormat="1" ht="10.8" customHeight="1" x14ac:dyDescent="0.2">
      <c r="A660" s="39" t="s">
        <v>92</v>
      </c>
      <c r="B660" s="39" t="s">
        <v>141</v>
      </c>
      <c r="C660" s="39" t="s">
        <v>152</v>
      </c>
      <c r="D660" s="14" t="s">
        <v>721</v>
      </c>
      <c r="E660" s="39">
        <v>0</v>
      </c>
      <c r="F660" s="39">
        <v>0</v>
      </c>
      <c r="H660" s="39">
        <v>0</v>
      </c>
      <c r="I660" s="39">
        <v>3</v>
      </c>
      <c r="J660" s="39">
        <v>3</v>
      </c>
      <c r="K660" s="39">
        <v>3</v>
      </c>
      <c r="L660" s="39">
        <v>3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1</v>
      </c>
      <c r="W660" s="39">
        <v>1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2</v>
      </c>
      <c r="AF660" s="39">
        <v>0</v>
      </c>
      <c r="AG660" s="39">
        <v>19</v>
      </c>
      <c r="AH660" s="39">
        <v>0</v>
      </c>
      <c r="AI660" s="39">
        <v>0</v>
      </c>
      <c r="AJ660" s="39">
        <v>1</v>
      </c>
    </row>
    <row r="661" spans="1:36" s="39" customFormat="1" ht="10.8" customHeight="1" x14ac:dyDescent="0.3">
      <c r="A661" s="39" t="s">
        <v>92</v>
      </c>
      <c r="B661" s="39" t="s">
        <v>141</v>
      </c>
      <c r="C661" s="207" t="s">
        <v>592</v>
      </c>
      <c r="D661" s="207"/>
      <c r="E661" s="207">
        <v>0</v>
      </c>
      <c r="F661" s="207">
        <v>0</v>
      </c>
      <c r="G661" s="207"/>
      <c r="H661" s="207">
        <v>0</v>
      </c>
      <c r="I661" s="207">
        <v>5</v>
      </c>
      <c r="J661" s="207">
        <v>5</v>
      </c>
      <c r="K661" s="207">
        <v>5</v>
      </c>
      <c r="L661" s="207">
        <v>5</v>
      </c>
      <c r="M661" s="207">
        <v>1</v>
      </c>
      <c r="N661" s="207">
        <v>1</v>
      </c>
      <c r="O661" s="207">
        <v>1</v>
      </c>
      <c r="P661" s="207">
        <v>1</v>
      </c>
      <c r="Q661" s="207">
        <v>7</v>
      </c>
      <c r="R661" s="207">
        <v>7</v>
      </c>
      <c r="S661" s="207">
        <v>0</v>
      </c>
      <c r="T661" s="207">
        <v>0</v>
      </c>
      <c r="U661" s="207">
        <v>1</v>
      </c>
      <c r="V661" s="207">
        <v>4</v>
      </c>
      <c r="W661" s="207">
        <v>3</v>
      </c>
      <c r="X661" s="207">
        <v>0</v>
      </c>
      <c r="Y661" s="207">
        <v>1</v>
      </c>
      <c r="Z661" s="207">
        <v>4</v>
      </c>
      <c r="AA661" s="207">
        <v>5</v>
      </c>
      <c r="AB661" s="207">
        <v>4</v>
      </c>
      <c r="AC661" s="207">
        <v>1</v>
      </c>
      <c r="AD661" s="207">
        <v>1</v>
      </c>
      <c r="AE661" s="207">
        <v>9</v>
      </c>
      <c r="AF661" s="207">
        <v>0</v>
      </c>
      <c r="AG661" s="207">
        <v>28</v>
      </c>
      <c r="AH661" s="207">
        <v>0</v>
      </c>
      <c r="AI661" s="207">
        <v>3</v>
      </c>
      <c r="AJ661" s="207">
        <v>5</v>
      </c>
    </row>
    <row r="662" spans="1:36" s="39" customFormat="1" ht="10.8" customHeight="1" x14ac:dyDescent="0.2">
      <c r="A662" s="39" t="s">
        <v>92</v>
      </c>
      <c r="B662" s="39" t="s">
        <v>141</v>
      </c>
      <c r="C662" s="39" t="s">
        <v>158</v>
      </c>
      <c r="D662" s="14" t="s">
        <v>338</v>
      </c>
      <c r="E662" s="39">
        <v>0</v>
      </c>
      <c r="F662" s="39">
        <v>0</v>
      </c>
      <c r="H662" s="39">
        <v>0</v>
      </c>
      <c r="I662" s="39">
        <v>1</v>
      </c>
      <c r="J662" s="39">
        <v>1</v>
      </c>
      <c r="K662" s="39">
        <v>1</v>
      </c>
      <c r="L662" s="39">
        <v>1</v>
      </c>
      <c r="M662" s="39">
        <v>1</v>
      </c>
      <c r="N662" s="39">
        <v>1</v>
      </c>
      <c r="O662" s="39">
        <v>1</v>
      </c>
      <c r="P662" s="39">
        <v>1</v>
      </c>
      <c r="Q662" s="39">
        <v>5</v>
      </c>
      <c r="R662" s="39">
        <v>7</v>
      </c>
      <c r="S662" s="39">
        <v>0</v>
      </c>
      <c r="T662" s="39">
        <v>0</v>
      </c>
      <c r="U662" s="39">
        <v>3</v>
      </c>
      <c r="V662" s="39">
        <v>4</v>
      </c>
      <c r="W662" s="39">
        <v>7</v>
      </c>
      <c r="X662" s="39">
        <v>0</v>
      </c>
      <c r="Y662" s="39">
        <v>0</v>
      </c>
      <c r="Z662" s="39">
        <v>1</v>
      </c>
      <c r="AA662" s="39">
        <v>1</v>
      </c>
      <c r="AB662" s="39">
        <v>1</v>
      </c>
      <c r="AC662" s="39">
        <v>3</v>
      </c>
      <c r="AD662" s="39">
        <v>2</v>
      </c>
      <c r="AE662" s="39">
        <v>0</v>
      </c>
      <c r="AF662" s="39">
        <v>0</v>
      </c>
      <c r="AG662" s="39">
        <v>0</v>
      </c>
      <c r="AH662" s="39">
        <v>0</v>
      </c>
      <c r="AI662" s="39">
        <v>0</v>
      </c>
      <c r="AJ662" s="39">
        <v>2</v>
      </c>
    </row>
    <row r="663" spans="1:36" s="39" customFormat="1" ht="10.8" customHeight="1" x14ac:dyDescent="0.3">
      <c r="A663" s="39" t="s">
        <v>92</v>
      </c>
      <c r="B663" s="39" t="s">
        <v>141</v>
      </c>
      <c r="C663" s="207" t="s">
        <v>711</v>
      </c>
      <c r="D663" s="207"/>
      <c r="E663" s="207">
        <v>0</v>
      </c>
      <c r="F663" s="207">
        <v>0</v>
      </c>
      <c r="G663" s="207"/>
      <c r="H663" s="207">
        <v>0</v>
      </c>
      <c r="I663" s="207">
        <v>1</v>
      </c>
      <c r="J663" s="207">
        <v>1</v>
      </c>
      <c r="K663" s="207">
        <v>1</v>
      </c>
      <c r="L663" s="207">
        <v>1</v>
      </c>
      <c r="M663" s="207">
        <v>1</v>
      </c>
      <c r="N663" s="207">
        <v>1</v>
      </c>
      <c r="O663" s="207">
        <v>1</v>
      </c>
      <c r="P663" s="207">
        <v>1</v>
      </c>
      <c r="Q663" s="207">
        <v>5</v>
      </c>
      <c r="R663" s="207">
        <v>7</v>
      </c>
      <c r="S663" s="207">
        <v>0</v>
      </c>
      <c r="T663" s="207">
        <v>0</v>
      </c>
      <c r="U663" s="207">
        <v>3</v>
      </c>
      <c r="V663" s="207">
        <v>4</v>
      </c>
      <c r="W663" s="207">
        <v>7</v>
      </c>
      <c r="X663" s="207">
        <v>0</v>
      </c>
      <c r="Y663" s="207">
        <v>0</v>
      </c>
      <c r="Z663" s="207">
        <v>1</v>
      </c>
      <c r="AA663" s="207">
        <v>1</v>
      </c>
      <c r="AB663" s="207">
        <v>1</v>
      </c>
      <c r="AC663" s="207">
        <v>3</v>
      </c>
      <c r="AD663" s="207">
        <v>2</v>
      </c>
      <c r="AE663" s="207">
        <v>0</v>
      </c>
      <c r="AF663" s="207">
        <v>0</v>
      </c>
      <c r="AG663" s="207">
        <v>0</v>
      </c>
      <c r="AH663" s="207">
        <v>0</v>
      </c>
      <c r="AI663" s="207">
        <v>0</v>
      </c>
      <c r="AJ663" s="207">
        <v>2</v>
      </c>
    </row>
    <row r="664" spans="1:36" s="39" customFormat="1" ht="10.8" customHeight="1" x14ac:dyDescent="0.2">
      <c r="A664" s="39" t="s">
        <v>92</v>
      </c>
      <c r="B664" s="39" t="s">
        <v>141</v>
      </c>
      <c r="C664" s="39" t="s">
        <v>204</v>
      </c>
      <c r="D664" s="14" t="s">
        <v>338</v>
      </c>
      <c r="E664" s="39">
        <v>0</v>
      </c>
      <c r="F664" s="39">
        <v>0</v>
      </c>
      <c r="H664" s="39">
        <v>0</v>
      </c>
      <c r="I664" s="39">
        <v>2</v>
      </c>
      <c r="J664" s="39">
        <v>2</v>
      </c>
      <c r="K664" s="39">
        <v>2</v>
      </c>
      <c r="L664" s="39">
        <v>2</v>
      </c>
      <c r="M664" s="39">
        <v>1</v>
      </c>
      <c r="N664" s="39">
        <v>1</v>
      </c>
      <c r="O664" s="39">
        <v>1</v>
      </c>
      <c r="P664" s="39">
        <v>1</v>
      </c>
      <c r="Q664" s="39">
        <v>0</v>
      </c>
      <c r="R664" s="39">
        <v>0</v>
      </c>
      <c r="S664" s="39">
        <v>0</v>
      </c>
      <c r="T664" s="39">
        <v>0</v>
      </c>
      <c r="U664" s="39">
        <v>3</v>
      </c>
      <c r="V664" s="39">
        <v>3</v>
      </c>
      <c r="W664" s="39">
        <v>3</v>
      </c>
      <c r="X664" s="39">
        <v>0</v>
      </c>
      <c r="Y664" s="39">
        <v>2</v>
      </c>
      <c r="Z664" s="39">
        <v>2</v>
      </c>
      <c r="AA664" s="39">
        <v>4</v>
      </c>
      <c r="AB664" s="39">
        <v>2</v>
      </c>
      <c r="AC664" s="39">
        <v>1</v>
      </c>
      <c r="AD664" s="39">
        <v>1</v>
      </c>
      <c r="AE664" s="39">
        <v>0</v>
      </c>
      <c r="AF664" s="39">
        <v>0</v>
      </c>
      <c r="AG664" s="39">
        <v>0</v>
      </c>
      <c r="AH664" s="39">
        <v>0</v>
      </c>
      <c r="AI664" s="39">
        <v>0</v>
      </c>
      <c r="AJ664" s="39">
        <v>0</v>
      </c>
    </row>
    <row r="665" spans="1:36" s="39" customFormat="1" ht="10.8" customHeight="1" x14ac:dyDescent="0.2">
      <c r="A665" s="39" t="s">
        <v>92</v>
      </c>
      <c r="B665" s="39" t="s">
        <v>141</v>
      </c>
      <c r="C665" s="39" t="s">
        <v>204</v>
      </c>
      <c r="D665" s="14" t="s">
        <v>460</v>
      </c>
      <c r="E665" s="39">
        <v>0</v>
      </c>
      <c r="F665" s="39">
        <v>0</v>
      </c>
      <c r="H665" s="39">
        <v>0</v>
      </c>
      <c r="I665" s="39">
        <v>1</v>
      </c>
      <c r="J665" s="39">
        <v>1</v>
      </c>
      <c r="K665" s="39">
        <v>1</v>
      </c>
      <c r="L665" s="39">
        <v>1</v>
      </c>
      <c r="M665" s="39">
        <v>1</v>
      </c>
      <c r="N665" s="39">
        <v>1</v>
      </c>
      <c r="O665" s="39">
        <v>1</v>
      </c>
      <c r="P665" s="39">
        <v>1</v>
      </c>
      <c r="Q665" s="39">
        <v>0</v>
      </c>
      <c r="R665" s="39">
        <v>0</v>
      </c>
      <c r="S665" s="39">
        <v>0</v>
      </c>
      <c r="T665" s="39">
        <v>0</v>
      </c>
      <c r="U665" s="39">
        <v>1</v>
      </c>
      <c r="V665" s="39">
        <v>1</v>
      </c>
      <c r="W665" s="39">
        <v>1</v>
      </c>
      <c r="X665" s="39">
        <v>0</v>
      </c>
      <c r="Y665" s="39">
        <v>0</v>
      </c>
      <c r="Z665" s="39">
        <v>0</v>
      </c>
      <c r="AA665" s="39">
        <v>1</v>
      </c>
      <c r="AB665" s="39">
        <v>1</v>
      </c>
      <c r="AC665" s="39">
        <v>1</v>
      </c>
      <c r="AD665" s="39">
        <v>0</v>
      </c>
      <c r="AE665" s="39">
        <v>0</v>
      </c>
      <c r="AF665" s="39">
        <v>0</v>
      </c>
      <c r="AG665" s="39">
        <v>11</v>
      </c>
      <c r="AH665" s="39">
        <v>0</v>
      </c>
      <c r="AI665" s="39">
        <v>0</v>
      </c>
      <c r="AJ665" s="39">
        <v>0</v>
      </c>
    </row>
    <row r="666" spans="1:36" s="39" customFormat="1" ht="10.8" customHeight="1" x14ac:dyDescent="0.2">
      <c r="A666" s="39" t="s">
        <v>92</v>
      </c>
      <c r="B666" s="39" t="s">
        <v>141</v>
      </c>
      <c r="C666" s="39" t="s">
        <v>204</v>
      </c>
      <c r="D666" s="14" t="s">
        <v>478</v>
      </c>
      <c r="E666" s="39">
        <v>0</v>
      </c>
      <c r="F666" s="39">
        <v>0</v>
      </c>
      <c r="H666" s="39">
        <v>0</v>
      </c>
      <c r="I666" s="39">
        <v>2</v>
      </c>
      <c r="J666" s="39">
        <v>2</v>
      </c>
      <c r="K666" s="39">
        <v>2</v>
      </c>
      <c r="L666" s="39">
        <v>2</v>
      </c>
      <c r="M666" s="39">
        <v>3</v>
      </c>
      <c r="N666" s="39">
        <v>3</v>
      </c>
      <c r="O666" s="39">
        <v>3</v>
      </c>
      <c r="P666" s="39">
        <v>2</v>
      </c>
      <c r="Q666" s="39">
        <v>2</v>
      </c>
      <c r="R666" s="39">
        <v>2</v>
      </c>
      <c r="S666" s="39">
        <v>0</v>
      </c>
      <c r="T666" s="39">
        <v>0</v>
      </c>
      <c r="U666" s="39">
        <v>3</v>
      </c>
      <c r="V666" s="39">
        <v>3</v>
      </c>
      <c r="W666" s="39">
        <v>3</v>
      </c>
      <c r="X666" s="39">
        <v>0</v>
      </c>
      <c r="Y666" s="39">
        <v>3</v>
      </c>
      <c r="Z666" s="39">
        <v>0</v>
      </c>
      <c r="AA666" s="39">
        <v>0</v>
      </c>
      <c r="AB666" s="39">
        <v>0</v>
      </c>
      <c r="AC666" s="39">
        <v>4</v>
      </c>
      <c r="AD666" s="39">
        <v>3</v>
      </c>
      <c r="AE666" s="39">
        <v>0</v>
      </c>
      <c r="AF666" s="39">
        <v>0</v>
      </c>
      <c r="AG666" s="39">
        <v>0</v>
      </c>
      <c r="AH666" s="39">
        <v>0</v>
      </c>
      <c r="AI666" s="39">
        <v>0</v>
      </c>
      <c r="AJ666" s="39">
        <v>5</v>
      </c>
    </row>
    <row r="667" spans="1:36" s="39" customFormat="1" ht="10.8" customHeight="1" x14ac:dyDescent="0.2">
      <c r="A667" s="39" t="s">
        <v>92</v>
      </c>
      <c r="B667" s="39" t="s">
        <v>141</v>
      </c>
      <c r="C667" s="39" t="s">
        <v>204</v>
      </c>
      <c r="D667" s="14" t="s">
        <v>721</v>
      </c>
      <c r="E667" s="39">
        <v>0</v>
      </c>
      <c r="F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1</v>
      </c>
      <c r="N667" s="39">
        <v>1</v>
      </c>
      <c r="O667" s="39">
        <v>1</v>
      </c>
      <c r="P667" s="39">
        <v>1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2</v>
      </c>
      <c r="Z667" s="39">
        <v>1</v>
      </c>
      <c r="AA667" s="39">
        <v>1</v>
      </c>
      <c r="AB667" s="39">
        <v>1</v>
      </c>
      <c r="AC667" s="39">
        <v>2</v>
      </c>
      <c r="AD667" s="39">
        <v>1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</row>
    <row r="668" spans="1:36" s="39" customFormat="1" ht="10.8" customHeight="1" x14ac:dyDescent="0.3">
      <c r="A668" s="39" t="s">
        <v>92</v>
      </c>
      <c r="B668" s="39" t="s">
        <v>141</v>
      </c>
      <c r="C668" s="207" t="s">
        <v>593</v>
      </c>
      <c r="D668" s="207"/>
      <c r="E668" s="207">
        <v>0</v>
      </c>
      <c r="F668" s="207">
        <v>0</v>
      </c>
      <c r="G668" s="207"/>
      <c r="H668" s="207">
        <v>0</v>
      </c>
      <c r="I668" s="207">
        <v>5</v>
      </c>
      <c r="J668" s="207">
        <v>5</v>
      </c>
      <c r="K668" s="207">
        <v>5</v>
      </c>
      <c r="L668" s="207">
        <v>5</v>
      </c>
      <c r="M668" s="207">
        <v>6</v>
      </c>
      <c r="N668" s="207">
        <v>6</v>
      </c>
      <c r="O668" s="207">
        <v>6</v>
      </c>
      <c r="P668" s="207">
        <v>5</v>
      </c>
      <c r="Q668" s="207">
        <v>2</v>
      </c>
      <c r="R668" s="207">
        <v>2</v>
      </c>
      <c r="S668" s="207">
        <v>0</v>
      </c>
      <c r="T668" s="207">
        <v>0</v>
      </c>
      <c r="U668" s="207">
        <v>7</v>
      </c>
      <c r="V668" s="207">
        <v>7</v>
      </c>
      <c r="W668" s="207">
        <v>7</v>
      </c>
      <c r="X668" s="207">
        <v>0</v>
      </c>
      <c r="Y668" s="207">
        <v>7</v>
      </c>
      <c r="Z668" s="207">
        <v>3</v>
      </c>
      <c r="AA668" s="207">
        <v>6</v>
      </c>
      <c r="AB668" s="207">
        <v>4</v>
      </c>
      <c r="AC668" s="207">
        <v>8</v>
      </c>
      <c r="AD668" s="207">
        <v>5</v>
      </c>
      <c r="AE668" s="207">
        <v>0</v>
      </c>
      <c r="AF668" s="207">
        <v>0</v>
      </c>
      <c r="AG668" s="207">
        <v>11</v>
      </c>
      <c r="AH668" s="207">
        <v>0</v>
      </c>
      <c r="AI668" s="207">
        <v>0</v>
      </c>
      <c r="AJ668" s="207">
        <v>5</v>
      </c>
    </row>
    <row r="669" spans="1:36" s="39" customFormat="1" ht="10.8" customHeight="1" x14ac:dyDescent="0.2">
      <c r="A669" s="39" t="s">
        <v>92</v>
      </c>
      <c r="B669" s="39" t="s">
        <v>141</v>
      </c>
      <c r="C669" s="39" t="s">
        <v>149</v>
      </c>
      <c r="D669" s="14" t="s">
        <v>338</v>
      </c>
      <c r="E669" s="39">
        <v>0</v>
      </c>
      <c r="F669" s="39">
        <v>0</v>
      </c>
      <c r="H669" s="39">
        <v>0</v>
      </c>
      <c r="I669" s="39">
        <v>4</v>
      </c>
      <c r="J669" s="39">
        <v>4</v>
      </c>
      <c r="K669" s="39">
        <v>4</v>
      </c>
      <c r="L669" s="39">
        <v>4</v>
      </c>
      <c r="M669" s="39">
        <v>6</v>
      </c>
      <c r="N669" s="39">
        <v>6</v>
      </c>
      <c r="O669" s="39">
        <v>6</v>
      </c>
      <c r="P669" s="39">
        <v>6</v>
      </c>
      <c r="Q669" s="39">
        <v>5</v>
      </c>
      <c r="R669" s="39">
        <v>5</v>
      </c>
      <c r="S669" s="39">
        <v>0</v>
      </c>
      <c r="T669" s="39">
        <v>0</v>
      </c>
      <c r="U669" s="39">
        <v>6</v>
      </c>
      <c r="V669" s="39">
        <v>5</v>
      </c>
      <c r="W669" s="39">
        <v>5</v>
      </c>
      <c r="X669" s="39">
        <v>0</v>
      </c>
      <c r="Y669" s="39">
        <v>6</v>
      </c>
      <c r="Z669" s="39">
        <v>2</v>
      </c>
      <c r="AA669" s="39">
        <v>2</v>
      </c>
      <c r="AB669" s="39">
        <v>2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2</v>
      </c>
    </row>
    <row r="670" spans="1:36" s="39" customFormat="1" ht="10.8" customHeight="1" x14ac:dyDescent="0.2">
      <c r="A670" s="39" t="s">
        <v>92</v>
      </c>
      <c r="B670" s="39" t="s">
        <v>141</v>
      </c>
      <c r="C670" s="39" t="s">
        <v>149</v>
      </c>
      <c r="D670" s="14" t="s">
        <v>460</v>
      </c>
      <c r="E670" s="39">
        <v>0</v>
      </c>
      <c r="F670" s="39">
        <v>0</v>
      </c>
      <c r="H670" s="39">
        <v>0</v>
      </c>
      <c r="I670" s="39">
        <v>6</v>
      </c>
      <c r="J670" s="39">
        <v>6</v>
      </c>
      <c r="K670" s="39">
        <v>6</v>
      </c>
      <c r="L670" s="39">
        <v>6</v>
      </c>
      <c r="M670" s="39">
        <v>5</v>
      </c>
      <c r="N670" s="39">
        <v>5</v>
      </c>
      <c r="O670" s="39">
        <v>7</v>
      </c>
      <c r="P670" s="39">
        <v>7</v>
      </c>
      <c r="Q670" s="39">
        <v>3</v>
      </c>
      <c r="R670" s="39">
        <v>4</v>
      </c>
      <c r="S670" s="39">
        <v>0</v>
      </c>
      <c r="T670" s="39">
        <v>0</v>
      </c>
      <c r="U670" s="39">
        <v>2</v>
      </c>
      <c r="V670" s="39">
        <v>1</v>
      </c>
      <c r="W670" s="39">
        <v>1</v>
      </c>
      <c r="X670" s="39">
        <v>0</v>
      </c>
      <c r="Y670" s="39">
        <v>6</v>
      </c>
      <c r="Z670" s="39">
        <v>2</v>
      </c>
      <c r="AA670" s="39">
        <v>3</v>
      </c>
      <c r="AB670" s="39">
        <v>2</v>
      </c>
      <c r="AC670" s="39">
        <v>2</v>
      </c>
      <c r="AD670" s="39">
        <v>3</v>
      </c>
      <c r="AE670" s="39">
        <v>0</v>
      </c>
      <c r="AF670" s="39">
        <v>0</v>
      </c>
      <c r="AG670" s="39">
        <v>9</v>
      </c>
      <c r="AH670" s="39">
        <v>0</v>
      </c>
      <c r="AI670" s="39">
        <v>0</v>
      </c>
      <c r="AJ670" s="39">
        <v>2</v>
      </c>
    </row>
    <row r="671" spans="1:36" s="39" customFormat="1" ht="10.8" customHeight="1" x14ac:dyDescent="0.2">
      <c r="A671" s="39" t="s">
        <v>92</v>
      </c>
      <c r="B671" s="39" t="s">
        <v>141</v>
      </c>
      <c r="C671" s="39" t="s">
        <v>149</v>
      </c>
      <c r="D671" s="14" t="s">
        <v>478</v>
      </c>
      <c r="E671" s="39">
        <v>1</v>
      </c>
      <c r="F671" s="39">
        <v>0</v>
      </c>
      <c r="H671" s="39">
        <v>1</v>
      </c>
      <c r="I671" s="39">
        <v>1</v>
      </c>
      <c r="J671" s="39">
        <v>1</v>
      </c>
      <c r="K671" s="39">
        <v>1</v>
      </c>
      <c r="L671" s="39">
        <v>1</v>
      </c>
      <c r="M671" s="39">
        <v>3</v>
      </c>
      <c r="N671" s="39">
        <v>3</v>
      </c>
      <c r="O671" s="39">
        <v>3</v>
      </c>
      <c r="P671" s="39">
        <v>3</v>
      </c>
      <c r="Q671" s="39">
        <v>4</v>
      </c>
      <c r="R671" s="39">
        <v>4</v>
      </c>
      <c r="S671" s="39">
        <v>0</v>
      </c>
      <c r="T671" s="39">
        <v>0</v>
      </c>
      <c r="U671" s="39">
        <v>3</v>
      </c>
      <c r="V671" s="39">
        <v>3</v>
      </c>
      <c r="W671" s="39">
        <v>3</v>
      </c>
      <c r="X671" s="39">
        <v>0</v>
      </c>
      <c r="Y671" s="39">
        <v>5</v>
      </c>
      <c r="Z671" s="39">
        <v>4</v>
      </c>
      <c r="AA671" s="39">
        <v>4</v>
      </c>
      <c r="AB671" s="39">
        <v>4</v>
      </c>
      <c r="AC671" s="39">
        <v>2</v>
      </c>
      <c r="AD671" s="39">
        <v>1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2</v>
      </c>
    </row>
    <row r="672" spans="1:36" s="39" customFormat="1" ht="10.8" customHeight="1" x14ac:dyDescent="0.2">
      <c r="A672" s="39" t="s">
        <v>92</v>
      </c>
      <c r="B672" s="39" t="s">
        <v>141</v>
      </c>
      <c r="C672" s="39" t="s">
        <v>149</v>
      </c>
      <c r="D672" s="14" t="s">
        <v>721</v>
      </c>
      <c r="E672" s="39">
        <v>0</v>
      </c>
      <c r="F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5</v>
      </c>
      <c r="N672" s="39">
        <v>5</v>
      </c>
      <c r="O672" s="39">
        <v>5</v>
      </c>
      <c r="P672" s="39">
        <v>5</v>
      </c>
      <c r="Q672" s="39">
        <v>4</v>
      </c>
      <c r="R672" s="39">
        <v>4</v>
      </c>
      <c r="S672" s="39">
        <v>0</v>
      </c>
      <c r="T672" s="39">
        <v>0</v>
      </c>
      <c r="U672" s="39">
        <v>4</v>
      </c>
      <c r="V672" s="39">
        <v>4</v>
      </c>
      <c r="W672" s="39">
        <v>4</v>
      </c>
      <c r="X672" s="39">
        <v>0</v>
      </c>
      <c r="Y672" s="39">
        <v>5</v>
      </c>
      <c r="Z672" s="39">
        <v>1</v>
      </c>
      <c r="AA672" s="39">
        <v>0</v>
      </c>
      <c r="AB672" s="39">
        <v>0</v>
      </c>
      <c r="AC672" s="39">
        <v>6</v>
      </c>
      <c r="AD672" s="39">
        <v>2</v>
      </c>
      <c r="AE672" s="39">
        <v>1</v>
      </c>
      <c r="AF672" s="39">
        <v>0</v>
      </c>
      <c r="AG672" s="39">
        <v>0</v>
      </c>
      <c r="AH672" s="39">
        <v>0</v>
      </c>
      <c r="AI672" s="39">
        <v>0</v>
      </c>
      <c r="AJ672" s="39">
        <v>3</v>
      </c>
    </row>
    <row r="673" spans="1:36" s="39" customFormat="1" ht="10.8" customHeight="1" x14ac:dyDescent="0.3">
      <c r="A673" s="39" t="s">
        <v>92</v>
      </c>
      <c r="B673" s="39" t="s">
        <v>141</v>
      </c>
      <c r="C673" s="207" t="s">
        <v>594</v>
      </c>
      <c r="D673" s="207"/>
      <c r="E673" s="207">
        <v>1</v>
      </c>
      <c r="F673" s="207">
        <v>0</v>
      </c>
      <c r="G673" s="207"/>
      <c r="H673" s="207">
        <v>1</v>
      </c>
      <c r="I673" s="207">
        <v>11</v>
      </c>
      <c r="J673" s="207">
        <v>11</v>
      </c>
      <c r="K673" s="207">
        <v>11</v>
      </c>
      <c r="L673" s="207">
        <v>11</v>
      </c>
      <c r="M673" s="207">
        <v>19</v>
      </c>
      <c r="N673" s="207">
        <v>19</v>
      </c>
      <c r="O673" s="207">
        <v>21</v>
      </c>
      <c r="P673" s="207">
        <v>21</v>
      </c>
      <c r="Q673" s="207">
        <v>16</v>
      </c>
      <c r="R673" s="207">
        <v>17</v>
      </c>
      <c r="S673" s="207">
        <v>0</v>
      </c>
      <c r="T673" s="207">
        <v>0</v>
      </c>
      <c r="U673" s="207">
        <v>15</v>
      </c>
      <c r="V673" s="207">
        <v>13</v>
      </c>
      <c r="W673" s="207">
        <v>13</v>
      </c>
      <c r="X673" s="207">
        <v>0</v>
      </c>
      <c r="Y673" s="207">
        <v>22</v>
      </c>
      <c r="Z673" s="207">
        <v>9</v>
      </c>
      <c r="AA673" s="207">
        <v>9</v>
      </c>
      <c r="AB673" s="207">
        <v>8</v>
      </c>
      <c r="AC673" s="207">
        <v>10</v>
      </c>
      <c r="AD673" s="207">
        <v>6</v>
      </c>
      <c r="AE673" s="207">
        <v>1</v>
      </c>
      <c r="AF673" s="207">
        <v>0</v>
      </c>
      <c r="AG673" s="207">
        <v>9</v>
      </c>
      <c r="AH673" s="207">
        <v>0</v>
      </c>
      <c r="AI673" s="207">
        <v>0</v>
      </c>
      <c r="AJ673" s="207">
        <v>9</v>
      </c>
    </row>
    <row r="674" spans="1:36" s="39" customFormat="1" ht="10.8" customHeight="1" x14ac:dyDescent="0.2">
      <c r="A674" s="39" t="s">
        <v>92</v>
      </c>
      <c r="B674" s="39" t="s">
        <v>141</v>
      </c>
      <c r="C674" s="39" t="s">
        <v>142</v>
      </c>
      <c r="D674" s="14" t="s">
        <v>338</v>
      </c>
      <c r="E674" s="39">
        <v>0</v>
      </c>
      <c r="F674" s="39">
        <v>0</v>
      </c>
      <c r="H674" s="39">
        <v>3</v>
      </c>
      <c r="I674" s="39">
        <v>8</v>
      </c>
      <c r="J674" s="39">
        <v>8</v>
      </c>
      <c r="K674" s="39">
        <v>8</v>
      </c>
      <c r="L674" s="39">
        <v>8</v>
      </c>
      <c r="M674" s="39">
        <v>4</v>
      </c>
      <c r="N674" s="39">
        <v>4</v>
      </c>
      <c r="O674" s="39">
        <v>6</v>
      </c>
      <c r="P674" s="39">
        <v>5</v>
      </c>
      <c r="Q674" s="39">
        <v>2</v>
      </c>
      <c r="R674" s="39">
        <v>4</v>
      </c>
      <c r="S674" s="39">
        <v>0</v>
      </c>
      <c r="T674" s="39">
        <v>0</v>
      </c>
      <c r="U674" s="39">
        <v>4</v>
      </c>
      <c r="V674" s="39">
        <v>8</v>
      </c>
      <c r="W674" s="39">
        <v>5</v>
      </c>
      <c r="X674" s="39">
        <v>0</v>
      </c>
      <c r="Y674" s="39">
        <v>3</v>
      </c>
      <c r="Z674" s="39">
        <v>5</v>
      </c>
      <c r="AA674" s="39">
        <v>9</v>
      </c>
      <c r="AB674" s="39">
        <v>10</v>
      </c>
      <c r="AC674" s="39">
        <v>5</v>
      </c>
      <c r="AD674" s="39">
        <v>5</v>
      </c>
      <c r="AE674" s="39">
        <v>0</v>
      </c>
      <c r="AF674" s="39">
        <v>0</v>
      </c>
      <c r="AG674" s="39">
        <v>0</v>
      </c>
      <c r="AH674" s="39">
        <v>0</v>
      </c>
      <c r="AI674" s="39">
        <v>0</v>
      </c>
      <c r="AJ674" s="39">
        <v>6</v>
      </c>
    </row>
    <row r="675" spans="1:36" s="39" customFormat="1" ht="10.8" customHeight="1" x14ac:dyDescent="0.2">
      <c r="A675" s="39" t="s">
        <v>92</v>
      </c>
      <c r="B675" s="39" t="s">
        <v>141</v>
      </c>
      <c r="C675" s="39" t="s">
        <v>142</v>
      </c>
      <c r="D675" s="14" t="s">
        <v>460</v>
      </c>
      <c r="E675" s="39">
        <v>3</v>
      </c>
      <c r="F675" s="39">
        <v>0</v>
      </c>
      <c r="H675" s="39">
        <v>2</v>
      </c>
      <c r="I675" s="39">
        <v>6</v>
      </c>
      <c r="J675" s="39">
        <v>6</v>
      </c>
      <c r="K675" s="39">
        <v>6</v>
      </c>
      <c r="L675" s="39">
        <v>6</v>
      </c>
      <c r="M675" s="39">
        <v>10</v>
      </c>
      <c r="N675" s="39">
        <v>10</v>
      </c>
      <c r="O675" s="39">
        <v>9</v>
      </c>
      <c r="P675" s="39">
        <v>10</v>
      </c>
      <c r="Q675" s="39">
        <v>15</v>
      </c>
      <c r="R675" s="39">
        <v>14</v>
      </c>
      <c r="S675" s="39">
        <v>0</v>
      </c>
      <c r="T675" s="39">
        <v>0</v>
      </c>
      <c r="U675" s="39">
        <v>2</v>
      </c>
      <c r="V675" s="39">
        <v>1</v>
      </c>
      <c r="W675" s="39">
        <v>1</v>
      </c>
      <c r="X675" s="39">
        <v>0</v>
      </c>
      <c r="Y675" s="39">
        <v>4</v>
      </c>
      <c r="Z675" s="39">
        <v>6</v>
      </c>
      <c r="AA675" s="39">
        <v>8</v>
      </c>
      <c r="AB675" s="39">
        <v>5</v>
      </c>
      <c r="AC675" s="39">
        <v>10</v>
      </c>
      <c r="AD675" s="39">
        <v>7</v>
      </c>
      <c r="AE675" s="39">
        <v>0</v>
      </c>
      <c r="AF675" s="39">
        <v>0</v>
      </c>
      <c r="AG675" s="39">
        <v>10</v>
      </c>
      <c r="AH675" s="39">
        <v>0</v>
      </c>
      <c r="AI675" s="39">
        <v>0</v>
      </c>
      <c r="AJ675" s="39">
        <v>1</v>
      </c>
    </row>
    <row r="676" spans="1:36" s="39" customFormat="1" ht="10.8" customHeight="1" x14ac:dyDescent="0.2">
      <c r="A676" s="39" t="s">
        <v>92</v>
      </c>
      <c r="B676" s="39" t="s">
        <v>141</v>
      </c>
      <c r="C676" s="39" t="s">
        <v>142</v>
      </c>
      <c r="D676" s="14" t="s">
        <v>478</v>
      </c>
      <c r="E676" s="39">
        <v>1</v>
      </c>
      <c r="F676" s="39">
        <v>0</v>
      </c>
      <c r="H676" s="39">
        <v>1</v>
      </c>
      <c r="I676" s="39">
        <v>4</v>
      </c>
      <c r="J676" s="39">
        <v>4</v>
      </c>
      <c r="K676" s="39">
        <v>4</v>
      </c>
      <c r="L676" s="39">
        <v>4</v>
      </c>
      <c r="M676" s="39">
        <v>7</v>
      </c>
      <c r="N676" s="39">
        <v>7</v>
      </c>
      <c r="O676" s="39">
        <v>8</v>
      </c>
      <c r="P676" s="39">
        <v>8</v>
      </c>
      <c r="Q676" s="39">
        <v>4</v>
      </c>
      <c r="R676" s="39">
        <v>2</v>
      </c>
      <c r="S676" s="39">
        <v>0</v>
      </c>
      <c r="T676" s="39">
        <v>0</v>
      </c>
      <c r="U676" s="39">
        <v>8</v>
      </c>
      <c r="V676" s="39">
        <v>7</v>
      </c>
      <c r="W676" s="39">
        <v>9</v>
      </c>
      <c r="X676" s="39">
        <v>0</v>
      </c>
      <c r="Y676" s="39">
        <v>5</v>
      </c>
      <c r="Z676" s="39">
        <v>5</v>
      </c>
      <c r="AA676" s="39">
        <v>6</v>
      </c>
      <c r="AB676" s="39">
        <v>7</v>
      </c>
      <c r="AC676" s="39">
        <v>6</v>
      </c>
      <c r="AD676" s="39">
        <v>5</v>
      </c>
      <c r="AE676" s="39">
        <v>0</v>
      </c>
      <c r="AF676" s="39">
        <v>0</v>
      </c>
      <c r="AG676" s="39">
        <v>0</v>
      </c>
      <c r="AH676" s="39">
        <v>0</v>
      </c>
      <c r="AI676" s="39">
        <v>0</v>
      </c>
      <c r="AJ676" s="39">
        <v>6</v>
      </c>
    </row>
    <row r="677" spans="1:36" s="39" customFormat="1" ht="10.8" customHeight="1" x14ac:dyDescent="0.2">
      <c r="A677" s="39" t="s">
        <v>92</v>
      </c>
      <c r="B677" s="39" t="s">
        <v>141</v>
      </c>
      <c r="C677" s="39" t="s">
        <v>142</v>
      </c>
      <c r="D677" s="14" t="s">
        <v>721</v>
      </c>
      <c r="E677" s="39">
        <v>0</v>
      </c>
      <c r="F677" s="39">
        <v>0</v>
      </c>
      <c r="H677" s="39">
        <v>0</v>
      </c>
      <c r="I677" s="39">
        <v>3</v>
      </c>
      <c r="J677" s="39">
        <v>3</v>
      </c>
      <c r="K677" s="39">
        <v>3</v>
      </c>
      <c r="L677" s="39">
        <v>3</v>
      </c>
      <c r="M677" s="39">
        <v>1</v>
      </c>
      <c r="N677" s="39">
        <v>1</v>
      </c>
      <c r="O677" s="39">
        <v>1</v>
      </c>
      <c r="P677" s="39">
        <v>1</v>
      </c>
      <c r="Q677" s="39">
        <v>5</v>
      </c>
      <c r="R677" s="39">
        <v>5</v>
      </c>
      <c r="S677" s="39">
        <v>0</v>
      </c>
      <c r="T677" s="39">
        <v>0</v>
      </c>
      <c r="U677" s="39">
        <v>2</v>
      </c>
      <c r="V677" s="39">
        <v>2</v>
      </c>
      <c r="W677" s="39">
        <v>3</v>
      </c>
      <c r="X677" s="39">
        <v>0</v>
      </c>
      <c r="Y677" s="39">
        <v>0</v>
      </c>
      <c r="Z677" s="39">
        <v>0</v>
      </c>
      <c r="AA677" s="39">
        <v>0</v>
      </c>
      <c r="AB677" s="39">
        <v>1</v>
      </c>
      <c r="AC677" s="39">
        <v>1</v>
      </c>
      <c r="AD677" s="39">
        <v>1</v>
      </c>
      <c r="AE677" s="39">
        <v>0</v>
      </c>
      <c r="AF677" s="39">
        <v>0</v>
      </c>
      <c r="AG677" s="39">
        <v>1</v>
      </c>
      <c r="AH677" s="39">
        <v>0</v>
      </c>
      <c r="AI677" s="39">
        <v>0</v>
      </c>
      <c r="AJ677" s="39">
        <v>2</v>
      </c>
    </row>
    <row r="678" spans="1:36" s="39" customFormat="1" ht="10.8" customHeight="1" x14ac:dyDescent="0.3">
      <c r="A678" s="39" t="s">
        <v>92</v>
      </c>
      <c r="B678" s="39" t="s">
        <v>141</v>
      </c>
      <c r="C678" s="207" t="s">
        <v>595</v>
      </c>
      <c r="D678" s="207"/>
      <c r="E678" s="207">
        <v>4</v>
      </c>
      <c r="F678" s="207">
        <v>0</v>
      </c>
      <c r="G678" s="207"/>
      <c r="H678" s="207">
        <v>6</v>
      </c>
      <c r="I678" s="207">
        <v>21</v>
      </c>
      <c r="J678" s="207">
        <v>21</v>
      </c>
      <c r="K678" s="207">
        <v>21</v>
      </c>
      <c r="L678" s="207">
        <v>21</v>
      </c>
      <c r="M678" s="207">
        <v>22</v>
      </c>
      <c r="N678" s="207">
        <v>22</v>
      </c>
      <c r="O678" s="207">
        <v>24</v>
      </c>
      <c r="P678" s="207">
        <v>24</v>
      </c>
      <c r="Q678" s="207">
        <v>26</v>
      </c>
      <c r="R678" s="207">
        <v>25</v>
      </c>
      <c r="S678" s="207">
        <v>0</v>
      </c>
      <c r="T678" s="207">
        <v>0</v>
      </c>
      <c r="U678" s="207">
        <v>16</v>
      </c>
      <c r="V678" s="207">
        <v>18</v>
      </c>
      <c r="W678" s="207">
        <v>18</v>
      </c>
      <c r="X678" s="207">
        <v>0</v>
      </c>
      <c r="Y678" s="207">
        <v>12</v>
      </c>
      <c r="Z678" s="207">
        <v>16</v>
      </c>
      <c r="AA678" s="207">
        <v>23</v>
      </c>
      <c r="AB678" s="207">
        <v>23</v>
      </c>
      <c r="AC678" s="207">
        <v>22</v>
      </c>
      <c r="AD678" s="207">
        <v>18</v>
      </c>
      <c r="AE678" s="207">
        <v>0</v>
      </c>
      <c r="AF678" s="207">
        <v>0</v>
      </c>
      <c r="AG678" s="207">
        <v>11</v>
      </c>
      <c r="AH678" s="207">
        <v>0</v>
      </c>
      <c r="AI678" s="207">
        <v>0</v>
      </c>
      <c r="AJ678" s="207">
        <v>15</v>
      </c>
    </row>
    <row r="679" spans="1:36" s="39" customFormat="1" ht="10.8" customHeight="1" x14ac:dyDescent="0.2">
      <c r="A679" s="39" t="s">
        <v>92</v>
      </c>
      <c r="B679" s="39" t="s">
        <v>141</v>
      </c>
      <c r="C679" s="39" t="s">
        <v>145</v>
      </c>
      <c r="D679" s="14" t="s">
        <v>338</v>
      </c>
      <c r="E679" s="39">
        <v>0</v>
      </c>
      <c r="F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2</v>
      </c>
      <c r="N679" s="39">
        <v>2</v>
      </c>
      <c r="O679" s="39">
        <v>2</v>
      </c>
      <c r="P679" s="39">
        <v>2</v>
      </c>
      <c r="Q679" s="39">
        <v>5</v>
      </c>
      <c r="R679" s="39">
        <v>5</v>
      </c>
      <c r="S679" s="39">
        <v>0</v>
      </c>
      <c r="T679" s="39">
        <v>0</v>
      </c>
      <c r="U679" s="39">
        <v>3</v>
      </c>
      <c r="V679" s="39">
        <v>2</v>
      </c>
      <c r="W679" s="39">
        <v>3</v>
      </c>
      <c r="X679" s="39">
        <v>0</v>
      </c>
      <c r="Y679" s="39">
        <v>1</v>
      </c>
      <c r="Z679" s="39">
        <v>0</v>
      </c>
      <c r="AA679" s="39">
        <v>3</v>
      </c>
      <c r="AB679" s="39">
        <v>3</v>
      </c>
      <c r="AC679" s="39">
        <v>1</v>
      </c>
      <c r="AD679" s="39">
        <v>1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1</v>
      </c>
    </row>
    <row r="680" spans="1:36" s="39" customFormat="1" ht="10.8" customHeight="1" x14ac:dyDescent="0.2">
      <c r="A680" s="39" t="s">
        <v>92</v>
      </c>
      <c r="B680" s="39" t="s">
        <v>141</v>
      </c>
      <c r="C680" s="39" t="s">
        <v>145</v>
      </c>
      <c r="D680" s="14" t="s">
        <v>460</v>
      </c>
      <c r="E680" s="39">
        <v>0</v>
      </c>
      <c r="F680" s="39">
        <v>0</v>
      </c>
      <c r="H680" s="39">
        <v>0</v>
      </c>
      <c r="I680" s="39">
        <v>4</v>
      </c>
      <c r="J680" s="39">
        <v>4</v>
      </c>
      <c r="K680" s="39">
        <v>4</v>
      </c>
      <c r="L680" s="39">
        <v>4</v>
      </c>
      <c r="M680" s="39">
        <v>2</v>
      </c>
      <c r="N680" s="39">
        <v>1</v>
      </c>
      <c r="O680" s="39">
        <v>1</v>
      </c>
      <c r="P680" s="39">
        <v>2</v>
      </c>
      <c r="Q680" s="39">
        <v>2</v>
      </c>
      <c r="R680" s="39">
        <v>1</v>
      </c>
      <c r="S680" s="39">
        <v>0</v>
      </c>
      <c r="T680" s="39">
        <v>0</v>
      </c>
      <c r="U680" s="39">
        <v>6</v>
      </c>
      <c r="V680" s="39">
        <v>6</v>
      </c>
      <c r="W680" s="39">
        <v>5</v>
      </c>
      <c r="X680" s="39">
        <v>0</v>
      </c>
      <c r="Y680" s="39">
        <v>4</v>
      </c>
      <c r="Z680" s="39">
        <v>5</v>
      </c>
      <c r="AA680" s="39">
        <v>7</v>
      </c>
      <c r="AB680" s="39">
        <v>7</v>
      </c>
      <c r="AC680" s="39">
        <v>1</v>
      </c>
      <c r="AD680" s="39">
        <v>0</v>
      </c>
      <c r="AE680" s="39">
        <v>0</v>
      </c>
      <c r="AF680" s="39">
        <v>0</v>
      </c>
      <c r="AG680" s="39">
        <v>9</v>
      </c>
      <c r="AH680" s="39">
        <v>0</v>
      </c>
      <c r="AI680" s="39">
        <v>0</v>
      </c>
      <c r="AJ680" s="39">
        <v>2</v>
      </c>
    </row>
    <row r="681" spans="1:36" s="39" customFormat="1" ht="10.8" customHeight="1" x14ac:dyDescent="0.2">
      <c r="A681" s="39" t="s">
        <v>92</v>
      </c>
      <c r="B681" s="39" t="s">
        <v>141</v>
      </c>
      <c r="C681" s="39" t="s">
        <v>145</v>
      </c>
      <c r="D681" s="14" t="s">
        <v>478</v>
      </c>
      <c r="E681" s="39">
        <v>0</v>
      </c>
      <c r="F681" s="39">
        <v>0</v>
      </c>
      <c r="H681" s="39">
        <v>0</v>
      </c>
      <c r="I681" s="39">
        <v>4</v>
      </c>
      <c r="J681" s="39">
        <v>4</v>
      </c>
      <c r="K681" s="39">
        <v>4</v>
      </c>
      <c r="L681" s="39">
        <v>4</v>
      </c>
      <c r="M681" s="39">
        <v>2</v>
      </c>
      <c r="N681" s="39">
        <v>2</v>
      </c>
      <c r="O681" s="39">
        <v>4</v>
      </c>
      <c r="P681" s="39">
        <v>2</v>
      </c>
      <c r="Q681" s="39">
        <v>6</v>
      </c>
      <c r="R681" s="39">
        <v>8</v>
      </c>
      <c r="S681" s="39">
        <v>0</v>
      </c>
      <c r="T681" s="39">
        <v>0</v>
      </c>
      <c r="U681" s="39">
        <v>2</v>
      </c>
      <c r="V681" s="39">
        <v>3</v>
      </c>
      <c r="W681" s="39">
        <v>2</v>
      </c>
      <c r="X681" s="39">
        <v>0</v>
      </c>
      <c r="Y681" s="39">
        <v>10</v>
      </c>
      <c r="Z681" s="39">
        <v>5</v>
      </c>
      <c r="AA681" s="39">
        <v>9</v>
      </c>
      <c r="AB681" s="39">
        <v>5</v>
      </c>
      <c r="AC681" s="39">
        <v>4</v>
      </c>
      <c r="AD681" s="39">
        <v>4</v>
      </c>
      <c r="AE681" s="39">
        <v>0</v>
      </c>
      <c r="AF681" s="39">
        <v>0</v>
      </c>
      <c r="AG681" s="39">
        <v>1</v>
      </c>
      <c r="AH681" s="39">
        <v>0</v>
      </c>
      <c r="AI681" s="39">
        <v>0</v>
      </c>
      <c r="AJ681" s="39">
        <v>2</v>
      </c>
    </row>
    <row r="682" spans="1:36" s="39" customFormat="1" ht="10.8" customHeight="1" x14ac:dyDescent="0.2">
      <c r="A682" s="39" t="s">
        <v>92</v>
      </c>
      <c r="B682" s="39" t="s">
        <v>141</v>
      </c>
      <c r="C682" s="39" t="s">
        <v>145</v>
      </c>
      <c r="D682" s="14" t="s">
        <v>721</v>
      </c>
      <c r="E682" s="39">
        <v>0</v>
      </c>
      <c r="F682" s="39">
        <v>0</v>
      </c>
      <c r="H682" s="39">
        <v>0</v>
      </c>
      <c r="I682" s="39">
        <v>4</v>
      </c>
      <c r="J682" s="39">
        <v>4</v>
      </c>
      <c r="K682" s="39">
        <v>4</v>
      </c>
      <c r="L682" s="39">
        <v>4</v>
      </c>
      <c r="M682" s="39">
        <v>0</v>
      </c>
      <c r="N682" s="39">
        <v>0</v>
      </c>
      <c r="O682" s="39">
        <v>1</v>
      </c>
      <c r="P682" s="39">
        <v>1</v>
      </c>
      <c r="Q682" s="39">
        <v>0</v>
      </c>
      <c r="R682" s="39">
        <v>1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1</v>
      </c>
      <c r="Z682" s="39">
        <v>1</v>
      </c>
      <c r="AA682" s="39">
        <v>2</v>
      </c>
      <c r="AB682" s="39">
        <v>2</v>
      </c>
      <c r="AC682" s="39">
        <v>1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</row>
    <row r="683" spans="1:36" s="39" customFormat="1" ht="10.8" customHeight="1" x14ac:dyDescent="0.3">
      <c r="A683" s="39" t="s">
        <v>92</v>
      </c>
      <c r="B683" s="39" t="s">
        <v>141</v>
      </c>
      <c r="C683" s="207" t="s">
        <v>596</v>
      </c>
      <c r="D683" s="207"/>
      <c r="E683" s="207">
        <v>0</v>
      </c>
      <c r="F683" s="207">
        <v>0</v>
      </c>
      <c r="G683" s="207"/>
      <c r="H683" s="207">
        <v>0</v>
      </c>
      <c r="I683" s="207">
        <v>12</v>
      </c>
      <c r="J683" s="207">
        <v>12</v>
      </c>
      <c r="K683" s="207">
        <v>12</v>
      </c>
      <c r="L683" s="207">
        <v>12</v>
      </c>
      <c r="M683" s="207">
        <v>6</v>
      </c>
      <c r="N683" s="207">
        <v>5</v>
      </c>
      <c r="O683" s="207">
        <v>8</v>
      </c>
      <c r="P683" s="207">
        <v>7</v>
      </c>
      <c r="Q683" s="207">
        <v>13</v>
      </c>
      <c r="R683" s="207">
        <v>15</v>
      </c>
      <c r="S683" s="207">
        <v>0</v>
      </c>
      <c r="T683" s="207">
        <v>0</v>
      </c>
      <c r="U683" s="207">
        <v>11</v>
      </c>
      <c r="V683" s="207">
        <v>11</v>
      </c>
      <c r="W683" s="207">
        <v>10</v>
      </c>
      <c r="X683" s="207">
        <v>0</v>
      </c>
      <c r="Y683" s="207">
        <v>16</v>
      </c>
      <c r="Z683" s="207">
        <v>11</v>
      </c>
      <c r="AA683" s="207">
        <v>21</v>
      </c>
      <c r="AB683" s="207">
        <v>17</v>
      </c>
      <c r="AC683" s="207">
        <v>7</v>
      </c>
      <c r="AD683" s="207">
        <v>5</v>
      </c>
      <c r="AE683" s="207">
        <v>0</v>
      </c>
      <c r="AF683" s="207">
        <v>0</v>
      </c>
      <c r="AG683" s="207">
        <v>10</v>
      </c>
      <c r="AH683" s="207">
        <v>0</v>
      </c>
      <c r="AI683" s="207">
        <v>0</v>
      </c>
      <c r="AJ683" s="207">
        <v>5</v>
      </c>
    </row>
    <row r="684" spans="1:36" s="39" customFormat="1" ht="10.8" customHeight="1" x14ac:dyDescent="0.2">
      <c r="A684" s="39" t="s">
        <v>92</v>
      </c>
      <c r="B684" s="39" t="s">
        <v>141</v>
      </c>
      <c r="C684" s="39" t="s">
        <v>203</v>
      </c>
      <c r="D684" s="14" t="s">
        <v>338</v>
      </c>
      <c r="E684" s="39">
        <v>1</v>
      </c>
      <c r="F684" s="39">
        <v>0</v>
      </c>
      <c r="H684" s="39">
        <v>1</v>
      </c>
      <c r="I684" s="39">
        <v>1</v>
      </c>
      <c r="J684" s="39">
        <v>1</v>
      </c>
      <c r="K684" s="39">
        <v>1</v>
      </c>
      <c r="L684" s="39">
        <v>1</v>
      </c>
      <c r="M684" s="39">
        <v>2</v>
      </c>
      <c r="N684" s="39">
        <v>2</v>
      </c>
      <c r="O684" s="39">
        <v>2</v>
      </c>
      <c r="P684" s="39">
        <v>2</v>
      </c>
      <c r="Q684" s="39">
        <v>2</v>
      </c>
      <c r="R684" s="39">
        <v>2</v>
      </c>
      <c r="S684" s="39">
        <v>0</v>
      </c>
      <c r="T684" s="39">
        <v>0</v>
      </c>
      <c r="U684" s="39">
        <v>1</v>
      </c>
      <c r="V684" s="39">
        <v>1</v>
      </c>
      <c r="W684" s="39">
        <v>1</v>
      </c>
      <c r="X684" s="39">
        <v>0</v>
      </c>
      <c r="Y684" s="39">
        <v>1</v>
      </c>
      <c r="Z684" s="39">
        <v>1</v>
      </c>
      <c r="AA684" s="39">
        <v>1</v>
      </c>
      <c r="AB684" s="39">
        <v>1</v>
      </c>
      <c r="AC684" s="39">
        <v>3</v>
      </c>
      <c r="AD684" s="39">
        <v>3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1</v>
      </c>
    </row>
    <row r="685" spans="1:36" s="39" customFormat="1" ht="10.8" customHeight="1" x14ac:dyDescent="0.2">
      <c r="A685" s="39" t="s">
        <v>92</v>
      </c>
      <c r="B685" s="39" t="s">
        <v>141</v>
      </c>
      <c r="C685" s="39" t="s">
        <v>203</v>
      </c>
      <c r="D685" s="14" t="s">
        <v>460</v>
      </c>
      <c r="E685" s="39">
        <v>0</v>
      </c>
      <c r="F685" s="39">
        <v>0</v>
      </c>
      <c r="H685" s="39">
        <v>0</v>
      </c>
      <c r="I685" s="39">
        <v>0</v>
      </c>
      <c r="J685" s="39">
        <v>0</v>
      </c>
      <c r="K685" s="39">
        <v>0</v>
      </c>
      <c r="L685" s="39">
        <v>0</v>
      </c>
      <c r="M685" s="39">
        <v>1</v>
      </c>
      <c r="N685" s="39">
        <v>1</v>
      </c>
      <c r="O685" s="39">
        <v>1</v>
      </c>
      <c r="P685" s="39">
        <v>1</v>
      </c>
      <c r="Q685" s="39">
        <v>2</v>
      </c>
      <c r="R685" s="39">
        <v>2</v>
      </c>
      <c r="S685" s="39">
        <v>0</v>
      </c>
      <c r="T685" s="39">
        <v>0</v>
      </c>
      <c r="U685" s="39">
        <v>3</v>
      </c>
      <c r="V685" s="39">
        <v>3</v>
      </c>
      <c r="W685" s="39">
        <v>3</v>
      </c>
      <c r="X685" s="39">
        <v>0</v>
      </c>
      <c r="Y685" s="39">
        <v>2</v>
      </c>
      <c r="Z685" s="39">
        <v>2</v>
      </c>
      <c r="AA685" s="39">
        <v>2</v>
      </c>
      <c r="AB685" s="39">
        <v>2</v>
      </c>
      <c r="AC685" s="39">
        <v>1</v>
      </c>
      <c r="AD685" s="39">
        <v>2</v>
      </c>
      <c r="AE685" s="39">
        <v>0</v>
      </c>
      <c r="AF685" s="39">
        <v>0</v>
      </c>
      <c r="AG685" s="39">
        <v>11</v>
      </c>
      <c r="AH685" s="39">
        <v>0</v>
      </c>
      <c r="AI685" s="39">
        <v>0</v>
      </c>
      <c r="AJ685" s="39">
        <v>1</v>
      </c>
    </row>
    <row r="686" spans="1:36" s="39" customFormat="1" ht="10.8" customHeight="1" x14ac:dyDescent="0.2">
      <c r="A686" s="39" t="s">
        <v>92</v>
      </c>
      <c r="B686" s="39" t="s">
        <v>141</v>
      </c>
      <c r="C686" s="39" t="s">
        <v>203</v>
      </c>
      <c r="D686" s="14" t="s">
        <v>478</v>
      </c>
      <c r="E686" s="39">
        <v>0</v>
      </c>
      <c r="F686" s="39">
        <v>0</v>
      </c>
      <c r="H686" s="39">
        <v>0</v>
      </c>
      <c r="I686" s="39">
        <v>1</v>
      </c>
      <c r="J686" s="39">
        <v>1</v>
      </c>
      <c r="K686" s="39">
        <v>1</v>
      </c>
      <c r="L686" s="39">
        <v>1</v>
      </c>
      <c r="M686" s="39">
        <v>1</v>
      </c>
      <c r="N686" s="39">
        <v>1</v>
      </c>
      <c r="O686" s="39">
        <v>1</v>
      </c>
      <c r="P686" s="39">
        <v>1</v>
      </c>
      <c r="Q686" s="39">
        <v>0</v>
      </c>
      <c r="R686" s="39">
        <v>0</v>
      </c>
      <c r="S686" s="39">
        <v>0</v>
      </c>
      <c r="T686" s="39">
        <v>0</v>
      </c>
      <c r="U686" s="39">
        <v>1</v>
      </c>
      <c r="V686" s="39">
        <v>1</v>
      </c>
      <c r="W686" s="39">
        <v>1</v>
      </c>
      <c r="X686" s="39">
        <v>0</v>
      </c>
      <c r="Y686" s="39">
        <v>3</v>
      </c>
      <c r="Z686" s="39">
        <v>2</v>
      </c>
      <c r="AA686" s="39">
        <v>2</v>
      </c>
      <c r="AB686" s="39">
        <v>2</v>
      </c>
      <c r="AC686" s="39">
        <v>1</v>
      </c>
      <c r="AD686" s="39">
        <v>1</v>
      </c>
      <c r="AE686" s="39">
        <v>0</v>
      </c>
      <c r="AF686" s="39">
        <v>0</v>
      </c>
      <c r="AG686" s="39">
        <v>2</v>
      </c>
      <c r="AH686" s="39">
        <v>0</v>
      </c>
      <c r="AI686" s="39">
        <v>0</v>
      </c>
      <c r="AJ686" s="39">
        <v>0</v>
      </c>
    </row>
    <row r="687" spans="1:36" s="39" customFormat="1" ht="10.8" customHeight="1" x14ac:dyDescent="0.2">
      <c r="A687" s="39" t="s">
        <v>92</v>
      </c>
      <c r="B687" s="39" t="s">
        <v>141</v>
      </c>
      <c r="C687" s="39" t="s">
        <v>203</v>
      </c>
      <c r="D687" s="14" t="s">
        <v>721</v>
      </c>
      <c r="E687" s="39">
        <v>0</v>
      </c>
      <c r="F687" s="39">
        <v>0</v>
      </c>
      <c r="H687" s="39">
        <v>0</v>
      </c>
      <c r="I687" s="39">
        <v>1</v>
      </c>
      <c r="J687" s="39">
        <v>1</v>
      </c>
      <c r="K687" s="39">
        <v>1</v>
      </c>
      <c r="L687" s="39">
        <v>1</v>
      </c>
      <c r="M687" s="39">
        <v>0</v>
      </c>
      <c r="N687" s="39">
        <v>0</v>
      </c>
      <c r="O687" s="39">
        <v>0</v>
      </c>
      <c r="P687" s="39">
        <v>0</v>
      </c>
      <c r="Q687" s="39">
        <v>1</v>
      </c>
      <c r="R687" s="39">
        <v>1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1</v>
      </c>
      <c r="Z687" s="39">
        <v>0</v>
      </c>
      <c r="AA687" s="39">
        <v>0</v>
      </c>
      <c r="AB687" s="39">
        <v>0</v>
      </c>
      <c r="AC687" s="39">
        <v>1</v>
      </c>
      <c r="AD687" s="39">
        <v>1</v>
      </c>
      <c r="AE687" s="39">
        <v>0</v>
      </c>
      <c r="AF687" s="39">
        <v>0</v>
      </c>
      <c r="AG687" s="39">
        <v>26</v>
      </c>
      <c r="AH687" s="39">
        <v>0</v>
      </c>
      <c r="AI687" s="39">
        <v>0</v>
      </c>
      <c r="AJ687" s="39">
        <v>0</v>
      </c>
    </row>
    <row r="688" spans="1:36" s="39" customFormat="1" ht="10.8" customHeight="1" x14ac:dyDescent="0.3">
      <c r="A688" s="39" t="s">
        <v>92</v>
      </c>
      <c r="B688" s="39" t="s">
        <v>141</v>
      </c>
      <c r="C688" s="207" t="s">
        <v>597</v>
      </c>
      <c r="D688" s="207"/>
      <c r="E688" s="207">
        <v>1</v>
      </c>
      <c r="F688" s="207">
        <v>0</v>
      </c>
      <c r="G688" s="207"/>
      <c r="H688" s="207">
        <v>1</v>
      </c>
      <c r="I688" s="207">
        <v>3</v>
      </c>
      <c r="J688" s="207">
        <v>3</v>
      </c>
      <c r="K688" s="207">
        <v>3</v>
      </c>
      <c r="L688" s="207">
        <v>3</v>
      </c>
      <c r="M688" s="207">
        <v>4</v>
      </c>
      <c r="N688" s="207">
        <v>4</v>
      </c>
      <c r="O688" s="207">
        <v>4</v>
      </c>
      <c r="P688" s="207">
        <v>4</v>
      </c>
      <c r="Q688" s="207">
        <v>5</v>
      </c>
      <c r="R688" s="207">
        <v>5</v>
      </c>
      <c r="S688" s="207">
        <v>0</v>
      </c>
      <c r="T688" s="207">
        <v>0</v>
      </c>
      <c r="U688" s="207">
        <v>5</v>
      </c>
      <c r="V688" s="207">
        <v>5</v>
      </c>
      <c r="W688" s="207">
        <v>5</v>
      </c>
      <c r="X688" s="207">
        <v>0</v>
      </c>
      <c r="Y688" s="207">
        <v>7</v>
      </c>
      <c r="Z688" s="207">
        <v>5</v>
      </c>
      <c r="AA688" s="207">
        <v>5</v>
      </c>
      <c r="AB688" s="207">
        <v>5</v>
      </c>
      <c r="AC688" s="207">
        <v>6</v>
      </c>
      <c r="AD688" s="207">
        <v>7</v>
      </c>
      <c r="AE688" s="207">
        <v>0</v>
      </c>
      <c r="AF688" s="207">
        <v>0</v>
      </c>
      <c r="AG688" s="207">
        <v>39</v>
      </c>
      <c r="AH688" s="207">
        <v>0</v>
      </c>
      <c r="AI688" s="207">
        <v>0</v>
      </c>
      <c r="AJ688" s="207">
        <v>2</v>
      </c>
    </row>
    <row r="689" spans="1:36" s="39" customFormat="1" ht="10.8" customHeight="1" x14ac:dyDescent="0.2">
      <c r="A689" s="39" t="s">
        <v>92</v>
      </c>
      <c r="B689" s="39" t="s">
        <v>141</v>
      </c>
      <c r="C689" s="39" t="s">
        <v>141</v>
      </c>
      <c r="D689" s="14" t="s">
        <v>338</v>
      </c>
      <c r="E689" s="39">
        <v>27</v>
      </c>
      <c r="F689" s="39">
        <v>2</v>
      </c>
      <c r="H689" s="39">
        <v>30</v>
      </c>
      <c r="I689" s="39">
        <v>20</v>
      </c>
      <c r="J689" s="39">
        <v>20</v>
      </c>
      <c r="K689" s="39">
        <v>19</v>
      </c>
      <c r="L689" s="39">
        <v>20</v>
      </c>
      <c r="M689" s="39">
        <v>22</v>
      </c>
      <c r="N689" s="39">
        <v>21</v>
      </c>
      <c r="O689" s="39">
        <v>21</v>
      </c>
      <c r="P689" s="39">
        <v>23</v>
      </c>
      <c r="Q689" s="39">
        <v>19</v>
      </c>
      <c r="R689" s="39">
        <v>19</v>
      </c>
      <c r="S689" s="39">
        <v>0</v>
      </c>
      <c r="T689" s="39">
        <v>0</v>
      </c>
      <c r="U689" s="39">
        <v>26</v>
      </c>
      <c r="V689" s="39">
        <v>27</v>
      </c>
      <c r="W689" s="39">
        <v>31</v>
      </c>
      <c r="X689" s="39">
        <v>0</v>
      </c>
      <c r="Y689" s="39">
        <v>37</v>
      </c>
      <c r="Z689" s="39">
        <v>22</v>
      </c>
      <c r="AA689" s="39">
        <v>31</v>
      </c>
      <c r="AB689" s="39">
        <v>23</v>
      </c>
      <c r="AC689" s="39">
        <v>15</v>
      </c>
      <c r="AD689" s="39">
        <v>11</v>
      </c>
      <c r="AE689" s="39">
        <v>1</v>
      </c>
      <c r="AF689" s="39">
        <v>0</v>
      </c>
      <c r="AG689" s="39">
        <v>2</v>
      </c>
      <c r="AH689" s="39">
        <v>0</v>
      </c>
      <c r="AI689" s="39">
        <v>0</v>
      </c>
      <c r="AJ689" s="39">
        <v>15</v>
      </c>
    </row>
    <row r="690" spans="1:36" s="39" customFormat="1" ht="10.8" customHeight="1" x14ac:dyDescent="0.2">
      <c r="A690" s="39" t="s">
        <v>92</v>
      </c>
      <c r="B690" s="39" t="s">
        <v>141</v>
      </c>
      <c r="C690" s="39" t="s">
        <v>141</v>
      </c>
      <c r="D690" s="14" t="s">
        <v>460</v>
      </c>
      <c r="E690" s="39">
        <v>33</v>
      </c>
      <c r="F690" s="39">
        <v>0</v>
      </c>
      <c r="H690" s="39">
        <v>33</v>
      </c>
      <c r="I690" s="39">
        <v>16</v>
      </c>
      <c r="J690" s="39">
        <v>16</v>
      </c>
      <c r="K690" s="39">
        <v>16</v>
      </c>
      <c r="L690" s="39">
        <v>16</v>
      </c>
      <c r="M690" s="39">
        <v>21</v>
      </c>
      <c r="N690" s="39">
        <v>21</v>
      </c>
      <c r="O690" s="39">
        <v>21</v>
      </c>
      <c r="P690" s="39">
        <v>21</v>
      </c>
      <c r="Q690" s="39">
        <v>18</v>
      </c>
      <c r="R690" s="39">
        <v>18</v>
      </c>
      <c r="S690" s="39">
        <v>0</v>
      </c>
      <c r="T690" s="39">
        <v>0</v>
      </c>
      <c r="U690" s="39">
        <v>12</v>
      </c>
      <c r="V690" s="39">
        <v>16</v>
      </c>
      <c r="W690" s="39">
        <v>16</v>
      </c>
      <c r="X690" s="39">
        <v>0</v>
      </c>
      <c r="Y690" s="39">
        <v>15</v>
      </c>
      <c r="Z690" s="39">
        <v>13</v>
      </c>
      <c r="AA690" s="39">
        <v>15</v>
      </c>
      <c r="AB690" s="39">
        <v>15</v>
      </c>
      <c r="AC690" s="39">
        <v>14</v>
      </c>
      <c r="AD690" s="39">
        <v>12</v>
      </c>
      <c r="AE690" s="39">
        <v>1</v>
      </c>
      <c r="AF690" s="39">
        <v>0</v>
      </c>
      <c r="AG690" s="39">
        <v>23</v>
      </c>
      <c r="AH690" s="39">
        <v>0</v>
      </c>
      <c r="AI690" s="39">
        <v>1</v>
      </c>
      <c r="AJ690" s="39">
        <v>10</v>
      </c>
    </row>
    <row r="691" spans="1:36" s="39" customFormat="1" ht="10.8" customHeight="1" x14ac:dyDescent="0.2">
      <c r="A691" s="39" t="s">
        <v>92</v>
      </c>
      <c r="B691" s="39" t="s">
        <v>141</v>
      </c>
      <c r="C691" s="39" t="s">
        <v>141</v>
      </c>
      <c r="D691" s="14" t="s">
        <v>478</v>
      </c>
      <c r="E691" s="39">
        <v>25</v>
      </c>
      <c r="F691" s="39">
        <v>0</v>
      </c>
      <c r="H691" s="39">
        <v>30</v>
      </c>
      <c r="I691" s="39">
        <v>11</v>
      </c>
      <c r="J691" s="39">
        <v>11</v>
      </c>
      <c r="K691" s="39">
        <v>11</v>
      </c>
      <c r="L691" s="39">
        <v>11</v>
      </c>
      <c r="M691" s="39">
        <v>21</v>
      </c>
      <c r="N691" s="39">
        <v>21</v>
      </c>
      <c r="O691" s="39">
        <v>19</v>
      </c>
      <c r="P691" s="39">
        <v>21</v>
      </c>
      <c r="Q691" s="39">
        <v>20</v>
      </c>
      <c r="R691" s="39">
        <v>20</v>
      </c>
      <c r="S691" s="39">
        <v>0</v>
      </c>
      <c r="T691" s="39">
        <v>0</v>
      </c>
      <c r="U691" s="39">
        <v>17</v>
      </c>
      <c r="V691" s="39">
        <v>21</v>
      </c>
      <c r="W691" s="39">
        <v>20</v>
      </c>
      <c r="X691" s="39">
        <v>0</v>
      </c>
      <c r="Y691" s="39">
        <v>23</v>
      </c>
      <c r="Z691" s="39">
        <v>15</v>
      </c>
      <c r="AA691" s="39">
        <v>16</v>
      </c>
      <c r="AB691" s="39">
        <v>17</v>
      </c>
      <c r="AC691" s="39">
        <v>6</v>
      </c>
      <c r="AD691" s="39">
        <v>7</v>
      </c>
      <c r="AE691" s="39">
        <v>5</v>
      </c>
      <c r="AF691" s="39">
        <v>0</v>
      </c>
      <c r="AG691" s="39">
        <v>12</v>
      </c>
      <c r="AH691" s="39">
        <v>0</v>
      </c>
      <c r="AI691" s="39">
        <v>1</v>
      </c>
      <c r="AJ691" s="39">
        <v>20</v>
      </c>
    </row>
    <row r="692" spans="1:36" s="39" customFormat="1" ht="10.8" customHeight="1" x14ac:dyDescent="0.2">
      <c r="A692" s="39" t="s">
        <v>92</v>
      </c>
      <c r="B692" s="39" t="s">
        <v>141</v>
      </c>
      <c r="C692" s="39" t="s">
        <v>141</v>
      </c>
      <c r="D692" s="14" t="s">
        <v>721</v>
      </c>
      <c r="E692" s="39">
        <v>13</v>
      </c>
      <c r="F692" s="39">
        <v>0</v>
      </c>
      <c r="H692" s="39">
        <v>14</v>
      </c>
      <c r="I692" s="39">
        <v>14</v>
      </c>
      <c r="J692" s="39">
        <v>14</v>
      </c>
      <c r="K692" s="39">
        <v>14</v>
      </c>
      <c r="L692" s="39">
        <v>14</v>
      </c>
      <c r="M692" s="39">
        <v>12</v>
      </c>
      <c r="N692" s="39">
        <v>12</v>
      </c>
      <c r="O692" s="39">
        <v>15</v>
      </c>
      <c r="P692" s="39">
        <v>15</v>
      </c>
      <c r="Q692" s="39">
        <v>8</v>
      </c>
      <c r="R692" s="39">
        <v>8</v>
      </c>
      <c r="S692" s="39">
        <v>0</v>
      </c>
      <c r="T692" s="39">
        <v>0</v>
      </c>
      <c r="U692" s="39">
        <v>5</v>
      </c>
      <c r="V692" s="39">
        <v>6</v>
      </c>
      <c r="W692" s="39">
        <v>9</v>
      </c>
      <c r="X692" s="39">
        <v>0</v>
      </c>
      <c r="Y692" s="39">
        <v>8</v>
      </c>
      <c r="Z692" s="39">
        <v>12</v>
      </c>
      <c r="AA692" s="39">
        <v>13</v>
      </c>
      <c r="AB692" s="39">
        <v>13</v>
      </c>
      <c r="AC692" s="39">
        <v>6</v>
      </c>
      <c r="AD692" s="39">
        <v>7</v>
      </c>
      <c r="AE692" s="39">
        <v>7</v>
      </c>
      <c r="AF692" s="39">
        <v>0</v>
      </c>
      <c r="AG692" s="39">
        <v>6</v>
      </c>
      <c r="AH692" s="39">
        <v>0</v>
      </c>
      <c r="AI692" s="39">
        <v>0</v>
      </c>
      <c r="AJ692" s="39">
        <v>5</v>
      </c>
    </row>
    <row r="693" spans="1:36" s="39" customFormat="1" ht="10.8" customHeight="1" x14ac:dyDescent="0.3">
      <c r="A693" s="39" t="s">
        <v>92</v>
      </c>
      <c r="B693" s="39" t="s">
        <v>141</v>
      </c>
      <c r="C693" s="207" t="s">
        <v>348</v>
      </c>
      <c r="D693" s="207"/>
      <c r="E693" s="207">
        <v>98</v>
      </c>
      <c r="F693" s="207">
        <v>2</v>
      </c>
      <c r="G693" s="207"/>
      <c r="H693" s="207">
        <v>107</v>
      </c>
      <c r="I693" s="207">
        <v>61</v>
      </c>
      <c r="J693" s="207">
        <v>61</v>
      </c>
      <c r="K693" s="207">
        <v>60</v>
      </c>
      <c r="L693" s="207">
        <v>61</v>
      </c>
      <c r="M693" s="207">
        <v>76</v>
      </c>
      <c r="N693" s="207">
        <v>75</v>
      </c>
      <c r="O693" s="207">
        <v>76</v>
      </c>
      <c r="P693" s="207">
        <v>80</v>
      </c>
      <c r="Q693" s="207">
        <v>65</v>
      </c>
      <c r="R693" s="207">
        <v>65</v>
      </c>
      <c r="S693" s="207">
        <v>0</v>
      </c>
      <c r="T693" s="207">
        <v>0</v>
      </c>
      <c r="U693" s="207">
        <v>60</v>
      </c>
      <c r="V693" s="207">
        <v>70</v>
      </c>
      <c r="W693" s="207">
        <v>76</v>
      </c>
      <c r="X693" s="207">
        <v>0</v>
      </c>
      <c r="Y693" s="207">
        <v>83</v>
      </c>
      <c r="Z693" s="207">
        <v>62</v>
      </c>
      <c r="AA693" s="207">
        <v>75</v>
      </c>
      <c r="AB693" s="207">
        <v>68</v>
      </c>
      <c r="AC693" s="207">
        <v>41</v>
      </c>
      <c r="AD693" s="207">
        <v>37</v>
      </c>
      <c r="AE693" s="207">
        <v>14</v>
      </c>
      <c r="AF693" s="207">
        <v>0</v>
      </c>
      <c r="AG693" s="207">
        <v>43</v>
      </c>
      <c r="AH693" s="207">
        <v>0</v>
      </c>
      <c r="AI693" s="207">
        <v>2</v>
      </c>
      <c r="AJ693" s="207">
        <v>50</v>
      </c>
    </row>
    <row r="694" spans="1:36" s="39" customFormat="1" ht="10.8" customHeight="1" x14ac:dyDescent="0.2">
      <c r="A694" s="39" t="s">
        <v>92</v>
      </c>
      <c r="B694" s="39" t="s">
        <v>141</v>
      </c>
      <c r="C694" s="39" t="s">
        <v>159</v>
      </c>
      <c r="D694" s="14" t="s">
        <v>338</v>
      </c>
      <c r="E694" s="39">
        <v>0</v>
      </c>
      <c r="F694" s="39">
        <v>0</v>
      </c>
      <c r="H694" s="39">
        <v>0</v>
      </c>
      <c r="I694" s="39">
        <v>3</v>
      </c>
      <c r="J694" s="39">
        <v>3</v>
      </c>
      <c r="K694" s="39">
        <v>3</v>
      </c>
      <c r="L694" s="39">
        <v>3</v>
      </c>
      <c r="M694" s="39">
        <v>2</v>
      </c>
      <c r="N694" s="39">
        <v>2</v>
      </c>
      <c r="O694" s="39">
        <v>2</v>
      </c>
      <c r="P694" s="39">
        <v>2</v>
      </c>
      <c r="Q694" s="39">
        <v>1</v>
      </c>
      <c r="R694" s="39">
        <v>1</v>
      </c>
      <c r="S694" s="39">
        <v>0</v>
      </c>
      <c r="T694" s="39">
        <v>0</v>
      </c>
      <c r="U694" s="39">
        <v>1</v>
      </c>
      <c r="V694" s="39">
        <v>1</v>
      </c>
      <c r="W694" s="39">
        <v>1</v>
      </c>
      <c r="X694" s="39">
        <v>0</v>
      </c>
      <c r="Y694" s="39">
        <v>6</v>
      </c>
      <c r="Z694" s="39">
        <v>5</v>
      </c>
      <c r="AA694" s="39">
        <v>5</v>
      </c>
      <c r="AB694" s="39">
        <v>5</v>
      </c>
      <c r="AC694" s="39">
        <v>6</v>
      </c>
      <c r="AD694" s="39">
        <v>6</v>
      </c>
      <c r="AE694" s="39">
        <v>0</v>
      </c>
      <c r="AF694" s="39">
        <v>0</v>
      </c>
      <c r="AG694" s="39">
        <v>0</v>
      </c>
      <c r="AH694" s="39">
        <v>0</v>
      </c>
      <c r="AI694" s="39">
        <v>1</v>
      </c>
      <c r="AJ694" s="39">
        <v>4</v>
      </c>
    </row>
    <row r="695" spans="1:36" s="39" customFormat="1" ht="10.8" customHeight="1" x14ac:dyDescent="0.2">
      <c r="A695" s="39" t="s">
        <v>92</v>
      </c>
      <c r="B695" s="39" t="s">
        <v>141</v>
      </c>
      <c r="C695" s="39" t="s">
        <v>159</v>
      </c>
      <c r="D695" s="14" t="s">
        <v>460</v>
      </c>
      <c r="E695" s="39">
        <v>0</v>
      </c>
      <c r="F695" s="39">
        <v>0</v>
      </c>
      <c r="H695" s="39">
        <v>0</v>
      </c>
      <c r="I695" s="39">
        <v>1</v>
      </c>
      <c r="J695" s="39">
        <v>1</v>
      </c>
      <c r="K695" s="39">
        <v>1</v>
      </c>
      <c r="L695" s="39">
        <v>1</v>
      </c>
      <c r="M695" s="39">
        <v>6</v>
      </c>
      <c r="N695" s="39">
        <v>6</v>
      </c>
      <c r="O695" s="39">
        <v>6</v>
      </c>
      <c r="P695" s="39">
        <v>6</v>
      </c>
      <c r="Q695" s="39">
        <v>0</v>
      </c>
      <c r="R695" s="39">
        <v>0</v>
      </c>
      <c r="S695" s="39">
        <v>0</v>
      </c>
      <c r="T695" s="39">
        <v>0</v>
      </c>
      <c r="U695" s="39">
        <v>4</v>
      </c>
      <c r="V695" s="39">
        <v>4</v>
      </c>
      <c r="W695" s="39">
        <v>4</v>
      </c>
      <c r="X695" s="39">
        <v>0</v>
      </c>
      <c r="Y695" s="39">
        <v>3</v>
      </c>
      <c r="Z695" s="39">
        <v>1</v>
      </c>
      <c r="AA695" s="39">
        <v>1</v>
      </c>
      <c r="AB695" s="39">
        <v>1</v>
      </c>
      <c r="AC695" s="39">
        <v>5</v>
      </c>
      <c r="AD695" s="39">
        <v>5</v>
      </c>
      <c r="AE695" s="39">
        <v>0</v>
      </c>
      <c r="AF695" s="39">
        <v>0</v>
      </c>
      <c r="AG695" s="39">
        <v>19</v>
      </c>
      <c r="AH695" s="39">
        <v>0</v>
      </c>
      <c r="AI695" s="39">
        <v>2</v>
      </c>
      <c r="AJ695" s="39">
        <v>2</v>
      </c>
    </row>
    <row r="696" spans="1:36" s="39" customFormat="1" ht="10.8" customHeight="1" x14ac:dyDescent="0.2">
      <c r="A696" s="39" t="s">
        <v>92</v>
      </c>
      <c r="B696" s="39" t="s">
        <v>141</v>
      </c>
      <c r="C696" s="39" t="s">
        <v>159</v>
      </c>
      <c r="D696" s="14" t="s">
        <v>478</v>
      </c>
      <c r="E696" s="39">
        <v>0</v>
      </c>
      <c r="F696" s="39">
        <v>0</v>
      </c>
      <c r="H696" s="39">
        <v>0</v>
      </c>
      <c r="I696" s="39">
        <v>3</v>
      </c>
      <c r="J696" s="39">
        <v>3</v>
      </c>
      <c r="K696" s="39">
        <v>3</v>
      </c>
      <c r="L696" s="39">
        <v>3</v>
      </c>
      <c r="M696" s="39">
        <v>6</v>
      </c>
      <c r="N696" s="39">
        <v>6</v>
      </c>
      <c r="O696" s="39">
        <v>6</v>
      </c>
      <c r="P696" s="39">
        <v>6</v>
      </c>
      <c r="Q696" s="39">
        <v>2</v>
      </c>
      <c r="R696" s="39">
        <v>2</v>
      </c>
      <c r="S696" s="39">
        <v>0</v>
      </c>
      <c r="T696" s="39">
        <v>0</v>
      </c>
      <c r="U696" s="39">
        <v>3</v>
      </c>
      <c r="V696" s="39">
        <v>3</v>
      </c>
      <c r="W696" s="39">
        <v>2</v>
      </c>
      <c r="X696" s="39">
        <v>0</v>
      </c>
      <c r="Y696" s="39">
        <v>6</v>
      </c>
      <c r="Z696" s="39">
        <v>7</v>
      </c>
      <c r="AA696" s="39">
        <v>7</v>
      </c>
      <c r="AB696" s="39">
        <v>7</v>
      </c>
      <c r="AC696" s="39">
        <v>3</v>
      </c>
      <c r="AD696" s="39">
        <v>3</v>
      </c>
      <c r="AE696" s="39">
        <v>1</v>
      </c>
      <c r="AF696" s="39">
        <v>0</v>
      </c>
      <c r="AG696" s="39">
        <v>1</v>
      </c>
      <c r="AH696" s="39">
        <v>0</v>
      </c>
      <c r="AI696" s="39">
        <v>2</v>
      </c>
      <c r="AJ696" s="39">
        <v>2</v>
      </c>
    </row>
    <row r="697" spans="1:36" s="39" customFormat="1" ht="10.8" customHeight="1" x14ac:dyDescent="0.2">
      <c r="A697" s="39" t="s">
        <v>92</v>
      </c>
      <c r="B697" s="39" t="s">
        <v>141</v>
      </c>
      <c r="C697" s="39" t="s">
        <v>159</v>
      </c>
      <c r="D697" s="14" t="s">
        <v>721</v>
      </c>
      <c r="E697" s="39">
        <v>0</v>
      </c>
      <c r="F697" s="39">
        <v>0</v>
      </c>
      <c r="H697" s="39">
        <v>0</v>
      </c>
      <c r="I697" s="39">
        <v>2</v>
      </c>
      <c r="J697" s="39">
        <v>2</v>
      </c>
      <c r="K697" s="39">
        <v>2</v>
      </c>
      <c r="L697" s="39">
        <v>2</v>
      </c>
      <c r="M697" s="39">
        <v>0</v>
      </c>
      <c r="N697" s="39">
        <v>0</v>
      </c>
      <c r="O697" s="39">
        <v>0</v>
      </c>
      <c r="P697" s="39">
        <v>0</v>
      </c>
      <c r="Q697" s="39">
        <v>5</v>
      </c>
      <c r="R697" s="39">
        <v>5</v>
      </c>
      <c r="S697" s="39">
        <v>0</v>
      </c>
      <c r="T697" s="39">
        <v>0</v>
      </c>
      <c r="U697" s="39">
        <v>4</v>
      </c>
      <c r="V697" s="39">
        <v>4</v>
      </c>
      <c r="W697" s="39">
        <v>4</v>
      </c>
      <c r="X697" s="39">
        <v>0</v>
      </c>
      <c r="Y697" s="39">
        <v>2</v>
      </c>
      <c r="Z697" s="39">
        <v>0</v>
      </c>
      <c r="AA697" s="39">
        <v>0</v>
      </c>
      <c r="AB697" s="39">
        <v>0</v>
      </c>
      <c r="AC697" s="39">
        <v>6</v>
      </c>
      <c r="AD697" s="39">
        <v>6</v>
      </c>
      <c r="AE697" s="39">
        <v>0</v>
      </c>
      <c r="AF697" s="39">
        <v>0</v>
      </c>
      <c r="AG697" s="39">
        <v>1</v>
      </c>
      <c r="AH697" s="39">
        <v>0</v>
      </c>
      <c r="AI697" s="39">
        <v>2</v>
      </c>
      <c r="AJ697" s="39">
        <v>0</v>
      </c>
    </row>
    <row r="698" spans="1:36" s="39" customFormat="1" ht="10.8" customHeight="1" x14ac:dyDescent="0.3">
      <c r="A698" s="39" t="s">
        <v>92</v>
      </c>
      <c r="B698" s="39" t="s">
        <v>141</v>
      </c>
      <c r="C698" s="207" t="s">
        <v>598</v>
      </c>
      <c r="D698" s="207"/>
      <c r="E698" s="207">
        <v>0</v>
      </c>
      <c r="F698" s="207">
        <v>0</v>
      </c>
      <c r="G698" s="207"/>
      <c r="H698" s="207">
        <v>0</v>
      </c>
      <c r="I698" s="207">
        <v>9</v>
      </c>
      <c r="J698" s="207">
        <v>9</v>
      </c>
      <c r="K698" s="207">
        <v>9</v>
      </c>
      <c r="L698" s="207">
        <v>9</v>
      </c>
      <c r="M698" s="207">
        <v>14</v>
      </c>
      <c r="N698" s="207">
        <v>14</v>
      </c>
      <c r="O698" s="207">
        <v>14</v>
      </c>
      <c r="P698" s="207">
        <v>14</v>
      </c>
      <c r="Q698" s="207">
        <v>8</v>
      </c>
      <c r="R698" s="207">
        <v>8</v>
      </c>
      <c r="S698" s="207">
        <v>0</v>
      </c>
      <c r="T698" s="207">
        <v>0</v>
      </c>
      <c r="U698" s="207">
        <v>12</v>
      </c>
      <c r="V698" s="207">
        <v>12</v>
      </c>
      <c r="W698" s="207">
        <v>11</v>
      </c>
      <c r="X698" s="207">
        <v>0</v>
      </c>
      <c r="Y698" s="207">
        <v>17</v>
      </c>
      <c r="Z698" s="207">
        <v>13</v>
      </c>
      <c r="AA698" s="207">
        <v>13</v>
      </c>
      <c r="AB698" s="207">
        <v>13</v>
      </c>
      <c r="AC698" s="207">
        <v>20</v>
      </c>
      <c r="AD698" s="207">
        <v>20</v>
      </c>
      <c r="AE698" s="207">
        <v>1</v>
      </c>
      <c r="AF698" s="207">
        <v>0</v>
      </c>
      <c r="AG698" s="207">
        <v>21</v>
      </c>
      <c r="AH698" s="207">
        <v>0</v>
      </c>
      <c r="AI698" s="207">
        <v>7</v>
      </c>
      <c r="AJ698" s="207">
        <v>8</v>
      </c>
    </row>
    <row r="699" spans="1:36" s="39" customFormat="1" ht="10.8" customHeight="1" x14ac:dyDescent="0.2">
      <c r="A699" s="39" t="s">
        <v>92</v>
      </c>
      <c r="B699" s="39" t="s">
        <v>141</v>
      </c>
      <c r="C699" s="39" t="s">
        <v>151</v>
      </c>
      <c r="D699" s="14" t="s">
        <v>338</v>
      </c>
      <c r="E699" s="39">
        <v>0</v>
      </c>
      <c r="F699" s="39">
        <v>0</v>
      </c>
      <c r="H699" s="39">
        <v>0</v>
      </c>
      <c r="I699" s="39">
        <v>4</v>
      </c>
      <c r="J699" s="39">
        <v>4</v>
      </c>
      <c r="K699" s="39">
        <v>4</v>
      </c>
      <c r="L699" s="39">
        <v>4</v>
      </c>
      <c r="M699" s="39">
        <v>4</v>
      </c>
      <c r="N699" s="39">
        <v>4</v>
      </c>
      <c r="O699" s="39">
        <v>4</v>
      </c>
      <c r="P699" s="39">
        <v>4</v>
      </c>
      <c r="Q699" s="39">
        <v>3</v>
      </c>
      <c r="R699" s="39">
        <v>3</v>
      </c>
      <c r="S699" s="39">
        <v>0</v>
      </c>
      <c r="T699" s="39">
        <v>0</v>
      </c>
      <c r="U699" s="39">
        <v>4</v>
      </c>
      <c r="V699" s="39">
        <v>4</v>
      </c>
      <c r="W699" s="39">
        <v>4</v>
      </c>
      <c r="X699" s="39">
        <v>0</v>
      </c>
      <c r="Y699" s="39">
        <v>1</v>
      </c>
      <c r="Z699" s="39">
        <v>2</v>
      </c>
      <c r="AA699" s="39">
        <v>2</v>
      </c>
      <c r="AB699" s="39">
        <v>2</v>
      </c>
      <c r="AC699" s="39">
        <v>5</v>
      </c>
      <c r="AD699" s="39">
        <v>5</v>
      </c>
      <c r="AE699" s="39">
        <v>0</v>
      </c>
      <c r="AF699" s="39">
        <v>0</v>
      </c>
      <c r="AG699" s="39">
        <v>1</v>
      </c>
      <c r="AH699" s="39">
        <v>0</v>
      </c>
      <c r="AI699" s="39">
        <v>0</v>
      </c>
      <c r="AJ699" s="39">
        <v>2</v>
      </c>
    </row>
    <row r="700" spans="1:36" s="39" customFormat="1" ht="10.8" customHeight="1" x14ac:dyDescent="0.2">
      <c r="A700" s="39" t="s">
        <v>92</v>
      </c>
      <c r="B700" s="39" t="s">
        <v>141</v>
      </c>
      <c r="C700" s="39" t="s">
        <v>151</v>
      </c>
      <c r="D700" s="14" t="s">
        <v>460</v>
      </c>
      <c r="E700" s="39">
        <v>0</v>
      </c>
      <c r="F700" s="39">
        <v>0</v>
      </c>
      <c r="H700" s="39">
        <v>0</v>
      </c>
      <c r="I700" s="39">
        <v>2</v>
      </c>
      <c r="J700" s="39">
        <v>2</v>
      </c>
      <c r="K700" s="39">
        <v>2</v>
      </c>
      <c r="L700" s="39">
        <v>2</v>
      </c>
      <c r="M700" s="39">
        <v>0</v>
      </c>
      <c r="N700" s="39">
        <v>0</v>
      </c>
      <c r="O700" s="39">
        <v>0</v>
      </c>
      <c r="P700" s="39">
        <v>0</v>
      </c>
      <c r="Q700" s="39">
        <v>3</v>
      </c>
      <c r="R700" s="39">
        <v>3</v>
      </c>
      <c r="S700" s="39">
        <v>0</v>
      </c>
      <c r="T700" s="39">
        <v>0</v>
      </c>
      <c r="U700" s="39">
        <v>4</v>
      </c>
      <c r="V700" s="39">
        <v>4</v>
      </c>
      <c r="W700" s="39">
        <v>4</v>
      </c>
      <c r="X700" s="39">
        <v>0</v>
      </c>
      <c r="Y700" s="39">
        <v>4</v>
      </c>
      <c r="Z700" s="39">
        <v>8</v>
      </c>
      <c r="AA700" s="39">
        <v>8</v>
      </c>
      <c r="AB700" s="39">
        <v>8</v>
      </c>
      <c r="AC700" s="39">
        <v>1</v>
      </c>
      <c r="AD700" s="39">
        <v>1</v>
      </c>
      <c r="AE700" s="39">
        <v>0</v>
      </c>
      <c r="AF700" s="39">
        <v>0</v>
      </c>
      <c r="AG700" s="39">
        <v>9</v>
      </c>
      <c r="AH700" s="39">
        <v>0</v>
      </c>
      <c r="AI700" s="39">
        <v>0</v>
      </c>
      <c r="AJ700" s="39">
        <v>0</v>
      </c>
    </row>
    <row r="701" spans="1:36" s="39" customFormat="1" ht="10.8" customHeight="1" x14ac:dyDescent="0.2">
      <c r="A701" s="39" t="s">
        <v>92</v>
      </c>
      <c r="B701" s="39" t="s">
        <v>141</v>
      </c>
      <c r="C701" s="39" t="s">
        <v>151</v>
      </c>
      <c r="D701" s="14" t="s">
        <v>478</v>
      </c>
      <c r="E701" s="39">
        <v>0</v>
      </c>
      <c r="F701" s="39">
        <v>0</v>
      </c>
      <c r="H701" s="39">
        <v>0</v>
      </c>
      <c r="I701" s="39">
        <v>3</v>
      </c>
      <c r="J701" s="39">
        <v>3</v>
      </c>
      <c r="K701" s="39">
        <v>3</v>
      </c>
      <c r="L701" s="39">
        <v>3</v>
      </c>
      <c r="M701" s="39">
        <v>3</v>
      </c>
      <c r="N701" s="39">
        <v>3</v>
      </c>
      <c r="O701" s="39">
        <v>3</v>
      </c>
      <c r="P701" s="39">
        <v>3</v>
      </c>
      <c r="Q701" s="39">
        <v>4</v>
      </c>
      <c r="R701" s="39">
        <v>4</v>
      </c>
      <c r="S701" s="39">
        <v>0</v>
      </c>
      <c r="T701" s="39">
        <v>0</v>
      </c>
      <c r="U701" s="39">
        <v>4</v>
      </c>
      <c r="V701" s="39">
        <v>4</v>
      </c>
      <c r="W701" s="39">
        <v>4</v>
      </c>
      <c r="X701" s="39">
        <v>0</v>
      </c>
      <c r="Y701" s="39">
        <v>5</v>
      </c>
      <c r="Z701" s="39">
        <v>3</v>
      </c>
      <c r="AA701" s="39">
        <v>3</v>
      </c>
      <c r="AB701" s="39">
        <v>3</v>
      </c>
      <c r="AC701" s="39">
        <v>2</v>
      </c>
      <c r="AD701" s="39">
        <v>2</v>
      </c>
      <c r="AE701" s="39">
        <v>0</v>
      </c>
      <c r="AF701" s="39">
        <v>0</v>
      </c>
      <c r="AG701" s="39">
        <v>3</v>
      </c>
      <c r="AH701" s="39">
        <v>0</v>
      </c>
      <c r="AI701" s="39">
        <v>0</v>
      </c>
      <c r="AJ701" s="39">
        <v>0</v>
      </c>
    </row>
    <row r="702" spans="1:36" s="39" customFormat="1" ht="10.8" customHeight="1" x14ac:dyDescent="0.2">
      <c r="A702" s="39" t="s">
        <v>92</v>
      </c>
      <c r="B702" s="39" t="s">
        <v>141</v>
      </c>
      <c r="C702" s="39" t="s">
        <v>151</v>
      </c>
      <c r="D702" s="14" t="s">
        <v>721</v>
      </c>
      <c r="E702" s="39">
        <v>0</v>
      </c>
      <c r="F702" s="39">
        <v>0</v>
      </c>
      <c r="H702" s="39">
        <v>0</v>
      </c>
      <c r="I702" s="39">
        <v>6</v>
      </c>
      <c r="J702" s="39">
        <v>6</v>
      </c>
      <c r="K702" s="39">
        <v>6</v>
      </c>
      <c r="L702" s="39">
        <v>6</v>
      </c>
      <c r="M702" s="39">
        <v>2</v>
      </c>
      <c r="N702" s="39">
        <v>2</v>
      </c>
      <c r="O702" s="39">
        <v>2</v>
      </c>
      <c r="P702" s="39">
        <v>2</v>
      </c>
      <c r="Q702" s="39">
        <v>0</v>
      </c>
      <c r="R702" s="39">
        <v>0</v>
      </c>
      <c r="S702" s="39">
        <v>0</v>
      </c>
      <c r="T702" s="39">
        <v>0</v>
      </c>
      <c r="U702" s="39">
        <v>1</v>
      </c>
      <c r="V702" s="39">
        <v>2</v>
      </c>
      <c r="W702" s="39">
        <v>2</v>
      </c>
      <c r="X702" s="39">
        <v>0</v>
      </c>
      <c r="Y702" s="39">
        <v>2</v>
      </c>
      <c r="Z702" s="39">
        <v>6</v>
      </c>
      <c r="AA702" s="39">
        <v>6</v>
      </c>
      <c r="AB702" s="39">
        <v>6</v>
      </c>
      <c r="AC702" s="39">
        <v>1</v>
      </c>
      <c r="AD702" s="39">
        <v>1</v>
      </c>
      <c r="AE702" s="39">
        <v>0</v>
      </c>
      <c r="AF702" s="39">
        <v>0</v>
      </c>
      <c r="AG702" s="39">
        <v>25</v>
      </c>
      <c r="AH702" s="39">
        <v>0</v>
      </c>
      <c r="AI702" s="39">
        <v>0</v>
      </c>
      <c r="AJ702" s="39">
        <v>0</v>
      </c>
    </row>
    <row r="703" spans="1:36" s="39" customFormat="1" ht="10.8" customHeight="1" x14ac:dyDescent="0.3">
      <c r="A703" s="39" t="s">
        <v>92</v>
      </c>
      <c r="B703" s="39" t="s">
        <v>141</v>
      </c>
      <c r="C703" s="207" t="s">
        <v>599</v>
      </c>
      <c r="D703" s="207"/>
      <c r="E703" s="207">
        <v>0</v>
      </c>
      <c r="F703" s="207">
        <v>0</v>
      </c>
      <c r="G703" s="207"/>
      <c r="H703" s="207">
        <v>0</v>
      </c>
      <c r="I703" s="207">
        <v>15</v>
      </c>
      <c r="J703" s="207">
        <v>15</v>
      </c>
      <c r="K703" s="207">
        <v>15</v>
      </c>
      <c r="L703" s="207">
        <v>15</v>
      </c>
      <c r="M703" s="207">
        <v>9</v>
      </c>
      <c r="N703" s="207">
        <v>9</v>
      </c>
      <c r="O703" s="207">
        <v>9</v>
      </c>
      <c r="P703" s="207">
        <v>9</v>
      </c>
      <c r="Q703" s="207">
        <v>10</v>
      </c>
      <c r="R703" s="207">
        <v>10</v>
      </c>
      <c r="S703" s="207">
        <v>0</v>
      </c>
      <c r="T703" s="207">
        <v>0</v>
      </c>
      <c r="U703" s="207">
        <v>13</v>
      </c>
      <c r="V703" s="207">
        <v>14</v>
      </c>
      <c r="W703" s="207">
        <v>14</v>
      </c>
      <c r="X703" s="207">
        <v>0</v>
      </c>
      <c r="Y703" s="207">
        <v>12</v>
      </c>
      <c r="Z703" s="207">
        <v>19</v>
      </c>
      <c r="AA703" s="207">
        <v>19</v>
      </c>
      <c r="AB703" s="207">
        <v>19</v>
      </c>
      <c r="AC703" s="207">
        <v>9</v>
      </c>
      <c r="AD703" s="207">
        <v>9</v>
      </c>
      <c r="AE703" s="207">
        <v>0</v>
      </c>
      <c r="AF703" s="207">
        <v>0</v>
      </c>
      <c r="AG703" s="207">
        <v>38</v>
      </c>
      <c r="AH703" s="207">
        <v>0</v>
      </c>
      <c r="AI703" s="207">
        <v>0</v>
      </c>
      <c r="AJ703" s="207">
        <v>2</v>
      </c>
    </row>
    <row r="704" spans="1:36" s="39" customFormat="1" ht="10.8" customHeight="1" x14ac:dyDescent="0.2">
      <c r="A704" s="39" t="s">
        <v>92</v>
      </c>
      <c r="B704" s="39" t="s">
        <v>141</v>
      </c>
      <c r="C704" s="39" t="s">
        <v>153</v>
      </c>
      <c r="D704" s="14" t="s">
        <v>338</v>
      </c>
      <c r="E704" s="39">
        <v>0</v>
      </c>
      <c r="F704" s="39">
        <v>0</v>
      </c>
      <c r="H704" s="39">
        <v>0</v>
      </c>
      <c r="I704" s="39">
        <v>1</v>
      </c>
      <c r="J704" s="39">
        <v>1</v>
      </c>
      <c r="K704" s="39">
        <v>1</v>
      </c>
      <c r="L704" s="39">
        <v>1</v>
      </c>
      <c r="M704" s="39">
        <v>3</v>
      </c>
      <c r="N704" s="39">
        <v>3</v>
      </c>
      <c r="O704" s="39">
        <v>3</v>
      </c>
      <c r="P704" s="39">
        <v>3</v>
      </c>
      <c r="Q704" s="39">
        <v>2</v>
      </c>
      <c r="R704" s="39">
        <v>2</v>
      </c>
      <c r="S704" s="39">
        <v>0</v>
      </c>
      <c r="T704" s="39">
        <v>0</v>
      </c>
      <c r="U704" s="39">
        <v>3</v>
      </c>
      <c r="V704" s="39">
        <v>3</v>
      </c>
      <c r="W704" s="39">
        <v>3</v>
      </c>
      <c r="X704" s="39">
        <v>0</v>
      </c>
      <c r="Y704" s="39">
        <v>3</v>
      </c>
      <c r="Z704" s="39">
        <v>3</v>
      </c>
      <c r="AA704" s="39">
        <v>3</v>
      </c>
      <c r="AB704" s="39">
        <v>2</v>
      </c>
      <c r="AC704" s="39">
        <v>2</v>
      </c>
      <c r="AD704" s="39">
        <v>1</v>
      </c>
      <c r="AE704" s="39">
        <v>1</v>
      </c>
      <c r="AF704" s="39">
        <v>0</v>
      </c>
      <c r="AG704" s="39">
        <v>0</v>
      </c>
      <c r="AH704" s="39">
        <v>0</v>
      </c>
      <c r="AI704" s="39">
        <v>0</v>
      </c>
      <c r="AJ704" s="39">
        <v>1</v>
      </c>
    </row>
    <row r="705" spans="1:36" s="39" customFormat="1" ht="10.8" customHeight="1" x14ac:dyDescent="0.2">
      <c r="A705" s="39" t="s">
        <v>92</v>
      </c>
      <c r="B705" s="39" t="s">
        <v>141</v>
      </c>
      <c r="C705" s="39" t="s">
        <v>153</v>
      </c>
      <c r="D705" s="14" t="s">
        <v>460</v>
      </c>
      <c r="E705" s="39">
        <v>0</v>
      </c>
      <c r="F705" s="39">
        <v>0</v>
      </c>
      <c r="H705" s="39">
        <v>0</v>
      </c>
      <c r="I705" s="39">
        <v>0</v>
      </c>
      <c r="J705" s="39">
        <v>0</v>
      </c>
      <c r="K705" s="39">
        <v>0</v>
      </c>
      <c r="L705" s="39">
        <v>0</v>
      </c>
      <c r="M705" s="39">
        <v>0</v>
      </c>
      <c r="N705" s="39">
        <v>0</v>
      </c>
      <c r="O705" s="39">
        <v>1</v>
      </c>
      <c r="P705" s="39">
        <v>1</v>
      </c>
      <c r="Q705" s="39">
        <v>3</v>
      </c>
      <c r="R705" s="39">
        <v>3</v>
      </c>
      <c r="S705" s="39">
        <v>0</v>
      </c>
      <c r="T705" s="39">
        <v>0</v>
      </c>
      <c r="U705" s="39">
        <v>3</v>
      </c>
      <c r="V705" s="39">
        <v>3</v>
      </c>
      <c r="W705" s="39">
        <v>3</v>
      </c>
      <c r="X705" s="39">
        <v>0</v>
      </c>
      <c r="Y705" s="39">
        <v>0</v>
      </c>
      <c r="Z705" s="39">
        <v>0</v>
      </c>
      <c r="AA705" s="39">
        <v>0</v>
      </c>
      <c r="AB705" s="39">
        <v>0</v>
      </c>
      <c r="AC705" s="39">
        <v>1</v>
      </c>
      <c r="AD705" s="39">
        <v>0</v>
      </c>
      <c r="AE705" s="39">
        <v>0</v>
      </c>
      <c r="AF705" s="39">
        <v>0</v>
      </c>
      <c r="AG705" s="39">
        <v>0</v>
      </c>
      <c r="AH705" s="39">
        <v>0</v>
      </c>
      <c r="AI705" s="39">
        <v>0</v>
      </c>
      <c r="AJ705" s="39">
        <v>0</v>
      </c>
    </row>
    <row r="706" spans="1:36" s="39" customFormat="1" ht="10.8" customHeight="1" x14ac:dyDescent="0.2">
      <c r="A706" s="39" t="s">
        <v>92</v>
      </c>
      <c r="B706" s="39" t="s">
        <v>141</v>
      </c>
      <c r="C706" s="39" t="s">
        <v>153</v>
      </c>
      <c r="D706" s="14" t="s">
        <v>478</v>
      </c>
      <c r="E706" s="39">
        <v>0</v>
      </c>
      <c r="F706" s="39">
        <v>0</v>
      </c>
      <c r="H706" s="39">
        <v>0</v>
      </c>
      <c r="I706" s="39">
        <v>1</v>
      </c>
      <c r="J706" s="39">
        <v>1</v>
      </c>
      <c r="K706" s="39">
        <v>1</v>
      </c>
      <c r="L706" s="39">
        <v>1</v>
      </c>
      <c r="M706" s="39">
        <v>1</v>
      </c>
      <c r="N706" s="39">
        <v>1</v>
      </c>
      <c r="O706" s="39">
        <v>1</v>
      </c>
      <c r="P706" s="39">
        <v>1</v>
      </c>
      <c r="Q706" s="39">
        <v>3</v>
      </c>
      <c r="R706" s="39">
        <v>3</v>
      </c>
      <c r="S706" s="39">
        <v>0</v>
      </c>
      <c r="T706" s="39">
        <v>0</v>
      </c>
      <c r="U706" s="39">
        <v>2</v>
      </c>
      <c r="V706" s="39">
        <v>2</v>
      </c>
      <c r="W706" s="39">
        <v>2</v>
      </c>
      <c r="X706" s="39">
        <v>0</v>
      </c>
      <c r="Y706" s="39">
        <v>4</v>
      </c>
      <c r="Z706" s="39">
        <v>3</v>
      </c>
      <c r="AA706" s="39">
        <v>3</v>
      </c>
      <c r="AB706" s="39">
        <v>4</v>
      </c>
      <c r="AC706" s="39">
        <v>4</v>
      </c>
      <c r="AD706" s="39">
        <v>3</v>
      </c>
      <c r="AE706" s="39">
        <v>0</v>
      </c>
      <c r="AF706" s="39">
        <v>0</v>
      </c>
      <c r="AG706" s="39">
        <v>5</v>
      </c>
      <c r="AH706" s="39">
        <v>0</v>
      </c>
      <c r="AI706" s="39">
        <v>0</v>
      </c>
      <c r="AJ706" s="39">
        <v>0</v>
      </c>
    </row>
    <row r="707" spans="1:36" s="39" customFormat="1" ht="10.8" customHeight="1" x14ac:dyDescent="0.3">
      <c r="A707" s="39" t="s">
        <v>92</v>
      </c>
      <c r="B707" s="39" t="s">
        <v>141</v>
      </c>
      <c r="C707" s="207" t="s">
        <v>600</v>
      </c>
      <c r="D707" s="207"/>
      <c r="E707" s="207">
        <v>0</v>
      </c>
      <c r="F707" s="207">
        <v>0</v>
      </c>
      <c r="G707" s="207"/>
      <c r="H707" s="207">
        <v>0</v>
      </c>
      <c r="I707" s="207">
        <v>2</v>
      </c>
      <c r="J707" s="207">
        <v>2</v>
      </c>
      <c r="K707" s="207">
        <v>2</v>
      </c>
      <c r="L707" s="207">
        <v>2</v>
      </c>
      <c r="M707" s="207">
        <v>4</v>
      </c>
      <c r="N707" s="207">
        <v>4</v>
      </c>
      <c r="O707" s="207">
        <v>5</v>
      </c>
      <c r="P707" s="207">
        <v>5</v>
      </c>
      <c r="Q707" s="207">
        <v>8</v>
      </c>
      <c r="R707" s="207">
        <v>8</v>
      </c>
      <c r="S707" s="207">
        <v>0</v>
      </c>
      <c r="T707" s="207">
        <v>0</v>
      </c>
      <c r="U707" s="207">
        <v>8</v>
      </c>
      <c r="V707" s="207">
        <v>8</v>
      </c>
      <c r="W707" s="207">
        <v>8</v>
      </c>
      <c r="X707" s="207">
        <v>0</v>
      </c>
      <c r="Y707" s="207">
        <v>7</v>
      </c>
      <c r="Z707" s="207">
        <v>6</v>
      </c>
      <c r="AA707" s="207">
        <v>6</v>
      </c>
      <c r="AB707" s="207">
        <v>6</v>
      </c>
      <c r="AC707" s="207">
        <v>7</v>
      </c>
      <c r="AD707" s="207">
        <v>4</v>
      </c>
      <c r="AE707" s="207">
        <v>1</v>
      </c>
      <c r="AF707" s="207">
        <v>0</v>
      </c>
      <c r="AG707" s="207">
        <v>5</v>
      </c>
      <c r="AH707" s="207">
        <v>0</v>
      </c>
      <c r="AI707" s="207">
        <v>0</v>
      </c>
      <c r="AJ707" s="207">
        <v>1</v>
      </c>
    </row>
    <row r="708" spans="1:36" s="39" customFormat="1" ht="10.8" customHeight="1" x14ac:dyDescent="0.2">
      <c r="A708" s="39" t="s">
        <v>92</v>
      </c>
      <c r="B708" s="39" t="s">
        <v>141</v>
      </c>
      <c r="C708" s="39" t="s">
        <v>155</v>
      </c>
      <c r="D708" s="14" t="s">
        <v>338</v>
      </c>
      <c r="E708" s="39">
        <v>0</v>
      </c>
      <c r="F708" s="39">
        <v>0</v>
      </c>
      <c r="H708" s="39">
        <v>0</v>
      </c>
      <c r="I708" s="39">
        <v>4</v>
      </c>
      <c r="J708" s="39">
        <v>4</v>
      </c>
      <c r="K708" s="39">
        <v>4</v>
      </c>
      <c r="L708" s="39">
        <v>4</v>
      </c>
      <c r="M708" s="39">
        <v>1</v>
      </c>
      <c r="N708" s="39">
        <v>1</v>
      </c>
      <c r="O708" s="39">
        <v>1</v>
      </c>
      <c r="P708" s="39">
        <v>1</v>
      </c>
      <c r="Q708" s="39">
        <v>6</v>
      </c>
      <c r="R708" s="39">
        <v>6</v>
      </c>
      <c r="S708" s="39">
        <v>0</v>
      </c>
      <c r="T708" s="39">
        <v>0</v>
      </c>
      <c r="U708" s="39">
        <v>2</v>
      </c>
      <c r="V708" s="39">
        <v>2</v>
      </c>
      <c r="W708" s="39">
        <v>3</v>
      </c>
      <c r="X708" s="39">
        <v>0</v>
      </c>
      <c r="Y708" s="39">
        <v>5</v>
      </c>
      <c r="Z708" s="39">
        <v>4</v>
      </c>
      <c r="AA708" s="39">
        <v>3</v>
      </c>
      <c r="AB708" s="39">
        <v>3</v>
      </c>
      <c r="AC708" s="39">
        <v>3</v>
      </c>
      <c r="AD708" s="39">
        <v>3</v>
      </c>
      <c r="AE708" s="39">
        <v>0</v>
      </c>
      <c r="AF708" s="39">
        <v>0</v>
      </c>
      <c r="AG708" s="39">
        <v>2</v>
      </c>
      <c r="AH708" s="39">
        <v>0</v>
      </c>
      <c r="AI708" s="39">
        <v>0</v>
      </c>
      <c r="AJ708" s="39">
        <v>1</v>
      </c>
    </row>
    <row r="709" spans="1:36" s="39" customFormat="1" ht="10.8" customHeight="1" x14ac:dyDescent="0.2">
      <c r="A709" s="39" t="s">
        <v>92</v>
      </c>
      <c r="B709" s="39" t="s">
        <v>141</v>
      </c>
      <c r="C709" s="39" t="s">
        <v>155</v>
      </c>
      <c r="D709" s="14" t="s">
        <v>460</v>
      </c>
      <c r="E709" s="39">
        <v>0</v>
      </c>
      <c r="F709" s="39">
        <v>0</v>
      </c>
      <c r="H709" s="39">
        <v>0</v>
      </c>
      <c r="I709" s="39">
        <v>3</v>
      </c>
      <c r="J709" s="39">
        <v>3</v>
      </c>
      <c r="K709" s="39">
        <v>3</v>
      </c>
      <c r="L709" s="39">
        <v>3</v>
      </c>
      <c r="M709" s="39">
        <v>3</v>
      </c>
      <c r="N709" s="39">
        <v>3</v>
      </c>
      <c r="O709" s="39">
        <v>2</v>
      </c>
      <c r="P709" s="39">
        <v>3</v>
      </c>
      <c r="Q709" s="39">
        <v>3</v>
      </c>
      <c r="R709" s="39">
        <v>3</v>
      </c>
      <c r="S709" s="39">
        <v>0</v>
      </c>
      <c r="T709" s="39">
        <v>0</v>
      </c>
      <c r="U709" s="39">
        <v>4</v>
      </c>
      <c r="V709" s="39">
        <v>4</v>
      </c>
      <c r="W709" s="39">
        <v>4</v>
      </c>
      <c r="X709" s="39">
        <v>0</v>
      </c>
      <c r="Y709" s="39">
        <v>4</v>
      </c>
      <c r="Z709" s="39">
        <v>6</v>
      </c>
      <c r="AA709" s="39">
        <v>6</v>
      </c>
      <c r="AB709" s="39">
        <v>6</v>
      </c>
      <c r="AC709" s="39">
        <v>1</v>
      </c>
      <c r="AD709" s="39">
        <v>1</v>
      </c>
      <c r="AE709" s="39">
        <v>0</v>
      </c>
      <c r="AF709" s="39">
        <v>0</v>
      </c>
      <c r="AG709" s="39">
        <v>5</v>
      </c>
      <c r="AH709" s="39">
        <v>0</v>
      </c>
      <c r="AI709" s="39">
        <v>0</v>
      </c>
      <c r="AJ709" s="39">
        <v>2</v>
      </c>
    </row>
    <row r="710" spans="1:36" s="39" customFormat="1" ht="10.8" customHeight="1" x14ac:dyDescent="0.2">
      <c r="A710" s="39" t="s">
        <v>92</v>
      </c>
      <c r="B710" s="39" t="s">
        <v>141</v>
      </c>
      <c r="C710" s="39" t="s">
        <v>155</v>
      </c>
      <c r="D710" s="14" t="s">
        <v>478</v>
      </c>
      <c r="E710" s="39">
        <v>0</v>
      </c>
      <c r="F710" s="39">
        <v>0</v>
      </c>
      <c r="H710" s="39">
        <v>0</v>
      </c>
      <c r="I710" s="39">
        <v>1</v>
      </c>
      <c r="J710" s="39">
        <v>1</v>
      </c>
      <c r="K710" s="39">
        <v>1</v>
      </c>
      <c r="L710" s="39">
        <v>1</v>
      </c>
      <c r="M710" s="39">
        <v>5</v>
      </c>
      <c r="N710" s="39">
        <v>5</v>
      </c>
      <c r="O710" s="39">
        <v>5</v>
      </c>
      <c r="P710" s="39">
        <v>5</v>
      </c>
      <c r="Q710" s="39">
        <v>4</v>
      </c>
      <c r="R710" s="39">
        <v>4</v>
      </c>
      <c r="S710" s="39">
        <v>0</v>
      </c>
      <c r="T710" s="39">
        <v>0</v>
      </c>
      <c r="U710" s="39">
        <v>6</v>
      </c>
      <c r="V710" s="39">
        <v>7</v>
      </c>
      <c r="W710" s="39">
        <v>6</v>
      </c>
      <c r="X710" s="39">
        <v>0</v>
      </c>
      <c r="Y710" s="39">
        <v>3</v>
      </c>
      <c r="Z710" s="39">
        <v>2</v>
      </c>
      <c r="AA710" s="39">
        <v>3</v>
      </c>
      <c r="AB710" s="39">
        <v>3</v>
      </c>
      <c r="AC710" s="39">
        <v>2</v>
      </c>
      <c r="AD710" s="39">
        <v>2</v>
      </c>
      <c r="AE710" s="39">
        <v>0</v>
      </c>
      <c r="AF710" s="39">
        <v>0</v>
      </c>
      <c r="AG710" s="39">
        <v>1</v>
      </c>
      <c r="AH710" s="39">
        <v>0</v>
      </c>
      <c r="AI710" s="39">
        <v>0</v>
      </c>
      <c r="AJ710" s="39">
        <v>1</v>
      </c>
    </row>
    <row r="711" spans="1:36" s="39" customFormat="1" ht="10.8" customHeight="1" x14ac:dyDescent="0.2">
      <c r="A711" s="39" t="s">
        <v>92</v>
      </c>
      <c r="B711" s="39" t="s">
        <v>141</v>
      </c>
      <c r="C711" s="39" t="s">
        <v>155</v>
      </c>
      <c r="D711" s="14" t="s">
        <v>721</v>
      </c>
      <c r="E711" s="39">
        <v>0</v>
      </c>
      <c r="F711" s="39">
        <v>0</v>
      </c>
      <c r="H711" s="39">
        <v>0</v>
      </c>
      <c r="I711" s="39">
        <v>2</v>
      </c>
      <c r="J711" s="39">
        <v>2</v>
      </c>
      <c r="K711" s="39">
        <v>2</v>
      </c>
      <c r="L711" s="39">
        <v>2</v>
      </c>
      <c r="M711" s="39">
        <v>1</v>
      </c>
      <c r="N711" s="39">
        <v>0</v>
      </c>
      <c r="O711" s="39">
        <v>1</v>
      </c>
      <c r="P711" s="39">
        <v>1</v>
      </c>
      <c r="Q711" s="39">
        <v>2</v>
      </c>
      <c r="R711" s="39">
        <v>2</v>
      </c>
      <c r="S711" s="39">
        <v>0</v>
      </c>
      <c r="T711" s="39">
        <v>0</v>
      </c>
      <c r="U711" s="39">
        <v>4</v>
      </c>
      <c r="V711" s="39">
        <v>4</v>
      </c>
      <c r="W711" s="39">
        <v>5</v>
      </c>
      <c r="X711" s="39">
        <v>0</v>
      </c>
      <c r="Y711" s="39">
        <v>3</v>
      </c>
      <c r="Z711" s="39">
        <v>2</v>
      </c>
      <c r="AA711" s="39">
        <v>2</v>
      </c>
      <c r="AB711" s="39">
        <v>2</v>
      </c>
      <c r="AC711" s="39">
        <v>2</v>
      </c>
      <c r="AD711" s="39">
        <v>2</v>
      </c>
      <c r="AE711" s="39">
        <v>0</v>
      </c>
      <c r="AF711" s="39">
        <v>0</v>
      </c>
      <c r="AG711" s="39">
        <v>15</v>
      </c>
      <c r="AH711" s="39">
        <v>0</v>
      </c>
      <c r="AI711" s="39">
        <v>0</v>
      </c>
      <c r="AJ711" s="39">
        <v>1</v>
      </c>
    </row>
    <row r="712" spans="1:36" s="39" customFormat="1" ht="10.8" customHeight="1" x14ac:dyDescent="0.3">
      <c r="A712" s="39" t="s">
        <v>92</v>
      </c>
      <c r="B712" s="39" t="s">
        <v>141</v>
      </c>
      <c r="C712" s="207" t="s">
        <v>601</v>
      </c>
      <c r="D712" s="207"/>
      <c r="E712" s="207">
        <v>0</v>
      </c>
      <c r="F712" s="207">
        <v>0</v>
      </c>
      <c r="G712" s="207"/>
      <c r="H712" s="207">
        <v>0</v>
      </c>
      <c r="I712" s="207">
        <v>10</v>
      </c>
      <c r="J712" s="207">
        <v>10</v>
      </c>
      <c r="K712" s="207">
        <v>10</v>
      </c>
      <c r="L712" s="207">
        <v>10</v>
      </c>
      <c r="M712" s="207">
        <v>10</v>
      </c>
      <c r="N712" s="207">
        <v>9</v>
      </c>
      <c r="O712" s="207">
        <v>9</v>
      </c>
      <c r="P712" s="207">
        <v>10</v>
      </c>
      <c r="Q712" s="207">
        <v>15</v>
      </c>
      <c r="R712" s="207">
        <v>15</v>
      </c>
      <c r="S712" s="207">
        <v>0</v>
      </c>
      <c r="T712" s="207">
        <v>0</v>
      </c>
      <c r="U712" s="207">
        <v>16</v>
      </c>
      <c r="V712" s="207">
        <v>17</v>
      </c>
      <c r="W712" s="207">
        <v>18</v>
      </c>
      <c r="X712" s="207">
        <v>0</v>
      </c>
      <c r="Y712" s="207">
        <v>15</v>
      </c>
      <c r="Z712" s="207">
        <v>14</v>
      </c>
      <c r="AA712" s="207">
        <v>14</v>
      </c>
      <c r="AB712" s="207">
        <v>14</v>
      </c>
      <c r="AC712" s="207">
        <v>8</v>
      </c>
      <c r="AD712" s="207">
        <v>8</v>
      </c>
      <c r="AE712" s="207">
        <v>0</v>
      </c>
      <c r="AF712" s="207">
        <v>0</v>
      </c>
      <c r="AG712" s="207">
        <v>23</v>
      </c>
      <c r="AH712" s="207">
        <v>0</v>
      </c>
      <c r="AI712" s="207">
        <v>0</v>
      </c>
      <c r="AJ712" s="207">
        <v>5</v>
      </c>
    </row>
    <row r="713" spans="1:36" s="39" customFormat="1" ht="10.8" customHeight="1" x14ac:dyDescent="0.2">
      <c r="A713" s="39" t="s">
        <v>92</v>
      </c>
      <c r="B713" s="39" t="s">
        <v>141</v>
      </c>
      <c r="C713" s="39" t="s">
        <v>154</v>
      </c>
      <c r="D713" s="14" t="s">
        <v>338</v>
      </c>
      <c r="E713" s="39">
        <v>0</v>
      </c>
      <c r="F713" s="39">
        <v>0</v>
      </c>
      <c r="H713" s="39">
        <v>0</v>
      </c>
      <c r="I713" s="39">
        <v>3</v>
      </c>
      <c r="J713" s="39">
        <v>3</v>
      </c>
      <c r="K713" s="39">
        <v>3</v>
      </c>
      <c r="L713" s="39">
        <v>3</v>
      </c>
      <c r="M713" s="39">
        <v>2</v>
      </c>
      <c r="N713" s="39">
        <v>2</v>
      </c>
      <c r="O713" s="39">
        <v>2</v>
      </c>
      <c r="P713" s="39">
        <v>2</v>
      </c>
      <c r="Q713" s="39">
        <v>2</v>
      </c>
      <c r="R713" s="39">
        <v>2</v>
      </c>
      <c r="S713" s="39">
        <v>0</v>
      </c>
      <c r="T713" s="39">
        <v>0</v>
      </c>
      <c r="U713" s="39">
        <v>2</v>
      </c>
      <c r="V713" s="39">
        <v>2</v>
      </c>
      <c r="W713" s="39">
        <v>2</v>
      </c>
      <c r="X713" s="39">
        <v>0</v>
      </c>
      <c r="Y713" s="39">
        <v>3</v>
      </c>
      <c r="Z713" s="39">
        <v>1</v>
      </c>
      <c r="AA713" s="39">
        <v>2</v>
      </c>
      <c r="AB713" s="39">
        <v>0</v>
      </c>
      <c r="AC713" s="39">
        <v>1</v>
      </c>
      <c r="AD713" s="39">
        <v>0</v>
      </c>
      <c r="AE713" s="39">
        <v>0</v>
      </c>
      <c r="AF713" s="39">
        <v>0</v>
      </c>
      <c r="AG713" s="39">
        <v>0</v>
      </c>
      <c r="AH713" s="39">
        <v>0</v>
      </c>
      <c r="AI713" s="39">
        <v>2</v>
      </c>
      <c r="AJ713" s="39">
        <v>2</v>
      </c>
    </row>
    <row r="714" spans="1:36" s="39" customFormat="1" ht="10.8" customHeight="1" x14ac:dyDescent="0.2">
      <c r="A714" s="39" t="s">
        <v>92</v>
      </c>
      <c r="B714" s="39" t="s">
        <v>141</v>
      </c>
      <c r="C714" s="39" t="s">
        <v>154</v>
      </c>
      <c r="D714" s="14" t="s">
        <v>460</v>
      </c>
      <c r="E714" s="39">
        <v>0</v>
      </c>
      <c r="F714" s="39">
        <v>0</v>
      </c>
      <c r="H714" s="39">
        <v>1</v>
      </c>
      <c r="I714" s="39">
        <v>0</v>
      </c>
      <c r="J714" s="39">
        <v>0</v>
      </c>
      <c r="K714" s="39">
        <v>0</v>
      </c>
      <c r="L714" s="39">
        <v>0</v>
      </c>
      <c r="M714" s="39">
        <v>0</v>
      </c>
      <c r="N714" s="39">
        <v>0</v>
      </c>
      <c r="O714" s="39">
        <v>0</v>
      </c>
      <c r="P714" s="39">
        <v>0</v>
      </c>
      <c r="Q714" s="39">
        <v>0</v>
      </c>
      <c r="R714" s="39">
        <v>0</v>
      </c>
      <c r="S714" s="39">
        <v>0</v>
      </c>
      <c r="T714" s="39">
        <v>0</v>
      </c>
      <c r="U714" s="39">
        <v>1</v>
      </c>
      <c r="V714" s="39">
        <v>1</v>
      </c>
      <c r="W714" s="39">
        <v>1</v>
      </c>
      <c r="X714" s="39">
        <v>0</v>
      </c>
      <c r="Y714" s="39">
        <v>0</v>
      </c>
      <c r="Z714" s="39">
        <v>0</v>
      </c>
      <c r="AA714" s="39">
        <v>0</v>
      </c>
      <c r="AB714" s="39">
        <v>0</v>
      </c>
      <c r="AC714" s="39">
        <v>1</v>
      </c>
      <c r="AD714" s="39">
        <v>0</v>
      </c>
      <c r="AE714" s="39">
        <v>0</v>
      </c>
      <c r="AF714" s="39">
        <v>0</v>
      </c>
      <c r="AG714" s="39">
        <v>6</v>
      </c>
      <c r="AH714" s="39">
        <v>0</v>
      </c>
      <c r="AI714" s="39">
        <v>0</v>
      </c>
      <c r="AJ714" s="39">
        <v>1</v>
      </c>
    </row>
    <row r="715" spans="1:36" s="39" customFormat="1" ht="10.8" customHeight="1" x14ac:dyDescent="0.2">
      <c r="A715" s="39" t="s">
        <v>92</v>
      </c>
      <c r="B715" s="39" t="s">
        <v>141</v>
      </c>
      <c r="C715" s="39" t="s">
        <v>154</v>
      </c>
      <c r="D715" s="14" t="s">
        <v>478</v>
      </c>
      <c r="E715" s="39">
        <v>0</v>
      </c>
      <c r="F715" s="39">
        <v>0</v>
      </c>
      <c r="H715" s="39">
        <v>0</v>
      </c>
      <c r="I715" s="39">
        <v>3</v>
      </c>
      <c r="J715" s="39">
        <v>3</v>
      </c>
      <c r="K715" s="39">
        <v>3</v>
      </c>
      <c r="L715" s="39">
        <v>3</v>
      </c>
      <c r="M715" s="39">
        <v>5</v>
      </c>
      <c r="N715" s="39">
        <v>5</v>
      </c>
      <c r="O715" s="39">
        <v>5</v>
      </c>
      <c r="P715" s="39">
        <v>5</v>
      </c>
      <c r="Q715" s="39">
        <v>2</v>
      </c>
      <c r="R715" s="39">
        <v>2</v>
      </c>
      <c r="S715" s="39">
        <v>0</v>
      </c>
      <c r="T715" s="39">
        <v>0</v>
      </c>
      <c r="U715" s="39">
        <v>6</v>
      </c>
      <c r="V715" s="39">
        <v>5</v>
      </c>
      <c r="W715" s="39">
        <v>6</v>
      </c>
      <c r="X715" s="39">
        <v>0</v>
      </c>
      <c r="Y715" s="39">
        <v>2</v>
      </c>
      <c r="Z715" s="39">
        <v>1</v>
      </c>
      <c r="AA715" s="39">
        <v>1</v>
      </c>
      <c r="AB715" s="39">
        <v>1</v>
      </c>
      <c r="AC715" s="39">
        <v>2</v>
      </c>
      <c r="AD715" s="39">
        <v>0</v>
      </c>
      <c r="AE715" s="39">
        <v>0</v>
      </c>
      <c r="AF715" s="39">
        <v>0</v>
      </c>
      <c r="AG715" s="39">
        <v>1</v>
      </c>
      <c r="AH715" s="39">
        <v>0</v>
      </c>
      <c r="AI715" s="39">
        <v>2</v>
      </c>
      <c r="AJ715" s="39">
        <v>3</v>
      </c>
    </row>
    <row r="716" spans="1:36" s="39" customFormat="1" ht="10.8" customHeight="1" x14ac:dyDescent="0.3">
      <c r="A716" s="39" t="s">
        <v>92</v>
      </c>
      <c r="B716" s="39" t="s">
        <v>141</v>
      </c>
      <c r="C716" s="207" t="s">
        <v>602</v>
      </c>
      <c r="D716" s="207"/>
      <c r="E716" s="207">
        <v>0</v>
      </c>
      <c r="F716" s="207">
        <v>0</v>
      </c>
      <c r="G716" s="207"/>
      <c r="H716" s="207">
        <v>1</v>
      </c>
      <c r="I716" s="207">
        <v>6</v>
      </c>
      <c r="J716" s="207">
        <v>6</v>
      </c>
      <c r="K716" s="207">
        <v>6</v>
      </c>
      <c r="L716" s="207">
        <v>6</v>
      </c>
      <c r="M716" s="207">
        <v>7</v>
      </c>
      <c r="N716" s="207">
        <v>7</v>
      </c>
      <c r="O716" s="207">
        <v>7</v>
      </c>
      <c r="P716" s="207">
        <v>7</v>
      </c>
      <c r="Q716" s="207">
        <v>4</v>
      </c>
      <c r="R716" s="207">
        <v>4</v>
      </c>
      <c r="S716" s="207">
        <v>0</v>
      </c>
      <c r="T716" s="207">
        <v>0</v>
      </c>
      <c r="U716" s="207">
        <v>9</v>
      </c>
      <c r="V716" s="207">
        <v>8</v>
      </c>
      <c r="W716" s="207">
        <v>9</v>
      </c>
      <c r="X716" s="207">
        <v>0</v>
      </c>
      <c r="Y716" s="207">
        <v>5</v>
      </c>
      <c r="Z716" s="207">
        <v>2</v>
      </c>
      <c r="AA716" s="207">
        <v>3</v>
      </c>
      <c r="AB716" s="207">
        <v>1</v>
      </c>
      <c r="AC716" s="207">
        <v>4</v>
      </c>
      <c r="AD716" s="207">
        <v>0</v>
      </c>
      <c r="AE716" s="207">
        <v>0</v>
      </c>
      <c r="AF716" s="207">
        <v>0</v>
      </c>
      <c r="AG716" s="207">
        <v>7</v>
      </c>
      <c r="AH716" s="207">
        <v>0</v>
      </c>
      <c r="AI716" s="207">
        <v>4</v>
      </c>
      <c r="AJ716" s="207">
        <v>6</v>
      </c>
    </row>
    <row r="717" spans="1:36" s="39" customFormat="1" ht="10.8" customHeight="1" x14ac:dyDescent="0.2">
      <c r="A717" s="39" t="s">
        <v>92</v>
      </c>
      <c r="B717" s="39" t="s">
        <v>141</v>
      </c>
      <c r="C717" s="39" t="s">
        <v>144</v>
      </c>
      <c r="D717" s="14" t="s">
        <v>338</v>
      </c>
      <c r="E717" s="39">
        <v>0</v>
      </c>
      <c r="F717" s="39">
        <v>0</v>
      </c>
      <c r="H717" s="39">
        <v>0</v>
      </c>
      <c r="I717" s="39">
        <v>2</v>
      </c>
      <c r="J717" s="39">
        <v>2</v>
      </c>
      <c r="K717" s="39">
        <v>2</v>
      </c>
      <c r="L717" s="39">
        <v>2</v>
      </c>
      <c r="M717" s="39">
        <v>5</v>
      </c>
      <c r="N717" s="39">
        <v>3</v>
      </c>
      <c r="O717" s="39">
        <v>3</v>
      </c>
      <c r="P717" s="39">
        <v>3</v>
      </c>
      <c r="Q717" s="39">
        <v>6</v>
      </c>
      <c r="R717" s="39">
        <v>6</v>
      </c>
      <c r="S717" s="39">
        <v>0</v>
      </c>
      <c r="T717" s="39">
        <v>0</v>
      </c>
      <c r="U717" s="39">
        <v>11</v>
      </c>
      <c r="V717" s="39">
        <v>10</v>
      </c>
      <c r="W717" s="39">
        <v>9</v>
      </c>
      <c r="X717" s="39">
        <v>0</v>
      </c>
      <c r="Y717" s="39">
        <v>7</v>
      </c>
      <c r="Z717" s="39">
        <v>5</v>
      </c>
      <c r="AA717" s="39">
        <v>8</v>
      </c>
      <c r="AB717" s="39">
        <v>7</v>
      </c>
      <c r="AC717" s="39">
        <v>4</v>
      </c>
      <c r="AD717" s="39">
        <v>2</v>
      </c>
      <c r="AE717" s="39">
        <v>1</v>
      </c>
      <c r="AF717" s="39">
        <v>0</v>
      </c>
      <c r="AG717" s="39">
        <v>0</v>
      </c>
      <c r="AH717" s="39">
        <v>0</v>
      </c>
      <c r="AI717" s="39">
        <v>0</v>
      </c>
      <c r="AJ717" s="39">
        <v>6</v>
      </c>
    </row>
    <row r="718" spans="1:36" s="39" customFormat="1" ht="10.8" customHeight="1" x14ac:dyDescent="0.2">
      <c r="A718" s="39" t="s">
        <v>92</v>
      </c>
      <c r="B718" s="39" t="s">
        <v>141</v>
      </c>
      <c r="C718" s="39" t="s">
        <v>144</v>
      </c>
      <c r="D718" s="14" t="s">
        <v>460</v>
      </c>
      <c r="E718" s="39">
        <v>0</v>
      </c>
      <c r="F718" s="39">
        <v>0</v>
      </c>
      <c r="H718" s="39">
        <v>0</v>
      </c>
      <c r="I718" s="39">
        <v>3</v>
      </c>
      <c r="J718" s="39">
        <v>3</v>
      </c>
      <c r="K718" s="39">
        <v>3</v>
      </c>
      <c r="L718" s="39">
        <v>3</v>
      </c>
      <c r="M718" s="39">
        <v>8</v>
      </c>
      <c r="N718" s="39">
        <v>9</v>
      </c>
      <c r="O718" s="39">
        <v>8</v>
      </c>
      <c r="P718" s="39">
        <v>9</v>
      </c>
      <c r="Q718" s="39">
        <v>2</v>
      </c>
      <c r="R718" s="39">
        <v>2</v>
      </c>
      <c r="S718" s="39">
        <v>0</v>
      </c>
      <c r="T718" s="39">
        <v>0</v>
      </c>
      <c r="U718" s="39">
        <v>4</v>
      </c>
      <c r="V718" s="39">
        <v>7</v>
      </c>
      <c r="W718" s="39">
        <v>9</v>
      </c>
      <c r="X718" s="39">
        <v>0</v>
      </c>
      <c r="Y718" s="39">
        <v>15</v>
      </c>
      <c r="Z718" s="39">
        <v>7</v>
      </c>
      <c r="AA718" s="39">
        <v>9</v>
      </c>
      <c r="AB718" s="39">
        <v>6</v>
      </c>
      <c r="AC718" s="39">
        <v>8</v>
      </c>
      <c r="AD718" s="39">
        <v>8</v>
      </c>
      <c r="AE718" s="39">
        <v>0</v>
      </c>
      <c r="AF718" s="39">
        <v>0</v>
      </c>
      <c r="AG718" s="39">
        <v>17</v>
      </c>
      <c r="AH718" s="39">
        <v>0</v>
      </c>
      <c r="AI718" s="39">
        <v>0</v>
      </c>
      <c r="AJ718" s="39">
        <v>2</v>
      </c>
    </row>
    <row r="719" spans="1:36" s="39" customFormat="1" ht="10.8" customHeight="1" x14ac:dyDescent="0.2">
      <c r="A719" s="39" t="s">
        <v>92</v>
      </c>
      <c r="B719" s="39" t="s">
        <v>141</v>
      </c>
      <c r="C719" s="39" t="s">
        <v>144</v>
      </c>
      <c r="D719" s="14" t="s">
        <v>478</v>
      </c>
      <c r="E719" s="39">
        <v>0</v>
      </c>
      <c r="F719" s="39">
        <v>0</v>
      </c>
      <c r="H719" s="39">
        <v>0</v>
      </c>
      <c r="I719" s="39">
        <v>6</v>
      </c>
      <c r="J719" s="39">
        <v>6</v>
      </c>
      <c r="K719" s="39">
        <v>6</v>
      </c>
      <c r="L719" s="39">
        <v>6</v>
      </c>
      <c r="M719" s="39">
        <v>6</v>
      </c>
      <c r="N719" s="39">
        <v>5</v>
      </c>
      <c r="O719" s="39">
        <v>5</v>
      </c>
      <c r="P719" s="39">
        <v>5</v>
      </c>
      <c r="Q719" s="39">
        <v>6</v>
      </c>
      <c r="R719" s="39">
        <v>6</v>
      </c>
      <c r="S719" s="39">
        <v>0</v>
      </c>
      <c r="T719" s="39">
        <v>0</v>
      </c>
      <c r="U719" s="39">
        <v>4</v>
      </c>
      <c r="V719" s="39">
        <v>2</v>
      </c>
      <c r="W719" s="39">
        <v>2</v>
      </c>
      <c r="X719" s="39">
        <v>0</v>
      </c>
      <c r="Y719" s="39">
        <v>6</v>
      </c>
      <c r="Z719" s="39">
        <v>6</v>
      </c>
      <c r="AA719" s="39">
        <v>6</v>
      </c>
      <c r="AB719" s="39">
        <v>5</v>
      </c>
      <c r="AC719" s="39">
        <v>2</v>
      </c>
      <c r="AD719" s="39">
        <v>2</v>
      </c>
      <c r="AE719" s="39">
        <v>1</v>
      </c>
      <c r="AF719" s="39">
        <v>0</v>
      </c>
      <c r="AG719" s="39">
        <v>0</v>
      </c>
      <c r="AH719" s="39">
        <v>0</v>
      </c>
      <c r="AI719" s="39">
        <v>0</v>
      </c>
      <c r="AJ719" s="39">
        <v>3</v>
      </c>
    </row>
    <row r="720" spans="1:36" s="39" customFormat="1" ht="10.8" customHeight="1" x14ac:dyDescent="0.2">
      <c r="A720" s="39" t="s">
        <v>92</v>
      </c>
      <c r="B720" s="39" t="s">
        <v>141</v>
      </c>
      <c r="C720" s="39" t="s">
        <v>144</v>
      </c>
      <c r="D720" s="14" t="s">
        <v>721</v>
      </c>
      <c r="E720" s="39">
        <v>0</v>
      </c>
      <c r="F720" s="39">
        <v>0</v>
      </c>
      <c r="H720" s="39">
        <v>0</v>
      </c>
      <c r="I720" s="39">
        <v>1</v>
      </c>
      <c r="J720" s="39">
        <v>1</v>
      </c>
      <c r="K720" s="39">
        <v>1</v>
      </c>
      <c r="L720" s="39">
        <v>1</v>
      </c>
      <c r="M720" s="39">
        <v>0</v>
      </c>
      <c r="N720" s="39">
        <v>0</v>
      </c>
      <c r="O720" s="39">
        <v>1</v>
      </c>
      <c r="P720" s="39">
        <v>0</v>
      </c>
      <c r="Q720" s="39">
        <v>3</v>
      </c>
      <c r="R720" s="39">
        <v>4</v>
      </c>
      <c r="S720" s="39">
        <v>0</v>
      </c>
      <c r="T720" s="39">
        <v>0</v>
      </c>
      <c r="U720" s="39">
        <v>8</v>
      </c>
      <c r="V720" s="39">
        <v>7</v>
      </c>
      <c r="W720" s="39">
        <v>6</v>
      </c>
      <c r="X720" s="39">
        <v>0</v>
      </c>
      <c r="Y720" s="39">
        <v>9</v>
      </c>
      <c r="Z720" s="39">
        <v>4</v>
      </c>
      <c r="AA720" s="39">
        <v>5</v>
      </c>
      <c r="AB720" s="39">
        <v>5</v>
      </c>
      <c r="AC720" s="39">
        <v>6</v>
      </c>
      <c r="AD720" s="39">
        <v>4</v>
      </c>
      <c r="AE720" s="39">
        <v>0</v>
      </c>
      <c r="AF720" s="39">
        <v>0</v>
      </c>
      <c r="AG720" s="39">
        <v>11</v>
      </c>
      <c r="AH720" s="39">
        <v>0</v>
      </c>
      <c r="AI720" s="39">
        <v>0</v>
      </c>
      <c r="AJ720" s="39">
        <v>2</v>
      </c>
    </row>
    <row r="721" spans="1:36" s="39" customFormat="1" ht="10.8" customHeight="1" x14ac:dyDescent="0.3">
      <c r="A721" s="39" t="s">
        <v>92</v>
      </c>
      <c r="B721" s="39" t="s">
        <v>141</v>
      </c>
      <c r="C721" s="207" t="s">
        <v>603</v>
      </c>
      <c r="D721" s="207"/>
      <c r="E721" s="207">
        <v>0</v>
      </c>
      <c r="F721" s="207">
        <v>0</v>
      </c>
      <c r="G721" s="207"/>
      <c r="H721" s="207">
        <v>0</v>
      </c>
      <c r="I721" s="207">
        <v>12</v>
      </c>
      <c r="J721" s="207">
        <v>12</v>
      </c>
      <c r="K721" s="207">
        <v>12</v>
      </c>
      <c r="L721" s="207">
        <v>12</v>
      </c>
      <c r="M721" s="207">
        <v>19</v>
      </c>
      <c r="N721" s="207">
        <v>17</v>
      </c>
      <c r="O721" s="207">
        <v>17</v>
      </c>
      <c r="P721" s="207">
        <v>17</v>
      </c>
      <c r="Q721" s="207">
        <v>17</v>
      </c>
      <c r="R721" s="207">
        <v>18</v>
      </c>
      <c r="S721" s="207">
        <v>0</v>
      </c>
      <c r="T721" s="207">
        <v>0</v>
      </c>
      <c r="U721" s="207">
        <v>27</v>
      </c>
      <c r="V721" s="207">
        <v>26</v>
      </c>
      <c r="W721" s="207">
        <v>26</v>
      </c>
      <c r="X721" s="207">
        <v>0</v>
      </c>
      <c r="Y721" s="207">
        <v>37</v>
      </c>
      <c r="Z721" s="207">
        <v>22</v>
      </c>
      <c r="AA721" s="207">
        <v>28</v>
      </c>
      <c r="AB721" s="207">
        <v>23</v>
      </c>
      <c r="AC721" s="207">
        <v>20</v>
      </c>
      <c r="AD721" s="207">
        <v>16</v>
      </c>
      <c r="AE721" s="207">
        <v>2</v>
      </c>
      <c r="AF721" s="207">
        <v>0</v>
      </c>
      <c r="AG721" s="207">
        <v>28</v>
      </c>
      <c r="AH721" s="207">
        <v>0</v>
      </c>
      <c r="AI721" s="207">
        <v>0</v>
      </c>
      <c r="AJ721" s="207">
        <v>13</v>
      </c>
    </row>
    <row r="722" spans="1:36" s="39" customFormat="1" ht="10.8" customHeight="1" x14ac:dyDescent="0.3">
      <c r="A722" s="39" t="s">
        <v>92</v>
      </c>
      <c r="B722" s="208" t="s">
        <v>348</v>
      </c>
      <c r="C722" s="208"/>
      <c r="D722" s="208"/>
      <c r="E722" s="208">
        <v>105</v>
      </c>
      <c r="F722" s="208">
        <v>2</v>
      </c>
      <c r="G722" s="208"/>
      <c r="H722" s="208">
        <v>122</v>
      </c>
      <c r="I722" s="208">
        <v>276</v>
      </c>
      <c r="J722" s="208">
        <v>275</v>
      </c>
      <c r="K722" s="208">
        <v>275</v>
      </c>
      <c r="L722" s="208">
        <v>276</v>
      </c>
      <c r="M722" s="208">
        <v>298</v>
      </c>
      <c r="N722" s="208">
        <v>289</v>
      </c>
      <c r="O722" s="208">
        <v>303</v>
      </c>
      <c r="P722" s="208">
        <v>309</v>
      </c>
      <c r="Q722" s="208">
        <v>285</v>
      </c>
      <c r="R722" s="208">
        <v>289</v>
      </c>
      <c r="S722" s="208">
        <v>1</v>
      </c>
      <c r="T722" s="208">
        <v>0</v>
      </c>
      <c r="U722" s="208">
        <v>300</v>
      </c>
      <c r="V722" s="208">
        <v>335</v>
      </c>
      <c r="W722" s="208">
        <v>332</v>
      </c>
      <c r="X722" s="208">
        <v>0</v>
      </c>
      <c r="Y722" s="208">
        <v>369</v>
      </c>
      <c r="Z722" s="208">
        <v>274</v>
      </c>
      <c r="AA722" s="208">
        <v>337</v>
      </c>
      <c r="AB722" s="208">
        <v>290</v>
      </c>
      <c r="AC722" s="208">
        <v>263</v>
      </c>
      <c r="AD722" s="208">
        <v>216</v>
      </c>
      <c r="AE722" s="208">
        <v>58</v>
      </c>
      <c r="AF722" s="208">
        <v>4</v>
      </c>
      <c r="AG722" s="208">
        <v>496</v>
      </c>
      <c r="AH722" s="208">
        <v>0</v>
      </c>
      <c r="AI722" s="208">
        <v>59</v>
      </c>
      <c r="AJ722" s="208">
        <v>196</v>
      </c>
    </row>
    <row r="723" spans="1:36" s="39" customFormat="1" ht="10.8" customHeight="1" x14ac:dyDescent="0.2">
      <c r="A723" s="39" t="s">
        <v>92</v>
      </c>
      <c r="B723" s="39" t="s">
        <v>116</v>
      </c>
      <c r="C723" s="39" t="s">
        <v>126</v>
      </c>
      <c r="D723" s="14" t="s">
        <v>338</v>
      </c>
      <c r="E723" s="39">
        <v>0</v>
      </c>
      <c r="F723" s="39">
        <v>0</v>
      </c>
      <c r="H723" s="39">
        <v>0</v>
      </c>
      <c r="I723" s="39">
        <v>1</v>
      </c>
      <c r="J723" s="39">
        <v>1</v>
      </c>
      <c r="K723" s="39">
        <v>1</v>
      </c>
      <c r="L723" s="39">
        <v>1</v>
      </c>
      <c r="M723" s="39">
        <v>4</v>
      </c>
      <c r="N723" s="39">
        <v>4</v>
      </c>
      <c r="O723" s="39">
        <v>4</v>
      </c>
      <c r="P723" s="39">
        <v>4</v>
      </c>
      <c r="Q723" s="39">
        <v>1</v>
      </c>
      <c r="R723" s="39">
        <v>0</v>
      </c>
      <c r="S723" s="39">
        <v>0</v>
      </c>
      <c r="T723" s="39">
        <v>0</v>
      </c>
      <c r="U723" s="39">
        <v>1</v>
      </c>
      <c r="V723" s="39">
        <v>1</v>
      </c>
      <c r="W723" s="39">
        <v>1</v>
      </c>
      <c r="X723" s="39">
        <v>0</v>
      </c>
      <c r="Y723" s="39">
        <v>5</v>
      </c>
      <c r="Z723" s="39">
        <v>3</v>
      </c>
      <c r="AA723" s="39">
        <v>5</v>
      </c>
      <c r="AB723" s="39">
        <v>2</v>
      </c>
      <c r="AC723" s="39">
        <v>2</v>
      </c>
      <c r="AD723" s="39">
        <v>2</v>
      </c>
      <c r="AE723" s="39">
        <v>3</v>
      </c>
      <c r="AF723" s="39">
        <v>0</v>
      </c>
      <c r="AG723" s="39">
        <v>0</v>
      </c>
      <c r="AH723" s="39">
        <v>0</v>
      </c>
      <c r="AI723" s="39">
        <v>0</v>
      </c>
      <c r="AJ723" s="39">
        <v>2</v>
      </c>
    </row>
    <row r="724" spans="1:36" s="39" customFormat="1" ht="10.8" customHeight="1" x14ac:dyDescent="0.2">
      <c r="A724" s="39" t="s">
        <v>92</v>
      </c>
      <c r="B724" s="39" t="s">
        <v>116</v>
      </c>
      <c r="C724" s="39" t="s">
        <v>126</v>
      </c>
      <c r="D724" s="14" t="s">
        <v>460</v>
      </c>
      <c r="E724" s="39">
        <v>0</v>
      </c>
      <c r="F724" s="39">
        <v>0</v>
      </c>
      <c r="H724" s="39">
        <v>0</v>
      </c>
      <c r="I724" s="39">
        <v>3</v>
      </c>
      <c r="J724" s="39">
        <v>3</v>
      </c>
      <c r="K724" s="39">
        <v>3</v>
      </c>
      <c r="L724" s="39">
        <v>3</v>
      </c>
      <c r="M724" s="39">
        <v>1</v>
      </c>
      <c r="N724" s="39">
        <v>1</v>
      </c>
      <c r="O724" s="39">
        <v>1</v>
      </c>
      <c r="P724" s="39">
        <v>1</v>
      </c>
      <c r="Q724" s="39">
        <v>1</v>
      </c>
      <c r="R724" s="39">
        <v>2</v>
      </c>
      <c r="S724" s="39">
        <v>0</v>
      </c>
      <c r="T724" s="39">
        <v>0</v>
      </c>
      <c r="U724" s="39">
        <v>1</v>
      </c>
      <c r="V724" s="39">
        <v>1</v>
      </c>
      <c r="W724" s="39">
        <v>1</v>
      </c>
      <c r="X724" s="39">
        <v>0</v>
      </c>
      <c r="Y724" s="39">
        <v>0</v>
      </c>
      <c r="Z724" s="39">
        <v>0</v>
      </c>
      <c r="AA724" s="39">
        <v>0</v>
      </c>
      <c r="AB724" s="39">
        <v>1</v>
      </c>
      <c r="AC724" s="39">
        <v>1</v>
      </c>
      <c r="AD724" s="39">
        <v>1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0</v>
      </c>
    </row>
    <row r="725" spans="1:36" s="39" customFormat="1" ht="10.8" customHeight="1" x14ac:dyDescent="0.2">
      <c r="A725" s="39" t="s">
        <v>92</v>
      </c>
      <c r="B725" s="39" t="s">
        <v>116</v>
      </c>
      <c r="C725" s="39" t="s">
        <v>126</v>
      </c>
      <c r="D725" s="14" t="s">
        <v>478</v>
      </c>
      <c r="E725" s="39">
        <v>0</v>
      </c>
      <c r="F725" s="39">
        <v>1</v>
      </c>
      <c r="H725" s="39">
        <v>0</v>
      </c>
      <c r="I725" s="39">
        <v>2</v>
      </c>
      <c r="J725" s="39">
        <v>2</v>
      </c>
      <c r="K725" s="39">
        <v>2</v>
      </c>
      <c r="L725" s="39">
        <v>2</v>
      </c>
      <c r="M725" s="39">
        <v>1</v>
      </c>
      <c r="N725" s="39">
        <v>1</v>
      </c>
      <c r="O725" s="39">
        <v>1</v>
      </c>
      <c r="P725" s="39">
        <v>1</v>
      </c>
      <c r="Q725" s="39">
        <v>4</v>
      </c>
      <c r="R725" s="39">
        <v>4</v>
      </c>
      <c r="S725" s="39">
        <v>0</v>
      </c>
      <c r="T725" s="39">
        <v>0</v>
      </c>
      <c r="U725" s="39">
        <v>2</v>
      </c>
      <c r="V725" s="39">
        <v>2</v>
      </c>
      <c r="W725" s="39">
        <v>2</v>
      </c>
      <c r="X725" s="39">
        <v>0</v>
      </c>
      <c r="Y725" s="39">
        <v>2</v>
      </c>
      <c r="Z725" s="39">
        <v>1</v>
      </c>
      <c r="AA725" s="39">
        <v>0</v>
      </c>
      <c r="AB725" s="39">
        <v>0</v>
      </c>
      <c r="AC725" s="39">
        <v>1</v>
      </c>
      <c r="AD725" s="39">
        <v>1</v>
      </c>
      <c r="AE725" s="39">
        <v>1</v>
      </c>
      <c r="AF725" s="39">
        <v>0</v>
      </c>
      <c r="AG725" s="39">
        <v>0</v>
      </c>
      <c r="AH725" s="39">
        <v>0</v>
      </c>
      <c r="AI725" s="39">
        <v>0</v>
      </c>
      <c r="AJ725" s="39">
        <v>1</v>
      </c>
    </row>
    <row r="726" spans="1:36" s="39" customFormat="1" ht="10.8" customHeight="1" x14ac:dyDescent="0.2">
      <c r="A726" s="39" t="s">
        <v>92</v>
      </c>
      <c r="B726" s="39" t="s">
        <v>116</v>
      </c>
      <c r="C726" s="39" t="s">
        <v>126</v>
      </c>
      <c r="D726" s="14" t="s">
        <v>721</v>
      </c>
      <c r="E726" s="39">
        <v>0</v>
      </c>
      <c r="F726" s="39">
        <v>0</v>
      </c>
      <c r="H726" s="39">
        <v>0</v>
      </c>
      <c r="I726" s="39">
        <v>2</v>
      </c>
      <c r="J726" s="39">
        <v>2</v>
      </c>
      <c r="K726" s="39">
        <v>2</v>
      </c>
      <c r="L726" s="39">
        <v>2</v>
      </c>
      <c r="M726" s="39">
        <v>3</v>
      </c>
      <c r="N726" s="39">
        <v>3</v>
      </c>
      <c r="O726" s="39">
        <v>3</v>
      </c>
      <c r="P726" s="39">
        <v>3</v>
      </c>
      <c r="Q726" s="39">
        <v>1</v>
      </c>
      <c r="R726" s="39">
        <v>1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1</v>
      </c>
      <c r="Z726" s="39">
        <v>1</v>
      </c>
      <c r="AA726" s="39">
        <v>1</v>
      </c>
      <c r="AB726" s="39">
        <v>5</v>
      </c>
      <c r="AC726" s="39">
        <v>1</v>
      </c>
      <c r="AD726" s="39">
        <v>1</v>
      </c>
      <c r="AE726" s="39">
        <v>1</v>
      </c>
      <c r="AF726" s="39">
        <v>0</v>
      </c>
      <c r="AG726" s="39">
        <v>8</v>
      </c>
      <c r="AH726" s="39">
        <v>0</v>
      </c>
      <c r="AI726" s="39">
        <v>0</v>
      </c>
      <c r="AJ726" s="39">
        <v>2</v>
      </c>
    </row>
    <row r="727" spans="1:36" s="39" customFormat="1" ht="10.8" customHeight="1" x14ac:dyDescent="0.3">
      <c r="A727" s="39" t="s">
        <v>92</v>
      </c>
      <c r="B727" s="39" t="s">
        <v>116</v>
      </c>
      <c r="C727" s="207" t="s">
        <v>604</v>
      </c>
      <c r="D727" s="207"/>
      <c r="E727" s="207">
        <v>0</v>
      </c>
      <c r="F727" s="207">
        <v>1</v>
      </c>
      <c r="G727" s="207"/>
      <c r="H727" s="207">
        <v>0</v>
      </c>
      <c r="I727" s="207">
        <v>8</v>
      </c>
      <c r="J727" s="207">
        <v>8</v>
      </c>
      <c r="K727" s="207">
        <v>8</v>
      </c>
      <c r="L727" s="207">
        <v>8</v>
      </c>
      <c r="M727" s="207">
        <v>9</v>
      </c>
      <c r="N727" s="207">
        <v>9</v>
      </c>
      <c r="O727" s="207">
        <v>9</v>
      </c>
      <c r="P727" s="207">
        <v>9</v>
      </c>
      <c r="Q727" s="207">
        <v>7</v>
      </c>
      <c r="R727" s="207">
        <v>7</v>
      </c>
      <c r="S727" s="207">
        <v>0</v>
      </c>
      <c r="T727" s="207">
        <v>0</v>
      </c>
      <c r="U727" s="207">
        <v>4</v>
      </c>
      <c r="V727" s="207">
        <v>4</v>
      </c>
      <c r="W727" s="207">
        <v>4</v>
      </c>
      <c r="X727" s="207">
        <v>0</v>
      </c>
      <c r="Y727" s="207">
        <v>8</v>
      </c>
      <c r="Z727" s="207">
        <v>5</v>
      </c>
      <c r="AA727" s="207">
        <v>6</v>
      </c>
      <c r="AB727" s="207">
        <v>8</v>
      </c>
      <c r="AC727" s="207">
        <v>5</v>
      </c>
      <c r="AD727" s="207">
        <v>5</v>
      </c>
      <c r="AE727" s="207">
        <v>5</v>
      </c>
      <c r="AF727" s="207">
        <v>0</v>
      </c>
      <c r="AG727" s="207">
        <v>8</v>
      </c>
      <c r="AH727" s="207">
        <v>0</v>
      </c>
      <c r="AI727" s="207">
        <v>0</v>
      </c>
      <c r="AJ727" s="207">
        <v>5</v>
      </c>
    </row>
    <row r="728" spans="1:36" s="39" customFormat="1" ht="10.8" customHeight="1" x14ac:dyDescent="0.2">
      <c r="A728" s="39" t="s">
        <v>92</v>
      </c>
      <c r="B728" s="39" t="s">
        <v>116</v>
      </c>
      <c r="C728" s="39" t="s">
        <v>117</v>
      </c>
      <c r="D728" s="14" t="s">
        <v>338</v>
      </c>
      <c r="E728" s="39">
        <v>0</v>
      </c>
      <c r="F728" s="39">
        <v>0</v>
      </c>
      <c r="H728" s="39">
        <v>0</v>
      </c>
      <c r="I728" s="39">
        <v>2</v>
      </c>
      <c r="J728" s="39">
        <v>2</v>
      </c>
      <c r="K728" s="39">
        <v>2</v>
      </c>
      <c r="L728" s="39">
        <v>2</v>
      </c>
      <c r="M728" s="39">
        <v>0</v>
      </c>
      <c r="N728" s="39">
        <v>0</v>
      </c>
      <c r="O728" s="39">
        <v>0</v>
      </c>
      <c r="P728" s="39">
        <v>0</v>
      </c>
      <c r="Q728" s="39">
        <v>2</v>
      </c>
      <c r="R728" s="39">
        <v>2</v>
      </c>
      <c r="S728" s="39">
        <v>0</v>
      </c>
      <c r="T728" s="39">
        <v>0</v>
      </c>
      <c r="U728" s="39">
        <v>6</v>
      </c>
      <c r="V728" s="39">
        <v>6</v>
      </c>
      <c r="W728" s="39">
        <v>2</v>
      </c>
      <c r="X728" s="39">
        <v>0</v>
      </c>
      <c r="Y728" s="39">
        <v>3</v>
      </c>
      <c r="Z728" s="39">
        <v>2</v>
      </c>
      <c r="AA728" s="39">
        <v>2</v>
      </c>
      <c r="AB728" s="39">
        <v>2</v>
      </c>
      <c r="AC728" s="39">
        <v>4</v>
      </c>
      <c r="AD728" s="39">
        <v>2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</row>
    <row r="729" spans="1:36" s="39" customFormat="1" ht="10.8" customHeight="1" x14ac:dyDescent="0.2">
      <c r="A729" s="39" t="s">
        <v>92</v>
      </c>
      <c r="B729" s="39" t="s">
        <v>116</v>
      </c>
      <c r="C729" s="39" t="s">
        <v>117</v>
      </c>
      <c r="D729" s="14" t="s">
        <v>460</v>
      </c>
      <c r="E729" s="39">
        <v>0</v>
      </c>
      <c r="F729" s="39">
        <v>0</v>
      </c>
      <c r="H729" s="39">
        <v>0</v>
      </c>
      <c r="I729" s="39">
        <v>0</v>
      </c>
      <c r="J729" s="39">
        <v>0</v>
      </c>
      <c r="K729" s="39">
        <v>0</v>
      </c>
      <c r="L729" s="39">
        <v>0</v>
      </c>
      <c r="M729" s="39">
        <v>0</v>
      </c>
      <c r="N729" s="39">
        <v>0</v>
      </c>
      <c r="O729" s="39">
        <v>0</v>
      </c>
      <c r="P729" s="39">
        <v>0</v>
      </c>
      <c r="Q729" s="39">
        <v>3</v>
      </c>
      <c r="R729" s="39">
        <v>3</v>
      </c>
      <c r="S729" s="39">
        <v>0</v>
      </c>
      <c r="T729" s="39">
        <v>0</v>
      </c>
      <c r="U729" s="39">
        <v>1</v>
      </c>
      <c r="V729" s="39">
        <v>1</v>
      </c>
      <c r="W729" s="39">
        <v>1</v>
      </c>
      <c r="X729" s="39">
        <v>0</v>
      </c>
      <c r="Y729" s="39">
        <v>0</v>
      </c>
      <c r="Z729" s="39">
        <v>3</v>
      </c>
      <c r="AA729" s="39">
        <v>3</v>
      </c>
      <c r="AB729" s="39">
        <v>3</v>
      </c>
      <c r="AC729" s="39">
        <v>0</v>
      </c>
      <c r="AD729" s="39">
        <v>1</v>
      </c>
      <c r="AE729" s="39">
        <v>0</v>
      </c>
      <c r="AF729" s="39">
        <v>0</v>
      </c>
      <c r="AG729" s="39">
        <v>9</v>
      </c>
      <c r="AH729" s="39">
        <v>0</v>
      </c>
      <c r="AI729" s="39">
        <v>0</v>
      </c>
      <c r="AJ729" s="39">
        <v>4</v>
      </c>
    </row>
    <row r="730" spans="1:36" s="39" customFormat="1" ht="10.8" customHeight="1" x14ac:dyDescent="0.2">
      <c r="A730" s="39" t="s">
        <v>92</v>
      </c>
      <c r="B730" s="39" t="s">
        <v>116</v>
      </c>
      <c r="C730" s="39" t="s">
        <v>117</v>
      </c>
      <c r="D730" s="14" t="s">
        <v>478</v>
      </c>
      <c r="E730" s="39">
        <v>0</v>
      </c>
      <c r="F730" s="39">
        <v>0</v>
      </c>
      <c r="H730" s="39">
        <v>0</v>
      </c>
      <c r="I730" s="39">
        <v>3</v>
      </c>
      <c r="J730" s="39">
        <v>3</v>
      </c>
      <c r="K730" s="39">
        <v>3</v>
      </c>
      <c r="L730" s="39">
        <v>3</v>
      </c>
      <c r="M730" s="39">
        <v>1</v>
      </c>
      <c r="N730" s="39">
        <v>1</v>
      </c>
      <c r="O730" s="39">
        <v>1</v>
      </c>
      <c r="P730" s="39">
        <v>1</v>
      </c>
      <c r="Q730" s="39">
        <v>0</v>
      </c>
      <c r="R730" s="39">
        <v>0</v>
      </c>
      <c r="S730" s="39">
        <v>0</v>
      </c>
      <c r="T730" s="39">
        <v>0</v>
      </c>
      <c r="U730" s="39">
        <v>3</v>
      </c>
      <c r="V730" s="39">
        <v>3</v>
      </c>
      <c r="W730" s="39">
        <v>3</v>
      </c>
      <c r="X730" s="39">
        <v>0</v>
      </c>
      <c r="Y730" s="39">
        <v>3</v>
      </c>
      <c r="Z730" s="39">
        <v>3</v>
      </c>
      <c r="AA730" s="39">
        <v>3</v>
      </c>
      <c r="AB730" s="39">
        <v>3</v>
      </c>
      <c r="AC730" s="39">
        <v>4</v>
      </c>
      <c r="AD730" s="39">
        <v>3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3</v>
      </c>
    </row>
    <row r="731" spans="1:36" s="39" customFormat="1" ht="10.8" customHeight="1" x14ac:dyDescent="0.2">
      <c r="A731" s="39" t="s">
        <v>92</v>
      </c>
      <c r="B731" s="39" t="s">
        <v>116</v>
      </c>
      <c r="C731" s="39" t="s">
        <v>117</v>
      </c>
      <c r="D731" s="14" t="s">
        <v>721</v>
      </c>
      <c r="E731" s="39">
        <v>0</v>
      </c>
      <c r="F731" s="39">
        <v>0</v>
      </c>
      <c r="H731" s="39">
        <v>0</v>
      </c>
      <c r="I731" s="39">
        <v>1</v>
      </c>
      <c r="J731" s="39">
        <v>1</v>
      </c>
      <c r="K731" s="39">
        <v>1</v>
      </c>
      <c r="L731" s="39">
        <v>1</v>
      </c>
      <c r="M731" s="39">
        <v>0</v>
      </c>
      <c r="N731" s="39">
        <v>0</v>
      </c>
      <c r="O731" s="39">
        <v>0</v>
      </c>
      <c r="P731" s="39">
        <v>0</v>
      </c>
      <c r="Q731" s="39">
        <v>0</v>
      </c>
      <c r="R731" s="39">
        <v>0</v>
      </c>
      <c r="S731" s="39">
        <v>0</v>
      </c>
      <c r="T731" s="39">
        <v>0</v>
      </c>
      <c r="U731" s="39">
        <v>0</v>
      </c>
      <c r="V731" s="39">
        <v>0</v>
      </c>
      <c r="W731" s="39">
        <v>1</v>
      </c>
      <c r="X731" s="39">
        <v>0</v>
      </c>
      <c r="Y731" s="39">
        <v>0</v>
      </c>
      <c r="Z731" s="39">
        <v>2</v>
      </c>
      <c r="AA731" s="39">
        <v>2</v>
      </c>
      <c r="AB731" s="39">
        <v>2</v>
      </c>
      <c r="AC731" s="39">
        <v>1</v>
      </c>
      <c r="AD731" s="39">
        <v>1</v>
      </c>
      <c r="AE731" s="39">
        <v>0</v>
      </c>
      <c r="AF731" s="39">
        <v>0</v>
      </c>
      <c r="AG731" s="39">
        <v>14</v>
      </c>
      <c r="AH731" s="39">
        <v>0</v>
      </c>
      <c r="AI731" s="39">
        <v>0</v>
      </c>
      <c r="AJ731" s="39">
        <v>2</v>
      </c>
    </row>
    <row r="732" spans="1:36" s="39" customFormat="1" ht="10.8" customHeight="1" x14ac:dyDescent="0.3">
      <c r="A732" s="39" t="s">
        <v>92</v>
      </c>
      <c r="B732" s="39" t="s">
        <v>116</v>
      </c>
      <c r="C732" s="207" t="s">
        <v>346</v>
      </c>
      <c r="D732" s="207"/>
      <c r="E732" s="207">
        <v>0</v>
      </c>
      <c r="F732" s="207">
        <v>0</v>
      </c>
      <c r="G732" s="207"/>
      <c r="H732" s="207">
        <v>0</v>
      </c>
      <c r="I732" s="207">
        <v>6</v>
      </c>
      <c r="J732" s="207">
        <v>6</v>
      </c>
      <c r="K732" s="207">
        <v>6</v>
      </c>
      <c r="L732" s="207">
        <v>6</v>
      </c>
      <c r="M732" s="207">
        <v>1</v>
      </c>
      <c r="N732" s="207">
        <v>1</v>
      </c>
      <c r="O732" s="207">
        <v>1</v>
      </c>
      <c r="P732" s="207">
        <v>1</v>
      </c>
      <c r="Q732" s="207">
        <v>5</v>
      </c>
      <c r="R732" s="207">
        <v>5</v>
      </c>
      <c r="S732" s="207">
        <v>0</v>
      </c>
      <c r="T732" s="207">
        <v>0</v>
      </c>
      <c r="U732" s="207">
        <v>10</v>
      </c>
      <c r="V732" s="207">
        <v>10</v>
      </c>
      <c r="W732" s="207">
        <v>7</v>
      </c>
      <c r="X732" s="207">
        <v>0</v>
      </c>
      <c r="Y732" s="207">
        <v>6</v>
      </c>
      <c r="Z732" s="207">
        <v>10</v>
      </c>
      <c r="AA732" s="207">
        <v>10</v>
      </c>
      <c r="AB732" s="207">
        <v>10</v>
      </c>
      <c r="AC732" s="207">
        <v>9</v>
      </c>
      <c r="AD732" s="207">
        <v>7</v>
      </c>
      <c r="AE732" s="207">
        <v>0</v>
      </c>
      <c r="AF732" s="207">
        <v>0</v>
      </c>
      <c r="AG732" s="207">
        <v>23</v>
      </c>
      <c r="AH732" s="207">
        <v>0</v>
      </c>
      <c r="AI732" s="207">
        <v>0</v>
      </c>
      <c r="AJ732" s="207">
        <v>9</v>
      </c>
    </row>
    <row r="733" spans="1:36" s="39" customFormat="1" ht="10.8" customHeight="1" x14ac:dyDescent="0.2">
      <c r="A733" s="39" t="s">
        <v>92</v>
      </c>
      <c r="B733" s="39" t="s">
        <v>116</v>
      </c>
      <c r="C733" s="39" t="s">
        <v>195</v>
      </c>
      <c r="D733" s="14" t="s">
        <v>338</v>
      </c>
      <c r="E733" s="39">
        <v>0</v>
      </c>
      <c r="F733" s="39">
        <v>0</v>
      </c>
      <c r="H733" s="39">
        <v>0</v>
      </c>
      <c r="I733" s="39">
        <v>1</v>
      </c>
      <c r="J733" s="39">
        <v>1</v>
      </c>
      <c r="K733" s="39">
        <v>1</v>
      </c>
      <c r="L733" s="39">
        <v>1</v>
      </c>
      <c r="M733" s="39">
        <v>2</v>
      </c>
      <c r="N733" s="39">
        <v>1</v>
      </c>
      <c r="O733" s="39">
        <v>2</v>
      </c>
      <c r="P733" s="39">
        <v>2</v>
      </c>
      <c r="Q733" s="39">
        <v>0</v>
      </c>
      <c r="R733" s="39">
        <v>0</v>
      </c>
      <c r="S733" s="39">
        <v>0</v>
      </c>
      <c r="T733" s="39">
        <v>0</v>
      </c>
      <c r="U733" s="39">
        <v>0</v>
      </c>
      <c r="V733" s="39">
        <v>2</v>
      </c>
      <c r="W733" s="39">
        <v>0</v>
      </c>
      <c r="X733" s="39">
        <v>0</v>
      </c>
      <c r="Y733" s="39">
        <v>0</v>
      </c>
      <c r="Z733" s="39">
        <v>1</v>
      </c>
      <c r="AA733" s="39">
        <v>3</v>
      </c>
      <c r="AB733" s="39">
        <v>2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</row>
    <row r="734" spans="1:36" s="39" customFormat="1" ht="10.8" customHeight="1" x14ac:dyDescent="0.2">
      <c r="A734" s="39" t="s">
        <v>92</v>
      </c>
      <c r="B734" s="39" t="s">
        <v>116</v>
      </c>
      <c r="C734" s="39" t="s">
        <v>195</v>
      </c>
      <c r="D734" s="14" t="s">
        <v>460</v>
      </c>
      <c r="E734" s="39">
        <v>0</v>
      </c>
      <c r="F734" s="39">
        <v>0</v>
      </c>
      <c r="H734" s="39">
        <v>0</v>
      </c>
      <c r="I734" s="39">
        <v>1</v>
      </c>
      <c r="J734" s="39">
        <v>1</v>
      </c>
      <c r="K734" s="39">
        <v>1</v>
      </c>
      <c r="L734" s="39">
        <v>1</v>
      </c>
      <c r="M734" s="39">
        <v>2</v>
      </c>
      <c r="N734" s="39">
        <v>2</v>
      </c>
      <c r="O734" s="39">
        <v>2</v>
      </c>
      <c r="P734" s="39">
        <v>2</v>
      </c>
      <c r="Q734" s="39">
        <v>1</v>
      </c>
      <c r="R734" s="39">
        <v>1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1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19</v>
      </c>
      <c r="AH734" s="39">
        <v>0</v>
      </c>
      <c r="AI734" s="39">
        <v>0</v>
      </c>
      <c r="AJ734" s="39">
        <v>1</v>
      </c>
    </row>
    <row r="735" spans="1:36" s="39" customFormat="1" ht="10.8" customHeight="1" x14ac:dyDescent="0.2">
      <c r="A735" s="39" t="s">
        <v>92</v>
      </c>
      <c r="B735" s="39" t="s">
        <v>116</v>
      </c>
      <c r="C735" s="39" t="s">
        <v>195</v>
      </c>
      <c r="D735" s="14" t="s">
        <v>478</v>
      </c>
      <c r="E735" s="39">
        <v>0</v>
      </c>
      <c r="F735" s="39">
        <v>0</v>
      </c>
      <c r="H735" s="39">
        <v>0</v>
      </c>
      <c r="I735" s="39">
        <v>0</v>
      </c>
      <c r="J735" s="39">
        <v>0</v>
      </c>
      <c r="K735" s="39">
        <v>0</v>
      </c>
      <c r="L735" s="39">
        <v>0</v>
      </c>
      <c r="M735" s="39">
        <v>1</v>
      </c>
      <c r="N735" s="39">
        <v>1</v>
      </c>
      <c r="O735" s="39">
        <v>1</v>
      </c>
      <c r="P735" s="39">
        <v>1</v>
      </c>
      <c r="Q735" s="39">
        <v>3</v>
      </c>
      <c r="R735" s="39">
        <v>3</v>
      </c>
      <c r="S735" s="39">
        <v>0</v>
      </c>
      <c r="T735" s="39">
        <v>0</v>
      </c>
      <c r="U735" s="39">
        <v>0</v>
      </c>
      <c r="V735" s="39">
        <v>0</v>
      </c>
      <c r="W735" s="39">
        <v>0</v>
      </c>
      <c r="X735" s="39">
        <v>0</v>
      </c>
      <c r="Y735" s="39">
        <v>2</v>
      </c>
      <c r="Z735" s="39">
        <v>0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1</v>
      </c>
    </row>
    <row r="736" spans="1:36" s="39" customFormat="1" ht="10.8" customHeight="1" x14ac:dyDescent="0.2">
      <c r="A736" s="39" t="s">
        <v>92</v>
      </c>
      <c r="B736" s="39" t="s">
        <v>116</v>
      </c>
      <c r="C736" s="39" t="s">
        <v>195</v>
      </c>
      <c r="D736" s="14" t="s">
        <v>721</v>
      </c>
      <c r="E736" s="39">
        <v>0</v>
      </c>
      <c r="F736" s="39">
        <v>0</v>
      </c>
      <c r="H736" s="39">
        <v>0</v>
      </c>
      <c r="I736" s="39">
        <v>0</v>
      </c>
      <c r="J736" s="39">
        <v>0</v>
      </c>
      <c r="K736" s="39">
        <v>0</v>
      </c>
      <c r="L736" s="39">
        <v>0</v>
      </c>
      <c r="M736" s="39">
        <v>1</v>
      </c>
      <c r="N736" s="39">
        <v>1</v>
      </c>
      <c r="O736" s="39">
        <v>1</v>
      </c>
      <c r="P736" s="39">
        <v>1</v>
      </c>
      <c r="Q736" s="39">
        <v>1</v>
      </c>
      <c r="R736" s="39">
        <v>1</v>
      </c>
      <c r="S736" s="39">
        <v>0</v>
      </c>
      <c r="T736" s="39">
        <v>0</v>
      </c>
      <c r="U736" s="39">
        <v>0</v>
      </c>
      <c r="V736" s="39">
        <v>0</v>
      </c>
      <c r="W736" s="39">
        <v>0</v>
      </c>
      <c r="X736" s="39">
        <v>0</v>
      </c>
      <c r="Y736" s="39">
        <v>1</v>
      </c>
      <c r="Z736" s="39">
        <v>0</v>
      </c>
      <c r="AA736" s="39">
        <v>0</v>
      </c>
      <c r="AB736" s="39">
        <v>0</v>
      </c>
      <c r="AC736" s="39">
        <v>0</v>
      </c>
      <c r="AD736" s="39">
        <v>0</v>
      </c>
      <c r="AE736" s="39">
        <v>4</v>
      </c>
      <c r="AF736" s="39">
        <v>0</v>
      </c>
      <c r="AG736" s="39">
        <v>21</v>
      </c>
      <c r="AH736" s="39">
        <v>0</v>
      </c>
      <c r="AI736" s="39">
        <v>0</v>
      </c>
      <c r="AJ736" s="39">
        <v>0</v>
      </c>
    </row>
    <row r="737" spans="1:36" s="39" customFormat="1" ht="10.8" customHeight="1" x14ac:dyDescent="0.3">
      <c r="A737" s="39" t="s">
        <v>92</v>
      </c>
      <c r="B737" s="39" t="s">
        <v>116</v>
      </c>
      <c r="C737" s="207" t="s">
        <v>605</v>
      </c>
      <c r="D737" s="207"/>
      <c r="E737" s="207">
        <v>0</v>
      </c>
      <c r="F737" s="207">
        <v>0</v>
      </c>
      <c r="G737" s="207"/>
      <c r="H737" s="207">
        <v>0</v>
      </c>
      <c r="I737" s="207">
        <v>2</v>
      </c>
      <c r="J737" s="207">
        <v>2</v>
      </c>
      <c r="K737" s="207">
        <v>2</v>
      </c>
      <c r="L737" s="207">
        <v>2</v>
      </c>
      <c r="M737" s="207">
        <v>6</v>
      </c>
      <c r="N737" s="207">
        <v>5</v>
      </c>
      <c r="O737" s="207">
        <v>6</v>
      </c>
      <c r="P737" s="207">
        <v>6</v>
      </c>
      <c r="Q737" s="207">
        <v>5</v>
      </c>
      <c r="R737" s="207">
        <v>5</v>
      </c>
      <c r="S737" s="207">
        <v>0</v>
      </c>
      <c r="T737" s="207">
        <v>0</v>
      </c>
      <c r="U737" s="207">
        <v>0</v>
      </c>
      <c r="V737" s="207">
        <v>2</v>
      </c>
      <c r="W737" s="207">
        <v>0</v>
      </c>
      <c r="X737" s="207">
        <v>0</v>
      </c>
      <c r="Y737" s="207">
        <v>4</v>
      </c>
      <c r="Z737" s="207">
        <v>1</v>
      </c>
      <c r="AA737" s="207">
        <v>3</v>
      </c>
      <c r="AB737" s="207">
        <v>2</v>
      </c>
      <c r="AC737" s="207">
        <v>0</v>
      </c>
      <c r="AD737" s="207">
        <v>0</v>
      </c>
      <c r="AE737" s="207">
        <v>4</v>
      </c>
      <c r="AF737" s="207">
        <v>0</v>
      </c>
      <c r="AG737" s="207">
        <v>40</v>
      </c>
      <c r="AH737" s="207">
        <v>0</v>
      </c>
      <c r="AI737" s="207">
        <v>0</v>
      </c>
      <c r="AJ737" s="207">
        <v>2</v>
      </c>
    </row>
    <row r="738" spans="1:36" s="39" customFormat="1" ht="10.8" customHeight="1" x14ac:dyDescent="0.2">
      <c r="A738" s="39" t="s">
        <v>92</v>
      </c>
      <c r="B738" s="39" t="s">
        <v>116</v>
      </c>
      <c r="C738" s="39" t="s">
        <v>127</v>
      </c>
      <c r="D738" s="14" t="s">
        <v>338</v>
      </c>
      <c r="E738" s="39">
        <v>0</v>
      </c>
      <c r="F738" s="39">
        <v>0</v>
      </c>
      <c r="H738" s="39">
        <v>0</v>
      </c>
      <c r="I738" s="39">
        <v>0</v>
      </c>
      <c r="J738" s="39">
        <v>0</v>
      </c>
      <c r="K738" s="39">
        <v>0</v>
      </c>
      <c r="L738" s="39">
        <v>0</v>
      </c>
      <c r="M738" s="39">
        <v>1</v>
      </c>
      <c r="N738" s="39">
        <v>1</v>
      </c>
      <c r="O738" s="39">
        <v>2</v>
      </c>
      <c r="P738" s="39">
        <v>1</v>
      </c>
      <c r="Q738" s="39">
        <v>0</v>
      </c>
      <c r="R738" s="39">
        <v>1</v>
      </c>
      <c r="S738" s="39">
        <v>0</v>
      </c>
      <c r="T738" s="39">
        <v>0</v>
      </c>
      <c r="U738" s="39">
        <v>3</v>
      </c>
      <c r="V738" s="39">
        <v>4</v>
      </c>
      <c r="W738" s="39">
        <v>3</v>
      </c>
      <c r="X738" s="39">
        <v>0</v>
      </c>
      <c r="Y738" s="39">
        <v>1</v>
      </c>
      <c r="Z738" s="39">
        <v>0</v>
      </c>
      <c r="AA738" s="39">
        <v>1</v>
      </c>
      <c r="AB738" s="39">
        <v>1</v>
      </c>
      <c r="AC738" s="39">
        <v>0</v>
      </c>
      <c r="AD738" s="39">
        <v>0</v>
      </c>
      <c r="AE738" s="39">
        <v>0</v>
      </c>
      <c r="AF738" s="39">
        <v>0</v>
      </c>
      <c r="AG738" s="39">
        <v>1</v>
      </c>
      <c r="AH738" s="39">
        <v>0</v>
      </c>
      <c r="AI738" s="39">
        <v>0</v>
      </c>
      <c r="AJ738" s="39">
        <v>0</v>
      </c>
    </row>
    <row r="739" spans="1:36" s="39" customFormat="1" ht="10.8" customHeight="1" x14ac:dyDescent="0.2">
      <c r="A739" s="39" t="s">
        <v>92</v>
      </c>
      <c r="B739" s="39" t="s">
        <v>116</v>
      </c>
      <c r="C739" s="39" t="s">
        <v>127</v>
      </c>
      <c r="D739" s="14" t="s">
        <v>460</v>
      </c>
      <c r="E739" s="39">
        <v>0</v>
      </c>
      <c r="F739" s="39">
        <v>0</v>
      </c>
      <c r="H739" s="39">
        <v>0</v>
      </c>
      <c r="I739" s="39">
        <v>0</v>
      </c>
      <c r="J739" s="39">
        <v>0</v>
      </c>
      <c r="K739" s="39">
        <v>0</v>
      </c>
      <c r="L739" s="39">
        <v>0</v>
      </c>
      <c r="M739" s="39">
        <v>0</v>
      </c>
      <c r="N739" s="39">
        <v>0</v>
      </c>
      <c r="O739" s="39">
        <v>0</v>
      </c>
      <c r="P739" s="39">
        <v>0</v>
      </c>
      <c r="Q739" s="39">
        <v>0</v>
      </c>
      <c r="R739" s="39">
        <v>0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2</v>
      </c>
      <c r="AA739" s="39">
        <v>0</v>
      </c>
      <c r="AB739" s="39">
        <v>2</v>
      </c>
      <c r="AC739" s="39">
        <v>0</v>
      </c>
      <c r="AD739" s="39">
        <v>0</v>
      </c>
      <c r="AE739" s="39">
        <v>0</v>
      </c>
      <c r="AF739" s="39">
        <v>0</v>
      </c>
      <c r="AG739" s="39">
        <v>24</v>
      </c>
      <c r="AH739" s="39">
        <v>0</v>
      </c>
      <c r="AI739" s="39">
        <v>0</v>
      </c>
      <c r="AJ739" s="39">
        <v>3</v>
      </c>
    </row>
    <row r="740" spans="1:36" s="39" customFormat="1" ht="10.8" customHeight="1" x14ac:dyDescent="0.2">
      <c r="A740" s="39" t="s">
        <v>92</v>
      </c>
      <c r="B740" s="39" t="s">
        <v>116</v>
      </c>
      <c r="C740" s="39" t="s">
        <v>127</v>
      </c>
      <c r="D740" s="14" t="s">
        <v>478</v>
      </c>
      <c r="E740" s="39">
        <v>0</v>
      </c>
      <c r="F740" s="39">
        <v>0</v>
      </c>
      <c r="H740" s="39">
        <v>0</v>
      </c>
      <c r="I740" s="39">
        <v>2</v>
      </c>
      <c r="J740" s="39">
        <v>2</v>
      </c>
      <c r="K740" s="39">
        <v>2</v>
      </c>
      <c r="L740" s="39">
        <v>2</v>
      </c>
      <c r="M740" s="39">
        <v>0</v>
      </c>
      <c r="N740" s="39">
        <v>0</v>
      </c>
      <c r="O740" s="39">
        <v>0</v>
      </c>
      <c r="P740" s="39">
        <v>0</v>
      </c>
      <c r="Q740" s="39">
        <v>2</v>
      </c>
      <c r="R740" s="39">
        <v>1</v>
      </c>
      <c r="S740" s="39">
        <v>0</v>
      </c>
      <c r="T740" s="39">
        <v>0</v>
      </c>
      <c r="U740" s="39">
        <v>1</v>
      </c>
      <c r="V740" s="39">
        <v>2</v>
      </c>
      <c r="W740" s="39">
        <v>1</v>
      </c>
      <c r="X740" s="39">
        <v>0</v>
      </c>
      <c r="Y740" s="39">
        <v>2</v>
      </c>
      <c r="Z740" s="39">
        <v>4</v>
      </c>
      <c r="AA740" s="39">
        <v>5</v>
      </c>
      <c r="AB740" s="39">
        <v>5</v>
      </c>
      <c r="AC740" s="39">
        <v>2</v>
      </c>
      <c r="AD740" s="39">
        <v>2</v>
      </c>
      <c r="AE740" s="39">
        <v>14</v>
      </c>
      <c r="AF740" s="39">
        <v>0</v>
      </c>
      <c r="AG740" s="39">
        <v>5</v>
      </c>
      <c r="AH740" s="39">
        <v>0</v>
      </c>
      <c r="AI740" s="39">
        <v>0</v>
      </c>
      <c r="AJ740" s="39">
        <v>1</v>
      </c>
    </row>
    <row r="741" spans="1:36" s="39" customFormat="1" ht="10.8" customHeight="1" x14ac:dyDescent="0.2">
      <c r="A741" s="39" t="s">
        <v>92</v>
      </c>
      <c r="B741" s="39" t="s">
        <v>116</v>
      </c>
      <c r="C741" s="39" t="s">
        <v>127</v>
      </c>
      <c r="D741" s="14" t="s">
        <v>721</v>
      </c>
      <c r="E741" s="39">
        <v>0</v>
      </c>
      <c r="F741" s="39">
        <v>0</v>
      </c>
      <c r="H741" s="39">
        <v>0</v>
      </c>
      <c r="I741" s="39">
        <v>0</v>
      </c>
      <c r="J741" s="39">
        <v>0</v>
      </c>
      <c r="K741" s="39">
        <v>0</v>
      </c>
      <c r="L741" s="39">
        <v>0</v>
      </c>
      <c r="M741" s="39">
        <v>0</v>
      </c>
      <c r="N741" s="39">
        <v>0</v>
      </c>
      <c r="O741" s="39">
        <v>0</v>
      </c>
      <c r="P741" s="39">
        <v>0</v>
      </c>
      <c r="Q741" s="39">
        <v>0</v>
      </c>
      <c r="R741" s="39">
        <v>0</v>
      </c>
      <c r="S741" s="39">
        <v>0</v>
      </c>
      <c r="T741" s="39">
        <v>0</v>
      </c>
      <c r="U741" s="39">
        <v>1</v>
      </c>
      <c r="V741" s="39">
        <v>1</v>
      </c>
      <c r="W741" s="39">
        <v>1</v>
      </c>
      <c r="X741" s="39">
        <v>0</v>
      </c>
      <c r="Y741" s="39">
        <v>1</v>
      </c>
      <c r="Z741" s="39">
        <v>0</v>
      </c>
      <c r="AA741" s="39">
        <v>0</v>
      </c>
      <c r="AB741" s="39">
        <v>0</v>
      </c>
      <c r="AC741" s="39">
        <v>0</v>
      </c>
      <c r="AD741" s="39">
        <v>0</v>
      </c>
      <c r="AE741" s="39">
        <v>6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</row>
    <row r="742" spans="1:36" s="39" customFormat="1" ht="10.8" customHeight="1" x14ac:dyDescent="0.3">
      <c r="A742" s="39" t="s">
        <v>92</v>
      </c>
      <c r="B742" s="39" t="s">
        <v>116</v>
      </c>
      <c r="C742" s="207" t="s">
        <v>606</v>
      </c>
      <c r="D742" s="207"/>
      <c r="E742" s="207">
        <v>0</v>
      </c>
      <c r="F742" s="207">
        <v>0</v>
      </c>
      <c r="G742" s="207"/>
      <c r="H742" s="207">
        <v>0</v>
      </c>
      <c r="I742" s="207">
        <v>2</v>
      </c>
      <c r="J742" s="207">
        <v>2</v>
      </c>
      <c r="K742" s="207">
        <v>2</v>
      </c>
      <c r="L742" s="207">
        <v>2</v>
      </c>
      <c r="M742" s="207">
        <v>1</v>
      </c>
      <c r="N742" s="207">
        <v>1</v>
      </c>
      <c r="O742" s="207">
        <v>2</v>
      </c>
      <c r="P742" s="207">
        <v>1</v>
      </c>
      <c r="Q742" s="207">
        <v>2</v>
      </c>
      <c r="R742" s="207">
        <v>2</v>
      </c>
      <c r="S742" s="207">
        <v>0</v>
      </c>
      <c r="T742" s="207">
        <v>0</v>
      </c>
      <c r="U742" s="207">
        <v>5</v>
      </c>
      <c r="V742" s="207">
        <v>7</v>
      </c>
      <c r="W742" s="207">
        <v>5</v>
      </c>
      <c r="X742" s="207">
        <v>0</v>
      </c>
      <c r="Y742" s="207">
        <v>4</v>
      </c>
      <c r="Z742" s="207">
        <v>6</v>
      </c>
      <c r="AA742" s="207">
        <v>6</v>
      </c>
      <c r="AB742" s="207">
        <v>8</v>
      </c>
      <c r="AC742" s="207">
        <v>2</v>
      </c>
      <c r="AD742" s="207">
        <v>2</v>
      </c>
      <c r="AE742" s="207">
        <v>20</v>
      </c>
      <c r="AF742" s="207">
        <v>0</v>
      </c>
      <c r="AG742" s="207">
        <v>30</v>
      </c>
      <c r="AH742" s="207">
        <v>0</v>
      </c>
      <c r="AI742" s="207">
        <v>0</v>
      </c>
      <c r="AJ742" s="207">
        <v>4</v>
      </c>
    </row>
    <row r="743" spans="1:36" s="39" customFormat="1" ht="10.8" customHeight="1" x14ac:dyDescent="0.2">
      <c r="A743" s="39" t="s">
        <v>92</v>
      </c>
      <c r="B743" s="39" t="s">
        <v>116</v>
      </c>
      <c r="C743" s="39" t="s">
        <v>116</v>
      </c>
      <c r="D743" s="14" t="s">
        <v>338</v>
      </c>
      <c r="E743" s="39">
        <v>22</v>
      </c>
      <c r="F743" s="39">
        <v>0</v>
      </c>
      <c r="H743" s="39">
        <v>23</v>
      </c>
      <c r="I743" s="39">
        <v>18</v>
      </c>
      <c r="J743" s="39">
        <v>19</v>
      </c>
      <c r="K743" s="39">
        <v>18</v>
      </c>
      <c r="L743" s="39">
        <v>18</v>
      </c>
      <c r="M743" s="39">
        <v>36</v>
      </c>
      <c r="N743" s="39">
        <v>31</v>
      </c>
      <c r="O743" s="39">
        <v>36</v>
      </c>
      <c r="P743" s="39">
        <v>34</v>
      </c>
      <c r="Q743" s="39">
        <v>25</v>
      </c>
      <c r="R743" s="39">
        <v>26</v>
      </c>
      <c r="S743" s="39">
        <v>0</v>
      </c>
      <c r="T743" s="39">
        <v>0</v>
      </c>
      <c r="U743" s="39">
        <v>21</v>
      </c>
      <c r="V743" s="39">
        <v>15</v>
      </c>
      <c r="W743" s="39">
        <v>17</v>
      </c>
      <c r="X743" s="39">
        <v>0</v>
      </c>
      <c r="Y743" s="39">
        <v>42</v>
      </c>
      <c r="Z743" s="39">
        <v>8</v>
      </c>
      <c r="AA743" s="39">
        <v>22</v>
      </c>
      <c r="AB743" s="39">
        <v>19</v>
      </c>
      <c r="AC743" s="39">
        <v>10</v>
      </c>
      <c r="AD743" s="39">
        <v>9</v>
      </c>
      <c r="AE743" s="39">
        <v>4</v>
      </c>
      <c r="AF743" s="39">
        <v>1</v>
      </c>
      <c r="AG743" s="39">
        <v>2</v>
      </c>
      <c r="AH743" s="39">
        <v>0</v>
      </c>
      <c r="AI743" s="39">
        <v>0</v>
      </c>
      <c r="AJ743" s="39">
        <v>5</v>
      </c>
    </row>
    <row r="744" spans="1:36" s="39" customFormat="1" ht="10.8" customHeight="1" x14ac:dyDescent="0.2">
      <c r="A744" s="39" t="s">
        <v>92</v>
      </c>
      <c r="B744" s="39" t="s">
        <v>116</v>
      </c>
      <c r="C744" s="39" t="s">
        <v>116</v>
      </c>
      <c r="D744" s="14" t="s">
        <v>460</v>
      </c>
      <c r="E744" s="39">
        <v>14</v>
      </c>
      <c r="F744" s="39">
        <v>0</v>
      </c>
      <c r="H744" s="39">
        <v>17</v>
      </c>
      <c r="I744" s="39">
        <v>22</v>
      </c>
      <c r="J744" s="39">
        <v>22</v>
      </c>
      <c r="K744" s="39">
        <v>22</v>
      </c>
      <c r="L744" s="39">
        <v>22</v>
      </c>
      <c r="M744" s="39">
        <v>29</v>
      </c>
      <c r="N744" s="39">
        <v>25</v>
      </c>
      <c r="O744" s="39">
        <v>27</v>
      </c>
      <c r="P744" s="39">
        <v>30</v>
      </c>
      <c r="Q744" s="39">
        <v>30</v>
      </c>
      <c r="R744" s="39">
        <v>29</v>
      </c>
      <c r="S744" s="39">
        <v>0</v>
      </c>
      <c r="T744" s="39">
        <v>0</v>
      </c>
      <c r="U744" s="39">
        <v>22</v>
      </c>
      <c r="V744" s="39">
        <v>21</v>
      </c>
      <c r="W744" s="39">
        <v>30</v>
      </c>
      <c r="X744" s="39">
        <v>0</v>
      </c>
      <c r="Y744" s="39">
        <v>25</v>
      </c>
      <c r="Z744" s="39">
        <v>9</v>
      </c>
      <c r="AA744" s="39">
        <v>25</v>
      </c>
      <c r="AB744" s="39">
        <v>18</v>
      </c>
      <c r="AC744" s="39">
        <v>11</v>
      </c>
      <c r="AD744" s="39">
        <v>9</v>
      </c>
      <c r="AE744" s="39">
        <v>4</v>
      </c>
      <c r="AF744" s="39">
        <v>0</v>
      </c>
      <c r="AG744" s="39">
        <v>70</v>
      </c>
      <c r="AH744" s="39">
        <v>0</v>
      </c>
      <c r="AI744" s="39">
        <v>0</v>
      </c>
      <c r="AJ744" s="39">
        <v>3</v>
      </c>
    </row>
    <row r="745" spans="1:36" s="39" customFormat="1" ht="10.8" customHeight="1" x14ac:dyDescent="0.2">
      <c r="A745" s="39" t="s">
        <v>92</v>
      </c>
      <c r="B745" s="39" t="s">
        <v>116</v>
      </c>
      <c r="C745" s="39" t="s">
        <v>116</v>
      </c>
      <c r="D745" s="14" t="s">
        <v>478</v>
      </c>
      <c r="E745" s="39">
        <v>17</v>
      </c>
      <c r="F745" s="39">
        <v>0</v>
      </c>
      <c r="H745" s="39">
        <v>21</v>
      </c>
      <c r="I745" s="39">
        <v>24</v>
      </c>
      <c r="J745" s="39">
        <v>24</v>
      </c>
      <c r="K745" s="39">
        <v>24</v>
      </c>
      <c r="L745" s="39">
        <v>23</v>
      </c>
      <c r="M745" s="39">
        <v>31</v>
      </c>
      <c r="N745" s="39">
        <v>30</v>
      </c>
      <c r="O745" s="39">
        <v>33</v>
      </c>
      <c r="P745" s="39">
        <v>32</v>
      </c>
      <c r="Q745" s="39">
        <v>24</v>
      </c>
      <c r="R745" s="39">
        <v>25</v>
      </c>
      <c r="S745" s="39">
        <v>0</v>
      </c>
      <c r="T745" s="39">
        <v>0</v>
      </c>
      <c r="U745" s="39">
        <v>17</v>
      </c>
      <c r="V745" s="39">
        <v>14</v>
      </c>
      <c r="W745" s="39">
        <v>20</v>
      </c>
      <c r="X745" s="39">
        <v>0</v>
      </c>
      <c r="Y745" s="39">
        <v>28</v>
      </c>
      <c r="Z745" s="39">
        <v>19</v>
      </c>
      <c r="AA745" s="39">
        <v>23</v>
      </c>
      <c r="AB745" s="39">
        <v>26</v>
      </c>
      <c r="AC745" s="39">
        <v>11</v>
      </c>
      <c r="AD745" s="39">
        <v>9</v>
      </c>
      <c r="AE745" s="39">
        <v>8</v>
      </c>
      <c r="AF745" s="39">
        <v>0</v>
      </c>
      <c r="AG745" s="39">
        <v>50</v>
      </c>
      <c r="AH745" s="39">
        <v>0</v>
      </c>
      <c r="AI745" s="39">
        <v>0</v>
      </c>
      <c r="AJ745" s="39">
        <v>10</v>
      </c>
    </row>
    <row r="746" spans="1:36" s="39" customFormat="1" ht="10.8" customHeight="1" x14ac:dyDescent="0.2">
      <c r="A746" s="39" t="s">
        <v>92</v>
      </c>
      <c r="B746" s="39" t="s">
        <v>116</v>
      </c>
      <c r="C746" s="39" t="s">
        <v>116</v>
      </c>
      <c r="D746" s="14" t="s">
        <v>721</v>
      </c>
      <c r="E746" s="39">
        <v>18</v>
      </c>
      <c r="F746" s="39">
        <v>1</v>
      </c>
      <c r="H746" s="39">
        <v>20</v>
      </c>
      <c r="I746" s="39">
        <v>6</v>
      </c>
      <c r="J746" s="39">
        <v>6</v>
      </c>
      <c r="K746" s="39">
        <v>6</v>
      </c>
      <c r="L746" s="39">
        <v>6</v>
      </c>
      <c r="M746" s="39">
        <v>16</v>
      </c>
      <c r="N746" s="39">
        <v>16</v>
      </c>
      <c r="O746" s="39">
        <v>17</v>
      </c>
      <c r="P746" s="39">
        <v>17</v>
      </c>
      <c r="Q746" s="39">
        <v>17</v>
      </c>
      <c r="R746" s="39">
        <v>17</v>
      </c>
      <c r="S746" s="39">
        <v>0</v>
      </c>
      <c r="T746" s="39">
        <v>0</v>
      </c>
      <c r="U746" s="39">
        <v>21</v>
      </c>
      <c r="V746" s="39">
        <v>24</v>
      </c>
      <c r="W746" s="39">
        <v>26</v>
      </c>
      <c r="X746" s="39">
        <v>0</v>
      </c>
      <c r="Y746" s="39">
        <v>10</v>
      </c>
      <c r="Z746" s="39">
        <v>12</v>
      </c>
      <c r="AA746" s="39">
        <v>12</v>
      </c>
      <c r="AB746" s="39">
        <v>12</v>
      </c>
      <c r="AC746" s="39">
        <v>12</v>
      </c>
      <c r="AD746" s="39">
        <v>11</v>
      </c>
      <c r="AE746" s="39">
        <v>9</v>
      </c>
      <c r="AF746" s="39">
        <v>0</v>
      </c>
      <c r="AG746" s="39">
        <v>34</v>
      </c>
      <c r="AH746" s="39">
        <v>0</v>
      </c>
      <c r="AI746" s="39">
        <v>0</v>
      </c>
      <c r="AJ746" s="39">
        <v>6</v>
      </c>
    </row>
    <row r="747" spans="1:36" s="39" customFormat="1" ht="10.8" customHeight="1" x14ac:dyDescent="0.3">
      <c r="A747" s="39" t="s">
        <v>92</v>
      </c>
      <c r="B747" s="39" t="s">
        <v>116</v>
      </c>
      <c r="C747" s="207" t="s">
        <v>345</v>
      </c>
      <c r="D747" s="207"/>
      <c r="E747" s="207">
        <v>71</v>
      </c>
      <c r="F747" s="207">
        <v>1</v>
      </c>
      <c r="G747" s="207"/>
      <c r="H747" s="207">
        <v>81</v>
      </c>
      <c r="I747" s="207">
        <v>70</v>
      </c>
      <c r="J747" s="207">
        <v>71</v>
      </c>
      <c r="K747" s="207">
        <v>70</v>
      </c>
      <c r="L747" s="207">
        <v>69</v>
      </c>
      <c r="M747" s="207">
        <v>112</v>
      </c>
      <c r="N747" s="207">
        <v>102</v>
      </c>
      <c r="O747" s="207">
        <v>113</v>
      </c>
      <c r="P747" s="207">
        <v>113</v>
      </c>
      <c r="Q747" s="207">
        <v>96</v>
      </c>
      <c r="R747" s="207">
        <v>97</v>
      </c>
      <c r="S747" s="207">
        <v>0</v>
      </c>
      <c r="T747" s="207">
        <v>0</v>
      </c>
      <c r="U747" s="207">
        <v>81</v>
      </c>
      <c r="V747" s="207">
        <v>74</v>
      </c>
      <c r="W747" s="207">
        <v>93</v>
      </c>
      <c r="X747" s="207">
        <v>0</v>
      </c>
      <c r="Y747" s="207">
        <v>105</v>
      </c>
      <c r="Z747" s="207">
        <v>48</v>
      </c>
      <c r="AA747" s="207">
        <v>82</v>
      </c>
      <c r="AB747" s="207">
        <v>75</v>
      </c>
      <c r="AC747" s="207">
        <v>44</v>
      </c>
      <c r="AD747" s="207">
        <v>38</v>
      </c>
      <c r="AE747" s="207">
        <v>25</v>
      </c>
      <c r="AF747" s="207">
        <v>1</v>
      </c>
      <c r="AG747" s="207">
        <v>156</v>
      </c>
      <c r="AH747" s="207">
        <v>0</v>
      </c>
      <c r="AI747" s="207">
        <v>0</v>
      </c>
      <c r="AJ747" s="207">
        <v>24</v>
      </c>
    </row>
    <row r="748" spans="1:36" s="39" customFormat="1" ht="10.8" customHeight="1" x14ac:dyDescent="0.2">
      <c r="A748" s="39" t="s">
        <v>92</v>
      </c>
      <c r="B748" s="39" t="s">
        <v>116</v>
      </c>
      <c r="C748" s="39" t="s">
        <v>125</v>
      </c>
      <c r="D748" s="14" t="s">
        <v>338</v>
      </c>
      <c r="E748" s="39">
        <v>0</v>
      </c>
      <c r="F748" s="39">
        <v>0</v>
      </c>
      <c r="H748" s="39">
        <v>0</v>
      </c>
      <c r="I748" s="39">
        <v>4</v>
      </c>
      <c r="J748" s="39">
        <v>4</v>
      </c>
      <c r="K748" s="39">
        <v>4</v>
      </c>
      <c r="L748" s="39">
        <v>4</v>
      </c>
      <c r="M748" s="39">
        <v>11</v>
      </c>
      <c r="N748" s="39">
        <v>11</v>
      </c>
      <c r="O748" s="39">
        <v>11</v>
      </c>
      <c r="P748" s="39">
        <v>11</v>
      </c>
      <c r="Q748" s="39">
        <v>4</v>
      </c>
      <c r="R748" s="39">
        <v>4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8</v>
      </c>
      <c r="Z748" s="39">
        <v>0</v>
      </c>
      <c r="AA748" s="39">
        <v>3</v>
      </c>
      <c r="AB748" s="39">
        <v>3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</row>
    <row r="749" spans="1:36" s="39" customFormat="1" ht="10.199999999999999" x14ac:dyDescent="0.2">
      <c r="A749" s="39" t="s">
        <v>92</v>
      </c>
      <c r="B749" s="39" t="s">
        <v>116</v>
      </c>
      <c r="C749" s="39" t="s">
        <v>125</v>
      </c>
      <c r="D749" s="14" t="s">
        <v>460</v>
      </c>
      <c r="E749" s="39">
        <v>0</v>
      </c>
      <c r="F749" s="39">
        <v>0</v>
      </c>
      <c r="H749" s="39">
        <v>1</v>
      </c>
      <c r="I749" s="39">
        <v>3</v>
      </c>
      <c r="J749" s="39">
        <v>3</v>
      </c>
      <c r="K749" s="39">
        <v>3</v>
      </c>
      <c r="L749" s="39">
        <v>3</v>
      </c>
      <c r="M749" s="39">
        <v>4</v>
      </c>
      <c r="N749" s="39">
        <v>4</v>
      </c>
      <c r="O749" s="39">
        <v>4</v>
      </c>
      <c r="P749" s="39">
        <v>4</v>
      </c>
      <c r="Q749" s="39">
        <v>5</v>
      </c>
      <c r="R749" s="39">
        <v>5</v>
      </c>
      <c r="S749" s="39">
        <v>0</v>
      </c>
      <c r="T749" s="39">
        <v>0</v>
      </c>
      <c r="U749" s="39">
        <v>3</v>
      </c>
      <c r="V749" s="39">
        <v>3</v>
      </c>
      <c r="W749" s="39">
        <v>3</v>
      </c>
      <c r="X749" s="39">
        <v>0</v>
      </c>
      <c r="Y749" s="39">
        <v>7</v>
      </c>
      <c r="Z749" s="39">
        <v>1</v>
      </c>
      <c r="AA749" s="39">
        <v>3</v>
      </c>
      <c r="AB749" s="39">
        <v>2</v>
      </c>
      <c r="AC749" s="39">
        <v>1</v>
      </c>
      <c r="AD749" s="39">
        <v>1</v>
      </c>
      <c r="AE749" s="39">
        <v>0</v>
      </c>
      <c r="AF749" s="39">
        <v>0</v>
      </c>
      <c r="AG749" s="39">
        <v>11</v>
      </c>
      <c r="AH749" s="39">
        <v>0</v>
      </c>
      <c r="AI749" s="39">
        <v>0</v>
      </c>
      <c r="AJ749" s="39">
        <v>0</v>
      </c>
    </row>
    <row r="750" spans="1:36" s="39" customFormat="1" ht="10.199999999999999" x14ac:dyDescent="0.2">
      <c r="A750" s="39" t="s">
        <v>92</v>
      </c>
      <c r="B750" s="39" t="s">
        <v>116</v>
      </c>
      <c r="C750" s="39" t="s">
        <v>125</v>
      </c>
      <c r="D750" s="14" t="s">
        <v>478</v>
      </c>
      <c r="E750" s="39">
        <v>0</v>
      </c>
      <c r="F750" s="39">
        <v>0</v>
      </c>
      <c r="H750" s="39">
        <v>0</v>
      </c>
      <c r="I750" s="39">
        <v>1</v>
      </c>
      <c r="J750" s="39">
        <v>1</v>
      </c>
      <c r="K750" s="39">
        <v>1</v>
      </c>
      <c r="L750" s="39">
        <v>1</v>
      </c>
      <c r="M750" s="39">
        <v>4</v>
      </c>
      <c r="N750" s="39">
        <v>4</v>
      </c>
      <c r="O750" s="39">
        <v>4</v>
      </c>
      <c r="P750" s="39">
        <v>4</v>
      </c>
      <c r="Q750" s="39">
        <v>7</v>
      </c>
      <c r="R750" s="39">
        <v>7</v>
      </c>
      <c r="S750" s="39">
        <v>0</v>
      </c>
      <c r="T750" s="39">
        <v>0</v>
      </c>
      <c r="U750" s="39">
        <v>2</v>
      </c>
      <c r="V750" s="39">
        <v>2</v>
      </c>
      <c r="W750" s="39">
        <v>2</v>
      </c>
      <c r="X750" s="39">
        <v>0</v>
      </c>
      <c r="Y750" s="39">
        <v>5</v>
      </c>
      <c r="Z750" s="39">
        <v>4</v>
      </c>
      <c r="AA750" s="39">
        <v>4</v>
      </c>
      <c r="AB750" s="39">
        <v>2</v>
      </c>
      <c r="AC750" s="39">
        <v>2</v>
      </c>
      <c r="AD750" s="39">
        <v>0</v>
      </c>
      <c r="AE750" s="39">
        <v>1</v>
      </c>
      <c r="AF750" s="39">
        <v>0</v>
      </c>
      <c r="AG750" s="39">
        <v>1</v>
      </c>
      <c r="AH750" s="39">
        <v>0</v>
      </c>
      <c r="AI750" s="39">
        <v>0</v>
      </c>
      <c r="AJ750" s="39">
        <v>1</v>
      </c>
    </row>
    <row r="751" spans="1:36" s="39" customFormat="1" ht="10.199999999999999" x14ac:dyDescent="0.2">
      <c r="A751" s="39" t="s">
        <v>92</v>
      </c>
      <c r="B751" s="39" t="s">
        <v>116</v>
      </c>
      <c r="C751" s="39" t="s">
        <v>125</v>
      </c>
      <c r="D751" s="14" t="s">
        <v>721</v>
      </c>
      <c r="E751" s="39">
        <v>0</v>
      </c>
      <c r="F751" s="39">
        <v>0</v>
      </c>
      <c r="H751" s="39">
        <v>0</v>
      </c>
      <c r="I751" s="39">
        <v>2</v>
      </c>
      <c r="J751" s="39">
        <v>2</v>
      </c>
      <c r="K751" s="39">
        <v>2</v>
      </c>
      <c r="L751" s="39">
        <v>2</v>
      </c>
      <c r="M751" s="39">
        <v>4</v>
      </c>
      <c r="N751" s="39">
        <v>4</v>
      </c>
      <c r="O751" s="39">
        <v>4</v>
      </c>
      <c r="P751" s="39">
        <v>3</v>
      </c>
      <c r="Q751" s="39">
        <v>2</v>
      </c>
      <c r="R751" s="39">
        <v>2</v>
      </c>
      <c r="S751" s="39">
        <v>0</v>
      </c>
      <c r="T751" s="39">
        <v>0</v>
      </c>
      <c r="U751" s="39">
        <v>1</v>
      </c>
      <c r="V751" s="39">
        <v>1</v>
      </c>
      <c r="W751" s="39">
        <v>1</v>
      </c>
      <c r="X751" s="39">
        <v>0</v>
      </c>
      <c r="Y751" s="39">
        <v>1</v>
      </c>
      <c r="Z751" s="39">
        <v>0</v>
      </c>
      <c r="AA751" s="39">
        <v>0</v>
      </c>
      <c r="AB751" s="39">
        <v>0</v>
      </c>
      <c r="AC751" s="39">
        <v>1</v>
      </c>
      <c r="AD751" s="39">
        <v>1</v>
      </c>
      <c r="AE751" s="39">
        <v>0</v>
      </c>
      <c r="AF751" s="39">
        <v>0</v>
      </c>
      <c r="AG751" s="39">
        <v>46</v>
      </c>
      <c r="AH751" s="39">
        <v>0</v>
      </c>
      <c r="AI751" s="39">
        <v>0</v>
      </c>
      <c r="AJ751" s="39">
        <v>3</v>
      </c>
    </row>
    <row r="752" spans="1:36" s="39" customFormat="1" ht="10.199999999999999" x14ac:dyDescent="0.3">
      <c r="A752" s="39" t="s">
        <v>92</v>
      </c>
      <c r="B752" s="39" t="s">
        <v>116</v>
      </c>
      <c r="C752" s="207" t="s">
        <v>607</v>
      </c>
      <c r="D752" s="207"/>
      <c r="E752" s="207">
        <v>0</v>
      </c>
      <c r="F752" s="207">
        <v>0</v>
      </c>
      <c r="G752" s="207"/>
      <c r="H752" s="207">
        <v>1</v>
      </c>
      <c r="I752" s="207">
        <v>10</v>
      </c>
      <c r="J752" s="207">
        <v>10</v>
      </c>
      <c r="K752" s="207">
        <v>10</v>
      </c>
      <c r="L752" s="207">
        <v>10</v>
      </c>
      <c r="M752" s="207">
        <v>23</v>
      </c>
      <c r="N752" s="207">
        <v>23</v>
      </c>
      <c r="O752" s="207">
        <v>23</v>
      </c>
      <c r="P752" s="207">
        <v>22</v>
      </c>
      <c r="Q752" s="207">
        <v>18</v>
      </c>
      <c r="R752" s="207">
        <v>18</v>
      </c>
      <c r="S752" s="207">
        <v>0</v>
      </c>
      <c r="T752" s="207">
        <v>0</v>
      </c>
      <c r="U752" s="207">
        <v>6</v>
      </c>
      <c r="V752" s="207">
        <v>6</v>
      </c>
      <c r="W752" s="207">
        <v>6</v>
      </c>
      <c r="X752" s="207">
        <v>0</v>
      </c>
      <c r="Y752" s="207">
        <v>21</v>
      </c>
      <c r="Z752" s="207">
        <v>5</v>
      </c>
      <c r="AA752" s="207">
        <v>10</v>
      </c>
      <c r="AB752" s="207">
        <v>7</v>
      </c>
      <c r="AC752" s="207">
        <v>4</v>
      </c>
      <c r="AD752" s="207">
        <v>2</v>
      </c>
      <c r="AE752" s="207">
        <v>1</v>
      </c>
      <c r="AF752" s="207">
        <v>0</v>
      </c>
      <c r="AG752" s="207">
        <v>58</v>
      </c>
      <c r="AH752" s="207">
        <v>0</v>
      </c>
      <c r="AI752" s="207">
        <v>0</v>
      </c>
      <c r="AJ752" s="207">
        <v>4</v>
      </c>
    </row>
    <row r="753" spans="1:36" s="39" customFormat="1" ht="10.199999999999999" x14ac:dyDescent="0.3">
      <c r="A753" s="39" t="s">
        <v>92</v>
      </c>
      <c r="B753" s="208" t="s">
        <v>345</v>
      </c>
      <c r="C753" s="208"/>
      <c r="D753" s="208"/>
      <c r="E753" s="208">
        <v>71</v>
      </c>
      <c r="F753" s="208">
        <v>2</v>
      </c>
      <c r="G753" s="208"/>
      <c r="H753" s="208">
        <v>82</v>
      </c>
      <c r="I753" s="208">
        <v>98</v>
      </c>
      <c r="J753" s="208">
        <v>99</v>
      </c>
      <c r="K753" s="208">
        <v>98</v>
      </c>
      <c r="L753" s="208">
        <v>97</v>
      </c>
      <c r="M753" s="208">
        <v>152</v>
      </c>
      <c r="N753" s="208">
        <v>141</v>
      </c>
      <c r="O753" s="208">
        <v>154</v>
      </c>
      <c r="P753" s="208">
        <v>152</v>
      </c>
      <c r="Q753" s="208">
        <v>133</v>
      </c>
      <c r="R753" s="208">
        <v>134</v>
      </c>
      <c r="S753" s="208">
        <v>0</v>
      </c>
      <c r="T753" s="208">
        <v>0</v>
      </c>
      <c r="U753" s="208">
        <v>106</v>
      </c>
      <c r="V753" s="208">
        <v>103</v>
      </c>
      <c r="W753" s="208">
        <v>115</v>
      </c>
      <c r="X753" s="208">
        <v>0</v>
      </c>
      <c r="Y753" s="208">
        <v>148</v>
      </c>
      <c r="Z753" s="208">
        <v>75</v>
      </c>
      <c r="AA753" s="208">
        <v>117</v>
      </c>
      <c r="AB753" s="208">
        <v>110</v>
      </c>
      <c r="AC753" s="208">
        <v>64</v>
      </c>
      <c r="AD753" s="208">
        <v>54</v>
      </c>
      <c r="AE753" s="208">
        <v>55</v>
      </c>
      <c r="AF753" s="208">
        <v>1</v>
      </c>
      <c r="AG753" s="208">
        <v>315</v>
      </c>
      <c r="AH753" s="208">
        <v>0</v>
      </c>
      <c r="AI753" s="208">
        <v>0</v>
      </c>
      <c r="AJ753" s="208">
        <v>48</v>
      </c>
    </row>
    <row r="754" spans="1:36" s="39" customFormat="1" ht="10.199999999999999" x14ac:dyDescent="0.2">
      <c r="A754" s="39" t="s">
        <v>92</v>
      </c>
      <c r="B754" s="39" t="s">
        <v>128</v>
      </c>
      <c r="C754" s="39" t="s">
        <v>213</v>
      </c>
      <c r="D754" s="14" t="s">
        <v>338</v>
      </c>
      <c r="E754" s="39">
        <v>0</v>
      </c>
      <c r="F754" s="39">
        <v>0</v>
      </c>
      <c r="H754" s="39">
        <v>0</v>
      </c>
      <c r="I754" s="39">
        <v>1</v>
      </c>
      <c r="J754" s="39">
        <v>1</v>
      </c>
      <c r="K754" s="39">
        <v>1</v>
      </c>
      <c r="L754" s="39">
        <v>1</v>
      </c>
      <c r="M754" s="39">
        <v>2</v>
      </c>
      <c r="N754" s="39">
        <v>2</v>
      </c>
      <c r="O754" s="39">
        <v>2</v>
      </c>
      <c r="P754" s="39">
        <v>2</v>
      </c>
      <c r="Q754" s="39">
        <v>0</v>
      </c>
      <c r="R754" s="39">
        <v>0</v>
      </c>
      <c r="S754" s="39">
        <v>0</v>
      </c>
      <c r="T754" s="39">
        <v>0</v>
      </c>
      <c r="U754" s="39">
        <v>0</v>
      </c>
      <c r="V754" s="39">
        <v>0</v>
      </c>
      <c r="W754" s="39">
        <v>0</v>
      </c>
      <c r="X754" s="39">
        <v>0</v>
      </c>
      <c r="Y754" s="39">
        <v>3</v>
      </c>
      <c r="Z754" s="39">
        <v>0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0</v>
      </c>
      <c r="AI754" s="39">
        <v>0</v>
      </c>
      <c r="AJ754" s="39">
        <v>0</v>
      </c>
    </row>
    <row r="755" spans="1:36" s="39" customFormat="1" ht="10.199999999999999" x14ac:dyDescent="0.2">
      <c r="A755" s="39" t="s">
        <v>92</v>
      </c>
      <c r="B755" s="39" t="s">
        <v>128</v>
      </c>
      <c r="C755" s="39" t="s">
        <v>213</v>
      </c>
      <c r="D755" s="14" t="s">
        <v>460</v>
      </c>
      <c r="E755" s="39">
        <v>0</v>
      </c>
      <c r="F755" s="39">
        <v>0</v>
      </c>
      <c r="H755" s="39">
        <v>0</v>
      </c>
      <c r="I755" s="39">
        <v>0</v>
      </c>
      <c r="J755" s="39">
        <v>0</v>
      </c>
      <c r="K755" s="39">
        <v>0</v>
      </c>
      <c r="L755" s="39">
        <v>0</v>
      </c>
      <c r="M755" s="39">
        <v>1</v>
      </c>
      <c r="N755" s="39">
        <v>1</v>
      </c>
      <c r="O755" s="39">
        <v>1</v>
      </c>
      <c r="P755" s="39">
        <v>1</v>
      </c>
      <c r="Q755" s="39">
        <v>2</v>
      </c>
      <c r="R755" s="39">
        <v>2</v>
      </c>
      <c r="S755" s="39">
        <v>0</v>
      </c>
      <c r="T755" s="39">
        <v>0</v>
      </c>
      <c r="U755" s="39">
        <v>2</v>
      </c>
      <c r="V755" s="39">
        <v>2</v>
      </c>
      <c r="W755" s="39">
        <v>2</v>
      </c>
      <c r="X755" s="39">
        <v>0</v>
      </c>
      <c r="Y755" s="39">
        <v>3</v>
      </c>
      <c r="Z755" s="39">
        <v>0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1</v>
      </c>
      <c r="AH755" s="39">
        <v>0</v>
      </c>
      <c r="AI755" s="39">
        <v>0</v>
      </c>
      <c r="AJ755" s="39">
        <v>0</v>
      </c>
    </row>
    <row r="756" spans="1:36" s="39" customFormat="1" ht="10.199999999999999" x14ac:dyDescent="0.2">
      <c r="A756" s="39" t="s">
        <v>92</v>
      </c>
      <c r="B756" s="39" t="s">
        <v>128</v>
      </c>
      <c r="C756" s="39" t="s">
        <v>213</v>
      </c>
      <c r="D756" s="14" t="s">
        <v>478</v>
      </c>
      <c r="E756" s="39">
        <v>0</v>
      </c>
      <c r="F756" s="39">
        <v>0</v>
      </c>
      <c r="H756" s="39">
        <v>0</v>
      </c>
      <c r="I756" s="39">
        <v>0</v>
      </c>
      <c r="J756" s="39">
        <v>0</v>
      </c>
      <c r="K756" s="39">
        <v>0</v>
      </c>
      <c r="L756" s="39">
        <v>0</v>
      </c>
      <c r="M756" s="39">
        <v>2</v>
      </c>
      <c r="N756" s="39">
        <v>2</v>
      </c>
      <c r="O756" s="39">
        <v>2</v>
      </c>
      <c r="P756" s="39">
        <v>2</v>
      </c>
      <c r="Q756" s="39">
        <v>0</v>
      </c>
      <c r="R756" s="39">
        <v>0</v>
      </c>
      <c r="S756" s="39">
        <v>0</v>
      </c>
      <c r="T756" s="39">
        <v>0</v>
      </c>
      <c r="U756" s="39">
        <v>1</v>
      </c>
      <c r="V756" s="39">
        <v>1</v>
      </c>
      <c r="W756" s="39">
        <v>1</v>
      </c>
      <c r="X756" s="39">
        <v>0</v>
      </c>
      <c r="Y756" s="39">
        <v>2</v>
      </c>
      <c r="Z756" s="39">
        <v>2</v>
      </c>
      <c r="AA756" s="39">
        <v>2</v>
      </c>
      <c r="AB756" s="39">
        <v>2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0</v>
      </c>
      <c r="AI756" s="39">
        <v>0</v>
      </c>
      <c r="AJ756" s="39">
        <v>1</v>
      </c>
    </row>
    <row r="757" spans="1:36" s="39" customFormat="1" ht="10.199999999999999" x14ac:dyDescent="0.3">
      <c r="A757" s="39" t="s">
        <v>92</v>
      </c>
      <c r="B757" s="39" t="s">
        <v>128</v>
      </c>
      <c r="C757" s="207" t="s">
        <v>608</v>
      </c>
      <c r="D757" s="207"/>
      <c r="E757" s="207">
        <v>0</v>
      </c>
      <c r="F757" s="207">
        <v>0</v>
      </c>
      <c r="G757" s="207"/>
      <c r="H757" s="207">
        <v>0</v>
      </c>
      <c r="I757" s="207">
        <v>1</v>
      </c>
      <c r="J757" s="207">
        <v>1</v>
      </c>
      <c r="K757" s="207">
        <v>1</v>
      </c>
      <c r="L757" s="207">
        <v>1</v>
      </c>
      <c r="M757" s="207">
        <v>5</v>
      </c>
      <c r="N757" s="207">
        <v>5</v>
      </c>
      <c r="O757" s="207">
        <v>5</v>
      </c>
      <c r="P757" s="207">
        <v>5</v>
      </c>
      <c r="Q757" s="207">
        <v>2</v>
      </c>
      <c r="R757" s="207">
        <v>2</v>
      </c>
      <c r="S757" s="207">
        <v>0</v>
      </c>
      <c r="T757" s="207">
        <v>0</v>
      </c>
      <c r="U757" s="207">
        <v>3</v>
      </c>
      <c r="V757" s="207">
        <v>3</v>
      </c>
      <c r="W757" s="207">
        <v>3</v>
      </c>
      <c r="X757" s="207">
        <v>0</v>
      </c>
      <c r="Y757" s="207">
        <v>8</v>
      </c>
      <c r="Z757" s="207">
        <v>2</v>
      </c>
      <c r="AA757" s="207">
        <v>2</v>
      </c>
      <c r="AB757" s="207">
        <v>2</v>
      </c>
      <c r="AC757" s="207">
        <v>0</v>
      </c>
      <c r="AD757" s="207">
        <v>0</v>
      </c>
      <c r="AE757" s="207">
        <v>0</v>
      </c>
      <c r="AF757" s="207">
        <v>0</v>
      </c>
      <c r="AG757" s="207">
        <v>1</v>
      </c>
      <c r="AH757" s="207">
        <v>0</v>
      </c>
      <c r="AI757" s="207">
        <v>0</v>
      </c>
      <c r="AJ757" s="207">
        <v>1</v>
      </c>
    </row>
    <row r="758" spans="1:36" s="39" customFormat="1" ht="10.199999999999999" x14ac:dyDescent="0.2">
      <c r="A758" s="39" t="s">
        <v>92</v>
      </c>
      <c r="B758" s="39" t="s">
        <v>128</v>
      </c>
      <c r="C758" s="39" t="s">
        <v>206</v>
      </c>
      <c r="D758" s="14" t="s">
        <v>338</v>
      </c>
      <c r="E758" s="39">
        <v>0</v>
      </c>
      <c r="F758" s="39">
        <v>0</v>
      </c>
      <c r="H758" s="39">
        <v>0</v>
      </c>
      <c r="I758" s="39">
        <v>2</v>
      </c>
      <c r="J758" s="39">
        <v>2</v>
      </c>
      <c r="K758" s="39">
        <v>2</v>
      </c>
      <c r="L758" s="39">
        <v>2</v>
      </c>
      <c r="M758" s="39">
        <v>3</v>
      </c>
      <c r="N758" s="39">
        <v>3</v>
      </c>
      <c r="O758" s="39">
        <v>3</v>
      </c>
      <c r="P758" s="39">
        <v>3</v>
      </c>
      <c r="Q758" s="39">
        <v>1</v>
      </c>
      <c r="R758" s="39">
        <v>1</v>
      </c>
      <c r="S758" s="39">
        <v>0</v>
      </c>
      <c r="T758" s="39">
        <v>0</v>
      </c>
      <c r="U758" s="39">
        <v>0</v>
      </c>
      <c r="V758" s="39">
        <v>1</v>
      </c>
      <c r="W758" s="39">
        <v>5</v>
      </c>
      <c r="X758" s="39">
        <v>0</v>
      </c>
      <c r="Y758" s="39">
        <v>5</v>
      </c>
      <c r="Z758" s="39">
        <v>0</v>
      </c>
      <c r="AA758" s="39">
        <v>1</v>
      </c>
      <c r="AB758" s="39">
        <v>1</v>
      </c>
      <c r="AC758" s="39">
        <v>3</v>
      </c>
      <c r="AD758" s="39">
        <v>2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</row>
    <row r="759" spans="1:36" s="39" customFormat="1" ht="10.199999999999999" x14ac:dyDescent="0.2">
      <c r="A759" s="39" t="s">
        <v>92</v>
      </c>
      <c r="B759" s="39" t="s">
        <v>128</v>
      </c>
      <c r="C759" s="39" t="s">
        <v>206</v>
      </c>
      <c r="D759" s="14" t="s">
        <v>460</v>
      </c>
      <c r="E759" s="39">
        <v>0</v>
      </c>
      <c r="F759" s="39">
        <v>0</v>
      </c>
      <c r="H759" s="39">
        <v>0</v>
      </c>
      <c r="I759" s="39">
        <v>3</v>
      </c>
      <c r="J759" s="39">
        <v>3</v>
      </c>
      <c r="K759" s="39">
        <v>3</v>
      </c>
      <c r="L759" s="39">
        <v>3</v>
      </c>
      <c r="M759" s="39">
        <v>0</v>
      </c>
      <c r="N759" s="39">
        <v>0</v>
      </c>
      <c r="O759" s="39">
        <v>0</v>
      </c>
      <c r="P759" s="39">
        <v>0</v>
      </c>
      <c r="Q759" s="39">
        <v>0</v>
      </c>
      <c r="R759" s="39">
        <v>0</v>
      </c>
      <c r="S759" s="39">
        <v>0</v>
      </c>
      <c r="T759" s="39">
        <v>0</v>
      </c>
      <c r="U759" s="39">
        <v>1</v>
      </c>
      <c r="V759" s="39">
        <v>0</v>
      </c>
      <c r="W759" s="39">
        <v>0</v>
      </c>
      <c r="X759" s="39">
        <v>0</v>
      </c>
      <c r="Y759" s="39">
        <v>1</v>
      </c>
      <c r="Z759" s="39">
        <v>0</v>
      </c>
      <c r="AA759" s="39">
        <v>0</v>
      </c>
      <c r="AB759" s="39">
        <v>1</v>
      </c>
      <c r="AC759" s="39">
        <v>1</v>
      </c>
      <c r="AD759" s="39">
        <v>0</v>
      </c>
      <c r="AE759" s="39">
        <v>0</v>
      </c>
      <c r="AF759" s="39">
        <v>0</v>
      </c>
      <c r="AG759" s="39">
        <v>8</v>
      </c>
      <c r="AH759" s="39">
        <v>0</v>
      </c>
      <c r="AI759" s="39">
        <v>0</v>
      </c>
      <c r="AJ759" s="39">
        <v>1</v>
      </c>
    </row>
    <row r="760" spans="1:36" s="39" customFormat="1" ht="10.199999999999999" x14ac:dyDescent="0.2">
      <c r="A760" s="39" t="s">
        <v>92</v>
      </c>
      <c r="B760" s="39" t="s">
        <v>128</v>
      </c>
      <c r="C760" s="39" t="s">
        <v>206</v>
      </c>
      <c r="D760" s="14" t="s">
        <v>478</v>
      </c>
      <c r="E760" s="39">
        <v>0</v>
      </c>
      <c r="F760" s="39">
        <v>0</v>
      </c>
      <c r="H760" s="39">
        <v>0</v>
      </c>
      <c r="I760" s="39">
        <v>0</v>
      </c>
      <c r="J760" s="39">
        <v>0</v>
      </c>
      <c r="K760" s="39">
        <v>0</v>
      </c>
      <c r="L760" s="39">
        <v>0</v>
      </c>
      <c r="M760" s="39">
        <v>2</v>
      </c>
      <c r="N760" s="39">
        <v>2</v>
      </c>
      <c r="O760" s="39">
        <v>2</v>
      </c>
      <c r="P760" s="39">
        <v>2</v>
      </c>
      <c r="Q760" s="39">
        <v>4</v>
      </c>
      <c r="R760" s="39">
        <v>4</v>
      </c>
      <c r="S760" s="39">
        <v>0</v>
      </c>
      <c r="T760" s="39">
        <v>0</v>
      </c>
      <c r="U760" s="39">
        <v>1</v>
      </c>
      <c r="V760" s="39">
        <v>1</v>
      </c>
      <c r="W760" s="39">
        <v>1</v>
      </c>
      <c r="X760" s="39">
        <v>0</v>
      </c>
      <c r="Y760" s="39">
        <v>2</v>
      </c>
      <c r="Z760" s="39">
        <v>2</v>
      </c>
      <c r="AA760" s="39">
        <v>0</v>
      </c>
      <c r="AB760" s="39">
        <v>0</v>
      </c>
      <c r="AC760" s="39">
        <v>1</v>
      </c>
      <c r="AD760" s="39">
        <v>1</v>
      </c>
      <c r="AE760" s="39">
        <v>1</v>
      </c>
      <c r="AF760" s="39">
        <v>0</v>
      </c>
      <c r="AG760" s="39">
        <v>2</v>
      </c>
      <c r="AH760" s="39">
        <v>0</v>
      </c>
      <c r="AI760" s="39">
        <v>1</v>
      </c>
      <c r="AJ760" s="39">
        <v>2</v>
      </c>
    </row>
    <row r="761" spans="1:36" s="39" customFormat="1" ht="10.199999999999999" x14ac:dyDescent="0.2">
      <c r="A761" s="39" t="s">
        <v>92</v>
      </c>
      <c r="B761" s="39" t="s">
        <v>128</v>
      </c>
      <c r="C761" s="39" t="s">
        <v>206</v>
      </c>
      <c r="D761" s="14" t="s">
        <v>721</v>
      </c>
      <c r="E761" s="39">
        <v>0</v>
      </c>
      <c r="F761" s="39">
        <v>0</v>
      </c>
      <c r="H761" s="39">
        <v>0</v>
      </c>
      <c r="I761" s="39">
        <v>0</v>
      </c>
      <c r="J761" s="39">
        <v>0</v>
      </c>
      <c r="K761" s="39">
        <v>0</v>
      </c>
      <c r="L761" s="39">
        <v>0</v>
      </c>
      <c r="M761" s="39">
        <v>3</v>
      </c>
      <c r="N761" s="39">
        <v>3</v>
      </c>
      <c r="O761" s="39">
        <v>3</v>
      </c>
      <c r="P761" s="39">
        <v>3</v>
      </c>
      <c r="Q761" s="39">
        <v>0</v>
      </c>
      <c r="R761" s="39">
        <v>0</v>
      </c>
      <c r="S761" s="39">
        <v>0</v>
      </c>
      <c r="T761" s="39">
        <v>0</v>
      </c>
      <c r="U761" s="39">
        <v>0</v>
      </c>
      <c r="V761" s="39">
        <v>1</v>
      </c>
      <c r="W761" s="39">
        <v>1</v>
      </c>
      <c r="X761" s="39">
        <v>0</v>
      </c>
      <c r="Y761" s="39">
        <v>2</v>
      </c>
      <c r="Z761" s="39">
        <v>1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0</v>
      </c>
      <c r="AI761" s="39">
        <v>0</v>
      </c>
      <c r="AJ761" s="39">
        <v>0</v>
      </c>
    </row>
    <row r="762" spans="1:36" s="39" customFormat="1" ht="10.199999999999999" x14ac:dyDescent="0.3">
      <c r="A762" s="39" t="s">
        <v>92</v>
      </c>
      <c r="B762" s="39" t="s">
        <v>128</v>
      </c>
      <c r="C762" s="207" t="s">
        <v>609</v>
      </c>
      <c r="D762" s="207"/>
      <c r="E762" s="207">
        <v>0</v>
      </c>
      <c r="F762" s="207">
        <v>0</v>
      </c>
      <c r="G762" s="207"/>
      <c r="H762" s="207">
        <v>0</v>
      </c>
      <c r="I762" s="207">
        <v>5</v>
      </c>
      <c r="J762" s="207">
        <v>5</v>
      </c>
      <c r="K762" s="207">
        <v>5</v>
      </c>
      <c r="L762" s="207">
        <v>5</v>
      </c>
      <c r="M762" s="207">
        <v>8</v>
      </c>
      <c r="N762" s="207">
        <v>8</v>
      </c>
      <c r="O762" s="207">
        <v>8</v>
      </c>
      <c r="P762" s="207">
        <v>8</v>
      </c>
      <c r="Q762" s="207">
        <v>5</v>
      </c>
      <c r="R762" s="207">
        <v>5</v>
      </c>
      <c r="S762" s="207">
        <v>0</v>
      </c>
      <c r="T762" s="207">
        <v>0</v>
      </c>
      <c r="U762" s="207">
        <v>2</v>
      </c>
      <c r="V762" s="207">
        <v>3</v>
      </c>
      <c r="W762" s="207">
        <v>7</v>
      </c>
      <c r="X762" s="207">
        <v>0</v>
      </c>
      <c r="Y762" s="207">
        <v>10</v>
      </c>
      <c r="Z762" s="207">
        <v>3</v>
      </c>
      <c r="AA762" s="207">
        <v>1</v>
      </c>
      <c r="AB762" s="207">
        <v>2</v>
      </c>
      <c r="AC762" s="207">
        <v>5</v>
      </c>
      <c r="AD762" s="207">
        <v>3</v>
      </c>
      <c r="AE762" s="207">
        <v>1</v>
      </c>
      <c r="AF762" s="207">
        <v>0</v>
      </c>
      <c r="AG762" s="207">
        <v>10</v>
      </c>
      <c r="AH762" s="207">
        <v>0</v>
      </c>
      <c r="AI762" s="207">
        <v>1</v>
      </c>
      <c r="AJ762" s="207">
        <v>3</v>
      </c>
    </row>
    <row r="763" spans="1:36" s="39" customFormat="1" ht="10.199999999999999" x14ac:dyDescent="0.2">
      <c r="A763" s="39" t="s">
        <v>92</v>
      </c>
      <c r="B763" s="39" t="s">
        <v>128</v>
      </c>
      <c r="C763" s="39" t="s">
        <v>133</v>
      </c>
      <c r="D763" s="14" t="s">
        <v>338</v>
      </c>
      <c r="E763" s="39">
        <v>0</v>
      </c>
      <c r="F763" s="39">
        <v>0</v>
      </c>
      <c r="H763" s="39">
        <v>0</v>
      </c>
      <c r="I763" s="39">
        <v>0</v>
      </c>
      <c r="J763" s="39">
        <v>0</v>
      </c>
      <c r="K763" s="39">
        <v>0</v>
      </c>
      <c r="L763" s="39">
        <v>0</v>
      </c>
      <c r="M763" s="39">
        <v>2</v>
      </c>
      <c r="N763" s="39">
        <v>2</v>
      </c>
      <c r="O763" s="39">
        <v>2</v>
      </c>
      <c r="P763" s="39">
        <v>2</v>
      </c>
      <c r="Q763" s="39">
        <v>1</v>
      </c>
      <c r="R763" s="39">
        <v>1</v>
      </c>
      <c r="S763" s="39">
        <v>0</v>
      </c>
      <c r="T763" s="39">
        <v>0</v>
      </c>
      <c r="U763" s="39">
        <v>0</v>
      </c>
      <c r="V763" s="39">
        <v>0</v>
      </c>
      <c r="W763" s="39">
        <v>0</v>
      </c>
      <c r="X763" s="39">
        <v>0</v>
      </c>
      <c r="Y763" s="39">
        <v>0</v>
      </c>
      <c r="Z763" s="39">
        <v>0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0</v>
      </c>
      <c r="AI763" s="39">
        <v>0</v>
      </c>
      <c r="AJ763" s="39">
        <v>0</v>
      </c>
    </row>
    <row r="764" spans="1:36" s="39" customFormat="1" ht="10.199999999999999" x14ac:dyDescent="0.2">
      <c r="A764" s="39" t="s">
        <v>92</v>
      </c>
      <c r="B764" s="39" t="s">
        <v>128</v>
      </c>
      <c r="C764" s="39" t="s">
        <v>133</v>
      </c>
      <c r="D764" s="14" t="s">
        <v>460</v>
      </c>
      <c r="E764" s="39">
        <v>0</v>
      </c>
      <c r="F764" s="39">
        <v>0</v>
      </c>
      <c r="H764" s="39">
        <v>0</v>
      </c>
      <c r="I764" s="39">
        <v>0</v>
      </c>
      <c r="J764" s="39">
        <v>0</v>
      </c>
      <c r="K764" s="39">
        <v>0</v>
      </c>
      <c r="L764" s="39">
        <v>0</v>
      </c>
      <c r="M764" s="39">
        <v>0</v>
      </c>
      <c r="N764" s="39">
        <v>0</v>
      </c>
      <c r="O764" s="39">
        <v>0</v>
      </c>
      <c r="P764" s="39">
        <v>0</v>
      </c>
      <c r="Q764" s="39">
        <v>0</v>
      </c>
      <c r="R764" s="39">
        <v>0</v>
      </c>
      <c r="S764" s="39">
        <v>0</v>
      </c>
      <c r="T764" s="39">
        <v>0</v>
      </c>
      <c r="U764" s="39">
        <v>0</v>
      </c>
      <c r="V764" s="39">
        <v>1</v>
      </c>
      <c r="W764" s="39">
        <v>0</v>
      </c>
      <c r="X764" s="39">
        <v>0</v>
      </c>
      <c r="Y764" s="39">
        <v>1</v>
      </c>
      <c r="Z764" s="39">
        <v>0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1</v>
      </c>
      <c r="AG764" s="39">
        <v>4</v>
      </c>
      <c r="AH764" s="39">
        <v>0</v>
      </c>
      <c r="AI764" s="39">
        <v>0</v>
      </c>
      <c r="AJ764" s="39">
        <v>0</v>
      </c>
    </row>
    <row r="765" spans="1:36" s="39" customFormat="1" ht="10.199999999999999" x14ac:dyDescent="0.2">
      <c r="A765" s="39" t="s">
        <v>92</v>
      </c>
      <c r="B765" s="39" t="s">
        <v>128</v>
      </c>
      <c r="C765" s="39" t="s">
        <v>133</v>
      </c>
      <c r="D765" s="14" t="s">
        <v>478</v>
      </c>
      <c r="E765" s="39">
        <v>0</v>
      </c>
      <c r="F765" s="39">
        <v>0</v>
      </c>
      <c r="H765" s="39">
        <v>0</v>
      </c>
      <c r="I765" s="39">
        <v>0</v>
      </c>
      <c r="J765" s="39">
        <v>0</v>
      </c>
      <c r="K765" s="39">
        <v>0</v>
      </c>
      <c r="L765" s="39">
        <v>0</v>
      </c>
      <c r="M765" s="39">
        <v>0</v>
      </c>
      <c r="N765" s="39">
        <v>0</v>
      </c>
      <c r="O765" s="39">
        <v>0</v>
      </c>
      <c r="P765" s="39">
        <v>0</v>
      </c>
      <c r="Q765" s="39">
        <v>1</v>
      </c>
      <c r="R765" s="39">
        <v>1</v>
      </c>
      <c r="S765" s="39">
        <v>0</v>
      </c>
      <c r="T765" s="39">
        <v>0</v>
      </c>
      <c r="U765" s="39">
        <v>0</v>
      </c>
      <c r="V765" s="39">
        <v>0</v>
      </c>
      <c r="W765" s="39">
        <v>0</v>
      </c>
      <c r="X765" s="39">
        <v>0</v>
      </c>
      <c r="Y765" s="39">
        <v>0</v>
      </c>
      <c r="Z765" s="39">
        <v>0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0</v>
      </c>
      <c r="AI765" s="39">
        <v>0</v>
      </c>
      <c r="AJ765" s="39">
        <v>1</v>
      </c>
    </row>
    <row r="766" spans="1:36" s="39" customFormat="1" ht="10.199999999999999" x14ac:dyDescent="0.2">
      <c r="A766" s="39" t="s">
        <v>92</v>
      </c>
      <c r="B766" s="39" t="s">
        <v>128</v>
      </c>
      <c r="C766" s="39" t="s">
        <v>133</v>
      </c>
      <c r="D766" s="14" t="s">
        <v>721</v>
      </c>
      <c r="E766" s="39">
        <v>0</v>
      </c>
      <c r="F766" s="39">
        <v>0</v>
      </c>
      <c r="H766" s="39">
        <v>0</v>
      </c>
      <c r="I766" s="39">
        <v>0</v>
      </c>
      <c r="J766" s="39">
        <v>0</v>
      </c>
      <c r="K766" s="39">
        <v>0</v>
      </c>
      <c r="L766" s="39">
        <v>0</v>
      </c>
      <c r="M766" s="39">
        <v>0</v>
      </c>
      <c r="N766" s="39">
        <v>0</v>
      </c>
      <c r="O766" s="39">
        <v>0</v>
      </c>
      <c r="P766" s="39">
        <v>0</v>
      </c>
      <c r="Q766" s="39">
        <v>1</v>
      </c>
      <c r="R766" s="39">
        <v>1</v>
      </c>
      <c r="S766" s="39">
        <v>0</v>
      </c>
      <c r="T766" s="39">
        <v>0</v>
      </c>
      <c r="U766" s="39">
        <v>1</v>
      </c>
      <c r="V766" s="39">
        <v>1</v>
      </c>
      <c r="W766" s="39">
        <v>1</v>
      </c>
      <c r="X766" s="39">
        <v>0</v>
      </c>
      <c r="Y766" s="39">
        <v>0</v>
      </c>
      <c r="Z766" s="39">
        <v>0</v>
      </c>
      <c r="AA766" s="39">
        <v>0</v>
      </c>
      <c r="AB766" s="39">
        <v>0</v>
      </c>
      <c r="AC766" s="39">
        <v>1</v>
      </c>
      <c r="AD766" s="39">
        <v>1</v>
      </c>
      <c r="AE766" s="39">
        <v>5</v>
      </c>
      <c r="AF766" s="39">
        <v>0</v>
      </c>
      <c r="AG766" s="39">
        <v>0</v>
      </c>
      <c r="AH766" s="39">
        <v>0</v>
      </c>
      <c r="AI766" s="39">
        <v>0</v>
      </c>
      <c r="AJ766" s="39">
        <v>0</v>
      </c>
    </row>
    <row r="767" spans="1:36" s="39" customFormat="1" ht="10.199999999999999" x14ac:dyDescent="0.3">
      <c r="A767" s="39" t="s">
        <v>92</v>
      </c>
      <c r="B767" s="39" t="s">
        <v>128</v>
      </c>
      <c r="C767" s="207" t="s">
        <v>610</v>
      </c>
      <c r="D767" s="207"/>
      <c r="E767" s="207">
        <v>0</v>
      </c>
      <c r="F767" s="207">
        <v>0</v>
      </c>
      <c r="G767" s="207"/>
      <c r="H767" s="207">
        <v>0</v>
      </c>
      <c r="I767" s="207">
        <v>0</v>
      </c>
      <c r="J767" s="207">
        <v>0</v>
      </c>
      <c r="K767" s="207">
        <v>0</v>
      </c>
      <c r="L767" s="207">
        <v>0</v>
      </c>
      <c r="M767" s="207">
        <v>2</v>
      </c>
      <c r="N767" s="207">
        <v>2</v>
      </c>
      <c r="O767" s="207">
        <v>2</v>
      </c>
      <c r="P767" s="207">
        <v>2</v>
      </c>
      <c r="Q767" s="207">
        <v>3</v>
      </c>
      <c r="R767" s="207">
        <v>3</v>
      </c>
      <c r="S767" s="207">
        <v>0</v>
      </c>
      <c r="T767" s="207">
        <v>0</v>
      </c>
      <c r="U767" s="207">
        <v>1</v>
      </c>
      <c r="V767" s="207">
        <v>2</v>
      </c>
      <c r="W767" s="207">
        <v>1</v>
      </c>
      <c r="X767" s="207">
        <v>0</v>
      </c>
      <c r="Y767" s="207">
        <v>1</v>
      </c>
      <c r="Z767" s="207">
        <v>0</v>
      </c>
      <c r="AA767" s="207">
        <v>0</v>
      </c>
      <c r="AB767" s="207">
        <v>0</v>
      </c>
      <c r="AC767" s="207">
        <v>1</v>
      </c>
      <c r="AD767" s="207">
        <v>1</v>
      </c>
      <c r="AE767" s="207">
        <v>5</v>
      </c>
      <c r="AF767" s="207">
        <v>1</v>
      </c>
      <c r="AG767" s="207">
        <v>4</v>
      </c>
      <c r="AH767" s="207">
        <v>0</v>
      </c>
      <c r="AI767" s="207">
        <v>0</v>
      </c>
      <c r="AJ767" s="207">
        <v>1</v>
      </c>
    </row>
    <row r="768" spans="1:36" s="39" customFormat="1" ht="10.199999999999999" x14ac:dyDescent="0.2">
      <c r="A768" s="39" t="s">
        <v>92</v>
      </c>
      <c r="B768" s="39" t="s">
        <v>128</v>
      </c>
      <c r="C768" s="39" t="s">
        <v>207</v>
      </c>
      <c r="D768" s="14" t="s">
        <v>338</v>
      </c>
      <c r="E768" s="39">
        <v>0</v>
      </c>
      <c r="F768" s="39">
        <v>0</v>
      </c>
      <c r="H768" s="39">
        <v>0</v>
      </c>
      <c r="I768" s="39">
        <v>2</v>
      </c>
      <c r="J768" s="39">
        <v>2</v>
      </c>
      <c r="K768" s="39">
        <v>2</v>
      </c>
      <c r="L768" s="39">
        <v>2</v>
      </c>
      <c r="M768" s="39">
        <v>2</v>
      </c>
      <c r="N768" s="39">
        <v>2</v>
      </c>
      <c r="O768" s="39">
        <v>2</v>
      </c>
      <c r="P768" s="39">
        <v>2</v>
      </c>
      <c r="Q768" s="39">
        <v>4</v>
      </c>
      <c r="R768" s="39">
        <v>4</v>
      </c>
      <c r="S768" s="39">
        <v>0</v>
      </c>
      <c r="T768" s="39">
        <v>0</v>
      </c>
      <c r="U768" s="39">
        <v>3</v>
      </c>
      <c r="V768" s="39">
        <v>5</v>
      </c>
      <c r="W768" s="39">
        <v>5</v>
      </c>
      <c r="X768" s="39">
        <v>0</v>
      </c>
      <c r="Y768" s="39">
        <v>2</v>
      </c>
      <c r="Z768" s="39">
        <v>4</v>
      </c>
      <c r="AA768" s="39">
        <v>5</v>
      </c>
      <c r="AB768" s="39">
        <v>5</v>
      </c>
      <c r="AC768" s="39">
        <v>1</v>
      </c>
      <c r="AD768" s="39">
        <v>1</v>
      </c>
      <c r="AE768" s="39">
        <v>0</v>
      </c>
      <c r="AF768" s="39">
        <v>0</v>
      </c>
      <c r="AG768" s="39">
        <v>0</v>
      </c>
      <c r="AH768" s="39">
        <v>0</v>
      </c>
      <c r="AI768" s="39">
        <v>0</v>
      </c>
      <c r="AJ768" s="39">
        <v>2</v>
      </c>
    </row>
    <row r="769" spans="1:36" s="39" customFormat="1" ht="10.199999999999999" x14ac:dyDescent="0.2">
      <c r="A769" s="39" t="s">
        <v>92</v>
      </c>
      <c r="B769" s="39" t="s">
        <v>128</v>
      </c>
      <c r="C769" s="39" t="s">
        <v>207</v>
      </c>
      <c r="D769" s="14" t="s">
        <v>460</v>
      </c>
      <c r="E769" s="39">
        <v>1</v>
      </c>
      <c r="F769" s="39">
        <v>0</v>
      </c>
      <c r="H769" s="39">
        <v>1</v>
      </c>
      <c r="I769" s="39">
        <v>3</v>
      </c>
      <c r="J769" s="39">
        <v>3</v>
      </c>
      <c r="K769" s="39">
        <v>3</v>
      </c>
      <c r="L769" s="39">
        <v>3</v>
      </c>
      <c r="M769" s="39">
        <v>3</v>
      </c>
      <c r="N769" s="39">
        <v>3</v>
      </c>
      <c r="O769" s="39">
        <v>2</v>
      </c>
      <c r="P769" s="39">
        <v>3</v>
      </c>
      <c r="Q769" s="39">
        <v>2</v>
      </c>
      <c r="R769" s="39">
        <v>2</v>
      </c>
      <c r="S769" s="39">
        <v>0</v>
      </c>
      <c r="T769" s="39">
        <v>0</v>
      </c>
      <c r="U769" s="39">
        <v>5</v>
      </c>
      <c r="V769" s="39">
        <v>4</v>
      </c>
      <c r="W769" s="39">
        <v>5</v>
      </c>
      <c r="X769" s="39">
        <v>0</v>
      </c>
      <c r="Y769" s="39">
        <v>4</v>
      </c>
      <c r="Z769" s="39">
        <v>2</v>
      </c>
      <c r="AA769" s="39">
        <v>2</v>
      </c>
      <c r="AB769" s="39">
        <v>1</v>
      </c>
      <c r="AC769" s="39">
        <v>0</v>
      </c>
      <c r="AD769" s="39">
        <v>0</v>
      </c>
      <c r="AE769" s="39">
        <v>0</v>
      </c>
      <c r="AF769" s="39">
        <v>0</v>
      </c>
      <c r="AG769" s="39">
        <v>4</v>
      </c>
      <c r="AH769" s="39">
        <v>0</v>
      </c>
      <c r="AI769" s="39">
        <v>0</v>
      </c>
      <c r="AJ769" s="39">
        <v>1</v>
      </c>
    </row>
    <row r="770" spans="1:36" s="39" customFormat="1" ht="10.199999999999999" x14ac:dyDescent="0.2">
      <c r="A770" s="39" t="s">
        <v>92</v>
      </c>
      <c r="B770" s="39" t="s">
        <v>128</v>
      </c>
      <c r="C770" s="39" t="s">
        <v>207</v>
      </c>
      <c r="D770" s="14" t="s">
        <v>478</v>
      </c>
      <c r="E770" s="39">
        <v>0</v>
      </c>
      <c r="F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2</v>
      </c>
      <c r="N770" s="39">
        <v>2</v>
      </c>
      <c r="O770" s="39">
        <v>2</v>
      </c>
      <c r="P770" s="39">
        <v>2</v>
      </c>
      <c r="Q770" s="39">
        <v>2</v>
      </c>
      <c r="R770" s="39">
        <v>2</v>
      </c>
      <c r="S770" s="39">
        <v>0</v>
      </c>
      <c r="T770" s="39">
        <v>0</v>
      </c>
      <c r="U770" s="39">
        <v>1</v>
      </c>
      <c r="V770" s="39">
        <v>1</v>
      </c>
      <c r="W770" s="39">
        <v>1</v>
      </c>
      <c r="X770" s="39">
        <v>0</v>
      </c>
      <c r="Y770" s="39">
        <v>3</v>
      </c>
      <c r="Z770" s="39">
        <v>1</v>
      </c>
      <c r="AA770" s="39">
        <v>1</v>
      </c>
      <c r="AB770" s="39">
        <v>1</v>
      </c>
      <c r="AC770" s="39">
        <v>0</v>
      </c>
      <c r="AD770" s="39">
        <v>0</v>
      </c>
      <c r="AE770" s="39">
        <v>3</v>
      </c>
      <c r="AF770" s="39">
        <v>0</v>
      </c>
      <c r="AG770" s="39">
        <v>2</v>
      </c>
      <c r="AH770" s="39">
        <v>0</v>
      </c>
      <c r="AI770" s="39">
        <v>0</v>
      </c>
      <c r="AJ770" s="39">
        <v>1</v>
      </c>
    </row>
    <row r="771" spans="1:36" s="39" customFormat="1" ht="10.199999999999999" x14ac:dyDescent="0.2">
      <c r="A771" s="39" t="s">
        <v>92</v>
      </c>
      <c r="B771" s="39" t="s">
        <v>128</v>
      </c>
      <c r="C771" s="39" t="s">
        <v>207</v>
      </c>
      <c r="D771" s="14" t="s">
        <v>721</v>
      </c>
      <c r="E771" s="39">
        <v>0</v>
      </c>
      <c r="F771" s="39">
        <v>0</v>
      </c>
      <c r="H771" s="39">
        <v>0</v>
      </c>
      <c r="I771" s="39">
        <v>1</v>
      </c>
      <c r="J771" s="39">
        <v>1</v>
      </c>
      <c r="K771" s="39">
        <v>1</v>
      </c>
      <c r="L771" s="39">
        <v>1</v>
      </c>
      <c r="M771" s="39">
        <v>1</v>
      </c>
      <c r="N771" s="39">
        <v>1</v>
      </c>
      <c r="O771" s="39">
        <v>1</v>
      </c>
      <c r="P771" s="39">
        <v>1</v>
      </c>
      <c r="Q771" s="39">
        <v>2</v>
      </c>
      <c r="R771" s="39">
        <v>2</v>
      </c>
      <c r="S771" s="39">
        <v>0</v>
      </c>
      <c r="T771" s="39">
        <v>0</v>
      </c>
      <c r="U771" s="39">
        <v>0</v>
      </c>
      <c r="V771" s="39">
        <v>0</v>
      </c>
      <c r="W771" s="39">
        <v>0</v>
      </c>
      <c r="X771" s="39">
        <v>0</v>
      </c>
      <c r="Y771" s="39">
        <v>0</v>
      </c>
      <c r="Z771" s="39">
        <v>0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0</v>
      </c>
      <c r="AI771" s="39">
        <v>0</v>
      </c>
      <c r="AJ771" s="39">
        <v>0</v>
      </c>
    </row>
    <row r="772" spans="1:36" s="39" customFormat="1" ht="10.199999999999999" x14ac:dyDescent="0.3">
      <c r="A772" s="39" t="s">
        <v>92</v>
      </c>
      <c r="B772" s="39" t="s">
        <v>128</v>
      </c>
      <c r="C772" s="207" t="s">
        <v>611</v>
      </c>
      <c r="D772" s="207"/>
      <c r="E772" s="207">
        <v>1</v>
      </c>
      <c r="F772" s="207">
        <v>0</v>
      </c>
      <c r="G772" s="207"/>
      <c r="H772" s="207">
        <v>1</v>
      </c>
      <c r="I772" s="207">
        <v>6</v>
      </c>
      <c r="J772" s="207">
        <v>6</v>
      </c>
      <c r="K772" s="207">
        <v>6</v>
      </c>
      <c r="L772" s="207">
        <v>6</v>
      </c>
      <c r="M772" s="207">
        <v>8</v>
      </c>
      <c r="N772" s="207">
        <v>8</v>
      </c>
      <c r="O772" s="207">
        <v>7</v>
      </c>
      <c r="P772" s="207">
        <v>8</v>
      </c>
      <c r="Q772" s="207">
        <v>10</v>
      </c>
      <c r="R772" s="207">
        <v>10</v>
      </c>
      <c r="S772" s="207">
        <v>0</v>
      </c>
      <c r="T772" s="207">
        <v>0</v>
      </c>
      <c r="U772" s="207">
        <v>9</v>
      </c>
      <c r="V772" s="207">
        <v>10</v>
      </c>
      <c r="W772" s="207">
        <v>11</v>
      </c>
      <c r="X772" s="207">
        <v>0</v>
      </c>
      <c r="Y772" s="207">
        <v>9</v>
      </c>
      <c r="Z772" s="207">
        <v>7</v>
      </c>
      <c r="AA772" s="207">
        <v>8</v>
      </c>
      <c r="AB772" s="207">
        <v>7</v>
      </c>
      <c r="AC772" s="207">
        <v>1</v>
      </c>
      <c r="AD772" s="207">
        <v>1</v>
      </c>
      <c r="AE772" s="207">
        <v>3</v>
      </c>
      <c r="AF772" s="207">
        <v>0</v>
      </c>
      <c r="AG772" s="207">
        <v>6</v>
      </c>
      <c r="AH772" s="207">
        <v>0</v>
      </c>
      <c r="AI772" s="207">
        <v>0</v>
      </c>
      <c r="AJ772" s="207">
        <v>4</v>
      </c>
    </row>
    <row r="773" spans="1:36" s="39" customFormat="1" ht="10.199999999999999" x14ac:dyDescent="0.2">
      <c r="A773" s="39" t="s">
        <v>92</v>
      </c>
      <c r="B773" s="39" t="s">
        <v>128</v>
      </c>
      <c r="C773" s="39" t="s">
        <v>217</v>
      </c>
      <c r="D773" s="14" t="s">
        <v>338</v>
      </c>
      <c r="E773" s="39">
        <v>0</v>
      </c>
      <c r="F773" s="39">
        <v>0</v>
      </c>
      <c r="H773" s="39">
        <v>0</v>
      </c>
      <c r="I773" s="39">
        <v>5</v>
      </c>
      <c r="J773" s="39">
        <v>5</v>
      </c>
      <c r="K773" s="39">
        <v>5</v>
      </c>
      <c r="L773" s="39">
        <v>5</v>
      </c>
      <c r="M773" s="39">
        <v>7</v>
      </c>
      <c r="N773" s="39">
        <v>7</v>
      </c>
      <c r="O773" s="39">
        <v>7</v>
      </c>
      <c r="P773" s="39">
        <v>7</v>
      </c>
      <c r="Q773" s="39">
        <v>4</v>
      </c>
      <c r="R773" s="39">
        <v>4</v>
      </c>
      <c r="S773" s="39">
        <v>0</v>
      </c>
      <c r="T773" s="39">
        <v>0</v>
      </c>
      <c r="U773" s="39">
        <v>6</v>
      </c>
      <c r="V773" s="39">
        <v>5</v>
      </c>
      <c r="W773" s="39">
        <v>5</v>
      </c>
      <c r="X773" s="39">
        <v>0</v>
      </c>
      <c r="Y773" s="39">
        <v>4</v>
      </c>
      <c r="Z773" s="39">
        <v>1</v>
      </c>
      <c r="AA773" s="39">
        <v>4</v>
      </c>
      <c r="AB773" s="39">
        <v>3</v>
      </c>
      <c r="AC773" s="39">
        <v>4</v>
      </c>
      <c r="AD773" s="39">
        <v>3</v>
      </c>
      <c r="AE773" s="39">
        <v>0</v>
      </c>
      <c r="AF773" s="39">
        <v>0</v>
      </c>
      <c r="AG773" s="39">
        <v>0</v>
      </c>
      <c r="AH773" s="39">
        <v>0</v>
      </c>
      <c r="AI773" s="39">
        <v>0</v>
      </c>
      <c r="AJ773" s="39">
        <v>0</v>
      </c>
    </row>
    <row r="774" spans="1:36" s="39" customFormat="1" ht="10.199999999999999" x14ac:dyDescent="0.2">
      <c r="A774" s="39" t="s">
        <v>92</v>
      </c>
      <c r="B774" s="39" t="s">
        <v>128</v>
      </c>
      <c r="C774" s="39" t="s">
        <v>217</v>
      </c>
      <c r="D774" s="14" t="s">
        <v>460</v>
      </c>
      <c r="E774" s="39">
        <v>1</v>
      </c>
      <c r="F774" s="39">
        <v>0</v>
      </c>
      <c r="H774" s="39">
        <v>1</v>
      </c>
      <c r="I774" s="39">
        <v>1</v>
      </c>
      <c r="J774" s="39">
        <v>1</v>
      </c>
      <c r="K774" s="39">
        <v>1</v>
      </c>
      <c r="L774" s="39">
        <v>1</v>
      </c>
      <c r="M774" s="39">
        <v>3</v>
      </c>
      <c r="N774" s="39">
        <v>3</v>
      </c>
      <c r="O774" s="39">
        <v>3</v>
      </c>
      <c r="P774" s="39">
        <v>3</v>
      </c>
      <c r="Q774" s="39">
        <v>1</v>
      </c>
      <c r="R774" s="39">
        <v>1</v>
      </c>
      <c r="S774" s="39">
        <v>0</v>
      </c>
      <c r="T774" s="39">
        <v>0</v>
      </c>
      <c r="U774" s="39">
        <v>2</v>
      </c>
      <c r="V774" s="39">
        <v>1</v>
      </c>
      <c r="W774" s="39">
        <v>2</v>
      </c>
      <c r="X774" s="39">
        <v>0</v>
      </c>
      <c r="Y774" s="39">
        <v>6</v>
      </c>
      <c r="Z774" s="39">
        <v>1</v>
      </c>
      <c r="AA774" s="39">
        <v>4</v>
      </c>
      <c r="AB774" s="39">
        <v>4</v>
      </c>
      <c r="AC774" s="39">
        <v>2</v>
      </c>
      <c r="AD774" s="39">
        <v>1</v>
      </c>
      <c r="AE774" s="39">
        <v>0</v>
      </c>
      <c r="AF774" s="39">
        <v>0</v>
      </c>
      <c r="AG774" s="39">
        <v>21</v>
      </c>
      <c r="AH774" s="39">
        <v>0</v>
      </c>
      <c r="AI774" s="39">
        <v>0</v>
      </c>
      <c r="AJ774" s="39">
        <v>1</v>
      </c>
    </row>
    <row r="775" spans="1:36" s="39" customFormat="1" ht="10.199999999999999" x14ac:dyDescent="0.2">
      <c r="A775" s="39" t="s">
        <v>92</v>
      </c>
      <c r="B775" s="39" t="s">
        <v>128</v>
      </c>
      <c r="C775" s="39" t="s">
        <v>217</v>
      </c>
      <c r="D775" s="14" t="s">
        <v>478</v>
      </c>
      <c r="E775" s="39">
        <v>0</v>
      </c>
      <c r="F775" s="39">
        <v>0</v>
      </c>
      <c r="H775" s="39">
        <v>0</v>
      </c>
      <c r="I775" s="39">
        <v>3</v>
      </c>
      <c r="J775" s="39">
        <v>3</v>
      </c>
      <c r="K775" s="39">
        <v>3</v>
      </c>
      <c r="L775" s="39">
        <v>3</v>
      </c>
      <c r="M775" s="39">
        <v>1</v>
      </c>
      <c r="N775" s="39">
        <v>1</v>
      </c>
      <c r="O775" s="39">
        <v>1</v>
      </c>
      <c r="P775" s="39">
        <v>1</v>
      </c>
      <c r="Q775" s="39">
        <v>1</v>
      </c>
      <c r="R775" s="39">
        <v>1</v>
      </c>
      <c r="S775" s="39">
        <v>0</v>
      </c>
      <c r="T775" s="39">
        <v>0</v>
      </c>
      <c r="U775" s="39">
        <v>3</v>
      </c>
      <c r="V775" s="39">
        <v>3</v>
      </c>
      <c r="W775" s="39">
        <v>3</v>
      </c>
      <c r="X775" s="39">
        <v>0</v>
      </c>
      <c r="Y775" s="39">
        <v>4</v>
      </c>
      <c r="Z775" s="39">
        <v>1</v>
      </c>
      <c r="AA775" s="39">
        <v>3</v>
      </c>
      <c r="AB775" s="39">
        <v>2</v>
      </c>
      <c r="AC775" s="39">
        <v>1</v>
      </c>
      <c r="AD775" s="39">
        <v>1</v>
      </c>
      <c r="AE775" s="39">
        <v>0</v>
      </c>
      <c r="AF775" s="39">
        <v>0</v>
      </c>
      <c r="AG775" s="39">
        <v>0</v>
      </c>
      <c r="AH775" s="39">
        <v>0</v>
      </c>
      <c r="AI775" s="39">
        <v>0</v>
      </c>
      <c r="AJ775" s="39">
        <v>4</v>
      </c>
    </row>
    <row r="776" spans="1:36" s="39" customFormat="1" ht="10.199999999999999" x14ac:dyDescent="0.3">
      <c r="A776" s="39" t="s">
        <v>92</v>
      </c>
      <c r="B776" s="39" t="s">
        <v>128</v>
      </c>
      <c r="C776" s="207" t="s">
        <v>612</v>
      </c>
      <c r="D776" s="207"/>
      <c r="E776" s="207">
        <v>1</v>
      </c>
      <c r="F776" s="207">
        <v>0</v>
      </c>
      <c r="G776" s="207"/>
      <c r="H776" s="207">
        <v>1</v>
      </c>
      <c r="I776" s="207">
        <v>9</v>
      </c>
      <c r="J776" s="207">
        <v>9</v>
      </c>
      <c r="K776" s="207">
        <v>9</v>
      </c>
      <c r="L776" s="207">
        <v>9</v>
      </c>
      <c r="M776" s="207">
        <v>11</v>
      </c>
      <c r="N776" s="207">
        <v>11</v>
      </c>
      <c r="O776" s="207">
        <v>11</v>
      </c>
      <c r="P776" s="207">
        <v>11</v>
      </c>
      <c r="Q776" s="207">
        <v>6</v>
      </c>
      <c r="R776" s="207">
        <v>6</v>
      </c>
      <c r="S776" s="207">
        <v>0</v>
      </c>
      <c r="T776" s="207">
        <v>0</v>
      </c>
      <c r="U776" s="207">
        <v>11</v>
      </c>
      <c r="V776" s="207">
        <v>9</v>
      </c>
      <c r="W776" s="207">
        <v>10</v>
      </c>
      <c r="X776" s="207">
        <v>0</v>
      </c>
      <c r="Y776" s="207">
        <v>14</v>
      </c>
      <c r="Z776" s="207">
        <v>3</v>
      </c>
      <c r="AA776" s="207">
        <v>11</v>
      </c>
      <c r="AB776" s="207">
        <v>9</v>
      </c>
      <c r="AC776" s="207">
        <v>7</v>
      </c>
      <c r="AD776" s="207">
        <v>5</v>
      </c>
      <c r="AE776" s="207">
        <v>0</v>
      </c>
      <c r="AF776" s="207">
        <v>0</v>
      </c>
      <c r="AG776" s="207">
        <v>21</v>
      </c>
      <c r="AH776" s="207">
        <v>0</v>
      </c>
      <c r="AI776" s="207">
        <v>0</v>
      </c>
      <c r="AJ776" s="207">
        <v>5</v>
      </c>
    </row>
    <row r="777" spans="1:36" s="39" customFormat="1" ht="10.199999999999999" x14ac:dyDescent="0.2">
      <c r="A777" s="39" t="s">
        <v>92</v>
      </c>
      <c r="B777" s="39" t="s">
        <v>128</v>
      </c>
      <c r="C777" s="39" t="s">
        <v>212</v>
      </c>
      <c r="D777" s="14" t="s">
        <v>338</v>
      </c>
      <c r="E777" s="39">
        <v>0</v>
      </c>
      <c r="F777" s="39">
        <v>0</v>
      </c>
      <c r="H777" s="39">
        <v>0</v>
      </c>
      <c r="I777" s="39">
        <v>1</v>
      </c>
      <c r="J777" s="39">
        <v>1</v>
      </c>
      <c r="K777" s="39">
        <v>1</v>
      </c>
      <c r="L777" s="39">
        <v>1</v>
      </c>
      <c r="M777" s="39">
        <v>1</v>
      </c>
      <c r="N777" s="39">
        <v>1</v>
      </c>
      <c r="O777" s="39">
        <v>1</v>
      </c>
      <c r="P777" s="39">
        <v>1</v>
      </c>
      <c r="Q777" s="39">
        <v>1</v>
      </c>
      <c r="R777" s="39">
        <v>1</v>
      </c>
      <c r="S777" s="39">
        <v>0</v>
      </c>
      <c r="T777" s="39">
        <v>0</v>
      </c>
      <c r="U777" s="39">
        <v>0</v>
      </c>
      <c r="V777" s="39">
        <v>0</v>
      </c>
      <c r="W777" s="39">
        <v>0</v>
      </c>
      <c r="X777" s="39">
        <v>0</v>
      </c>
      <c r="Y777" s="39">
        <v>1</v>
      </c>
      <c r="Z777" s="39">
        <v>0</v>
      </c>
      <c r="AA777" s="39">
        <v>1</v>
      </c>
      <c r="AB777" s="39">
        <v>1</v>
      </c>
      <c r="AC777" s="39">
        <v>1</v>
      </c>
      <c r="AD777" s="39">
        <v>0</v>
      </c>
      <c r="AE777" s="39">
        <v>0</v>
      </c>
      <c r="AF777" s="39">
        <v>0</v>
      </c>
      <c r="AG777" s="39">
        <v>0</v>
      </c>
      <c r="AH777" s="39">
        <v>0</v>
      </c>
      <c r="AI777" s="39">
        <v>0</v>
      </c>
      <c r="AJ777" s="39">
        <v>0</v>
      </c>
    </row>
    <row r="778" spans="1:36" s="39" customFormat="1" ht="10.199999999999999" x14ac:dyDescent="0.2">
      <c r="A778" s="39" t="s">
        <v>92</v>
      </c>
      <c r="B778" s="39" t="s">
        <v>128</v>
      </c>
      <c r="C778" s="39" t="s">
        <v>212</v>
      </c>
      <c r="D778" s="14" t="s">
        <v>460</v>
      </c>
      <c r="E778" s="39">
        <v>0</v>
      </c>
      <c r="F778" s="39">
        <v>0</v>
      </c>
      <c r="H778" s="39">
        <v>1</v>
      </c>
      <c r="I778" s="39">
        <v>3</v>
      </c>
      <c r="J778" s="39">
        <v>3</v>
      </c>
      <c r="K778" s="39">
        <v>3</v>
      </c>
      <c r="L778" s="39">
        <v>1</v>
      </c>
      <c r="M778" s="39">
        <v>1</v>
      </c>
      <c r="N778" s="39">
        <v>1</v>
      </c>
      <c r="O778" s="39">
        <v>1</v>
      </c>
      <c r="P778" s="39">
        <v>1</v>
      </c>
      <c r="Q778" s="39">
        <v>0</v>
      </c>
      <c r="R778" s="39">
        <v>0</v>
      </c>
      <c r="S778" s="39">
        <v>0</v>
      </c>
      <c r="T778" s="39">
        <v>0</v>
      </c>
      <c r="U778" s="39">
        <v>1</v>
      </c>
      <c r="V778" s="39">
        <v>1</v>
      </c>
      <c r="W778" s="39">
        <v>1</v>
      </c>
      <c r="X778" s="39">
        <v>0</v>
      </c>
      <c r="Y778" s="39">
        <v>1</v>
      </c>
      <c r="Z778" s="39">
        <v>1</v>
      </c>
      <c r="AA778" s="39">
        <v>1</v>
      </c>
      <c r="AB778" s="39">
        <v>1</v>
      </c>
      <c r="AC778" s="39">
        <v>1</v>
      </c>
      <c r="AD778" s="39">
        <v>0</v>
      </c>
      <c r="AE778" s="39">
        <v>0</v>
      </c>
      <c r="AF778" s="39">
        <v>0</v>
      </c>
      <c r="AG778" s="39">
        <v>8</v>
      </c>
      <c r="AH778" s="39">
        <v>0</v>
      </c>
      <c r="AI778" s="39">
        <v>0</v>
      </c>
      <c r="AJ778" s="39">
        <v>0</v>
      </c>
    </row>
    <row r="779" spans="1:36" s="39" customFormat="1" ht="10.199999999999999" x14ac:dyDescent="0.2">
      <c r="A779" s="39" t="s">
        <v>92</v>
      </c>
      <c r="B779" s="39" t="s">
        <v>128</v>
      </c>
      <c r="C779" s="39" t="s">
        <v>212</v>
      </c>
      <c r="D779" s="14" t="s">
        <v>478</v>
      </c>
      <c r="E779" s="39">
        <v>0</v>
      </c>
      <c r="F779" s="39">
        <v>0</v>
      </c>
      <c r="H779" s="39">
        <v>0</v>
      </c>
      <c r="I779" s="39">
        <v>2</v>
      </c>
      <c r="J779" s="39">
        <v>2</v>
      </c>
      <c r="K779" s="39">
        <v>2</v>
      </c>
      <c r="L779" s="39">
        <v>2</v>
      </c>
      <c r="M779" s="39">
        <v>1</v>
      </c>
      <c r="N779" s="39">
        <v>1</v>
      </c>
      <c r="O779" s="39">
        <v>0</v>
      </c>
      <c r="P779" s="39">
        <v>0</v>
      </c>
      <c r="Q779" s="39">
        <v>2</v>
      </c>
      <c r="R779" s="39">
        <v>2</v>
      </c>
      <c r="S779" s="39">
        <v>0</v>
      </c>
      <c r="T779" s="39">
        <v>0</v>
      </c>
      <c r="U779" s="39">
        <v>1</v>
      </c>
      <c r="V779" s="39">
        <v>0</v>
      </c>
      <c r="W779" s="39">
        <v>1</v>
      </c>
      <c r="X779" s="39">
        <v>0</v>
      </c>
      <c r="Y779" s="39">
        <v>1</v>
      </c>
      <c r="Z779" s="39">
        <v>0</v>
      </c>
      <c r="AA779" s="39">
        <v>2</v>
      </c>
      <c r="AB779" s="39">
        <v>1</v>
      </c>
      <c r="AC779" s="39">
        <v>3</v>
      </c>
      <c r="AD779" s="39">
        <v>0</v>
      </c>
      <c r="AE779" s="39">
        <v>0</v>
      </c>
      <c r="AF779" s="39">
        <v>0</v>
      </c>
      <c r="AG779" s="39">
        <v>0</v>
      </c>
      <c r="AH779" s="39">
        <v>0</v>
      </c>
      <c r="AI779" s="39">
        <v>0</v>
      </c>
      <c r="AJ779" s="39">
        <v>0</v>
      </c>
    </row>
    <row r="780" spans="1:36" s="39" customFormat="1" ht="10.199999999999999" x14ac:dyDescent="0.2">
      <c r="A780" s="39" t="s">
        <v>92</v>
      </c>
      <c r="B780" s="39" t="s">
        <v>128</v>
      </c>
      <c r="C780" s="39" t="s">
        <v>212</v>
      </c>
      <c r="D780" s="14" t="s">
        <v>721</v>
      </c>
      <c r="E780" s="39">
        <v>0</v>
      </c>
      <c r="F780" s="39">
        <v>0</v>
      </c>
      <c r="H780" s="39">
        <v>0</v>
      </c>
      <c r="I780" s="39">
        <v>1</v>
      </c>
      <c r="J780" s="39">
        <v>1</v>
      </c>
      <c r="K780" s="39">
        <v>1</v>
      </c>
      <c r="L780" s="39">
        <v>1</v>
      </c>
      <c r="M780" s="39">
        <v>0</v>
      </c>
      <c r="N780" s="39">
        <v>0</v>
      </c>
      <c r="O780" s="39">
        <v>0</v>
      </c>
      <c r="P780" s="39">
        <v>0</v>
      </c>
      <c r="Q780" s="39">
        <v>0</v>
      </c>
      <c r="R780" s="39">
        <v>0</v>
      </c>
      <c r="S780" s="39">
        <v>0</v>
      </c>
      <c r="T780" s="39">
        <v>0</v>
      </c>
      <c r="U780" s="39">
        <v>0</v>
      </c>
      <c r="V780" s="39">
        <v>0</v>
      </c>
      <c r="W780" s="39">
        <v>0</v>
      </c>
      <c r="X780" s="39">
        <v>0</v>
      </c>
      <c r="Y780" s="39">
        <v>1</v>
      </c>
      <c r="Z780" s="39">
        <v>0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28</v>
      </c>
      <c r="AH780" s="39">
        <v>0</v>
      </c>
      <c r="AI780" s="39">
        <v>0</v>
      </c>
      <c r="AJ780" s="39">
        <v>0</v>
      </c>
    </row>
    <row r="781" spans="1:36" s="39" customFormat="1" ht="10.199999999999999" x14ac:dyDescent="0.3">
      <c r="A781" s="39" t="s">
        <v>92</v>
      </c>
      <c r="B781" s="39" t="s">
        <v>128</v>
      </c>
      <c r="C781" s="207" t="s">
        <v>613</v>
      </c>
      <c r="D781" s="207"/>
      <c r="E781" s="207">
        <v>0</v>
      </c>
      <c r="F781" s="207">
        <v>0</v>
      </c>
      <c r="G781" s="207"/>
      <c r="H781" s="207">
        <v>1</v>
      </c>
      <c r="I781" s="207">
        <v>7</v>
      </c>
      <c r="J781" s="207">
        <v>7</v>
      </c>
      <c r="K781" s="207">
        <v>7</v>
      </c>
      <c r="L781" s="207">
        <v>5</v>
      </c>
      <c r="M781" s="207">
        <v>3</v>
      </c>
      <c r="N781" s="207">
        <v>3</v>
      </c>
      <c r="O781" s="207">
        <v>2</v>
      </c>
      <c r="P781" s="207">
        <v>2</v>
      </c>
      <c r="Q781" s="207">
        <v>3</v>
      </c>
      <c r="R781" s="207">
        <v>3</v>
      </c>
      <c r="S781" s="207">
        <v>0</v>
      </c>
      <c r="T781" s="207">
        <v>0</v>
      </c>
      <c r="U781" s="207">
        <v>2</v>
      </c>
      <c r="V781" s="207">
        <v>1</v>
      </c>
      <c r="W781" s="207">
        <v>2</v>
      </c>
      <c r="X781" s="207">
        <v>0</v>
      </c>
      <c r="Y781" s="207">
        <v>4</v>
      </c>
      <c r="Z781" s="207">
        <v>1</v>
      </c>
      <c r="AA781" s="207">
        <v>4</v>
      </c>
      <c r="AB781" s="207">
        <v>3</v>
      </c>
      <c r="AC781" s="207">
        <v>5</v>
      </c>
      <c r="AD781" s="207">
        <v>0</v>
      </c>
      <c r="AE781" s="207">
        <v>0</v>
      </c>
      <c r="AF781" s="207">
        <v>0</v>
      </c>
      <c r="AG781" s="207">
        <v>36</v>
      </c>
      <c r="AH781" s="207">
        <v>0</v>
      </c>
      <c r="AI781" s="207">
        <v>0</v>
      </c>
      <c r="AJ781" s="207">
        <v>0</v>
      </c>
    </row>
    <row r="782" spans="1:36" s="39" customFormat="1" ht="10.199999999999999" x14ac:dyDescent="0.2">
      <c r="A782" s="39" t="s">
        <v>92</v>
      </c>
      <c r="B782" s="39" t="s">
        <v>128</v>
      </c>
      <c r="C782" s="39" t="s">
        <v>192</v>
      </c>
      <c r="D782" s="14" t="s">
        <v>338</v>
      </c>
      <c r="E782" s="39">
        <v>1</v>
      </c>
      <c r="F782" s="39">
        <v>0</v>
      </c>
      <c r="H782" s="39">
        <v>0</v>
      </c>
      <c r="I782" s="39">
        <v>3</v>
      </c>
      <c r="J782" s="39">
        <v>3</v>
      </c>
      <c r="K782" s="39">
        <v>3</v>
      </c>
      <c r="L782" s="39">
        <v>3</v>
      </c>
      <c r="M782" s="39">
        <v>4</v>
      </c>
      <c r="N782" s="39">
        <v>7</v>
      </c>
      <c r="O782" s="39">
        <v>4</v>
      </c>
      <c r="P782" s="39">
        <v>4</v>
      </c>
      <c r="Q782" s="39">
        <v>3</v>
      </c>
      <c r="R782" s="39">
        <v>4</v>
      </c>
      <c r="S782" s="39">
        <v>0</v>
      </c>
      <c r="T782" s="39">
        <v>0</v>
      </c>
      <c r="U782" s="39">
        <v>6</v>
      </c>
      <c r="V782" s="39">
        <v>3</v>
      </c>
      <c r="W782" s="39">
        <v>3</v>
      </c>
      <c r="X782" s="39">
        <v>0</v>
      </c>
      <c r="Y782" s="39">
        <v>7</v>
      </c>
      <c r="Z782" s="39">
        <v>1</v>
      </c>
      <c r="AA782" s="39">
        <v>3</v>
      </c>
      <c r="AB782" s="39">
        <v>2</v>
      </c>
      <c r="AC782" s="39">
        <v>5</v>
      </c>
      <c r="AD782" s="39">
        <v>1</v>
      </c>
      <c r="AE782" s="39">
        <v>1</v>
      </c>
      <c r="AF782" s="39">
        <v>0</v>
      </c>
      <c r="AG782" s="39">
        <v>0</v>
      </c>
      <c r="AH782" s="39">
        <v>0</v>
      </c>
      <c r="AI782" s="39">
        <v>1</v>
      </c>
      <c r="AJ782" s="39">
        <v>1</v>
      </c>
    </row>
    <row r="783" spans="1:36" s="39" customFormat="1" ht="10.199999999999999" x14ac:dyDescent="0.2">
      <c r="A783" s="39" t="s">
        <v>92</v>
      </c>
      <c r="B783" s="39" t="s">
        <v>128</v>
      </c>
      <c r="C783" s="39" t="s">
        <v>192</v>
      </c>
      <c r="D783" s="14" t="s">
        <v>460</v>
      </c>
      <c r="E783" s="39">
        <v>1</v>
      </c>
      <c r="F783" s="39">
        <v>0</v>
      </c>
      <c r="H783" s="39">
        <v>1</v>
      </c>
      <c r="I783" s="39">
        <v>7</v>
      </c>
      <c r="J783" s="39">
        <v>7</v>
      </c>
      <c r="K783" s="39">
        <v>7</v>
      </c>
      <c r="L783" s="39">
        <v>7</v>
      </c>
      <c r="M783" s="39">
        <v>6</v>
      </c>
      <c r="N783" s="39">
        <v>4</v>
      </c>
      <c r="O783" s="39">
        <v>6</v>
      </c>
      <c r="P783" s="39">
        <v>7</v>
      </c>
      <c r="Q783" s="39">
        <v>6</v>
      </c>
      <c r="R783" s="39">
        <v>6</v>
      </c>
      <c r="S783" s="39">
        <v>0</v>
      </c>
      <c r="T783" s="39">
        <v>0</v>
      </c>
      <c r="U783" s="39">
        <v>5</v>
      </c>
      <c r="V783" s="39">
        <v>3</v>
      </c>
      <c r="W783" s="39">
        <v>4</v>
      </c>
      <c r="X783" s="39">
        <v>0</v>
      </c>
      <c r="Y783" s="39">
        <v>10</v>
      </c>
      <c r="Z783" s="39">
        <v>2</v>
      </c>
      <c r="AA783" s="39">
        <v>1</v>
      </c>
      <c r="AB783" s="39">
        <v>1</v>
      </c>
      <c r="AC783" s="39">
        <v>3</v>
      </c>
      <c r="AD783" s="39">
        <v>3</v>
      </c>
      <c r="AE783" s="39">
        <v>2</v>
      </c>
      <c r="AF783" s="39">
        <v>0</v>
      </c>
      <c r="AG783" s="39">
        <v>8</v>
      </c>
      <c r="AH783" s="39">
        <v>0</v>
      </c>
      <c r="AI783" s="39">
        <v>1</v>
      </c>
      <c r="AJ783" s="39">
        <v>3</v>
      </c>
    </row>
    <row r="784" spans="1:36" s="39" customFormat="1" ht="10.199999999999999" x14ac:dyDescent="0.2">
      <c r="A784" s="39" t="s">
        <v>92</v>
      </c>
      <c r="B784" s="39" t="s">
        <v>128</v>
      </c>
      <c r="C784" s="39" t="s">
        <v>192</v>
      </c>
      <c r="D784" s="14" t="s">
        <v>478</v>
      </c>
      <c r="E784" s="39">
        <v>0</v>
      </c>
      <c r="F784" s="39">
        <v>1</v>
      </c>
      <c r="H784" s="39">
        <v>0</v>
      </c>
      <c r="I784" s="39">
        <v>3</v>
      </c>
      <c r="J784" s="39">
        <v>3</v>
      </c>
      <c r="K784" s="39">
        <v>3</v>
      </c>
      <c r="L784" s="39">
        <v>3</v>
      </c>
      <c r="M784" s="39">
        <v>5</v>
      </c>
      <c r="N784" s="39">
        <v>4</v>
      </c>
      <c r="O784" s="39">
        <v>5</v>
      </c>
      <c r="P784" s="39">
        <v>4</v>
      </c>
      <c r="Q784" s="39">
        <v>6</v>
      </c>
      <c r="R784" s="39">
        <v>5</v>
      </c>
      <c r="S784" s="39">
        <v>0</v>
      </c>
      <c r="T784" s="39">
        <v>0</v>
      </c>
      <c r="U784" s="39">
        <v>2</v>
      </c>
      <c r="V784" s="39">
        <v>3</v>
      </c>
      <c r="W784" s="39">
        <v>4</v>
      </c>
      <c r="X784" s="39">
        <v>0</v>
      </c>
      <c r="Y784" s="39">
        <v>3</v>
      </c>
      <c r="Z784" s="39">
        <v>7</v>
      </c>
      <c r="AA784" s="39">
        <v>6</v>
      </c>
      <c r="AB784" s="39">
        <v>5</v>
      </c>
      <c r="AC784" s="39">
        <v>2</v>
      </c>
      <c r="AD784" s="39">
        <v>0</v>
      </c>
      <c r="AE784" s="39">
        <v>4</v>
      </c>
      <c r="AF784" s="39">
        <v>0</v>
      </c>
      <c r="AG784" s="39">
        <v>6</v>
      </c>
      <c r="AH784" s="39">
        <v>0</v>
      </c>
      <c r="AI784" s="39">
        <v>3</v>
      </c>
      <c r="AJ784" s="39">
        <v>3</v>
      </c>
    </row>
    <row r="785" spans="1:36" s="39" customFormat="1" ht="10.199999999999999" x14ac:dyDescent="0.2">
      <c r="A785" s="39" t="s">
        <v>92</v>
      </c>
      <c r="B785" s="39" t="s">
        <v>128</v>
      </c>
      <c r="C785" s="39" t="s">
        <v>192</v>
      </c>
      <c r="D785" s="14" t="s">
        <v>721</v>
      </c>
      <c r="E785" s="39">
        <v>0</v>
      </c>
      <c r="F785" s="39">
        <v>0</v>
      </c>
      <c r="H785" s="39">
        <v>0</v>
      </c>
      <c r="I785" s="39">
        <v>3</v>
      </c>
      <c r="J785" s="39">
        <v>3</v>
      </c>
      <c r="K785" s="39">
        <v>3</v>
      </c>
      <c r="L785" s="39">
        <v>3</v>
      </c>
      <c r="M785" s="39">
        <v>3</v>
      </c>
      <c r="N785" s="39">
        <v>2</v>
      </c>
      <c r="O785" s="39">
        <v>3</v>
      </c>
      <c r="P785" s="39">
        <v>3</v>
      </c>
      <c r="Q785" s="39">
        <v>1</v>
      </c>
      <c r="R785" s="39">
        <v>0</v>
      </c>
      <c r="S785" s="39">
        <v>0</v>
      </c>
      <c r="T785" s="39">
        <v>0</v>
      </c>
      <c r="U785" s="39">
        <v>0</v>
      </c>
      <c r="V785" s="39">
        <v>0</v>
      </c>
      <c r="W785" s="39">
        <v>0</v>
      </c>
      <c r="X785" s="39">
        <v>0</v>
      </c>
      <c r="Y785" s="39">
        <v>0</v>
      </c>
      <c r="Z785" s="39">
        <v>3</v>
      </c>
      <c r="AA785" s="39">
        <v>0</v>
      </c>
      <c r="AB785" s="39">
        <v>0</v>
      </c>
      <c r="AC785" s="39">
        <v>1</v>
      </c>
      <c r="AD785" s="39">
        <v>1</v>
      </c>
      <c r="AE785" s="39">
        <v>2</v>
      </c>
      <c r="AF785" s="39">
        <v>0</v>
      </c>
      <c r="AG785" s="39">
        <v>0</v>
      </c>
      <c r="AH785" s="39">
        <v>0</v>
      </c>
      <c r="AI785" s="39">
        <v>0</v>
      </c>
      <c r="AJ785" s="39">
        <v>0</v>
      </c>
    </row>
    <row r="786" spans="1:36" s="39" customFormat="1" ht="10.199999999999999" x14ac:dyDescent="0.3">
      <c r="A786" s="39" t="s">
        <v>92</v>
      </c>
      <c r="B786" s="39" t="s">
        <v>128</v>
      </c>
      <c r="C786" s="207" t="s">
        <v>614</v>
      </c>
      <c r="D786" s="207"/>
      <c r="E786" s="207">
        <v>2</v>
      </c>
      <c r="F786" s="207">
        <v>1</v>
      </c>
      <c r="G786" s="207"/>
      <c r="H786" s="207">
        <v>1</v>
      </c>
      <c r="I786" s="207">
        <v>16</v>
      </c>
      <c r="J786" s="207">
        <v>16</v>
      </c>
      <c r="K786" s="207">
        <v>16</v>
      </c>
      <c r="L786" s="207">
        <v>16</v>
      </c>
      <c r="M786" s="207">
        <v>18</v>
      </c>
      <c r="N786" s="207">
        <v>17</v>
      </c>
      <c r="O786" s="207">
        <v>18</v>
      </c>
      <c r="P786" s="207">
        <v>18</v>
      </c>
      <c r="Q786" s="207">
        <v>16</v>
      </c>
      <c r="R786" s="207">
        <v>15</v>
      </c>
      <c r="S786" s="207">
        <v>0</v>
      </c>
      <c r="T786" s="207">
        <v>0</v>
      </c>
      <c r="U786" s="207">
        <v>13</v>
      </c>
      <c r="V786" s="207">
        <v>9</v>
      </c>
      <c r="W786" s="207">
        <v>11</v>
      </c>
      <c r="X786" s="207">
        <v>0</v>
      </c>
      <c r="Y786" s="207">
        <v>20</v>
      </c>
      <c r="Z786" s="207">
        <v>13</v>
      </c>
      <c r="AA786" s="207">
        <v>10</v>
      </c>
      <c r="AB786" s="207">
        <v>8</v>
      </c>
      <c r="AC786" s="207">
        <v>11</v>
      </c>
      <c r="AD786" s="207">
        <v>5</v>
      </c>
      <c r="AE786" s="207">
        <v>9</v>
      </c>
      <c r="AF786" s="207">
        <v>0</v>
      </c>
      <c r="AG786" s="207">
        <v>14</v>
      </c>
      <c r="AH786" s="207">
        <v>0</v>
      </c>
      <c r="AI786" s="207">
        <v>5</v>
      </c>
      <c r="AJ786" s="207">
        <v>7</v>
      </c>
    </row>
    <row r="787" spans="1:36" s="39" customFormat="1" ht="10.199999999999999" x14ac:dyDescent="0.2">
      <c r="A787" s="39" t="s">
        <v>92</v>
      </c>
      <c r="B787" s="39" t="s">
        <v>128</v>
      </c>
      <c r="C787" s="39" t="s">
        <v>135</v>
      </c>
      <c r="D787" s="14" t="s">
        <v>338</v>
      </c>
      <c r="E787" s="39">
        <v>0</v>
      </c>
      <c r="F787" s="39">
        <v>0</v>
      </c>
      <c r="H787" s="39">
        <v>0</v>
      </c>
      <c r="I787" s="39">
        <v>2</v>
      </c>
      <c r="J787" s="39">
        <v>2</v>
      </c>
      <c r="K787" s="39">
        <v>2</v>
      </c>
      <c r="L787" s="39">
        <v>2</v>
      </c>
      <c r="M787" s="39">
        <v>0</v>
      </c>
      <c r="N787" s="39">
        <v>0</v>
      </c>
      <c r="O787" s="39">
        <v>0</v>
      </c>
      <c r="P787" s="39">
        <v>0</v>
      </c>
      <c r="Q787" s="39">
        <v>2</v>
      </c>
      <c r="R787" s="39">
        <v>2</v>
      </c>
      <c r="S787" s="39">
        <v>0</v>
      </c>
      <c r="T787" s="39">
        <v>0</v>
      </c>
      <c r="U787" s="39">
        <v>1</v>
      </c>
      <c r="V787" s="39">
        <v>1</v>
      </c>
      <c r="W787" s="39">
        <v>1</v>
      </c>
      <c r="X787" s="39">
        <v>0</v>
      </c>
      <c r="Y787" s="39">
        <v>0</v>
      </c>
      <c r="Z787" s="39">
        <v>0</v>
      </c>
      <c r="AA787" s="39">
        <v>1</v>
      </c>
      <c r="AB787" s="39">
        <v>1</v>
      </c>
      <c r="AC787" s="39">
        <v>1</v>
      </c>
      <c r="AD787" s="39">
        <v>1</v>
      </c>
      <c r="AE787" s="39">
        <v>0</v>
      </c>
      <c r="AF787" s="39">
        <v>0</v>
      </c>
      <c r="AG787" s="39">
        <v>0</v>
      </c>
      <c r="AH787" s="39">
        <v>0</v>
      </c>
      <c r="AI787" s="39">
        <v>0</v>
      </c>
      <c r="AJ787" s="39">
        <v>0</v>
      </c>
    </row>
    <row r="788" spans="1:36" s="39" customFormat="1" ht="10.199999999999999" x14ac:dyDescent="0.2">
      <c r="A788" s="39" t="s">
        <v>92</v>
      </c>
      <c r="B788" s="39" t="s">
        <v>128</v>
      </c>
      <c r="C788" s="39" t="s">
        <v>135</v>
      </c>
      <c r="D788" s="14" t="s">
        <v>460</v>
      </c>
      <c r="E788" s="39">
        <v>0</v>
      </c>
      <c r="F788" s="39">
        <v>1</v>
      </c>
      <c r="H788" s="39">
        <v>0</v>
      </c>
      <c r="I788" s="39">
        <v>0</v>
      </c>
      <c r="J788" s="39">
        <v>0</v>
      </c>
      <c r="K788" s="39">
        <v>0</v>
      </c>
      <c r="L788" s="39">
        <v>0</v>
      </c>
      <c r="M788" s="39">
        <v>1</v>
      </c>
      <c r="N788" s="39">
        <v>1</v>
      </c>
      <c r="O788" s="39">
        <v>1</v>
      </c>
      <c r="P788" s="39">
        <v>1</v>
      </c>
      <c r="Q788" s="39">
        <v>0</v>
      </c>
      <c r="R788" s="39">
        <v>0</v>
      </c>
      <c r="S788" s="39">
        <v>0</v>
      </c>
      <c r="T788" s="39">
        <v>0</v>
      </c>
      <c r="U788" s="39">
        <v>0</v>
      </c>
      <c r="V788" s="39">
        <v>0</v>
      </c>
      <c r="W788" s="39">
        <v>0</v>
      </c>
      <c r="X788" s="39">
        <v>0</v>
      </c>
      <c r="Y788" s="39">
        <v>0</v>
      </c>
      <c r="Z788" s="39">
        <v>1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2</v>
      </c>
      <c r="AH788" s="39">
        <v>0</v>
      </c>
      <c r="AI788" s="39">
        <v>0</v>
      </c>
      <c r="AJ788" s="39">
        <v>0</v>
      </c>
    </row>
    <row r="789" spans="1:36" s="39" customFormat="1" ht="10.199999999999999" x14ac:dyDescent="0.2">
      <c r="A789" s="39" t="s">
        <v>92</v>
      </c>
      <c r="B789" s="39" t="s">
        <v>128</v>
      </c>
      <c r="C789" s="39" t="s">
        <v>135</v>
      </c>
      <c r="D789" s="14" t="s">
        <v>478</v>
      </c>
      <c r="E789" s="39">
        <v>0</v>
      </c>
      <c r="F789" s="39">
        <v>0</v>
      </c>
      <c r="H789" s="39">
        <v>0</v>
      </c>
      <c r="I789" s="39">
        <v>0</v>
      </c>
      <c r="J789" s="39">
        <v>0</v>
      </c>
      <c r="K789" s="39">
        <v>0</v>
      </c>
      <c r="L789" s="39">
        <v>0</v>
      </c>
      <c r="M789" s="39">
        <v>2</v>
      </c>
      <c r="N789" s="39">
        <v>2</v>
      </c>
      <c r="O789" s="39">
        <v>2</v>
      </c>
      <c r="P789" s="39">
        <v>2</v>
      </c>
      <c r="Q789" s="39">
        <v>0</v>
      </c>
      <c r="R789" s="39">
        <v>0</v>
      </c>
      <c r="S789" s="39">
        <v>0</v>
      </c>
      <c r="T789" s="39">
        <v>0</v>
      </c>
      <c r="U789" s="39">
        <v>1</v>
      </c>
      <c r="V789" s="39">
        <v>1</v>
      </c>
      <c r="W789" s="39">
        <v>1</v>
      </c>
      <c r="X789" s="39">
        <v>0</v>
      </c>
      <c r="Y789" s="39">
        <v>1</v>
      </c>
      <c r="Z789" s="39">
        <v>1</v>
      </c>
      <c r="AA789" s="39">
        <v>1</v>
      </c>
      <c r="AB789" s="39">
        <v>1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0</v>
      </c>
      <c r="AI789" s="39">
        <v>0</v>
      </c>
      <c r="AJ789" s="39">
        <v>0</v>
      </c>
    </row>
    <row r="790" spans="1:36" s="39" customFormat="1" ht="10.199999999999999" x14ac:dyDescent="0.2">
      <c r="A790" s="39" t="s">
        <v>92</v>
      </c>
      <c r="B790" s="39" t="s">
        <v>128</v>
      </c>
      <c r="C790" s="39" t="s">
        <v>135</v>
      </c>
      <c r="D790" s="14" t="s">
        <v>721</v>
      </c>
      <c r="E790" s="39">
        <v>0</v>
      </c>
      <c r="F790" s="39">
        <v>0</v>
      </c>
      <c r="H790" s="39">
        <v>0</v>
      </c>
      <c r="I790" s="39">
        <v>0</v>
      </c>
      <c r="J790" s="39">
        <v>0</v>
      </c>
      <c r="K790" s="39">
        <v>0</v>
      </c>
      <c r="L790" s="39">
        <v>0</v>
      </c>
      <c r="M790" s="39">
        <v>0</v>
      </c>
      <c r="N790" s="39">
        <v>0</v>
      </c>
      <c r="O790" s="39">
        <v>0</v>
      </c>
      <c r="P790" s="39">
        <v>0</v>
      </c>
      <c r="Q790" s="39">
        <v>0</v>
      </c>
      <c r="R790" s="39">
        <v>0</v>
      </c>
      <c r="S790" s="39">
        <v>0</v>
      </c>
      <c r="T790" s="39">
        <v>0</v>
      </c>
      <c r="U790" s="39">
        <v>0</v>
      </c>
      <c r="V790" s="39">
        <v>0</v>
      </c>
      <c r="W790" s="39">
        <v>0</v>
      </c>
      <c r="X790" s="39">
        <v>0</v>
      </c>
      <c r="Y790" s="39">
        <v>1</v>
      </c>
      <c r="Z790" s="39">
        <v>0</v>
      </c>
      <c r="AA790" s="39">
        <v>0</v>
      </c>
      <c r="AB790" s="39">
        <v>0</v>
      </c>
      <c r="AC790" s="39">
        <v>0</v>
      </c>
      <c r="AD790" s="39">
        <v>0</v>
      </c>
      <c r="AE790" s="39">
        <v>1</v>
      </c>
      <c r="AF790" s="39">
        <v>0</v>
      </c>
      <c r="AG790" s="39">
        <v>0</v>
      </c>
      <c r="AH790" s="39">
        <v>0</v>
      </c>
      <c r="AI790" s="39">
        <v>0</v>
      </c>
      <c r="AJ790" s="39">
        <v>0</v>
      </c>
    </row>
    <row r="791" spans="1:36" s="39" customFormat="1" ht="10.199999999999999" x14ac:dyDescent="0.3">
      <c r="A791" s="39" t="s">
        <v>92</v>
      </c>
      <c r="B791" s="39" t="s">
        <v>128</v>
      </c>
      <c r="C791" s="207" t="s">
        <v>615</v>
      </c>
      <c r="D791" s="207"/>
      <c r="E791" s="207">
        <v>0</v>
      </c>
      <c r="F791" s="207">
        <v>1</v>
      </c>
      <c r="G791" s="207"/>
      <c r="H791" s="207">
        <v>0</v>
      </c>
      <c r="I791" s="207">
        <v>2</v>
      </c>
      <c r="J791" s="207">
        <v>2</v>
      </c>
      <c r="K791" s="207">
        <v>2</v>
      </c>
      <c r="L791" s="207">
        <v>2</v>
      </c>
      <c r="M791" s="207">
        <v>3</v>
      </c>
      <c r="N791" s="207">
        <v>3</v>
      </c>
      <c r="O791" s="207">
        <v>3</v>
      </c>
      <c r="P791" s="207">
        <v>3</v>
      </c>
      <c r="Q791" s="207">
        <v>2</v>
      </c>
      <c r="R791" s="207">
        <v>2</v>
      </c>
      <c r="S791" s="207">
        <v>0</v>
      </c>
      <c r="T791" s="207">
        <v>0</v>
      </c>
      <c r="U791" s="207">
        <v>2</v>
      </c>
      <c r="V791" s="207">
        <v>2</v>
      </c>
      <c r="W791" s="207">
        <v>2</v>
      </c>
      <c r="X791" s="207">
        <v>0</v>
      </c>
      <c r="Y791" s="207">
        <v>2</v>
      </c>
      <c r="Z791" s="207">
        <v>2</v>
      </c>
      <c r="AA791" s="207">
        <v>2</v>
      </c>
      <c r="AB791" s="207">
        <v>2</v>
      </c>
      <c r="AC791" s="207">
        <v>1</v>
      </c>
      <c r="AD791" s="207">
        <v>1</v>
      </c>
      <c r="AE791" s="207">
        <v>1</v>
      </c>
      <c r="AF791" s="207">
        <v>0</v>
      </c>
      <c r="AG791" s="207">
        <v>2</v>
      </c>
      <c r="AH791" s="207">
        <v>0</v>
      </c>
      <c r="AI791" s="207">
        <v>0</v>
      </c>
      <c r="AJ791" s="207">
        <v>0</v>
      </c>
    </row>
    <row r="792" spans="1:36" s="39" customFormat="1" ht="10.199999999999999" x14ac:dyDescent="0.2">
      <c r="A792" s="39" t="s">
        <v>92</v>
      </c>
      <c r="B792" s="39" t="s">
        <v>128</v>
      </c>
      <c r="C792" s="39" t="s">
        <v>136</v>
      </c>
      <c r="D792" s="14" t="s">
        <v>338</v>
      </c>
      <c r="E792" s="39">
        <v>0</v>
      </c>
      <c r="F792" s="39">
        <v>1</v>
      </c>
      <c r="H792" s="39">
        <v>0</v>
      </c>
      <c r="I792" s="39">
        <v>1</v>
      </c>
      <c r="J792" s="39">
        <v>1</v>
      </c>
      <c r="K792" s="39">
        <v>1</v>
      </c>
      <c r="L792" s="39">
        <v>1</v>
      </c>
      <c r="M792" s="39">
        <v>2</v>
      </c>
      <c r="N792" s="39">
        <v>0</v>
      </c>
      <c r="O792" s="39">
        <v>1</v>
      </c>
      <c r="P792" s="39">
        <v>1</v>
      </c>
      <c r="Q792" s="39">
        <v>1</v>
      </c>
      <c r="R792" s="39">
        <v>1</v>
      </c>
      <c r="S792" s="39">
        <v>0</v>
      </c>
      <c r="T792" s="39">
        <v>0</v>
      </c>
      <c r="U792" s="39">
        <v>1</v>
      </c>
      <c r="V792" s="39">
        <v>1</v>
      </c>
      <c r="W792" s="39">
        <v>3</v>
      </c>
      <c r="X792" s="39">
        <v>0</v>
      </c>
      <c r="Y792" s="39">
        <v>2</v>
      </c>
      <c r="Z792" s="39">
        <v>0</v>
      </c>
      <c r="AA792" s="39">
        <v>0</v>
      </c>
      <c r="AB792" s="39">
        <v>0</v>
      </c>
      <c r="AC792" s="39">
        <v>0</v>
      </c>
      <c r="AD792" s="39">
        <v>0</v>
      </c>
      <c r="AE792" s="39">
        <v>1</v>
      </c>
      <c r="AF792" s="39">
        <v>0</v>
      </c>
      <c r="AG792" s="39">
        <v>1</v>
      </c>
      <c r="AH792" s="39">
        <v>0</v>
      </c>
      <c r="AI792" s="39">
        <v>0</v>
      </c>
      <c r="AJ792" s="39">
        <v>2</v>
      </c>
    </row>
    <row r="793" spans="1:36" s="39" customFormat="1" ht="10.199999999999999" x14ac:dyDescent="0.2">
      <c r="A793" s="39" t="s">
        <v>92</v>
      </c>
      <c r="B793" s="39" t="s">
        <v>128</v>
      </c>
      <c r="C793" s="39" t="s">
        <v>136</v>
      </c>
      <c r="D793" s="14" t="s">
        <v>460</v>
      </c>
      <c r="E793" s="39">
        <v>1</v>
      </c>
      <c r="F793" s="39">
        <v>0</v>
      </c>
      <c r="H793" s="39">
        <v>1</v>
      </c>
      <c r="I793" s="39">
        <v>3</v>
      </c>
      <c r="J793" s="39">
        <v>3</v>
      </c>
      <c r="K793" s="39">
        <v>3</v>
      </c>
      <c r="L793" s="39">
        <v>3</v>
      </c>
      <c r="M793" s="39">
        <v>1</v>
      </c>
      <c r="N793" s="39">
        <v>1</v>
      </c>
      <c r="O793" s="39">
        <v>1</v>
      </c>
      <c r="P793" s="39">
        <v>1</v>
      </c>
      <c r="Q793" s="39">
        <v>0</v>
      </c>
      <c r="R793" s="39">
        <v>0</v>
      </c>
      <c r="S793" s="39">
        <v>0</v>
      </c>
      <c r="T793" s="39">
        <v>0</v>
      </c>
      <c r="U793" s="39">
        <v>1</v>
      </c>
      <c r="V793" s="39">
        <v>3</v>
      </c>
      <c r="W793" s="39">
        <v>4</v>
      </c>
      <c r="X793" s="39">
        <v>0</v>
      </c>
      <c r="Y793" s="39">
        <v>1</v>
      </c>
      <c r="Z793" s="39">
        <v>0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17</v>
      </c>
      <c r="AH793" s="39">
        <v>0</v>
      </c>
      <c r="AI793" s="39">
        <v>0</v>
      </c>
      <c r="AJ793" s="39">
        <v>0</v>
      </c>
    </row>
    <row r="794" spans="1:36" s="39" customFormat="1" ht="10.199999999999999" x14ac:dyDescent="0.2">
      <c r="A794" s="39" t="s">
        <v>92</v>
      </c>
      <c r="B794" s="39" t="s">
        <v>128</v>
      </c>
      <c r="C794" s="39" t="s">
        <v>136</v>
      </c>
      <c r="D794" s="14" t="s">
        <v>478</v>
      </c>
      <c r="E794" s="39">
        <v>0</v>
      </c>
      <c r="F794" s="39">
        <v>0</v>
      </c>
      <c r="H794" s="39">
        <v>0</v>
      </c>
      <c r="I794" s="39">
        <v>2</v>
      </c>
      <c r="J794" s="39">
        <v>2</v>
      </c>
      <c r="K794" s="39">
        <v>2</v>
      </c>
      <c r="L794" s="39">
        <v>2</v>
      </c>
      <c r="M794" s="39">
        <v>2</v>
      </c>
      <c r="N794" s="39">
        <v>2</v>
      </c>
      <c r="O794" s="39">
        <v>2</v>
      </c>
      <c r="P794" s="39">
        <v>2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4</v>
      </c>
      <c r="W794" s="39">
        <v>1</v>
      </c>
      <c r="X794" s="39">
        <v>0</v>
      </c>
      <c r="Y794" s="39">
        <v>4</v>
      </c>
      <c r="Z794" s="39">
        <v>0</v>
      </c>
      <c r="AA794" s="39">
        <v>0</v>
      </c>
      <c r="AB794" s="39">
        <v>0</v>
      </c>
      <c r="AC794" s="39">
        <v>1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</row>
    <row r="795" spans="1:36" s="39" customFormat="1" ht="10.199999999999999" x14ac:dyDescent="0.2">
      <c r="A795" s="39" t="s">
        <v>92</v>
      </c>
      <c r="B795" s="39" t="s">
        <v>128</v>
      </c>
      <c r="C795" s="39" t="s">
        <v>136</v>
      </c>
      <c r="D795" s="14" t="s">
        <v>721</v>
      </c>
      <c r="E795" s="39">
        <v>0</v>
      </c>
      <c r="F795" s="39">
        <v>0</v>
      </c>
      <c r="H795" s="39">
        <v>0</v>
      </c>
      <c r="I795" s="39">
        <v>0</v>
      </c>
      <c r="J795" s="39">
        <v>0</v>
      </c>
      <c r="K795" s="39">
        <v>0</v>
      </c>
      <c r="L795" s="39">
        <v>0</v>
      </c>
      <c r="M795" s="39">
        <v>0</v>
      </c>
      <c r="N795" s="39">
        <v>0</v>
      </c>
      <c r="O795" s="39">
        <v>0</v>
      </c>
      <c r="P795" s="39">
        <v>0</v>
      </c>
      <c r="Q795" s="39">
        <v>0</v>
      </c>
      <c r="R795" s="39">
        <v>0</v>
      </c>
      <c r="S795" s="39">
        <v>0</v>
      </c>
      <c r="T795" s="39">
        <v>0</v>
      </c>
      <c r="U795" s="39">
        <v>0</v>
      </c>
      <c r="V795" s="39">
        <v>1</v>
      </c>
      <c r="W795" s="39">
        <v>1</v>
      </c>
      <c r="X795" s="39">
        <v>0</v>
      </c>
      <c r="Y795" s="39">
        <v>1</v>
      </c>
      <c r="Z795" s="39">
        <v>0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0</v>
      </c>
      <c r="AI795" s="39">
        <v>0</v>
      </c>
      <c r="AJ795" s="39">
        <v>0</v>
      </c>
    </row>
    <row r="796" spans="1:36" s="39" customFormat="1" ht="10.199999999999999" x14ac:dyDescent="0.3">
      <c r="A796" s="39" t="s">
        <v>92</v>
      </c>
      <c r="B796" s="39" t="s">
        <v>128</v>
      </c>
      <c r="C796" s="207" t="s">
        <v>616</v>
      </c>
      <c r="D796" s="207"/>
      <c r="E796" s="207">
        <v>1</v>
      </c>
      <c r="F796" s="207">
        <v>1</v>
      </c>
      <c r="G796" s="207"/>
      <c r="H796" s="207">
        <v>1</v>
      </c>
      <c r="I796" s="207">
        <v>6</v>
      </c>
      <c r="J796" s="207">
        <v>6</v>
      </c>
      <c r="K796" s="207">
        <v>6</v>
      </c>
      <c r="L796" s="207">
        <v>6</v>
      </c>
      <c r="M796" s="207">
        <v>5</v>
      </c>
      <c r="N796" s="207">
        <v>3</v>
      </c>
      <c r="O796" s="207">
        <v>4</v>
      </c>
      <c r="P796" s="207">
        <v>4</v>
      </c>
      <c r="Q796" s="207">
        <v>1</v>
      </c>
      <c r="R796" s="207">
        <v>1</v>
      </c>
      <c r="S796" s="207">
        <v>0</v>
      </c>
      <c r="T796" s="207">
        <v>0</v>
      </c>
      <c r="U796" s="207">
        <v>2</v>
      </c>
      <c r="V796" s="207">
        <v>9</v>
      </c>
      <c r="W796" s="207">
        <v>9</v>
      </c>
      <c r="X796" s="207">
        <v>0</v>
      </c>
      <c r="Y796" s="207">
        <v>8</v>
      </c>
      <c r="Z796" s="207">
        <v>0</v>
      </c>
      <c r="AA796" s="207">
        <v>0</v>
      </c>
      <c r="AB796" s="207">
        <v>0</v>
      </c>
      <c r="AC796" s="207">
        <v>1</v>
      </c>
      <c r="AD796" s="207">
        <v>0</v>
      </c>
      <c r="AE796" s="207">
        <v>1</v>
      </c>
      <c r="AF796" s="207">
        <v>0</v>
      </c>
      <c r="AG796" s="207">
        <v>18</v>
      </c>
      <c r="AH796" s="207">
        <v>0</v>
      </c>
      <c r="AI796" s="207">
        <v>0</v>
      </c>
      <c r="AJ796" s="207">
        <v>2</v>
      </c>
    </row>
    <row r="797" spans="1:36" s="39" customFormat="1" ht="10.199999999999999" x14ac:dyDescent="0.2">
      <c r="A797" s="39" t="s">
        <v>92</v>
      </c>
      <c r="B797" s="39" t="s">
        <v>128</v>
      </c>
      <c r="C797" s="39" t="s">
        <v>130</v>
      </c>
      <c r="D797" s="14" t="s">
        <v>338</v>
      </c>
      <c r="E797" s="39">
        <v>0</v>
      </c>
      <c r="F797" s="39">
        <v>0</v>
      </c>
      <c r="H797" s="39">
        <v>0</v>
      </c>
      <c r="I797" s="39">
        <v>3</v>
      </c>
      <c r="J797" s="39">
        <v>3</v>
      </c>
      <c r="K797" s="39">
        <v>3</v>
      </c>
      <c r="L797" s="39">
        <v>3</v>
      </c>
      <c r="M797" s="39">
        <v>5</v>
      </c>
      <c r="N797" s="39">
        <v>5</v>
      </c>
      <c r="O797" s="39">
        <v>5</v>
      </c>
      <c r="P797" s="39">
        <v>5</v>
      </c>
      <c r="Q797" s="39">
        <v>3</v>
      </c>
      <c r="R797" s="39">
        <v>3</v>
      </c>
      <c r="S797" s="39">
        <v>0</v>
      </c>
      <c r="T797" s="39">
        <v>0</v>
      </c>
      <c r="U797" s="39">
        <v>4</v>
      </c>
      <c r="V797" s="39">
        <v>5</v>
      </c>
      <c r="W797" s="39">
        <v>5</v>
      </c>
      <c r="X797" s="39">
        <v>0</v>
      </c>
      <c r="Y797" s="39">
        <v>5</v>
      </c>
      <c r="Z797" s="39">
        <v>3</v>
      </c>
      <c r="AA797" s="39">
        <v>2</v>
      </c>
      <c r="AB797" s="39">
        <v>2</v>
      </c>
      <c r="AC797" s="39">
        <v>4</v>
      </c>
      <c r="AD797" s="39">
        <v>2</v>
      </c>
      <c r="AE797" s="39">
        <v>0</v>
      </c>
      <c r="AF797" s="39">
        <v>21</v>
      </c>
      <c r="AG797" s="39">
        <v>0</v>
      </c>
      <c r="AH797" s="39">
        <v>0</v>
      </c>
      <c r="AI797" s="39">
        <v>1</v>
      </c>
      <c r="AJ797" s="39">
        <v>8</v>
      </c>
    </row>
    <row r="798" spans="1:36" s="39" customFormat="1" ht="10.199999999999999" x14ac:dyDescent="0.2">
      <c r="A798" s="39" t="s">
        <v>92</v>
      </c>
      <c r="B798" s="39" t="s">
        <v>128</v>
      </c>
      <c r="C798" s="39" t="s">
        <v>130</v>
      </c>
      <c r="D798" s="14" t="s">
        <v>460</v>
      </c>
      <c r="E798" s="39">
        <v>0</v>
      </c>
      <c r="F798" s="39">
        <v>0</v>
      </c>
      <c r="H798" s="39">
        <v>0</v>
      </c>
      <c r="I798" s="39">
        <v>4</v>
      </c>
      <c r="J798" s="39">
        <v>4</v>
      </c>
      <c r="K798" s="39">
        <v>4</v>
      </c>
      <c r="L798" s="39">
        <v>4</v>
      </c>
      <c r="M798" s="39">
        <v>5</v>
      </c>
      <c r="N798" s="39">
        <v>4</v>
      </c>
      <c r="O798" s="39">
        <v>5</v>
      </c>
      <c r="P798" s="39">
        <v>5</v>
      </c>
      <c r="Q798" s="39">
        <v>4</v>
      </c>
      <c r="R798" s="39">
        <v>4</v>
      </c>
      <c r="S798" s="39">
        <v>0</v>
      </c>
      <c r="T798" s="39">
        <v>0</v>
      </c>
      <c r="U798" s="39">
        <v>5</v>
      </c>
      <c r="V798" s="39">
        <v>5</v>
      </c>
      <c r="W798" s="39">
        <v>6</v>
      </c>
      <c r="X798" s="39">
        <v>0</v>
      </c>
      <c r="Y798" s="39">
        <v>7</v>
      </c>
      <c r="Z798" s="39">
        <v>2</v>
      </c>
      <c r="AA798" s="39">
        <v>4</v>
      </c>
      <c r="AB798" s="39">
        <v>5</v>
      </c>
      <c r="AC798" s="39">
        <v>2</v>
      </c>
      <c r="AD798" s="39">
        <v>1</v>
      </c>
      <c r="AE798" s="39">
        <v>1</v>
      </c>
      <c r="AF798" s="39">
        <v>0</v>
      </c>
      <c r="AG798" s="39">
        <v>9</v>
      </c>
      <c r="AH798" s="39">
        <v>0</v>
      </c>
      <c r="AI798" s="39">
        <v>1</v>
      </c>
      <c r="AJ798" s="39">
        <v>5</v>
      </c>
    </row>
    <row r="799" spans="1:36" s="39" customFormat="1" ht="10.199999999999999" x14ac:dyDescent="0.2">
      <c r="A799" s="39" t="s">
        <v>92</v>
      </c>
      <c r="B799" s="39" t="s">
        <v>128</v>
      </c>
      <c r="C799" s="39" t="s">
        <v>130</v>
      </c>
      <c r="D799" s="14" t="s">
        <v>478</v>
      </c>
      <c r="E799" s="39">
        <v>0</v>
      </c>
      <c r="F799" s="39">
        <v>0</v>
      </c>
      <c r="H799" s="39">
        <v>0</v>
      </c>
      <c r="I799" s="39">
        <v>4</v>
      </c>
      <c r="J799" s="39">
        <v>4</v>
      </c>
      <c r="K799" s="39">
        <v>4</v>
      </c>
      <c r="L799" s="39">
        <v>4</v>
      </c>
      <c r="M799" s="39">
        <v>3</v>
      </c>
      <c r="N799" s="39">
        <v>2</v>
      </c>
      <c r="O799" s="39">
        <v>3</v>
      </c>
      <c r="P799" s="39">
        <v>3</v>
      </c>
      <c r="Q799" s="39">
        <v>4</v>
      </c>
      <c r="R799" s="39">
        <v>4</v>
      </c>
      <c r="S799" s="39">
        <v>0</v>
      </c>
      <c r="T799" s="39">
        <v>0</v>
      </c>
      <c r="U799" s="39">
        <v>7</v>
      </c>
      <c r="V799" s="39">
        <v>9</v>
      </c>
      <c r="W799" s="39">
        <v>9</v>
      </c>
      <c r="X799" s="39">
        <v>0</v>
      </c>
      <c r="Y799" s="39">
        <v>7</v>
      </c>
      <c r="Z799" s="39">
        <v>7</v>
      </c>
      <c r="AA799" s="39">
        <v>7</v>
      </c>
      <c r="AB799" s="39">
        <v>5</v>
      </c>
      <c r="AC799" s="39">
        <v>1</v>
      </c>
      <c r="AD799" s="39">
        <v>2</v>
      </c>
      <c r="AE799" s="39">
        <v>10</v>
      </c>
      <c r="AF799" s="39">
        <v>0</v>
      </c>
      <c r="AG799" s="39">
        <v>3</v>
      </c>
      <c r="AH799" s="39">
        <v>0</v>
      </c>
      <c r="AI799" s="39">
        <v>5</v>
      </c>
      <c r="AJ799" s="39">
        <v>7</v>
      </c>
    </row>
    <row r="800" spans="1:36" s="39" customFormat="1" ht="10.199999999999999" x14ac:dyDescent="0.2">
      <c r="A800" s="39" t="s">
        <v>92</v>
      </c>
      <c r="B800" s="39" t="s">
        <v>128</v>
      </c>
      <c r="C800" s="39" t="s">
        <v>130</v>
      </c>
      <c r="D800" s="14" t="s">
        <v>721</v>
      </c>
      <c r="E800" s="39">
        <v>0</v>
      </c>
      <c r="F800" s="39">
        <v>0</v>
      </c>
      <c r="H800" s="39">
        <v>0</v>
      </c>
      <c r="I800" s="39">
        <v>1</v>
      </c>
      <c r="J800" s="39">
        <v>1</v>
      </c>
      <c r="K800" s="39">
        <v>1</v>
      </c>
      <c r="L800" s="39">
        <v>1</v>
      </c>
      <c r="M800" s="39">
        <v>3</v>
      </c>
      <c r="N800" s="39">
        <v>4</v>
      </c>
      <c r="O800" s="39">
        <v>3</v>
      </c>
      <c r="P800" s="39">
        <v>3</v>
      </c>
      <c r="Q800" s="39">
        <v>4</v>
      </c>
      <c r="R800" s="39">
        <v>4</v>
      </c>
      <c r="S800" s="39">
        <v>0</v>
      </c>
      <c r="T800" s="39">
        <v>0</v>
      </c>
      <c r="U800" s="39">
        <v>1</v>
      </c>
      <c r="V800" s="39">
        <v>1</v>
      </c>
      <c r="W800" s="39">
        <v>1</v>
      </c>
      <c r="X800" s="39">
        <v>0</v>
      </c>
      <c r="Y800" s="39">
        <v>2</v>
      </c>
      <c r="Z800" s="39">
        <v>0</v>
      </c>
      <c r="AA800" s="39">
        <v>1</v>
      </c>
      <c r="AB800" s="39">
        <v>1</v>
      </c>
      <c r="AC800" s="39">
        <v>0</v>
      </c>
      <c r="AD800" s="39">
        <v>0</v>
      </c>
      <c r="AE800" s="39">
        <v>0</v>
      </c>
      <c r="AF800" s="39">
        <v>0</v>
      </c>
      <c r="AG800" s="39">
        <v>10</v>
      </c>
      <c r="AH800" s="39">
        <v>0</v>
      </c>
      <c r="AI800" s="39">
        <v>0</v>
      </c>
      <c r="AJ800" s="39">
        <v>3</v>
      </c>
    </row>
    <row r="801" spans="1:36" s="39" customFormat="1" ht="10.199999999999999" x14ac:dyDescent="0.3">
      <c r="A801" s="39" t="s">
        <v>92</v>
      </c>
      <c r="B801" s="39" t="s">
        <v>128</v>
      </c>
      <c r="C801" s="207" t="s">
        <v>617</v>
      </c>
      <c r="D801" s="207"/>
      <c r="E801" s="207">
        <v>0</v>
      </c>
      <c r="F801" s="207">
        <v>0</v>
      </c>
      <c r="G801" s="207"/>
      <c r="H801" s="207">
        <v>0</v>
      </c>
      <c r="I801" s="207">
        <v>12</v>
      </c>
      <c r="J801" s="207">
        <v>12</v>
      </c>
      <c r="K801" s="207">
        <v>12</v>
      </c>
      <c r="L801" s="207">
        <v>12</v>
      </c>
      <c r="M801" s="207">
        <v>16</v>
      </c>
      <c r="N801" s="207">
        <v>15</v>
      </c>
      <c r="O801" s="207">
        <v>16</v>
      </c>
      <c r="P801" s="207">
        <v>16</v>
      </c>
      <c r="Q801" s="207">
        <v>15</v>
      </c>
      <c r="R801" s="207">
        <v>15</v>
      </c>
      <c r="S801" s="207">
        <v>0</v>
      </c>
      <c r="T801" s="207">
        <v>0</v>
      </c>
      <c r="U801" s="207">
        <v>17</v>
      </c>
      <c r="V801" s="207">
        <v>20</v>
      </c>
      <c r="W801" s="207">
        <v>21</v>
      </c>
      <c r="X801" s="207">
        <v>0</v>
      </c>
      <c r="Y801" s="207">
        <v>21</v>
      </c>
      <c r="Z801" s="207">
        <v>12</v>
      </c>
      <c r="AA801" s="207">
        <v>14</v>
      </c>
      <c r="AB801" s="207">
        <v>13</v>
      </c>
      <c r="AC801" s="207">
        <v>7</v>
      </c>
      <c r="AD801" s="207">
        <v>5</v>
      </c>
      <c r="AE801" s="207">
        <v>11</v>
      </c>
      <c r="AF801" s="207">
        <v>21</v>
      </c>
      <c r="AG801" s="207">
        <v>22</v>
      </c>
      <c r="AH801" s="207">
        <v>0</v>
      </c>
      <c r="AI801" s="207">
        <v>7</v>
      </c>
      <c r="AJ801" s="207">
        <v>23</v>
      </c>
    </row>
    <row r="802" spans="1:36" s="39" customFormat="1" ht="10.199999999999999" x14ac:dyDescent="0.2">
      <c r="A802" s="39" t="s">
        <v>92</v>
      </c>
      <c r="B802" s="39" t="s">
        <v>128</v>
      </c>
      <c r="C802" s="39" t="s">
        <v>129</v>
      </c>
      <c r="D802" s="14" t="s">
        <v>338</v>
      </c>
      <c r="E802" s="39">
        <v>0</v>
      </c>
      <c r="F802" s="39">
        <v>0</v>
      </c>
      <c r="H802" s="39">
        <v>0</v>
      </c>
      <c r="I802" s="39">
        <v>1</v>
      </c>
      <c r="J802" s="39">
        <v>1</v>
      </c>
      <c r="K802" s="39">
        <v>1</v>
      </c>
      <c r="L802" s="39">
        <v>1</v>
      </c>
      <c r="M802" s="39">
        <v>3</v>
      </c>
      <c r="N802" s="39">
        <v>4</v>
      </c>
      <c r="O802" s="39">
        <v>6</v>
      </c>
      <c r="P802" s="39">
        <v>4</v>
      </c>
      <c r="Q802" s="39">
        <v>6</v>
      </c>
      <c r="R802" s="39">
        <v>5</v>
      </c>
      <c r="S802" s="39">
        <v>3</v>
      </c>
      <c r="T802" s="39">
        <v>0</v>
      </c>
      <c r="U802" s="39">
        <v>1</v>
      </c>
      <c r="V802" s="39">
        <v>1</v>
      </c>
      <c r="W802" s="39">
        <v>4</v>
      </c>
      <c r="X802" s="39">
        <v>0</v>
      </c>
      <c r="Y802" s="39">
        <v>7</v>
      </c>
      <c r="Z802" s="39">
        <v>2</v>
      </c>
      <c r="AA802" s="39">
        <v>3</v>
      </c>
      <c r="AB802" s="39">
        <v>3</v>
      </c>
      <c r="AC802" s="39">
        <v>2</v>
      </c>
      <c r="AD802" s="39">
        <v>1</v>
      </c>
      <c r="AE802" s="39">
        <v>0</v>
      </c>
      <c r="AF802" s="39">
        <v>0</v>
      </c>
      <c r="AG802" s="39">
        <v>0</v>
      </c>
      <c r="AH802" s="39">
        <v>0</v>
      </c>
      <c r="AI802" s="39">
        <v>0</v>
      </c>
      <c r="AJ802" s="39">
        <v>0</v>
      </c>
    </row>
    <row r="803" spans="1:36" s="39" customFormat="1" ht="10.199999999999999" x14ac:dyDescent="0.2">
      <c r="A803" s="39" t="s">
        <v>92</v>
      </c>
      <c r="B803" s="39" t="s">
        <v>128</v>
      </c>
      <c r="C803" s="39" t="s">
        <v>129</v>
      </c>
      <c r="D803" s="14" t="s">
        <v>460</v>
      </c>
      <c r="E803" s="39">
        <v>0</v>
      </c>
      <c r="F803" s="39">
        <v>0</v>
      </c>
      <c r="H803" s="39">
        <v>0</v>
      </c>
      <c r="I803" s="39">
        <v>0</v>
      </c>
      <c r="J803" s="39">
        <v>0</v>
      </c>
      <c r="K803" s="39">
        <v>0</v>
      </c>
      <c r="L803" s="39">
        <v>0</v>
      </c>
      <c r="M803" s="39">
        <v>0</v>
      </c>
      <c r="N803" s="39">
        <v>0</v>
      </c>
      <c r="O803" s="39">
        <v>1</v>
      </c>
      <c r="P803" s="39">
        <v>0</v>
      </c>
      <c r="Q803" s="39">
        <v>2</v>
      </c>
      <c r="R803" s="39">
        <v>1</v>
      </c>
      <c r="S803" s="39">
        <v>0</v>
      </c>
      <c r="T803" s="39">
        <v>0</v>
      </c>
      <c r="U803" s="39">
        <v>0</v>
      </c>
      <c r="V803" s="39">
        <v>3</v>
      </c>
      <c r="W803" s="39">
        <v>0</v>
      </c>
      <c r="X803" s="39">
        <v>0</v>
      </c>
      <c r="Y803" s="39">
        <v>2</v>
      </c>
      <c r="Z803" s="39">
        <v>2</v>
      </c>
      <c r="AA803" s="39">
        <v>1</v>
      </c>
      <c r="AB803" s="39">
        <v>2</v>
      </c>
      <c r="AC803" s="39">
        <v>4</v>
      </c>
      <c r="AD803" s="39">
        <v>1</v>
      </c>
      <c r="AE803" s="39">
        <v>0</v>
      </c>
      <c r="AF803" s="39">
        <v>0</v>
      </c>
      <c r="AG803" s="39">
        <v>23</v>
      </c>
      <c r="AH803" s="39">
        <v>0</v>
      </c>
      <c r="AI803" s="39">
        <v>0</v>
      </c>
      <c r="AJ803" s="39">
        <v>0</v>
      </c>
    </row>
    <row r="804" spans="1:36" s="39" customFormat="1" ht="10.199999999999999" x14ac:dyDescent="0.2">
      <c r="A804" s="39" t="s">
        <v>92</v>
      </c>
      <c r="B804" s="39" t="s">
        <v>128</v>
      </c>
      <c r="C804" s="39" t="s">
        <v>129</v>
      </c>
      <c r="D804" s="14" t="s">
        <v>478</v>
      </c>
      <c r="E804" s="39">
        <v>0</v>
      </c>
      <c r="F804" s="39">
        <v>0</v>
      </c>
      <c r="H804" s="39">
        <v>0</v>
      </c>
      <c r="I804" s="39">
        <v>2</v>
      </c>
      <c r="J804" s="39">
        <v>2</v>
      </c>
      <c r="K804" s="39">
        <v>2</v>
      </c>
      <c r="L804" s="39">
        <v>2</v>
      </c>
      <c r="M804" s="39">
        <v>1</v>
      </c>
      <c r="N804" s="39">
        <v>0</v>
      </c>
      <c r="O804" s="39">
        <v>0</v>
      </c>
      <c r="P804" s="39">
        <v>1</v>
      </c>
      <c r="Q804" s="39">
        <v>4</v>
      </c>
      <c r="R804" s="39">
        <v>3</v>
      </c>
      <c r="S804" s="39">
        <v>0</v>
      </c>
      <c r="T804" s="39">
        <v>0</v>
      </c>
      <c r="U804" s="39">
        <v>1</v>
      </c>
      <c r="V804" s="39">
        <v>6</v>
      </c>
      <c r="W804" s="39">
        <v>4</v>
      </c>
      <c r="X804" s="39">
        <v>0</v>
      </c>
      <c r="Y804" s="39">
        <v>2</v>
      </c>
      <c r="Z804" s="39">
        <v>0</v>
      </c>
      <c r="AA804" s="39">
        <v>1</v>
      </c>
      <c r="AB804" s="39">
        <v>1</v>
      </c>
      <c r="AC804" s="39">
        <v>3</v>
      </c>
      <c r="AD804" s="39">
        <v>1</v>
      </c>
      <c r="AE804" s="39">
        <v>3</v>
      </c>
      <c r="AF804" s="39">
        <v>0</v>
      </c>
      <c r="AG804" s="39">
        <v>0</v>
      </c>
      <c r="AH804" s="39">
        <v>0</v>
      </c>
      <c r="AI804" s="39">
        <v>0</v>
      </c>
      <c r="AJ804" s="39">
        <v>2</v>
      </c>
    </row>
    <row r="805" spans="1:36" s="39" customFormat="1" ht="10.199999999999999" x14ac:dyDescent="0.2">
      <c r="A805" s="39" t="s">
        <v>92</v>
      </c>
      <c r="B805" s="39" t="s">
        <v>128</v>
      </c>
      <c r="C805" s="39" t="s">
        <v>129</v>
      </c>
      <c r="D805" s="14" t="s">
        <v>721</v>
      </c>
      <c r="E805" s="39">
        <v>0</v>
      </c>
      <c r="F805" s="39">
        <v>0</v>
      </c>
      <c r="H805" s="39">
        <v>0</v>
      </c>
      <c r="I805" s="39">
        <v>1</v>
      </c>
      <c r="J805" s="39">
        <v>1</v>
      </c>
      <c r="K805" s="39">
        <v>1</v>
      </c>
      <c r="L805" s="39">
        <v>1</v>
      </c>
      <c r="M805" s="39">
        <v>0</v>
      </c>
      <c r="N805" s="39">
        <v>0</v>
      </c>
      <c r="O805" s="39">
        <v>0</v>
      </c>
      <c r="P805" s="39">
        <v>0</v>
      </c>
      <c r="Q805" s="39">
        <v>0</v>
      </c>
      <c r="R805" s="39">
        <v>0</v>
      </c>
      <c r="S805" s="39">
        <v>0</v>
      </c>
      <c r="T805" s="39">
        <v>0</v>
      </c>
      <c r="U805" s="39">
        <v>1</v>
      </c>
      <c r="V805" s="39">
        <v>2</v>
      </c>
      <c r="W805" s="39">
        <v>2</v>
      </c>
      <c r="X805" s="39">
        <v>0</v>
      </c>
      <c r="Y805" s="39">
        <v>1</v>
      </c>
      <c r="Z805" s="39">
        <v>1</v>
      </c>
      <c r="AA805" s="39">
        <v>0</v>
      </c>
      <c r="AB805" s="39">
        <v>1</v>
      </c>
      <c r="AC805" s="39">
        <v>0</v>
      </c>
      <c r="AD805" s="39">
        <v>0</v>
      </c>
      <c r="AE805" s="39">
        <v>5</v>
      </c>
      <c r="AF805" s="39">
        <v>0</v>
      </c>
      <c r="AG805" s="39">
        <v>11</v>
      </c>
      <c r="AH805" s="39">
        <v>0</v>
      </c>
      <c r="AI805" s="39">
        <v>0</v>
      </c>
      <c r="AJ805" s="39">
        <v>1</v>
      </c>
    </row>
    <row r="806" spans="1:36" s="39" customFormat="1" ht="10.199999999999999" x14ac:dyDescent="0.3">
      <c r="A806" s="39" t="s">
        <v>92</v>
      </c>
      <c r="B806" s="39" t="s">
        <v>128</v>
      </c>
      <c r="C806" s="207" t="s">
        <v>618</v>
      </c>
      <c r="D806" s="207"/>
      <c r="E806" s="207">
        <v>0</v>
      </c>
      <c r="F806" s="207">
        <v>0</v>
      </c>
      <c r="G806" s="207"/>
      <c r="H806" s="207">
        <v>0</v>
      </c>
      <c r="I806" s="207">
        <v>4</v>
      </c>
      <c r="J806" s="207">
        <v>4</v>
      </c>
      <c r="K806" s="207">
        <v>4</v>
      </c>
      <c r="L806" s="207">
        <v>4</v>
      </c>
      <c r="M806" s="207">
        <v>4</v>
      </c>
      <c r="N806" s="207">
        <v>4</v>
      </c>
      <c r="O806" s="207">
        <v>7</v>
      </c>
      <c r="P806" s="207">
        <v>5</v>
      </c>
      <c r="Q806" s="207">
        <v>12</v>
      </c>
      <c r="R806" s="207">
        <v>9</v>
      </c>
      <c r="S806" s="207">
        <v>3</v>
      </c>
      <c r="T806" s="207">
        <v>0</v>
      </c>
      <c r="U806" s="207">
        <v>3</v>
      </c>
      <c r="V806" s="207">
        <v>12</v>
      </c>
      <c r="W806" s="207">
        <v>10</v>
      </c>
      <c r="X806" s="207">
        <v>0</v>
      </c>
      <c r="Y806" s="207">
        <v>12</v>
      </c>
      <c r="Z806" s="207">
        <v>5</v>
      </c>
      <c r="AA806" s="207">
        <v>5</v>
      </c>
      <c r="AB806" s="207">
        <v>7</v>
      </c>
      <c r="AC806" s="207">
        <v>9</v>
      </c>
      <c r="AD806" s="207">
        <v>3</v>
      </c>
      <c r="AE806" s="207">
        <v>8</v>
      </c>
      <c r="AF806" s="207">
        <v>0</v>
      </c>
      <c r="AG806" s="207">
        <v>34</v>
      </c>
      <c r="AH806" s="207">
        <v>0</v>
      </c>
      <c r="AI806" s="207">
        <v>0</v>
      </c>
      <c r="AJ806" s="207">
        <v>3</v>
      </c>
    </row>
    <row r="807" spans="1:36" s="39" customFormat="1" ht="10.199999999999999" x14ac:dyDescent="0.2">
      <c r="A807" s="39" t="s">
        <v>92</v>
      </c>
      <c r="B807" s="39" t="s">
        <v>128</v>
      </c>
      <c r="C807" s="39" t="s">
        <v>214</v>
      </c>
      <c r="D807" s="14" t="s">
        <v>338</v>
      </c>
      <c r="E807" s="39">
        <v>0</v>
      </c>
      <c r="F807" s="39">
        <v>0</v>
      </c>
      <c r="H807" s="39">
        <v>0</v>
      </c>
      <c r="I807" s="39">
        <v>0</v>
      </c>
      <c r="J807" s="39">
        <v>0</v>
      </c>
      <c r="K807" s="39">
        <v>0</v>
      </c>
      <c r="L807" s="39">
        <v>0</v>
      </c>
      <c r="M807" s="39">
        <v>0</v>
      </c>
      <c r="N807" s="39">
        <v>0</v>
      </c>
      <c r="O807" s="39">
        <v>0</v>
      </c>
      <c r="P807" s="39">
        <v>0</v>
      </c>
      <c r="Q807" s="39">
        <v>1</v>
      </c>
      <c r="R807" s="39">
        <v>2</v>
      </c>
      <c r="S807" s="39">
        <v>0</v>
      </c>
      <c r="T807" s="39">
        <v>0</v>
      </c>
      <c r="U807" s="39">
        <v>0</v>
      </c>
      <c r="V807" s="39">
        <v>0</v>
      </c>
      <c r="W807" s="39">
        <v>0</v>
      </c>
      <c r="X807" s="39">
        <v>0</v>
      </c>
      <c r="Y807" s="39">
        <v>6</v>
      </c>
      <c r="Z807" s="39">
        <v>1</v>
      </c>
      <c r="AA807" s="39">
        <v>2</v>
      </c>
      <c r="AB807" s="39">
        <v>1</v>
      </c>
      <c r="AC807" s="39">
        <v>0</v>
      </c>
      <c r="AD807" s="39">
        <v>0</v>
      </c>
      <c r="AE807" s="39">
        <v>0</v>
      </c>
      <c r="AF807" s="39">
        <v>0</v>
      </c>
      <c r="AG807" s="39">
        <v>1</v>
      </c>
      <c r="AH807" s="39">
        <v>0</v>
      </c>
      <c r="AI807" s="39">
        <v>0</v>
      </c>
      <c r="AJ807" s="39">
        <v>0</v>
      </c>
    </row>
    <row r="808" spans="1:36" s="39" customFormat="1" ht="10.199999999999999" x14ac:dyDescent="0.2">
      <c r="A808" s="39" t="s">
        <v>92</v>
      </c>
      <c r="B808" s="39" t="s">
        <v>128</v>
      </c>
      <c r="C808" s="39" t="s">
        <v>214</v>
      </c>
      <c r="D808" s="14" t="s">
        <v>460</v>
      </c>
      <c r="E808" s="39">
        <v>0</v>
      </c>
      <c r="F808" s="39">
        <v>0</v>
      </c>
      <c r="H808" s="39">
        <v>0</v>
      </c>
      <c r="I808" s="39">
        <v>0</v>
      </c>
      <c r="J808" s="39">
        <v>0</v>
      </c>
      <c r="K808" s="39">
        <v>0</v>
      </c>
      <c r="L808" s="39">
        <v>0</v>
      </c>
      <c r="M808" s="39">
        <v>1</v>
      </c>
      <c r="N808" s="39">
        <v>1</v>
      </c>
      <c r="O808" s="39">
        <v>1</v>
      </c>
      <c r="P808" s="39">
        <v>1</v>
      </c>
      <c r="Q808" s="39">
        <v>1</v>
      </c>
      <c r="R808" s="39">
        <v>0</v>
      </c>
      <c r="S808" s="39">
        <v>0</v>
      </c>
      <c r="T808" s="39">
        <v>0</v>
      </c>
      <c r="U808" s="39">
        <v>1</v>
      </c>
      <c r="V808" s="39">
        <v>1</v>
      </c>
      <c r="W808" s="39">
        <v>1</v>
      </c>
      <c r="X808" s="39">
        <v>0</v>
      </c>
      <c r="Y808" s="39">
        <v>1</v>
      </c>
      <c r="Z808" s="39">
        <v>1</v>
      </c>
      <c r="AA808" s="39">
        <v>1</v>
      </c>
      <c r="AB808" s="39">
        <v>1</v>
      </c>
      <c r="AC808" s="39">
        <v>1</v>
      </c>
      <c r="AD808" s="39">
        <v>1</v>
      </c>
      <c r="AE808" s="39">
        <v>0</v>
      </c>
      <c r="AF808" s="39">
        <v>0</v>
      </c>
      <c r="AG808" s="39">
        <v>6</v>
      </c>
      <c r="AH808" s="39">
        <v>0</v>
      </c>
      <c r="AI808" s="39">
        <v>0</v>
      </c>
      <c r="AJ808" s="39">
        <v>0</v>
      </c>
    </row>
    <row r="809" spans="1:36" s="39" customFormat="1" ht="10.199999999999999" x14ac:dyDescent="0.2">
      <c r="A809" s="39" t="s">
        <v>92</v>
      </c>
      <c r="B809" s="39" t="s">
        <v>128</v>
      </c>
      <c r="C809" s="39" t="s">
        <v>214</v>
      </c>
      <c r="D809" s="14" t="s">
        <v>478</v>
      </c>
      <c r="E809" s="39">
        <v>0</v>
      </c>
      <c r="F809" s="39">
        <v>0</v>
      </c>
      <c r="H809" s="39">
        <v>0</v>
      </c>
      <c r="I809" s="39">
        <v>0</v>
      </c>
      <c r="J809" s="39">
        <v>0</v>
      </c>
      <c r="K809" s="39">
        <v>0</v>
      </c>
      <c r="L809" s="39">
        <v>0</v>
      </c>
      <c r="M809" s="39">
        <v>0</v>
      </c>
      <c r="N809" s="39">
        <v>0</v>
      </c>
      <c r="O809" s="39">
        <v>0</v>
      </c>
      <c r="P809" s="39">
        <v>0</v>
      </c>
      <c r="Q809" s="39">
        <v>1</v>
      </c>
      <c r="R809" s="39">
        <v>1</v>
      </c>
      <c r="S809" s="39">
        <v>0</v>
      </c>
      <c r="T809" s="39">
        <v>0</v>
      </c>
      <c r="U809" s="39">
        <v>0</v>
      </c>
      <c r="V809" s="39">
        <v>0</v>
      </c>
      <c r="W809" s="39">
        <v>1</v>
      </c>
      <c r="X809" s="39">
        <v>0</v>
      </c>
      <c r="Y809" s="39">
        <v>0</v>
      </c>
      <c r="Z809" s="39">
        <v>0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1</v>
      </c>
      <c r="AH809" s="39">
        <v>0</v>
      </c>
      <c r="AI809" s="39">
        <v>0</v>
      </c>
      <c r="AJ809" s="39">
        <v>0</v>
      </c>
    </row>
    <row r="810" spans="1:36" s="39" customFormat="1" ht="10.199999999999999" x14ac:dyDescent="0.3">
      <c r="A810" s="39" t="s">
        <v>92</v>
      </c>
      <c r="B810" s="39" t="s">
        <v>128</v>
      </c>
      <c r="C810" s="207" t="s">
        <v>619</v>
      </c>
      <c r="D810" s="207"/>
      <c r="E810" s="207">
        <v>0</v>
      </c>
      <c r="F810" s="207">
        <v>0</v>
      </c>
      <c r="G810" s="207"/>
      <c r="H810" s="207">
        <v>0</v>
      </c>
      <c r="I810" s="207">
        <v>0</v>
      </c>
      <c r="J810" s="207">
        <v>0</v>
      </c>
      <c r="K810" s="207">
        <v>0</v>
      </c>
      <c r="L810" s="207">
        <v>0</v>
      </c>
      <c r="M810" s="207">
        <v>1</v>
      </c>
      <c r="N810" s="207">
        <v>1</v>
      </c>
      <c r="O810" s="207">
        <v>1</v>
      </c>
      <c r="P810" s="207">
        <v>1</v>
      </c>
      <c r="Q810" s="207">
        <v>3</v>
      </c>
      <c r="R810" s="207">
        <v>3</v>
      </c>
      <c r="S810" s="207">
        <v>0</v>
      </c>
      <c r="T810" s="207">
        <v>0</v>
      </c>
      <c r="U810" s="207">
        <v>1</v>
      </c>
      <c r="V810" s="207">
        <v>1</v>
      </c>
      <c r="W810" s="207">
        <v>2</v>
      </c>
      <c r="X810" s="207">
        <v>0</v>
      </c>
      <c r="Y810" s="207">
        <v>7</v>
      </c>
      <c r="Z810" s="207">
        <v>2</v>
      </c>
      <c r="AA810" s="207">
        <v>3</v>
      </c>
      <c r="AB810" s="207">
        <v>2</v>
      </c>
      <c r="AC810" s="207">
        <v>1</v>
      </c>
      <c r="AD810" s="207">
        <v>1</v>
      </c>
      <c r="AE810" s="207">
        <v>0</v>
      </c>
      <c r="AF810" s="207">
        <v>0</v>
      </c>
      <c r="AG810" s="207">
        <v>8</v>
      </c>
      <c r="AH810" s="207">
        <v>0</v>
      </c>
      <c r="AI810" s="207">
        <v>0</v>
      </c>
      <c r="AJ810" s="207">
        <v>0</v>
      </c>
    </row>
    <row r="811" spans="1:36" s="39" customFormat="1" ht="10.199999999999999" x14ac:dyDescent="0.2">
      <c r="A811" s="39" t="s">
        <v>92</v>
      </c>
      <c r="B811" s="39" t="s">
        <v>128</v>
      </c>
      <c r="C811" s="39" t="s">
        <v>220</v>
      </c>
      <c r="D811" s="14" t="s">
        <v>338</v>
      </c>
      <c r="E811" s="39">
        <v>0</v>
      </c>
      <c r="F811" s="39">
        <v>0</v>
      </c>
      <c r="H811" s="39">
        <v>0</v>
      </c>
      <c r="I811" s="39">
        <v>3</v>
      </c>
      <c r="J811" s="39">
        <v>3</v>
      </c>
      <c r="K811" s="39">
        <v>3</v>
      </c>
      <c r="L811" s="39">
        <v>3</v>
      </c>
      <c r="M811" s="39">
        <v>2</v>
      </c>
      <c r="N811" s="39">
        <v>2</v>
      </c>
      <c r="O811" s="39">
        <v>2</v>
      </c>
      <c r="P811" s="39">
        <v>2</v>
      </c>
      <c r="Q811" s="39">
        <v>1</v>
      </c>
      <c r="R811" s="39">
        <v>1</v>
      </c>
      <c r="S811" s="39">
        <v>0</v>
      </c>
      <c r="T811" s="39">
        <v>0</v>
      </c>
      <c r="U811" s="39">
        <v>2</v>
      </c>
      <c r="V811" s="39">
        <v>2</v>
      </c>
      <c r="W811" s="39">
        <v>2</v>
      </c>
      <c r="X811" s="39">
        <v>0</v>
      </c>
      <c r="Y811" s="39">
        <v>0</v>
      </c>
      <c r="Z811" s="39">
        <v>1</v>
      </c>
      <c r="AA811" s="39">
        <v>3</v>
      </c>
      <c r="AB811" s="39">
        <v>1</v>
      </c>
      <c r="AC811" s="39">
        <v>2</v>
      </c>
      <c r="AD811" s="39">
        <v>1</v>
      </c>
      <c r="AE811" s="39">
        <v>2</v>
      </c>
      <c r="AF811" s="39">
        <v>0</v>
      </c>
      <c r="AG811" s="39">
        <v>7</v>
      </c>
      <c r="AH811" s="39">
        <v>0</v>
      </c>
      <c r="AI811" s="39">
        <v>3</v>
      </c>
      <c r="AJ811" s="39">
        <v>3</v>
      </c>
    </row>
    <row r="812" spans="1:36" s="39" customFormat="1" ht="10.199999999999999" x14ac:dyDescent="0.2">
      <c r="A812" s="39" t="s">
        <v>92</v>
      </c>
      <c r="B812" s="39" t="s">
        <v>128</v>
      </c>
      <c r="C812" s="39" t="s">
        <v>220</v>
      </c>
      <c r="D812" s="14" t="s">
        <v>460</v>
      </c>
      <c r="E812" s="39">
        <v>0</v>
      </c>
      <c r="F812" s="39">
        <v>0</v>
      </c>
      <c r="H812" s="39">
        <v>0</v>
      </c>
      <c r="I812" s="39">
        <v>3</v>
      </c>
      <c r="J812" s="39">
        <v>3</v>
      </c>
      <c r="K812" s="39">
        <v>3</v>
      </c>
      <c r="L812" s="39">
        <v>3</v>
      </c>
      <c r="M812" s="39">
        <v>1</v>
      </c>
      <c r="N812" s="39">
        <v>1</v>
      </c>
      <c r="O812" s="39">
        <v>1</v>
      </c>
      <c r="P812" s="39">
        <v>1</v>
      </c>
      <c r="Q812" s="39">
        <v>1</v>
      </c>
      <c r="R812" s="39">
        <v>1</v>
      </c>
      <c r="S812" s="39">
        <v>0</v>
      </c>
      <c r="T812" s="39">
        <v>0</v>
      </c>
      <c r="U812" s="39">
        <v>0</v>
      </c>
      <c r="V812" s="39">
        <v>0</v>
      </c>
      <c r="W812" s="39">
        <v>2</v>
      </c>
      <c r="X812" s="39">
        <v>0</v>
      </c>
      <c r="Y812" s="39">
        <v>4</v>
      </c>
      <c r="Z812" s="39">
        <v>0</v>
      </c>
      <c r="AA812" s="39">
        <v>0</v>
      </c>
      <c r="AB812" s="39">
        <v>0</v>
      </c>
      <c r="AC812" s="39">
        <v>1</v>
      </c>
      <c r="AD812" s="39">
        <v>2</v>
      </c>
      <c r="AE812" s="39">
        <v>1</v>
      </c>
      <c r="AF812" s="39">
        <v>0</v>
      </c>
      <c r="AG812" s="39">
        <v>16</v>
      </c>
      <c r="AH812" s="39">
        <v>0</v>
      </c>
      <c r="AI812" s="39">
        <v>0</v>
      </c>
      <c r="AJ812" s="39">
        <v>0</v>
      </c>
    </row>
    <row r="813" spans="1:36" s="39" customFormat="1" ht="10.199999999999999" x14ac:dyDescent="0.2">
      <c r="A813" s="39" t="s">
        <v>92</v>
      </c>
      <c r="B813" s="39" t="s">
        <v>128</v>
      </c>
      <c r="C813" s="39" t="s">
        <v>220</v>
      </c>
      <c r="D813" s="14" t="s">
        <v>478</v>
      </c>
      <c r="E813" s="39">
        <v>0</v>
      </c>
      <c r="F813" s="39">
        <v>0</v>
      </c>
      <c r="H813" s="39">
        <v>0</v>
      </c>
      <c r="I813" s="39">
        <v>4</v>
      </c>
      <c r="J813" s="39">
        <v>4</v>
      </c>
      <c r="K813" s="39">
        <v>4</v>
      </c>
      <c r="L813" s="39">
        <v>4</v>
      </c>
      <c r="M813" s="39">
        <v>2</v>
      </c>
      <c r="N813" s="39">
        <v>2</v>
      </c>
      <c r="O813" s="39">
        <v>2</v>
      </c>
      <c r="P813" s="39">
        <v>2</v>
      </c>
      <c r="Q813" s="39">
        <v>3</v>
      </c>
      <c r="R813" s="39">
        <v>3</v>
      </c>
      <c r="S813" s="39">
        <v>0</v>
      </c>
      <c r="T813" s="39">
        <v>0</v>
      </c>
      <c r="U813" s="39">
        <v>1</v>
      </c>
      <c r="V813" s="39">
        <v>2</v>
      </c>
      <c r="W813" s="39">
        <v>0</v>
      </c>
      <c r="X813" s="39">
        <v>0</v>
      </c>
      <c r="Y813" s="39">
        <v>3</v>
      </c>
      <c r="Z813" s="39">
        <v>1</v>
      </c>
      <c r="AA813" s="39">
        <v>3</v>
      </c>
      <c r="AB813" s="39">
        <v>3</v>
      </c>
      <c r="AC813" s="39">
        <v>0</v>
      </c>
      <c r="AD813" s="39">
        <v>0</v>
      </c>
      <c r="AE813" s="39">
        <v>1</v>
      </c>
      <c r="AF813" s="39">
        <v>0</v>
      </c>
      <c r="AG813" s="39">
        <v>0</v>
      </c>
      <c r="AH813" s="39">
        <v>0</v>
      </c>
      <c r="AI813" s="39">
        <v>1</v>
      </c>
      <c r="AJ813" s="39">
        <v>0</v>
      </c>
    </row>
    <row r="814" spans="1:36" s="39" customFormat="1" ht="10.199999999999999" x14ac:dyDescent="0.2">
      <c r="A814" s="39" t="s">
        <v>92</v>
      </c>
      <c r="B814" s="39" t="s">
        <v>128</v>
      </c>
      <c r="C814" s="39" t="s">
        <v>220</v>
      </c>
      <c r="D814" s="14" t="s">
        <v>721</v>
      </c>
      <c r="E814" s="39">
        <v>0</v>
      </c>
      <c r="F814" s="39">
        <v>0</v>
      </c>
      <c r="H814" s="39">
        <v>0</v>
      </c>
      <c r="I814" s="39">
        <v>1</v>
      </c>
      <c r="J814" s="39">
        <v>1</v>
      </c>
      <c r="K814" s="39">
        <v>1</v>
      </c>
      <c r="L814" s="39">
        <v>1</v>
      </c>
      <c r="M814" s="39">
        <v>0</v>
      </c>
      <c r="N814" s="39">
        <v>0</v>
      </c>
      <c r="O814" s="39">
        <v>0</v>
      </c>
      <c r="P814" s="39">
        <v>0</v>
      </c>
      <c r="Q814" s="39">
        <v>1</v>
      </c>
      <c r="R814" s="39">
        <v>1</v>
      </c>
      <c r="S814" s="39">
        <v>0</v>
      </c>
      <c r="T814" s="39">
        <v>0</v>
      </c>
      <c r="U814" s="39">
        <v>2</v>
      </c>
      <c r="V814" s="39">
        <v>2</v>
      </c>
      <c r="W814" s="39">
        <v>1</v>
      </c>
      <c r="X814" s="39">
        <v>0</v>
      </c>
      <c r="Y814" s="39">
        <v>1</v>
      </c>
      <c r="Z814" s="39">
        <v>1</v>
      </c>
      <c r="AA814" s="39">
        <v>1</v>
      </c>
      <c r="AB814" s="39">
        <v>0</v>
      </c>
      <c r="AC814" s="39">
        <v>1</v>
      </c>
      <c r="AD814" s="39">
        <v>1</v>
      </c>
      <c r="AE814" s="39">
        <v>0</v>
      </c>
      <c r="AF814" s="39">
        <v>0</v>
      </c>
      <c r="AG814" s="39">
        <v>19</v>
      </c>
      <c r="AH814" s="39">
        <v>0</v>
      </c>
      <c r="AI814" s="39">
        <v>0</v>
      </c>
      <c r="AJ814" s="39">
        <v>2</v>
      </c>
    </row>
    <row r="815" spans="1:36" s="39" customFormat="1" ht="10.199999999999999" x14ac:dyDescent="0.3">
      <c r="A815" s="39" t="s">
        <v>92</v>
      </c>
      <c r="B815" s="39" t="s">
        <v>128</v>
      </c>
      <c r="C815" s="207" t="s">
        <v>620</v>
      </c>
      <c r="D815" s="207"/>
      <c r="E815" s="207">
        <v>0</v>
      </c>
      <c r="F815" s="207">
        <v>0</v>
      </c>
      <c r="G815" s="207"/>
      <c r="H815" s="207">
        <v>0</v>
      </c>
      <c r="I815" s="207">
        <v>11</v>
      </c>
      <c r="J815" s="207">
        <v>11</v>
      </c>
      <c r="K815" s="207">
        <v>11</v>
      </c>
      <c r="L815" s="207">
        <v>11</v>
      </c>
      <c r="M815" s="207">
        <v>5</v>
      </c>
      <c r="N815" s="207">
        <v>5</v>
      </c>
      <c r="O815" s="207">
        <v>5</v>
      </c>
      <c r="P815" s="207">
        <v>5</v>
      </c>
      <c r="Q815" s="207">
        <v>6</v>
      </c>
      <c r="R815" s="207">
        <v>6</v>
      </c>
      <c r="S815" s="207">
        <v>0</v>
      </c>
      <c r="T815" s="207">
        <v>0</v>
      </c>
      <c r="U815" s="207">
        <v>5</v>
      </c>
      <c r="V815" s="207">
        <v>6</v>
      </c>
      <c r="W815" s="207">
        <v>5</v>
      </c>
      <c r="X815" s="207">
        <v>0</v>
      </c>
      <c r="Y815" s="207">
        <v>8</v>
      </c>
      <c r="Z815" s="207">
        <v>3</v>
      </c>
      <c r="AA815" s="207">
        <v>7</v>
      </c>
      <c r="AB815" s="207">
        <v>4</v>
      </c>
      <c r="AC815" s="207">
        <v>4</v>
      </c>
      <c r="AD815" s="207">
        <v>4</v>
      </c>
      <c r="AE815" s="207">
        <v>4</v>
      </c>
      <c r="AF815" s="207">
        <v>0</v>
      </c>
      <c r="AG815" s="207">
        <v>42</v>
      </c>
      <c r="AH815" s="207">
        <v>0</v>
      </c>
      <c r="AI815" s="207">
        <v>4</v>
      </c>
      <c r="AJ815" s="207">
        <v>5</v>
      </c>
    </row>
    <row r="816" spans="1:36" s="39" customFormat="1" ht="10.199999999999999" x14ac:dyDescent="0.2">
      <c r="A816" s="39" t="s">
        <v>92</v>
      </c>
      <c r="B816" s="39" t="s">
        <v>128</v>
      </c>
      <c r="C816" s="39" t="s">
        <v>134</v>
      </c>
      <c r="D816" s="14" t="s">
        <v>338</v>
      </c>
      <c r="E816" s="39">
        <v>0</v>
      </c>
      <c r="F816" s="39">
        <v>0</v>
      </c>
      <c r="H816" s="39">
        <v>0</v>
      </c>
      <c r="I816" s="39">
        <v>0</v>
      </c>
      <c r="J816" s="39">
        <v>0</v>
      </c>
      <c r="K816" s="39">
        <v>0</v>
      </c>
      <c r="L816" s="39">
        <v>0</v>
      </c>
      <c r="M816" s="39">
        <v>1</v>
      </c>
      <c r="N816" s="39">
        <v>1</v>
      </c>
      <c r="O816" s="39">
        <v>1</v>
      </c>
      <c r="P816" s="39">
        <v>1</v>
      </c>
      <c r="Q816" s="39">
        <v>3</v>
      </c>
      <c r="R816" s="39">
        <v>3</v>
      </c>
      <c r="S816" s="39">
        <v>0</v>
      </c>
      <c r="T816" s="39">
        <v>0</v>
      </c>
      <c r="U816" s="39">
        <v>0</v>
      </c>
      <c r="V816" s="39">
        <v>0</v>
      </c>
      <c r="W816" s="39">
        <v>0</v>
      </c>
      <c r="X816" s="39">
        <v>0</v>
      </c>
      <c r="Y816" s="39">
        <v>1</v>
      </c>
      <c r="Z816" s="39">
        <v>0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0</v>
      </c>
      <c r="AI816" s="39">
        <v>0</v>
      </c>
      <c r="AJ816" s="39">
        <v>0</v>
      </c>
    </row>
    <row r="817" spans="1:36" s="39" customFormat="1" ht="10.199999999999999" x14ac:dyDescent="0.2">
      <c r="A817" s="39" t="s">
        <v>92</v>
      </c>
      <c r="B817" s="39" t="s">
        <v>128</v>
      </c>
      <c r="C817" s="39" t="s">
        <v>134</v>
      </c>
      <c r="D817" s="14" t="s">
        <v>460</v>
      </c>
      <c r="E817" s="39">
        <v>0</v>
      </c>
      <c r="F817" s="39">
        <v>0</v>
      </c>
      <c r="H817" s="39">
        <v>0</v>
      </c>
      <c r="I817" s="39">
        <v>0</v>
      </c>
      <c r="J817" s="39">
        <v>0</v>
      </c>
      <c r="K817" s="39">
        <v>0</v>
      </c>
      <c r="L817" s="39">
        <v>0</v>
      </c>
      <c r="M817" s="39">
        <v>0</v>
      </c>
      <c r="N817" s="39">
        <v>0</v>
      </c>
      <c r="O817" s="39">
        <v>0</v>
      </c>
      <c r="P817" s="39">
        <v>0</v>
      </c>
      <c r="Q817" s="39">
        <v>0</v>
      </c>
      <c r="R817" s="39">
        <v>0</v>
      </c>
      <c r="S817" s="39">
        <v>0</v>
      </c>
      <c r="T817" s="39">
        <v>0</v>
      </c>
      <c r="U817" s="39">
        <v>0</v>
      </c>
      <c r="V817" s="39">
        <v>0</v>
      </c>
      <c r="W817" s="39">
        <v>0</v>
      </c>
      <c r="X817" s="39">
        <v>0</v>
      </c>
      <c r="Y817" s="39">
        <v>1</v>
      </c>
      <c r="Z817" s="39">
        <v>0</v>
      </c>
      <c r="AA817" s="39">
        <v>0</v>
      </c>
      <c r="AB817" s="39">
        <v>0</v>
      </c>
      <c r="AC817" s="39">
        <v>1</v>
      </c>
      <c r="AD817" s="39">
        <v>0</v>
      </c>
      <c r="AE817" s="39">
        <v>1</v>
      </c>
      <c r="AF817" s="39">
        <v>0</v>
      </c>
      <c r="AG817" s="39">
        <v>11</v>
      </c>
      <c r="AH817" s="39">
        <v>0</v>
      </c>
      <c r="AI817" s="39">
        <v>0</v>
      </c>
      <c r="AJ817" s="39">
        <v>0</v>
      </c>
    </row>
    <row r="818" spans="1:36" s="39" customFormat="1" ht="10.199999999999999" x14ac:dyDescent="0.2">
      <c r="A818" s="39" t="s">
        <v>92</v>
      </c>
      <c r="B818" s="39" t="s">
        <v>128</v>
      </c>
      <c r="C818" s="39" t="s">
        <v>134</v>
      </c>
      <c r="D818" s="14" t="s">
        <v>478</v>
      </c>
      <c r="E818" s="39">
        <v>0</v>
      </c>
      <c r="F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1</v>
      </c>
      <c r="R818" s="39">
        <v>1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1</v>
      </c>
      <c r="Z818" s="39">
        <v>0</v>
      </c>
      <c r="AA818" s="39">
        <v>0</v>
      </c>
      <c r="AB818" s="39">
        <v>0</v>
      </c>
      <c r="AC818" s="39">
        <v>1</v>
      </c>
      <c r="AD818" s="39">
        <v>1</v>
      </c>
      <c r="AE818" s="39">
        <v>0</v>
      </c>
      <c r="AF818" s="39">
        <v>0</v>
      </c>
      <c r="AG818" s="39">
        <v>1</v>
      </c>
      <c r="AH818" s="39">
        <v>0</v>
      </c>
      <c r="AI818" s="39">
        <v>0</v>
      </c>
      <c r="AJ818" s="39">
        <v>0</v>
      </c>
    </row>
    <row r="819" spans="1:36" s="39" customFormat="1" ht="10.199999999999999" x14ac:dyDescent="0.2">
      <c r="A819" s="39" t="s">
        <v>92</v>
      </c>
      <c r="B819" s="39" t="s">
        <v>128</v>
      </c>
      <c r="C819" s="39" t="s">
        <v>134</v>
      </c>
      <c r="D819" s="14" t="s">
        <v>721</v>
      </c>
      <c r="E819" s="39">
        <v>0</v>
      </c>
      <c r="F819" s="39">
        <v>0</v>
      </c>
      <c r="H819" s="39">
        <v>0</v>
      </c>
      <c r="I819" s="39">
        <v>0</v>
      </c>
      <c r="J819" s="39">
        <v>0</v>
      </c>
      <c r="K819" s="39">
        <v>0</v>
      </c>
      <c r="L819" s="39">
        <v>0</v>
      </c>
      <c r="M819" s="39">
        <v>0</v>
      </c>
      <c r="N819" s="39">
        <v>0</v>
      </c>
      <c r="O819" s="39">
        <v>0</v>
      </c>
      <c r="P819" s="39">
        <v>0</v>
      </c>
      <c r="Q819" s="39">
        <v>0</v>
      </c>
      <c r="R819" s="39">
        <v>0</v>
      </c>
      <c r="S819" s="39">
        <v>0</v>
      </c>
      <c r="T819" s="39">
        <v>0</v>
      </c>
      <c r="U819" s="39">
        <v>0</v>
      </c>
      <c r="V819" s="39">
        <v>0</v>
      </c>
      <c r="W819" s="39">
        <v>0</v>
      </c>
      <c r="X819" s="39">
        <v>0</v>
      </c>
      <c r="Y819" s="39">
        <v>0</v>
      </c>
      <c r="Z819" s="39">
        <v>1</v>
      </c>
      <c r="AA819" s="39">
        <v>1</v>
      </c>
      <c r="AB819" s="39">
        <v>1</v>
      </c>
      <c r="AC819" s="39">
        <v>0</v>
      </c>
      <c r="AD819" s="39">
        <v>0</v>
      </c>
      <c r="AE819" s="39">
        <v>4</v>
      </c>
      <c r="AF819" s="39">
        <v>0</v>
      </c>
      <c r="AG819" s="39">
        <v>5</v>
      </c>
      <c r="AH819" s="39">
        <v>0</v>
      </c>
      <c r="AI819" s="39">
        <v>0</v>
      </c>
      <c r="AJ819" s="39">
        <v>1</v>
      </c>
    </row>
    <row r="820" spans="1:36" s="39" customFormat="1" ht="10.199999999999999" x14ac:dyDescent="0.3">
      <c r="A820" s="39" t="s">
        <v>92</v>
      </c>
      <c r="B820" s="39" t="s">
        <v>128</v>
      </c>
      <c r="C820" s="207" t="s">
        <v>621</v>
      </c>
      <c r="D820" s="207"/>
      <c r="E820" s="207">
        <v>0</v>
      </c>
      <c r="F820" s="207">
        <v>0</v>
      </c>
      <c r="G820" s="207"/>
      <c r="H820" s="207">
        <v>0</v>
      </c>
      <c r="I820" s="207">
        <v>0</v>
      </c>
      <c r="J820" s="207">
        <v>0</v>
      </c>
      <c r="K820" s="207">
        <v>0</v>
      </c>
      <c r="L820" s="207">
        <v>0</v>
      </c>
      <c r="M820" s="207">
        <v>1</v>
      </c>
      <c r="N820" s="207">
        <v>1</v>
      </c>
      <c r="O820" s="207">
        <v>1</v>
      </c>
      <c r="P820" s="207">
        <v>1</v>
      </c>
      <c r="Q820" s="207">
        <v>4</v>
      </c>
      <c r="R820" s="207">
        <v>4</v>
      </c>
      <c r="S820" s="207">
        <v>0</v>
      </c>
      <c r="T820" s="207">
        <v>0</v>
      </c>
      <c r="U820" s="207">
        <v>0</v>
      </c>
      <c r="V820" s="207">
        <v>0</v>
      </c>
      <c r="W820" s="207">
        <v>0</v>
      </c>
      <c r="X820" s="207">
        <v>0</v>
      </c>
      <c r="Y820" s="207">
        <v>3</v>
      </c>
      <c r="Z820" s="207">
        <v>1</v>
      </c>
      <c r="AA820" s="207">
        <v>1</v>
      </c>
      <c r="AB820" s="207">
        <v>1</v>
      </c>
      <c r="AC820" s="207">
        <v>2</v>
      </c>
      <c r="AD820" s="207">
        <v>1</v>
      </c>
      <c r="AE820" s="207">
        <v>5</v>
      </c>
      <c r="AF820" s="207">
        <v>0</v>
      </c>
      <c r="AG820" s="207">
        <v>17</v>
      </c>
      <c r="AH820" s="207">
        <v>0</v>
      </c>
      <c r="AI820" s="207">
        <v>0</v>
      </c>
      <c r="AJ820" s="207">
        <v>1</v>
      </c>
    </row>
    <row r="821" spans="1:36" s="39" customFormat="1" ht="10.199999999999999" x14ac:dyDescent="0.2">
      <c r="A821" s="39" t="s">
        <v>92</v>
      </c>
      <c r="B821" s="39" t="s">
        <v>128</v>
      </c>
      <c r="C821" s="39" t="s">
        <v>128</v>
      </c>
      <c r="D821" s="14" t="s">
        <v>338</v>
      </c>
      <c r="E821" s="39">
        <v>32</v>
      </c>
      <c r="F821" s="39">
        <v>1</v>
      </c>
      <c r="H821" s="39">
        <v>34</v>
      </c>
      <c r="I821" s="39">
        <v>30</v>
      </c>
      <c r="J821" s="39">
        <v>31</v>
      </c>
      <c r="K821" s="39">
        <v>31</v>
      </c>
      <c r="L821" s="39">
        <v>30</v>
      </c>
      <c r="M821" s="39">
        <v>55</v>
      </c>
      <c r="N821" s="39">
        <v>55</v>
      </c>
      <c r="O821" s="39">
        <v>56</v>
      </c>
      <c r="P821" s="39">
        <v>54</v>
      </c>
      <c r="Q821" s="39">
        <v>31</v>
      </c>
      <c r="R821" s="39">
        <v>32</v>
      </c>
      <c r="S821" s="39">
        <v>0</v>
      </c>
      <c r="T821" s="39">
        <v>0</v>
      </c>
      <c r="U821" s="39">
        <v>29</v>
      </c>
      <c r="V821" s="39">
        <v>30</v>
      </c>
      <c r="W821" s="39">
        <v>32</v>
      </c>
      <c r="X821" s="39">
        <v>0</v>
      </c>
      <c r="Y821" s="39">
        <v>32</v>
      </c>
      <c r="Z821" s="39">
        <v>30</v>
      </c>
      <c r="AA821" s="39">
        <v>35</v>
      </c>
      <c r="AB821" s="39">
        <v>34</v>
      </c>
      <c r="AC821" s="39">
        <v>7</v>
      </c>
      <c r="AD821" s="39">
        <v>4</v>
      </c>
      <c r="AE821" s="39">
        <v>0</v>
      </c>
      <c r="AF821" s="39">
        <v>9</v>
      </c>
      <c r="AG821" s="39">
        <v>4</v>
      </c>
      <c r="AH821" s="39">
        <v>0</v>
      </c>
      <c r="AI821" s="39">
        <v>2</v>
      </c>
      <c r="AJ821" s="39">
        <v>5</v>
      </c>
    </row>
    <row r="822" spans="1:36" s="39" customFormat="1" ht="10.199999999999999" x14ac:dyDescent="0.2">
      <c r="A822" s="39" t="s">
        <v>92</v>
      </c>
      <c r="B822" s="39" t="s">
        <v>128</v>
      </c>
      <c r="C822" s="39" t="s">
        <v>128</v>
      </c>
      <c r="D822" s="14" t="s">
        <v>460</v>
      </c>
      <c r="E822" s="39">
        <v>24</v>
      </c>
      <c r="F822" s="39">
        <v>1</v>
      </c>
      <c r="H822" s="39">
        <v>23</v>
      </c>
      <c r="I822" s="39">
        <v>27</v>
      </c>
      <c r="J822" s="39">
        <v>27</v>
      </c>
      <c r="K822" s="39">
        <v>27</v>
      </c>
      <c r="L822" s="39">
        <v>27</v>
      </c>
      <c r="M822" s="39">
        <v>30</v>
      </c>
      <c r="N822" s="39">
        <v>27</v>
      </c>
      <c r="O822" s="39">
        <v>32</v>
      </c>
      <c r="P822" s="39">
        <v>33</v>
      </c>
      <c r="Q822" s="39">
        <v>16</v>
      </c>
      <c r="R822" s="39">
        <v>17</v>
      </c>
      <c r="S822" s="39">
        <v>0</v>
      </c>
      <c r="T822" s="39">
        <v>0</v>
      </c>
      <c r="U822" s="39">
        <v>35</v>
      </c>
      <c r="V822" s="39">
        <v>39</v>
      </c>
      <c r="W822" s="39">
        <v>35</v>
      </c>
      <c r="X822" s="39">
        <v>0</v>
      </c>
      <c r="Y822" s="39">
        <v>62</v>
      </c>
      <c r="Z822" s="39">
        <v>22</v>
      </c>
      <c r="AA822" s="39">
        <v>23</v>
      </c>
      <c r="AB822" s="39">
        <v>17</v>
      </c>
      <c r="AC822" s="39">
        <v>7</v>
      </c>
      <c r="AD822" s="39">
        <v>6</v>
      </c>
      <c r="AE822" s="39">
        <v>1</v>
      </c>
      <c r="AF822" s="39">
        <v>0</v>
      </c>
      <c r="AG822" s="39">
        <v>61</v>
      </c>
      <c r="AH822" s="39">
        <v>0</v>
      </c>
      <c r="AI822" s="39">
        <v>0</v>
      </c>
      <c r="AJ822" s="39">
        <v>7</v>
      </c>
    </row>
    <row r="823" spans="1:36" s="39" customFormat="1" ht="10.199999999999999" x14ac:dyDescent="0.2">
      <c r="A823" s="39" t="s">
        <v>92</v>
      </c>
      <c r="B823" s="39" t="s">
        <v>128</v>
      </c>
      <c r="C823" s="39" t="s">
        <v>128</v>
      </c>
      <c r="D823" s="14" t="s">
        <v>478</v>
      </c>
      <c r="E823" s="39">
        <v>43</v>
      </c>
      <c r="F823" s="39">
        <v>1</v>
      </c>
      <c r="H823" s="39">
        <v>46</v>
      </c>
      <c r="I823" s="39">
        <v>20</v>
      </c>
      <c r="J823" s="39">
        <v>20</v>
      </c>
      <c r="K823" s="39">
        <v>20</v>
      </c>
      <c r="L823" s="39">
        <v>21</v>
      </c>
      <c r="M823" s="39">
        <v>29</v>
      </c>
      <c r="N823" s="39">
        <v>29</v>
      </c>
      <c r="O823" s="39">
        <v>31</v>
      </c>
      <c r="P823" s="39">
        <v>32</v>
      </c>
      <c r="Q823" s="39">
        <v>37</v>
      </c>
      <c r="R823" s="39">
        <v>36</v>
      </c>
      <c r="S823" s="39">
        <v>0</v>
      </c>
      <c r="T823" s="39">
        <v>0</v>
      </c>
      <c r="U823" s="39">
        <v>28</v>
      </c>
      <c r="V823" s="39">
        <v>29</v>
      </c>
      <c r="W823" s="39">
        <v>27</v>
      </c>
      <c r="X823" s="39">
        <v>0</v>
      </c>
      <c r="Y823" s="39">
        <v>31</v>
      </c>
      <c r="Z823" s="39">
        <v>38</v>
      </c>
      <c r="AA823" s="39">
        <v>27</v>
      </c>
      <c r="AB823" s="39">
        <v>27</v>
      </c>
      <c r="AC823" s="39">
        <v>10</v>
      </c>
      <c r="AD823" s="39">
        <v>7</v>
      </c>
      <c r="AE823" s="39">
        <v>1</v>
      </c>
      <c r="AF823" s="39">
        <v>0</v>
      </c>
      <c r="AG823" s="39">
        <v>9</v>
      </c>
      <c r="AH823" s="39">
        <v>0</v>
      </c>
      <c r="AI823" s="39">
        <v>1</v>
      </c>
      <c r="AJ823" s="39">
        <v>8</v>
      </c>
    </row>
    <row r="824" spans="1:36" s="39" customFormat="1" ht="10.199999999999999" x14ac:dyDescent="0.2">
      <c r="A824" s="39" t="s">
        <v>92</v>
      </c>
      <c r="B824" s="39" t="s">
        <v>128</v>
      </c>
      <c r="C824" s="39" t="s">
        <v>128</v>
      </c>
      <c r="D824" s="14" t="s">
        <v>721</v>
      </c>
      <c r="E824" s="39">
        <v>21</v>
      </c>
      <c r="F824" s="39">
        <v>0</v>
      </c>
      <c r="H824" s="39">
        <v>21</v>
      </c>
      <c r="I824" s="39">
        <v>10</v>
      </c>
      <c r="J824" s="39">
        <v>10</v>
      </c>
      <c r="K824" s="39">
        <v>10</v>
      </c>
      <c r="L824" s="39">
        <v>10</v>
      </c>
      <c r="M824" s="39">
        <v>18</v>
      </c>
      <c r="N824" s="39">
        <v>19</v>
      </c>
      <c r="O824" s="39">
        <v>22</v>
      </c>
      <c r="P824" s="39">
        <v>21</v>
      </c>
      <c r="Q824" s="39">
        <v>14</v>
      </c>
      <c r="R824" s="39">
        <v>14</v>
      </c>
      <c r="S824" s="39">
        <v>0</v>
      </c>
      <c r="T824" s="39">
        <v>0</v>
      </c>
      <c r="U824" s="39">
        <v>16</v>
      </c>
      <c r="V824" s="39">
        <v>23</v>
      </c>
      <c r="W824" s="39">
        <v>11</v>
      </c>
      <c r="X824" s="39">
        <v>0</v>
      </c>
      <c r="Y824" s="39">
        <v>15</v>
      </c>
      <c r="Z824" s="39">
        <v>13</v>
      </c>
      <c r="AA824" s="39">
        <v>18</v>
      </c>
      <c r="AB824" s="39">
        <v>15</v>
      </c>
      <c r="AC824" s="39">
        <v>3</v>
      </c>
      <c r="AD824" s="39">
        <v>3</v>
      </c>
      <c r="AE824" s="39">
        <v>0</v>
      </c>
      <c r="AF824" s="39">
        <v>0</v>
      </c>
      <c r="AG824" s="39">
        <v>254</v>
      </c>
      <c r="AH824" s="39">
        <v>0</v>
      </c>
      <c r="AI824" s="39">
        <v>0</v>
      </c>
      <c r="AJ824" s="39">
        <v>17</v>
      </c>
    </row>
    <row r="825" spans="1:36" s="39" customFormat="1" ht="10.199999999999999" x14ac:dyDescent="0.3">
      <c r="A825" s="39" t="s">
        <v>92</v>
      </c>
      <c r="B825" s="39" t="s">
        <v>128</v>
      </c>
      <c r="C825" s="207" t="s">
        <v>347</v>
      </c>
      <c r="D825" s="207"/>
      <c r="E825" s="207">
        <v>120</v>
      </c>
      <c r="F825" s="207">
        <v>3</v>
      </c>
      <c r="G825" s="207"/>
      <c r="H825" s="207">
        <v>124</v>
      </c>
      <c r="I825" s="207">
        <v>87</v>
      </c>
      <c r="J825" s="207">
        <v>88</v>
      </c>
      <c r="K825" s="207">
        <v>88</v>
      </c>
      <c r="L825" s="207">
        <v>88</v>
      </c>
      <c r="M825" s="207">
        <v>132</v>
      </c>
      <c r="N825" s="207">
        <v>130</v>
      </c>
      <c r="O825" s="207">
        <v>141</v>
      </c>
      <c r="P825" s="207">
        <v>140</v>
      </c>
      <c r="Q825" s="207">
        <v>98</v>
      </c>
      <c r="R825" s="207">
        <v>99</v>
      </c>
      <c r="S825" s="207">
        <v>0</v>
      </c>
      <c r="T825" s="207">
        <v>0</v>
      </c>
      <c r="U825" s="207">
        <v>108</v>
      </c>
      <c r="V825" s="207">
        <v>121</v>
      </c>
      <c r="W825" s="207">
        <v>105</v>
      </c>
      <c r="X825" s="207">
        <v>0</v>
      </c>
      <c r="Y825" s="207">
        <v>140</v>
      </c>
      <c r="Z825" s="207">
        <v>103</v>
      </c>
      <c r="AA825" s="207">
        <v>103</v>
      </c>
      <c r="AB825" s="207">
        <v>93</v>
      </c>
      <c r="AC825" s="207">
        <v>27</v>
      </c>
      <c r="AD825" s="207">
        <v>20</v>
      </c>
      <c r="AE825" s="207">
        <v>2</v>
      </c>
      <c r="AF825" s="207">
        <v>9</v>
      </c>
      <c r="AG825" s="207">
        <v>328</v>
      </c>
      <c r="AH825" s="207">
        <v>0</v>
      </c>
      <c r="AI825" s="207">
        <v>3</v>
      </c>
      <c r="AJ825" s="207">
        <v>37</v>
      </c>
    </row>
    <row r="826" spans="1:36" s="39" customFormat="1" ht="10.199999999999999" x14ac:dyDescent="0.2">
      <c r="A826" s="39" t="s">
        <v>92</v>
      </c>
      <c r="B826" s="39" t="s">
        <v>128</v>
      </c>
      <c r="C826" s="39" t="s">
        <v>221</v>
      </c>
      <c r="D826" s="14" t="s">
        <v>338</v>
      </c>
      <c r="E826" s="39">
        <v>0</v>
      </c>
      <c r="F826" s="39">
        <v>0</v>
      </c>
      <c r="H826" s="39">
        <v>0</v>
      </c>
      <c r="I826" s="39">
        <v>2</v>
      </c>
      <c r="J826" s="39">
        <v>2</v>
      </c>
      <c r="K826" s="39">
        <v>2</v>
      </c>
      <c r="L826" s="39">
        <v>2</v>
      </c>
      <c r="M826" s="39">
        <v>2</v>
      </c>
      <c r="N826" s="39">
        <v>2</v>
      </c>
      <c r="O826" s="39">
        <v>2</v>
      </c>
      <c r="P826" s="39">
        <v>2</v>
      </c>
      <c r="Q826" s="39">
        <v>2</v>
      </c>
      <c r="R826" s="39">
        <v>2</v>
      </c>
      <c r="S826" s="39">
        <v>0</v>
      </c>
      <c r="T826" s="39">
        <v>0</v>
      </c>
      <c r="U826" s="39">
        <v>0</v>
      </c>
      <c r="V826" s="39">
        <v>0</v>
      </c>
      <c r="W826" s="39">
        <v>0</v>
      </c>
      <c r="X826" s="39">
        <v>0</v>
      </c>
      <c r="Y826" s="39">
        <v>0</v>
      </c>
      <c r="Z826" s="39">
        <v>1</v>
      </c>
      <c r="AA826" s="39">
        <v>2</v>
      </c>
      <c r="AB826" s="39">
        <v>2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0</v>
      </c>
      <c r="AI826" s="39">
        <v>0</v>
      </c>
      <c r="AJ826" s="39">
        <v>0</v>
      </c>
    </row>
    <row r="827" spans="1:36" s="39" customFormat="1" ht="10.199999999999999" x14ac:dyDescent="0.2">
      <c r="A827" s="39" t="s">
        <v>92</v>
      </c>
      <c r="B827" s="39" t="s">
        <v>128</v>
      </c>
      <c r="C827" s="39" t="s">
        <v>221</v>
      </c>
      <c r="D827" s="14" t="s">
        <v>460</v>
      </c>
      <c r="E827" s="39">
        <v>0</v>
      </c>
      <c r="F827" s="39">
        <v>0</v>
      </c>
      <c r="H827" s="39">
        <v>0</v>
      </c>
      <c r="I827" s="39">
        <v>0</v>
      </c>
      <c r="J827" s="39">
        <v>0</v>
      </c>
      <c r="K827" s="39">
        <v>0</v>
      </c>
      <c r="L827" s="39">
        <v>0</v>
      </c>
      <c r="M827" s="39">
        <v>0</v>
      </c>
      <c r="N827" s="39">
        <v>0</v>
      </c>
      <c r="O827" s="39">
        <v>0</v>
      </c>
      <c r="P827" s="39">
        <v>0</v>
      </c>
      <c r="Q827" s="39">
        <v>1</v>
      </c>
      <c r="R827" s="39">
        <v>1</v>
      </c>
      <c r="S827" s="39">
        <v>0</v>
      </c>
      <c r="T827" s="39">
        <v>0</v>
      </c>
      <c r="U827" s="39">
        <v>0</v>
      </c>
      <c r="V827" s="39">
        <v>0</v>
      </c>
      <c r="W827" s="39">
        <v>0</v>
      </c>
      <c r="X827" s="39">
        <v>0</v>
      </c>
      <c r="Y827" s="39">
        <v>0</v>
      </c>
      <c r="Z827" s="39">
        <v>1</v>
      </c>
      <c r="AA827" s="39">
        <v>1</v>
      </c>
      <c r="AB827" s="39">
        <v>1</v>
      </c>
      <c r="AC827" s="39">
        <v>0</v>
      </c>
      <c r="AD827" s="39">
        <v>0</v>
      </c>
      <c r="AE827" s="39">
        <v>0</v>
      </c>
      <c r="AF827" s="39">
        <v>0</v>
      </c>
      <c r="AG827" s="39">
        <v>3</v>
      </c>
      <c r="AH827" s="39">
        <v>0</v>
      </c>
      <c r="AI827" s="39">
        <v>0</v>
      </c>
      <c r="AJ827" s="39">
        <v>0</v>
      </c>
    </row>
    <row r="828" spans="1:36" s="39" customFormat="1" ht="10.199999999999999" x14ac:dyDescent="0.2">
      <c r="A828" s="39" t="s">
        <v>92</v>
      </c>
      <c r="B828" s="39" t="s">
        <v>128</v>
      </c>
      <c r="C828" s="39" t="s">
        <v>221</v>
      </c>
      <c r="D828" s="14" t="s">
        <v>478</v>
      </c>
      <c r="E828" s="39">
        <v>0</v>
      </c>
      <c r="F828" s="39">
        <v>0</v>
      </c>
      <c r="H828" s="39">
        <v>0</v>
      </c>
      <c r="I828" s="39">
        <v>0</v>
      </c>
      <c r="J828" s="39">
        <v>0</v>
      </c>
      <c r="K828" s="39">
        <v>0</v>
      </c>
      <c r="L828" s="39">
        <v>0</v>
      </c>
      <c r="M828" s="39">
        <v>2</v>
      </c>
      <c r="N828" s="39">
        <v>2</v>
      </c>
      <c r="O828" s="39">
        <v>2</v>
      </c>
      <c r="P828" s="39">
        <v>2</v>
      </c>
      <c r="Q828" s="39">
        <v>0</v>
      </c>
      <c r="R828" s="39">
        <v>0</v>
      </c>
      <c r="S828" s="39">
        <v>0</v>
      </c>
      <c r="T828" s="39">
        <v>0</v>
      </c>
      <c r="U828" s="39">
        <v>0</v>
      </c>
      <c r="V828" s="39">
        <v>0</v>
      </c>
      <c r="W828" s="39">
        <v>0</v>
      </c>
      <c r="X828" s="39">
        <v>0</v>
      </c>
      <c r="Y828" s="39">
        <v>0</v>
      </c>
      <c r="Z828" s="39">
        <v>0</v>
      </c>
      <c r="AA828" s="39">
        <v>0</v>
      </c>
      <c r="AB828" s="39">
        <v>0</v>
      </c>
      <c r="AC828" s="39">
        <v>1</v>
      </c>
      <c r="AD828" s="39">
        <v>0</v>
      </c>
      <c r="AE828" s="39">
        <v>0</v>
      </c>
      <c r="AF828" s="39">
        <v>0</v>
      </c>
      <c r="AG828" s="39">
        <v>0</v>
      </c>
      <c r="AH828" s="39">
        <v>0</v>
      </c>
      <c r="AI828" s="39">
        <v>0</v>
      </c>
      <c r="AJ828" s="39">
        <v>0</v>
      </c>
    </row>
    <row r="829" spans="1:36" s="39" customFormat="1" ht="10.199999999999999" x14ac:dyDescent="0.3">
      <c r="A829" s="39" t="s">
        <v>92</v>
      </c>
      <c r="B829" s="39" t="s">
        <v>128</v>
      </c>
      <c r="C829" s="207" t="s">
        <v>622</v>
      </c>
      <c r="D829" s="207"/>
      <c r="E829" s="207">
        <v>0</v>
      </c>
      <c r="F829" s="207">
        <v>0</v>
      </c>
      <c r="G829" s="207"/>
      <c r="H829" s="207">
        <v>0</v>
      </c>
      <c r="I829" s="207">
        <v>2</v>
      </c>
      <c r="J829" s="207">
        <v>2</v>
      </c>
      <c r="K829" s="207">
        <v>2</v>
      </c>
      <c r="L829" s="207">
        <v>2</v>
      </c>
      <c r="M829" s="207">
        <v>4</v>
      </c>
      <c r="N829" s="207">
        <v>4</v>
      </c>
      <c r="O829" s="207">
        <v>4</v>
      </c>
      <c r="P829" s="207">
        <v>4</v>
      </c>
      <c r="Q829" s="207">
        <v>3</v>
      </c>
      <c r="R829" s="207">
        <v>3</v>
      </c>
      <c r="S829" s="207">
        <v>0</v>
      </c>
      <c r="T829" s="207">
        <v>0</v>
      </c>
      <c r="U829" s="207">
        <v>0</v>
      </c>
      <c r="V829" s="207">
        <v>0</v>
      </c>
      <c r="W829" s="207">
        <v>0</v>
      </c>
      <c r="X829" s="207">
        <v>0</v>
      </c>
      <c r="Y829" s="207">
        <v>0</v>
      </c>
      <c r="Z829" s="207">
        <v>2</v>
      </c>
      <c r="AA829" s="207">
        <v>3</v>
      </c>
      <c r="AB829" s="207">
        <v>3</v>
      </c>
      <c r="AC829" s="207">
        <v>1</v>
      </c>
      <c r="AD829" s="207">
        <v>0</v>
      </c>
      <c r="AE829" s="207">
        <v>0</v>
      </c>
      <c r="AF829" s="207">
        <v>0</v>
      </c>
      <c r="AG829" s="207">
        <v>3</v>
      </c>
      <c r="AH829" s="207">
        <v>0</v>
      </c>
      <c r="AI829" s="207">
        <v>0</v>
      </c>
      <c r="AJ829" s="207">
        <v>0</v>
      </c>
    </row>
    <row r="830" spans="1:36" s="39" customFormat="1" ht="10.199999999999999" x14ac:dyDescent="0.2">
      <c r="A830" s="39" t="s">
        <v>92</v>
      </c>
      <c r="B830" s="39" t="s">
        <v>128</v>
      </c>
      <c r="C830" s="39" t="s">
        <v>131</v>
      </c>
      <c r="D830" s="14" t="s">
        <v>338</v>
      </c>
      <c r="E830" s="39">
        <v>0</v>
      </c>
      <c r="F830" s="39">
        <v>0</v>
      </c>
      <c r="H830" s="39">
        <v>0</v>
      </c>
      <c r="I830" s="39">
        <v>1</v>
      </c>
      <c r="J830" s="39">
        <v>1</v>
      </c>
      <c r="K830" s="39">
        <v>1</v>
      </c>
      <c r="L830" s="39">
        <v>1</v>
      </c>
      <c r="M830" s="39">
        <v>1</v>
      </c>
      <c r="N830" s="39">
        <v>1</v>
      </c>
      <c r="O830" s="39">
        <v>1</v>
      </c>
      <c r="P830" s="39">
        <v>1</v>
      </c>
      <c r="Q830" s="39">
        <v>2</v>
      </c>
      <c r="R830" s="39">
        <v>2</v>
      </c>
      <c r="S830" s="39">
        <v>0</v>
      </c>
      <c r="T830" s="39">
        <v>0</v>
      </c>
      <c r="U830" s="39">
        <v>1</v>
      </c>
      <c r="V830" s="39">
        <v>1</v>
      </c>
      <c r="W830" s="39">
        <v>0</v>
      </c>
      <c r="X830" s="39">
        <v>0</v>
      </c>
      <c r="Y830" s="39">
        <v>1</v>
      </c>
      <c r="Z830" s="39">
        <v>2</v>
      </c>
      <c r="AA830" s="39">
        <v>2</v>
      </c>
      <c r="AB830" s="39">
        <v>2</v>
      </c>
      <c r="AC830" s="39">
        <v>1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</row>
    <row r="831" spans="1:36" s="39" customFormat="1" ht="10.199999999999999" x14ac:dyDescent="0.2">
      <c r="A831" s="39" t="s">
        <v>92</v>
      </c>
      <c r="B831" s="39" t="s">
        <v>128</v>
      </c>
      <c r="C831" s="39" t="s">
        <v>131</v>
      </c>
      <c r="D831" s="14" t="s">
        <v>460</v>
      </c>
      <c r="E831" s="39">
        <v>0</v>
      </c>
      <c r="F831" s="39">
        <v>0</v>
      </c>
      <c r="H831" s="39">
        <v>0</v>
      </c>
      <c r="I831" s="39">
        <v>0</v>
      </c>
      <c r="J831" s="39">
        <v>0</v>
      </c>
      <c r="K831" s="39">
        <v>0</v>
      </c>
      <c r="L831" s="39">
        <v>0</v>
      </c>
      <c r="M831" s="39">
        <v>1</v>
      </c>
      <c r="N831" s="39">
        <v>1</v>
      </c>
      <c r="O831" s="39">
        <v>1</v>
      </c>
      <c r="P831" s="39">
        <v>1</v>
      </c>
      <c r="Q831" s="39">
        <v>2</v>
      </c>
      <c r="R831" s="39">
        <v>2</v>
      </c>
      <c r="S831" s="39">
        <v>0</v>
      </c>
      <c r="T831" s="39">
        <v>0</v>
      </c>
      <c r="U831" s="39">
        <v>3</v>
      </c>
      <c r="V831" s="39">
        <v>3</v>
      </c>
      <c r="W831" s="39">
        <v>1</v>
      </c>
      <c r="X831" s="39">
        <v>0</v>
      </c>
      <c r="Y831" s="39">
        <v>4</v>
      </c>
      <c r="Z831" s="39">
        <v>2</v>
      </c>
      <c r="AA831" s="39">
        <v>2</v>
      </c>
      <c r="AB831" s="39">
        <v>2</v>
      </c>
      <c r="AC831" s="39">
        <v>3</v>
      </c>
      <c r="AD831" s="39">
        <v>2</v>
      </c>
      <c r="AE831" s="39">
        <v>0</v>
      </c>
      <c r="AF831" s="39">
        <v>0</v>
      </c>
      <c r="AG831" s="39">
        <v>3</v>
      </c>
      <c r="AH831" s="39">
        <v>0</v>
      </c>
      <c r="AI831" s="39">
        <v>0</v>
      </c>
      <c r="AJ831" s="39">
        <v>2</v>
      </c>
    </row>
    <row r="832" spans="1:36" s="39" customFormat="1" ht="10.199999999999999" x14ac:dyDescent="0.2">
      <c r="A832" s="39" t="s">
        <v>92</v>
      </c>
      <c r="B832" s="39" t="s">
        <v>128</v>
      </c>
      <c r="C832" s="39" t="s">
        <v>131</v>
      </c>
      <c r="D832" s="14" t="s">
        <v>478</v>
      </c>
      <c r="E832" s="39">
        <v>0</v>
      </c>
      <c r="F832" s="39">
        <v>0</v>
      </c>
      <c r="H832" s="39">
        <v>0</v>
      </c>
      <c r="I832" s="39">
        <v>4</v>
      </c>
      <c r="J832" s="39">
        <v>4</v>
      </c>
      <c r="K832" s="39">
        <v>4</v>
      </c>
      <c r="L832" s="39">
        <v>4</v>
      </c>
      <c r="M832" s="39">
        <v>1</v>
      </c>
      <c r="N832" s="39">
        <v>1</v>
      </c>
      <c r="O832" s="39">
        <v>1</v>
      </c>
      <c r="P832" s="39">
        <v>1</v>
      </c>
      <c r="Q832" s="39">
        <v>1</v>
      </c>
      <c r="R832" s="39">
        <v>1</v>
      </c>
      <c r="S832" s="39">
        <v>0</v>
      </c>
      <c r="T832" s="39">
        <v>0</v>
      </c>
      <c r="U832" s="39">
        <v>3</v>
      </c>
      <c r="V832" s="39">
        <v>1</v>
      </c>
      <c r="W832" s="39">
        <v>2</v>
      </c>
      <c r="X832" s="39">
        <v>0</v>
      </c>
      <c r="Y832" s="39">
        <v>5</v>
      </c>
      <c r="Z832" s="39">
        <v>0</v>
      </c>
      <c r="AA832" s="39">
        <v>0</v>
      </c>
      <c r="AB832" s="39">
        <v>1</v>
      </c>
      <c r="AC832" s="39">
        <v>0</v>
      </c>
      <c r="AD832" s="39">
        <v>1</v>
      </c>
      <c r="AE832" s="39">
        <v>0</v>
      </c>
      <c r="AF832" s="39">
        <v>0</v>
      </c>
      <c r="AG832" s="39">
        <v>1</v>
      </c>
      <c r="AH832" s="39">
        <v>0</v>
      </c>
      <c r="AI832" s="39">
        <v>0</v>
      </c>
      <c r="AJ832" s="39">
        <v>4</v>
      </c>
    </row>
    <row r="833" spans="1:36" s="39" customFormat="1" ht="10.199999999999999" x14ac:dyDescent="0.2">
      <c r="A833" s="39" t="s">
        <v>92</v>
      </c>
      <c r="B833" s="39" t="s">
        <v>128</v>
      </c>
      <c r="C833" s="39" t="s">
        <v>131</v>
      </c>
      <c r="D833" s="14" t="s">
        <v>721</v>
      </c>
      <c r="E833" s="39">
        <v>0</v>
      </c>
      <c r="F833" s="39">
        <v>0</v>
      </c>
      <c r="H833" s="39">
        <v>0</v>
      </c>
      <c r="I833" s="39">
        <v>1</v>
      </c>
      <c r="J833" s="39">
        <v>1</v>
      </c>
      <c r="K833" s="39">
        <v>1</v>
      </c>
      <c r="L833" s="39">
        <v>1</v>
      </c>
      <c r="M833" s="39">
        <v>0</v>
      </c>
      <c r="N833" s="39">
        <v>0</v>
      </c>
      <c r="O833" s="39">
        <v>0</v>
      </c>
      <c r="P833" s="39">
        <v>0</v>
      </c>
      <c r="Q833" s="39">
        <v>0</v>
      </c>
      <c r="R833" s="39">
        <v>0</v>
      </c>
      <c r="S833" s="39">
        <v>0</v>
      </c>
      <c r="T833" s="39">
        <v>0</v>
      </c>
      <c r="U833" s="39">
        <v>0</v>
      </c>
      <c r="V833" s="39">
        <v>2</v>
      </c>
      <c r="W833" s="39">
        <v>2</v>
      </c>
      <c r="X833" s="39">
        <v>0</v>
      </c>
      <c r="Y833" s="39">
        <v>2</v>
      </c>
      <c r="Z833" s="39">
        <v>0</v>
      </c>
      <c r="AA833" s="39">
        <v>0</v>
      </c>
      <c r="AB833" s="39">
        <v>0</v>
      </c>
      <c r="AC833" s="39">
        <v>0</v>
      </c>
      <c r="AD833" s="39">
        <v>0</v>
      </c>
      <c r="AE833" s="39">
        <v>4</v>
      </c>
      <c r="AF833" s="39">
        <v>0</v>
      </c>
      <c r="AG833" s="39">
        <v>0</v>
      </c>
      <c r="AH833" s="39">
        <v>0</v>
      </c>
      <c r="AI833" s="39">
        <v>0</v>
      </c>
      <c r="AJ833" s="39">
        <v>1</v>
      </c>
    </row>
    <row r="834" spans="1:36" s="39" customFormat="1" ht="10.199999999999999" x14ac:dyDescent="0.3">
      <c r="A834" s="39" t="s">
        <v>92</v>
      </c>
      <c r="B834" s="39" t="s">
        <v>128</v>
      </c>
      <c r="C834" s="207" t="s">
        <v>623</v>
      </c>
      <c r="D834" s="207"/>
      <c r="E834" s="207">
        <v>0</v>
      </c>
      <c r="F834" s="207">
        <v>0</v>
      </c>
      <c r="G834" s="207"/>
      <c r="H834" s="207">
        <v>0</v>
      </c>
      <c r="I834" s="207">
        <v>6</v>
      </c>
      <c r="J834" s="207">
        <v>6</v>
      </c>
      <c r="K834" s="207">
        <v>6</v>
      </c>
      <c r="L834" s="207">
        <v>6</v>
      </c>
      <c r="M834" s="207">
        <v>3</v>
      </c>
      <c r="N834" s="207">
        <v>3</v>
      </c>
      <c r="O834" s="207">
        <v>3</v>
      </c>
      <c r="P834" s="207">
        <v>3</v>
      </c>
      <c r="Q834" s="207">
        <v>5</v>
      </c>
      <c r="R834" s="207">
        <v>5</v>
      </c>
      <c r="S834" s="207">
        <v>0</v>
      </c>
      <c r="T834" s="207">
        <v>0</v>
      </c>
      <c r="U834" s="207">
        <v>7</v>
      </c>
      <c r="V834" s="207">
        <v>7</v>
      </c>
      <c r="W834" s="207">
        <v>5</v>
      </c>
      <c r="X834" s="207">
        <v>0</v>
      </c>
      <c r="Y834" s="207">
        <v>12</v>
      </c>
      <c r="Z834" s="207">
        <v>4</v>
      </c>
      <c r="AA834" s="207">
        <v>4</v>
      </c>
      <c r="AB834" s="207">
        <v>5</v>
      </c>
      <c r="AC834" s="207">
        <v>4</v>
      </c>
      <c r="AD834" s="207">
        <v>3</v>
      </c>
      <c r="AE834" s="207">
        <v>4</v>
      </c>
      <c r="AF834" s="207">
        <v>0</v>
      </c>
      <c r="AG834" s="207">
        <v>4</v>
      </c>
      <c r="AH834" s="207">
        <v>0</v>
      </c>
      <c r="AI834" s="207">
        <v>0</v>
      </c>
      <c r="AJ834" s="207">
        <v>7</v>
      </c>
    </row>
    <row r="835" spans="1:36" s="39" customFormat="1" ht="10.199999999999999" x14ac:dyDescent="0.2">
      <c r="A835" s="39" t="s">
        <v>92</v>
      </c>
      <c r="B835" s="39" t="s">
        <v>128</v>
      </c>
      <c r="C835" s="39" t="s">
        <v>137</v>
      </c>
      <c r="D835" s="14" t="s">
        <v>338</v>
      </c>
      <c r="E835" s="39">
        <v>0</v>
      </c>
      <c r="F835" s="39">
        <v>0</v>
      </c>
      <c r="H835" s="39">
        <v>0</v>
      </c>
      <c r="I835" s="39">
        <v>0</v>
      </c>
      <c r="J835" s="39">
        <v>0</v>
      </c>
      <c r="K835" s="39">
        <v>0</v>
      </c>
      <c r="L835" s="39">
        <v>0</v>
      </c>
      <c r="M835" s="39">
        <v>2</v>
      </c>
      <c r="N835" s="39">
        <v>2</v>
      </c>
      <c r="O835" s="39">
        <v>2</v>
      </c>
      <c r="P835" s="39">
        <v>2</v>
      </c>
      <c r="Q835" s="39">
        <v>0</v>
      </c>
      <c r="R835" s="39">
        <v>0</v>
      </c>
      <c r="S835" s="39">
        <v>0</v>
      </c>
      <c r="T835" s="39">
        <v>0</v>
      </c>
      <c r="U835" s="39">
        <v>2</v>
      </c>
      <c r="V835" s="39">
        <v>1</v>
      </c>
      <c r="W835" s="39">
        <v>1</v>
      </c>
      <c r="X835" s="39">
        <v>0</v>
      </c>
      <c r="Y835" s="39">
        <v>2</v>
      </c>
      <c r="Z835" s="39">
        <v>0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0</v>
      </c>
      <c r="AI835" s="39">
        <v>0</v>
      </c>
      <c r="AJ835" s="39">
        <v>2</v>
      </c>
    </row>
    <row r="836" spans="1:36" s="39" customFormat="1" ht="10.199999999999999" x14ac:dyDescent="0.2">
      <c r="A836" s="39" t="s">
        <v>92</v>
      </c>
      <c r="B836" s="39" t="s">
        <v>128</v>
      </c>
      <c r="C836" s="39" t="s">
        <v>137</v>
      </c>
      <c r="D836" s="14" t="s">
        <v>460</v>
      </c>
      <c r="E836" s="39">
        <v>0</v>
      </c>
      <c r="F836" s="39">
        <v>0</v>
      </c>
      <c r="H836" s="39">
        <v>1</v>
      </c>
      <c r="I836" s="39">
        <v>0</v>
      </c>
      <c r="J836" s="39">
        <v>0</v>
      </c>
      <c r="K836" s="39">
        <v>0</v>
      </c>
      <c r="L836" s="39">
        <v>0</v>
      </c>
      <c r="M836" s="39">
        <v>0</v>
      </c>
      <c r="N836" s="39">
        <v>0</v>
      </c>
      <c r="O836" s="39">
        <v>0</v>
      </c>
      <c r="P836" s="39">
        <v>0</v>
      </c>
      <c r="Q836" s="39">
        <v>1</v>
      </c>
      <c r="R836" s="39">
        <v>1</v>
      </c>
      <c r="S836" s="39">
        <v>0</v>
      </c>
      <c r="T836" s="39">
        <v>0</v>
      </c>
      <c r="U836" s="39">
        <v>2</v>
      </c>
      <c r="V836" s="39">
        <v>2</v>
      </c>
      <c r="W836" s="39">
        <v>2</v>
      </c>
      <c r="X836" s="39">
        <v>0</v>
      </c>
      <c r="Y836" s="39">
        <v>0</v>
      </c>
      <c r="Z836" s="39">
        <v>0</v>
      </c>
      <c r="AA836" s="39">
        <v>1</v>
      </c>
      <c r="AB836" s="39">
        <v>1</v>
      </c>
      <c r="AC836" s="39">
        <v>3</v>
      </c>
      <c r="AD836" s="39">
        <v>4</v>
      </c>
      <c r="AE836" s="39">
        <v>0</v>
      </c>
      <c r="AF836" s="39">
        <v>0</v>
      </c>
      <c r="AG836" s="39">
        <v>0</v>
      </c>
      <c r="AH836" s="39">
        <v>0</v>
      </c>
      <c r="AI836" s="39">
        <v>0</v>
      </c>
      <c r="AJ836" s="39">
        <v>0</v>
      </c>
    </row>
    <row r="837" spans="1:36" s="39" customFormat="1" ht="10.199999999999999" x14ac:dyDescent="0.2">
      <c r="A837" s="39" t="s">
        <v>92</v>
      </c>
      <c r="B837" s="39" t="s">
        <v>128</v>
      </c>
      <c r="C837" s="39" t="s">
        <v>137</v>
      </c>
      <c r="D837" s="14" t="s">
        <v>478</v>
      </c>
      <c r="E837" s="39">
        <v>0</v>
      </c>
      <c r="F837" s="39">
        <v>0</v>
      </c>
      <c r="H837" s="39">
        <v>0</v>
      </c>
      <c r="I837" s="39">
        <v>0</v>
      </c>
      <c r="J837" s="39">
        <v>0</v>
      </c>
      <c r="K837" s="39">
        <v>0</v>
      </c>
      <c r="L837" s="39">
        <v>0</v>
      </c>
      <c r="M837" s="39">
        <v>1</v>
      </c>
      <c r="N837" s="39">
        <v>1</v>
      </c>
      <c r="O837" s="39">
        <v>1</v>
      </c>
      <c r="P837" s="39">
        <v>1</v>
      </c>
      <c r="Q837" s="39">
        <v>2</v>
      </c>
      <c r="R837" s="39">
        <v>2</v>
      </c>
      <c r="S837" s="39">
        <v>0</v>
      </c>
      <c r="T837" s="39">
        <v>0</v>
      </c>
      <c r="U837" s="39">
        <v>0</v>
      </c>
      <c r="V837" s="39">
        <v>0</v>
      </c>
      <c r="W837" s="39">
        <v>0</v>
      </c>
      <c r="X837" s="39">
        <v>0</v>
      </c>
      <c r="Y837" s="39">
        <v>1</v>
      </c>
      <c r="Z837" s="39">
        <v>0</v>
      </c>
      <c r="AA837" s="39">
        <v>0</v>
      </c>
      <c r="AB837" s="39">
        <v>0</v>
      </c>
      <c r="AC837" s="39">
        <v>3</v>
      </c>
      <c r="AD837" s="39">
        <v>3</v>
      </c>
      <c r="AE837" s="39">
        <v>0</v>
      </c>
      <c r="AF837" s="39">
        <v>0</v>
      </c>
      <c r="AG837" s="39">
        <v>0</v>
      </c>
      <c r="AH837" s="39">
        <v>0</v>
      </c>
      <c r="AI837" s="39">
        <v>0</v>
      </c>
      <c r="AJ837" s="39">
        <v>0</v>
      </c>
    </row>
    <row r="838" spans="1:36" s="39" customFormat="1" ht="10.199999999999999" x14ac:dyDescent="0.2">
      <c r="A838" s="39" t="s">
        <v>92</v>
      </c>
      <c r="B838" s="39" t="s">
        <v>128</v>
      </c>
      <c r="C838" s="39" t="s">
        <v>137</v>
      </c>
      <c r="D838" s="14" t="s">
        <v>721</v>
      </c>
      <c r="E838" s="39">
        <v>0</v>
      </c>
      <c r="F838" s="39">
        <v>0</v>
      </c>
      <c r="H838" s="39">
        <v>0</v>
      </c>
      <c r="I838" s="39">
        <v>1</v>
      </c>
      <c r="J838" s="39">
        <v>1</v>
      </c>
      <c r="K838" s="39">
        <v>1</v>
      </c>
      <c r="L838" s="39">
        <v>1</v>
      </c>
      <c r="M838" s="39">
        <v>0</v>
      </c>
      <c r="N838" s="39">
        <v>0</v>
      </c>
      <c r="O838" s="39">
        <v>0</v>
      </c>
      <c r="P838" s="39">
        <v>0</v>
      </c>
      <c r="Q838" s="39">
        <v>0</v>
      </c>
      <c r="R838" s="39">
        <v>0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</v>
      </c>
      <c r="Y838" s="39">
        <v>1</v>
      </c>
      <c r="Z838" s="39">
        <v>0</v>
      </c>
      <c r="AA838" s="39">
        <v>1</v>
      </c>
      <c r="AB838" s="39">
        <v>1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0</v>
      </c>
      <c r="AI838" s="39">
        <v>0</v>
      </c>
      <c r="AJ838" s="39">
        <v>0</v>
      </c>
    </row>
    <row r="839" spans="1:36" s="39" customFormat="1" ht="10.199999999999999" x14ac:dyDescent="0.3">
      <c r="A839" s="39" t="s">
        <v>92</v>
      </c>
      <c r="B839" s="39" t="s">
        <v>128</v>
      </c>
      <c r="C839" s="207" t="s">
        <v>624</v>
      </c>
      <c r="D839" s="207"/>
      <c r="E839" s="207">
        <v>0</v>
      </c>
      <c r="F839" s="207">
        <v>0</v>
      </c>
      <c r="G839" s="207"/>
      <c r="H839" s="207">
        <v>1</v>
      </c>
      <c r="I839" s="207">
        <v>1</v>
      </c>
      <c r="J839" s="207">
        <v>1</v>
      </c>
      <c r="K839" s="207">
        <v>1</v>
      </c>
      <c r="L839" s="207">
        <v>1</v>
      </c>
      <c r="M839" s="207">
        <v>3</v>
      </c>
      <c r="N839" s="207">
        <v>3</v>
      </c>
      <c r="O839" s="207">
        <v>3</v>
      </c>
      <c r="P839" s="207">
        <v>3</v>
      </c>
      <c r="Q839" s="207">
        <v>3</v>
      </c>
      <c r="R839" s="207">
        <v>3</v>
      </c>
      <c r="S839" s="207">
        <v>0</v>
      </c>
      <c r="T839" s="207">
        <v>0</v>
      </c>
      <c r="U839" s="207">
        <v>4</v>
      </c>
      <c r="V839" s="207">
        <v>3</v>
      </c>
      <c r="W839" s="207">
        <v>3</v>
      </c>
      <c r="X839" s="207">
        <v>0</v>
      </c>
      <c r="Y839" s="207">
        <v>4</v>
      </c>
      <c r="Z839" s="207">
        <v>0</v>
      </c>
      <c r="AA839" s="207">
        <v>2</v>
      </c>
      <c r="AB839" s="207">
        <v>2</v>
      </c>
      <c r="AC839" s="207">
        <v>6</v>
      </c>
      <c r="AD839" s="207">
        <v>7</v>
      </c>
      <c r="AE839" s="207">
        <v>0</v>
      </c>
      <c r="AF839" s="207">
        <v>0</v>
      </c>
      <c r="AG839" s="207">
        <v>0</v>
      </c>
      <c r="AH839" s="207">
        <v>0</v>
      </c>
      <c r="AI839" s="207">
        <v>0</v>
      </c>
      <c r="AJ839" s="207">
        <v>2</v>
      </c>
    </row>
    <row r="840" spans="1:36" s="39" customFormat="1" ht="10.199999999999999" x14ac:dyDescent="0.2">
      <c r="A840" s="39" t="s">
        <v>92</v>
      </c>
      <c r="B840" s="39" t="s">
        <v>128</v>
      </c>
      <c r="C840" s="39" t="s">
        <v>132</v>
      </c>
      <c r="D840" s="14" t="s">
        <v>338</v>
      </c>
      <c r="E840" s="39">
        <v>0</v>
      </c>
      <c r="F840" s="39">
        <v>0</v>
      </c>
      <c r="H840" s="39">
        <v>0</v>
      </c>
      <c r="I840" s="39">
        <v>1</v>
      </c>
      <c r="J840" s="39">
        <v>1</v>
      </c>
      <c r="K840" s="39">
        <v>1</v>
      </c>
      <c r="L840" s="39">
        <v>1</v>
      </c>
      <c r="M840" s="39">
        <v>2</v>
      </c>
      <c r="N840" s="39">
        <v>2</v>
      </c>
      <c r="O840" s="39">
        <v>2</v>
      </c>
      <c r="P840" s="39">
        <v>2</v>
      </c>
      <c r="Q840" s="39">
        <v>0</v>
      </c>
      <c r="R840" s="39">
        <v>1</v>
      </c>
      <c r="S840" s="39">
        <v>0</v>
      </c>
      <c r="T840" s="39">
        <v>0</v>
      </c>
      <c r="U840" s="39">
        <v>1</v>
      </c>
      <c r="V840" s="39">
        <v>0</v>
      </c>
      <c r="W840" s="39">
        <v>0</v>
      </c>
      <c r="X840" s="39">
        <v>0</v>
      </c>
      <c r="Y840" s="39">
        <v>1</v>
      </c>
      <c r="Z840" s="39">
        <v>1</v>
      </c>
      <c r="AA840" s="39">
        <v>1</v>
      </c>
      <c r="AB840" s="39">
        <v>1</v>
      </c>
      <c r="AC840" s="39">
        <v>1</v>
      </c>
      <c r="AD840" s="39">
        <v>0</v>
      </c>
      <c r="AE840" s="39">
        <v>0</v>
      </c>
      <c r="AF840" s="39">
        <v>0</v>
      </c>
      <c r="AG840" s="39">
        <v>1</v>
      </c>
      <c r="AH840" s="39">
        <v>0</v>
      </c>
      <c r="AI840" s="39">
        <v>0</v>
      </c>
      <c r="AJ840" s="39">
        <v>0</v>
      </c>
    </row>
    <row r="841" spans="1:36" s="39" customFormat="1" ht="10.199999999999999" x14ac:dyDescent="0.2">
      <c r="A841" s="39" t="s">
        <v>92</v>
      </c>
      <c r="B841" s="39" t="s">
        <v>128</v>
      </c>
      <c r="C841" s="39" t="s">
        <v>132</v>
      </c>
      <c r="D841" s="14" t="s">
        <v>460</v>
      </c>
      <c r="E841" s="39">
        <v>0</v>
      </c>
      <c r="F841" s="39">
        <v>0</v>
      </c>
      <c r="H841" s="39">
        <v>0</v>
      </c>
      <c r="I841" s="39">
        <v>0</v>
      </c>
      <c r="J841" s="39">
        <v>0</v>
      </c>
      <c r="K841" s="39">
        <v>0</v>
      </c>
      <c r="L841" s="39">
        <v>0</v>
      </c>
      <c r="M841" s="39">
        <v>1</v>
      </c>
      <c r="N841" s="39">
        <v>1</v>
      </c>
      <c r="O841" s="39">
        <v>1</v>
      </c>
      <c r="P841" s="39">
        <v>1</v>
      </c>
      <c r="Q841" s="39">
        <v>1</v>
      </c>
      <c r="R841" s="39">
        <v>0</v>
      </c>
      <c r="S841" s="39">
        <v>0</v>
      </c>
      <c r="T841" s="39">
        <v>0</v>
      </c>
      <c r="U841" s="39">
        <v>0</v>
      </c>
      <c r="V841" s="39">
        <v>0</v>
      </c>
      <c r="W841" s="39">
        <v>0</v>
      </c>
      <c r="X841" s="39">
        <v>0</v>
      </c>
      <c r="Y841" s="39">
        <v>0</v>
      </c>
      <c r="Z841" s="39">
        <v>2</v>
      </c>
      <c r="AA841" s="39">
        <v>2</v>
      </c>
      <c r="AB841" s="39">
        <v>2</v>
      </c>
      <c r="AC841" s="39">
        <v>1</v>
      </c>
      <c r="AD841" s="39">
        <v>2</v>
      </c>
      <c r="AE841" s="39">
        <v>0</v>
      </c>
      <c r="AF841" s="39">
        <v>0</v>
      </c>
      <c r="AG841" s="39">
        <v>1</v>
      </c>
      <c r="AH841" s="39">
        <v>0</v>
      </c>
      <c r="AI841" s="39">
        <v>0</v>
      </c>
      <c r="AJ841" s="39">
        <v>0</v>
      </c>
    </row>
    <row r="842" spans="1:36" s="39" customFormat="1" ht="10.199999999999999" x14ac:dyDescent="0.2">
      <c r="A842" s="39" t="s">
        <v>92</v>
      </c>
      <c r="B842" s="39" t="s">
        <v>128</v>
      </c>
      <c r="C842" s="39" t="s">
        <v>132</v>
      </c>
      <c r="D842" s="14" t="s">
        <v>478</v>
      </c>
      <c r="E842" s="39">
        <v>0</v>
      </c>
      <c r="F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1</v>
      </c>
      <c r="N842" s="39">
        <v>2</v>
      </c>
      <c r="O842" s="39">
        <v>1</v>
      </c>
      <c r="P842" s="39">
        <v>2</v>
      </c>
      <c r="Q842" s="39">
        <v>1</v>
      </c>
      <c r="R842" s="39">
        <v>1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1</v>
      </c>
      <c r="Z842" s="39">
        <v>1</v>
      </c>
      <c r="AA842" s="39">
        <v>1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2</v>
      </c>
      <c r="AH842" s="39">
        <v>0</v>
      </c>
      <c r="AI842" s="39">
        <v>0</v>
      </c>
      <c r="AJ842" s="39">
        <v>3</v>
      </c>
    </row>
    <row r="843" spans="1:36" s="39" customFormat="1" ht="10.199999999999999" x14ac:dyDescent="0.2">
      <c r="A843" s="39" t="s">
        <v>92</v>
      </c>
      <c r="B843" s="39" t="s">
        <v>128</v>
      </c>
      <c r="C843" s="39" t="s">
        <v>132</v>
      </c>
      <c r="D843" s="14" t="s">
        <v>721</v>
      </c>
      <c r="E843" s="39">
        <v>0</v>
      </c>
      <c r="F843" s="39">
        <v>0</v>
      </c>
      <c r="H843" s="39">
        <v>0</v>
      </c>
      <c r="I843" s="39">
        <v>1</v>
      </c>
      <c r="J843" s="39">
        <v>1</v>
      </c>
      <c r="K843" s="39">
        <v>1</v>
      </c>
      <c r="L843" s="39">
        <v>0</v>
      </c>
      <c r="M843" s="39">
        <v>1</v>
      </c>
      <c r="N843" s="39">
        <v>0</v>
      </c>
      <c r="O843" s="39">
        <v>1</v>
      </c>
      <c r="P843" s="39">
        <v>0</v>
      </c>
      <c r="Q843" s="39">
        <v>0</v>
      </c>
      <c r="R843" s="39">
        <v>0</v>
      </c>
      <c r="S843" s="39">
        <v>0</v>
      </c>
      <c r="T843" s="39">
        <v>0</v>
      </c>
      <c r="U843" s="39">
        <v>1</v>
      </c>
      <c r="V843" s="39">
        <v>1</v>
      </c>
      <c r="W843" s="39">
        <v>1</v>
      </c>
      <c r="X843" s="39">
        <v>0</v>
      </c>
      <c r="Y843" s="39">
        <v>1</v>
      </c>
      <c r="Z843" s="39">
        <v>2</v>
      </c>
      <c r="AA843" s="39">
        <v>2</v>
      </c>
      <c r="AB843" s="39">
        <v>2</v>
      </c>
      <c r="AC843" s="39">
        <v>0</v>
      </c>
      <c r="AD843" s="39">
        <v>0</v>
      </c>
      <c r="AE843" s="39">
        <v>0</v>
      </c>
      <c r="AF843" s="39">
        <v>0</v>
      </c>
      <c r="AG843" s="39">
        <v>24</v>
      </c>
      <c r="AH843" s="39">
        <v>0</v>
      </c>
      <c r="AI843" s="39">
        <v>0</v>
      </c>
      <c r="AJ843" s="39">
        <v>1</v>
      </c>
    </row>
    <row r="844" spans="1:36" s="39" customFormat="1" ht="10.199999999999999" x14ac:dyDescent="0.3">
      <c r="A844" s="39" t="s">
        <v>92</v>
      </c>
      <c r="B844" s="39" t="s">
        <v>128</v>
      </c>
      <c r="C844" s="207" t="s">
        <v>625</v>
      </c>
      <c r="D844" s="207"/>
      <c r="E844" s="207">
        <v>0</v>
      </c>
      <c r="F844" s="207">
        <v>0</v>
      </c>
      <c r="G844" s="207"/>
      <c r="H844" s="207">
        <v>0</v>
      </c>
      <c r="I844" s="207">
        <v>2</v>
      </c>
      <c r="J844" s="207">
        <v>2</v>
      </c>
      <c r="K844" s="207">
        <v>2</v>
      </c>
      <c r="L844" s="207">
        <v>1</v>
      </c>
      <c r="M844" s="207">
        <v>5</v>
      </c>
      <c r="N844" s="207">
        <v>5</v>
      </c>
      <c r="O844" s="207">
        <v>5</v>
      </c>
      <c r="P844" s="207">
        <v>5</v>
      </c>
      <c r="Q844" s="207">
        <v>2</v>
      </c>
      <c r="R844" s="207">
        <v>2</v>
      </c>
      <c r="S844" s="207">
        <v>0</v>
      </c>
      <c r="T844" s="207">
        <v>0</v>
      </c>
      <c r="U844" s="207">
        <v>2</v>
      </c>
      <c r="V844" s="207">
        <v>1</v>
      </c>
      <c r="W844" s="207">
        <v>1</v>
      </c>
      <c r="X844" s="207">
        <v>0</v>
      </c>
      <c r="Y844" s="207">
        <v>3</v>
      </c>
      <c r="Z844" s="207">
        <v>6</v>
      </c>
      <c r="AA844" s="207">
        <v>6</v>
      </c>
      <c r="AB844" s="207">
        <v>5</v>
      </c>
      <c r="AC844" s="207">
        <v>2</v>
      </c>
      <c r="AD844" s="207">
        <v>2</v>
      </c>
      <c r="AE844" s="207">
        <v>0</v>
      </c>
      <c r="AF844" s="207">
        <v>0</v>
      </c>
      <c r="AG844" s="207">
        <v>28</v>
      </c>
      <c r="AH844" s="207">
        <v>0</v>
      </c>
      <c r="AI844" s="207">
        <v>0</v>
      </c>
      <c r="AJ844" s="207">
        <v>4</v>
      </c>
    </row>
    <row r="845" spans="1:36" s="39" customFormat="1" ht="10.199999999999999" x14ac:dyDescent="0.3">
      <c r="A845" s="39" t="s">
        <v>92</v>
      </c>
      <c r="B845" s="208" t="s">
        <v>347</v>
      </c>
      <c r="C845" s="208"/>
      <c r="D845" s="208"/>
      <c r="E845" s="208">
        <v>125</v>
      </c>
      <c r="F845" s="208">
        <v>6</v>
      </c>
      <c r="G845" s="208"/>
      <c r="H845" s="208">
        <v>130</v>
      </c>
      <c r="I845" s="208">
        <v>177</v>
      </c>
      <c r="J845" s="208">
        <v>178</v>
      </c>
      <c r="K845" s="208">
        <v>178</v>
      </c>
      <c r="L845" s="208">
        <v>175</v>
      </c>
      <c r="M845" s="208">
        <v>237</v>
      </c>
      <c r="N845" s="208">
        <v>231</v>
      </c>
      <c r="O845" s="208">
        <v>246</v>
      </c>
      <c r="P845" s="208">
        <v>244</v>
      </c>
      <c r="Q845" s="208">
        <v>199</v>
      </c>
      <c r="R845" s="208">
        <v>196</v>
      </c>
      <c r="S845" s="208">
        <v>3</v>
      </c>
      <c r="T845" s="208">
        <v>0</v>
      </c>
      <c r="U845" s="208">
        <v>192</v>
      </c>
      <c r="V845" s="208">
        <v>219</v>
      </c>
      <c r="W845" s="208">
        <v>208</v>
      </c>
      <c r="X845" s="208">
        <v>0</v>
      </c>
      <c r="Y845" s="208">
        <v>286</v>
      </c>
      <c r="Z845" s="208">
        <v>169</v>
      </c>
      <c r="AA845" s="208">
        <v>186</v>
      </c>
      <c r="AB845" s="208">
        <v>168</v>
      </c>
      <c r="AC845" s="208">
        <v>95</v>
      </c>
      <c r="AD845" s="208">
        <v>62</v>
      </c>
      <c r="AE845" s="208">
        <v>54</v>
      </c>
      <c r="AF845" s="208">
        <v>31</v>
      </c>
      <c r="AG845" s="208">
        <v>598</v>
      </c>
      <c r="AH845" s="208">
        <v>0</v>
      </c>
      <c r="AI845" s="208">
        <v>20</v>
      </c>
      <c r="AJ845" s="208">
        <v>105</v>
      </c>
    </row>
    <row r="846" spans="1:36" s="39" customFormat="1" ht="10.199999999999999" x14ac:dyDescent="0.2">
      <c r="A846" s="39" t="s">
        <v>92</v>
      </c>
      <c r="B846" s="39" t="s">
        <v>107</v>
      </c>
      <c r="C846" s="39" t="s">
        <v>138</v>
      </c>
      <c r="D846" s="14" t="s">
        <v>338</v>
      </c>
      <c r="E846" s="39">
        <v>0</v>
      </c>
      <c r="F846" s="39">
        <v>0</v>
      </c>
      <c r="H846" s="39">
        <v>0</v>
      </c>
      <c r="I846" s="39">
        <v>1</v>
      </c>
      <c r="J846" s="39">
        <v>1</v>
      </c>
      <c r="K846" s="39">
        <v>1</v>
      </c>
      <c r="L846" s="39">
        <v>1</v>
      </c>
      <c r="M846" s="39">
        <v>3</v>
      </c>
      <c r="N846" s="39">
        <v>3</v>
      </c>
      <c r="O846" s="39">
        <v>1</v>
      </c>
      <c r="P846" s="39">
        <v>2</v>
      </c>
      <c r="Q846" s="39">
        <v>1</v>
      </c>
      <c r="R846" s="39">
        <v>1</v>
      </c>
      <c r="S846" s="39">
        <v>0</v>
      </c>
      <c r="T846" s="39">
        <v>0</v>
      </c>
      <c r="U846" s="39">
        <v>2</v>
      </c>
      <c r="V846" s="39">
        <v>2</v>
      </c>
      <c r="W846" s="39">
        <v>1</v>
      </c>
      <c r="X846" s="39">
        <v>0</v>
      </c>
      <c r="Y846" s="39">
        <v>1</v>
      </c>
      <c r="Z846" s="39">
        <v>1</v>
      </c>
      <c r="AA846" s="39">
        <v>2</v>
      </c>
      <c r="AB846" s="39">
        <v>2</v>
      </c>
      <c r="AC846" s="39">
        <v>2</v>
      </c>
      <c r="AD846" s="39">
        <v>2</v>
      </c>
      <c r="AE846" s="39">
        <v>7</v>
      </c>
      <c r="AF846" s="39">
        <v>1</v>
      </c>
      <c r="AG846" s="39">
        <v>0</v>
      </c>
      <c r="AH846" s="39">
        <v>0</v>
      </c>
      <c r="AI846" s="39">
        <v>0</v>
      </c>
      <c r="AJ846" s="39">
        <v>0</v>
      </c>
    </row>
    <row r="847" spans="1:36" s="39" customFormat="1" ht="10.199999999999999" x14ac:dyDescent="0.2">
      <c r="A847" s="39" t="s">
        <v>92</v>
      </c>
      <c r="B847" s="39" t="s">
        <v>107</v>
      </c>
      <c r="C847" s="39" t="s">
        <v>138</v>
      </c>
      <c r="D847" s="14" t="s">
        <v>460</v>
      </c>
      <c r="E847" s="39">
        <v>0</v>
      </c>
      <c r="F847" s="39">
        <v>0</v>
      </c>
      <c r="H847" s="39">
        <v>0</v>
      </c>
      <c r="I847" s="39">
        <v>2</v>
      </c>
      <c r="J847" s="39">
        <v>2</v>
      </c>
      <c r="K847" s="39">
        <v>0</v>
      </c>
      <c r="L847" s="39">
        <v>2</v>
      </c>
      <c r="M847" s="39">
        <v>1</v>
      </c>
      <c r="N847" s="39">
        <v>1</v>
      </c>
      <c r="O847" s="39">
        <v>1</v>
      </c>
      <c r="P847" s="39">
        <v>1</v>
      </c>
      <c r="Q847" s="39">
        <v>1</v>
      </c>
      <c r="R847" s="39">
        <v>1</v>
      </c>
      <c r="S847" s="39">
        <v>0</v>
      </c>
      <c r="T847" s="39">
        <v>0</v>
      </c>
      <c r="U847" s="39">
        <v>1</v>
      </c>
      <c r="V847" s="39">
        <v>0</v>
      </c>
      <c r="W847" s="39">
        <v>3</v>
      </c>
      <c r="X847" s="39">
        <v>0</v>
      </c>
      <c r="Y847" s="39">
        <v>1</v>
      </c>
      <c r="Z847" s="39">
        <v>2</v>
      </c>
      <c r="AA847" s="39">
        <v>2</v>
      </c>
      <c r="AB847" s="39">
        <v>1</v>
      </c>
      <c r="AC847" s="39">
        <v>1</v>
      </c>
      <c r="AD847" s="39">
        <v>0</v>
      </c>
      <c r="AE847" s="39">
        <v>0</v>
      </c>
      <c r="AF847" s="39">
        <v>0</v>
      </c>
      <c r="AG847" s="39">
        <v>26</v>
      </c>
      <c r="AH847" s="39">
        <v>0</v>
      </c>
      <c r="AI847" s="39">
        <v>0</v>
      </c>
      <c r="AJ847" s="39">
        <v>1</v>
      </c>
    </row>
    <row r="848" spans="1:36" s="39" customFormat="1" ht="10.199999999999999" x14ac:dyDescent="0.2">
      <c r="A848" s="39" t="s">
        <v>92</v>
      </c>
      <c r="B848" s="39" t="s">
        <v>107</v>
      </c>
      <c r="C848" s="39" t="s">
        <v>138</v>
      </c>
      <c r="D848" s="14" t="s">
        <v>478</v>
      </c>
      <c r="E848" s="39">
        <v>0</v>
      </c>
      <c r="F848" s="39">
        <v>0</v>
      </c>
      <c r="H848" s="39">
        <v>0</v>
      </c>
      <c r="I848" s="39">
        <v>2</v>
      </c>
      <c r="J848" s="39">
        <v>2</v>
      </c>
      <c r="K848" s="39">
        <v>4</v>
      </c>
      <c r="L848" s="39">
        <v>2</v>
      </c>
      <c r="M848" s="39">
        <v>1</v>
      </c>
      <c r="N848" s="39">
        <v>1</v>
      </c>
      <c r="O848" s="39">
        <v>3</v>
      </c>
      <c r="P848" s="39">
        <v>2</v>
      </c>
      <c r="Q848" s="39">
        <v>3</v>
      </c>
      <c r="R848" s="39">
        <v>3</v>
      </c>
      <c r="S848" s="39">
        <v>0</v>
      </c>
      <c r="T848" s="39">
        <v>0</v>
      </c>
      <c r="U848" s="39">
        <v>1</v>
      </c>
      <c r="V848" s="39">
        <v>0</v>
      </c>
      <c r="W848" s="39">
        <v>1</v>
      </c>
      <c r="X848" s="39">
        <v>0</v>
      </c>
      <c r="Y848" s="39">
        <v>1</v>
      </c>
      <c r="Z848" s="39">
        <v>4</v>
      </c>
      <c r="AA848" s="39">
        <v>2</v>
      </c>
      <c r="AB848" s="39">
        <v>0</v>
      </c>
      <c r="AC848" s="39">
        <v>0</v>
      </c>
      <c r="AD848" s="39">
        <v>0</v>
      </c>
      <c r="AE848" s="39">
        <v>6</v>
      </c>
      <c r="AF848" s="39">
        <v>0</v>
      </c>
      <c r="AG848" s="39">
        <v>8</v>
      </c>
      <c r="AH848" s="39">
        <v>0</v>
      </c>
      <c r="AI848" s="39">
        <v>0</v>
      </c>
      <c r="AJ848" s="39">
        <v>4</v>
      </c>
    </row>
    <row r="849" spans="1:36" s="39" customFormat="1" ht="10.199999999999999" x14ac:dyDescent="0.2">
      <c r="A849" s="39" t="s">
        <v>92</v>
      </c>
      <c r="B849" s="39" t="s">
        <v>107</v>
      </c>
      <c r="C849" s="39" t="s">
        <v>138</v>
      </c>
      <c r="D849" s="14" t="s">
        <v>721</v>
      </c>
      <c r="E849" s="39">
        <v>0</v>
      </c>
      <c r="F849" s="39">
        <v>0</v>
      </c>
      <c r="H849" s="39">
        <v>0</v>
      </c>
      <c r="I849" s="39">
        <v>0</v>
      </c>
      <c r="J849" s="39">
        <v>0</v>
      </c>
      <c r="K849" s="39">
        <v>0</v>
      </c>
      <c r="L849" s="39">
        <v>0</v>
      </c>
      <c r="M849" s="39">
        <v>1</v>
      </c>
      <c r="N849" s="39">
        <v>1</v>
      </c>
      <c r="O849" s="39">
        <v>1</v>
      </c>
      <c r="P849" s="39">
        <v>1</v>
      </c>
      <c r="Q849" s="39">
        <v>0</v>
      </c>
      <c r="R849" s="39">
        <v>0</v>
      </c>
      <c r="S849" s="39">
        <v>0</v>
      </c>
      <c r="T849" s="39">
        <v>0</v>
      </c>
      <c r="U849" s="39">
        <v>1</v>
      </c>
      <c r="V849" s="39">
        <v>1</v>
      </c>
      <c r="W849" s="39">
        <v>0</v>
      </c>
      <c r="X849" s="39">
        <v>0</v>
      </c>
      <c r="Y849" s="39">
        <v>1</v>
      </c>
      <c r="Z849" s="39">
        <v>1</v>
      </c>
      <c r="AA849" s="39">
        <v>1</v>
      </c>
      <c r="AB849" s="39">
        <v>1</v>
      </c>
      <c r="AC849" s="39">
        <v>2</v>
      </c>
      <c r="AD849" s="39">
        <v>2</v>
      </c>
      <c r="AE849" s="39">
        <v>1</v>
      </c>
      <c r="AF849" s="39">
        <v>0</v>
      </c>
      <c r="AG849" s="39">
        <v>2</v>
      </c>
      <c r="AH849" s="39">
        <v>0</v>
      </c>
      <c r="AI849" s="39">
        <v>0</v>
      </c>
      <c r="AJ849" s="39">
        <v>0</v>
      </c>
    </row>
    <row r="850" spans="1:36" s="39" customFormat="1" ht="10.199999999999999" x14ac:dyDescent="0.3">
      <c r="A850" s="39" t="s">
        <v>92</v>
      </c>
      <c r="B850" s="39" t="s">
        <v>107</v>
      </c>
      <c r="C850" s="207" t="s">
        <v>626</v>
      </c>
      <c r="D850" s="207"/>
      <c r="E850" s="207">
        <v>0</v>
      </c>
      <c r="F850" s="207">
        <v>0</v>
      </c>
      <c r="G850" s="207"/>
      <c r="H850" s="207">
        <v>0</v>
      </c>
      <c r="I850" s="207">
        <v>5</v>
      </c>
      <c r="J850" s="207">
        <v>5</v>
      </c>
      <c r="K850" s="207">
        <v>5</v>
      </c>
      <c r="L850" s="207">
        <v>5</v>
      </c>
      <c r="M850" s="207">
        <v>6</v>
      </c>
      <c r="N850" s="207">
        <v>6</v>
      </c>
      <c r="O850" s="207">
        <v>6</v>
      </c>
      <c r="P850" s="207">
        <v>6</v>
      </c>
      <c r="Q850" s="207">
        <v>5</v>
      </c>
      <c r="R850" s="207">
        <v>5</v>
      </c>
      <c r="S850" s="207">
        <v>0</v>
      </c>
      <c r="T850" s="207">
        <v>0</v>
      </c>
      <c r="U850" s="207">
        <v>5</v>
      </c>
      <c r="V850" s="207">
        <v>3</v>
      </c>
      <c r="W850" s="207">
        <v>5</v>
      </c>
      <c r="X850" s="207">
        <v>0</v>
      </c>
      <c r="Y850" s="207">
        <v>4</v>
      </c>
      <c r="Z850" s="207">
        <v>8</v>
      </c>
      <c r="AA850" s="207">
        <v>7</v>
      </c>
      <c r="AB850" s="207">
        <v>4</v>
      </c>
      <c r="AC850" s="207">
        <v>5</v>
      </c>
      <c r="AD850" s="207">
        <v>4</v>
      </c>
      <c r="AE850" s="207">
        <v>14</v>
      </c>
      <c r="AF850" s="207">
        <v>1</v>
      </c>
      <c r="AG850" s="207">
        <v>36</v>
      </c>
      <c r="AH850" s="207">
        <v>0</v>
      </c>
      <c r="AI850" s="207">
        <v>0</v>
      </c>
      <c r="AJ850" s="207">
        <v>5</v>
      </c>
    </row>
    <row r="851" spans="1:36" s="39" customFormat="1" ht="10.199999999999999" x14ac:dyDescent="0.2">
      <c r="A851" s="39" t="s">
        <v>92</v>
      </c>
      <c r="B851" s="39" t="s">
        <v>107</v>
      </c>
      <c r="C851" s="39" t="s">
        <v>211</v>
      </c>
      <c r="D851" s="14" t="s">
        <v>338</v>
      </c>
      <c r="E851" s="39">
        <v>3</v>
      </c>
      <c r="F851" s="39">
        <v>0</v>
      </c>
      <c r="H851" s="39">
        <v>3</v>
      </c>
      <c r="I851" s="39">
        <v>1</v>
      </c>
      <c r="J851" s="39">
        <v>1</v>
      </c>
      <c r="K851" s="39">
        <v>1</v>
      </c>
      <c r="L851" s="39">
        <v>1</v>
      </c>
      <c r="M851" s="39">
        <v>0</v>
      </c>
      <c r="N851" s="39">
        <v>0</v>
      </c>
      <c r="O851" s="39">
        <v>0</v>
      </c>
      <c r="P851" s="39">
        <v>0</v>
      </c>
      <c r="Q851" s="39">
        <v>1</v>
      </c>
      <c r="R851" s="39">
        <v>1</v>
      </c>
      <c r="S851" s="39">
        <v>0</v>
      </c>
      <c r="T851" s="39">
        <v>0</v>
      </c>
      <c r="U851" s="39">
        <v>2</v>
      </c>
      <c r="V851" s="39">
        <v>2</v>
      </c>
      <c r="W851" s="39">
        <v>2</v>
      </c>
      <c r="X851" s="39">
        <v>0</v>
      </c>
      <c r="Y851" s="39">
        <v>1</v>
      </c>
      <c r="Z851" s="39">
        <v>2</v>
      </c>
      <c r="AA851" s="39">
        <v>3</v>
      </c>
      <c r="AB851" s="39">
        <v>3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0</v>
      </c>
      <c r="AI851" s="39">
        <v>0</v>
      </c>
      <c r="AJ851" s="39">
        <v>2</v>
      </c>
    </row>
    <row r="852" spans="1:36" s="39" customFormat="1" ht="10.199999999999999" x14ac:dyDescent="0.2">
      <c r="A852" s="39" t="s">
        <v>92</v>
      </c>
      <c r="B852" s="39" t="s">
        <v>107</v>
      </c>
      <c r="C852" s="39" t="s">
        <v>211</v>
      </c>
      <c r="D852" s="14" t="s">
        <v>460</v>
      </c>
      <c r="E852" s="39">
        <v>0</v>
      </c>
      <c r="F852" s="39">
        <v>0</v>
      </c>
      <c r="H852" s="39">
        <v>0</v>
      </c>
      <c r="I852" s="39">
        <v>1</v>
      </c>
      <c r="J852" s="39">
        <v>1</v>
      </c>
      <c r="K852" s="39">
        <v>1</v>
      </c>
      <c r="L852" s="39">
        <v>1</v>
      </c>
      <c r="M852" s="39">
        <v>0</v>
      </c>
      <c r="N852" s="39">
        <v>0</v>
      </c>
      <c r="O852" s="39">
        <v>0</v>
      </c>
      <c r="P852" s="39">
        <v>0</v>
      </c>
      <c r="Q852" s="39">
        <v>1</v>
      </c>
      <c r="R852" s="39">
        <v>1</v>
      </c>
      <c r="S852" s="39">
        <v>0</v>
      </c>
      <c r="T852" s="39">
        <v>0</v>
      </c>
      <c r="U852" s="39">
        <v>0</v>
      </c>
      <c r="V852" s="39">
        <v>0</v>
      </c>
      <c r="W852" s="39">
        <v>0</v>
      </c>
      <c r="X852" s="39">
        <v>0</v>
      </c>
      <c r="Y852" s="39">
        <v>0</v>
      </c>
      <c r="Z852" s="39">
        <v>0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2</v>
      </c>
      <c r="AH852" s="39">
        <v>0</v>
      </c>
      <c r="AI852" s="39">
        <v>0</v>
      </c>
      <c r="AJ852" s="39">
        <v>0</v>
      </c>
    </row>
    <row r="853" spans="1:36" s="39" customFormat="1" ht="10.199999999999999" x14ac:dyDescent="0.2">
      <c r="A853" s="39" t="s">
        <v>92</v>
      </c>
      <c r="B853" s="39" t="s">
        <v>107</v>
      </c>
      <c r="C853" s="39" t="s">
        <v>211</v>
      </c>
      <c r="D853" s="14" t="s">
        <v>478</v>
      </c>
      <c r="E853" s="39">
        <v>0</v>
      </c>
      <c r="F853" s="39">
        <v>0</v>
      </c>
      <c r="H853" s="39">
        <v>0</v>
      </c>
      <c r="I853" s="39">
        <v>3</v>
      </c>
      <c r="J853" s="39">
        <v>3</v>
      </c>
      <c r="K853" s="39">
        <v>3</v>
      </c>
      <c r="L853" s="39">
        <v>3</v>
      </c>
      <c r="M853" s="39">
        <v>1</v>
      </c>
      <c r="N853" s="39">
        <v>1</v>
      </c>
      <c r="O853" s="39">
        <v>1</v>
      </c>
      <c r="P853" s="39">
        <v>1</v>
      </c>
      <c r="Q853" s="39">
        <v>0</v>
      </c>
      <c r="R853" s="39">
        <v>0</v>
      </c>
      <c r="S853" s="39">
        <v>0</v>
      </c>
      <c r="T853" s="39">
        <v>0</v>
      </c>
      <c r="U853" s="39">
        <v>1</v>
      </c>
      <c r="V853" s="39">
        <v>1</v>
      </c>
      <c r="W853" s="39">
        <v>1</v>
      </c>
      <c r="X853" s="39">
        <v>0</v>
      </c>
      <c r="Y853" s="39">
        <v>3</v>
      </c>
      <c r="Z853" s="39">
        <v>0</v>
      </c>
      <c r="AA853" s="39">
        <v>0</v>
      </c>
      <c r="AB853" s="39">
        <v>0</v>
      </c>
      <c r="AC853" s="39">
        <v>0</v>
      </c>
      <c r="AD853" s="39">
        <v>0</v>
      </c>
      <c r="AE853" s="39">
        <v>1</v>
      </c>
      <c r="AF853" s="39">
        <v>0</v>
      </c>
      <c r="AG853" s="39">
        <v>6</v>
      </c>
      <c r="AH853" s="39">
        <v>0</v>
      </c>
      <c r="AI853" s="39">
        <v>0</v>
      </c>
      <c r="AJ853" s="39">
        <v>1</v>
      </c>
    </row>
    <row r="854" spans="1:36" s="39" customFormat="1" ht="10.199999999999999" x14ac:dyDescent="0.2">
      <c r="A854" s="39" t="s">
        <v>92</v>
      </c>
      <c r="B854" s="39" t="s">
        <v>107</v>
      </c>
      <c r="C854" s="39" t="s">
        <v>211</v>
      </c>
      <c r="D854" s="14" t="s">
        <v>721</v>
      </c>
      <c r="E854" s="39">
        <v>0</v>
      </c>
      <c r="F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1</v>
      </c>
      <c r="V854" s="39">
        <v>1</v>
      </c>
      <c r="W854" s="39">
        <v>1</v>
      </c>
      <c r="X854" s="39">
        <v>0</v>
      </c>
      <c r="Y854" s="39">
        <v>0</v>
      </c>
      <c r="Z854" s="39">
        <v>1</v>
      </c>
      <c r="AA854" s="39">
        <v>1</v>
      </c>
      <c r="AB854" s="39">
        <v>1</v>
      </c>
      <c r="AC854" s="39">
        <v>1</v>
      </c>
      <c r="AD854" s="39">
        <v>1</v>
      </c>
      <c r="AE854" s="39">
        <v>1</v>
      </c>
      <c r="AF854" s="39">
        <v>0</v>
      </c>
      <c r="AG854" s="39">
        <v>2</v>
      </c>
      <c r="AH854" s="39">
        <v>0</v>
      </c>
      <c r="AI854" s="39">
        <v>0</v>
      </c>
      <c r="AJ854" s="39">
        <v>1</v>
      </c>
    </row>
    <row r="855" spans="1:36" s="39" customFormat="1" ht="10.199999999999999" x14ac:dyDescent="0.3">
      <c r="A855" s="39" t="s">
        <v>92</v>
      </c>
      <c r="B855" s="39" t="s">
        <v>107</v>
      </c>
      <c r="C855" s="207" t="s">
        <v>627</v>
      </c>
      <c r="D855" s="207"/>
      <c r="E855" s="207">
        <v>3</v>
      </c>
      <c r="F855" s="207">
        <v>0</v>
      </c>
      <c r="G855" s="207"/>
      <c r="H855" s="207">
        <v>3</v>
      </c>
      <c r="I855" s="207">
        <v>5</v>
      </c>
      <c r="J855" s="207">
        <v>5</v>
      </c>
      <c r="K855" s="207">
        <v>5</v>
      </c>
      <c r="L855" s="207">
        <v>5</v>
      </c>
      <c r="M855" s="207">
        <v>1</v>
      </c>
      <c r="N855" s="207">
        <v>1</v>
      </c>
      <c r="O855" s="207">
        <v>1</v>
      </c>
      <c r="P855" s="207">
        <v>1</v>
      </c>
      <c r="Q855" s="207">
        <v>2</v>
      </c>
      <c r="R855" s="207">
        <v>2</v>
      </c>
      <c r="S855" s="207">
        <v>0</v>
      </c>
      <c r="T855" s="207">
        <v>0</v>
      </c>
      <c r="U855" s="207">
        <v>4</v>
      </c>
      <c r="V855" s="207">
        <v>4</v>
      </c>
      <c r="W855" s="207">
        <v>4</v>
      </c>
      <c r="X855" s="207">
        <v>0</v>
      </c>
      <c r="Y855" s="207">
        <v>4</v>
      </c>
      <c r="Z855" s="207">
        <v>3</v>
      </c>
      <c r="AA855" s="207">
        <v>4</v>
      </c>
      <c r="AB855" s="207">
        <v>4</v>
      </c>
      <c r="AC855" s="207">
        <v>1</v>
      </c>
      <c r="AD855" s="207">
        <v>1</v>
      </c>
      <c r="AE855" s="207">
        <v>2</v>
      </c>
      <c r="AF855" s="207">
        <v>0</v>
      </c>
      <c r="AG855" s="207">
        <v>10</v>
      </c>
      <c r="AH855" s="207">
        <v>0</v>
      </c>
      <c r="AI855" s="207">
        <v>0</v>
      </c>
      <c r="AJ855" s="207">
        <v>4</v>
      </c>
    </row>
    <row r="856" spans="1:36" s="39" customFormat="1" ht="10.199999999999999" x14ac:dyDescent="0.2">
      <c r="A856" s="39" t="s">
        <v>92</v>
      </c>
      <c r="B856" s="39" t="s">
        <v>107</v>
      </c>
      <c r="C856" s="39" t="s">
        <v>190</v>
      </c>
      <c r="D856" s="14" t="s">
        <v>338</v>
      </c>
      <c r="E856" s="39">
        <v>0</v>
      </c>
      <c r="F856" s="39">
        <v>0</v>
      </c>
      <c r="H856" s="39">
        <v>0</v>
      </c>
      <c r="I856" s="39">
        <v>3</v>
      </c>
      <c r="J856" s="39">
        <v>3</v>
      </c>
      <c r="K856" s="39">
        <v>3</v>
      </c>
      <c r="L856" s="39">
        <v>3</v>
      </c>
      <c r="M856" s="39">
        <v>1</v>
      </c>
      <c r="N856" s="39">
        <v>2</v>
      </c>
      <c r="O856" s="39">
        <v>2</v>
      </c>
      <c r="P856" s="39">
        <v>2</v>
      </c>
      <c r="Q856" s="39">
        <v>0</v>
      </c>
      <c r="R856" s="39">
        <v>0</v>
      </c>
      <c r="S856" s="39">
        <v>0</v>
      </c>
      <c r="T856" s="39">
        <v>0</v>
      </c>
      <c r="U856" s="39">
        <v>1</v>
      </c>
      <c r="V856" s="39">
        <v>2</v>
      </c>
      <c r="W856" s="39">
        <v>1</v>
      </c>
      <c r="X856" s="39">
        <v>0</v>
      </c>
      <c r="Y856" s="39">
        <v>1</v>
      </c>
      <c r="Z856" s="39">
        <v>0</v>
      </c>
      <c r="AA856" s="39">
        <v>0</v>
      </c>
      <c r="AB856" s="39">
        <v>1</v>
      </c>
      <c r="AC856" s="39">
        <v>1</v>
      </c>
      <c r="AD856" s="39">
        <v>0</v>
      </c>
      <c r="AE856" s="39">
        <v>0</v>
      </c>
      <c r="AF856" s="39">
        <v>0</v>
      </c>
      <c r="AG856" s="39">
        <v>0</v>
      </c>
      <c r="AH856" s="39">
        <v>0</v>
      </c>
      <c r="AI856" s="39">
        <v>0</v>
      </c>
      <c r="AJ856" s="39">
        <v>2</v>
      </c>
    </row>
    <row r="857" spans="1:36" s="39" customFormat="1" ht="10.199999999999999" x14ac:dyDescent="0.2">
      <c r="A857" s="39" t="s">
        <v>92</v>
      </c>
      <c r="B857" s="39" t="s">
        <v>107</v>
      </c>
      <c r="C857" s="39" t="s">
        <v>190</v>
      </c>
      <c r="D857" s="14" t="s">
        <v>460</v>
      </c>
      <c r="E857" s="39">
        <v>0</v>
      </c>
      <c r="F857" s="39">
        <v>0</v>
      </c>
      <c r="H857" s="39">
        <v>0</v>
      </c>
      <c r="I857" s="39">
        <v>1</v>
      </c>
      <c r="J857" s="39">
        <v>1</v>
      </c>
      <c r="K857" s="39">
        <v>1</v>
      </c>
      <c r="L857" s="39">
        <v>1</v>
      </c>
      <c r="M857" s="39">
        <v>5</v>
      </c>
      <c r="N857" s="39">
        <v>3</v>
      </c>
      <c r="O857" s="39">
        <v>4</v>
      </c>
      <c r="P857" s="39">
        <v>3</v>
      </c>
      <c r="Q857" s="39">
        <v>1</v>
      </c>
      <c r="R857" s="39">
        <v>2</v>
      </c>
      <c r="S857" s="39">
        <v>0</v>
      </c>
      <c r="T857" s="39">
        <v>0</v>
      </c>
      <c r="U857" s="39">
        <v>0</v>
      </c>
      <c r="V857" s="39">
        <v>0</v>
      </c>
      <c r="W857" s="39">
        <v>2</v>
      </c>
      <c r="X857" s="39">
        <v>0</v>
      </c>
      <c r="Y857" s="39">
        <v>2</v>
      </c>
      <c r="Z857" s="39">
        <v>0</v>
      </c>
      <c r="AA857" s="39">
        <v>1</v>
      </c>
      <c r="AB857" s="39">
        <v>0</v>
      </c>
      <c r="AC857" s="39">
        <v>2</v>
      </c>
      <c r="AD857" s="39">
        <v>2</v>
      </c>
      <c r="AE857" s="39">
        <v>0</v>
      </c>
      <c r="AF857" s="39">
        <v>0</v>
      </c>
      <c r="AG857" s="39">
        <v>5</v>
      </c>
      <c r="AH857" s="39">
        <v>0</v>
      </c>
      <c r="AI857" s="39">
        <v>0</v>
      </c>
      <c r="AJ857" s="39">
        <v>0</v>
      </c>
    </row>
    <row r="858" spans="1:36" s="39" customFormat="1" ht="10.199999999999999" x14ac:dyDescent="0.2">
      <c r="A858" s="39" t="s">
        <v>92</v>
      </c>
      <c r="B858" s="39" t="s">
        <v>107</v>
      </c>
      <c r="C858" s="39" t="s">
        <v>190</v>
      </c>
      <c r="D858" s="14" t="s">
        <v>478</v>
      </c>
      <c r="E858" s="39">
        <v>0</v>
      </c>
      <c r="F858" s="39">
        <v>0</v>
      </c>
      <c r="H858" s="39">
        <v>0</v>
      </c>
      <c r="I858" s="39">
        <v>0</v>
      </c>
      <c r="J858" s="39">
        <v>0</v>
      </c>
      <c r="K858" s="39">
        <v>0</v>
      </c>
      <c r="L858" s="39">
        <v>0</v>
      </c>
      <c r="M858" s="39">
        <v>1</v>
      </c>
      <c r="N858" s="39">
        <v>1</v>
      </c>
      <c r="O858" s="39">
        <v>1</v>
      </c>
      <c r="P858" s="39">
        <v>3</v>
      </c>
      <c r="Q858" s="39">
        <v>1</v>
      </c>
      <c r="R858" s="39">
        <v>1</v>
      </c>
      <c r="S858" s="39">
        <v>0</v>
      </c>
      <c r="T858" s="39">
        <v>0</v>
      </c>
      <c r="U858" s="39">
        <v>0</v>
      </c>
      <c r="V858" s="39">
        <v>0</v>
      </c>
      <c r="W858" s="39">
        <v>0</v>
      </c>
      <c r="X858" s="39">
        <v>0</v>
      </c>
      <c r="Y858" s="39">
        <v>1</v>
      </c>
      <c r="Z858" s="39">
        <v>0</v>
      </c>
      <c r="AA858" s="39">
        <v>0</v>
      </c>
      <c r="AB858" s="39">
        <v>0</v>
      </c>
      <c r="AC858" s="39">
        <v>1</v>
      </c>
      <c r="AD858" s="39">
        <v>1</v>
      </c>
      <c r="AE858" s="39">
        <v>0</v>
      </c>
      <c r="AF858" s="39">
        <v>0</v>
      </c>
      <c r="AG858" s="39">
        <v>0</v>
      </c>
      <c r="AH858" s="39">
        <v>0</v>
      </c>
      <c r="AI858" s="39">
        <v>0</v>
      </c>
      <c r="AJ858" s="39">
        <v>1</v>
      </c>
    </row>
    <row r="859" spans="1:36" s="39" customFormat="1" ht="10.199999999999999" x14ac:dyDescent="0.2">
      <c r="A859" s="39" t="s">
        <v>92</v>
      </c>
      <c r="B859" s="39" t="s">
        <v>107</v>
      </c>
      <c r="C859" s="39" t="s">
        <v>190</v>
      </c>
      <c r="D859" s="14" t="s">
        <v>721</v>
      </c>
      <c r="E859" s="39">
        <v>0</v>
      </c>
      <c r="F859" s="39">
        <v>0</v>
      </c>
      <c r="H859" s="39">
        <v>0</v>
      </c>
      <c r="I859" s="39">
        <v>1</v>
      </c>
      <c r="J859" s="39">
        <v>1</v>
      </c>
      <c r="K859" s="39">
        <v>1</v>
      </c>
      <c r="L859" s="39">
        <v>1</v>
      </c>
      <c r="M859" s="39">
        <v>2</v>
      </c>
      <c r="N859" s="39">
        <v>2</v>
      </c>
      <c r="O859" s="39">
        <v>3</v>
      </c>
      <c r="P859" s="39">
        <v>1</v>
      </c>
      <c r="Q859" s="39">
        <v>4</v>
      </c>
      <c r="R859" s="39">
        <v>5</v>
      </c>
      <c r="S859" s="39">
        <v>0</v>
      </c>
      <c r="T859" s="39">
        <v>0</v>
      </c>
      <c r="U859" s="39">
        <v>0</v>
      </c>
      <c r="V859" s="39">
        <v>0</v>
      </c>
      <c r="W859" s="39">
        <v>0</v>
      </c>
      <c r="X859" s="39">
        <v>0</v>
      </c>
      <c r="Y859" s="39">
        <v>1</v>
      </c>
      <c r="Z859" s="39">
        <v>1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0</v>
      </c>
      <c r="AI859" s="39">
        <v>0</v>
      </c>
      <c r="AJ859" s="39">
        <v>2</v>
      </c>
    </row>
    <row r="860" spans="1:36" s="39" customFormat="1" ht="10.199999999999999" x14ac:dyDescent="0.3">
      <c r="A860" s="39" t="s">
        <v>92</v>
      </c>
      <c r="B860" s="39" t="s">
        <v>107</v>
      </c>
      <c r="C860" s="207" t="s">
        <v>628</v>
      </c>
      <c r="D860" s="207"/>
      <c r="E860" s="207">
        <v>0</v>
      </c>
      <c r="F860" s="207">
        <v>0</v>
      </c>
      <c r="G860" s="207"/>
      <c r="H860" s="207">
        <v>0</v>
      </c>
      <c r="I860" s="207">
        <v>5</v>
      </c>
      <c r="J860" s="207">
        <v>5</v>
      </c>
      <c r="K860" s="207">
        <v>5</v>
      </c>
      <c r="L860" s="207">
        <v>5</v>
      </c>
      <c r="M860" s="207">
        <v>9</v>
      </c>
      <c r="N860" s="207">
        <v>8</v>
      </c>
      <c r="O860" s="207">
        <v>10</v>
      </c>
      <c r="P860" s="207">
        <v>9</v>
      </c>
      <c r="Q860" s="207">
        <v>6</v>
      </c>
      <c r="R860" s="207">
        <v>8</v>
      </c>
      <c r="S860" s="207">
        <v>0</v>
      </c>
      <c r="T860" s="207">
        <v>0</v>
      </c>
      <c r="U860" s="207">
        <v>1</v>
      </c>
      <c r="V860" s="207">
        <v>2</v>
      </c>
      <c r="W860" s="207">
        <v>3</v>
      </c>
      <c r="X860" s="207">
        <v>0</v>
      </c>
      <c r="Y860" s="207">
        <v>5</v>
      </c>
      <c r="Z860" s="207">
        <v>1</v>
      </c>
      <c r="AA860" s="207">
        <v>1</v>
      </c>
      <c r="AB860" s="207">
        <v>1</v>
      </c>
      <c r="AC860" s="207">
        <v>4</v>
      </c>
      <c r="AD860" s="207">
        <v>3</v>
      </c>
      <c r="AE860" s="207">
        <v>0</v>
      </c>
      <c r="AF860" s="207">
        <v>0</v>
      </c>
      <c r="AG860" s="207">
        <v>5</v>
      </c>
      <c r="AH860" s="207">
        <v>0</v>
      </c>
      <c r="AI860" s="207">
        <v>0</v>
      </c>
      <c r="AJ860" s="207">
        <v>5</v>
      </c>
    </row>
    <row r="861" spans="1:36" s="39" customFormat="1" ht="10.199999999999999" x14ac:dyDescent="0.2">
      <c r="A861" s="39" t="s">
        <v>92</v>
      </c>
      <c r="B861" s="39" t="s">
        <v>107</v>
      </c>
      <c r="C861" s="39" t="s">
        <v>191</v>
      </c>
      <c r="D861" s="14" t="s">
        <v>338</v>
      </c>
      <c r="E861" s="39">
        <v>0</v>
      </c>
      <c r="F861" s="39">
        <v>0</v>
      </c>
      <c r="H861" s="39">
        <v>0</v>
      </c>
      <c r="I861" s="39">
        <v>1</v>
      </c>
      <c r="J861" s="39">
        <v>1</v>
      </c>
      <c r="K861" s="39">
        <v>1</v>
      </c>
      <c r="L861" s="39">
        <v>1</v>
      </c>
      <c r="M861" s="39">
        <v>1</v>
      </c>
      <c r="N861" s="39">
        <v>1</v>
      </c>
      <c r="O861" s="39">
        <v>1</v>
      </c>
      <c r="P861" s="39">
        <v>1</v>
      </c>
      <c r="Q861" s="39">
        <v>3</v>
      </c>
      <c r="R861" s="39">
        <v>3</v>
      </c>
      <c r="S861" s="39">
        <v>0</v>
      </c>
      <c r="T861" s="39">
        <v>0</v>
      </c>
      <c r="U861" s="39">
        <v>0</v>
      </c>
      <c r="V861" s="39">
        <v>0</v>
      </c>
      <c r="W861" s="39">
        <v>0</v>
      </c>
      <c r="X861" s="39">
        <v>0</v>
      </c>
      <c r="Y861" s="39">
        <v>2</v>
      </c>
      <c r="Z861" s="39">
        <v>2</v>
      </c>
      <c r="AA861" s="39">
        <v>2</v>
      </c>
      <c r="AB861" s="39">
        <v>2</v>
      </c>
      <c r="AC861" s="39">
        <v>2</v>
      </c>
      <c r="AD861" s="39">
        <v>2</v>
      </c>
      <c r="AE861" s="39">
        <v>0</v>
      </c>
      <c r="AF861" s="39">
        <v>0</v>
      </c>
      <c r="AG861" s="39">
        <v>0</v>
      </c>
      <c r="AH861" s="39">
        <v>0</v>
      </c>
      <c r="AI861" s="39">
        <v>0</v>
      </c>
      <c r="AJ861" s="39">
        <v>0</v>
      </c>
    </row>
    <row r="862" spans="1:36" s="39" customFormat="1" ht="10.199999999999999" x14ac:dyDescent="0.2">
      <c r="A862" s="39" t="s">
        <v>92</v>
      </c>
      <c r="B862" s="39" t="s">
        <v>107</v>
      </c>
      <c r="C862" s="39" t="s">
        <v>191</v>
      </c>
      <c r="D862" s="14" t="s">
        <v>460</v>
      </c>
      <c r="E862" s="39">
        <v>0</v>
      </c>
      <c r="F862" s="39">
        <v>0</v>
      </c>
      <c r="H862" s="39">
        <v>0</v>
      </c>
      <c r="I862" s="39">
        <v>0</v>
      </c>
      <c r="J862" s="39">
        <v>0</v>
      </c>
      <c r="K862" s="39">
        <v>0</v>
      </c>
      <c r="L862" s="39">
        <v>0</v>
      </c>
      <c r="M862" s="39">
        <v>1</v>
      </c>
      <c r="N862" s="39">
        <v>1</v>
      </c>
      <c r="O862" s="39">
        <v>1</v>
      </c>
      <c r="P862" s="39">
        <v>1</v>
      </c>
      <c r="Q862" s="39">
        <v>0</v>
      </c>
      <c r="R862" s="39">
        <v>0</v>
      </c>
      <c r="S862" s="39">
        <v>0</v>
      </c>
      <c r="T862" s="39">
        <v>0</v>
      </c>
      <c r="U862" s="39">
        <v>0</v>
      </c>
      <c r="V862" s="39">
        <v>0</v>
      </c>
      <c r="W862" s="39">
        <v>0</v>
      </c>
      <c r="X862" s="39">
        <v>0</v>
      </c>
      <c r="Y862" s="39">
        <v>2</v>
      </c>
      <c r="Z862" s="39">
        <v>1</v>
      </c>
      <c r="AA862" s="39">
        <v>1</v>
      </c>
      <c r="AB862" s="39">
        <v>1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0</v>
      </c>
      <c r="AI862" s="39">
        <v>0</v>
      </c>
      <c r="AJ862" s="39">
        <v>0</v>
      </c>
    </row>
    <row r="863" spans="1:36" s="39" customFormat="1" ht="10.199999999999999" x14ac:dyDescent="0.2">
      <c r="A863" s="39" t="s">
        <v>92</v>
      </c>
      <c r="B863" s="39" t="s">
        <v>107</v>
      </c>
      <c r="C863" s="39" t="s">
        <v>191</v>
      </c>
      <c r="D863" s="14" t="s">
        <v>478</v>
      </c>
      <c r="E863" s="39">
        <v>0</v>
      </c>
      <c r="F863" s="39">
        <v>0</v>
      </c>
      <c r="H863" s="39">
        <v>0</v>
      </c>
      <c r="I863" s="39">
        <v>1</v>
      </c>
      <c r="J863" s="39">
        <v>1</v>
      </c>
      <c r="K863" s="39">
        <v>1</v>
      </c>
      <c r="L863" s="39">
        <v>1</v>
      </c>
      <c r="M863" s="39">
        <v>1</v>
      </c>
      <c r="N863" s="39">
        <v>1</v>
      </c>
      <c r="O863" s="39">
        <v>1</v>
      </c>
      <c r="P863" s="39">
        <v>1</v>
      </c>
      <c r="Q863" s="39">
        <v>1</v>
      </c>
      <c r="R863" s="39">
        <v>1</v>
      </c>
      <c r="S863" s="39">
        <v>0</v>
      </c>
      <c r="T863" s="39">
        <v>0</v>
      </c>
      <c r="U863" s="39">
        <v>2</v>
      </c>
      <c r="V863" s="39">
        <v>2</v>
      </c>
      <c r="W863" s="39">
        <v>2</v>
      </c>
      <c r="X863" s="39">
        <v>0</v>
      </c>
      <c r="Y863" s="39">
        <v>3</v>
      </c>
      <c r="Z863" s="39">
        <v>3</v>
      </c>
      <c r="AA863" s="39">
        <v>3</v>
      </c>
      <c r="AB863" s="39">
        <v>3</v>
      </c>
      <c r="AC863" s="39">
        <v>2</v>
      </c>
      <c r="AD863" s="39">
        <v>2</v>
      </c>
      <c r="AE863" s="39">
        <v>0</v>
      </c>
      <c r="AF863" s="39">
        <v>0</v>
      </c>
      <c r="AG863" s="39">
        <v>2</v>
      </c>
      <c r="AH863" s="39">
        <v>0</v>
      </c>
      <c r="AI863" s="39">
        <v>0</v>
      </c>
      <c r="AJ863" s="39">
        <v>1</v>
      </c>
    </row>
    <row r="864" spans="1:36" s="39" customFormat="1" ht="10.199999999999999" x14ac:dyDescent="0.2">
      <c r="A864" s="39" t="s">
        <v>92</v>
      </c>
      <c r="B864" s="39" t="s">
        <v>107</v>
      </c>
      <c r="C864" s="39" t="s">
        <v>191</v>
      </c>
      <c r="D864" s="14" t="s">
        <v>721</v>
      </c>
      <c r="E864" s="39">
        <v>0</v>
      </c>
      <c r="F864" s="39">
        <v>0</v>
      </c>
      <c r="H864" s="39">
        <v>0</v>
      </c>
      <c r="I864" s="39">
        <v>0</v>
      </c>
      <c r="J864" s="39">
        <v>0</v>
      </c>
      <c r="K864" s="39">
        <v>0</v>
      </c>
      <c r="L864" s="39">
        <v>0</v>
      </c>
      <c r="M864" s="39">
        <v>0</v>
      </c>
      <c r="N864" s="39">
        <v>0</v>
      </c>
      <c r="O864" s="39">
        <v>0</v>
      </c>
      <c r="P864" s="39">
        <v>0</v>
      </c>
      <c r="Q864" s="39">
        <v>0</v>
      </c>
      <c r="R864" s="39">
        <v>0</v>
      </c>
      <c r="S864" s="39">
        <v>0</v>
      </c>
      <c r="T864" s="39">
        <v>0</v>
      </c>
      <c r="U864" s="39">
        <v>1</v>
      </c>
      <c r="V864" s="39">
        <v>2</v>
      </c>
      <c r="W864" s="39">
        <v>1</v>
      </c>
      <c r="X864" s="39">
        <v>0</v>
      </c>
      <c r="Y864" s="39">
        <v>0</v>
      </c>
      <c r="Z864" s="39">
        <v>0</v>
      </c>
      <c r="AA864" s="39">
        <v>1</v>
      </c>
      <c r="AB864" s="39">
        <v>1</v>
      </c>
      <c r="AC864" s="39">
        <v>1</v>
      </c>
      <c r="AD864" s="39">
        <v>0</v>
      </c>
      <c r="AE864" s="39">
        <v>6</v>
      </c>
      <c r="AF864" s="39">
        <v>0</v>
      </c>
      <c r="AG864" s="39">
        <v>1</v>
      </c>
      <c r="AH864" s="39">
        <v>0</v>
      </c>
      <c r="AI864" s="39">
        <v>0</v>
      </c>
      <c r="AJ864" s="39">
        <v>0</v>
      </c>
    </row>
    <row r="865" spans="1:36" s="39" customFormat="1" ht="10.199999999999999" x14ac:dyDescent="0.3">
      <c r="A865" s="39" t="s">
        <v>92</v>
      </c>
      <c r="B865" s="39" t="s">
        <v>107</v>
      </c>
      <c r="C865" s="207" t="s">
        <v>712</v>
      </c>
      <c r="D865" s="207"/>
      <c r="E865" s="207">
        <v>0</v>
      </c>
      <c r="F865" s="207">
        <v>0</v>
      </c>
      <c r="G865" s="207"/>
      <c r="H865" s="207">
        <v>0</v>
      </c>
      <c r="I865" s="207">
        <v>2</v>
      </c>
      <c r="J865" s="207">
        <v>2</v>
      </c>
      <c r="K865" s="207">
        <v>2</v>
      </c>
      <c r="L865" s="207">
        <v>2</v>
      </c>
      <c r="M865" s="207">
        <v>3</v>
      </c>
      <c r="N865" s="207">
        <v>3</v>
      </c>
      <c r="O865" s="207">
        <v>3</v>
      </c>
      <c r="P865" s="207">
        <v>3</v>
      </c>
      <c r="Q865" s="207">
        <v>4</v>
      </c>
      <c r="R865" s="207">
        <v>4</v>
      </c>
      <c r="S865" s="207">
        <v>0</v>
      </c>
      <c r="T865" s="207">
        <v>0</v>
      </c>
      <c r="U865" s="207">
        <v>3</v>
      </c>
      <c r="V865" s="207">
        <v>4</v>
      </c>
      <c r="W865" s="207">
        <v>3</v>
      </c>
      <c r="X865" s="207">
        <v>0</v>
      </c>
      <c r="Y865" s="207">
        <v>7</v>
      </c>
      <c r="Z865" s="207">
        <v>6</v>
      </c>
      <c r="AA865" s="207">
        <v>7</v>
      </c>
      <c r="AB865" s="207">
        <v>7</v>
      </c>
      <c r="AC865" s="207">
        <v>5</v>
      </c>
      <c r="AD865" s="207">
        <v>4</v>
      </c>
      <c r="AE865" s="207">
        <v>6</v>
      </c>
      <c r="AF865" s="207">
        <v>0</v>
      </c>
      <c r="AG865" s="207">
        <v>3</v>
      </c>
      <c r="AH865" s="207">
        <v>0</v>
      </c>
      <c r="AI865" s="207">
        <v>0</v>
      </c>
      <c r="AJ865" s="207">
        <v>1</v>
      </c>
    </row>
    <row r="866" spans="1:36" s="39" customFormat="1" ht="10.199999999999999" x14ac:dyDescent="0.2">
      <c r="A866" s="39" t="s">
        <v>92</v>
      </c>
      <c r="B866" s="39" t="s">
        <v>107</v>
      </c>
      <c r="C866" s="39" t="s">
        <v>109</v>
      </c>
      <c r="D866" s="14" t="s">
        <v>338</v>
      </c>
      <c r="E866" s="39">
        <v>0</v>
      </c>
      <c r="F866" s="39">
        <v>0</v>
      </c>
      <c r="H866" s="39">
        <v>0</v>
      </c>
      <c r="I866" s="39">
        <v>1</v>
      </c>
      <c r="J866" s="39">
        <v>1</v>
      </c>
      <c r="K866" s="39">
        <v>1</v>
      </c>
      <c r="L866" s="39">
        <v>1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1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1</v>
      </c>
    </row>
    <row r="867" spans="1:36" s="39" customFormat="1" ht="10.199999999999999" x14ac:dyDescent="0.2">
      <c r="A867" s="39" t="s">
        <v>92</v>
      </c>
      <c r="B867" s="39" t="s">
        <v>107</v>
      </c>
      <c r="C867" s="39" t="s">
        <v>109</v>
      </c>
      <c r="D867" s="14" t="s">
        <v>460</v>
      </c>
      <c r="E867" s="39">
        <v>0</v>
      </c>
      <c r="F867" s="39">
        <v>0</v>
      </c>
      <c r="H867" s="39">
        <v>0</v>
      </c>
      <c r="I867" s="39">
        <v>0</v>
      </c>
      <c r="J867" s="39">
        <v>0</v>
      </c>
      <c r="K867" s="39">
        <v>0</v>
      </c>
      <c r="L867" s="39">
        <v>0</v>
      </c>
      <c r="M867" s="39">
        <v>0</v>
      </c>
      <c r="N867" s="39">
        <v>0</v>
      </c>
      <c r="O867" s="39">
        <v>0</v>
      </c>
      <c r="P867" s="39">
        <v>0</v>
      </c>
      <c r="Q867" s="39">
        <v>1</v>
      </c>
      <c r="R867" s="39">
        <v>1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1</v>
      </c>
      <c r="AD867" s="39">
        <v>1</v>
      </c>
      <c r="AE867" s="39">
        <v>0</v>
      </c>
      <c r="AF867" s="39">
        <v>0</v>
      </c>
      <c r="AG867" s="39">
        <v>8</v>
      </c>
      <c r="AH867" s="39">
        <v>0</v>
      </c>
      <c r="AI867" s="39">
        <v>0</v>
      </c>
      <c r="AJ867" s="39">
        <v>1</v>
      </c>
    </row>
    <row r="868" spans="1:36" s="39" customFormat="1" ht="10.199999999999999" x14ac:dyDescent="0.2">
      <c r="A868" s="39" t="s">
        <v>92</v>
      </c>
      <c r="B868" s="39" t="s">
        <v>107</v>
      </c>
      <c r="C868" s="39" t="s">
        <v>109</v>
      </c>
      <c r="D868" s="14" t="s">
        <v>478</v>
      </c>
      <c r="E868" s="39">
        <v>0</v>
      </c>
      <c r="F868" s="39">
        <v>0</v>
      </c>
      <c r="H868" s="39">
        <v>0</v>
      </c>
      <c r="I868" s="39">
        <v>0</v>
      </c>
      <c r="J868" s="39">
        <v>0</v>
      </c>
      <c r="K868" s="39">
        <v>0</v>
      </c>
      <c r="L868" s="39">
        <v>0</v>
      </c>
      <c r="M868" s="39">
        <v>1</v>
      </c>
      <c r="N868" s="39">
        <v>1</v>
      </c>
      <c r="O868" s="39">
        <v>1</v>
      </c>
      <c r="P868" s="39">
        <v>1</v>
      </c>
      <c r="Q868" s="39">
        <v>0</v>
      </c>
      <c r="R868" s="39">
        <v>0</v>
      </c>
      <c r="S868" s="39">
        <v>0</v>
      </c>
      <c r="T868" s="39">
        <v>0</v>
      </c>
      <c r="U868" s="39">
        <v>1</v>
      </c>
      <c r="V868" s="39">
        <v>1</v>
      </c>
      <c r="W868" s="39">
        <v>1</v>
      </c>
      <c r="X868" s="39">
        <v>0</v>
      </c>
      <c r="Y868" s="39">
        <v>0</v>
      </c>
      <c r="Z868" s="39">
        <v>2</v>
      </c>
      <c r="AA868" s="39">
        <v>2</v>
      </c>
      <c r="AB868" s="39">
        <v>2</v>
      </c>
      <c r="AC868" s="39">
        <v>1</v>
      </c>
      <c r="AD868" s="39">
        <v>1</v>
      </c>
      <c r="AE868" s="39">
        <v>1</v>
      </c>
      <c r="AF868" s="39">
        <v>0</v>
      </c>
      <c r="AG868" s="39">
        <v>1</v>
      </c>
      <c r="AH868" s="39">
        <v>0</v>
      </c>
      <c r="AI868" s="39">
        <v>1</v>
      </c>
      <c r="AJ868" s="39">
        <v>1</v>
      </c>
    </row>
    <row r="869" spans="1:36" s="39" customFormat="1" ht="10.199999999999999" x14ac:dyDescent="0.2">
      <c r="A869" s="39" t="s">
        <v>92</v>
      </c>
      <c r="B869" s="39" t="s">
        <v>107</v>
      </c>
      <c r="C869" s="39" t="s">
        <v>109</v>
      </c>
      <c r="D869" s="14" t="s">
        <v>721</v>
      </c>
      <c r="E869" s="39">
        <v>0</v>
      </c>
      <c r="F869" s="39">
        <v>0</v>
      </c>
      <c r="H869" s="39">
        <v>1</v>
      </c>
      <c r="I869" s="39">
        <v>0</v>
      </c>
      <c r="J869" s="39">
        <v>0</v>
      </c>
      <c r="K869" s="39">
        <v>0</v>
      </c>
      <c r="L869" s="39">
        <v>0</v>
      </c>
      <c r="M869" s="39">
        <v>0</v>
      </c>
      <c r="N869" s="39">
        <v>0</v>
      </c>
      <c r="O869" s="39">
        <v>0</v>
      </c>
      <c r="P869" s="39">
        <v>0</v>
      </c>
      <c r="Q869" s="39">
        <v>0</v>
      </c>
      <c r="R869" s="39">
        <v>0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0</v>
      </c>
      <c r="AI869" s="39">
        <v>0</v>
      </c>
      <c r="AJ869" s="39">
        <v>0</v>
      </c>
    </row>
    <row r="870" spans="1:36" s="39" customFormat="1" ht="10.199999999999999" x14ac:dyDescent="0.3">
      <c r="A870" s="39" t="s">
        <v>92</v>
      </c>
      <c r="B870" s="39" t="s">
        <v>107</v>
      </c>
      <c r="C870" s="207" t="s">
        <v>629</v>
      </c>
      <c r="D870" s="207"/>
      <c r="E870" s="207">
        <v>0</v>
      </c>
      <c r="F870" s="207">
        <v>0</v>
      </c>
      <c r="G870" s="207"/>
      <c r="H870" s="207">
        <v>1</v>
      </c>
      <c r="I870" s="207">
        <v>1</v>
      </c>
      <c r="J870" s="207">
        <v>1</v>
      </c>
      <c r="K870" s="207">
        <v>1</v>
      </c>
      <c r="L870" s="207">
        <v>1</v>
      </c>
      <c r="M870" s="207">
        <v>1</v>
      </c>
      <c r="N870" s="207">
        <v>1</v>
      </c>
      <c r="O870" s="207">
        <v>1</v>
      </c>
      <c r="P870" s="207">
        <v>1</v>
      </c>
      <c r="Q870" s="207">
        <v>1</v>
      </c>
      <c r="R870" s="207">
        <v>1</v>
      </c>
      <c r="S870" s="207">
        <v>0</v>
      </c>
      <c r="T870" s="207">
        <v>0</v>
      </c>
      <c r="U870" s="207">
        <v>1</v>
      </c>
      <c r="V870" s="207">
        <v>1</v>
      </c>
      <c r="W870" s="207">
        <v>1</v>
      </c>
      <c r="X870" s="207">
        <v>0</v>
      </c>
      <c r="Y870" s="207">
        <v>1</v>
      </c>
      <c r="Z870" s="207">
        <v>2</v>
      </c>
      <c r="AA870" s="207">
        <v>2</v>
      </c>
      <c r="AB870" s="207">
        <v>2</v>
      </c>
      <c r="AC870" s="207">
        <v>2</v>
      </c>
      <c r="AD870" s="207">
        <v>2</v>
      </c>
      <c r="AE870" s="207">
        <v>1</v>
      </c>
      <c r="AF870" s="207">
        <v>0</v>
      </c>
      <c r="AG870" s="207">
        <v>9</v>
      </c>
      <c r="AH870" s="207">
        <v>0</v>
      </c>
      <c r="AI870" s="207">
        <v>1</v>
      </c>
      <c r="AJ870" s="207">
        <v>3</v>
      </c>
    </row>
    <row r="871" spans="1:36" s="39" customFormat="1" ht="10.199999999999999" x14ac:dyDescent="0.2">
      <c r="A871" s="39" t="s">
        <v>92</v>
      </c>
      <c r="B871" s="39" t="s">
        <v>107</v>
      </c>
      <c r="C871" s="39" t="s">
        <v>139</v>
      </c>
      <c r="D871" s="14" t="s">
        <v>338</v>
      </c>
      <c r="E871" s="39">
        <v>0</v>
      </c>
      <c r="F871" s="39">
        <v>0</v>
      </c>
      <c r="H871" s="39">
        <v>0</v>
      </c>
      <c r="I871" s="39">
        <v>0</v>
      </c>
      <c r="J871" s="39">
        <v>0</v>
      </c>
      <c r="K871" s="39">
        <v>0</v>
      </c>
      <c r="L871" s="39">
        <v>0</v>
      </c>
      <c r="M871" s="39">
        <v>2</v>
      </c>
      <c r="N871" s="39">
        <v>2</v>
      </c>
      <c r="O871" s="39">
        <v>2</v>
      </c>
      <c r="P871" s="39">
        <v>2</v>
      </c>
      <c r="Q871" s="39">
        <v>1</v>
      </c>
      <c r="R871" s="39">
        <v>1</v>
      </c>
      <c r="S871" s="39">
        <v>0</v>
      </c>
      <c r="T871" s="39">
        <v>0</v>
      </c>
      <c r="U871" s="39">
        <v>0</v>
      </c>
      <c r="V871" s="39">
        <v>0</v>
      </c>
      <c r="W871" s="39">
        <v>1</v>
      </c>
      <c r="X871" s="39">
        <v>0</v>
      </c>
      <c r="Y871" s="39">
        <v>0</v>
      </c>
      <c r="Z871" s="39">
        <v>1</v>
      </c>
      <c r="AA871" s="39">
        <v>1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0</v>
      </c>
      <c r="AI871" s="39">
        <v>0</v>
      </c>
      <c r="AJ871" s="39">
        <v>0</v>
      </c>
    </row>
    <row r="872" spans="1:36" s="39" customFormat="1" ht="10.199999999999999" x14ac:dyDescent="0.2">
      <c r="A872" s="39" t="s">
        <v>92</v>
      </c>
      <c r="B872" s="39" t="s">
        <v>107</v>
      </c>
      <c r="C872" s="39" t="s">
        <v>139</v>
      </c>
      <c r="D872" s="14" t="s">
        <v>460</v>
      </c>
      <c r="E872" s="39">
        <v>0</v>
      </c>
      <c r="F872" s="39">
        <v>0</v>
      </c>
      <c r="H872" s="39">
        <v>0</v>
      </c>
      <c r="I872" s="39">
        <v>1</v>
      </c>
      <c r="J872" s="39">
        <v>1</v>
      </c>
      <c r="K872" s="39">
        <v>1</v>
      </c>
      <c r="L872" s="39">
        <v>1</v>
      </c>
      <c r="M872" s="39">
        <v>0</v>
      </c>
      <c r="N872" s="39">
        <v>0</v>
      </c>
      <c r="O872" s="39">
        <v>0</v>
      </c>
      <c r="P872" s="39">
        <v>0</v>
      </c>
      <c r="Q872" s="39">
        <v>0</v>
      </c>
      <c r="R872" s="39">
        <v>0</v>
      </c>
      <c r="S872" s="39">
        <v>0</v>
      </c>
      <c r="T872" s="39">
        <v>0</v>
      </c>
      <c r="U872" s="39">
        <v>1</v>
      </c>
      <c r="V872" s="39">
        <v>1</v>
      </c>
      <c r="W872" s="39">
        <v>1</v>
      </c>
      <c r="X872" s="39">
        <v>0</v>
      </c>
      <c r="Y872" s="39">
        <v>2</v>
      </c>
      <c r="Z872" s="39">
        <v>0</v>
      </c>
      <c r="AA872" s="39">
        <v>1</v>
      </c>
      <c r="AB872" s="39">
        <v>1</v>
      </c>
      <c r="AC872" s="39">
        <v>3</v>
      </c>
      <c r="AD872" s="39">
        <v>1</v>
      </c>
      <c r="AE872" s="39">
        <v>1</v>
      </c>
      <c r="AF872" s="39">
        <v>0</v>
      </c>
      <c r="AG872" s="39">
        <v>8</v>
      </c>
      <c r="AH872" s="39">
        <v>0</v>
      </c>
      <c r="AI872" s="39">
        <v>0</v>
      </c>
      <c r="AJ872" s="39">
        <v>1</v>
      </c>
    </row>
    <row r="873" spans="1:36" s="39" customFormat="1" ht="10.199999999999999" x14ac:dyDescent="0.2">
      <c r="A873" s="39" t="s">
        <v>92</v>
      </c>
      <c r="B873" s="39" t="s">
        <v>107</v>
      </c>
      <c r="C873" s="39" t="s">
        <v>139</v>
      </c>
      <c r="D873" s="14" t="s">
        <v>478</v>
      </c>
      <c r="E873" s="39">
        <v>0</v>
      </c>
      <c r="F873" s="39">
        <v>0</v>
      </c>
      <c r="H873" s="39">
        <v>0</v>
      </c>
      <c r="I873" s="39">
        <v>0</v>
      </c>
      <c r="J873" s="39">
        <v>0</v>
      </c>
      <c r="K873" s="39">
        <v>0</v>
      </c>
      <c r="L873" s="39">
        <v>0</v>
      </c>
      <c r="M873" s="39">
        <v>0</v>
      </c>
      <c r="N873" s="39">
        <v>0</v>
      </c>
      <c r="O873" s="39">
        <v>0</v>
      </c>
      <c r="P873" s="39">
        <v>0</v>
      </c>
      <c r="Q873" s="39">
        <v>2</v>
      </c>
      <c r="R873" s="39">
        <v>2</v>
      </c>
      <c r="S873" s="39">
        <v>0</v>
      </c>
      <c r="T873" s="39">
        <v>0</v>
      </c>
      <c r="U873" s="39">
        <v>2</v>
      </c>
      <c r="V873" s="39">
        <v>2</v>
      </c>
      <c r="W873" s="39">
        <v>2</v>
      </c>
      <c r="X873" s="39">
        <v>0</v>
      </c>
      <c r="Y873" s="39">
        <v>2</v>
      </c>
      <c r="Z873" s="39">
        <v>2</v>
      </c>
      <c r="AA873" s="39">
        <v>0</v>
      </c>
      <c r="AB873" s="39">
        <v>1</v>
      </c>
      <c r="AC873" s="39">
        <v>3</v>
      </c>
      <c r="AD873" s="39">
        <v>1</v>
      </c>
      <c r="AE873" s="39">
        <v>1</v>
      </c>
      <c r="AF873" s="39">
        <v>0</v>
      </c>
      <c r="AG873" s="39">
        <v>2</v>
      </c>
      <c r="AH873" s="39">
        <v>0</v>
      </c>
      <c r="AI873" s="39">
        <v>0</v>
      </c>
      <c r="AJ873" s="39">
        <v>2</v>
      </c>
    </row>
    <row r="874" spans="1:36" s="39" customFormat="1" ht="10.199999999999999" x14ac:dyDescent="0.2">
      <c r="A874" s="39" t="s">
        <v>92</v>
      </c>
      <c r="B874" s="39" t="s">
        <v>107</v>
      </c>
      <c r="C874" s="39" t="s">
        <v>139</v>
      </c>
      <c r="D874" s="14" t="s">
        <v>721</v>
      </c>
      <c r="E874" s="39">
        <v>0</v>
      </c>
      <c r="F874" s="39">
        <v>0</v>
      </c>
      <c r="H874" s="39">
        <v>0</v>
      </c>
      <c r="I874" s="39">
        <v>2</v>
      </c>
      <c r="J874" s="39">
        <v>2</v>
      </c>
      <c r="K874" s="39">
        <v>2</v>
      </c>
      <c r="L874" s="39">
        <v>2</v>
      </c>
      <c r="M874" s="39">
        <v>0</v>
      </c>
      <c r="N874" s="39">
        <v>0</v>
      </c>
      <c r="O874" s="39">
        <v>0</v>
      </c>
      <c r="P874" s="39">
        <v>0</v>
      </c>
      <c r="Q874" s="39">
        <v>0</v>
      </c>
      <c r="R874" s="39">
        <v>0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20</v>
      </c>
      <c r="AF874" s="39">
        <v>0</v>
      </c>
      <c r="AG874" s="39">
        <v>0</v>
      </c>
      <c r="AH874" s="39">
        <v>0</v>
      </c>
      <c r="AI874" s="39">
        <v>0</v>
      </c>
      <c r="AJ874" s="39">
        <v>1</v>
      </c>
    </row>
    <row r="875" spans="1:36" s="39" customFormat="1" ht="10.199999999999999" x14ac:dyDescent="0.3">
      <c r="A875" s="39" t="s">
        <v>92</v>
      </c>
      <c r="B875" s="39" t="s">
        <v>107</v>
      </c>
      <c r="C875" s="207" t="s">
        <v>630</v>
      </c>
      <c r="D875" s="207"/>
      <c r="E875" s="207">
        <v>0</v>
      </c>
      <c r="F875" s="207">
        <v>0</v>
      </c>
      <c r="G875" s="207"/>
      <c r="H875" s="207">
        <v>0</v>
      </c>
      <c r="I875" s="207">
        <v>3</v>
      </c>
      <c r="J875" s="207">
        <v>3</v>
      </c>
      <c r="K875" s="207">
        <v>3</v>
      </c>
      <c r="L875" s="207">
        <v>3</v>
      </c>
      <c r="M875" s="207">
        <v>2</v>
      </c>
      <c r="N875" s="207">
        <v>2</v>
      </c>
      <c r="O875" s="207">
        <v>2</v>
      </c>
      <c r="P875" s="207">
        <v>2</v>
      </c>
      <c r="Q875" s="207">
        <v>3</v>
      </c>
      <c r="R875" s="207">
        <v>3</v>
      </c>
      <c r="S875" s="207">
        <v>0</v>
      </c>
      <c r="T875" s="207">
        <v>0</v>
      </c>
      <c r="U875" s="207">
        <v>3</v>
      </c>
      <c r="V875" s="207">
        <v>3</v>
      </c>
      <c r="W875" s="207">
        <v>4</v>
      </c>
      <c r="X875" s="207">
        <v>0</v>
      </c>
      <c r="Y875" s="207">
        <v>4</v>
      </c>
      <c r="Z875" s="207">
        <v>3</v>
      </c>
      <c r="AA875" s="207">
        <v>2</v>
      </c>
      <c r="AB875" s="207">
        <v>2</v>
      </c>
      <c r="AC875" s="207">
        <v>6</v>
      </c>
      <c r="AD875" s="207">
        <v>2</v>
      </c>
      <c r="AE875" s="207">
        <v>22</v>
      </c>
      <c r="AF875" s="207">
        <v>0</v>
      </c>
      <c r="AG875" s="207">
        <v>10</v>
      </c>
      <c r="AH875" s="207">
        <v>0</v>
      </c>
      <c r="AI875" s="207">
        <v>0</v>
      </c>
      <c r="AJ875" s="207">
        <v>4</v>
      </c>
    </row>
    <row r="876" spans="1:36" s="39" customFormat="1" ht="10.199999999999999" x14ac:dyDescent="0.2">
      <c r="A876" s="39" t="s">
        <v>92</v>
      </c>
      <c r="B876" s="39" t="s">
        <v>107</v>
      </c>
      <c r="C876" s="39" t="s">
        <v>215</v>
      </c>
      <c r="D876" s="14" t="s">
        <v>338</v>
      </c>
      <c r="E876" s="39">
        <v>0</v>
      </c>
      <c r="F876" s="39">
        <v>0</v>
      </c>
      <c r="H876" s="39">
        <v>0</v>
      </c>
      <c r="I876" s="39">
        <v>2</v>
      </c>
      <c r="J876" s="39">
        <v>2</v>
      </c>
      <c r="K876" s="39">
        <v>2</v>
      </c>
      <c r="L876" s="39">
        <v>2</v>
      </c>
      <c r="M876" s="39">
        <v>3</v>
      </c>
      <c r="N876" s="39">
        <v>3</v>
      </c>
      <c r="O876" s="39">
        <v>2</v>
      </c>
      <c r="P876" s="39">
        <v>3</v>
      </c>
      <c r="Q876" s="39">
        <v>0</v>
      </c>
      <c r="R876" s="39">
        <v>0</v>
      </c>
      <c r="S876" s="39">
        <v>0</v>
      </c>
      <c r="T876" s="39">
        <v>0</v>
      </c>
      <c r="U876" s="39">
        <v>0</v>
      </c>
      <c r="V876" s="39">
        <v>1</v>
      </c>
      <c r="W876" s="39">
        <v>1</v>
      </c>
      <c r="X876" s="39">
        <v>0</v>
      </c>
      <c r="Y876" s="39">
        <v>1</v>
      </c>
      <c r="Z876" s="39">
        <v>0</v>
      </c>
      <c r="AA876" s="39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0</v>
      </c>
      <c r="AJ876" s="39">
        <v>0</v>
      </c>
    </row>
    <row r="877" spans="1:36" s="39" customFormat="1" ht="10.199999999999999" x14ac:dyDescent="0.2">
      <c r="A877" s="39" t="s">
        <v>92</v>
      </c>
      <c r="B877" s="39" t="s">
        <v>107</v>
      </c>
      <c r="C877" s="39" t="s">
        <v>215</v>
      </c>
      <c r="D877" s="14" t="s">
        <v>460</v>
      </c>
      <c r="E877" s="39">
        <v>0</v>
      </c>
      <c r="F877" s="39">
        <v>0</v>
      </c>
      <c r="H877" s="39">
        <v>0</v>
      </c>
      <c r="I877" s="39">
        <v>0</v>
      </c>
      <c r="J877" s="39">
        <v>0</v>
      </c>
      <c r="K877" s="39">
        <v>0</v>
      </c>
      <c r="L877" s="39">
        <v>0</v>
      </c>
      <c r="M877" s="39">
        <v>1</v>
      </c>
      <c r="N877" s="39">
        <v>1</v>
      </c>
      <c r="O877" s="39">
        <v>0</v>
      </c>
      <c r="P877" s="39">
        <v>1</v>
      </c>
      <c r="Q877" s="39">
        <v>0</v>
      </c>
      <c r="R877" s="39">
        <v>0</v>
      </c>
      <c r="S877" s="39">
        <v>0</v>
      </c>
      <c r="T877" s="39">
        <v>0</v>
      </c>
      <c r="U877" s="39">
        <v>0</v>
      </c>
      <c r="V877" s="39">
        <v>0</v>
      </c>
      <c r="W877" s="39">
        <v>0</v>
      </c>
      <c r="X877" s="39">
        <v>0</v>
      </c>
      <c r="Y877" s="39">
        <v>0</v>
      </c>
      <c r="Z877" s="39">
        <v>0</v>
      </c>
      <c r="AA877" s="39">
        <v>0</v>
      </c>
      <c r="AB877" s="39">
        <v>0</v>
      </c>
      <c r="AC877" s="39">
        <v>2</v>
      </c>
      <c r="AD877" s="39">
        <v>1</v>
      </c>
      <c r="AE877" s="39">
        <v>0</v>
      </c>
      <c r="AF877" s="39">
        <v>0</v>
      </c>
      <c r="AG877" s="39">
        <v>9</v>
      </c>
      <c r="AH877" s="39">
        <v>0</v>
      </c>
      <c r="AI877" s="39">
        <v>0</v>
      </c>
      <c r="AJ877" s="39">
        <v>0</v>
      </c>
    </row>
    <row r="878" spans="1:36" s="39" customFormat="1" ht="10.199999999999999" x14ac:dyDescent="0.2">
      <c r="A878" s="39" t="s">
        <v>92</v>
      </c>
      <c r="B878" s="39" t="s">
        <v>107</v>
      </c>
      <c r="C878" s="39" t="s">
        <v>215</v>
      </c>
      <c r="D878" s="14" t="s">
        <v>478</v>
      </c>
      <c r="E878" s="39">
        <v>0</v>
      </c>
      <c r="F878" s="39">
        <v>0</v>
      </c>
      <c r="H878" s="39">
        <v>0</v>
      </c>
      <c r="I878" s="39">
        <v>1</v>
      </c>
      <c r="J878" s="39">
        <v>1</v>
      </c>
      <c r="K878" s="39">
        <v>1</v>
      </c>
      <c r="L878" s="39">
        <v>1</v>
      </c>
      <c r="M878" s="39">
        <v>2</v>
      </c>
      <c r="N878" s="39">
        <v>2</v>
      </c>
      <c r="O878" s="39">
        <v>2</v>
      </c>
      <c r="P878" s="39">
        <v>2</v>
      </c>
      <c r="Q878" s="39">
        <v>3</v>
      </c>
      <c r="R878" s="39">
        <v>3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3</v>
      </c>
      <c r="AD878" s="39">
        <v>3</v>
      </c>
      <c r="AE878" s="39">
        <v>0</v>
      </c>
      <c r="AF878" s="39">
        <v>0</v>
      </c>
      <c r="AG878" s="39">
        <v>1</v>
      </c>
      <c r="AH878" s="39">
        <v>0</v>
      </c>
      <c r="AI878" s="39">
        <v>0</v>
      </c>
      <c r="AJ878" s="39">
        <v>4</v>
      </c>
    </row>
    <row r="879" spans="1:36" s="39" customFormat="1" ht="10.199999999999999" x14ac:dyDescent="0.2">
      <c r="A879" s="39" t="s">
        <v>92</v>
      </c>
      <c r="B879" s="39" t="s">
        <v>107</v>
      </c>
      <c r="C879" s="39" t="s">
        <v>215</v>
      </c>
      <c r="D879" s="14" t="s">
        <v>721</v>
      </c>
      <c r="E879" s="39">
        <v>0</v>
      </c>
      <c r="F879" s="39">
        <v>0</v>
      </c>
      <c r="H879" s="39">
        <v>0</v>
      </c>
      <c r="I879" s="39">
        <v>0</v>
      </c>
      <c r="J879" s="39">
        <v>0</v>
      </c>
      <c r="K879" s="39">
        <v>0</v>
      </c>
      <c r="L879" s="39">
        <v>0</v>
      </c>
      <c r="M879" s="39">
        <v>0</v>
      </c>
      <c r="N879" s="39">
        <v>0</v>
      </c>
      <c r="O879" s="39">
        <v>0</v>
      </c>
      <c r="P879" s="39">
        <v>0</v>
      </c>
      <c r="Q879" s="39">
        <v>0</v>
      </c>
      <c r="R879" s="39">
        <v>0</v>
      </c>
      <c r="S879" s="39">
        <v>0</v>
      </c>
      <c r="T879" s="39">
        <v>0</v>
      </c>
      <c r="U879" s="39">
        <v>0</v>
      </c>
      <c r="V879" s="39">
        <v>0</v>
      </c>
      <c r="W879" s="39">
        <v>0</v>
      </c>
      <c r="X879" s="39">
        <v>0</v>
      </c>
      <c r="Y879" s="39">
        <v>0</v>
      </c>
      <c r="Z879" s="39">
        <v>1</v>
      </c>
      <c r="AA879" s="39">
        <v>0</v>
      </c>
      <c r="AB879" s="39">
        <v>1</v>
      </c>
      <c r="AC879" s="39">
        <v>0</v>
      </c>
      <c r="AD879" s="39">
        <v>0</v>
      </c>
      <c r="AE879" s="39">
        <v>0</v>
      </c>
      <c r="AF879" s="39">
        <v>0</v>
      </c>
      <c r="AG879" s="39">
        <v>2</v>
      </c>
      <c r="AH879" s="39">
        <v>0</v>
      </c>
      <c r="AI879" s="39">
        <v>0</v>
      </c>
      <c r="AJ879" s="39">
        <v>0</v>
      </c>
    </row>
    <row r="880" spans="1:36" s="39" customFormat="1" ht="10.199999999999999" x14ac:dyDescent="0.3">
      <c r="A880" s="39" t="s">
        <v>92</v>
      </c>
      <c r="B880" s="39" t="s">
        <v>107</v>
      </c>
      <c r="C880" s="207" t="s">
        <v>631</v>
      </c>
      <c r="D880" s="207"/>
      <c r="E880" s="207">
        <v>0</v>
      </c>
      <c r="F880" s="207">
        <v>0</v>
      </c>
      <c r="G880" s="207"/>
      <c r="H880" s="207">
        <v>0</v>
      </c>
      <c r="I880" s="207">
        <v>3</v>
      </c>
      <c r="J880" s="207">
        <v>3</v>
      </c>
      <c r="K880" s="207">
        <v>3</v>
      </c>
      <c r="L880" s="207">
        <v>3</v>
      </c>
      <c r="M880" s="207">
        <v>6</v>
      </c>
      <c r="N880" s="207">
        <v>6</v>
      </c>
      <c r="O880" s="207">
        <v>4</v>
      </c>
      <c r="P880" s="207">
        <v>6</v>
      </c>
      <c r="Q880" s="207">
        <v>3</v>
      </c>
      <c r="R880" s="207">
        <v>3</v>
      </c>
      <c r="S880" s="207">
        <v>0</v>
      </c>
      <c r="T880" s="207">
        <v>0</v>
      </c>
      <c r="U880" s="207">
        <v>0</v>
      </c>
      <c r="V880" s="207">
        <v>1</v>
      </c>
      <c r="W880" s="207">
        <v>1</v>
      </c>
      <c r="X880" s="207">
        <v>0</v>
      </c>
      <c r="Y880" s="207">
        <v>1</v>
      </c>
      <c r="Z880" s="207">
        <v>1</v>
      </c>
      <c r="AA880" s="207">
        <v>0</v>
      </c>
      <c r="AB880" s="207">
        <v>1</v>
      </c>
      <c r="AC880" s="207">
        <v>5</v>
      </c>
      <c r="AD880" s="207">
        <v>4</v>
      </c>
      <c r="AE880" s="207">
        <v>0</v>
      </c>
      <c r="AF880" s="207">
        <v>0</v>
      </c>
      <c r="AG880" s="207">
        <v>12</v>
      </c>
      <c r="AH880" s="207">
        <v>0</v>
      </c>
      <c r="AI880" s="207">
        <v>0</v>
      </c>
      <c r="AJ880" s="207">
        <v>4</v>
      </c>
    </row>
    <row r="881" spans="1:36" s="39" customFormat="1" ht="10.199999999999999" x14ac:dyDescent="0.2">
      <c r="A881" s="39" t="s">
        <v>92</v>
      </c>
      <c r="B881" s="39" t="s">
        <v>107</v>
      </c>
      <c r="C881" s="39" t="s">
        <v>108</v>
      </c>
      <c r="D881" s="14" t="s">
        <v>338</v>
      </c>
      <c r="E881" s="39">
        <v>2</v>
      </c>
      <c r="F881" s="39">
        <v>1</v>
      </c>
      <c r="H881" s="39">
        <v>3</v>
      </c>
      <c r="I881" s="39">
        <v>3</v>
      </c>
      <c r="J881" s="39">
        <v>3</v>
      </c>
      <c r="K881" s="39">
        <v>3</v>
      </c>
      <c r="L881" s="39">
        <v>3</v>
      </c>
      <c r="M881" s="39">
        <v>2</v>
      </c>
      <c r="N881" s="39">
        <v>2</v>
      </c>
      <c r="O881" s="39">
        <v>2</v>
      </c>
      <c r="P881" s="39">
        <v>2</v>
      </c>
      <c r="Q881" s="39">
        <v>1</v>
      </c>
      <c r="R881" s="39">
        <v>1</v>
      </c>
      <c r="S881" s="39">
        <v>0</v>
      </c>
      <c r="T881" s="39">
        <v>0</v>
      </c>
      <c r="U881" s="39">
        <v>1</v>
      </c>
      <c r="V881" s="39">
        <v>0</v>
      </c>
      <c r="W881" s="39">
        <v>1</v>
      </c>
      <c r="X881" s="39">
        <v>0</v>
      </c>
      <c r="Y881" s="39">
        <v>2</v>
      </c>
      <c r="Z881" s="39">
        <v>0</v>
      </c>
      <c r="AA881" s="39">
        <v>0</v>
      </c>
      <c r="AB881" s="39">
        <v>1</v>
      </c>
      <c r="AC881" s="39">
        <v>1</v>
      </c>
      <c r="AD881" s="39">
        <v>1</v>
      </c>
      <c r="AE881" s="39">
        <v>0</v>
      </c>
      <c r="AF881" s="39">
        <v>0</v>
      </c>
      <c r="AG881" s="39">
        <v>2</v>
      </c>
      <c r="AH881" s="39">
        <v>0</v>
      </c>
      <c r="AI881" s="39">
        <v>0</v>
      </c>
      <c r="AJ881" s="39">
        <v>0</v>
      </c>
    </row>
    <row r="882" spans="1:36" s="39" customFormat="1" ht="10.199999999999999" x14ac:dyDescent="0.2">
      <c r="A882" s="39" t="s">
        <v>92</v>
      </c>
      <c r="B882" s="39" t="s">
        <v>107</v>
      </c>
      <c r="C882" s="39" t="s">
        <v>108</v>
      </c>
      <c r="D882" s="14" t="s">
        <v>460</v>
      </c>
      <c r="E882" s="39">
        <v>1</v>
      </c>
      <c r="F882" s="39">
        <v>0</v>
      </c>
      <c r="H882" s="39">
        <v>2</v>
      </c>
      <c r="I882" s="39">
        <v>2</v>
      </c>
      <c r="J882" s="39">
        <v>2</v>
      </c>
      <c r="K882" s="39">
        <v>2</v>
      </c>
      <c r="L882" s="39">
        <v>2</v>
      </c>
      <c r="M882" s="39">
        <v>1</v>
      </c>
      <c r="N882" s="39">
        <v>1</v>
      </c>
      <c r="O882" s="39">
        <v>1</v>
      </c>
      <c r="P882" s="39">
        <v>1</v>
      </c>
      <c r="Q882" s="39">
        <v>3</v>
      </c>
      <c r="R882" s="39">
        <v>3</v>
      </c>
      <c r="S882" s="39">
        <v>0</v>
      </c>
      <c r="T882" s="39">
        <v>0</v>
      </c>
      <c r="U882" s="39">
        <v>3</v>
      </c>
      <c r="V882" s="39">
        <v>2</v>
      </c>
      <c r="W882" s="39">
        <v>2</v>
      </c>
      <c r="X882" s="39">
        <v>0</v>
      </c>
      <c r="Y882" s="39">
        <v>1</v>
      </c>
      <c r="Z882" s="39">
        <v>0</v>
      </c>
      <c r="AA882" s="39">
        <v>1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14</v>
      </c>
      <c r="AH882" s="39">
        <v>0</v>
      </c>
      <c r="AI882" s="39">
        <v>1</v>
      </c>
      <c r="AJ882" s="39">
        <v>2</v>
      </c>
    </row>
    <row r="883" spans="1:36" s="39" customFormat="1" ht="10.199999999999999" x14ac:dyDescent="0.2">
      <c r="A883" s="39" t="s">
        <v>92</v>
      </c>
      <c r="B883" s="39" t="s">
        <v>107</v>
      </c>
      <c r="C883" s="39" t="s">
        <v>108</v>
      </c>
      <c r="D883" s="14" t="s">
        <v>478</v>
      </c>
      <c r="E883" s="39">
        <v>2</v>
      </c>
      <c r="F883" s="39">
        <v>0</v>
      </c>
      <c r="H883" s="39">
        <v>2</v>
      </c>
      <c r="I883" s="39">
        <v>3</v>
      </c>
      <c r="J883" s="39">
        <v>3</v>
      </c>
      <c r="K883" s="39">
        <v>3</v>
      </c>
      <c r="L883" s="39">
        <v>3</v>
      </c>
      <c r="M883" s="39">
        <v>3</v>
      </c>
      <c r="N883" s="39">
        <v>3</v>
      </c>
      <c r="O883" s="39">
        <v>3</v>
      </c>
      <c r="P883" s="39">
        <v>3</v>
      </c>
      <c r="Q883" s="39">
        <v>2</v>
      </c>
      <c r="R883" s="39">
        <v>2</v>
      </c>
      <c r="S883" s="39">
        <v>0</v>
      </c>
      <c r="T883" s="39">
        <v>0</v>
      </c>
      <c r="U883" s="39">
        <v>3</v>
      </c>
      <c r="V883" s="39">
        <v>4</v>
      </c>
      <c r="W883" s="39">
        <v>4</v>
      </c>
      <c r="X883" s="39">
        <v>0</v>
      </c>
      <c r="Y883" s="39">
        <v>3</v>
      </c>
      <c r="Z883" s="39">
        <v>3</v>
      </c>
      <c r="AA883" s="39">
        <v>3</v>
      </c>
      <c r="AB883" s="39">
        <v>3</v>
      </c>
      <c r="AC883" s="39">
        <v>2</v>
      </c>
      <c r="AD883" s="39">
        <v>0</v>
      </c>
      <c r="AE883" s="39">
        <v>2</v>
      </c>
      <c r="AF883" s="39">
        <v>0</v>
      </c>
      <c r="AG883" s="39">
        <v>7</v>
      </c>
      <c r="AH883" s="39">
        <v>0</v>
      </c>
      <c r="AI883" s="39">
        <v>0</v>
      </c>
      <c r="AJ883" s="39">
        <v>0</v>
      </c>
    </row>
    <row r="884" spans="1:36" s="39" customFormat="1" ht="10.199999999999999" x14ac:dyDescent="0.2">
      <c r="A884" s="39" t="s">
        <v>92</v>
      </c>
      <c r="B884" s="39" t="s">
        <v>107</v>
      </c>
      <c r="C884" s="39" t="s">
        <v>108</v>
      </c>
      <c r="D884" s="14" t="s">
        <v>721</v>
      </c>
      <c r="E884" s="39">
        <v>0</v>
      </c>
      <c r="F884" s="39">
        <v>0</v>
      </c>
      <c r="H884" s="39">
        <v>0</v>
      </c>
      <c r="I884" s="39">
        <v>1</v>
      </c>
      <c r="J884" s="39">
        <v>1</v>
      </c>
      <c r="K884" s="39">
        <v>1</v>
      </c>
      <c r="L884" s="39">
        <v>1</v>
      </c>
      <c r="M884" s="39">
        <v>1</v>
      </c>
      <c r="N884" s="39">
        <v>1</v>
      </c>
      <c r="O884" s="39">
        <v>1</v>
      </c>
      <c r="P884" s="39">
        <v>1</v>
      </c>
      <c r="Q884" s="39">
        <v>1</v>
      </c>
      <c r="R884" s="39">
        <v>1</v>
      </c>
      <c r="S884" s="39">
        <v>0</v>
      </c>
      <c r="T884" s="39">
        <v>0</v>
      </c>
      <c r="U884" s="39">
        <v>1</v>
      </c>
      <c r="V884" s="39">
        <v>0</v>
      </c>
      <c r="W884" s="39">
        <v>2</v>
      </c>
      <c r="X884" s="39">
        <v>0</v>
      </c>
      <c r="Y884" s="39">
        <v>0</v>
      </c>
      <c r="Z884" s="39">
        <v>0</v>
      </c>
      <c r="AA884" s="39">
        <v>1</v>
      </c>
      <c r="AB884" s="39">
        <v>1</v>
      </c>
      <c r="AC884" s="39">
        <v>1</v>
      </c>
      <c r="AD884" s="39">
        <v>1</v>
      </c>
      <c r="AE884" s="39">
        <v>0</v>
      </c>
      <c r="AF884" s="39">
        <v>0</v>
      </c>
      <c r="AG884" s="39">
        <v>1</v>
      </c>
      <c r="AH884" s="39">
        <v>0</v>
      </c>
      <c r="AI884" s="39">
        <v>0</v>
      </c>
      <c r="AJ884" s="39">
        <v>1</v>
      </c>
    </row>
    <row r="885" spans="1:36" s="39" customFormat="1" ht="10.199999999999999" x14ac:dyDescent="0.3">
      <c r="A885" s="39" t="s">
        <v>92</v>
      </c>
      <c r="B885" s="39" t="s">
        <v>107</v>
      </c>
      <c r="C885" s="207" t="s">
        <v>632</v>
      </c>
      <c r="D885" s="207"/>
      <c r="E885" s="207">
        <v>5</v>
      </c>
      <c r="F885" s="207">
        <v>1</v>
      </c>
      <c r="G885" s="207"/>
      <c r="H885" s="207">
        <v>7</v>
      </c>
      <c r="I885" s="207">
        <v>9</v>
      </c>
      <c r="J885" s="207">
        <v>9</v>
      </c>
      <c r="K885" s="207">
        <v>9</v>
      </c>
      <c r="L885" s="207">
        <v>9</v>
      </c>
      <c r="M885" s="207">
        <v>7</v>
      </c>
      <c r="N885" s="207">
        <v>7</v>
      </c>
      <c r="O885" s="207">
        <v>7</v>
      </c>
      <c r="P885" s="207">
        <v>7</v>
      </c>
      <c r="Q885" s="207">
        <v>7</v>
      </c>
      <c r="R885" s="207">
        <v>7</v>
      </c>
      <c r="S885" s="207">
        <v>0</v>
      </c>
      <c r="T885" s="207">
        <v>0</v>
      </c>
      <c r="U885" s="207">
        <v>8</v>
      </c>
      <c r="V885" s="207">
        <v>6</v>
      </c>
      <c r="W885" s="207">
        <v>9</v>
      </c>
      <c r="X885" s="207">
        <v>0</v>
      </c>
      <c r="Y885" s="207">
        <v>6</v>
      </c>
      <c r="Z885" s="207">
        <v>3</v>
      </c>
      <c r="AA885" s="207">
        <v>5</v>
      </c>
      <c r="AB885" s="207">
        <v>5</v>
      </c>
      <c r="AC885" s="207">
        <v>4</v>
      </c>
      <c r="AD885" s="207">
        <v>2</v>
      </c>
      <c r="AE885" s="207">
        <v>2</v>
      </c>
      <c r="AF885" s="207">
        <v>0</v>
      </c>
      <c r="AG885" s="207">
        <v>24</v>
      </c>
      <c r="AH885" s="207">
        <v>0</v>
      </c>
      <c r="AI885" s="207">
        <v>1</v>
      </c>
      <c r="AJ885" s="207">
        <v>3</v>
      </c>
    </row>
    <row r="886" spans="1:36" s="39" customFormat="1" ht="10.199999999999999" x14ac:dyDescent="0.2">
      <c r="A886" s="39" t="s">
        <v>92</v>
      </c>
      <c r="B886" s="39" t="s">
        <v>107</v>
      </c>
      <c r="C886" s="39" t="s">
        <v>107</v>
      </c>
      <c r="D886" s="14" t="s">
        <v>338</v>
      </c>
      <c r="E886" s="39">
        <v>3</v>
      </c>
      <c r="F886" s="39">
        <v>0</v>
      </c>
      <c r="H886" s="39">
        <v>5</v>
      </c>
      <c r="I886" s="39">
        <v>7</v>
      </c>
      <c r="J886" s="39">
        <v>7</v>
      </c>
      <c r="K886" s="39">
        <v>7</v>
      </c>
      <c r="L886" s="39">
        <v>7</v>
      </c>
      <c r="M886" s="39">
        <v>9</v>
      </c>
      <c r="N886" s="39">
        <v>8</v>
      </c>
      <c r="O886" s="39">
        <v>9</v>
      </c>
      <c r="P886" s="39">
        <v>9</v>
      </c>
      <c r="Q886" s="39">
        <v>10</v>
      </c>
      <c r="R886" s="39">
        <v>11</v>
      </c>
      <c r="S886" s="39">
        <v>0</v>
      </c>
      <c r="T886" s="39">
        <v>0</v>
      </c>
      <c r="U886" s="39">
        <v>8</v>
      </c>
      <c r="V886" s="39">
        <v>8</v>
      </c>
      <c r="W886" s="39">
        <v>7</v>
      </c>
      <c r="X886" s="39">
        <v>0</v>
      </c>
      <c r="Y886" s="39">
        <v>6</v>
      </c>
      <c r="Z886" s="39">
        <v>3</v>
      </c>
      <c r="AA886" s="39">
        <v>1</v>
      </c>
      <c r="AB886" s="39">
        <v>2</v>
      </c>
      <c r="AC886" s="39">
        <v>9</v>
      </c>
      <c r="AD886" s="39">
        <v>8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3</v>
      </c>
    </row>
    <row r="887" spans="1:36" s="39" customFormat="1" ht="10.199999999999999" x14ac:dyDescent="0.2">
      <c r="A887" s="39" t="s">
        <v>92</v>
      </c>
      <c r="B887" s="39" t="s">
        <v>107</v>
      </c>
      <c r="C887" s="39" t="s">
        <v>107</v>
      </c>
      <c r="D887" s="14" t="s">
        <v>460</v>
      </c>
      <c r="E887" s="39">
        <v>5</v>
      </c>
      <c r="F887" s="39">
        <v>0</v>
      </c>
      <c r="H887" s="39">
        <v>5</v>
      </c>
      <c r="I887" s="39">
        <v>5</v>
      </c>
      <c r="J887" s="39">
        <v>5</v>
      </c>
      <c r="K887" s="39">
        <v>5</v>
      </c>
      <c r="L887" s="39">
        <v>5</v>
      </c>
      <c r="M887" s="39">
        <v>6</v>
      </c>
      <c r="N887" s="39">
        <v>5</v>
      </c>
      <c r="O887" s="39">
        <v>6</v>
      </c>
      <c r="P887" s="39">
        <v>6</v>
      </c>
      <c r="Q887" s="39">
        <v>7</v>
      </c>
      <c r="R887" s="39">
        <v>7</v>
      </c>
      <c r="S887" s="39">
        <v>0</v>
      </c>
      <c r="T887" s="39">
        <v>0</v>
      </c>
      <c r="U887" s="39">
        <v>5</v>
      </c>
      <c r="V887" s="39">
        <v>4</v>
      </c>
      <c r="W887" s="39">
        <v>1</v>
      </c>
      <c r="X887" s="39">
        <v>0</v>
      </c>
      <c r="Y887" s="39">
        <v>8</v>
      </c>
      <c r="Z887" s="39">
        <v>7</v>
      </c>
      <c r="AA887" s="39">
        <v>7</v>
      </c>
      <c r="AB887" s="39">
        <v>7</v>
      </c>
      <c r="AC887" s="39">
        <v>11</v>
      </c>
      <c r="AD887" s="39">
        <v>7</v>
      </c>
      <c r="AE887" s="39">
        <v>0</v>
      </c>
      <c r="AF887" s="39">
        <v>0</v>
      </c>
      <c r="AG887" s="39">
        <v>46</v>
      </c>
      <c r="AH887" s="39">
        <v>0</v>
      </c>
      <c r="AI887" s="39">
        <v>0</v>
      </c>
      <c r="AJ887" s="39">
        <v>1</v>
      </c>
    </row>
    <row r="888" spans="1:36" s="39" customFormat="1" ht="10.199999999999999" x14ac:dyDescent="0.2">
      <c r="A888" s="39" t="s">
        <v>92</v>
      </c>
      <c r="B888" s="39" t="s">
        <v>107</v>
      </c>
      <c r="C888" s="39" t="s">
        <v>107</v>
      </c>
      <c r="D888" s="14" t="s">
        <v>478</v>
      </c>
      <c r="E888" s="39">
        <v>3</v>
      </c>
      <c r="F888" s="39">
        <v>0</v>
      </c>
      <c r="H888" s="39">
        <v>4</v>
      </c>
      <c r="I888" s="39">
        <v>5</v>
      </c>
      <c r="J888" s="39">
        <v>5</v>
      </c>
      <c r="K888" s="39">
        <v>6</v>
      </c>
      <c r="L888" s="39">
        <v>6</v>
      </c>
      <c r="M888" s="39">
        <v>9</v>
      </c>
      <c r="N888" s="39">
        <v>9</v>
      </c>
      <c r="O888" s="39">
        <v>8</v>
      </c>
      <c r="P888" s="39">
        <v>9</v>
      </c>
      <c r="Q888" s="39">
        <v>8</v>
      </c>
      <c r="R888" s="39">
        <v>8</v>
      </c>
      <c r="S888" s="39">
        <v>0</v>
      </c>
      <c r="T888" s="39">
        <v>0</v>
      </c>
      <c r="U888" s="39">
        <v>7</v>
      </c>
      <c r="V888" s="39">
        <v>9</v>
      </c>
      <c r="W888" s="39">
        <v>8</v>
      </c>
      <c r="X888" s="39">
        <v>0</v>
      </c>
      <c r="Y888" s="39">
        <v>11</v>
      </c>
      <c r="Z888" s="39">
        <v>4</v>
      </c>
      <c r="AA888" s="39">
        <v>7</v>
      </c>
      <c r="AB888" s="39">
        <v>6</v>
      </c>
      <c r="AC888" s="39">
        <v>4</v>
      </c>
      <c r="AD888" s="39">
        <v>4</v>
      </c>
      <c r="AE888" s="39">
        <v>2</v>
      </c>
      <c r="AF888" s="39">
        <v>0</v>
      </c>
      <c r="AG888" s="39">
        <v>14</v>
      </c>
      <c r="AH888" s="39">
        <v>0</v>
      </c>
      <c r="AI888" s="39">
        <v>0</v>
      </c>
      <c r="AJ888" s="39">
        <v>1</v>
      </c>
    </row>
    <row r="889" spans="1:36" s="39" customFormat="1" ht="10.199999999999999" x14ac:dyDescent="0.2">
      <c r="A889" s="39" t="s">
        <v>92</v>
      </c>
      <c r="B889" s="39" t="s">
        <v>107</v>
      </c>
      <c r="C889" s="39" t="s">
        <v>107</v>
      </c>
      <c r="D889" s="14" t="s">
        <v>721</v>
      </c>
      <c r="E889" s="39">
        <v>5</v>
      </c>
      <c r="F889" s="39">
        <v>1</v>
      </c>
      <c r="H889" s="39">
        <v>5</v>
      </c>
      <c r="I889" s="39">
        <v>5</v>
      </c>
      <c r="J889" s="39">
        <v>5</v>
      </c>
      <c r="K889" s="39">
        <v>2</v>
      </c>
      <c r="L889" s="39">
        <v>5</v>
      </c>
      <c r="M889" s="39">
        <v>2</v>
      </c>
      <c r="N889" s="39">
        <v>2</v>
      </c>
      <c r="O889" s="39">
        <v>0</v>
      </c>
      <c r="P889" s="39">
        <v>2</v>
      </c>
      <c r="Q889" s="39">
        <v>1</v>
      </c>
      <c r="R889" s="39">
        <v>3</v>
      </c>
      <c r="S889" s="39">
        <v>0</v>
      </c>
      <c r="T889" s="39">
        <v>0</v>
      </c>
      <c r="U889" s="39">
        <v>1</v>
      </c>
      <c r="V889" s="39">
        <v>1</v>
      </c>
      <c r="W889" s="39">
        <v>2</v>
      </c>
      <c r="X889" s="39">
        <v>0</v>
      </c>
      <c r="Y889" s="39">
        <v>3</v>
      </c>
      <c r="Z889" s="39">
        <v>2</v>
      </c>
      <c r="AA889" s="39">
        <v>1</v>
      </c>
      <c r="AB889" s="39">
        <v>0</v>
      </c>
      <c r="AC889" s="39">
        <v>3</v>
      </c>
      <c r="AD889" s="39">
        <v>3</v>
      </c>
      <c r="AE889" s="39">
        <v>7</v>
      </c>
      <c r="AF889" s="39">
        <v>0</v>
      </c>
      <c r="AG889" s="39">
        <v>42</v>
      </c>
      <c r="AH889" s="39">
        <v>0</v>
      </c>
      <c r="AI889" s="39">
        <v>1</v>
      </c>
      <c r="AJ889" s="39">
        <v>2</v>
      </c>
    </row>
    <row r="890" spans="1:36" s="39" customFormat="1" ht="10.199999999999999" x14ac:dyDescent="0.3">
      <c r="A890" s="39" t="s">
        <v>92</v>
      </c>
      <c r="B890" s="39" t="s">
        <v>107</v>
      </c>
      <c r="C890" s="207" t="s">
        <v>343</v>
      </c>
      <c r="D890" s="207"/>
      <c r="E890" s="207">
        <v>16</v>
      </c>
      <c r="F890" s="207">
        <v>1</v>
      </c>
      <c r="G890" s="207"/>
      <c r="H890" s="207">
        <v>19</v>
      </c>
      <c r="I890" s="207">
        <v>22</v>
      </c>
      <c r="J890" s="207">
        <v>22</v>
      </c>
      <c r="K890" s="207">
        <v>20</v>
      </c>
      <c r="L890" s="207">
        <v>23</v>
      </c>
      <c r="M890" s="207">
        <v>26</v>
      </c>
      <c r="N890" s="207">
        <v>24</v>
      </c>
      <c r="O890" s="207">
        <v>23</v>
      </c>
      <c r="P890" s="207">
        <v>26</v>
      </c>
      <c r="Q890" s="207">
        <v>26</v>
      </c>
      <c r="R890" s="207">
        <v>29</v>
      </c>
      <c r="S890" s="207">
        <v>0</v>
      </c>
      <c r="T890" s="207">
        <v>0</v>
      </c>
      <c r="U890" s="207">
        <v>21</v>
      </c>
      <c r="V890" s="207">
        <v>22</v>
      </c>
      <c r="W890" s="207">
        <v>18</v>
      </c>
      <c r="X890" s="207">
        <v>0</v>
      </c>
      <c r="Y890" s="207">
        <v>28</v>
      </c>
      <c r="Z890" s="207">
        <v>16</v>
      </c>
      <c r="AA890" s="207">
        <v>16</v>
      </c>
      <c r="AB890" s="207">
        <v>15</v>
      </c>
      <c r="AC890" s="207">
        <v>27</v>
      </c>
      <c r="AD890" s="207">
        <v>22</v>
      </c>
      <c r="AE890" s="207">
        <v>9</v>
      </c>
      <c r="AF890" s="207">
        <v>0</v>
      </c>
      <c r="AG890" s="207">
        <v>102</v>
      </c>
      <c r="AH890" s="207">
        <v>0</v>
      </c>
      <c r="AI890" s="207">
        <v>1</v>
      </c>
      <c r="AJ890" s="207">
        <v>7</v>
      </c>
    </row>
    <row r="891" spans="1:36" s="39" customFormat="1" ht="10.199999999999999" x14ac:dyDescent="0.2">
      <c r="A891" s="39" t="s">
        <v>92</v>
      </c>
      <c r="B891" s="39" t="s">
        <v>107</v>
      </c>
      <c r="C891" s="39" t="s">
        <v>140</v>
      </c>
      <c r="D891" s="14" t="s">
        <v>338</v>
      </c>
      <c r="E891" s="39">
        <v>0</v>
      </c>
      <c r="F891" s="39">
        <v>0</v>
      </c>
      <c r="H891" s="39">
        <v>0</v>
      </c>
      <c r="I891" s="39">
        <v>0</v>
      </c>
      <c r="J891" s="39">
        <v>0</v>
      </c>
      <c r="K891" s="39">
        <v>0</v>
      </c>
      <c r="L891" s="39">
        <v>0</v>
      </c>
      <c r="M891" s="39">
        <v>1</v>
      </c>
      <c r="N891" s="39">
        <v>1</v>
      </c>
      <c r="O891" s="39">
        <v>1</v>
      </c>
      <c r="P891" s="39">
        <v>1</v>
      </c>
      <c r="Q891" s="39">
        <v>0</v>
      </c>
      <c r="R891" s="39">
        <v>0</v>
      </c>
      <c r="S891" s="39">
        <v>0</v>
      </c>
      <c r="T891" s="39">
        <v>0</v>
      </c>
      <c r="U891" s="39">
        <v>0</v>
      </c>
      <c r="V891" s="39">
        <v>0</v>
      </c>
      <c r="W891" s="39">
        <v>1</v>
      </c>
      <c r="X891" s="39">
        <v>0</v>
      </c>
      <c r="Y891" s="39">
        <v>0</v>
      </c>
      <c r="Z891" s="39">
        <v>0</v>
      </c>
      <c r="AA891" s="39">
        <v>0</v>
      </c>
      <c r="AB891" s="39">
        <v>0</v>
      </c>
      <c r="AC891" s="39">
        <v>1</v>
      </c>
      <c r="AD891" s="39">
        <v>1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0</v>
      </c>
    </row>
    <row r="892" spans="1:36" s="39" customFormat="1" ht="10.199999999999999" x14ac:dyDescent="0.2">
      <c r="A892" s="39" t="s">
        <v>92</v>
      </c>
      <c r="B892" s="39" t="s">
        <v>107</v>
      </c>
      <c r="C892" s="39" t="s">
        <v>140</v>
      </c>
      <c r="D892" s="14" t="s">
        <v>460</v>
      </c>
      <c r="E892" s="39">
        <v>0</v>
      </c>
      <c r="F892" s="39">
        <v>0</v>
      </c>
      <c r="H892" s="39">
        <v>0</v>
      </c>
      <c r="I892" s="39">
        <v>1</v>
      </c>
      <c r="J892" s="39">
        <v>1</v>
      </c>
      <c r="K892" s="39">
        <v>1</v>
      </c>
      <c r="L892" s="39">
        <v>1</v>
      </c>
      <c r="M892" s="39">
        <v>0</v>
      </c>
      <c r="N892" s="39">
        <v>0</v>
      </c>
      <c r="O892" s="39">
        <v>0</v>
      </c>
      <c r="P892" s="39">
        <v>0</v>
      </c>
      <c r="Q892" s="39">
        <v>1</v>
      </c>
      <c r="R892" s="39">
        <v>1</v>
      </c>
      <c r="S892" s="39">
        <v>0</v>
      </c>
      <c r="T892" s="39">
        <v>0</v>
      </c>
      <c r="U892" s="39">
        <v>2</v>
      </c>
      <c r="V892" s="39">
        <v>1</v>
      </c>
      <c r="W892" s="39">
        <v>2</v>
      </c>
      <c r="X892" s="39">
        <v>0</v>
      </c>
      <c r="Y892" s="39">
        <v>0</v>
      </c>
      <c r="Z892" s="39">
        <v>0</v>
      </c>
      <c r="AA892" s="39">
        <v>0</v>
      </c>
      <c r="AB892" s="39">
        <v>0</v>
      </c>
      <c r="AC892" s="39">
        <v>0</v>
      </c>
      <c r="AD892" s="39">
        <v>0</v>
      </c>
      <c r="AE892" s="39">
        <v>0</v>
      </c>
      <c r="AF892" s="39">
        <v>0</v>
      </c>
      <c r="AG892" s="39">
        <v>7</v>
      </c>
      <c r="AH892" s="39">
        <v>0</v>
      </c>
      <c r="AI892" s="39">
        <v>0</v>
      </c>
      <c r="AJ892" s="39">
        <v>0</v>
      </c>
    </row>
    <row r="893" spans="1:36" s="39" customFormat="1" ht="10.199999999999999" x14ac:dyDescent="0.2">
      <c r="A893" s="39" t="s">
        <v>92</v>
      </c>
      <c r="B893" s="39" t="s">
        <v>107</v>
      </c>
      <c r="C893" s="39" t="s">
        <v>140</v>
      </c>
      <c r="D893" s="14" t="s">
        <v>478</v>
      </c>
      <c r="E893" s="39">
        <v>1</v>
      </c>
      <c r="F893" s="39">
        <v>0</v>
      </c>
      <c r="H893" s="39">
        <v>1</v>
      </c>
      <c r="I893" s="39">
        <v>0</v>
      </c>
      <c r="J893" s="39">
        <v>0</v>
      </c>
      <c r="K893" s="39">
        <v>0</v>
      </c>
      <c r="L893" s="39">
        <v>0</v>
      </c>
      <c r="M893" s="39">
        <v>0</v>
      </c>
      <c r="N893" s="39">
        <v>0</v>
      </c>
      <c r="O893" s="39">
        <v>0</v>
      </c>
      <c r="P893" s="39">
        <v>0</v>
      </c>
      <c r="Q893" s="39">
        <v>0</v>
      </c>
      <c r="R893" s="39">
        <v>0</v>
      </c>
      <c r="S893" s="39">
        <v>0</v>
      </c>
      <c r="T893" s="39">
        <v>0</v>
      </c>
      <c r="U893" s="39">
        <v>0</v>
      </c>
      <c r="V893" s="39">
        <v>0</v>
      </c>
      <c r="W893" s="39">
        <v>0</v>
      </c>
      <c r="X893" s="39">
        <v>0</v>
      </c>
      <c r="Y893" s="39">
        <v>1</v>
      </c>
      <c r="Z893" s="39">
        <v>2</v>
      </c>
      <c r="AA893" s="39">
        <v>2</v>
      </c>
      <c r="AB893" s="39">
        <v>1</v>
      </c>
      <c r="AC893" s="39">
        <v>0</v>
      </c>
      <c r="AD893" s="39">
        <v>0</v>
      </c>
      <c r="AE893" s="39">
        <v>5</v>
      </c>
      <c r="AF893" s="39">
        <v>0</v>
      </c>
      <c r="AG893" s="39">
        <v>0</v>
      </c>
      <c r="AH893" s="39">
        <v>0</v>
      </c>
      <c r="AI893" s="39">
        <v>0</v>
      </c>
      <c r="AJ893" s="39">
        <v>1</v>
      </c>
    </row>
    <row r="894" spans="1:36" s="39" customFormat="1" ht="10.199999999999999" x14ac:dyDescent="0.2">
      <c r="A894" s="39" t="s">
        <v>92</v>
      </c>
      <c r="B894" s="39" t="s">
        <v>107</v>
      </c>
      <c r="C894" s="39" t="s">
        <v>140</v>
      </c>
      <c r="D894" s="14" t="s">
        <v>721</v>
      </c>
      <c r="E894" s="39">
        <v>0</v>
      </c>
      <c r="F894" s="39">
        <v>0</v>
      </c>
      <c r="H894" s="39">
        <v>0</v>
      </c>
      <c r="I894" s="39">
        <v>0</v>
      </c>
      <c r="J894" s="39">
        <v>0</v>
      </c>
      <c r="K894" s="39">
        <v>0</v>
      </c>
      <c r="L894" s="39">
        <v>0</v>
      </c>
      <c r="M894" s="39">
        <v>1</v>
      </c>
      <c r="N894" s="39">
        <v>1</v>
      </c>
      <c r="O894" s="39">
        <v>1</v>
      </c>
      <c r="P894" s="39">
        <v>1</v>
      </c>
      <c r="Q894" s="39">
        <v>0</v>
      </c>
      <c r="R894" s="39">
        <v>0</v>
      </c>
      <c r="S894" s="39">
        <v>0</v>
      </c>
      <c r="T894" s="39">
        <v>0</v>
      </c>
      <c r="U894" s="39">
        <v>0</v>
      </c>
      <c r="V894" s="39">
        <v>0</v>
      </c>
      <c r="W894" s="39">
        <v>0</v>
      </c>
      <c r="X894" s="39">
        <v>0</v>
      </c>
      <c r="Y894" s="39">
        <v>0</v>
      </c>
      <c r="Z894" s="39">
        <v>0</v>
      </c>
      <c r="AA894" s="39">
        <v>0</v>
      </c>
      <c r="AB894" s="39">
        <v>0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2</v>
      </c>
    </row>
    <row r="895" spans="1:36" s="39" customFormat="1" ht="10.199999999999999" x14ac:dyDescent="0.3">
      <c r="A895" s="39" t="s">
        <v>92</v>
      </c>
      <c r="B895" s="39" t="s">
        <v>107</v>
      </c>
      <c r="C895" s="207" t="s">
        <v>633</v>
      </c>
      <c r="D895" s="207"/>
      <c r="E895" s="207">
        <v>1</v>
      </c>
      <c r="F895" s="207">
        <v>0</v>
      </c>
      <c r="G895" s="207"/>
      <c r="H895" s="207">
        <v>1</v>
      </c>
      <c r="I895" s="207">
        <v>1</v>
      </c>
      <c r="J895" s="207">
        <v>1</v>
      </c>
      <c r="K895" s="207">
        <v>1</v>
      </c>
      <c r="L895" s="207">
        <v>1</v>
      </c>
      <c r="M895" s="207">
        <v>2</v>
      </c>
      <c r="N895" s="207">
        <v>2</v>
      </c>
      <c r="O895" s="207">
        <v>2</v>
      </c>
      <c r="P895" s="207">
        <v>2</v>
      </c>
      <c r="Q895" s="207">
        <v>1</v>
      </c>
      <c r="R895" s="207">
        <v>1</v>
      </c>
      <c r="S895" s="207">
        <v>0</v>
      </c>
      <c r="T895" s="207">
        <v>0</v>
      </c>
      <c r="U895" s="207">
        <v>2</v>
      </c>
      <c r="V895" s="207">
        <v>1</v>
      </c>
      <c r="W895" s="207">
        <v>3</v>
      </c>
      <c r="X895" s="207">
        <v>0</v>
      </c>
      <c r="Y895" s="207">
        <v>1</v>
      </c>
      <c r="Z895" s="207">
        <v>2</v>
      </c>
      <c r="AA895" s="207">
        <v>2</v>
      </c>
      <c r="AB895" s="207">
        <v>1</v>
      </c>
      <c r="AC895" s="207">
        <v>1</v>
      </c>
      <c r="AD895" s="207">
        <v>1</v>
      </c>
      <c r="AE895" s="207">
        <v>5</v>
      </c>
      <c r="AF895" s="207">
        <v>0</v>
      </c>
      <c r="AG895" s="207">
        <v>7</v>
      </c>
      <c r="AH895" s="207">
        <v>0</v>
      </c>
      <c r="AI895" s="207">
        <v>0</v>
      </c>
      <c r="AJ895" s="207">
        <v>3</v>
      </c>
    </row>
    <row r="896" spans="1:36" s="39" customFormat="1" ht="10.199999999999999" x14ac:dyDescent="0.3">
      <c r="A896" s="39" t="s">
        <v>92</v>
      </c>
      <c r="B896" s="208" t="s">
        <v>343</v>
      </c>
      <c r="C896" s="208"/>
      <c r="D896" s="208"/>
      <c r="E896" s="208">
        <v>25</v>
      </c>
      <c r="F896" s="208">
        <v>2</v>
      </c>
      <c r="G896" s="208"/>
      <c r="H896" s="208">
        <v>31</v>
      </c>
      <c r="I896" s="208">
        <v>56</v>
      </c>
      <c r="J896" s="208">
        <v>56</v>
      </c>
      <c r="K896" s="208">
        <v>54</v>
      </c>
      <c r="L896" s="208">
        <v>57</v>
      </c>
      <c r="M896" s="208">
        <v>63</v>
      </c>
      <c r="N896" s="208">
        <v>60</v>
      </c>
      <c r="O896" s="208">
        <v>59</v>
      </c>
      <c r="P896" s="208">
        <v>63</v>
      </c>
      <c r="Q896" s="208">
        <v>58</v>
      </c>
      <c r="R896" s="208">
        <v>63</v>
      </c>
      <c r="S896" s="208">
        <v>0</v>
      </c>
      <c r="T896" s="208">
        <v>0</v>
      </c>
      <c r="U896" s="208">
        <v>48</v>
      </c>
      <c r="V896" s="208">
        <v>47</v>
      </c>
      <c r="W896" s="208">
        <v>51</v>
      </c>
      <c r="X896" s="208">
        <v>0</v>
      </c>
      <c r="Y896" s="208">
        <v>61</v>
      </c>
      <c r="Z896" s="208">
        <v>45</v>
      </c>
      <c r="AA896" s="208">
        <v>46</v>
      </c>
      <c r="AB896" s="208">
        <v>42</v>
      </c>
      <c r="AC896" s="208">
        <v>60</v>
      </c>
      <c r="AD896" s="208">
        <v>45</v>
      </c>
      <c r="AE896" s="208">
        <v>61</v>
      </c>
      <c r="AF896" s="208">
        <v>1</v>
      </c>
      <c r="AG896" s="208">
        <v>218</v>
      </c>
      <c r="AH896" s="208">
        <v>0</v>
      </c>
      <c r="AI896" s="208">
        <v>3</v>
      </c>
      <c r="AJ896" s="208">
        <v>39</v>
      </c>
    </row>
    <row r="897" spans="1:36" s="39" customFormat="1" ht="10.199999999999999" x14ac:dyDescent="0.2">
      <c r="A897" s="39" t="s">
        <v>92</v>
      </c>
      <c r="B897" s="39" t="s">
        <v>110</v>
      </c>
      <c r="C897" s="39" t="s">
        <v>112</v>
      </c>
      <c r="D897" s="14" t="s">
        <v>338</v>
      </c>
      <c r="E897" s="39">
        <v>0</v>
      </c>
      <c r="F897" s="39">
        <v>0</v>
      </c>
      <c r="H897" s="39">
        <v>0</v>
      </c>
      <c r="I897" s="39">
        <v>3</v>
      </c>
      <c r="J897" s="39">
        <v>3</v>
      </c>
      <c r="K897" s="39">
        <v>2</v>
      </c>
      <c r="L897" s="39">
        <v>3</v>
      </c>
      <c r="M897" s="39">
        <v>5</v>
      </c>
      <c r="N897" s="39">
        <v>5</v>
      </c>
      <c r="O897" s="39">
        <v>5</v>
      </c>
      <c r="P897" s="39">
        <v>5</v>
      </c>
      <c r="Q897" s="39">
        <v>4</v>
      </c>
      <c r="R897" s="39">
        <v>5</v>
      </c>
      <c r="S897" s="39">
        <v>0</v>
      </c>
      <c r="T897" s="39">
        <v>0</v>
      </c>
      <c r="U897" s="39">
        <v>5</v>
      </c>
      <c r="V897" s="39">
        <v>5</v>
      </c>
      <c r="W897" s="39">
        <v>5</v>
      </c>
      <c r="X897" s="39">
        <v>0</v>
      </c>
      <c r="Y897" s="39">
        <v>5</v>
      </c>
      <c r="Z897" s="39">
        <v>4</v>
      </c>
      <c r="AA897" s="39">
        <v>3</v>
      </c>
      <c r="AB897" s="39">
        <v>4</v>
      </c>
      <c r="AC897" s="39">
        <v>5</v>
      </c>
      <c r="AD897" s="39">
        <v>4</v>
      </c>
      <c r="AE897" s="39">
        <v>0</v>
      </c>
      <c r="AF897" s="39">
        <v>3</v>
      </c>
      <c r="AG897" s="39">
        <v>0</v>
      </c>
      <c r="AH897" s="39">
        <v>0</v>
      </c>
      <c r="AI897" s="39">
        <v>1</v>
      </c>
      <c r="AJ897" s="39">
        <v>4</v>
      </c>
    </row>
    <row r="898" spans="1:36" s="39" customFormat="1" ht="10.199999999999999" x14ac:dyDescent="0.2">
      <c r="A898" s="39" t="s">
        <v>92</v>
      </c>
      <c r="B898" s="39" t="s">
        <v>110</v>
      </c>
      <c r="C898" s="39" t="s">
        <v>112</v>
      </c>
      <c r="D898" s="14" t="s">
        <v>460</v>
      </c>
      <c r="E898" s="39">
        <v>0</v>
      </c>
      <c r="F898" s="39">
        <v>0</v>
      </c>
      <c r="H898" s="39">
        <v>0</v>
      </c>
      <c r="I898" s="39">
        <v>1</v>
      </c>
      <c r="J898" s="39">
        <v>1</v>
      </c>
      <c r="K898" s="39">
        <v>2</v>
      </c>
      <c r="L898" s="39">
        <v>1</v>
      </c>
      <c r="M898" s="39">
        <v>9</v>
      </c>
      <c r="N898" s="39">
        <v>9</v>
      </c>
      <c r="O898" s="39">
        <v>9</v>
      </c>
      <c r="P898" s="39">
        <v>9</v>
      </c>
      <c r="Q898" s="39">
        <v>4</v>
      </c>
      <c r="R898" s="39">
        <v>3</v>
      </c>
      <c r="S898" s="39">
        <v>0</v>
      </c>
      <c r="T898" s="39">
        <v>0</v>
      </c>
      <c r="U898" s="39">
        <v>1</v>
      </c>
      <c r="V898" s="39">
        <v>1</v>
      </c>
      <c r="W898" s="39">
        <v>1</v>
      </c>
      <c r="X898" s="39">
        <v>0</v>
      </c>
      <c r="Y898" s="39">
        <v>2</v>
      </c>
      <c r="Z898" s="39">
        <v>1</v>
      </c>
      <c r="AA898" s="39">
        <v>2</v>
      </c>
      <c r="AB898" s="39">
        <v>2</v>
      </c>
      <c r="AC898" s="39">
        <v>3</v>
      </c>
      <c r="AD898" s="39">
        <v>3</v>
      </c>
      <c r="AE898" s="39">
        <v>0</v>
      </c>
      <c r="AF898" s="39">
        <v>0</v>
      </c>
      <c r="AG898" s="39">
        <v>12</v>
      </c>
      <c r="AH898" s="39">
        <v>0</v>
      </c>
      <c r="AI898" s="39">
        <v>0</v>
      </c>
      <c r="AJ898" s="39">
        <v>2</v>
      </c>
    </row>
    <row r="899" spans="1:36" s="39" customFormat="1" ht="10.199999999999999" x14ac:dyDescent="0.2">
      <c r="A899" s="39" t="s">
        <v>92</v>
      </c>
      <c r="B899" s="39" t="s">
        <v>110</v>
      </c>
      <c r="C899" s="39" t="s">
        <v>112</v>
      </c>
      <c r="D899" s="14" t="s">
        <v>478</v>
      </c>
      <c r="E899" s="39">
        <v>0</v>
      </c>
      <c r="F899" s="39">
        <v>0</v>
      </c>
      <c r="H899" s="39">
        <v>0</v>
      </c>
      <c r="I899" s="39">
        <v>6</v>
      </c>
      <c r="J899" s="39">
        <v>6</v>
      </c>
      <c r="K899" s="39">
        <v>6</v>
      </c>
      <c r="L899" s="39">
        <v>6</v>
      </c>
      <c r="M899" s="39">
        <v>2</v>
      </c>
      <c r="N899" s="39">
        <v>2</v>
      </c>
      <c r="O899" s="39">
        <v>2</v>
      </c>
      <c r="P899" s="39">
        <v>2</v>
      </c>
      <c r="Q899" s="39">
        <v>5</v>
      </c>
      <c r="R899" s="39">
        <v>5</v>
      </c>
      <c r="S899" s="39">
        <v>0</v>
      </c>
      <c r="T899" s="39">
        <v>0</v>
      </c>
      <c r="U899" s="39">
        <v>4</v>
      </c>
      <c r="V899" s="39">
        <v>4</v>
      </c>
      <c r="W899" s="39">
        <v>4</v>
      </c>
      <c r="X899" s="39">
        <v>0</v>
      </c>
      <c r="Y899" s="39">
        <v>6</v>
      </c>
      <c r="Z899" s="39">
        <v>7</v>
      </c>
      <c r="AA899" s="39">
        <v>7</v>
      </c>
      <c r="AB899" s="39">
        <v>5</v>
      </c>
      <c r="AC899" s="39">
        <v>6</v>
      </c>
      <c r="AD899" s="39">
        <v>5</v>
      </c>
      <c r="AE899" s="39">
        <v>1</v>
      </c>
      <c r="AF899" s="39">
        <v>0</v>
      </c>
      <c r="AG899" s="39">
        <v>4</v>
      </c>
      <c r="AH899" s="39">
        <v>0</v>
      </c>
      <c r="AI899" s="39">
        <v>1</v>
      </c>
      <c r="AJ899" s="39">
        <v>0</v>
      </c>
    </row>
    <row r="900" spans="1:36" s="39" customFormat="1" ht="10.199999999999999" x14ac:dyDescent="0.2">
      <c r="A900" s="39" t="s">
        <v>92</v>
      </c>
      <c r="B900" s="39" t="s">
        <v>110</v>
      </c>
      <c r="C900" s="39" t="s">
        <v>112</v>
      </c>
      <c r="D900" s="14" t="s">
        <v>721</v>
      </c>
      <c r="E900" s="39">
        <v>0</v>
      </c>
      <c r="F900" s="39">
        <v>0</v>
      </c>
      <c r="H900" s="39">
        <v>0</v>
      </c>
      <c r="I900" s="39">
        <v>1</v>
      </c>
      <c r="J900" s="39">
        <v>1</v>
      </c>
      <c r="K900" s="39">
        <v>1</v>
      </c>
      <c r="L900" s="39">
        <v>1</v>
      </c>
      <c r="M900" s="39">
        <v>0</v>
      </c>
      <c r="N900" s="39">
        <v>0</v>
      </c>
      <c r="O900" s="39">
        <v>0</v>
      </c>
      <c r="P900" s="39">
        <v>0</v>
      </c>
      <c r="Q900" s="39">
        <v>4</v>
      </c>
      <c r="R900" s="39">
        <v>4</v>
      </c>
      <c r="S900" s="39">
        <v>0</v>
      </c>
      <c r="T900" s="39">
        <v>0</v>
      </c>
      <c r="U900" s="39">
        <v>3</v>
      </c>
      <c r="V900" s="39">
        <v>3</v>
      </c>
      <c r="W900" s="39">
        <v>3</v>
      </c>
      <c r="X900" s="39">
        <v>0</v>
      </c>
      <c r="Y900" s="39">
        <v>1</v>
      </c>
      <c r="Z900" s="39">
        <v>0</v>
      </c>
      <c r="AA900" s="39">
        <v>0</v>
      </c>
      <c r="AB900" s="39">
        <v>0</v>
      </c>
      <c r="AC900" s="39">
        <v>1</v>
      </c>
      <c r="AD900" s="39">
        <v>1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2</v>
      </c>
    </row>
    <row r="901" spans="1:36" s="39" customFormat="1" ht="10.199999999999999" x14ac:dyDescent="0.3">
      <c r="A901" s="39" t="s">
        <v>92</v>
      </c>
      <c r="B901" s="39" t="s">
        <v>110</v>
      </c>
      <c r="C901" s="207" t="s">
        <v>634</v>
      </c>
      <c r="D901" s="207"/>
      <c r="E901" s="207">
        <v>0</v>
      </c>
      <c r="F901" s="207">
        <v>0</v>
      </c>
      <c r="G901" s="207"/>
      <c r="H901" s="207">
        <v>0</v>
      </c>
      <c r="I901" s="207">
        <v>11</v>
      </c>
      <c r="J901" s="207">
        <v>11</v>
      </c>
      <c r="K901" s="207">
        <v>11</v>
      </c>
      <c r="L901" s="207">
        <v>11</v>
      </c>
      <c r="M901" s="207">
        <v>16</v>
      </c>
      <c r="N901" s="207">
        <v>16</v>
      </c>
      <c r="O901" s="207">
        <v>16</v>
      </c>
      <c r="P901" s="207">
        <v>16</v>
      </c>
      <c r="Q901" s="207">
        <v>17</v>
      </c>
      <c r="R901" s="207">
        <v>17</v>
      </c>
      <c r="S901" s="207">
        <v>0</v>
      </c>
      <c r="T901" s="207">
        <v>0</v>
      </c>
      <c r="U901" s="207">
        <v>13</v>
      </c>
      <c r="V901" s="207">
        <v>13</v>
      </c>
      <c r="W901" s="207">
        <v>13</v>
      </c>
      <c r="X901" s="207">
        <v>0</v>
      </c>
      <c r="Y901" s="207">
        <v>14</v>
      </c>
      <c r="Z901" s="207">
        <v>12</v>
      </c>
      <c r="AA901" s="207">
        <v>12</v>
      </c>
      <c r="AB901" s="207">
        <v>11</v>
      </c>
      <c r="AC901" s="207">
        <v>15</v>
      </c>
      <c r="AD901" s="207">
        <v>13</v>
      </c>
      <c r="AE901" s="207">
        <v>1</v>
      </c>
      <c r="AF901" s="207">
        <v>3</v>
      </c>
      <c r="AG901" s="207">
        <v>16</v>
      </c>
      <c r="AH901" s="207">
        <v>0</v>
      </c>
      <c r="AI901" s="207">
        <v>2</v>
      </c>
      <c r="AJ901" s="207">
        <v>8</v>
      </c>
    </row>
    <row r="902" spans="1:36" s="39" customFormat="1" ht="10.199999999999999" x14ac:dyDescent="0.2">
      <c r="A902" s="39" t="s">
        <v>92</v>
      </c>
      <c r="B902" s="39" t="s">
        <v>110</v>
      </c>
      <c r="C902" s="39" t="s">
        <v>114</v>
      </c>
      <c r="D902" s="14" t="s">
        <v>338</v>
      </c>
      <c r="E902" s="39">
        <v>0</v>
      </c>
      <c r="F902" s="39">
        <v>0</v>
      </c>
      <c r="H902" s="39">
        <v>0</v>
      </c>
      <c r="I902" s="39">
        <v>1</v>
      </c>
      <c r="J902" s="39">
        <v>1</v>
      </c>
      <c r="K902" s="39">
        <v>1</v>
      </c>
      <c r="L902" s="39">
        <v>1</v>
      </c>
      <c r="M902" s="39">
        <v>6</v>
      </c>
      <c r="N902" s="39">
        <v>6</v>
      </c>
      <c r="O902" s="39">
        <v>5</v>
      </c>
      <c r="P902" s="39">
        <v>6</v>
      </c>
      <c r="Q902" s="39">
        <v>2</v>
      </c>
      <c r="R902" s="39">
        <v>2</v>
      </c>
      <c r="S902" s="39">
        <v>0</v>
      </c>
      <c r="T902" s="39">
        <v>0</v>
      </c>
      <c r="U902" s="39">
        <v>3</v>
      </c>
      <c r="V902" s="39">
        <v>3</v>
      </c>
      <c r="W902" s="39">
        <v>3</v>
      </c>
      <c r="X902" s="39">
        <v>0</v>
      </c>
      <c r="Y902" s="39">
        <v>2</v>
      </c>
      <c r="Z902" s="39">
        <v>1</v>
      </c>
      <c r="AA902" s="39">
        <v>1</v>
      </c>
      <c r="AB902" s="39">
        <v>1</v>
      </c>
      <c r="AC902" s="39">
        <v>2</v>
      </c>
      <c r="AD902" s="39">
        <v>2</v>
      </c>
      <c r="AE902" s="39">
        <v>2</v>
      </c>
      <c r="AF902" s="39">
        <v>0</v>
      </c>
      <c r="AG902" s="39">
        <v>0</v>
      </c>
      <c r="AH902" s="39">
        <v>0</v>
      </c>
      <c r="AI902" s="39">
        <v>0</v>
      </c>
      <c r="AJ902" s="39">
        <v>1</v>
      </c>
    </row>
    <row r="903" spans="1:36" s="39" customFormat="1" ht="10.199999999999999" x14ac:dyDescent="0.2">
      <c r="A903" s="39" t="s">
        <v>92</v>
      </c>
      <c r="B903" s="39" t="s">
        <v>110</v>
      </c>
      <c r="C903" s="39" t="s">
        <v>114</v>
      </c>
      <c r="D903" s="14" t="s">
        <v>460</v>
      </c>
      <c r="E903" s="39">
        <v>0</v>
      </c>
      <c r="F903" s="39">
        <v>0</v>
      </c>
      <c r="H903" s="39">
        <v>0</v>
      </c>
      <c r="I903" s="39">
        <v>1</v>
      </c>
      <c r="J903" s="39">
        <v>1</v>
      </c>
      <c r="K903" s="39">
        <v>1</v>
      </c>
      <c r="L903" s="39">
        <v>1</v>
      </c>
      <c r="M903" s="39">
        <v>1</v>
      </c>
      <c r="N903" s="39">
        <v>1</v>
      </c>
      <c r="O903" s="39">
        <v>1</v>
      </c>
      <c r="P903" s="39">
        <v>1</v>
      </c>
      <c r="Q903" s="39">
        <v>2</v>
      </c>
      <c r="R903" s="39">
        <v>2</v>
      </c>
      <c r="S903" s="39">
        <v>0</v>
      </c>
      <c r="T903" s="39">
        <v>0</v>
      </c>
      <c r="U903" s="39">
        <v>2</v>
      </c>
      <c r="V903" s="39">
        <v>2</v>
      </c>
      <c r="W903" s="39">
        <v>1</v>
      </c>
      <c r="X903" s="39">
        <v>0</v>
      </c>
      <c r="Y903" s="39">
        <v>3</v>
      </c>
      <c r="Z903" s="39">
        <v>2</v>
      </c>
      <c r="AA903" s="39">
        <v>2</v>
      </c>
      <c r="AB903" s="39">
        <v>2</v>
      </c>
      <c r="AC903" s="39">
        <v>1</v>
      </c>
      <c r="AD903" s="39">
        <v>1</v>
      </c>
      <c r="AE903" s="39">
        <v>1</v>
      </c>
      <c r="AF903" s="39">
        <v>0</v>
      </c>
      <c r="AG903" s="39">
        <v>3</v>
      </c>
      <c r="AH903" s="39">
        <v>0</v>
      </c>
      <c r="AI903" s="39">
        <v>3</v>
      </c>
      <c r="AJ903" s="39">
        <v>0</v>
      </c>
    </row>
    <row r="904" spans="1:36" s="39" customFormat="1" ht="10.199999999999999" x14ac:dyDescent="0.2">
      <c r="A904" s="39" t="s">
        <v>92</v>
      </c>
      <c r="B904" s="39" t="s">
        <v>110</v>
      </c>
      <c r="C904" s="39" t="s">
        <v>114</v>
      </c>
      <c r="D904" s="14" t="s">
        <v>478</v>
      </c>
      <c r="E904" s="39">
        <v>0</v>
      </c>
      <c r="F904" s="39">
        <v>0</v>
      </c>
      <c r="H904" s="39">
        <v>0</v>
      </c>
      <c r="I904" s="39">
        <v>1</v>
      </c>
      <c r="J904" s="39">
        <v>1</v>
      </c>
      <c r="K904" s="39">
        <v>1</v>
      </c>
      <c r="L904" s="39">
        <v>1</v>
      </c>
      <c r="M904" s="39">
        <v>1</v>
      </c>
      <c r="N904" s="39">
        <v>1</v>
      </c>
      <c r="O904" s="39">
        <v>1</v>
      </c>
      <c r="P904" s="39">
        <v>1</v>
      </c>
      <c r="Q904" s="39">
        <v>5</v>
      </c>
      <c r="R904" s="39">
        <v>5</v>
      </c>
      <c r="S904" s="39">
        <v>0</v>
      </c>
      <c r="T904" s="39">
        <v>0</v>
      </c>
      <c r="U904" s="39">
        <v>0</v>
      </c>
      <c r="V904" s="39">
        <v>0</v>
      </c>
      <c r="W904" s="39">
        <v>0</v>
      </c>
      <c r="X904" s="39">
        <v>0</v>
      </c>
      <c r="Y904" s="39">
        <v>4</v>
      </c>
      <c r="Z904" s="39">
        <v>1</v>
      </c>
      <c r="AA904" s="39">
        <v>1</v>
      </c>
      <c r="AB904" s="39">
        <v>1</v>
      </c>
      <c r="AC904" s="39">
        <v>0</v>
      </c>
      <c r="AD904" s="39">
        <v>0</v>
      </c>
      <c r="AE904" s="39">
        <v>1</v>
      </c>
      <c r="AF904" s="39">
        <v>0</v>
      </c>
      <c r="AG904" s="39">
        <v>0</v>
      </c>
      <c r="AH904" s="39">
        <v>0</v>
      </c>
      <c r="AI904" s="39">
        <v>1</v>
      </c>
      <c r="AJ904" s="39">
        <v>2</v>
      </c>
    </row>
    <row r="905" spans="1:36" s="39" customFormat="1" ht="10.199999999999999" x14ac:dyDescent="0.2">
      <c r="A905" s="39" t="s">
        <v>92</v>
      </c>
      <c r="B905" s="39" t="s">
        <v>110</v>
      </c>
      <c r="C905" s="39" t="s">
        <v>114</v>
      </c>
      <c r="D905" s="14" t="s">
        <v>721</v>
      </c>
      <c r="E905" s="39">
        <v>0</v>
      </c>
      <c r="F905" s="39">
        <v>0</v>
      </c>
      <c r="H905" s="39">
        <v>0</v>
      </c>
      <c r="I905" s="39">
        <v>1</v>
      </c>
      <c r="J905" s="39">
        <v>2</v>
      </c>
      <c r="K905" s="39">
        <v>2</v>
      </c>
      <c r="L905" s="39">
        <v>2</v>
      </c>
      <c r="M905" s="39">
        <v>1</v>
      </c>
      <c r="N905" s="39">
        <v>1</v>
      </c>
      <c r="O905" s="39">
        <v>1</v>
      </c>
      <c r="P905" s="39">
        <v>1</v>
      </c>
      <c r="Q905" s="39">
        <v>3</v>
      </c>
      <c r="R905" s="39">
        <v>3</v>
      </c>
      <c r="S905" s="39">
        <v>0</v>
      </c>
      <c r="T905" s="39">
        <v>0</v>
      </c>
      <c r="U905" s="39">
        <v>2</v>
      </c>
      <c r="V905" s="39">
        <v>2</v>
      </c>
      <c r="W905" s="39">
        <v>3</v>
      </c>
      <c r="X905" s="39">
        <v>0</v>
      </c>
      <c r="Y905" s="39">
        <v>2</v>
      </c>
      <c r="Z905" s="39">
        <v>2</v>
      </c>
      <c r="AA905" s="39">
        <v>2</v>
      </c>
      <c r="AB905" s="39">
        <v>2</v>
      </c>
      <c r="AC905" s="39">
        <v>1</v>
      </c>
      <c r="AD905" s="39">
        <v>1</v>
      </c>
      <c r="AE905" s="39">
        <v>3</v>
      </c>
      <c r="AF905" s="39">
        <v>0</v>
      </c>
      <c r="AG905" s="39">
        <v>0</v>
      </c>
      <c r="AH905" s="39">
        <v>0</v>
      </c>
      <c r="AI905" s="39">
        <v>0</v>
      </c>
      <c r="AJ905" s="39">
        <v>3</v>
      </c>
    </row>
    <row r="906" spans="1:36" s="39" customFormat="1" ht="10.199999999999999" x14ac:dyDescent="0.3">
      <c r="A906" s="39" t="s">
        <v>92</v>
      </c>
      <c r="B906" s="39" t="s">
        <v>110</v>
      </c>
      <c r="C906" s="207" t="s">
        <v>635</v>
      </c>
      <c r="D906" s="207"/>
      <c r="E906" s="207">
        <v>0</v>
      </c>
      <c r="F906" s="207">
        <v>0</v>
      </c>
      <c r="G906" s="207"/>
      <c r="H906" s="207">
        <v>0</v>
      </c>
      <c r="I906" s="207">
        <v>4</v>
      </c>
      <c r="J906" s="207">
        <v>5</v>
      </c>
      <c r="K906" s="207">
        <v>5</v>
      </c>
      <c r="L906" s="207">
        <v>5</v>
      </c>
      <c r="M906" s="207">
        <v>9</v>
      </c>
      <c r="N906" s="207">
        <v>9</v>
      </c>
      <c r="O906" s="207">
        <v>8</v>
      </c>
      <c r="P906" s="207">
        <v>9</v>
      </c>
      <c r="Q906" s="207">
        <v>12</v>
      </c>
      <c r="R906" s="207">
        <v>12</v>
      </c>
      <c r="S906" s="207">
        <v>0</v>
      </c>
      <c r="T906" s="207">
        <v>0</v>
      </c>
      <c r="U906" s="207">
        <v>7</v>
      </c>
      <c r="V906" s="207">
        <v>7</v>
      </c>
      <c r="W906" s="207">
        <v>7</v>
      </c>
      <c r="X906" s="207">
        <v>0</v>
      </c>
      <c r="Y906" s="207">
        <v>11</v>
      </c>
      <c r="Z906" s="207">
        <v>6</v>
      </c>
      <c r="AA906" s="207">
        <v>6</v>
      </c>
      <c r="AB906" s="207">
        <v>6</v>
      </c>
      <c r="AC906" s="207">
        <v>4</v>
      </c>
      <c r="AD906" s="207">
        <v>4</v>
      </c>
      <c r="AE906" s="207">
        <v>7</v>
      </c>
      <c r="AF906" s="207">
        <v>0</v>
      </c>
      <c r="AG906" s="207">
        <v>3</v>
      </c>
      <c r="AH906" s="207">
        <v>0</v>
      </c>
      <c r="AI906" s="207">
        <v>4</v>
      </c>
      <c r="AJ906" s="207">
        <v>6</v>
      </c>
    </row>
    <row r="907" spans="1:36" s="39" customFormat="1" ht="10.199999999999999" x14ac:dyDescent="0.2">
      <c r="A907" s="39" t="s">
        <v>92</v>
      </c>
      <c r="B907" s="39" t="s">
        <v>110</v>
      </c>
      <c r="C907" s="39" t="s">
        <v>113</v>
      </c>
      <c r="D907" s="14" t="s">
        <v>338</v>
      </c>
      <c r="E907" s="39">
        <v>0</v>
      </c>
      <c r="F907" s="39">
        <v>0</v>
      </c>
      <c r="H907" s="39">
        <v>0</v>
      </c>
      <c r="I907" s="39">
        <v>4</v>
      </c>
      <c r="J907" s="39">
        <v>4</v>
      </c>
      <c r="K907" s="39">
        <v>4</v>
      </c>
      <c r="L907" s="39">
        <v>4</v>
      </c>
      <c r="M907" s="39">
        <v>5</v>
      </c>
      <c r="N907" s="39">
        <v>5</v>
      </c>
      <c r="O907" s="39">
        <v>5</v>
      </c>
      <c r="P907" s="39">
        <v>5</v>
      </c>
      <c r="Q907" s="39">
        <v>5</v>
      </c>
      <c r="R907" s="39">
        <v>5</v>
      </c>
      <c r="S907" s="39">
        <v>0</v>
      </c>
      <c r="T907" s="39">
        <v>0</v>
      </c>
      <c r="U907" s="39">
        <v>2</v>
      </c>
      <c r="V907" s="39">
        <v>3</v>
      </c>
      <c r="W907" s="39">
        <v>2</v>
      </c>
      <c r="X907" s="39">
        <v>0</v>
      </c>
      <c r="Y907" s="39">
        <v>2</v>
      </c>
      <c r="Z907" s="39">
        <v>3</v>
      </c>
      <c r="AA907" s="39">
        <v>8</v>
      </c>
      <c r="AB907" s="39">
        <v>7</v>
      </c>
      <c r="AC907" s="39">
        <v>4</v>
      </c>
      <c r="AD907" s="39">
        <v>3</v>
      </c>
      <c r="AE907" s="39">
        <v>0</v>
      </c>
      <c r="AF907" s="39">
        <v>0</v>
      </c>
      <c r="AG907" s="39">
        <v>0</v>
      </c>
      <c r="AH907" s="39">
        <v>0</v>
      </c>
      <c r="AI907" s="39">
        <v>0</v>
      </c>
      <c r="AJ907" s="39">
        <v>0</v>
      </c>
    </row>
    <row r="908" spans="1:36" s="39" customFormat="1" ht="10.199999999999999" x14ac:dyDescent="0.2">
      <c r="A908" s="39" t="s">
        <v>92</v>
      </c>
      <c r="B908" s="39" t="s">
        <v>110</v>
      </c>
      <c r="C908" s="39" t="s">
        <v>113</v>
      </c>
      <c r="D908" s="14" t="s">
        <v>460</v>
      </c>
      <c r="E908" s="39">
        <v>0</v>
      </c>
      <c r="F908" s="39">
        <v>0</v>
      </c>
      <c r="H908" s="39">
        <v>0</v>
      </c>
      <c r="I908" s="39">
        <v>3</v>
      </c>
      <c r="J908" s="39">
        <v>3</v>
      </c>
      <c r="K908" s="39">
        <v>3</v>
      </c>
      <c r="L908" s="39">
        <v>3</v>
      </c>
      <c r="M908" s="39">
        <v>3</v>
      </c>
      <c r="N908" s="39">
        <v>3</v>
      </c>
      <c r="O908" s="39">
        <v>4</v>
      </c>
      <c r="P908" s="39">
        <v>4</v>
      </c>
      <c r="Q908" s="39">
        <v>3</v>
      </c>
      <c r="R908" s="39">
        <v>3</v>
      </c>
      <c r="S908" s="39">
        <v>0</v>
      </c>
      <c r="T908" s="39">
        <v>0</v>
      </c>
      <c r="U908" s="39">
        <v>5</v>
      </c>
      <c r="V908" s="39">
        <v>5</v>
      </c>
      <c r="W908" s="39">
        <v>5</v>
      </c>
      <c r="X908" s="39">
        <v>0</v>
      </c>
      <c r="Y908" s="39">
        <v>2</v>
      </c>
      <c r="Z908" s="39">
        <v>1</v>
      </c>
      <c r="AA908" s="39">
        <v>2</v>
      </c>
      <c r="AB908" s="39">
        <v>1</v>
      </c>
      <c r="AC908" s="39">
        <v>4</v>
      </c>
      <c r="AD908" s="39">
        <v>4</v>
      </c>
      <c r="AE908" s="39">
        <v>2</v>
      </c>
      <c r="AF908" s="39">
        <v>0</v>
      </c>
      <c r="AG908" s="39">
        <v>21</v>
      </c>
      <c r="AH908" s="39">
        <v>0</v>
      </c>
      <c r="AI908" s="39">
        <v>0</v>
      </c>
      <c r="AJ908" s="39">
        <v>3</v>
      </c>
    </row>
    <row r="909" spans="1:36" s="39" customFormat="1" ht="10.199999999999999" x14ac:dyDescent="0.2">
      <c r="A909" s="39" t="s">
        <v>92</v>
      </c>
      <c r="B909" s="39" t="s">
        <v>110</v>
      </c>
      <c r="C909" s="39" t="s">
        <v>113</v>
      </c>
      <c r="D909" s="14" t="s">
        <v>478</v>
      </c>
      <c r="E909" s="39">
        <v>0</v>
      </c>
      <c r="F909" s="39">
        <v>0</v>
      </c>
      <c r="H909" s="39">
        <v>0</v>
      </c>
      <c r="I909" s="39">
        <v>4</v>
      </c>
      <c r="J909" s="39">
        <v>4</v>
      </c>
      <c r="K909" s="39">
        <v>4</v>
      </c>
      <c r="L909" s="39">
        <v>4</v>
      </c>
      <c r="M909" s="39">
        <v>6</v>
      </c>
      <c r="N909" s="39">
        <v>6</v>
      </c>
      <c r="O909" s="39">
        <v>6</v>
      </c>
      <c r="P909" s="39">
        <v>6</v>
      </c>
      <c r="Q909" s="39">
        <v>5</v>
      </c>
      <c r="R909" s="39">
        <v>5</v>
      </c>
      <c r="S909" s="39">
        <v>0</v>
      </c>
      <c r="T909" s="39">
        <v>0</v>
      </c>
      <c r="U909" s="39">
        <v>11</v>
      </c>
      <c r="V909" s="39">
        <v>11</v>
      </c>
      <c r="W909" s="39">
        <v>11</v>
      </c>
      <c r="X909" s="39">
        <v>0</v>
      </c>
      <c r="Y909" s="39">
        <v>6</v>
      </c>
      <c r="Z909" s="39">
        <v>6</v>
      </c>
      <c r="AA909" s="39">
        <v>5</v>
      </c>
      <c r="AB909" s="39">
        <v>4</v>
      </c>
      <c r="AC909" s="39">
        <v>8</v>
      </c>
      <c r="AD909" s="39">
        <v>3</v>
      </c>
      <c r="AE909" s="39">
        <v>0</v>
      </c>
      <c r="AF909" s="39">
        <v>0</v>
      </c>
      <c r="AG909" s="39">
        <v>1</v>
      </c>
      <c r="AH909" s="39">
        <v>0</v>
      </c>
      <c r="AI909" s="39">
        <v>0</v>
      </c>
      <c r="AJ909" s="39">
        <v>4</v>
      </c>
    </row>
    <row r="910" spans="1:36" s="39" customFormat="1" ht="10.199999999999999" x14ac:dyDescent="0.2">
      <c r="A910" s="39" t="s">
        <v>92</v>
      </c>
      <c r="B910" s="39" t="s">
        <v>110</v>
      </c>
      <c r="C910" s="39" t="s">
        <v>113</v>
      </c>
      <c r="D910" s="14" t="s">
        <v>721</v>
      </c>
      <c r="E910" s="39">
        <v>0</v>
      </c>
      <c r="F910" s="39">
        <v>0</v>
      </c>
      <c r="H910" s="39">
        <v>0</v>
      </c>
      <c r="I910" s="39">
        <v>3</v>
      </c>
      <c r="J910" s="39">
        <v>3</v>
      </c>
      <c r="K910" s="39">
        <v>3</v>
      </c>
      <c r="L910" s="39">
        <v>3</v>
      </c>
      <c r="M910" s="39">
        <v>2</v>
      </c>
      <c r="N910" s="39">
        <v>2</v>
      </c>
      <c r="O910" s="39">
        <v>2</v>
      </c>
      <c r="P910" s="39">
        <v>2</v>
      </c>
      <c r="Q910" s="39">
        <v>3</v>
      </c>
      <c r="R910" s="39">
        <v>3</v>
      </c>
      <c r="S910" s="39">
        <v>0</v>
      </c>
      <c r="T910" s="39">
        <v>0</v>
      </c>
      <c r="U910" s="39">
        <v>4</v>
      </c>
      <c r="V910" s="39">
        <v>5</v>
      </c>
      <c r="W910" s="39">
        <v>5</v>
      </c>
      <c r="X910" s="39">
        <v>0</v>
      </c>
      <c r="Y910" s="39">
        <v>0</v>
      </c>
      <c r="Z910" s="39">
        <v>2</v>
      </c>
      <c r="AA910" s="39">
        <v>2</v>
      </c>
      <c r="AB910" s="39">
        <v>2</v>
      </c>
      <c r="AC910" s="39">
        <v>0</v>
      </c>
      <c r="AD910" s="39">
        <v>0</v>
      </c>
      <c r="AE910" s="39">
        <v>0</v>
      </c>
      <c r="AF910" s="39">
        <v>0</v>
      </c>
      <c r="AG910" s="39">
        <v>1</v>
      </c>
      <c r="AH910" s="39">
        <v>0</v>
      </c>
      <c r="AI910" s="39">
        <v>0</v>
      </c>
      <c r="AJ910" s="39">
        <v>1</v>
      </c>
    </row>
    <row r="911" spans="1:36" s="39" customFormat="1" ht="10.199999999999999" x14ac:dyDescent="0.3">
      <c r="A911" s="39" t="s">
        <v>92</v>
      </c>
      <c r="B911" s="39" t="s">
        <v>110</v>
      </c>
      <c r="C911" s="207" t="s">
        <v>636</v>
      </c>
      <c r="D911" s="207"/>
      <c r="E911" s="207">
        <v>0</v>
      </c>
      <c r="F911" s="207">
        <v>0</v>
      </c>
      <c r="G911" s="207"/>
      <c r="H911" s="207">
        <v>0</v>
      </c>
      <c r="I911" s="207">
        <v>14</v>
      </c>
      <c r="J911" s="207">
        <v>14</v>
      </c>
      <c r="K911" s="207">
        <v>14</v>
      </c>
      <c r="L911" s="207">
        <v>14</v>
      </c>
      <c r="M911" s="207">
        <v>16</v>
      </c>
      <c r="N911" s="207">
        <v>16</v>
      </c>
      <c r="O911" s="207">
        <v>17</v>
      </c>
      <c r="P911" s="207">
        <v>17</v>
      </c>
      <c r="Q911" s="207">
        <v>16</v>
      </c>
      <c r="R911" s="207">
        <v>16</v>
      </c>
      <c r="S911" s="207">
        <v>0</v>
      </c>
      <c r="T911" s="207">
        <v>0</v>
      </c>
      <c r="U911" s="207">
        <v>22</v>
      </c>
      <c r="V911" s="207">
        <v>24</v>
      </c>
      <c r="W911" s="207">
        <v>23</v>
      </c>
      <c r="X911" s="207">
        <v>0</v>
      </c>
      <c r="Y911" s="207">
        <v>10</v>
      </c>
      <c r="Z911" s="207">
        <v>12</v>
      </c>
      <c r="AA911" s="207">
        <v>17</v>
      </c>
      <c r="AB911" s="207">
        <v>14</v>
      </c>
      <c r="AC911" s="207">
        <v>16</v>
      </c>
      <c r="AD911" s="207">
        <v>10</v>
      </c>
      <c r="AE911" s="207">
        <v>2</v>
      </c>
      <c r="AF911" s="207">
        <v>0</v>
      </c>
      <c r="AG911" s="207">
        <v>23</v>
      </c>
      <c r="AH911" s="207">
        <v>0</v>
      </c>
      <c r="AI911" s="207">
        <v>0</v>
      </c>
      <c r="AJ911" s="207">
        <v>8</v>
      </c>
    </row>
    <row r="912" spans="1:36" s="39" customFormat="1" ht="10.199999999999999" x14ac:dyDescent="0.2">
      <c r="A912" s="39" t="s">
        <v>92</v>
      </c>
      <c r="B912" s="39" t="s">
        <v>110</v>
      </c>
      <c r="C912" s="39" t="s">
        <v>115</v>
      </c>
      <c r="D912" s="14" t="s">
        <v>338</v>
      </c>
      <c r="E912" s="39">
        <v>0</v>
      </c>
      <c r="F912" s="39">
        <v>0</v>
      </c>
      <c r="H912" s="39">
        <v>0</v>
      </c>
      <c r="I912" s="39">
        <v>3</v>
      </c>
      <c r="J912" s="39">
        <v>3</v>
      </c>
      <c r="K912" s="39">
        <v>3</v>
      </c>
      <c r="L912" s="39">
        <v>3</v>
      </c>
      <c r="M912" s="39">
        <v>2</v>
      </c>
      <c r="N912" s="39">
        <v>2</v>
      </c>
      <c r="O912" s="39">
        <v>2</v>
      </c>
      <c r="P912" s="39">
        <v>2</v>
      </c>
      <c r="Q912" s="39">
        <v>3</v>
      </c>
      <c r="R912" s="39">
        <v>3</v>
      </c>
      <c r="S912" s="39">
        <v>0</v>
      </c>
      <c r="T912" s="39">
        <v>0</v>
      </c>
      <c r="U912" s="39">
        <v>1</v>
      </c>
      <c r="V912" s="39">
        <v>1</v>
      </c>
      <c r="W912" s="39">
        <v>1</v>
      </c>
      <c r="X912" s="39">
        <v>0</v>
      </c>
      <c r="Y912" s="39">
        <v>2</v>
      </c>
      <c r="Z912" s="39">
        <v>1</v>
      </c>
      <c r="AA912" s="39">
        <v>3</v>
      </c>
      <c r="AB912" s="39">
        <v>3</v>
      </c>
      <c r="AC912" s="39">
        <v>2</v>
      </c>
      <c r="AD912" s="39">
        <v>2</v>
      </c>
      <c r="AE912" s="39">
        <v>0</v>
      </c>
      <c r="AF912" s="39">
        <v>0</v>
      </c>
      <c r="AG912" s="39">
        <v>0</v>
      </c>
      <c r="AH912" s="39">
        <v>0</v>
      </c>
      <c r="AI912" s="39">
        <v>0</v>
      </c>
      <c r="AJ912" s="39">
        <v>0</v>
      </c>
    </row>
    <row r="913" spans="1:36" s="39" customFormat="1" ht="10.199999999999999" x14ac:dyDescent="0.2">
      <c r="A913" s="39" t="s">
        <v>92</v>
      </c>
      <c r="B913" s="39" t="s">
        <v>110</v>
      </c>
      <c r="C913" s="39" t="s">
        <v>115</v>
      </c>
      <c r="D913" s="14" t="s">
        <v>460</v>
      </c>
      <c r="E913" s="39">
        <v>0</v>
      </c>
      <c r="F913" s="39">
        <v>0</v>
      </c>
      <c r="H913" s="39">
        <v>0</v>
      </c>
      <c r="I913" s="39">
        <v>1</v>
      </c>
      <c r="J913" s="39">
        <v>1</v>
      </c>
      <c r="K913" s="39">
        <v>1</v>
      </c>
      <c r="L913" s="39">
        <v>1</v>
      </c>
      <c r="M913" s="39">
        <v>2</v>
      </c>
      <c r="N913" s="39">
        <v>2</v>
      </c>
      <c r="O913" s="39">
        <v>1</v>
      </c>
      <c r="P913" s="39">
        <v>2</v>
      </c>
      <c r="Q913" s="39">
        <v>2</v>
      </c>
      <c r="R913" s="39">
        <v>2</v>
      </c>
      <c r="S913" s="39">
        <v>0</v>
      </c>
      <c r="T913" s="39">
        <v>0</v>
      </c>
      <c r="U913" s="39">
        <v>1</v>
      </c>
      <c r="V913" s="39">
        <v>1</v>
      </c>
      <c r="W913" s="39">
        <v>1</v>
      </c>
      <c r="X913" s="39">
        <v>0</v>
      </c>
      <c r="Y913" s="39">
        <v>0</v>
      </c>
      <c r="Z913" s="39">
        <v>2</v>
      </c>
      <c r="AA913" s="39">
        <v>2</v>
      </c>
      <c r="AB913" s="39">
        <v>2</v>
      </c>
      <c r="AC913" s="39">
        <v>1</v>
      </c>
      <c r="AD913" s="39">
        <v>1</v>
      </c>
      <c r="AE913" s="39">
        <v>0</v>
      </c>
      <c r="AF913" s="39">
        <v>0</v>
      </c>
      <c r="AG913" s="39">
        <v>8</v>
      </c>
      <c r="AH913" s="39">
        <v>0</v>
      </c>
      <c r="AI913" s="39">
        <v>0</v>
      </c>
      <c r="AJ913" s="39">
        <v>1</v>
      </c>
    </row>
    <row r="914" spans="1:36" s="39" customFormat="1" ht="10.199999999999999" x14ac:dyDescent="0.2">
      <c r="A914" s="39" t="s">
        <v>92</v>
      </c>
      <c r="B914" s="39" t="s">
        <v>110</v>
      </c>
      <c r="C914" s="39" t="s">
        <v>115</v>
      </c>
      <c r="D914" s="14" t="s">
        <v>478</v>
      </c>
      <c r="E914" s="39">
        <v>0</v>
      </c>
      <c r="F914" s="39">
        <v>0</v>
      </c>
      <c r="H914" s="39">
        <v>0</v>
      </c>
      <c r="I914" s="39">
        <v>3</v>
      </c>
      <c r="J914" s="39">
        <v>3</v>
      </c>
      <c r="K914" s="39">
        <v>3</v>
      </c>
      <c r="L914" s="39">
        <v>3</v>
      </c>
      <c r="M914" s="39">
        <v>3</v>
      </c>
      <c r="N914" s="39">
        <v>3</v>
      </c>
      <c r="O914" s="39">
        <v>3</v>
      </c>
      <c r="P914" s="39">
        <v>3</v>
      </c>
      <c r="Q914" s="39">
        <v>1</v>
      </c>
      <c r="R914" s="39">
        <v>1</v>
      </c>
      <c r="S914" s="39">
        <v>0</v>
      </c>
      <c r="T914" s="39">
        <v>0</v>
      </c>
      <c r="U914" s="39">
        <v>3</v>
      </c>
      <c r="V914" s="39">
        <v>5</v>
      </c>
      <c r="W914" s="39">
        <v>3</v>
      </c>
      <c r="X914" s="39">
        <v>0</v>
      </c>
      <c r="Y914" s="39">
        <v>3</v>
      </c>
      <c r="Z914" s="39">
        <v>1</v>
      </c>
      <c r="AA914" s="39">
        <v>3</v>
      </c>
      <c r="AB914" s="39">
        <v>3</v>
      </c>
      <c r="AC914" s="39">
        <v>4</v>
      </c>
      <c r="AD914" s="39">
        <v>1</v>
      </c>
      <c r="AE914" s="39">
        <v>2</v>
      </c>
      <c r="AF914" s="39">
        <v>0</v>
      </c>
      <c r="AG914" s="39">
        <v>5</v>
      </c>
      <c r="AH914" s="39">
        <v>0</v>
      </c>
      <c r="AI914" s="39">
        <v>0</v>
      </c>
      <c r="AJ914" s="39">
        <v>2</v>
      </c>
    </row>
    <row r="915" spans="1:36" s="39" customFormat="1" ht="10.199999999999999" x14ac:dyDescent="0.2">
      <c r="A915" s="39" t="s">
        <v>92</v>
      </c>
      <c r="B915" s="39" t="s">
        <v>110</v>
      </c>
      <c r="C915" s="39" t="s">
        <v>115</v>
      </c>
      <c r="D915" s="14" t="s">
        <v>721</v>
      </c>
      <c r="E915" s="39">
        <v>0</v>
      </c>
      <c r="F915" s="39">
        <v>0</v>
      </c>
      <c r="H915" s="39">
        <v>0</v>
      </c>
      <c r="I915" s="39">
        <v>1</v>
      </c>
      <c r="J915" s="39">
        <v>1</v>
      </c>
      <c r="K915" s="39">
        <v>1</v>
      </c>
      <c r="L915" s="39">
        <v>1</v>
      </c>
      <c r="M915" s="39">
        <v>0</v>
      </c>
      <c r="N915" s="39">
        <v>0</v>
      </c>
      <c r="O915" s="39">
        <v>0</v>
      </c>
      <c r="P915" s="39">
        <v>0</v>
      </c>
      <c r="Q915" s="39">
        <v>0</v>
      </c>
      <c r="R915" s="39">
        <v>0</v>
      </c>
      <c r="S915" s="39">
        <v>0</v>
      </c>
      <c r="T915" s="39">
        <v>0</v>
      </c>
      <c r="U915" s="39">
        <v>1</v>
      </c>
      <c r="V915" s="39">
        <v>1</v>
      </c>
      <c r="W915" s="39">
        <v>1</v>
      </c>
      <c r="X915" s="39">
        <v>0</v>
      </c>
      <c r="Y915" s="39">
        <v>1</v>
      </c>
      <c r="Z915" s="39">
        <v>1</v>
      </c>
      <c r="AA915" s="39">
        <v>0</v>
      </c>
      <c r="AB915" s="39">
        <v>0</v>
      </c>
      <c r="AC915" s="39">
        <v>1</v>
      </c>
      <c r="AD915" s="39">
        <v>0</v>
      </c>
      <c r="AE915" s="39">
        <v>0</v>
      </c>
      <c r="AF915" s="39">
        <v>0</v>
      </c>
      <c r="AG915" s="39">
        <v>0</v>
      </c>
      <c r="AH915" s="39">
        <v>0</v>
      </c>
      <c r="AI915" s="39">
        <v>0</v>
      </c>
      <c r="AJ915" s="39">
        <v>0</v>
      </c>
    </row>
    <row r="916" spans="1:36" s="39" customFormat="1" ht="10.199999999999999" x14ac:dyDescent="0.3">
      <c r="A916" s="39" t="s">
        <v>92</v>
      </c>
      <c r="B916" s="39" t="s">
        <v>110</v>
      </c>
      <c r="C916" s="207" t="s">
        <v>637</v>
      </c>
      <c r="D916" s="207"/>
      <c r="E916" s="207">
        <v>0</v>
      </c>
      <c r="F916" s="207">
        <v>0</v>
      </c>
      <c r="G916" s="207"/>
      <c r="H916" s="207">
        <v>0</v>
      </c>
      <c r="I916" s="207">
        <v>8</v>
      </c>
      <c r="J916" s="207">
        <v>8</v>
      </c>
      <c r="K916" s="207">
        <v>8</v>
      </c>
      <c r="L916" s="207">
        <v>8</v>
      </c>
      <c r="M916" s="207">
        <v>7</v>
      </c>
      <c r="N916" s="207">
        <v>7</v>
      </c>
      <c r="O916" s="207">
        <v>6</v>
      </c>
      <c r="P916" s="207">
        <v>7</v>
      </c>
      <c r="Q916" s="207">
        <v>6</v>
      </c>
      <c r="R916" s="207">
        <v>6</v>
      </c>
      <c r="S916" s="207">
        <v>0</v>
      </c>
      <c r="T916" s="207">
        <v>0</v>
      </c>
      <c r="U916" s="207">
        <v>6</v>
      </c>
      <c r="V916" s="207">
        <v>8</v>
      </c>
      <c r="W916" s="207">
        <v>6</v>
      </c>
      <c r="X916" s="207">
        <v>0</v>
      </c>
      <c r="Y916" s="207">
        <v>6</v>
      </c>
      <c r="Z916" s="207">
        <v>5</v>
      </c>
      <c r="AA916" s="207">
        <v>8</v>
      </c>
      <c r="AB916" s="207">
        <v>8</v>
      </c>
      <c r="AC916" s="207">
        <v>8</v>
      </c>
      <c r="AD916" s="207">
        <v>4</v>
      </c>
      <c r="AE916" s="207">
        <v>2</v>
      </c>
      <c r="AF916" s="207">
        <v>0</v>
      </c>
      <c r="AG916" s="207">
        <v>13</v>
      </c>
      <c r="AH916" s="207">
        <v>0</v>
      </c>
      <c r="AI916" s="207">
        <v>0</v>
      </c>
      <c r="AJ916" s="207">
        <v>3</v>
      </c>
    </row>
    <row r="917" spans="1:36" s="39" customFormat="1" ht="10.199999999999999" x14ac:dyDescent="0.2">
      <c r="A917" s="39" t="s">
        <v>92</v>
      </c>
      <c r="B917" s="39" t="s">
        <v>110</v>
      </c>
      <c r="C917" s="39" t="s">
        <v>110</v>
      </c>
      <c r="D917" s="14" t="s">
        <v>338</v>
      </c>
      <c r="E917" s="39">
        <v>0</v>
      </c>
      <c r="F917" s="39">
        <v>0</v>
      </c>
      <c r="H917" s="39">
        <v>1</v>
      </c>
      <c r="I917" s="39">
        <v>6</v>
      </c>
      <c r="J917" s="39">
        <v>6</v>
      </c>
      <c r="K917" s="39">
        <v>6</v>
      </c>
      <c r="L917" s="39">
        <v>6</v>
      </c>
      <c r="M917" s="39">
        <v>13</v>
      </c>
      <c r="N917" s="39">
        <v>14</v>
      </c>
      <c r="O917" s="39">
        <v>13</v>
      </c>
      <c r="P917" s="39">
        <v>13</v>
      </c>
      <c r="Q917" s="39">
        <v>14</v>
      </c>
      <c r="R917" s="39">
        <v>15</v>
      </c>
      <c r="S917" s="39">
        <v>0</v>
      </c>
      <c r="T917" s="39">
        <v>0</v>
      </c>
      <c r="U917" s="39">
        <v>10</v>
      </c>
      <c r="V917" s="39">
        <v>10</v>
      </c>
      <c r="W917" s="39">
        <v>10</v>
      </c>
      <c r="X917" s="39">
        <v>0</v>
      </c>
      <c r="Y917" s="39">
        <v>9</v>
      </c>
      <c r="Z917" s="39">
        <v>16</v>
      </c>
      <c r="AA917" s="39">
        <v>16</v>
      </c>
      <c r="AB917" s="39">
        <v>16</v>
      </c>
      <c r="AC917" s="39">
        <v>12</v>
      </c>
      <c r="AD917" s="39">
        <v>9</v>
      </c>
      <c r="AE917" s="39">
        <v>6</v>
      </c>
      <c r="AF917" s="39">
        <v>34</v>
      </c>
      <c r="AG917" s="39">
        <v>2</v>
      </c>
      <c r="AH917" s="39">
        <v>0</v>
      </c>
      <c r="AI917" s="39">
        <v>7</v>
      </c>
      <c r="AJ917" s="39">
        <v>7</v>
      </c>
    </row>
    <row r="918" spans="1:36" s="39" customFormat="1" ht="10.199999999999999" x14ac:dyDescent="0.2">
      <c r="A918" s="39" t="s">
        <v>92</v>
      </c>
      <c r="B918" s="39" t="s">
        <v>110</v>
      </c>
      <c r="C918" s="39" t="s">
        <v>110</v>
      </c>
      <c r="D918" s="14" t="s">
        <v>460</v>
      </c>
      <c r="E918" s="39">
        <v>0</v>
      </c>
      <c r="F918" s="39">
        <v>0</v>
      </c>
      <c r="H918" s="39">
        <v>0</v>
      </c>
      <c r="I918" s="39">
        <v>12</v>
      </c>
      <c r="J918" s="39">
        <v>12</v>
      </c>
      <c r="K918" s="39">
        <v>12</v>
      </c>
      <c r="L918" s="39">
        <v>12</v>
      </c>
      <c r="M918" s="39">
        <v>12</v>
      </c>
      <c r="N918" s="39">
        <v>12</v>
      </c>
      <c r="O918" s="39">
        <v>11</v>
      </c>
      <c r="P918" s="39">
        <v>12</v>
      </c>
      <c r="Q918" s="39">
        <v>9</v>
      </c>
      <c r="R918" s="39">
        <v>9</v>
      </c>
      <c r="S918" s="39">
        <v>0</v>
      </c>
      <c r="T918" s="39">
        <v>0</v>
      </c>
      <c r="U918" s="39">
        <v>16</v>
      </c>
      <c r="V918" s="39">
        <v>16</v>
      </c>
      <c r="W918" s="39">
        <v>16</v>
      </c>
      <c r="X918" s="39">
        <v>0</v>
      </c>
      <c r="Y918" s="39">
        <v>8</v>
      </c>
      <c r="Z918" s="39">
        <v>9</v>
      </c>
      <c r="AA918" s="39">
        <v>10</v>
      </c>
      <c r="AB918" s="39">
        <v>9</v>
      </c>
      <c r="AC918" s="39">
        <v>9</v>
      </c>
      <c r="AD918" s="39">
        <v>8</v>
      </c>
      <c r="AE918" s="39">
        <v>8</v>
      </c>
      <c r="AF918" s="39">
        <v>0</v>
      </c>
      <c r="AG918" s="39">
        <v>24</v>
      </c>
      <c r="AH918" s="39">
        <v>0</v>
      </c>
      <c r="AI918" s="39">
        <v>0</v>
      </c>
      <c r="AJ918" s="39">
        <v>10</v>
      </c>
    </row>
    <row r="919" spans="1:36" s="39" customFormat="1" ht="10.199999999999999" x14ac:dyDescent="0.2">
      <c r="A919" s="39" t="s">
        <v>92</v>
      </c>
      <c r="B919" s="39" t="s">
        <v>110</v>
      </c>
      <c r="C919" s="39" t="s">
        <v>110</v>
      </c>
      <c r="D919" s="14" t="s">
        <v>478</v>
      </c>
      <c r="E919" s="39">
        <v>0</v>
      </c>
      <c r="F919" s="39">
        <v>0</v>
      </c>
      <c r="H919" s="39">
        <v>1</v>
      </c>
      <c r="I919" s="39">
        <v>8</v>
      </c>
      <c r="J919" s="39">
        <v>8</v>
      </c>
      <c r="K919" s="39">
        <v>8</v>
      </c>
      <c r="L919" s="39">
        <v>8</v>
      </c>
      <c r="M919" s="39">
        <v>7</v>
      </c>
      <c r="N919" s="39">
        <v>7</v>
      </c>
      <c r="O919" s="39">
        <v>7</v>
      </c>
      <c r="P919" s="39">
        <v>8</v>
      </c>
      <c r="Q919" s="39">
        <v>16</v>
      </c>
      <c r="R919" s="39">
        <v>16</v>
      </c>
      <c r="S919" s="39">
        <v>0</v>
      </c>
      <c r="T919" s="39">
        <v>0</v>
      </c>
      <c r="U919" s="39">
        <v>11</v>
      </c>
      <c r="V919" s="39">
        <v>10</v>
      </c>
      <c r="W919" s="39">
        <v>11</v>
      </c>
      <c r="X919" s="39">
        <v>0</v>
      </c>
      <c r="Y919" s="39">
        <v>8</v>
      </c>
      <c r="Z919" s="39">
        <v>11</v>
      </c>
      <c r="AA919" s="39">
        <v>10</v>
      </c>
      <c r="AB919" s="39">
        <v>10</v>
      </c>
      <c r="AC919" s="39">
        <v>11</v>
      </c>
      <c r="AD919" s="39">
        <v>9</v>
      </c>
      <c r="AE919" s="39">
        <v>34</v>
      </c>
      <c r="AF919" s="39">
        <v>0</v>
      </c>
      <c r="AG919" s="39">
        <v>1</v>
      </c>
      <c r="AH919" s="39">
        <v>0</v>
      </c>
      <c r="AI919" s="39">
        <v>4</v>
      </c>
      <c r="AJ919" s="39">
        <v>3</v>
      </c>
    </row>
    <row r="920" spans="1:36" s="39" customFormat="1" ht="10.199999999999999" x14ac:dyDescent="0.2">
      <c r="A920" s="39" t="s">
        <v>92</v>
      </c>
      <c r="B920" s="39" t="s">
        <v>110</v>
      </c>
      <c r="C920" s="39" t="s">
        <v>110</v>
      </c>
      <c r="D920" s="14" t="s">
        <v>721</v>
      </c>
      <c r="E920" s="39">
        <v>0</v>
      </c>
      <c r="F920" s="39">
        <v>1</v>
      </c>
      <c r="H920" s="39">
        <v>2</v>
      </c>
      <c r="I920" s="39">
        <v>5</v>
      </c>
      <c r="J920" s="39">
        <v>5</v>
      </c>
      <c r="K920" s="39">
        <v>5</v>
      </c>
      <c r="L920" s="39">
        <v>5</v>
      </c>
      <c r="M920" s="39">
        <v>2</v>
      </c>
      <c r="N920" s="39">
        <v>2</v>
      </c>
      <c r="O920" s="39">
        <v>2</v>
      </c>
      <c r="P920" s="39">
        <v>2</v>
      </c>
      <c r="Q920" s="39">
        <v>4</v>
      </c>
      <c r="R920" s="39">
        <v>4</v>
      </c>
      <c r="S920" s="39">
        <v>0</v>
      </c>
      <c r="T920" s="39">
        <v>0</v>
      </c>
      <c r="U920" s="39">
        <v>2</v>
      </c>
      <c r="V920" s="39">
        <v>2</v>
      </c>
      <c r="W920" s="39">
        <v>2</v>
      </c>
      <c r="X920" s="39">
        <v>0</v>
      </c>
      <c r="Y920" s="39">
        <v>4</v>
      </c>
      <c r="Z920" s="39">
        <v>3</v>
      </c>
      <c r="AA920" s="39">
        <v>3</v>
      </c>
      <c r="AB920" s="39">
        <v>3</v>
      </c>
      <c r="AC920" s="39">
        <v>6</v>
      </c>
      <c r="AD920" s="39">
        <v>5</v>
      </c>
      <c r="AE920" s="39">
        <v>11</v>
      </c>
      <c r="AF920" s="39">
        <v>0</v>
      </c>
      <c r="AG920" s="39">
        <v>0</v>
      </c>
      <c r="AH920" s="39">
        <v>0</v>
      </c>
      <c r="AI920" s="39">
        <v>2</v>
      </c>
      <c r="AJ920" s="39">
        <v>3</v>
      </c>
    </row>
    <row r="921" spans="1:36" s="39" customFormat="1" ht="10.199999999999999" x14ac:dyDescent="0.3">
      <c r="A921" s="39" t="s">
        <v>92</v>
      </c>
      <c r="B921" s="39" t="s">
        <v>110</v>
      </c>
      <c r="C921" s="207" t="s">
        <v>344</v>
      </c>
      <c r="D921" s="207"/>
      <c r="E921" s="207">
        <v>0</v>
      </c>
      <c r="F921" s="207">
        <v>1</v>
      </c>
      <c r="G921" s="207"/>
      <c r="H921" s="207">
        <v>4</v>
      </c>
      <c r="I921" s="207">
        <v>31</v>
      </c>
      <c r="J921" s="207">
        <v>31</v>
      </c>
      <c r="K921" s="207">
        <v>31</v>
      </c>
      <c r="L921" s="207">
        <v>31</v>
      </c>
      <c r="M921" s="207">
        <v>34</v>
      </c>
      <c r="N921" s="207">
        <v>35</v>
      </c>
      <c r="O921" s="207">
        <v>33</v>
      </c>
      <c r="P921" s="207">
        <v>35</v>
      </c>
      <c r="Q921" s="207">
        <v>43</v>
      </c>
      <c r="R921" s="207">
        <v>44</v>
      </c>
      <c r="S921" s="207">
        <v>0</v>
      </c>
      <c r="T921" s="207">
        <v>0</v>
      </c>
      <c r="U921" s="207">
        <v>39</v>
      </c>
      <c r="V921" s="207">
        <v>38</v>
      </c>
      <c r="W921" s="207">
        <v>39</v>
      </c>
      <c r="X921" s="207">
        <v>0</v>
      </c>
      <c r="Y921" s="207">
        <v>29</v>
      </c>
      <c r="Z921" s="207">
        <v>39</v>
      </c>
      <c r="AA921" s="207">
        <v>39</v>
      </c>
      <c r="AB921" s="207">
        <v>38</v>
      </c>
      <c r="AC921" s="207">
        <v>38</v>
      </c>
      <c r="AD921" s="207">
        <v>31</v>
      </c>
      <c r="AE921" s="207">
        <v>59</v>
      </c>
      <c r="AF921" s="207">
        <v>34</v>
      </c>
      <c r="AG921" s="207">
        <v>27</v>
      </c>
      <c r="AH921" s="207">
        <v>0</v>
      </c>
      <c r="AI921" s="207">
        <v>13</v>
      </c>
      <c r="AJ921" s="207">
        <v>23</v>
      </c>
    </row>
    <row r="922" spans="1:36" s="39" customFormat="1" ht="10.199999999999999" x14ac:dyDescent="0.2">
      <c r="A922" s="39" t="s">
        <v>92</v>
      </c>
      <c r="B922" s="39" t="s">
        <v>110</v>
      </c>
      <c r="C922" s="39" t="s">
        <v>111</v>
      </c>
      <c r="D922" s="14" t="s">
        <v>338</v>
      </c>
      <c r="E922" s="39">
        <v>0</v>
      </c>
      <c r="F922" s="39">
        <v>0</v>
      </c>
      <c r="H922" s="39">
        <v>0</v>
      </c>
      <c r="I922" s="39">
        <v>2</v>
      </c>
      <c r="J922" s="39">
        <v>2</v>
      </c>
      <c r="K922" s="39">
        <v>2</v>
      </c>
      <c r="L922" s="39">
        <v>2</v>
      </c>
      <c r="M922" s="39">
        <v>0</v>
      </c>
      <c r="N922" s="39">
        <v>0</v>
      </c>
      <c r="O922" s="39">
        <v>0</v>
      </c>
      <c r="P922" s="39">
        <v>0</v>
      </c>
      <c r="Q922" s="39">
        <v>2</v>
      </c>
      <c r="R922" s="39">
        <v>2</v>
      </c>
      <c r="S922" s="39">
        <v>0</v>
      </c>
      <c r="T922" s="39">
        <v>0</v>
      </c>
      <c r="U922" s="39">
        <v>0</v>
      </c>
      <c r="V922" s="39">
        <v>0</v>
      </c>
      <c r="W922" s="39">
        <v>0</v>
      </c>
      <c r="X922" s="39">
        <v>0</v>
      </c>
      <c r="Y922" s="39">
        <v>3</v>
      </c>
      <c r="Z922" s="39">
        <v>3</v>
      </c>
      <c r="AA922" s="39">
        <v>3</v>
      </c>
      <c r="AB922" s="39">
        <v>3</v>
      </c>
      <c r="AC922" s="39">
        <v>2</v>
      </c>
      <c r="AD922" s="39">
        <v>2</v>
      </c>
      <c r="AE922" s="39">
        <v>0</v>
      </c>
      <c r="AF922" s="39">
        <v>1</v>
      </c>
      <c r="AG922" s="39">
        <v>0</v>
      </c>
      <c r="AH922" s="39">
        <v>0</v>
      </c>
      <c r="AI922" s="39">
        <v>0</v>
      </c>
      <c r="AJ922" s="39">
        <v>2</v>
      </c>
    </row>
    <row r="923" spans="1:36" s="39" customFormat="1" ht="10.199999999999999" x14ac:dyDescent="0.2">
      <c r="A923" s="39" t="s">
        <v>92</v>
      </c>
      <c r="B923" s="39" t="s">
        <v>110</v>
      </c>
      <c r="C923" s="39" t="s">
        <v>111</v>
      </c>
      <c r="D923" s="14" t="s">
        <v>460</v>
      </c>
      <c r="E923" s="39">
        <v>0</v>
      </c>
      <c r="F923" s="39">
        <v>0</v>
      </c>
      <c r="H923" s="39">
        <v>0</v>
      </c>
      <c r="I923" s="39">
        <v>1</v>
      </c>
      <c r="J923" s="39">
        <v>1</v>
      </c>
      <c r="K923" s="39">
        <v>1</v>
      </c>
      <c r="L923" s="39">
        <v>1</v>
      </c>
      <c r="M923" s="39">
        <v>1</v>
      </c>
      <c r="N923" s="39">
        <v>1</v>
      </c>
      <c r="O923" s="39">
        <v>1</v>
      </c>
      <c r="P923" s="39">
        <v>1</v>
      </c>
      <c r="Q923" s="39">
        <v>1</v>
      </c>
      <c r="R923" s="39">
        <v>1</v>
      </c>
      <c r="S923" s="39">
        <v>0</v>
      </c>
      <c r="T923" s="39">
        <v>0</v>
      </c>
      <c r="U923" s="39">
        <v>0</v>
      </c>
      <c r="V923" s="39">
        <v>0</v>
      </c>
      <c r="W923" s="39">
        <v>0</v>
      </c>
      <c r="X923" s="39">
        <v>0</v>
      </c>
      <c r="Y923" s="39">
        <v>2</v>
      </c>
      <c r="Z923" s="39">
        <v>1</v>
      </c>
      <c r="AA923" s="39">
        <v>1</v>
      </c>
      <c r="AB923" s="39">
        <v>1</v>
      </c>
      <c r="AC923" s="39">
        <v>1</v>
      </c>
      <c r="AD923" s="39">
        <v>1</v>
      </c>
      <c r="AE923" s="39">
        <v>0</v>
      </c>
      <c r="AF923" s="39">
        <v>0</v>
      </c>
      <c r="AG923" s="39">
        <v>7</v>
      </c>
      <c r="AH923" s="39">
        <v>0</v>
      </c>
      <c r="AI923" s="39">
        <v>0</v>
      </c>
      <c r="AJ923" s="39">
        <v>1</v>
      </c>
    </row>
    <row r="924" spans="1:36" s="39" customFormat="1" ht="10.199999999999999" x14ac:dyDescent="0.2">
      <c r="A924" s="39" t="s">
        <v>92</v>
      </c>
      <c r="B924" s="39" t="s">
        <v>110</v>
      </c>
      <c r="C924" s="39" t="s">
        <v>111</v>
      </c>
      <c r="D924" s="14" t="s">
        <v>478</v>
      </c>
      <c r="E924" s="39">
        <v>0</v>
      </c>
      <c r="F924" s="39">
        <v>0</v>
      </c>
      <c r="H924" s="39">
        <v>0</v>
      </c>
      <c r="I924" s="39">
        <v>0</v>
      </c>
      <c r="J924" s="39">
        <v>0</v>
      </c>
      <c r="K924" s="39">
        <v>0</v>
      </c>
      <c r="L924" s="39">
        <v>0</v>
      </c>
      <c r="M924" s="39">
        <v>2</v>
      </c>
      <c r="N924" s="39">
        <v>2</v>
      </c>
      <c r="O924" s="39">
        <v>2</v>
      </c>
      <c r="P924" s="39">
        <v>2</v>
      </c>
      <c r="Q924" s="39">
        <v>0</v>
      </c>
      <c r="R924" s="39">
        <v>0</v>
      </c>
      <c r="S924" s="39">
        <v>0</v>
      </c>
      <c r="T924" s="39">
        <v>0</v>
      </c>
      <c r="U924" s="39">
        <v>1</v>
      </c>
      <c r="V924" s="39">
        <v>1</v>
      </c>
      <c r="W924" s="39">
        <v>1</v>
      </c>
      <c r="X924" s="39">
        <v>0</v>
      </c>
      <c r="Y924" s="39">
        <v>1</v>
      </c>
      <c r="Z924" s="39">
        <v>1</v>
      </c>
      <c r="AA924" s="39">
        <v>1</v>
      </c>
      <c r="AB924" s="39">
        <v>1</v>
      </c>
      <c r="AC924" s="39">
        <v>2</v>
      </c>
      <c r="AD924" s="39">
        <v>2</v>
      </c>
      <c r="AE924" s="39">
        <v>2</v>
      </c>
      <c r="AF924" s="39">
        <v>0</v>
      </c>
      <c r="AG924" s="39">
        <v>1</v>
      </c>
      <c r="AH924" s="39">
        <v>0</v>
      </c>
      <c r="AI924" s="39">
        <v>0</v>
      </c>
      <c r="AJ924" s="39">
        <v>0</v>
      </c>
    </row>
    <row r="925" spans="1:36" s="39" customFormat="1" ht="10.199999999999999" x14ac:dyDescent="0.2">
      <c r="A925" s="39" t="s">
        <v>92</v>
      </c>
      <c r="B925" s="39" t="s">
        <v>110</v>
      </c>
      <c r="C925" s="39" t="s">
        <v>111</v>
      </c>
      <c r="D925" s="14" t="s">
        <v>721</v>
      </c>
      <c r="E925" s="39">
        <v>0</v>
      </c>
      <c r="F925" s="39">
        <v>0</v>
      </c>
      <c r="H925" s="39">
        <v>0</v>
      </c>
      <c r="I925" s="39">
        <v>1</v>
      </c>
      <c r="J925" s="39">
        <v>1</v>
      </c>
      <c r="K925" s="39">
        <v>1</v>
      </c>
      <c r="L925" s="39">
        <v>1</v>
      </c>
      <c r="M925" s="39">
        <v>0</v>
      </c>
      <c r="N925" s="39">
        <v>0</v>
      </c>
      <c r="O925" s="39">
        <v>0</v>
      </c>
      <c r="P925" s="39">
        <v>0</v>
      </c>
      <c r="Q925" s="39">
        <v>1</v>
      </c>
      <c r="R925" s="39">
        <v>1</v>
      </c>
      <c r="S925" s="39">
        <v>0</v>
      </c>
      <c r="T925" s="39">
        <v>0</v>
      </c>
      <c r="U925" s="39">
        <v>1</v>
      </c>
      <c r="V925" s="39">
        <v>1</v>
      </c>
      <c r="W925" s="39">
        <v>1</v>
      </c>
      <c r="X925" s="39">
        <v>0</v>
      </c>
      <c r="Y925" s="39">
        <v>0</v>
      </c>
      <c r="Z925" s="39">
        <v>3</v>
      </c>
      <c r="AA925" s="39">
        <v>3</v>
      </c>
      <c r="AB925" s="39">
        <v>3</v>
      </c>
      <c r="AC925" s="39">
        <v>0</v>
      </c>
      <c r="AD925" s="39">
        <v>0</v>
      </c>
      <c r="AE925" s="39">
        <v>0</v>
      </c>
      <c r="AF925" s="39">
        <v>0</v>
      </c>
      <c r="AG925" s="39">
        <v>30</v>
      </c>
      <c r="AH925" s="39">
        <v>0</v>
      </c>
      <c r="AI925" s="39">
        <v>0</v>
      </c>
      <c r="AJ925" s="39">
        <v>0</v>
      </c>
    </row>
    <row r="926" spans="1:36" s="39" customFormat="1" ht="10.199999999999999" x14ac:dyDescent="0.3">
      <c r="A926" s="39" t="s">
        <v>92</v>
      </c>
      <c r="B926" s="39" t="s">
        <v>110</v>
      </c>
      <c r="C926" s="207" t="s">
        <v>638</v>
      </c>
      <c r="D926" s="207"/>
      <c r="E926" s="207">
        <v>0</v>
      </c>
      <c r="F926" s="207">
        <v>0</v>
      </c>
      <c r="G926" s="207"/>
      <c r="H926" s="207">
        <v>0</v>
      </c>
      <c r="I926" s="207">
        <v>4</v>
      </c>
      <c r="J926" s="207">
        <v>4</v>
      </c>
      <c r="K926" s="207">
        <v>4</v>
      </c>
      <c r="L926" s="207">
        <v>4</v>
      </c>
      <c r="M926" s="207">
        <v>3</v>
      </c>
      <c r="N926" s="207">
        <v>3</v>
      </c>
      <c r="O926" s="207">
        <v>3</v>
      </c>
      <c r="P926" s="207">
        <v>3</v>
      </c>
      <c r="Q926" s="207">
        <v>4</v>
      </c>
      <c r="R926" s="207">
        <v>4</v>
      </c>
      <c r="S926" s="207">
        <v>0</v>
      </c>
      <c r="T926" s="207">
        <v>0</v>
      </c>
      <c r="U926" s="207">
        <v>2</v>
      </c>
      <c r="V926" s="207">
        <v>2</v>
      </c>
      <c r="W926" s="207">
        <v>2</v>
      </c>
      <c r="X926" s="207">
        <v>0</v>
      </c>
      <c r="Y926" s="207">
        <v>6</v>
      </c>
      <c r="Z926" s="207">
        <v>8</v>
      </c>
      <c r="AA926" s="207">
        <v>8</v>
      </c>
      <c r="AB926" s="207">
        <v>8</v>
      </c>
      <c r="AC926" s="207">
        <v>5</v>
      </c>
      <c r="AD926" s="207">
        <v>5</v>
      </c>
      <c r="AE926" s="207">
        <v>2</v>
      </c>
      <c r="AF926" s="207">
        <v>1</v>
      </c>
      <c r="AG926" s="207">
        <v>38</v>
      </c>
      <c r="AH926" s="207">
        <v>0</v>
      </c>
      <c r="AI926" s="207">
        <v>0</v>
      </c>
      <c r="AJ926" s="207">
        <v>3</v>
      </c>
    </row>
    <row r="927" spans="1:36" s="39" customFormat="1" ht="10.199999999999999" x14ac:dyDescent="0.3">
      <c r="A927" s="39" t="s">
        <v>92</v>
      </c>
      <c r="B927" s="208" t="s">
        <v>344</v>
      </c>
      <c r="C927" s="208"/>
      <c r="D927" s="208"/>
      <c r="E927" s="208">
        <v>0</v>
      </c>
      <c r="F927" s="208">
        <v>1</v>
      </c>
      <c r="G927" s="208"/>
      <c r="H927" s="208">
        <v>4</v>
      </c>
      <c r="I927" s="208">
        <v>72</v>
      </c>
      <c r="J927" s="208">
        <v>73</v>
      </c>
      <c r="K927" s="208">
        <v>73</v>
      </c>
      <c r="L927" s="208">
        <v>73</v>
      </c>
      <c r="M927" s="208">
        <v>85</v>
      </c>
      <c r="N927" s="208">
        <v>86</v>
      </c>
      <c r="O927" s="208">
        <v>83</v>
      </c>
      <c r="P927" s="208">
        <v>87</v>
      </c>
      <c r="Q927" s="208">
        <v>98</v>
      </c>
      <c r="R927" s="208">
        <v>99</v>
      </c>
      <c r="S927" s="208">
        <v>0</v>
      </c>
      <c r="T927" s="208">
        <v>0</v>
      </c>
      <c r="U927" s="208">
        <v>89</v>
      </c>
      <c r="V927" s="208">
        <v>92</v>
      </c>
      <c r="W927" s="208">
        <v>90</v>
      </c>
      <c r="X927" s="208">
        <v>0</v>
      </c>
      <c r="Y927" s="208">
        <v>76</v>
      </c>
      <c r="Z927" s="208">
        <v>82</v>
      </c>
      <c r="AA927" s="208">
        <v>90</v>
      </c>
      <c r="AB927" s="208">
        <v>85</v>
      </c>
      <c r="AC927" s="208">
        <v>86</v>
      </c>
      <c r="AD927" s="208">
        <v>67</v>
      </c>
      <c r="AE927" s="208">
        <v>73</v>
      </c>
      <c r="AF927" s="208">
        <v>38</v>
      </c>
      <c r="AG927" s="208">
        <v>120</v>
      </c>
      <c r="AH927" s="208">
        <v>0</v>
      </c>
      <c r="AI927" s="208">
        <v>19</v>
      </c>
      <c r="AJ927" s="208">
        <v>51</v>
      </c>
    </row>
    <row r="928" spans="1:36" s="39" customFormat="1" ht="10.199999999999999" x14ac:dyDescent="0.3">
      <c r="A928" s="125" t="s">
        <v>359</v>
      </c>
      <c r="B928" s="125"/>
      <c r="C928" s="125"/>
      <c r="D928" s="125"/>
      <c r="E928" s="125">
        <v>498</v>
      </c>
      <c r="F928" s="125">
        <v>25</v>
      </c>
      <c r="G928" s="125"/>
      <c r="H928" s="125">
        <v>562</v>
      </c>
      <c r="I928" s="125">
        <v>1154</v>
      </c>
      <c r="J928" s="125">
        <v>1160</v>
      </c>
      <c r="K928" s="125">
        <v>1146</v>
      </c>
      <c r="L928" s="125">
        <v>1153</v>
      </c>
      <c r="M928" s="125">
        <v>1372</v>
      </c>
      <c r="N928" s="125">
        <v>1337</v>
      </c>
      <c r="O928" s="125">
        <v>1379</v>
      </c>
      <c r="P928" s="125">
        <v>1399</v>
      </c>
      <c r="Q928" s="125">
        <v>1343</v>
      </c>
      <c r="R928" s="125">
        <v>1348</v>
      </c>
      <c r="S928" s="125">
        <v>6</v>
      </c>
      <c r="T928" s="125">
        <v>0</v>
      </c>
      <c r="U928" s="125">
        <v>1268</v>
      </c>
      <c r="V928" s="125">
        <v>1345</v>
      </c>
      <c r="W928" s="125">
        <v>1347</v>
      </c>
      <c r="X928" s="125">
        <v>0</v>
      </c>
      <c r="Y928" s="125">
        <v>1541</v>
      </c>
      <c r="Z928" s="125">
        <v>1100</v>
      </c>
      <c r="AA928" s="125">
        <v>1284</v>
      </c>
      <c r="AB928" s="125">
        <v>1190</v>
      </c>
      <c r="AC928" s="125">
        <v>946</v>
      </c>
      <c r="AD928" s="125">
        <v>762</v>
      </c>
      <c r="AE928" s="125">
        <v>635</v>
      </c>
      <c r="AF928" s="125">
        <v>147</v>
      </c>
      <c r="AG928" s="125">
        <v>2864</v>
      </c>
      <c r="AH928" s="125">
        <v>0</v>
      </c>
      <c r="AI928" s="125">
        <v>178</v>
      </c>
      <c r="AJ928" s="125">
        <v>746</v>
      </c>
    </row>
    <row r="929" spans="1:36" s="39" customFormat="1" ht="10.199999999999999" x14ac:dyDescent="0.2">
      <c r="A929" s="39" t="s">
        <v>90</v>
      </c>
      <c r="B929" s="14" t="s">
        <v>34</v>
      </c>
      <c r="C929" s="14" t="s">
        <v>89</v>
      </c>
      <c r="D929" s="14" t="s">
        <v>338</v>
      </c>
      <c r="E929" s="39">
        <v>258</v>
      </c>
      <c r="F929" s="39">
        <v>0</v>
      </c>
      <c r="H929" s="39">
        <v>265</v>
      </c>
      <c r="I929" s="39">
        <v>3</v>
      </c>
      <c r="J929" s="39">
        <v>3</v>
      </c>
      <c r="K929" s="39">
        <v>2</v>
      </c>
      <c r="L929" s="39">
        <v>3</v>
      </c>
      <c r="M929" s="39">
        <v>9</v>
      </c>
      <c r="N929" s="39">
        <v>8</v>
      </c>
      <c r="O929" s="39">
        <v>8</v>
      </c>
      <c r="P929" s="39">
        <v>8</v>
      </c>
      <c r="Q929" s="39">
        <v>2</v>
      </c>
      <c r="R929" s="39">
        <v>1</v>
      </c>
      <c r="S929" s="39">
        <v>0</v>
      </c>
      <c r="T929" s="39">
        <v>0</v>
      </c>
      <c r="U929" s="39">
        <v>2</v>
      </c>
      <c r="V929" s="39">
        <v>2</v>
      </c>
      <c r="W929" s="39">
        <v>3</v>
      </c>
      <c r="X929" s="39">
        <v>0</v>
      </c>
      <c r="Y929" s="39">
        <v>1</v>
      </c>
      <c r="Z929" s="39">
        <v>1</v>
      </c>
      <c r="AA929" s="39">
        <v>2</v>
      </c>
      <c r="AB929" s="39">
        <v>1</v>
      </c>
      <c r="AC929" s="39">
        <v>2</v>
      </c>
      <c r="AD929" s="39">
        <v>0</v>
      </c>
      <c r="AE929" s="39">
        <v>0</v>
      </c>
      <c r="AF929" s="39">
        <v>0</v>
      </c>
      <c r="AG929" s="39">
        <v>1</v>
      </c>
      <c r="AH929" s="39">
        <v>0</v>
      </c>
      <c r="AI929" s="39">
        <v>0</v>
      </c>
      <c r="AJ929" s="39">
        <v>2</v>
      </c>
    </row>
    <row r="930" spans="1:36" s="39" customFormat="1" ht="10.199999999999999" x14ac:dyDescent="0.2">
      <c r="A930" s="39" t="s">
        <v>90</v>
      </c>
      <c r="B930" s="14" t="s">
        <v>34</v>
      </c>
      <c r="C930" s="14" t="s">
        <v>89</v>
      </c>
      <c r="D930" s="14" t="s">
        <v>460</v>
      </c>
      <c r="E930" s="39">
        <v>260</v>
      </c>
      <c r="F930" s="39">
        <v>0</v>
      </c>
      <c r="H930" s="39">
        <v>266</v>
      </c>
      <c r="I930" s="39">
        <v>5</v>
      </c>
      <c r="J930" s="39">
        <v>5</v>
      </c>
      <c r="K930" s="39">
        <v>6</v>
      </c>
      <c r="L930" s="39">
        <v>5</v>
      </c>
      <c r="M930" s="39">
        <v>10</v>
      </c>
      <c r="N930" s="39">
        <v>9</v>
      </c>
      <c r="O930" s="39">
        <v>8</v>
      </c>
      <c r="P930" s="39">
        <v>9</v>
      </c>
      <c r="Q930" s="39">
        <v>1</v>
      </c>
      <c r="R930" s="39">
        <v>1</v>
      </c>
      <c r="S930" s="39">
        <v>0</v>
      </c>
      <c r="T930" s="39">
        <v>0</v>
      </c>
      <c r="U930" s="39">
        <v>4</v>
      </c>
      <c r="V930" s="39">
        <v>4</v>
      </c>
      <c r="W930" s="39">
        <v>5</v>
      </c>
      <c r="X930" s="39">
        <v>0</v>
      </c>
      <c r="Y930" s="39">
        <v>2</v>
      </c>
      <c r="Z930" s="39">
        <v>0</v>
      </c>
      <c r="AA930" s="39">
        <v>0</v>
      </c>
      <c r="AB930" s="39">
        <v>0</v>
      </c>
      <c r="AC930" s="39">
        <v>2</v>
      </c>
      <c r="AD930" s="39">
        <v>1</v>
      </c>
      <c r="AE930" s="39">
        <v>0</v>
      </c>
      <c r="AF930" s="39">
        <v>0</v>
      </c>
      <c r="AG930" s="39">
        <v>0</v>
      </c>
      <c r="AH930" s="39">
        <v>0</v>
      </c>
      <c r="AI930" s="39">
        <v>0</v>
      </c>
      <c r="AJ930" s="39">
        <v>3</v>
      </c>
    </row>
    <row r="931" spans="1:36" s="39" customFormat="1" ht="10.199999999999999" x14ac:dyDescent="0.2">
      <c r="A931" s="39" t="s">
        <v>90</v>
      </c>
      <c r="B931" s="14" t="s">
        <v>34</v>
      </c>
      <c r="C931" s="14" t="s">
        <v>89</v>
      </c>
      <c r="D931" s="14" t="s">
        <v>478</v>
      </c>
      <c r="E931" s="39">
        <v>265</v>
      </c>
      <c r="F931" s="39">
        <v>1</v>
      </c>
      <c r="H931" s="39">
        <v>273</v>
      </c>
      <c r="I931" s="39">
        <v>7</v>
      </c>
      <c r="J931" s="39">
        <v>7</v>
      </c>
      <c r="K931" s="39">
        <v>7</v>
      </c>
      <c r="L931" s="39">
        <v>7</v>
      </c>
      <c r="M931" s="39">
        <v>3</v>
      </c>
      <c r="N931" s="39">
        <v>4</v>
      </c>
      <c r="O931" s="39">
        <v>4</v>
      </c>
      <c r="P931" s="39">
        <v>4</v>
      </c>
      <c r="Q931" s="39">
        <v>4</v>
      </c>
      <c r="R931" s="39">
        <v>4</v>
      </c>
      <c r="S931" s="39">
        <v>0</v>
      </c>
      <c r="T931" s="39">
        <v>0</v>
      </c>
      <c r="U931" s="39">
        <v>1</v>
      </c>
      <c r="V931" s="39">
        <v>1</v>
      </c>
      <c r="W931" s="39">
        <v>1</v>
      </c>
      <c r="X931" s="39">
        <v>0</v>
      </c>
      <c r="Y931" s="39">
        <v>0</v>
      </c>
      <c r="Z931" s="39">
        <v>0</v>
      </c>
      <c r="AA931" s="39">
        <v>0</v>
      </c>
      <c r="AB931" s="39">
        <v>0</v>
      </c>
      <c r="AC931" s="39">
        <v>2</v>
      </c>
      <c r="AD931" s="39">
        <v>2</v>
      </c>
      <c r="AE931" s="39">
        <v>1</v>
      </c>
      <c r="AF931" s="39">
        <v>0</v>
      </c>
      <c r="AG931" s="39">
        <v>0</v>
      </c>
      <c r="AH931" s="39">
        <v>0</v>
      </c>
      <c r="AI931" s="39">
        <v>4</v>
      </c>
      <c r="AJ931" s="39">
        <v>19</v>
      </c>
    </row>
    <row r="932" spans="1:36" s="39" customFormat="1" ht="10.199999999999999" x14ac:dyDescent="0.2">
      <c r="A932" s="39" t="s">
        <v>90</v>
      </c>
      <c r="B932" s="14" t="s">
        <v>34</v>
      </c>
      <c r="C932" s="14" t="s">
        <v>89</v>
      </c>
      <c r="D932" s="14" t="s">
        <v>721</v>
      </c>
      <c r="E932" s="39">
        <v>134</v>
      </c>
      <c r="F932" s="39">
        <v>1</v>
      </c>
      <c r="H932" s="39">
        <v>136</v>
      </c>
      <c r="I932" s="39">
        <v>6</v>
      </c>
      <c r="J932" s="39">
        <v>6</v>
      </c>
      <c r="K932" s="39">
        <v>6</v>
      </c>
      <c r="L932" s="39">
        <v>7</v>
      </c>
      <c r="M932" s="39">
        <v>4</v>
      </c>
      <c r="N932" s="39">
        <v>3</v>
      </c>
      <c r="O932" s="39">
        <v>4</v>
      </c>
      <c r="P932" s="39">
        <v>4</v>
      </c>
      <c r="Q932" s="39">
        <v>4</v>
      </c>
      <c r="R932" s="39">
        <v>5</v>
      </c>
      <c r="S932" s="39">
        <v>0</v>
      </c>
      <c r="T932" s="39">
        <v>0</v>
      </c>
      <c r="U932" s="39">
        <v>0</v>
      </c>
      <c r="V932" s="39">
        <v>0</v>
      </c>
      <c r="W932" s="39">
        <v>0</v>
      </c>
      <c r="X932" s="39">
        <v>0</v>
      </c>
      <c r="Y932" s="39">
        <v>0</v>
      </c>
      <c r="Z932" s="39">
        <v>0</v>
      </c>
      <c r="AA932" s="39">
        <v>0</v>
      </c>
      <c r="AB932" s="39">
        <v>0</v>
      </c>
      <c r="AC932" s="39">
        <v>1</v>
      </c>
      <c r="AD932" s="39">
        <v>1</v>
      </c>
      <c r="AE932" s="39">
        <v>0</v>
      </c>
      <c r="AF932" s="39">
        <v>0</v>
      </c>
      <c r="AG932" s="39">
        <v>0</v>
      </c>
      <c r="AH932" s="39">
        <v>0</v>
      </c>
      <c r="AI932" s="39">
        <v>0</v>
      </c>
      <c r="AJ932" s="39">
        <v>4</v>
      </c>
    </row>
    <row r="933" spans="1:36" s="39" customFormat="1" ht="10.199999999999999" x14ac:dyDescent="0.2">
      <c r="A933" s="39" t="s">
        <v>90</v>
      </c>
      <c r="B933" s="14" t="s">
        <v>34</v>
      </c>
      <c r="C933" s="187" t="s">
        <v>479</v>
      </c>
      <c r="D933" s="187"/>
      <c r="E933" s="207">
        <v>917</v>
      </c>
      <c r="F933" s="207">
        <v>2</v>
      </c>
      <c r="G933" s="207"/>
      <c r="H933" s="207">
        <v>940</v>
      </c>
      <c r="I933" s="207">
        <v>21</v>
      </c>
      <c r="J933" s="207">
        <v>21</v>
      </c>
      <c r="K933" s="207">
        <v>21</v>
      </c>
      <c r="L933" s="207">
        <v>22</v>
      </c>
      <c r="M933" s="207">
        <v>26</v>
      </c>
      <c r="N933" s="207">
        <v>24</v>
      </c>
      <c r="O933" s="207">
        <v>24</v>
      </c>
      <c r="P933" s="207">
        <v>25</v>
      </c>
      <c r="Q933" s="207">
        <v>11</v>
      </c>
      <c r="R933" s="207">
        <v>11</v>
      </c>
      <c r="S933" s="207">
        <v>0</v>
      </c>
      <c r="T933" s="207">
        <v>0</v>
      </c>
      <c r="U933" s="207">
        <v>7</v>
      </c>
      <c r="V933" s="207">
        <v>7</v>
      </c>
      <c r="W933" s="207">
        <v>9</v>
      </c>
      <c r="X933" s="207">
        <v>0</v>
      </c>
      <c r="Y933" s="207">
        <v>3</v>
      </c>
      <c r="Z933" s="207">
        <v>1</v>
      </c>
      <c r="AA933" s="207">
        <v>2</v>
      </c>
      <c r="AB933" s="207">
        <v>1</v>
      </c>
      <c r="AC933" s="207">
        <v>7</v>
      </c>
      <c r="AD933" s="207">
        <v>4</v>
      </c>
      <c r="AE933" s="207">
        <v>1</v>
      </c>
      <c r="AF933" s="207">
        <v>0</v>
      </c>
      <c r="AG933" s="207">
        <v>1</v>
      </c>
      <c r="AH933" s="207">
        <v>0</v>
      </c>
      <c r="AI933" s="207">
        <v>4</v>
      </c>
      <c r="AJ933" s="207">
        <v>28</v>
      </c>
    </row>
    <row r="934" spans="1:36" s="39" customFormat="1" ht="10.199999999999999" x14ac:dyDescent="0.2">
      <c r="A934" s="39" t="s">
        <v>90</v>
      </c>
      <c r="B934" s="14" t="s">
        <v>34</v>
      </c>
      <c r="C934" s="14" t="s">
        <v>216</v>
      </c>
      <c r="D934" s="14" t="s">
        <v>338</v>
      </c>
      <c r="E934" s="39">
        <v>117</v>
      </c>
      <c r="F934" s="39">
        <v>5</v>
      </c>
      <c r="H934" s="39">
        <v>118</v>
      </c>
      <c r="I934" s="39">
        <v>14</v>
      </c>
      <c r="J934" s="39">
        <v>13</v>
      </c>
      <c r="K934" s="39">
        <v>13</v>
      </c>
      <c r="L934" s="39">
        <v>11</v>
      </c>
      <c r="M934" s="39">
        <v>12</v>
      </c>
      <c r="N934" s="39">
        <v>14</v>
      </c>
      <c r="O934" s="39">
        <v>10</v>
      </c>
      <c r="P934" s="39">
        <v>4</v>
      </c>
      <c r="Q934" s="39">
        <v>0</v>
      </c>
      <c r="R934" s="39">
        <v>2</v>
      </c>
      <c r="S934" s="39">
        <v>0</v>
      </c>
      <c r="T934" s="39">
        <v>0</v>
      </c>
      <c r="U934" s="39">
        <v>2</v>
      </c>
      <c r="V934" s="39">
        <v>1</v>
      </c>
      <c r="W934" s="39">
        <v>6</v>
      </c>
      <c r="X934" s="39">
        <v>0</v>
      </c>
      <c r="Y934" s="39">
        <v>2</v>
      </c>
      <c r="Z934" s="39">
        <v>0</v>
      </c>
      <c r="AA934" s="39">
        <v>0</v>
      </c>
      <c r="AB934" s="39">
        <v>0</v>
      </c>
      <c r="AC934" s="39">
        <v>1</v>
      </c>
      <c r="AD934" s="39">
        <v>1</v>
      </c>
      <c r="AE934" s="39">
        <v>0</v>
      </c>
      <c r="AF934" s="39">
        <v>0</v>
      </c>
      <c r="AG934" s="39">
        <v>0</v>
      </c>
      <c r="AH934" s="39">
        <v>0</v>
      </c>
      <c r="AI934" s="39">
        <v>2</v>
      </c>
      <c r="AJ934" s="39">
        <v>16</v>
      </c>
    </row>
    <row r="935" spans="1:36" s="39" customFormat="1" ht="10.199999999999999" x14ac:dyDescent="0.2">
      <c r="A935" s="39" t="s">
        <v>90</v>
      </c>
      <c r="B935" s="14" t="s">
        <v>34</v>
      </c>
      <c r="C935" s="14" t="s">
        <v>216</v>
      </c>
      <c r="D935" s="14" t="s">
        <v>460</v>
      </c>
      <c r="E935" s="39">
        <v>114</v>
      </c>
      <c r="F935" s="39">
        <v>3</v>
      </c>
      <c r="H935" s="39">
        <v>117</v>
      </c>
      <c r="I935" s="39">
        <v>15</v>
      </c>
      <c r="J935" s="39">
        <v>16</v>
      </c>
      <c r="K935" s="39">
        <v>15</v>
      </c>
      <c r="L935" s="39">
        <v>9</v>
      </c>
      <c r="M935" s="39">
        <v>9</v>
      </c>
      <c r="N935" s="39">
        <v>8</v>
      </c>
      <c r="O935" s="39">
        <v>9</v>
      </c>
      <c r="P935" s="39">
        <v>10</v>
      </c>
      <c r="Q935" s="39">
        <v>2</v>
      </c>
      <c r="R935" s="39">
        <v>1</v>
      </c>
      <c r="S935" s="39">
        <v>0</v>
      </c>
      <c r="T935" s="39">
        <v>0</v>
      </c>
      <c r="U935" s="39">
        <v>3</v>
      </c>
      <c r="V935" s="39">
        <v>3</v>
      </c>
      <c r="W935" s="39">
        <v>1</v>
      </c>
      <c r="X935" s="39">
        <v>0</v>
      </c>
      <c r="Y935" s="39">
        <v>3</v>
      </c>
      <c r="Z935" s="39">
        <v>0</v>
      </c>
      <c r="AA935" s="39">
        <v>0</v>
      </c>
      <c r="AB935" s="39">
        <v>0</v>
      </c>
      <c r="AC935" s="39">
        <v>0</v>
      </c>
      <c r="AD935" s="39">
        <v>0</v>
      </c>
      <c r="AE935" s="39">
        <v>1</v>
      </c>
      <c r="AF935" s="39">
        <v>0</v>
      </c>
      <c r="AG935" s="39">
        <v>0</v>
      </c>
      <c r="AH935" s="39">
        <v>0</v>
      </c>
      <c r="AI935" s="39">
        <v>1</v>
      </c>
      <c r="AJ935" s="39">
        <v>7</v>
      </c>
    </row>
    <row r="936" spans="1:36" s="39" customFormat="1" ht="10.199999999999999" x14ac:dyDescent="0.2">
      <c r="A936" s="39" t="s">
        <v>90</v>
      </c>
      <c r="B936" s="14" t="s">
        <v>34</v>
      </c>
      <c r="C936" s="14" t="s">
        <v>216</v>
      </c>
      <c r="D936" s="14" t="s">
        <v>478</v>
      </c>
      <c r="E936" s="39">
        <v>137</v>
      </c>
      <c r="F936" s="39">
        <v>6</v>
      </c>
      <c r="H936" s="39">
        <v>138</v>
      </c>
      <c r="I936" s="39">
        <v>8</v>
      </c>
      <c r="J936" s="39">
        <v>9</v>
      </c>
      <c r="K936" s="39">
        <v>9</v>
      </c>
      <c r="L936" s="39">
        <v>4</v>
      </c>
      <c r="M936" s="39">
        <v>19</v>
      </c>
      <c r="N936" s="39">
        <v>19</v>
      </c>
      <c r="O936" s="39">
        <v>17</v>
      </c>
      <c r="P936" s="39">
        <v>13</v>
      </c>
      <c r="Q936" s="39">
        <v>5</v>
      </c>
      <c r="R936" s="39">
        <v>2</v>
      </c>
      <c r="S936" s="39">
        <v>0</v>
      </c>
      <c r="T936" s="39">
        <v>0</v>
      </c>
      <c r="U936" s="39">
        <v>3</v>
      </c>
      <c r="V936" s="39">
        <v>2</v>
      </c>
      <c r="W936" s="39">
        <v>1</v>
      </c>
      <c r="X936" s="39">
        <v>0</v>
      </c>
      <c r="Y936" s="39">
        <v>1</v>
      </c>
      <c r="Z936" s="39">
        <v>0</v>
      </c>
      <c r="AA936" s="39">
        <v>0</v>
      </c>
      <c r="AB936" s="39">
        <v>0</v>
      </c>
      <c r="AC936" s="39">
        <v>0</v>
      </c>
      <c r="AD936" s="39">
        <v>0</v>
      </c>
      <c r="AE936" s="39">
        <v>0</v>
      </c>
      <c r="AF936" s="39">
        <v>0</v>
      </c>
      <c r="AG936" s="39">
        <v>4</v>
      </c>
      <c r="AH936" s="39">
        <v>0</v>
      </c>
      <c r="AI936" s="39">
        <v>4</v>
      </c>
      <c r="AJ936" s="39">
        <v>17</v>
      </c>
    </row>
    <row r="937" spans="1:36" s="39" customFormat="1" ht="10.199999999999999" x14ac:dyDescent="0.2">
      <c r="A937" s="39" t="s">
        <v>90</v>
      </c>
      <c r="B937" s="14" t="s">
        <v>34</v>
      </c>
      <c r="C937" s="14" t="s">
        <v>216</v>
      </c>
      <c r="D937" s="14" t="s">
        <v>721</v>
      </c>
      <c r="E937" s="39">
        <v>92</v>
      </c>
      <c r="F937" s="39">
        <v>3</v>
      </c>
      <c r="H937" s="39">
        <v>93</v>
      </c>
      <c r="I937" s="39">
        <v>11</v>
      </c>
      <c r="J937" s="39">
        <v>11</v>
      </c>
      <c r="K937" s="39">
        <v>11</v>
      </c>
      <c r="L937" s="39">
        <v>2</v>
      </c>
      <c r="M937" s="39">
        <v>4</v>
      </c>
      <c r="N937" s="39">
        <v>5</v>
      </c>
      <c r="O937" s="39">
        <v>7</v>
      </c>
      <c r="P937" s="39">
        <v>6</v>
      </c>
      <c r="Q937" s="39">
        <v>3</v>
      </c>
      <c r="R937" s="39">
        <v>1</v>
      </c>
      <c r="S937" s="39">
        <v>0</v>
      </c>
      <c r="T937" s="39">
        <v>0</v>
      </c>
      <c r="U937" s="39">
        <v>1</v>
      </c>
      <c r="V937" s="39">
        <v>1</v>
      </c>
      <c r="W937" s="39">
        <v>0</v>
      </c>
      <c r="X937" s="39">
        <v>0</v>
      </c>
      <c r="Y937" s="39">
        <v>0</v>
      </c>
      <c r="Z937" s="39">
        <v>1</v>
      </c>
      <c r="AA937" s="39">
        <v>1</v>
      </c>
      <c r="AB937" s="39">
        <v>1</v>
      </c>
      <c r="AC937" s="39">
        <v>0</v>
      </c>
      <c r="AD937" s="39">
        <v>0</v>
      </c>
      <c r="AE937" s="39">
        <v>1</v>
      </c>
      <c r="AF937" s="39">
        <v>0</v>
      </c>
      <c r="AG937" s="39">
        <v>1</v>
      </c>
      <c r="AH937" s="39">
        <v>0</v>
      </c>
      <c r="AI937" s="39">
        <v>3</v>
      </c>
      <c r="AJ937" s="39">
        <v>7</v>
      </c>
    </row>
    <row r="938" spans="1:36" s="39" customFormat="1" ht="10.199999999999999" x14ac:dyDescent="0.2">
      <c r="A938" s="39" t="s">
        <v>90</v>
      </c>
      <c r="B938" s="14" t="s">
        <v>34</v>
      </c>
      <c r="C938" s="187" t="s">
        <v>480</v>
      </c>
      <c r="D938" s="187"/>
      <c r="E938" s="207">
        <v>460</v>
      </c>
      <c r="F938" s="207">
        <v>17</v>
      </c>
      <c r="G938" s="207"/>
      <c r="H938" s="207">
        <v>466</v>
      </c>
      <c r="I938" s="207">
        <v>48</v>
      </c>
      <c r="J938" s="207">
        <v>49</v>
      </c>
      <c r="K938" s="207">
        <v>48</v>
      </c>
      <c r="L938" s="207">
        <v>26</v>
      </c>
      <c r="M938" s="207">
        <v>44</v>
      </c>
      <c r="N938" s="207">
        <v>46</v>
      </c>
      <c r="O938" s="207">
        <v>43</v>
      </c>
      <c r="P938" s="207">
        <v>33</v>
      </c>
      <c r="Q938" s="207">
        <v>10</v>
      </c>
      <c r="R938" s="207">
        <v>6</v>
      </c>
      <c r="S938" s="207">
        <v>0</v>
      </c>
      <c r="T938" s="207">
        <v>0</v>
      </c>
      <c r="U938" s="207">
        <v>9</v>
      </c>
      <c r="V938" s="207">
        <v>7</v>
      </c>
      <c r="W938" s="207">
        <v>8</v>
      </c>
      <c r="X938" s="207">
        <v>0</v>
      </c>
      <c r="Y938" s="207">
        <v>6</v>
      </c>
      <c r="Z938" s="207">
        <v>1</v>
      </c>
      <c r="AA938" s="207">
        <v>1</v>
      </c>
      <c r="AB938" s="207">
        <v>1</v>
      </c>
      <c r="AC938" s="207">
        <v>1</v>
      </c>
      <c r="AD938" s="207">
        <v>1</v>
      </c>
      <c r="AE938" s="207">
        <v>2</v>
      </c>
      <c r="AF938" s="207">
        <v>0</v>
      </c>
      <c r="AG938" s="207">
        <v>5</v>
      </c>
      <c r="AH938" s="207">
        <v>0</v>
      </c>
      <c r="AI938" s="207">
        <v>10</v>
      </c>
      <c r="AJ938" s="207">
        <v>47</v>
      </c>
    </row>
    <row r="939" spans="1:36" s="39" customFormat="1" ht="10.199999999999999" x14ac:dyDescent="0.2">
      <c r="A939" s="39" t="s">
        <v>90</v>
      </c>
      <c r="B939" s="14" t="s">
        <v>34</v>
      </c>
      <c r="C939" s="14" t="s">
        <v>462</v>
      </c>
      <c r="D939" s="14" t="s">
        <v>338</v>
      </c>
      <c r="E939" s="39">
        <v>0</v>
      </c>
      <c r="F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2</v>
      </c>
      <c r="N939" s="39">
        <v>2</v>
      </c>
      <c r="O939" s="39">
        <v>2</v>
      </c>
      <c r="P939" s="39">
        <v>2</v>
      </c>
      <c r="Q939" s="39">
        <v>0</v>
      </c>
      <c r="R939" s="39">
        <v>0</v>
      </c>
      <c r="S939" s="39">
        <v>0</v>
      </c>
      <c r="T939" s="39">
        <v>0</v>
      </c>
      <c r="U939" s="39">
        <v>1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5</v>
      </c>
      <c r="AG939" s="39">
        <v>2</v>
      </c>
      <c r="AH939" s="39">
        <v>0</v>
      </c>
      <c r="AI939" s="39">
        <v>0</v>
      </c>
      <c r="AJ939" s="39">
        <v>3</v>
      </c>
    </row>
    <row r="940" spans="1:36" s="39" customFormat="1" ht="10.199999999999999" x14ac:dyDescent="0.2">
      <c r="A940" s="39" t="s">
        <v>90</v>
      </c>
      <c r="B940" s="14" t="s">
        <v>34</v>
      </c>
      <c r="C940" s="14" t="s">
        <v>462</v>
      </c>
      <c r="D940" s="14" t="s">
        <v>460</v>
      </c>
      <c r="E940" s="39">
        <v>0</v>
      </c>
      <c r="F940" s="39">
        <v>0</v>
      </c>
      <c r="H940" s="39">
        <v>0</v>
      </c>
      <c r="I940" s="39">
        <v>2</v>
      </c>
      <c r="J940" s="39">
        <v>2</v>
      </c>
      <c r="K940" s="39">
        <v>2</v>
      </c>
      <c r="L940" s="39">
        <v>2</v>
      </c>
      <c r="M940" s="39">
        <v>2</v>
      </c>
      <c r="N940" s="39">
        <v>2</v>
      </c>
      <c r="O940" s="39">
        <v>2</v>
      </c>
      <c r="P940" s="39">
        <v>2</v>
      </c>
      <c r="Q940" s="39">
        <v>1</v>
      </c>
      <c r="R940" s="39">
        <v>1</v>
      </c>
      <c r="S940" s="39">
        <v>0</v>
      </c>
      <c r="T940" s="39">
        <v>0</v>
      </c>
      <c r="U940" s="39">
        <v>1</v>
      </c>
      <c r="V940" s="39">
        <v>1</v>
      </c>
      <c r="W940" s="39">
        <v>0</v>
      </c>
      <c r="X940" s="39">
        <v>0</v>
      </c>
      <c r="Y940" s="39">
        <v>0</v>
      </c>
      <c r="Z940" s="39">
        <v>0</v>
      </c>
      <c r="AA940" s="39">
        <v>0</v>
      </c>
      <c r="AB940" s="39">
        <v>0</v>
      </c>
      <c r="AC940" s="39">
        <v>2</v>
      </c>
      <c r="AD940" s="39">
        <v>2</v>
      </c>
      <c r="AE940" s="39">
        <v>0</v>
      </c>
      <c r="AF940" s="39">
        <v>0</v>
      </c>
      <c r="AG940" s="39">
        <v>4</v>
      </c>
      <c r="AH940" s="39">
        <v>0</v>
      </c>
      <c r="AI940" s="39">
        <v>0</v>
      </c>
      <c r="AJ940" s="39">
        <v>1</v>
      </c>
    </row>
    <row r="941" spans="1:36" s="39" customFormat="1" ht="10.199999999999999" x14ac:dyDescent="0.2">
      <c r="A941" s="39" t="s">
        <v>90</v>
      </c>
      <c r="B941" s="14" t="s">
        <v>34</v>
      </c>
      <c r="C941" s="14" t="s">
        <v>462</v>
      </c>
      <c r="D941" s="14" t="s">
        <v>478</v>
      </c>
      <c r="E941" s="39">
        <v>0</v>
      </c>
      <c r="F941" s="39">
        <v>0</v>
      </c>
      <c r="H941" s="39">
        <v>0</v>
      </c>
      <c r="I941" s="39">
        <v>1</v>
      </c>
      <c r="J941" s="39">
        <v>1</v>
      </c>
      <c r="K941" s="39">
        <v>1</v>
      </c>
      <c r="L941" s="39">
        <v>1</v>
      </c>
      <c r="M941" s="39">
        <v>0</v>
      </c>
      <c r="N941" s="39">
        <v>0</v>
      </c>
      <c r="O941" s="39">
        <v>0</v>
      </c>
      <c r="P941" s="39">
        <v>0</v>
      </c>
      <c r="Q941" s="39">
        <v>1</v>
      </c>
      <c r="R941" s="39">
        <v>1</v>
      </c>
      <c r="S941" s="39">
        <v>0</v>
      </c>
      <c r="T941" s="39">
        <v>0</v>
      </c>
      <c r="U941" s="39">
        <v>1</v>
      </c>
      <c r="V941" s="39">
        <v>2</v>
      </c>
      <c r="W941" s="39">
        <v>0</v>
      </c>
      <c r="X941" s="39">
        <v>0</v>
      </c>
      <c r="Y941" s="39">
        <v>0</v>
      </c>
      <c r="Z941" s="39">
        <v>1</v>
      </c>
      <c r="AA941" s="39">
        <v>2</v>
      </c>
      <c r="AB941" s="39">
        <v>0</v>
      </c>
      <c r="AC941" s="39">
        <v>3</v>
      </c>
      <c r="AD941" s="39">
        <v>3</v>
      </c>
      <c r="AE941" s="39">
        <v>0</v>
      </c>
      <c r="AF941" s="39">
        <v>0</v>
      </c>
      <c r="AG941" s="39">
        <v>1</v>
      </c>
      <c r="AH941" s="39">
        <v>0</v>
      </c>
      <c r="AI941" s="39">
        <v>0</v>
      </c>
      <c r="AJ941" s="39">
        <v>1</v>
      </c>
    </row>
    <row r="942" spans="1:36" s="39" customFormat="1" ht="10.199999999999999" x14ac:dyDescent="0.2">
      <c r="A942" s="39" t="s">
        <v>90</v>
      </c>
      <c r="B942" s="14" t="s">
        <v>34</v>
      </c>
      <c r="C942" s="187" t="s">
        <v>639</v>
      </c>
      <c r="D942" s="187"/>
      <c r="E942" s="207">
        <v>0</v>
      </c>
      <c r="F942" s="207">
        <v>0</v>
      </c>
      <c r="G942" s="207"/>
      <c r="H942" s="207">
        <v>0</v>
      </c>
      <c r="I942" s="207">
        <v>3</v>
      </c>
      <c r="J942" s="207">
        <v>3</v>
      </c>
      <c r="K942" s="207">
        <v>3</v>
      </c>
      <c r="L942" s="207">
        <v>3</v>
      </c>
      <c r="M942" s="207">
        <v>4</v>
      </c>
      <c r="N942" s="207">
        <v>4</v>
      </c>
      <c r="O942" s="207">
        <v>4</v>
      </c>
      <c r="P942" s="207">
        <v>4</v>
      </c>
      <c r="Q942" s="207">
        <v>2</v>
      </c>
      <c r="R942" s="207">
        <v>2</v>
      </c>
      <c r="S942" s="207">
        <v>0</v>
      </c>
      <c r="T942" s="207">
        <v>0</v>
      </c>
      <c r="U942" s="207">
        <v>3</v>
      </c>
      <c r="V942" s="207">
        <v>3</v>
      </c>
      <c r="W942" s="207">
        <v>0</v>
      </c>
      <c r="X942" s="207">
        <v>0</v>
      </c>
      <c r="Y942" s="207">
        <v>0</v>
      </c>
      <c r="Z942" s="207">
        <v>1</v>
      </c>
      <c r="AA942" s="207">
        <v>2</v>
      </c>
      <c r="AB942" s="207">
        <v>0</v>
      </c>
      <c r="AC942" s="207">
        <v>5</v>
      </c>
      <c r="AD942" s="207">
        <v>5</v>
      </c>
      <c r="AE942" s="207">
        <v>0</v>
      </c>
      <c r="AF942" s="207">
        <v>5</v>
      </c>
      <c r="AG942" s="207">
        <v>7</v>
      </c>
      <c r="AH942" s="207">
        <v>0</v>
      </c>
      <c r="AI942" s="207">
        <v>0</v>
      </c>
      <c r="AJ942" s="207">
        <v>5</v>
      </c>
    </row>
    <row r="943" spans="1:36" s="39" customFormat="1" ht="10.199999999999999" x14ac:dyDescent="0.2">
      <c r="A943" s="39" t="s">
        <v>90</v>
      </c>
      <c r="B943" s="14" t="s">
        <v>34</v>
      </c>
      <c r="C943" s="14" t="s">
        <v>463</v>
      </c>
      <c r="D943" s="14" t="s">
        <v>338</v>
      </c>
      <c r="E943" s="39">
        <v>0</v>
      </c>
      <c r="F943" s="39">
        <v>0</v>
      </c>
      <c r="H943" s="39">
        <v>2</v>
      </c>
      <c r="I943" s="39">
        <v>61</v>
      </c>
      <c r="J943" s="39">
        <v>60</v>
      </c>
      <c r="K943" s="39">
        <v>59</v>
      </c>
      <c r="L943" s="39">
        <v>60</v>
      </c>
      <c r="M943" s="39">
        <v>80</v>
      </c>
      <c r="N943" s="39">
        <v>79</v>
      </c>
      <c r="O943" s="39">
        <v>79</v>
      </c>
      <c r="P943" s="39">
        <v>78</v>
      </c>
      <c r="Q943" s="39">
        <v>77</v>
      </c>
      <c r="R943" s="39">
        <v>79</v>
      </c>
      <c r="S943" s="39">
        <v>0</v>
      </c>
      <c r="T943" s="39">
        <v>0</v>
      </c>
      <c r="U943" s="39">
        <v>64</v>
      </c>
      <c r="V943" s="39">
        <v>63</v>
      </c>
      <c r="W943" s="39">
        <v>0</v>
      </c>
      <c r="X943" s="39">
        <v>0</v>
      </c>
      <c r="Y943" s="39">
        <v>0</v>
      </c>
      <c r="Z943" s="39">
        <v>57</v>
      </c>
      <c r="AA943" s="39">
        <v>58</v>
      </c>
      <c r="AB943" s="39">
        <v>57</v>
      </c>
      <c r="AC943" s="39">
        <v>52</v>
      </c>
      <c r="AD943" s="39">
        <v>43</v>
      </c>
      <c r="AE943" s="39">
        <v>5</v>
      </c>
      <c r="AF943" s="39">
        <v>0</v>
      </c>
      <c r="AG943" s="39">
        <v>72</v>
      </c>
      <c r="AH943" s="39">
        <v>0</v>
      </c>
      <c r="AI943" s="39">
        <v>0</v>
      </c>
      <c r="AJ943" s="39">
        <v>58</v>
      </c>
    </row>
    <row r="944" spans="1:36" s="39" customFormat="1" ht="10.199999999999999" x14ac:dyDescent="0.2">
      <c r="A944" s="39" t="s">
        <v>90</v>
      </c>
      <c r="B944" s="14" t="s">
        <v>34</v>
      </c>
      <c r="C944" s="14" t="s">
        <v>463</v>
      </c>
      <c r="D944" s="14" t="s">
        <v>460</v>
      </c>
      <c r="E944" s="39">
        <v>0</v>
      </c>
      <c r="F944" s="39">
        <v>0</v>
      </c>
      <c r="H944" s="39">
        <v>0</v>
      </c>
      <c r="I944" s="39">
        <v>50</v>
      </c>
      <c r="J944" s="39">
        <v>51</v>
      </c>
      <c r="K944" s="39">
        <v>50</v>
      </c>
      <c r="L944" s="39">
        <v>48</v>
      </c>
      <c r="M944" s="39">
        <v>54</v>
      </c>
      <c r="N944" s="39">
        <v>55</v>
      </c>
      <c r="O944" s="39">
        <v>55</v>
      </c>
      <c r="P944" s="39">
        <v>54</v>
      </c>
      <c r="Q944" s="39">
        <v>57</v>
      </c>
      <c r="R944" s="39">
        <v>55</v>
      </c>
      <c r="S944" s="39">
        <v>0</v>
      </c>
      <c r="T944" s="39">
        <v>0</v>
      </c>
      <c r="U944" s="39">
        <v>55</v>
      </c>
      <c r="V944" s="39">
        <v>55</v>
      </c>
      <c r="W944" s="39">
        <v>2</v>
      </c>
      <c r="X944" s="39">
        <v>0</v>
      </c>
      <c r="Y944" s="39">
        <v>0</v>
      </c>
      <c r="Z944" s="39">
        <v>37</v>
      </c>
      <c r="AA944" s="39">
        <v>52</v>
      </c>
      <c r="AB944" s="39">
        <v>57</v>
      </c>
      <c r="AC944" s="39">
        <v>40</v>
      </c>
      <c r="AD944" s="39">
        <v>27</v>
      </c>
      <c r="AE944" s="39">
        <v>22</v>
      </c>
      <c r="AF944" s="39">
        <v>0</v>
      </c>
      <c r="AG944" s="39">
        <v>109</v>
      </c>
      <c r="AH944" s="39">
        <v>0</v>
      </c>
      <c r="AI944" s="39">
        <v>0</v>
      </c>
      <c r="AJ944" s="39">
        <v>50</v>
      </c>
    </row>
    <row r="945" spans="1:36" s="14" customFormat="1" ht="10.199999999999999" x14ac:dyDescent="0.2">
      <c r="A945" s="39" t="s">
        <v>90</v>
      </c>
      <c r="B945" s="14" t="s">
        <v>34</v>
      </c>
      <c r="C945" s="14" t="s">
        <v>463</v>
      </c>
      <c r="D945" s="14" t="s">
        <v>478</v>
      </c>
      <c r="E945" s="39">
        <v>0</v>
      </c>
      <c r="F945" s="39">
        <v>1</v>
      </c>
      <c r="G945" s="39"/>
      <c r="H945" s="39">
        <v>3</v>
      </c>
      <c r="I945" s="39">
        <v>71</v>
      </c>
      <c r="J945" s="39">
        <v>71</v>
      </c>
      <c r="K945" s="39">
        <v>68</v>
      </c>
      <c r="L945" s="39">
        <v>68</v>
      </c>
      <c r="M945" s="39">
        <v>58</v>
      </c>
      <c r="N945" s="39">
        <v>57</v>
      </c>
      <c r="O945" s="39">
        <v>57</v>
      </c>
      <c r="P945" s="39">
        <v>58</v>
      </c>
      <c r="Q945" s="39">
        <v>74</v>
      </c>
      <c r="R945" s="39">
        <v>74</v>
      </c>
      <c r="S945" s="39">
        <v>0</v>
      </c>
      <c r="T945" s="39">
        <v>0</v>
      </c>
      <c r="U945" s="39">
        <v>66</v>
      </c>
      <c r="V945" s="39">
        <v>65</v>
      </c>
      <c r="W945" s="39">
        <v>0</v>
      </c>
      <c r="X945" s="39">
        <v>0</v>
      </c>
      <c r="Y945" s="39">
        <v>0</v>
      </c>
      <c r="Z945" s="39">
        <v>52</v>
      </c>
      <c r="AA945" s="39">
        <v>44</v>
      </c>
      <c r="AB945" s="39">
        <v>53</v>
      </c>
      <c r="AC945" s="39">
        <v>36</v>
      </c>
      <c r="AD945" s="39">
        <v>24</v>
      </c>
      <c r="AE945" s="39">
        <v>7</v>
      </c>
      <c r="AF945" s="39">
        <v>0</v>
      </c>
      <c r="AG945" s="39">
        <v>153</v>
      </c>
      <c r="AH945" s="39">
        <v>0</v>
      </c>
      <c r="AI945" s="39">
        <v>0</v>
      </c>
      <c r="AJ945" s="39">
        <v>37</v>
      </c>
    </row>
    <row r="946" spans="1:36" s="14" customFormat="1" ht="10.199999999999999" x14ac:dyDescent="0.2">
      <c r="A946" s="39" t="s">
        <v>90</v>
      </c>
      <c r="B946" s="14" t="s">
        <v>34</v>
      </c>
      <c r="C946" s="187" t="s">
        <v>481</v>
      </c>
      <c r="D946" s="187"/>
      <c r="E946" s="207">
        <v>0</v>
      </c>
      <c r="F946" s="207">
        <v>1</v>
      </c>
      <c r="G946" s="207"/>
      <c r="H946" s="207">
        <v>5</v>
      </c>
      <c r="I946" s="207">
        <v>182</v>
      </c>
      <c r="J946" s="207">
        <v>182</v>
      </c>
      <c r="K946" s="207">
        <v>177</v>
      </c>
      <c r="L946" s="207">
        <v>176</v>
      </c>
      <c r="M946" s="207">
        <v>192</v>
      </c>
      <c r="N946" s="207">
        <v>191</v>
      </c>
      <c r="O946" s="207">
        <v>191</v>
      </c>
      <c r="P946" s="207">
        <v>190</v>
      </c>
      <c r="Q946" s="207">
        <v>208</v>
      </c>
      <c r="R946" s="207">
        <v>208</v>
      </c>
      <c r="S946" s="207">
        <v>0</v>
      </c>
      <c r="T946" s="207">
        <v>0</v>
      </c>
      <c r="U946" s="207">
        <v>185</v>
      </c>
      <c r="V946" s="207">
        <v>183</v>
      </c>
      <c r="W946" s="207">
        <v>2</v>
      </c>
      <c r="X946" s="207">
        <v>0</v>
      </c>
      <c r="Y946" s="207">
        <v>0</v>
      </c>
      <c r="Z946" s="207">
        <v>146</v>
      </c>
      <c r="AA946" s="207">
        <v>154</v>
      </c>
      <c r="AB946" s="207">
        <v>167</v>
      </c>
      <c r="AC946" s="207">
        <v>128</v>
      </c>
      <c r="AD946" s="207">
        <v>94</v>
      </c>
      <c r="AE946" s="207">
        <v>34</v>
      </c>
      <c r="AF946" s="207">
        <v>0</v>
      </c>
      <c r="AG946" s="207">
        <v>334</v>
      </c>
      <c r="AH946" s="207">
        <v>0</v>
      </c>
      <c r="AI946" s="207">
        <v>0</v>
      </c>
      <c r="AJ946" s="207">
        <v>145</v>
      </c>
    </row>
    <row r="947" spans="1:36" s="14" customFormat="1" ht="10.199999999999999" x14ac:dyDescent="0.2">
      <c r="A947" s="39" t="s">
        <v>90</v>
      </c>
      <c r="B947" s="14" t="s">
        <v>34</v>
      </c>
      <c r="C947" s="14" t="s">
        <v>464</v>
      </c>
      <c r="D947" s="14" t="s">
        <v>338</v>
      </c>
      <c r="E947" s="39">
        <v>0</v>
      </c>
      <c r="F947" s="39">
        <v>0</v>
      </c>
      <c r="G947" s="39"/>
      <c r="H947" s="39">
        <v>0</v>
      </c>
      <c r="I947" s="39">
        <v>25</v>
      </c>
      <c r="J947" s="39">
        <v>25</v>
      </c>
      <c r="K947" s="39">
        <v>25</v>
      </c>
      <c r="L947" s="39">
        <v>25</v>
      </c>
      <c r="M947" s="39">
        <v>31</v>
      </c>
      <c r="N947" s="39">
        <v>32</v>
      </c>
      <c r="O947" s="39">
        <v>32</v>
      </c>
      <c r="P947" s="39">
        <v>31</v>
      </c>
      <c r="Q947" s="39">
        <v>31</v>
      </c>
      <c r="R947" s="39">
        <v>31</v>
      </c>
      <c r="S947" s="39">
        <v>0</v>
      </c>
      <c r="T947" s="39">
        <v>0</v>
      </c>
      <c r="U947" s="39">
        <v>30</v>
      </c>
      <c r="V947" s="39">
        <v>28</v>
      </c>
      <c r="W947" s="39">
        <v>0</v>
      </c>
      <c r="X947" s="39">
        <v>0</v>
      </c>
      <c r="Y947" s="39">
        <v>0</v>
      </c>
      <c r="Z947" s="39">
        <v>25</v>
      </c>
      <c r="AA947" s="39">
        <v>24</v>
      </c>
      <c r="AB947" s="39">
        <v>24</v>
      </c>
      <c r="AC947" s="39">
        <v>27</v>
      </c>
      <c r="AD947" s="39">
        <v>24</v>
      </c>
      <c r="AE947" s="39">
        <v>43</v>
      </c>
      <c r="AF947" s="39">
        <v>0</v>
      </c>
      <c r="AG947" s="39">
        <v>27</v>
      </c>
      <c r="AH947" s="39">
        <v>0</v>
      </c>
      <c r="AI947" s="39">
        <v>0</v>
      </c>
      <c r="AJ947" s="39">
        <v>26</v>
      </c>
    </row>
    <row r="948" spans="1:36" s="14" customFormat="1" ht="10.199999999999999" x14ac:dyDescent="0.2">
      <c r="A948" s="39" t="s">
        <v>90</v>
      </c>
      <c r="B948" s="14" t="s">
        <v>34</v>
      </c>
      <c r="C948" s="14" t="s">
        <v>464</v>
      </c>
      <c r="D948" s="14" t="s">
        <v>460</v>
      </c>
      <c r="E948" s="39">
        <v>0</v>
      </c>
      <c r="F948" s="39">
        <v>0</v>
      </c>
      <c r="G948" s="39"/>
      <c r="H948" s="39">
        <v>0</v>
      </c>
      <c r="I948" s="39">
        <v>28</v>
      </c>
      <c r="J948" s="39">
        <v>28</v>
      </c>
      <c r="K948" s="39">
        <v>28</v>
      </c>
      <c r="L948" s="39">
        <v>28</v>
      </c>
      <c r="M948" s="39">
        <v>25</v>
      </c>
      <c r="N948" s="39">
        <v>25</v>
      </c>
      <c r="O948" s="39">
        <v>25</v>
      </c>
      <c r="P948" s="39">
        <v>25</v>
      </c>
      <c r="Q948" s="39">
        <v>29</v>
      </c>
      <c r="R948" s="39">
        <v>29</v>
      </c>
      <c r="S948" s="39">
        <v>0</v>
      </c>
      <c r="T948" s="39">
        <v>0</v>
      </c>
      <c r="U948" s="39">
        <v>27</v>
      </c>
      <c r="V948" s="39">
        <v>28</v>
      </c>
      <c r="W948" s="39">
        <v>0</v>
      </c>
      <c r="X948" s="39">
        <v>0</v>
      </c>
      <c r="Y948" s="39">
        <v>0</v>
      </c>
      <c r="Z948" s="39">
        <v>17</v>
      </c>
      <c r="AA948" s="39">
        <v>10</v>
      </c>
      <c r="AB948" s="39">
        <v>11</v>
      </c>
      <c r="AC948" s="39">
        <v>29</v>
      </c>
      <c r="AD948" s="39">
        <v>27</v>
      </c>
      <c r="AE948" s="39">
        <v>21</v>
      </c>
      <c r="AF948" s="39">
        <v>0</v>
      </c>
      <c r="AG948" s="39">
        <v>96</v>
      </c>
      <c r="AH948" s="39">
        <v>0</v>
      </c>
      <c r="AI948" s="39">
        <v>0</v>
      </c>
      <c r="AJ948" s="39">
        <v>20</v>
      </c>
    </row>
    <row r="949" spans="1:36" s="14" customFormat="1" ht="10.199999999999999" x14ac:dyDescent="0.2">
      <c r="A949" s="39" t="s">
        <v>90</v>
      </c>
      <c r="B949" s="14" t="s">
        <v>34</v>
      </c>
      <c r="C949" s="14" t="s">
        <v>464</v>
      </c>
      <c r="D949" s="14" t="s">
        <v>478</v>
      </c>
      <c r="E949" s="39">
        <v>0</v>
      </c>
      <c r="F949" s="39">
        <v>0</v>
      </c>
      <c r="G949" s="39"/>
      <c r="H949" s="39">
        <v>0</v>
      </c>
      <c r="I949" s="39">
        <v>31</v>
      </c>
      <c r="J949" s="39">
        <v>30</v>
      </c>
      <c r="K949" s="39">
        <v>31</v>
      </c>
      <c r="L949" s="39">
        <v>30</v>
      </c>
      <c r="M949" s="39">
        <v>29</v>
      </c>
      <c r="N949" s="39">
        <v>29</v>
      </c>
      <c r="O949" s="39">
        <v>29</v>
      </c>
      <c r="P949" s="39">
        <v>29</v>
      </c>
      <c r="Q949" s="39">
        <v>31</v>
      </c>
      <c r="R949" s="39">
        <v>31</v>
      </c>
      <c r="S949" s="39">
        <v>0</v>
      </c>
      <c r="T949" s="39">
        <v>0</v>
      </c>
      <c r="U949" s="39">
        <v>27</v>
      </c>
      <c r="V949" s="39">
        <v>27</v>
      </c>
      <c r="W949" s="39">
        <v>0</v>
      </c>
      <c r="X949" s="39">
        <v>0</v>
      </c>
      <c r="Y949" s="39">
        <v>0</v>
      </c>
      <c r="Z949" s="39">
        <v>13</v>
      </c>
      <c r="AA949" s="39">
        <v>9</v>
      </c>
      <c r="AB949" s="39">
        <v>10</v>
      </c>
      <c r="AC949" s="39">
        <v>21</v>
      </c>
      <c r="AD949" s="39">
        <v>20</v>
      </c>
      <c r="AE949" s="39">
        <v>25</v>
      </c>
      <c r="AF949" s="39">
        <v>0</v>
      </c>
      <c r="AG949" s="39">
        <v>40</v>
      </c>
      <c r="AH949" s="39">
        <v>0</v>
      </c>
      <c r="AI949" s="39">
        <v>0</v>
      </c>
      <c r="AJ949" s="39">
        <v>5</v>
      </c>
    </row>
    <row r="950" spans="1:36" s="14" customFormat="1" ht="10.199999999999999" x14ac:dyDescent="0.2">
      <c r="A950" s="39" t="s">
        <v>90</v>
      </c>
      <c r="B950" s="14" t="s">
        <v>34</v>
      </c>
      <c r="C950" s="187" t="s">
        <v>640</v>
      </c>
      <c r="D950" s="187"/>
      <c r="E950" s="207">
        <v>0</v>
      </c>
      <c r="F950" s="207">
        <v>0</v>
      </c>
      <c r="G950" s="207"/>
      <c r="H950" s="207">
        <v>0</v>
      </c>
      <c r="I950" s="207">
        <v>84</v>
      </c>
      <c r="J950" s="207">
        <v>83</v>
      </c>
      <c r="K950" s="207">
        <v>84</v>
      </c>
      <c r="L950" s="207">
        <v>83</v>
      </c>
      <c r="M950" s="207">
        <v>85</v>
      </c>
      <c r="N950" s="207">
        <v>86</v>
      </c>
      <c r="O950" s="207">
        <v>86</v>
      </c>
      <c r="P950" s="207">
        <v>85</v>
      </c>
      <c r="Q950" s="207">
        <v>91</v>
      </c>
      <c r="R950" s="207">
        <v>91</v>
      </c>
      <c r="S950" s="207">
        <v>0</v>
      </c>
      <c r="T950" s="207">
        <v>0</v>
      </c>
      <c r="U950" s="207">
        <v>84</v>
      </c>
      <c r="V950" s="207">
        <v>83</v>
      </c>
      <c r="W950" s="207">
        <v>0</v>
      </c>
      <c r="X950" s="207">
        <v>0</v>
      </c>
      <c r="Y950" s="207">
        <v>0</v>
      </c>
      <c r="Z950" s="207">
        <v>55</v>
      </c>
      <c r="AA950" s="207">
        <v>43</v>
      </c>
      <c r="AB950" s="207">
        <v>45</v>
      </c>
      <c r="AC950" s="207">
        <v>77</v>
      </c>
      <c r="AD950" s="207">
        <v>71</v>
      </c>
      <c r="AE950" s="207">
        <v>89</v>
      </c>
      <c r="AF950" s="207">
        <v>0</v>
      </c>
      <c r="AG950" s="207">
        <v>163</v>
      </c>
      <c r="AH950" s="207">
        <v>0</v>
      </c>
      <c r="AI950" s="207">
        <v>0</v>
      </c>
      <c r="AJ950" s="207">
        <v>51</v>
      </c>
    </row>
    <row r="951" spans="1:36" s="14" customFormat="1" ht="10.199999999999999" x14ac:dyDescent="0.2">
      <c r="A951" s="39" t="s">
        <v>90</v>
      </c>
      <c r="B951" s="14" t="s">
        <v>34</v>
      </c>
      <c r="C951" s="14" t="s">
        <v>465</v>
      </c>
      <c r="D951" s="14" t="s">
        <v>338</v>
      </c>
      <c r="E951" s="39">
        <v>0</v>
      </c>
      <c r="F951" s="39">
        <v>0</v>
      </c>
      <c r="G951" s="39"/>
      <c r="H951" s="39">
        <v>0</v>
      </c>
      <c r="I951" s="39">
        <v>3</v>
      </c>
      <c r="J951" s="39">
        <v>3</v>
      </c>
      <c r="K951" s="39">
        <v>3</v>
      </c>
      <c r="L951" s="39">
        <v>3</v>
      </c>
      <c r="M951" s="39">
        <v>3</v>
      </c>
      <c r="N951" s="39">
        <v>2</v>
      </c>
      <c r="O951" s="39">
        <v>2</v>
      </c>
      <c r="P951" s="39">
        <v>3</v>
      </c>
      <c r="Q951" s="39">
        <v>16</v>
      </c>
      <c r="R951" s="39">
        <v>16</v>
      </c>
      <c r="S951" s="39">
        <v>0</v>
      </c>
      <c r="T951" s="39">
        <v>0</v>
      </c>
      <c r="U951" s="39">
        <v>4</v>
      </c>
      <c r="V951" s="39">
        <v>6</v>
      </c>
      <c r="W951" s="39">
        <v>0</v>
      </c>
      <c r="X951" s="39">
        <v>0</v>
      </c>
      <c r="Y951" s="39">
        <v>0</v>
      </c>
      <c r="Z951" s="39">
        <v>9</v>
      </c>
      <c r="AA951" s="39">
        <v>10</v>
      </c>
      <c r="AB951" s="39">
        <v>9</v>
      </c>
      <c r="AC951" s="39">
        <v>9</v>
      </c>
      <c r="AD951" s="39">
        <v>8</v>
      </c>
      <c r="AE951" s="39">
        <v>2</v>
      </c>
      <c r="AF951" s="39">
        <v>8</v>
      </c>
      <c r="AG951" s="39">
        <v>0</v>
      </c>
      <c r="AH951" s="39">
        <v>0</v>
      </c>
      <c r="AI951" s="39">
        <v>0</v>
      </c>
      <c r="AJ951" s="39">
        <v>6</v>
      </c>
    </row>
    <row r="952" spans="1:36" s="14" customFormat="1" ht="10.199999999999999" x14ac:dyDescent="0.2">
      <c r="A952" s="39" t="s">
        <v>90</v>
      </c>
      <c r="B952" s="14" t="s">
        <v>34</v>
      </c>
      <c r="C952" s="14" t="s">
        <v>465</v>
      </c>
      <c r="D952" s="14" t="s">
        <v>460</v>
      </c>
      <c r="E952" s="39">
        <v>0</v>
      </c>
      <c r="F952" s="39">
        <v>0</v>
      </c>
      <c r="G952" s="39"/>
      <c r="H952" s="39">
        <v>0</v>
      </c>
      <c r="I952" s="39">
        <v>5</v>
      </c>
      <c r="J952" s="39">
        <v>5</v>
      </c>
      <c r="K952" s="39">
        <v>5</v>
      </c>
      <c r="L952" s="39">
        <v>5</v>
      </c>
      <c r="M952" s="39">
        <v>7</v>
      </c>
      <c r="N952" s="39">
        <v>7</v>
      </c>
      <c r="O952" s="39">
        <v>7</v>
      </c>
      <c r="P952" s="39">
        <v>7</v>
      </c>
      <c r="Q952" s="39">
        <v>16</v>
      </c>
      <c r="R952" s="39">
        <v>16</v>
      </c>
      <c r="S952" s="39">
        <v>0</v>
      </c>
      <c r="T952" s="39">
        <v>0</v>
      </c>
      <c r="U952" s="39">
        <v>9</v>
      </c>
      <c r="V952" s="39">
        <v>6</v>
      </c>
      <c r="W952" s="39">
        <v>0</v>
      </c>
      <c r="X952" s="39">
        <v>0</v>
      </c>
      <c r="Y952" s="39">
        <v>0</v>
      </c>
      <c r="Z952" s="39">
        <v>2</v>
      </c>
      <c r="AA952" s="39">
        <v>4</v>
      </c>
      <c r="AB952" s="39">
        <v>5</v>
      </c>
      <c r="AC952" s="39">
        <v>10</v>
      </c>
      <c r="AD952" s="39">
        <v>4</v>
      </c>
      <c r="AE952" s="39">
        <v>0</v>
      </c>
      <c r="AF952" s="39">
        <v>0</v>
      </c>
      <c r="AG952" s="39">
        <v>2</v>
      </c>
      <c r="AH952" s="39">
        <v>0</v>
      </c>
      <c r="AI952" s="39">
        <v>0</v>
      </c>
      <c r="AJ952" s="39">
        <v>3</v>
      </c>
    </row>
    <row r="953" spans="1:36" s="14" customFormat="1" ht="10.199999999999999" x14ac:dyDescent="0.2">
      <c r="A953" s="39" t="s">
        <v>90</v>
      </c>
      <c r="B953" s="14" t="s">
        <v>34</v>
      </c>
      <c r="C953" s="14" t="s">
        <v>465</v>
      </c>
      <c r="D953" s="14" t="s">
        <v>478</v>
      </c>
      <c r="E953" s="39">
        <v>0</v>
      </c>
      <c r="F953" s="39">
        <v>0</v>
      </c>
      <c r="G953" s="39"/>
      <c r="H953" s="39">
        <v>0</v>
      </c>
      <c r="I953" s="39">
        <v>4</v>
      </c>
      <c r="J953" s="39">
        <v>4</v>
      </c>
      <c r="K953" s="39">
        <v>4</v>
      </c>
      <c r="L953" s="39">
        <v>3</v>
      </c>
      <c r="M953" s="39">
        <v>11</v>
      </c>
      <c r="N953" s="39">
        <v>10</v>
      </c>
      <c r="O953" s="39">
        <v>11</v>
      </c>
      <c r="P953" s="39">
        <v>10</v>
      </c>
      <c r="Q953" s="39">
        <v>4</v>
      </c>
      <c r="R953" s="39">
        <v>5</v>
      </c>
      <c r="S953" s="39">
        <v>0</v>
      </c>
      <c r="T953" s="39">
        <v>0</v>
      </c>
      <c r="U953" s="39">
        <v>4</v>
      </c>
      <c r="V953" s="39">
        <v>5</v>
      </c>
      <c r="W953" s="39">
        <v>0</v>
      </c>
      <c r="X953" s="39">
        <v>0</v>
      </c>
      <c r="Y953" s="39">
        <v>0</v>
      </c>
      <c r="Z953" s="39">
        <v>7</v>
      </c>
      <c r="AA953" s="39">
        <v>8</v>
      </c>
      <c r="AB953" s="39">
        <v>6</v>
      </c>
      <c r="AC953" s="39">
        <v>2</v>
      </c>
      <c r="AD953" s="39">
        <v>4</v>
      </c>
      <c r="AE953" s="39">
        <v>0</v>
      </c>
      <c r="AF953" s="39">
        <v>0</v>
      </c>
      <c r="AG953" s="39">
        <v>4</v>
      </c>
      <c r="AH953" s="39">
        <v>0</v>
      </c>
      <c r="AI953" s="39">
        <v>0</v>
      </c>
      <c r="AJ953" s="39">
        <v>4</v>
      </c>
    </row>
    <row r="954" spans="1:36" s="14" customFormat="1" ht="10.199999999999999" x14ac:dyDescent="0.2">
      <c r="A954" s="39" t="s">
        <v>90</v>
      </c>
      <c r="B954" s="14" t="s">
        <v>34</v>
      </c>
      <c r="C954" s="187" t="s">
        <v>641</v>
      </c>
      <c r="D954" s="187"/>
      <c r="E954" s="207">
        <v>0</v>
      </c>
      <c r="F954" s="207">
        <v>0</v>
      </c>
      <c r="G954" s="207"/>
      <c r="H954" s="207">
        <v>0</v>
      </c>
      <c r="I954" s="207">
        <v>12</v>
      </c>
      <c r="J954" s="207">
        <v>12</v>
      </c>
      <c r="K954" s="207">
        <v>12</v>
      </c>
      <c r="L954" s="207">
        <v>11</v>
      </c>
      <c r="M954" s="207">
        <v>21</v>
      </c>
      <c r="N954" s="207">
        <v>19</v>
      </c>
      <c r="O954" s="207">
        <v>20</v>
      </c>
      <c r="P954" s="207">
        <v>20</v>
      </c>
      <c r="Q954" s="207">
        <v>36</v>
      </c>
      <c r="R954" s="207">
        <v>37</v>
      </c>
      <c r="S954" s="207">
        <v>0</v>
      </c>
      <c r="T954" s="207">
        <v>0</v>
      </c>
      <c r="U954" s="207">
        <v>17</v>
      </c>
      <c r="V954" s="207">
        <v>17</v>
      </c>
      <c r="W954" s="207">
        <v>0</v>
      </c>
      <c r="X954" s="207">
        <v>0</v>
      </c>
      <c r="Y954" s="207">
        <v>0</v>
      </c>
      <c r="Z954" s="207">
        <v>18</v>
      </c>
      <c r="AA954" s="207">
        <v>22</v>
      </c>
      <c r="AB954" s="207">
        <v>20</v>
      </c>
      <c r="AC954" s="207">
        <v>21</v>
      </c>
      <c r="AD954" s="207">
        <v>16</v>
      </c>
      <c r="AE954" s="207">
        <v>2</v>
      </c>
      <c r="AF954" s="207">
        <v>8</v>
      </c>
      <c r="AG954" s="207">
        <v>6</v>
      </c>
      <c r="AH954" s="207">
        <v>0</v>
      </c>
      <c r="AI954" s="207">
        <v>0</v>
      </c>
      <c r="AJ954" s="207">
        <v>13</v>
      </c>
    </row>
    <row r="955" spans="1:36" s="14" customFormat="1" ht="10.199999999999999" x14ac:dyDescent="0.2">
      <c r="A955" s="39" t="s">
        <v>90</v>
      </c>
      <c r="B955" s="14" t="s">
        <v>34</v>
      </c>
      <c r="C955" s="14" t="s">
        <v>466</v>
      </c>
      <c r="D955" s="14" t="s">
        <v>338</v>
      </c>
      <c r="E955" s="39">
        <v>0</v>
      </c>
      <c r="F955" s="39">
        <v>0</v>
      </c>
      <c r="G955" s="39"/>
      <c r="H955" s="39">
        <v>0</v>
      </c>
      <c r="I955" s="39">
        <v>16</v>
      </c>
      <c r="J955" s="39">
        <v>16</v>
      </c>
      <c r="K955" s="39">
        <v>16</v>
      </c>
      <c r="L955" s="39">
        <v>16</v>
      </c>
      <c r="M955" s="39">
        <v>8</v>
      </c>
      <c r="N955" s="39">
        <v>8</v>
      </c>
      <c r="O955" s="39">
        <v>8</v>
      </c>
      <c r="P955" s="39">
        <v>8</v>
      </c>
      <c r="Q955" s="39">
        <v>11</v>
      </c>
      <c r="R955" s="39">
        <v>11</v>
      </c>
      <c r="S955" s="39">
        <v>0</v>
      </c>
      <c r="T955" s="39">
        <v>0</v>
      </c>
      <c r="U955" s="39">
        <v>7</v>
      </c>
      <c r="V955" s="39">
        <v>7</v>
      </c>
      <c r="W955" s="39">
        <v>0</v>
      </c>
      <c r="X955" s="39">
        <v>0</v>
      </c>
      <c r="Y955" s="39">
        <v>0</v>
      </c>
      <c r="Z955" s="39">
        <v>14</v>
      </c>
      <c r="AA955" s="39">
        <v>12</v>
      </c>
      <c r="AB955" s="39">
        <v>13</v>
      </c>
      <c r="AC955" s="39">
        <v>14</v>
      </c>
      <c r="AD955" s="39">
        <v>14</v>
      </c>
      <c r="AE955" s="39">
        <v>3</v>
      </c>
      <c r="AF955" s="39">
        <v>0</v>
      </c>
      <c r="AG955" s="39">
        <v>26</v>
      </c>
      <c r="AH955" s="39">
        <v>0</v>
      </c>
      <c r="AI955" s="39">
        <v>0</v>
      </c>
      <c r="AJ955" s="39">
        <v>9</v>
      </c>
    </row>
    <row r="956" spans="1:36" s="14" customFormat="1" ht="10.199999999999999" x14ac:dyDescent="0.2">
      <c r="A956" s="39" t="s">
        <v>90</v>
      </c>
      <c r="B956" s="14" t="s">
        <v>34</v>
      </c>
      <c r="C956" s="14" t="s">
        <v>466</v>
      </c>
      <c r="D956" s="14" t="s">
        <v>460</v>
      </c>
      <c r="E956" s="39">
        <v>0</v>
      </c>
      <c r="F956" s="39">
        <v>0</v>
      </c>
      <c r="G956" s="39"/>
      <c r="H956" s="39">
        <v>0</v>
      </c>
      <c r="I956" s="39">
        <v>15</v>
      </c>
      <c r="J956" s="39">
        <v>15</v>
      </c>
      <c r="K956" s="39">
        <v>15</v>
      </c>
      <c r="L956" s="39">
        <v>15</v>
      </c>
      <c r="M956" s="39">
        <v>8</v>
      </c>
      <c r="N956" s="39">
        <v>8</v>
      </c>
      <c r="O956" s="39">
        <v>9</v>
      </c>
      <c r="P956" s="39">
        <v>8</v>
      </c>
      <c r="Q956" s="39">
        <v>14</v>
      </c>
      <c r="R956" s="39">
        <v>14</v>
      </c>
      <c r="S956" s="39">
        <v>0</v>
      </c>
      <c r="T956" s="39">
        <v>0</v>
      </c>
      <c r="U956" s="39">
        <v>14</v>
      </c>
      <c r="V956" s="39">
        <v>14</v>
      </c>
      <c r="W956" s="39">
        <v>0</v>
      </c>
      <c r="X956" s="39">
        <v>0</v>
      </c>
      <c r="Y956" s="39">
        <v>0</v>
      </c>
      <c r="Z956" s="39">
        <v>18</v>
      </c>
      <c r="AA956" s="39">
        <v>11</v>
      </c>
      <c r="AB956" s="39">
        <v>17</v>
      </c>
      <c r="AC956" s="39">
        <v>28</v>
      </c>
      <c r="AD956" s="39">
        <v>27</v>
      </c>
      <c r="AE956" s="39">
        <v>18</v>
      </c>
      <c r="AF956" s="39">
        <v>0</v>
      </c>
      <c r="AG956" s="39">
        <v>57</v>
      </c>
      <c r="AH956" s="39">
        <v>0</v>
      </c>
      <c r="AI956" s="39">
        <v>0</v>
      </c>
      <c r="AJ956" s="39">
        <v>10</v>
      </c>
    </row>
    <row r="957" spans="1:36" s="14" customFormat="1" ht="10.199999999999999" x14ac:dyDescent="0.2">
      <c r="A957" s="39" t="s">
        <v>90</v>
      </c>
      <c r="B957" s="14" t="s">
        <v>34</v>
      </c>
      <c r="C957" s="14" t="s">
        <v>466</v>
      </c>
      <c r="D957" s="14" t="s">
        <v>478</v>
      </c>
      <c r="E957" s="39">
        <v>0</v>
      </c>
      <c r="F957" s="39">
        <v>0</v>
      </c>
      <c r="G957" s="39"/>
      <c r="H957" s="39">
        <v>1</v>
      </c>
      <c r="I957" s="39">
        <v>17</v>
      </c>
      <c r="J957" s="39">
        <v>18</v>
      </c>
      <c r="K957" s="39">
        <v>18</v>
      </c>
      <c r="L957" s="39">
        <v>18</v>
      </c>
      <c r="M957" s="39">
        <v>14</v>
      </c>
      <c r="N957" s="39">
        <v>14</v>
      </c>
      <c r="O957" s="39">
        <v>14</v>
      </c>
      <c r="P957" s="39">
        <v>14</v>
      </c>
      <c r="Q957" s="39">
        <v>10</v>
      </c>
      <c r="R957" s="39">
        <v>10</v>
      </c>
      <c r="S957" s="39">
        <v>0</v>
      </c>
      <c r="T957" s="39">
        <v>0</v>
      </c>
      <c r="U957" s="39">
        <v>10</v>
      </c>
      <c r="V957" s="39">
        <v>8</v>
      </c>
      <c r="W957" s="39">
        <v>0</v>
      </c>
      <c r="X957" s="39">
        <v>0</v>
      </c>
      <c r="Y957" s="39">
        <v>0</v>
      </c>
      <c r="Z957" s="39">
        <v>15</v>
      </c>
      <c r="AA957" s="39">
        <v>21</v>
      </c>
      <c r="AB957" s="39">
        <v>18</v>
      </c>
      <c r="AC957" s="39">
        <v>20</v>
      </c>
      <c r="AD957" s="39">
        <v>16</v>
      </c>
      <c r="AE957" s="39">
        <v>18</v>
      </c>
      <c r="AF957" s="39">
        <v>0</v>
      </c>
      <c r="AG957" s="39">
        <v>34</v>
      </c>
      <c r="AH957" s="39">
        <v>0</v>
      </c>
      <c r="AI957" s="39">
        <v>0</v>
      </c>
      <c r="AJ957" s="39">
        <v>15</v>
      </c>
    </row>
    <row r="958" spans="1:36" s="14" customFormat="1" ht="10.199999999999999" x14ac:dyDescent="0.2">
      <c r="A958" s="39" t="s">
        <v>90</v>
      </c>
      <c r="B958" s="14" t="s">
        <v>34</v>
      </c>
      <c r="C958" s="187" t="s">
        <v>642</v>
      </c>
      <c r="D958" s="187"/>
      <c r="E958" s="207">
        <v>0</v>
      </c>
      <c r="F958" s="207">
        <v>0</v>
      </c>
      <c r="G958" s="207"/>
      <c r="H958" s="207">
        <v>1</v>
      </c>
      <c r="I958" s="207">
        <v>48</v>
      </c>
      <c r="J958" s="207">
        <v>49</v>
      </c>
      <c r="K958" s="207">
        <v>49</v>
      </c>
      <c r="L958" s="207">
        <v>49</v>
      </c>
      <c r="M958" s="207">
        <v>30</v>
      </c>
      <c r="N958" s="207">
        <v>30</v>
      </c>
      <c r="O958" s="207">
        <v>31</v>
      </c>
      <c r="P958" s="207">
        <v>30</v>
      </c>
      <c r="Q958" s="207">
        <v>35</v>
      </c>
      <c r="R958" s="207">
        <v>35</v>
      </c>
      <c r="S958" s="207">
        <v>0</v>
      </c>
      <c r="T958" s="207">
        <v>0</v>
      </c>
      <c r="U958" s="207">
        <v>31</v>
      </c>
      <c r="V958" s="207">
        <v>29</v>
      </c>
      <c r="W958" s="207">
        <v>0</v>
      </c>
      <c r="X958" s="207">
        <v>0</v>
      </c>
      <c r="Y958" s="207">
        <v>0</v>
      </c>
      <c r="Z958" s="207">
        <v>47</v>
      </c>
      <c r="AA958" s="207">
        <v>44</v>
      </c>
      <c r="AB958" s="207">
        <v>48</v>
      </c>
      <c r="AC958" s="207">
        <v>62</v>
      </c>
      <c r="AD958" s="207">
        <v>57</v>
      </c>
      <c r="AE958" s="207">
        <v>39</v>
      </c>
      <c r="AF958" s="207">
        <v>0</v>
      </c>
      <c r="AG958" s="207">
        <v>117</v>
      </c>
      <c r="AH958" s="207">
        <v>0</v>
      </c>
      <c r="AI958" s="207">
        <v>0</v>
      </c>
      <c r="AJ958" s="207">
        <v>34</v>
      </c>
    </row>
    <row r="959" spans="1:36" s="14" customFormat="1" ht="10.199999999999999" x14ac:dyDescent="0.2">
      <c r="A959" s="39" t="s">
        <v>90</v>
      </c>
      <c r="B959" s="14" t="s">
        <v>34</v>
      </c>
      <c r="C959" s="14" t="s">
        <v>467</v>
      </c>
      <c r="D959" s="14" t="s">
        <v>338</v>
      </c>
      <c r="E959" s="39">
        <v>0</v>
      </c>
      <c r="F959" s="39">
        <v>0</v>
      </c>
      <c r="G959" s="39"/>
      <c r="H959" s="39">
        <v>0</v>
      </c>
      <c r="I959" s="39">
        <v>1</v>
      </c>
      <c r="J959" s="39">
        <v>1</v>
      </c>
      <c r="K959" s="39">
        <v>1</v>
      </c>
      <c r="L959" s="39">
        <v>1</v>
      </c>
      <c r="M959" s="39">
        <v>4</v>
      </c>
      <c r="N959" s="39">
        <v>4</v>
      </c>
      <c r="O959" s="39">
        <v>4</v>
      </c>
      <c r="P959" s="39">
        <v>4</v>
      </c>
      <c r="Q959" s="39">
        <v>4</v>
      </c>
      <c r="R959" s="39">
        <v>4</v>
      </c>
      <c r="S959" s="39">
        <v>0</v>
      </c>
      <c r="T959" s="39">
        <v>0</v>
      </c>
      <c r="U959" s="39">
        <v>4</v>
      </c>
      <c r="V959" s="39">
        <v>4</v>
      </c>
      <c r="W959" s="39">
        <v>0</v>
      </c>
      <c r="X959" s="39">
        <v>0</v>
      </c>
      <c r="Y959" s="39">
        <v>0</v>
      </c>
      <c r="Z959" s="39">
        <v>1</v>
      </c>
      <c r="AA959" s="39">
        <v>1</v>
      </c>
      <c r="AB959" s="39">
        <v>1</v>
      </c>
      <c r="AC959" s="39">
        <v>0</v>
      </c>
      <c r="AD959" s="39">
        <v>0</v>
      </c>
      <c r="AE959" s="39">
        <v>1</v>
      </c>
      <c r="AF959" s="39">
        <v>1</v>
      </c>
      <c r="AG959" s="39">
        <v>2</v>
      </c>
      <c r="AH959" s="39">
        <v>0</v>
      </c>
      <c r="AI959" s="39">
        <v>0</v>
      </c>
      <c r="AJ959" s="39">
        <v>0</v>
      </c>
    </row>
    <row r="960" spans="1:36" s="14" customFormat="1" ht="10.199999999999999" x14ac:dyDescent="0.2">
      <c r="A960" s="39" t="s">
        <v>90</v>
      </c>
      <c r="B960" s="14" t="s">
        <v>34</v>
      </c>
      <c r="C960" s="14" t="s">
        <v>467</v>
      </c>
      <c r="D960" s="14" t="s">
        <v>460</v>
      </c>
      <c r="E960" s="39">
        <v>0</v>
      </c>
      <c r="F960" s="39">
        <v>0</v>
      </c>
      <c r="G960" s="39"/>
      <c r="H960" s="39">
        <v>0</v>
      </c>
      <c r="I960" s="39">
        <v>2</v>
      </c>
      <c r="J960" s="39">
        <v>2</v>
      </c>
      <c r="K960" s="39">
        <v>2</v>
      </c>
      <c r="L960" s="39">
        <v>2</v>
      </c>
      <c r="M960" s="39">
        <v>0</v>
      </c>
      <c r="N960" s="39">
        <v>0</v>
      </c>
      <c r="O960" s="39">
        <v>0</v>
      </c>
      <c r="P960" s="39">
        <v>0</v>
      </c>
      <c r="Q960" s="39">
        <v>1</v>
      </c>
      <c r="R960" s="39">
        <v>1</v>
      </c>
      <c r="S960" s="39">
        <v>0</v>
      </c>
      <c r="T960" s="39">
        <v>0</v>
      </c>
      <c r="U960" s="39">
        <v>1</v>
      </c>
      <c r="V960" s="39">
        <v>1</v>
      </c>
      <c r="W960" s="39">
        <v>0</v>
      </c>
      <c r="X960" s="39">
        <v>0</v>
      </c>
      <c r="Y960" s="39">
        <v>0</v>
      </c>
      <c r="Z960" s="39">
        <v>0</v>
      </c>
      <c r="AA960" s="39">
        <v>0</v>
      </c>
      <c r="AB960" s="39">
        <v>0</v>
      </c>
      <c r="AC960" s="39">
        <v>0</v>
      </c>
      <c r="AD960" s="39">
        <v>0</v>
      </c>
      <c r="AE960" s="39">
        <v>2</v>
      </c>
      <c r="AF960" s="39">
        <v>0</v>
      </c>
      <c r="AG960" s="39">
        <v>4</v>
      </c>
      <c r="AH960" s="39">
        <v>0</v>
      </c>
      <c r="AI960" s="39">
        <v>0</v>
      </c>
      <c r="AJ960" s="39">
        <v>1</v>
      </c>
    </row>
    <row r="961" spans="1:36" s="14" customFormat="1" ht="10.199999999999999" x14ac:dyDescent="0.2">
      <c r="A961" s="39" t="s">
        <v>90</v>
      </c>
      <c r="B961" s="14" t="s">
        <v>34</v>
      </c>
      <c r="C961" s="14" t="s">
        <v>467</v>
      </c>
      <c r="D961" s="14" t="s">
        <v>478</v>
      </c>
      <c r="E961" s="39">
        <v>0</v>
      </c>
      <c r="F961" s="39">
        <v>0</v>
      </c>
      <c r="G961" s="39"/>
      <c r="H961" s="39">
        <v>0</v>
      </c>
      <c r="I961" s="39">
        <v>0</v>
      </c>
      <c r="J961" s="39">
        <v>0</v>
      </c>
      <c r="K961" s="39">
        <v>0</v>
      </c>
      <c r="L961" s="39">
        <v>0</v>
      </c>
      <c r="M961" s="39">
        <v>1</v>
      </c>
      <c r="N961" s="39">
        <v>1</v>
      </c>
      <c r="O961" s="39">
        <v>1</v>
      </c>
      <c r="P961" s="39">
        <v>1</v>
      </c>
      <c r="Q961" s="39">
        <v>3</v>
      </c>
      <c r="R961" s="39">
        <v>3</v>
      </c>
      <c r="S961" s="39">
        <v>0</v>
      </c>
      <c r="T961" s="39">
        <v>0</v>
      </c>
      <c r="U961" s="39">
        <v>0</v>
      </c>
      <c r="V961" s="39">
        <v>0</v>
      </c>
      <c r="W961" s="39">
        <v>0</v>
      </c>
      <c r="X961" s="39">
        <v>0</v>
      </c>
      <c r="Y961" s="39">
        <v>0</v>
      </c>
      <c r="Z961" s="39">
        <v>3</v>
      </c>
      <c r="AA961" s="39">
        <v>3</v>
      </c>
      <c r="AB961" s="39">
        <v>3</v>
      </c>
      <c r="AC961" s="39">
        <v>3</v>
      </c>
      <c r="AD961" s="39">
        <v>3</v>
      </c>
      <c r="AE961" s="39">
        <v>1</v>
      </c>
      <c r="AF961" s="39">
        <v>0</v>
      </c>
      <c r="AG961" s="39">
        <v>7</v>
      </c>
      <c r="AH961" s="39">
        <v>0</v>
      </c>
      <c r="AI961" s="39">
        <v>0</v>
      </c>
      <c r="AJ961" s="39">
        <v>0</v>
      </c>
    </row>
    <row r="962" spans="1:36" s="14" customFormat="1" ht="10.199999999999999" x14ac:dyDescent="0.2">
      <c r="A962" s="39" t="s">
        <v>90</v>
      </c>
      <c r="B962" s="14" t="s">
        <v>34</v>
      </c>
      <c r="C962" s="187" t="s">
        <v>643</v>
      </c>
      <c r="D962" s="187"/>
      <c r="E962" s="207">
        <v>0</v>
      </c>
      <c r="F962" s="207">
        <v>0</v>
      </c>
      <c r="G962" s="207"/>
      <c r="H962" s="207">
        <v>0</v>
      </c>
      <c r="I962" s="207">
        <v>3</v>
      </c>
      <c r="J962" s="207">
        <v>3</v>
      </c>
      <c r="K962" s="207">
        <v>3</v>
      </c>
      <c r="L962" s="207">
        <v>3</v>
      </c>
      <c r="M962" s="207">
        <v>5</v>
      </c>
      <c r="N962" s="207">
        <v>5</v>
      </c>
      <c r="O962" s="207">
        <v>5</v>
      </c>
      <c r="P962" s="207">
        <v>5</v>
      </c>
      <c r="Q962" s="207">
        <v>8</v>
      </c>
      <c r="R962" s="207">
        <v>8</v>
      </c>
      <c r="S962" s="207">
        <v>0</v>
      </c>
      <c r="T962" s="207">
        <v>0</v>
      </c>
      <c r="U962" s="207">
        <v>5</v>
      </c>
      <c r="V962" s="207">
        <v>5</v>
      </c>
      <c r="W962" s="207">
        <v>0</v>
      </c>
      <c r="X962" s="207">
        <v>0</v>
      </c>
      <c r="Y962" s="207">
        <v>0</v>
      </c>
      <c r="Z962" s="207">
        <v>4</v>
      </c>
      <c r="AA962" s="207">
        <v>4</v>
      </c>
      <c r="AB962" s="207">
        <v>4</v>
      </c>
      <c r="AC962" s="207">
        <v>3</v>
      </c>
      <c r="AD962" s="207">
        <v>3</v>
      </c>
      <c r="AE962" s="207">
        <v>4</v>
      </c>
      <c r="AF962" s="207">
        <v>1</v>
      </c>
      <c r="AG962" s="207">
        <v>13</v>
      </c>
      <c r="AH962" s="207">
        <v>0</v>
      </c>
      <c r="AI962" s="207">
        <v>0</v>
      </c>
      <c r="AJ962" s="207">
        <v>1</v>
      </c>
    </row>
    <row r="963" spans="1:36" s="14" customFormat="1" ht="10.199999999999999" x14ac:dyDescent="0.2">
      <c r="A963" s="39" t="s">
        <v>90</v>
      </c>
      <c r="B963" s="14" t="s">
        <v>34</v>
      </c>
      <c r="C963" s="14" t="s">
        <v>468</v>
      </c>
      <c r="D963" s="14" t="s">
        <v>338</v>
      </c>
      <c r="E963" s="39">
        <v>0</v>
      </c>
      <c r="F963" s="39">
        <v>0</v>
      </c>
      <c r="G963" s="39"/>
      <c r="H963" s="39">
        <v>0</v>
      </c>
      <c r="I963" s="39">
        <v>6</v>
      </c>
      <c r="J963" s="39">
        <v>6</v>
      </c>
      <c r="K963" s="39">
        <v>6</v>
      </c>
      <c r="L963" s="39">
        <v>7</v>
      </c>
      <c r="M963" s="39">
        <v>10</v>
      </c>
      <c r="N963" s="39">
        <v>10</v>
      </c>
      <c r="O963" s="39">
        <v>10</v>
      </c>
      <c r="P963" s="39">
        <v>10</v>
      </c>
      <c r="Q963" s="39">
        <v>7</v>
      </c>
      <c r="R963" s="39">
        <v>7</v>
      </c>
      <c r="S963" s="39">
        <v>0</v>
      </c>
      <c r="T963" s="39">
        <v>0</v>
      </c>
      <c r="U963" s="39">
        <v>7</v>
      </c>
      <c r="V963" s="39">
        <v>7</v>
      </c>
      <c r="W963" s="39">
        <v>1</v>
      </c>
      <c r="X963" s="39">
        <v>0</v>
      </c>
      <c r="Y963" s="39">
        <v>0</v>
      </c>
      <c r="Z963" s="39">
        <v>8</v>
      </c>
      <c r="AA963" s="39">
        <v>7</v>
      </c>
      <c r="AB963" s="39">
        <v>8</v>
      </c>
      <c r="AC963" s="39">
        <v>8</v>
      </c>
      <c r="AD963" s="39">
        <v>8</v>
      </c>
      <c r="AE963" s="39">
        <v>0</v>
      </c>
      <c r="AF963" s="39">
        <v>0</v>
      </c>
      <c r="AG963" s="39">
        <v>4</v>
      </c>
      <c r="AH963" s="39">
        <v>0</v>
      </c>
      <c r="AI963" s="39">
        <v>0</v>
      </c>
      <c r="AJ963" s="39">
        <v>7</v>
      </c>
    </row>
    <row r="964" spans="1:36" s="14" customFormat="1" ht="10.199999999999999" x14ac:dyDescent="0.2">
      <c r="A964" s="39" t="s">
        <v>90</v>
      </c>
      <c r="B964" s="14" t="s">
        <v>34</v>
      </c>
      <c r="C964" s="14" t="s">
        <v>468</v>
      </c>
      <c r="D964" s="14" t="s">
        <v>460</v>
      </c>
      <c r="E964" s="39">
        <v>0</v>
      </c>
      <c r="F964" s="39">
        <v>0</v>
      </c>
      <c r="G964" s="39"/>
      <c r="H964" s="39">
        <v>1</v>
      </c>
      <c r="I964" s="39">
        <v>5</v>
      </c>
      <c r="J964" s="39">
        <v>5</v>
      </c>
      <c r="K964" s="39">
        <v>5</v>
      </c>
      <c r="L964" s="39">
        <v>5</v>
      </c>
      <c r="M964" s="39">
        <v>9</v>
      </c>
      <c r="N964" s="39">
        <v>9</v>
      </c>
      <c r="O964" s="39">
        <v>10</v>
      </c>
      <c r="P964" s="39">
        <v>9</v>
      </c>
      <c r="Q964" s="39">
        <v>5</v>
      </c>
      <c r="R964" s="39">
        <v>5</v>
      </c>
      <c r="S964" s="39">
        <v>0</v>
      </c>
      <c r="T964" s="39">
        <v>0</v>
      </c>
      <c r="U964" s="39">
        <v>4</v>
      </c>
      <c r="V964" s="39">
        <v>4</v>
      </c>
      <c r="W964" s="39">
        <v>0</v>
      </c>
      <c r="X964" s="39">
        <v>0</v>
      </c>
      <c r="Y964" s="39">
        <v>0</v>
      </c>
      <c r="Z964" s="39">
        <v>6</v>
      </c>
      <c r="AA964" s="39">
        <v>9</v>
      </c>
      <c r="AB964" s="39">
        <v>8</v>
      </c>
      <c r="AC964" s="39">
        <v>10</v>
      </c>
      <c r="AD964" s="39">
        <v>8</v>
      </c>
      <c r="AE964" s="39">
        <v>5</v>
      </c>
      <c r="AF964" s="39">
        <v>0</v>
      </c>
      <c r="AG964" s="39">
        <v>16</v>
      </c>
      <c r="AH964" s="39">
        <v>0</v>
      </c>
      <c r="AI964" s="39">
        <v>0</v>
      </c>
      <c r="AJ964" s="39">
        <v>3</v>
      </c>
    </row>
    <row r="965" spans="1:36" s="14" customFormat="1" ht="10.199999999999999" x14ac:dyDescent="0.2">
      <c r="A965" s="39" t="s">
        <v>90</v>
      </c>
      <c r="B965" s="14" t="s">
        <v>34</v>
      </c>
      <c r="C965" s="14" t="s">
        <v>468</v>
      </c>
      <c r="D965" s="14" t="s">
        <v>478</v>
      </c>
      <c r="E965" s="39">
        <v>0</v>
      </c>
      <c r="F965" s="39">
        <v>0</v>
      </c>
      <c r="G965" s="39"/>
      <c r="H965" s="39">
        <v>0</v>
      </c>
      <c r="I965" s="39">
        <v>8</v>
      </c>
      <c r="J965" s="39">
        <v>8</v>
      </c>
      <c r="K965" s="39">
        <v>8</v>
      </c>
      <c r="L965" s="39">
        <v>8</v>
      </c>
      <c r="M965" s="39">
        <v>3</v>
      </c>
      <c r="N965" s="39">
        <v>3</v>
      </c>
      <c r="O965" s="39">
        <v>2</v>
      </c>
      <c r="P965" s="39">
        <v>3</v>
      </c>
      <c r="Q965" s="39">
        <v>9</v>
      </c>
      <c r="R965" s="39">
        <v>9</v>
      </c>
      <c r="S965" s="39">
        <v>0</v>
      </c>
      <c r="T965" s="39">
        <v>0</v>
      </c>
      <c r="U965" s="39">
        <v>10</v>
      </c>
      <c r="V965" s="39">
        <v>10</v>
      </c>
      <c r="W965" s="39">
        <v>0</v>
      </c>
      <c r="X965" s="39">
        <v>0</v>
      </c>
      <c r="Y965" s="39">
        <v>0</v>
      </c>
      <c r="Z965" s="39">
        <v>12</v>
      </c>
      <c r="AA965" s="39">
        <v>8</v>
      </c>
      <c r="AB965" s="39">
        <v>8</v>
      </c>
      <c r="AC965" s="39">
        <v>10</v>
      </c>
      <c r="AD965" s="39">
        <v>11</v>
      </c>
      <c r="AE965" s="39">
        <v>0</v>
      </c>
      <c r="AF965" s="39">
        <v>0</v>
      </c>
      <c r="AG965" s="39">
        <v>32</v>
      </c>
      <c r="AH965" s="39">
        <v>0</v>
      </c>
      <c r="AI965" s="39">
        <v>0</v>
      </c>
      <c r="AJ965" s="39">
        <v>0</v>
      </c>
    </row>
    <row r="966" spans="1:36" s="14" customFormat="1" ht="10.199999999999999" x14ac:dyDescent="0.2">
      <c r="A966" s="39" t="s">
        <v>90</v>
      </c>
      <c r="B966" s="14" t="s">
        <v>34</v>
      </c>
      <c r="C966" s="187" t="s">
        <v>644</v>
      </c>
      <c r="D966" s="187"/>
      <c r="E966" s="207">
        <v>0</v>
      </c>
      <c r="F966" s="207">
        <v>0</v>
      </c>
      <c r="G966" s="207"/>
      <c r="H966" s="207">
        <v>1</v>
      </c>
      <c r="I966" s="207">
        <v>19</v>
      </c>
      <c r="J966" s="207">
        <v>19</v>
      </c>
      <c r="K966" s="207">
        <v>19</v>
      </c>
      <c r="L966" s="207">
        <v>20</v>
      </c>
      <c r="M966" s="207">
        <v>22</v>
      </c>
      <c r="N966" s="207">
        <v>22</v>
      </c>
      <c r="O966" s="207">
        <v>22</v>
      </c>
      <c r="P966" s="207">
        <v>22</v>
      </c>
      <c r="Q966" s="207">
        <v>21</v>
      </c>
      <c r="R966" s="207">
        <v>21</v>
      </c>
      <c r="S966" s="207">
        <v>0</v>
      </c>
      <c r="T966" s="207">
        <v>0</v>
      </c>
      <c r="U966" s="207">
        <v>21</v>
      </c>
      <c r="V966" s="207">
        <v>21</v>
      </c>
      <c r="W966" s="207">
        <v>1</v>
      </c>
      <c r="X966" s="207">
        <v>0</v>
      </c>
      <c r="Y966" s="207">
        <v>0</v>
      </c>
      <c r="Z966" s="207">
        <v>26</v>
      </c>
      <c r="AA966" s="207">
        <v>24</v>
      </c>
      <c r="AB966" s="207">
        <v>24</v>
      </c>
      <c r="AC966" s="207">
        <v>28</v>
      </c>
      <c r="AD966" s="207">
        <v>27</v>
      </c>
      <c r="AE966" s="207">
        <v>5</v>
      </c>
      <c r="AF966" s="207">
        <v>0</v>
      </c>
      <c r="AG966" s="207">
        <v>52</v>
      </c>
      <c r="AH966" s="207">
        <v>0</v>
      </c>
      <c r="AI966" s="207">
        <v>0</v>
      </c>
      <c r="AJ966" s="207">
        <v>10</v>
      </c>
    </row>
    <row r="967" spans="1:36" s="14" customFormat="1" ht="10.199999999999999" x14ac:dyDescent="0.2">
      <c r="A967" s="39" t="s">
        <v>90</v>
      </c>
      <c r="B967" s="14" t="s">
        <v>34</v>
      </c>
      <c r="C967" s="14" t="s">
        <v>469</v>
      </c>
      <c r="D967" s="14" t="s">
        <v>338</v>
      </c>
      <c r="E967" s="39">
        <v>0</v>
      </c>
      <c r="F967" s="39">
        <v>0</v>
      </c>
      <c r="G967" s="39"/>
      <c r="H967" s="39">
        <v>0</v>
      </c>
      <c r="I967" s="39">
        <v>43</v>
      </c>
      <c r="J967" s="39">
        <v>43</v>
      </c>
      <c r="K967" s="39">
        <v>41</v>
      </c>
      <c r="L967" s="39">
        <v>43</v>
      </c>
      <c r="M967" s="39">
        <v>51</v>
      </c>
      <c r="N967" s="39">
        <v>50</v>
      </c>
      <c r="O967" s="39">
        <v>41</v>
      </c>
      <c r="P967" s="39">
        <v>51</v>
      </c>
      <c r="Q967" s="39">
        <v>48</v>
      </c>
      <c r="R967" s="39">
        <v>52</v>
      </c>
      <c r="S967" s="39">
        <v>0</v>
      </c>
      <c r="T967" s="39">
        <v>0</v>
      </c>
      <c r="U967" s="39">
        <v>34</v>
      </c>
      <c r="V967" s="39">
        <v>33</v>
      </c>
      <c r="W967" s="39">
        <v>0</v>
      </c>
      <c r="X967" s="39">
        <v>0</v>
      </c>
      <c r="Y967" s="39">
        <v>0</v>
      </c>
      <c r="Z967" s="39">
        <v>45</v>
      </c>
      <c r="AA967" s="39">
        <v>48</v>
      </c>
      <c r="AB967" s="39">
        <v>43</v>
      </c>
      <c r="AC967" s="39">
        <v>33</v>
      </c>
      <c r="AD967" s="39">
        <v>30</v>
      </c>
      <c r="AE967" s="39">
        <v>2</v>
      </c>
      <c r="AF967" s="39">
        <v>19</v>
      </c>
      <c r="AG967" s="39">
        <v>27</v>
      </c>
      <c r="AH967" s="39">
        <v>0</v>
      </c>
      <c r="AI967" s="39">
        <v>0</v>
      </c>
      <c r="AJ967" s="39">
        <v>38</v>
      </c>
    </row>
    <row r="968" spans="1:36" s="14" customFormat="1" ht="10.199999999999999" x14ac:dyDescent="0.2">
      <c r="A968" s="39" t="s">
        <v>90</v>
      </c>
      <c r="B968" s="14" t="s">
        <v>34</v>
      </c>
      <c r="C968" s="14" t="s">
        <v>469</v>
      </c>
      <c r="D968" s="14" t="s">
        <v>460</v>
      </c>
      <c r="E968" s="39">
        <v>0</v>
      </c>
      <c r="F968" s="39">
        <v>0</v>
      </c>
      <c r="G968" s="39"/>
      <c r="H968" s="39">
        <v>0</v>
      </c>
      <c r="I968" s="39">
        <v>25</v>
      </c>
      <c r="J968" s="39">
        <v>25</v>
      </c>
      <c r="K968" s="39">
        <v>25</v>
      </c>
      <c r="L968" s="39">
        <v>25</v>
      </c>
      <c r="M968" s="39">
        <v>36</v>
      </c>
      <c r="N968" s="39">
        <v>35</v>
      </c>
      <c r="O968" s="39">
        <v>45</v>
      </c>
      <c r="P968" s="39">
        <v>36</v>
      </c>
      <c r="Q968" s="39">
        <v>32</v>
      </c>
      <c r="R968" s="39">
        <v>29</v>
      </c>
      <c r="S968" s="39">
        <v>0</v>
      </c>
      <c r="T968" s="39">
        <v>0</v>
      </c>
      <c r="U968" s="39">
        <v>29</v>
      </c>
      <c r="V968" s="39">
        <v>29</v>
      </c>
      <c r="W968" s="39">
        <v>0</v>
      </c>
      <c r="X968" s="39">
        <v>0</v>
      </c>
      <c r="Y968" s="39">
        <v>0</v>
      </c>
      <c r="Z968" s="39">
        <v>23</v>
      </c>
      <c r="AA968" s="39">
        <v>24</v>
      </c>
      <c r="AB968" s="39">
        <v>27</v>
      </c>
      <c r="AC968" s="39">
        <v>30</v>
      </c>
      <c r="AD968" s="39">
        <v>23</v>
      </c>
      <c r="AE968" s="39">
        <v>6</v>
      </c>
      <c r="AF968" s="39">
        <v>0</v>
      </c>
      <c r="AG968" s="39">
        <v>60</v>
      </c>
      <c r="AH968" s="39">
        <v>0</v>
      </c>
      <c r="AI968" s="39">
        <v>0</v>
      </c>
      <c r="AJ968" s="39">
        <v>18</v>
      </c>
    </row>
    <row r="969" spans="1:36" s="14" customFormat="1" ht="10.199999999999999" x14ac:dyDescent="0.2">
      <c r="A969" s="39" t="s">
        <v>90</v>
      </c>
      <c r="B969" s="14" t="s">
        <v>34</v>
      </c>
      <c r="C969" s="14" t="s">
        <v>469</v>
      </c>
      <c r="D969" s="14" t="s">
        <v>478</v>
      </c>
      <c r="E969" s="39">
        <v>0</v>
      </c>
      <c r="F969" s="39">
        <v>0</v>
      </c>
      <c r="G969" s="39"/>
      <c r="H969" s="39">
        <v>0</v>
      </c>
      <c r="I969" s="39">
        <v>48</v>
      </c>
      <c r="J969" s="39">
        <v>48</v>
      </c>
      <c r="K969" s="39">
        <v>48</v>
      </c>
      <c r="L969" s="39">
        <v>48</v>
      </c>
      <c r="M969" s="39">
        <v>41</v>
      </c>
      <c r="N969" s="39">
        <v>41</v>
      </c>
      <c r="O969" s="39">
        <v>41</v>
      </c>
      <c r="P969" s="39">
        <v>41</v>
      </c>
      <c r="Q969" s="39">
        <v>48</v>
      </c>
      <c r="R969" s="39">
        <v>48</v>
      </c>
      <c r="S969" s="39">
        <v>0</v>
      </c>
      <c r="T969" s="39">
        <v>0</v>
      </c>
      <c r="U969" s="39">
        <v>44</v>
      </c>
      <c r="V969" s="39">
        <v>43</v>
      </c>
      <c r="W969" s="39">
        <v>0</v>
      </c>
      <c r="X969" s="39">
        <v>0</v>
      </c>
      <c r="Y969" s="39">
        <v>0</v>
      </c>
      <c r="Z969" s="39">
        <v>18</v>
      </c>
      <c r="AA969" s="39">
        <v>23</v>
      </c>
      <c r="AB969" s="39">
        <v>24</v>
      </c>
      <c r="AC969" s="39">
        <v>25</v>
      </c>
      <c r="AD969" s="39">
        <v>21</v>
      </c>
      <c r="AE969" s="39">
        <v>9</v>
      </c>
      <c r="AF969" s="39">
        <v>0</v>
      </c>
      <c r="AG969" s="39">
        <v>30</v>
      </c>
      <c r="AH969" s="39">
        <v>0</v>
      </c>
      <c r="AI969" s="39">
        <v>0</v>
      </c>
      <c r="AJ969" s="39">
        <v>29</v>
      </c>
    </row>
    <row r="970" spans="1:36" s="14" customFormat="1" ht="10.199999999999999" x14ac:dyDescent="0.2">
      <c r="A970" s="39" t="s">
        <v>90</v>
      </c>
      <c r="B970" s="14" t="s">
        <v>34</v>
      </c>
      <c r="C970" s="187" t="s">
        <v>645</v>
      </c>
      <c r="D970" s="187"/>
      <c r="E970" s="207">
        <v>0</v>
      </c>
      <c r="F970" s="207">
        <v>0</v>
      </c>
      <c r="G970" s="207"/>
      <c r="H970" s="207">
        <v>0</v>
      </c>
      <c r="I970" s="207">
        <v>116</v>
      </c>
      <c r="J970" s="207">
        <v>116</v>
      </c>
      <c r="K970" s="207">
        <v>114</v>
      </c>
      <c r="L970" s="207">
        <v>116</v>
      </c>
      <c r="M970" s="207">
        <v>128</v>
      </c>
      <c r="N970" s="207">
        <v>126</v>
      </c>
      <c r="O970" s="207">
        <v>127</v>
      </c>
      <c r="P970" s="207">
        <v>128</v>
      </c>
      <c r="Q970" s="207">
        <v>128</v>
      </c>
      <c r="R970" s="207">
        <v>129</v>
      </c>
      <c r="S970" s="207">
        <v>0</v>
      </c>
      <c r="T970" s="207">
        <v>0</v>
      </c>
      <c r="U970" s="207">
        <v>107</v>
      </c>
      <c r="V970" s="207">
        <v>105</v>
      </c>
      <c r="W970" s="207">
        <v>0</v>
      </c>
      <c r="X970" s="207">
        <v>0</v>
      </c>
      <c r="Y970" s="207">
        <v>0</v>
      </c>
      <c r="Z970" s="207">
        <v>86</v>
      </c>
      <c r="AA970" s="207">
        <v>95</v>
      </c>
      <c r="AB970" s="207">
        <v>94</v>
      </c>
      <c r="AC970" s="207">
        <v>88</v>
      </c>
      <c r="AD970" s="207">
        <v>74</v>
      </c>
      <c r="AE970" s="207">
        <v>17</v>
      </c>
      <c r="AF970" s="207">
        <v>19</v>
      </c>
      <c r="AG970" s="207">
        <v>117</v>
      </c>
      <c r="AH970" s="207">
        <v>0</v>
      </c>
      <c r="AI970" s="207">
        <v>0</v>
      </c>
      <c r="AJ970" s="207">
        <v>85</v>
      </c>
    </row>
    <row r="971" spans="1:36" s="14" customFormat="1" ht="10.199999999999999" x14ac:dyDescent="0.2">
      <c r="A971" s="39" t="s">
        <v>90</v>
      </c>
      <c r="B971" s="14" t="s">
        <v>34</v>
      </c>
      <c r="C971" s="14" t="s">
        <v>470</v>
      </c>
      <c r="D971" s="14" t="s">
        <v>338</v>
      </c>
      <c r="E971" s="39">
        <v>0</v>
      </c>
      <c r="F971" s="39">
        <v>0</v>
      </c>
      <c r="G971" s="39"/>
      <c r="H971" s="39">
        <v>0</v>
      </c>
      <c r="I971" s="39">
        <v>6</v>
      </c>
      <c r="J971" s="39">
        <v>6</v>
      </c>
      <c r="K971" s="39">
        <v>6</v>
      </c>
      <c r="L971" s="39">
        <v>6</v>
      </c>
      <c r="M971" s="39">
        <v>1</v>
      </c>
      <c r="N971" s="39">
        <v>1</v>
      </c>
      <c r="O971" s="39">
        <v>1</v>
      </c>
      <c r="P971" s="39">
        <v>1</v>
      </c>
      <c r="Q971" s="39">
        <v>2</v>
      </c>
      <c r="R971" s="39">
        <v>2</v>
      </c>
      <c r="S971" s="39">
        <v>0</v>
      </c>
      <c r="T971" s="39">
        <v>0</v>
      </c>
      <c r="U971" s="39">
        <v>1</v>
      </c>
      <c r="V971" s="39">
        <v>0</v>
      </c>
      <c r="W971" s="39">
        <v>0</v>
      </c>
      <c r="X971" s="39">
        <v>0</v>
      </c>
      <c r="Y971" s="39">
        <v>0</v>
      </c>
      <c r="Z971" s="39">
        <v>3</v>
      </c>
      <c r="AA971" s="39">
        <v>3</v>
      </c>
      <c r="AB971" s="39">
        <v>3</v>
      </c>
      <c r="AC971" s="39">
        <v>2</v>
      </c>
      <c r="AD971" s="39">
        <v>1</v>
      </c>
      <c r="AE971" s="39">
        <v>0</v>
      </c>
      <c r="AF971" s="39">
        <v>0</v>
      </c>
      <c r="AG971" s="39">
        <v>2</v>
      </c>
      <c r="AH971" s="39">
        <v>0</v>
      </c>
      <c r="AI971" s="39">
        <v>0</v>
      </c>
      <c r="AJ971" s="39">
        <v>0</v>
      </c>
    </row>
    <row r="972" spans="1:36" s="14" customFormat="1" ht="10.199999999999999" x14ac:dyDescent="0.2">
      <c r="A972" s="39" t="s">
        <v>90</v>
      </c>
      <c r="B972" s="14" t="s">
        <v>34</v>
      </c>
      <c r="C972" s="14" t="s">
        <v>470</v>
      </c>
      <c r="D972" s="14" t="s">
        <v>460</v>
      </c>
      <c r="E972" s="39">
        <v>0</v>
      </c>
      <c r="F972" s="39">
        <v>0</v>
      </c>
      <c r="G972" s="39"/>
      <c r="H972" s="39">
        <v>0</v>
      </c>
      <c r="I972" s="39">
        <v>0</v>
      </c>
      <c r="J972" s="39">
        <v>0</v>
      </c>
      <c r="K972" s="39">
        <v>0</v>
      </c>
      <c r="L972" s="39">
        <v>0</v>
      </c>
      <c r="M972" s="39">
        <v>3</v>
      </c>
      <c r="N972" s="39">
        <v>3</v>
      </c>
      <c r="O972" s="39">
        <v>3</v>
      </c>
      <c r="P972" s="39">
        <v>3</v>
      </c>
      <c r="Q972" s="39">
        <v>2</v>
      </c>
      <c r="R972" s="39">
        <v>2</v>
      </c>
      <c r="S972" s="39">
        <v>0</v>
      </c>
      <c r="T972" s="39">
        <v>0</v>
      </c>
      <c r="U972" s="39">
        <v>1</v>
      </c>
      <c r="V972" s="39">
        <v>1</v>
      </c>
      <c r="W972" s="39">
        <v>0</v>
      </c>
      <c r="X972" s="39">
        <v>0</v>
      </c>
      <c r="Y972" s="39">
        <v>0</v>
      </c>
      <c r="Z972" s="39">
        <v>4</v>
      </c>
      <c r="AA972" s="39">
        <v>5</v>
      </c>
      <c r="AB972" s="39">
        <v>5</v>
      </c>
      <c r="AC972" s="39">
        <v>4</v>
      </c>
      <c r="AD972" s="39">
        <v>3</v>
      </c>
      <c r="AE972" s="39">
        <v>5</v>
      </c>
      <c r="AF972" s="39">
        <v>0</v>
      </c>
      <c r="AG972" s="39">
        <v>5</v>
      </c>
      <c r="AH972" s="39">
        <v>0</v>
      </c>
      <c r="AI972" s="39">
        <v>0</v>
      </c>
      <c r="AJ972" s="39">
        <v>2</v>
      </c>
    </row>
    <row r="973" spans="1:36" s="14" customFormat="1" ht="10.199999999999999" x14ac:dyDescent="0.2">
      <c r="A973" s="39" t="s">
        <v>90</v>
      </c>
      <c r="B973" s="14" t="s">
        <v>34</v>
      </c>
      <c r="C973" s="14" t="s">
        <v>470</v>
      </c>
      <c r="D973" s="14" t="s">
        <v>478</v>
      </c>
      <c r="E973" s="39">
        <v>0</v>
      </c>
      <c r="F973" s="39">
        <v>0</v>
      </c>
      <c r="G973" s="39"/>
      <c r="H973" s="39">
        <v>0</v>
      </c>
      <c r="I973" s="39">
        <v>1</v>
      </c>
      <c r="J973" s="39">
        <v>1</v>
      </c>
      <c r="K973" s="39">
        <v>1</v>
      </c>
      <c r="L973" s="39">
        <v>1</v>
      </c>
      <c r="M973" s="39">
        <v>2</v>
      </c>
      <c r="N973" s="39">
        <v>2</v>
      </c>
      <c r="O973" s="39">
        <v>2</v>
      </c>
      <c r="P973" s="39">
        <v>2</v>
      </c>
      <c r="Q973" s="39">
        <v>3</v>
      </c>
      <c r="R973" s="39">
        <v>3</v>
      </c>
      <c r="S973" s="39">
        <v>0</v>
      </c>
      <c r="T973" s="39">
        <v>0</v>
      </c>
      <c r="U973" s="39">
        <v>1</v>
      </c>
      <c r="V973" s="39">
        <v>1</v>
      </c>
      <c r="W973" s="39">
        <v>0</v>
      </c>
      <c r="X973" s="39">
        <v>0</v>
      </c>
      <c r="Y973" s="39">
        <v>0</v>
      </c>
      <c r="Z973" s="39">
        <v>1</v>
      </c>
      <c r="AA973" s="39">
        <v>1</v>
      </c>
      <c r="AB973" s="39">
        <v>1</v>
      </c>
      <c r="AC973" s="39">
        <v>1</v>
      </c>
      <c r="AD973" s="39">
        <v>1</v>
      </c>
      <c r="AE973" s="39">
        <v>2</v>
      </c>
      <c r="AF973" s="39">
        <v>0</v>
      </c>
      <c r="AG973" s="39">
        <v>0</v>
      </c>
      <c r="AH973" s="39">
        <v>0</v>
      </c>
      <c r="AI973" s="39">
        <v>0</v>
      </c>
      <c r="AJ973" s="39">
        <v>1</v>
      </c>
    </row>
    <row r="974" spans="1:36" s="14" customFormat="1" ht="10.199999999999999" x14ac:dyDescent="0.2">
      <c r="A974" s="39" t="s">
        <v>90</v>
      </c>
      <c r="B974" s="14" t="s">
        <v>34</v>
      </c>
      <c r="C974" s="187" t="s">
        <v>646</v>
      </c>
      <c r="D974" s="187"/>
      <c r="E974" s="207">
        <v>0</v>
      </c>
      <c r="F974" s="207">
        <v>0</v>
      </c>
      <c r="G974" s="207"/>
      <c r="H974" s="207">
        <v>0</v>
      </c>
      <c r="I974" s="207">
        <v>7</v>
      </c>
      <c r="J974" s="207">
        <v>7</v>
      </c>
      <c r="K974" s="207">
        <v>7</v>
      </c>
      <c r="L974" s="207">
        <v>7</v>
      </c>
      <c r="M974" s="207">
        <v>6</v>
      </c>
      <c r="N974" s="207">
        <v>6</v>
      </c>
      <c r="O974" s="207">
        <v>6</v>
      </c>
      <c r="P974" s="207">
        <v>6</v>
      </c>
      <c r="Q974" s="207">
        <v>7</v>
      </c>
      <c r="R974" s="207">
        <v>7</v>
      </c>
      <c r="S974" s="207">
        <v>0</v>
      </c>
      <c r="T974" s="207">
        <v>0</v>
      </c>
      <c r="U974" s="207">
        <v>3</v>
      </c>
      <c r="V974" s="207">
        <v>2</v>
      </c>
      <c r="W974" s="207">
        <v>0</v>
      </c>
      <c r="X974" s="207">
        <v>0</v>
      </c>
      <c r="Y974" s="207">
        <v>0</v>
      </c>
      <c r="Z974" s="207">
        <v>8</v>
      </c>
      <c r="AA974" s="207">
        <v>9</v>
      </c>
      <c r="AB974" s="207">
        <v>9</v>
      </c>
      <c r="AC974" s="207">
        <v>7</v>
      </c>
      <c r="AD974" s="207">
        <v>5</v>
      </c>
      <c r="AE974" s="207">
        <v>7</v>
      </c>
      <c r="AF974" s="207">
        <v>0</v>
      </c>
      <c r="AG974" s="207">
        <v>7</v>
      </c>
      <c r="AH974" s="207">
        <v>0</v>
      </c>
      <c r="AI974" s="207">
        <v>0</v>
      </c>
      <c r="AJ974" s="207">
        <v>3</v>
      </c>
    </row>
    <row r="975" spans="1:36" s="14" customFormat="1" ht="10.199999999999999" x14ac:dyDescent="0.2">
      <c r="A975" s="39" t="s">
        <v>90</v>
      </c>
      <c r="B975" s="14" t="s">
        <v>34</v>
      </c>
      <c r="C975" s="14" t="s">
        <v>471</v>
      </c>
      <c r="D975" s="14" t="s">
        <v>338</v>
      </c>
      <c r="E975" s="39">
        <v>0</v>
      </c>
      <c r="F975" s="39">
        <v>0</v>
      </c>
      <c r="G975" s="39"/>
      <c r="H975" s="39">
        <v>0</v>
      </c>
      <c r="I975" s="39">
        <v>4</v>
      </c>
      <c r="J975" s="39">
        <v>4</v>
      </c>
      <c r="K975" s="39">
        <v>4</v>
      </c>
      <c r="L975" s="39">
        <v>4</v>
      </c>
      <c r="M975" s="39">
        <v>4</v>
      </c>
      <c r="N975" s="39">
        <v>4</v>
      </c>
      <c r="O975" s="39">
        <v>4</v>
      </c>
      <c r="P975" s="39">
        <v>4</v>
      </c>
      <c r="Q975" s="39">
        <v>2</v>
      </c>
      <c r="R975" s="39">
        <v>2</v>
      </c>
      <c r="S975" s="39">
        <v>0</v>
      </c>
      <c r="T975" s="39">
        <v>0</v>
      </c>
      <c r="U975" s="39">
        <v>5</v>
      </c>
      <c r="V975" s="39">
        <v>4</v>
      </c>
      <c r="W975" s="39">
        <v>0</v>
      </c>
      <c r="X975" s="39">
        <v>0</v>
      </c>
      <c r="Y975" s="39">
        <v>0</v>
      </c>
      <c r="Z975" s="39">
        <v>4</v>
      </c>
      <c r="AA975" s="39">
        <v>6</v>
      </c>
      <c r="AB975" s="39">
        <v>6</v>
      </c>
      <c r="AC975" s="39">
        <v>4</v>
      </c>
      <c r="AD975" s="39">
        <v>4</v>
      </c>
      <c r="AE975" s="39">
        <v>1</v>
      </c>
      <c r="AF975" s="39">
        <v>0</v>
      </c>
      <c r="AG975" s="39">
        <v>7</v>
      </c>
      <c r="AH975" s="39">
        <v>0</v>
      </c>
      <c r="AI975" s="39">
        <v>0</v>
      </c>
      <c r="AJ975" s="39">
        <v>2</v>
      </c>
    </row>
    <row r="976" spans="1:36" s="14" customFormat="1" ht="10.199999999999999" x14ac:dyDescent="0.2">
      <c r="A976" s="39" t="s">
        <v>90</v>
      </c>
      <c r="B976" s="14" t="s">
        <v>34</v>
      </c>
      <c r="C976" s="14" t="s">
        <v>471</v>
      </c>
      <c r="D976" s="14" t="s">
        <v>460</v>
      </c>
      <c r="E976" s="39">
        <v>0</v>
      </c>
      <c r="F976" s="39">
        <v>0</v>
      </c>
      <c r="G976" s="39"/>
      <c r="H976" s="39">
        <v>0</v>
      </c>
      <c r="I976" s="39">
        <v>3</v>
      </c>
      <c r="J976" s="39">
        <v>3</v>
      </c>
      <c r="K976" s="39">
        <v>3</v>
      </c>
      <c r="L976" s="39">
        <v>3</v>
      </c>
      <c r="M976" s="39">
        <v>0</v>
      </c>
      <c r="N976" s="39">
        <v>0</v>
      </c>
      <c r="O976" s="39">
        <v>0</v>
      </c>
      <c r="P976" s="39">
        <v>0</v>
      </c>
      <c r="Q976" s="39">
        <v>6</v>
      </c>
      <c r="R976" s="39">
        <v>6</v>
      </c>
      <c r="S976" s="39">
        <v>0</v>
      </c>
      <c r="T976" s="39">
        <v>0</v>
      </c>
      <c r="U976" s="39">
        <v>2</v>
      </c>
      <c r="V976" s="39">
        <v>2</v>
      </c>
      <c r="W976" s="39">
        <v>0</v>
      </c>
      <c r="X976" s="39">
        <v>0</v>
      </c>
      <c r="Y976" s="39">
        <v>0</v>
      </c>
      <c r="Z976" s="39">
        <v>3</v>
      </c>
      <c r="AA976" s="39">
        <v>3</v>
      </c>
      <c r="AB976" s="39">
        <v>3</v>
      </c>
      <c r="AC976" s="39">
        <v>0</v>
      </c>
      <c r="AD976" s="39">
        <v>0</v>
      </c>
      <c r="AE976" s="39">
        <v>2</v>
      </c>
      <c r="AF976" s="39">
        <v>0</v>
      </c>
      <c r="AG976" s="39">
        <v>16</v>
      </c>
      <c r="AH976" s="39">
        <v>0</v>
      </c>
      <c r="AI976" s="39">
        <v>0</v>
      </c>
      <c r="AJ976" s="39">
        <v>1</v>
      </c>
    </row>
    <row r="977" spans="1:36" s="14" customFormat="1" ht="10.199999999999999" x14ac:dyDescent="0.2">
      <c r="A977" s="39" t="s">
        <v>90</v>
      </c>
      <c r="B977" s="14" t="s">
        <v>34</v>
      </c>
      <c r="C977" s="14" t="s">
        <v>471</v>
      </c>
      <c r="D977" s="14" t="s">
        <v>478</v>
      </c>
      <c r="E977" s="39">
        <v>0</v>
      </c>
      <c r="F977" s="39">
        <v>0</v>
      </c>
      <c r="G977" s="39"/>
      <c r="H977" s="39">
        <v>0</v>
      </c>
      <c r="I977" s="39">
        <v>5</v>
      </c>
      <c r="J977" s="39">
        <v>5</v>
      </c>
      <c r="K977" s="39">
        <v>5</v>
      </c>
      <c r="L977" s="39">
        <v>5</v>
      </c>
      <c r="M977" s="39">
        <v>4</v>
      </c>
      <c r="N977" s="39">
        <v>4</v>
      </c>
      <c r="O977" s="39">
        <v>4</v>
      </c>
      <c r="P977" s="39">
        <v>4</v>
      </c>
      <c r="Q977" s="39">
        <v>3</v>
      </c>
      <c r="R977" s="39">
        <v>3</v>
      </c>
      <c r="S977" s="39">
        <v>0</v>
      </c>
      <c r="T977" s="39">
        <v>0</v>
      </c>
      <c r="U977" s="39">
        <v>3</v>
      </c>
      <c r="V977" s="39">
        <v>3</v>
      </c>
      <c r="W977" s="39">
        <v>0</v>
      </c>
      <c r="X977" s="39">
        <v>0</v>
      </c>
      <c r="Y977" s="39">
        <v>0</v>
      </c>
      <c r="Z977" s="39">
        <v>3</v>
      </c>
      <c r="AA977" s="39">
        <v>2</v>
      </c>
      <c r="AB977" s="39">
        <v>2</v>
      </c>
      <c r="AC977" s="39">
        <v>3</v>
      </c>
      <c r="AD977" s="39">
        <v>2</v>
      </c>
      <c r="AE977" s="39">
        <v>17</v>
      </c>
      <c r="AF977" s="39">
        <v>0</v>
      </c>
      <c r="AG977" s="39">
        <v>10</v>
      </c>
      <c r="AH977" s="39">
        <v>0</v>
      </c>
      <c r="AI977" s="39">
        <v>0</v>
      </c>
      <c r="AJ977" s="39">
        <v>1</v>
      </c>
    </row>
    <row r="978" spans="1:36" s="14" customFormat="1" ht="10.199999999999999" x14ac:dyDescent="0.2">
      <c r="A978" s="39" t="s">
        <v>90</v>
      </c>
      <c r="B978" s="14" t="s">
        <v>34</v>
      </c>
      <c r="C978" s="187" t="s">
        <v>647</v>
      </c>
      <c r="D978" s="187"/>
      <c r="E978" s="207">
        <v>0</v>
      </c>
      <c r="F978" s="207">
        <v>0</v>
      </c>
      <c r="G978" s="207"/>
      <c r="H978" s="207">
        <v>0</v>
      </c>
      <c r="I978" s="207">
        <v>12</v>
      </c>
      <c r="J978" s="207">
        <v>12</v>
      </c>
      <c r="K978" s="207">
        <v>12</v>
      </c>
      <c r="L978" s="207">
        <v>12</v>
      </c>
      <c r="M978" s="207">
        <v>8</v>
      </c>
      <c r="N978" s="207">
        <v>8</v>
      </c>
      <c r="O978" s="207">
        <v>8</v>
      </c>
      <c r="P978" s="207">
        <v>8</v>
      </c>
      <c r="Q978" s="207">
        <v>11</v>
      </c>
      <c r="R978" s="207">
        <v>11</v>
      </c>
      <c r="S978" s="207">
        <v>0</v>
      </c>
      <c r="T978" s="207">
        <v>0</v>
      </c>
      <c r="U978" s="207">
        <v>10</v>
      </c>
      <c r="V978" s="207">
        <v>9</v>
      </c>
      <c r="W978" s="207">
        <v>0</v>
      </c>
      <c r="X978" s="207">
        <v>0</v>
      </c>
      <c r="Y978" s="207">
        <v>0</v>
      </c>
      <c r="Z978" s="207">
        <v>10</v>
      </c>
      <c r="AA978" s="207">
        <v>11</v>
      </c>
      <c r="AB978" s="207">
        <v>11</v>
      </c>
      <c r="AC978" s="207">
        <v>7</v>
      </c>
      <c r="AD978" s="207">
        <v>6</v>
      </c>
      <c r="AE978" s="207">
        <v>20</v>
      </c>
      <c r="AF978" s="207">
        <v>0</v>
      </c>
      <c r="AG978" s="207">
        <v>33</v>
      </c>
      <c r="AH978" s="207">
        <v>0</v>
      </c>
      <c r="AI978" s="207">
        <v>0</v>
      </c>
      <c r="AJ978" s="207">
        <v>4</v>
      </c>
    </row>
    <row r="979" spans="1:36" s="14" customFormat="1" ht="10.199999999999999" x14ac:dyDescent="0.2">
      <c r="A979" s="39" t="s">
        <v>90</v>
      </c>
      <c r="B979" s="14" t="s">
        <v>34</v>
      </c>
      <c r="C979" s="14" t="s">
        <v>472</v>
      </c>
      <c r="D979" s="14" t="s">
        <v>338</v>
      </c>
      <c r="E979" s="39">
        <v>0</v>
      </c>
      <c r="F979" s="39">
        <v>0</v>
      </c>
      <c r="G979" s="39"/>
      <c r="H979" s="39">
        <v>0</v>
      </c>
      <c r="I979" s="39">
        <v>47</v>
      </c>
      <c r="J979" s="39">
        <v>46</v>
      </c>
      <c r="K979" s="39">
        <v>47</v>
      </c>
      <c r="L979" s="39">
        <v>47</v>
      </c>
      <c r="M979" s="39">
        <v>49</v>
      </c>
      <c r="N979" s="39">
        <v>49</v>
      </c>
      <c r="O979" s="39">
        <v>48</v>
      </c>
      <c r="P979" s="39">
        <v>49</v>
      </c>
      <c r="Q979" s="39">
        <v>41</v>
      </c>
      <c r="R979" s="39">
        <v>40</v>
      </c>
      <c r="S979" s="39">
        <v>0</v>
      </c>
      <c r="T979" s="39">
        <v>0</v>
      </c>
      <c r="U979" s="39">
        <v>49</v>
      </c>
      <c r="V979" s="39">
        <v>49</v>
      </c>
      <c r="W979" s="39">
        <v>0</v>
      </c>
      <c r="X979" s="39">
        <v>0</v>
      </c>
      <c r="Y979" s="39">
        <v>0</v>
      </c>
      <c r="Z979" s="39">
        <v>35</v>
      </c>
      <c r="AA979" s="39">
        <v>44</v>
      </c>
      <c r="AB979" s="39">
        <v>45</v>
      </c>
      <c r="AC979" s="39">
        <v>30</v>
      </c>
      <c r="AD979" s="39">
        <v>29</v>
      </c>
      <c r="AE979" s="39">
        <v>54</v>
      </c>
      <c r="AF979" s="39">
        <v>7</v>
      </c>
      <c r="AG979" s="39">
        <v>50</v>
      </c>
      <c r="AH979" s="39">
        <v>0</v>
      </c>
      <c r="AI979" s="39">
        <v>0</v>
      </c>
      <c r="AJ979" s="39">
        <v>25</v>
      </c>
    </row>
    <row r="980" spans="1:36" s="14" customFormat="1" ht="10.199999999999999" x14ac:dyDescent="0.2">
      <c r="A980" s="39" t="s">
        <v>90</v>
      </c>
      <c r="B980" s="14" t="s">
        <v>34</v>
      </c>
      <c r="C980" s="14" t="s">
        <v>472</v>
      </c>
      <c r="D980" s="14" t="s">
        <v>460</v>
      </c>
      <c r="E980" s="39">
        <v>0</v>
      </c>
      <c r="F980" s="39">
        <v>0</v>
      </c>
      <c r="G980" s="39"/>
      <c r="H980" s="39">
        <v>0</v>
      </c>
      <c r="I980" s="39">
        <v>33</v>
      </c>
      <c r="J980" s="39">
        <v>33</v>
      </c>
      <c r="K980" s="39">
        <v>33</v>
      </c>
      <c r="L980" s="39">
        <v>33</v>
      </c>
      <c r="M980" s="39">
        <v>48</v>
      </c>
      <c r="N980" s="39">
        <v>47</v>
      </c>
      <c r="O980" s="39">
        <v>47</v>
      </c>
      <c r="P980" s="39">
        <v>47</v>
      </c>
      <c r="Q980" s="39">
        <v>41</v>
      </c>
      <c r="R980" s="39">
        <v>41</v>
      </c>
      <c r="S980" s="39">
        <v>0</v>
      </c>
      <c r="T980" s="39">
        <v>0</v>
      </c>
      <c r="U980" s="39">
        <v>47</v>
      </c>
      <c r="V980" s="39">
        <v>47</v>
      </c>
      <c r="W980" s="39">
        <v>0</v>
      </c>
      <c r="X980" s="39">
        <v>0</v>
      </c>
      <c r="Y980" s="39">
        <v>0</v>
      </c>
      <c r="Z980" s="39">
        <v>32</v>
      </c>
      <c r="AA980" s="39">
        <v>35</v>
      </c>
      <c r="AB980" s="39">
        <v>33</v>
      </c>
      <c r="AC980" s="39">
        <v>35</v>
      </c>
      <c r="AD980" s="39">
        <v>30</v>
      </c>
      <c r="AE980" s="39">
        <v>51</v>
      </c>
      <c r="AF980" s="39">
        <v>0</v>
      </c>
      <c r="AG980" s="39">
        <v>66</v>
      </c>
      <c r="AH980" s="39">
        <v>0</v>
      </c>
      <c r="AI980" s="39">
        <v>0</v>
      </c>
      <c r="AJ980" s="39">
        <v>24</v>
      </c>
    </row>
    <row r="981" spans="1:36" s="14" customFormat="1" ht="10.199999999999999" x14ac:dyDescent="0.2">
      <c r="A981" s="39" t="s">
        <v>90</v>
      </c>
      <c r="B981" s="14" t="s">
        <v>34</v>
      </c>
      <c r="C981" s="14" t="s">
        <v>472</v>
      </c>
      <c r="D981" s="14" t="s">
        <v>478</v>
      </c>
      <c r="E981" s="39">
        <v>0</v>
      </c>
      <c r="F981" s="39">
        <v>0</v>
      </c>
      <c r="G981" s="39"/>
      <c r="H981" s="39">
        <v>0</v>
      </c>
      <c r="I981" s="39">
        <v>49</v>
      </c>
      <c r="J981" s="39">
        <v>49</v>
      </c>
      <c r="K981" s="39">
        <v>49</v>
      </c>
      <c r="L981" s="39">
        <v>49</v>
      </c>
      <c r="M981" s="39">
        <v>49</v>
      </c>
      <c r="N981" s="39">
        <v>48</v>
      </c>
      <c r="O981" s="39">
        <v>48</v>
      </c>
      <c r="P981" s="39">
        <v>48</v>
      </c>
      <c r="Q981" s="39">
        <v>56</v>
      </c>
      <c r="R981" s="39">
        <v>56</v>
      </c>
      <c r="S981" s="39">
        <v>0</v>
      </c>
      <c r="T981" s="39">
        <v>0</v>
      </c>
      <c r="U981" s="39">
        <v>37</v>
      </c>
      <c r="V981" s="39">
        <v>36</v>
      </c>
      <c r="W981" s="39">
        <v>0</v>
      </c>
      <c r="X981" s="39">
        <v>0</v>
      </c>
      <c r="Y981" s="39">
        <v>0</v>
      </c>
      <c r="Z981" s="39">
        <v>41</v>
      </c>
      <c r="AA981" s="39">
        <v>23</v>
      </c>
      <c r="AB981" s="39">
        <v>23</v>
      </c>
      <c r="AC981" s="39">
        <v>25</v>
      </c>
      <c r="AD981" s="39">
        <v>21</v>
      </c>
      <c r="AE981" s="39">
        <v>27</v>
      </c>
      <c r="AF981" s="39">
        <v>0</v>
      </c>
      <c r="AG981" s="39">
        <v>95</v>
      </c>
      <c r="AH981" s="39">
        <v>0</v>
      </c>
      <c r="AI981" s="39">
        <v>0</v>
      </c>
      <c r="AJ981" s="39">
        <v>16</v>
      </c>
    </row>
    <row r="982" spans="1:36" s="14" customFormat="1" ht="10.199999999999999" x14ac:dyDescent="0.2">
      <c r="A982" s="39" t="s">
        <v>90</v>
      </c>
      <c r="B982" s="14" t="s">
        <v>34</v>
      </c>
      <c r="C982" s="187" t="s">
        <v>648</v>
      </c>
      <c r="D982" s="187"/>
      <c r="E982" s="207">
        <v>0</v>
      </c>
      <c r="F982" s="207">
        <v>0</v>
      </c>
      <c r="G982" s="207"/>
      <c r="H982" s="207">
        <v>0</v>
      </c>
      <c r="I982" s="207">
        <v>129</v>
      </c>
      <c r="J982" s="207">
        <v>128</v>
      </c>
      <c r="K982" s="207">
        <v>129</v>
      </c>
      <c r="L982" s="207">
        <v>129</v>
      </c>
      <c r="M982" s="207">
        <v>146</v>
      </c>
      <c r="N982" s="207">
        <v>144</v>
      </c>
      <c r="O982" s="207">
        <v>143</v>
      </c>
      <c r="P982" s="207">
        <v>144</v>
      </c>
      <c r="Q982" s="207">
        <v>138</v>
      </c>
      <c r="R982" s="207">
        <v>137</v>
      </c>
      <c r="S982" s="207">
        <v>0</v>
      </c>
      <c r="T982" s="207">
        <v>0</v>
      </c>
      <c r="U982" s="207">
        <v>133</v>
      </c>
      <c r="V982" s="207">
        <v>132</v>
      </c>
      <c r="W982" s="207">
        <v>0</v>
      </c>
      <c r="X982" s="207">
        <v>0</v>
      </c>
      <c r="Y982" s="207">
        <v>0</v>
      </c>
      <c r="Z982" s="207">
        <v>108</v>
      </c>
      <c r="AA982" s="207">
        <v>102</v>
      </c>
      <c r="AB982" s="207">
        <v>101</v>
      </c>
      <c r="AC982" s="207">
        <v>90</v>
      </c>
      <c r="AD982" s="207">
        <v>80</v>
      </c>
      <c r="AE982" s="207">
        <v>132</v>
      </c>
      <c r="AF982" s="207">
        <v>7</v>
      </c>
      <c r="AG982" s="207">
        <v>211</v>
      </c>
      <c r="AH982" s="207">
        <v>0</v>
      </c>
      <c r="AI982" s="207">
        <v>0</v>
      </c>
      <c r="AJ982" s="207">
        <v>65</v>
      </c>
    </row>
    <row r="983" spans="1:36" s="14" customFormat="1" ht="10.199999999999999" x14ac:dyDescent="0.2">
      <c r="A983" s="39" t="s">
        <v>90</v>
      </c>
      <c r="B983" s="14" t="s">
        <v>34</v>
      </c>
      <c r="C983" s="14" t="s">
        <v>473</v>
      </c>
      <c r="D983" s="14" t="s">
        <v>338</v>
      </c>
      <c r="E983" s="39">
        <v>0</v>
      </c>
      <c r="F983" s="39">
        <v>0</v>
      </c>
      <c r="G983" s="39"/>
      <c r="H983" s="39">
        <v>0</v>
      </c>
      <c r="I983" s="39">
        <v>21</v>
      </c>
      <c r="J983" s="39">
        <v>20</v>
      </c>
      <c r="K983" s="39">
        <v>21</v>
      </c>
      <c r="L983" s="39">
        <v>21</v>
      </c>
      <c r="M983" s="39">
        <v>26</v>
      </c>
      <c r="N983" s="39">
        <v>26</v>
      </c>
      <c r="O983" s="39">
        <v>26</v>
      </c>
      <c r="P983" s="39">
        <v>26</v>
      </c>
      <c r="Q983" s="39">
        <v>32</v>
      </c>
      <c r="R983" s="39">
        <v>31</v>
      </c>
      <c r="S983" s="39">
        <v>0</v>
      </c>
      <c r="T983" s="39">
        <v>0</v>
      </c>
      <c r="U983" s="39">
        <v>22</v>
      </c>
      <c r="V983" s="39">
        <v>22</v>
      </c>
      <c r="W983" s="39">
        <v>1</v>
      </c>
      <c r="X983" s="39">
        <v>0</v>
      </c>
      <c r="Y983" s="39">
        <v>0</v>
      </c>
      <c r="Z983" s="39">
        <v>28</v>
      </c>
      <c r="AA983" s="39">
        <v>28</v>
      </c>
      <c r="AB983" s="39">
        <v>27</v>
      </c>
      <c r="AC983" s="39">
        <v>27</v>
      </c>
      <c r="AD983" s="39">
        <v>26</v>
      </c>
      <c r="AE983" s="39">
        <v>0</v>
      </c>
      <c r="AF983" s="39">
        <v>0</v>
      </c>
      <c r="AG983" s="39">
        <v>19</v>
      </c>
      <c r="AH983" s="39">
        <v>0</v>
      </c>
      <c r="AI983" s="39">
        <v>0</v>
      </c>
      <c r="AJ983" s="39">
        <v>19</v>
      </c>
    </row>
    <row r="984" spans="1:36" s="14" customFormat="1" ht="10.199999999999999" x14ac:dyDescent="0.2">
      <c r="A984" s="39" t="s">
        <v>90</v>
      </c>
      <c r="B984" s="14" t="s">
        <v>34</v>
      </c>
      <c r="C984" s="14" t="s">
        <v>473</v>
      </c>
      <c r="D984" s="14" t="s">
        <v>460</v>
      </c>
      <c r="E984" s="39">
        <v>0</v>
      </c>
      <c r="F984" s="39">
        <v>0</v>
      </c>
      <c r="G984" s="39"/>
      <c r="H984" s="39">
        <v>0</v>
      </c>
      <c r="I984" s="39">
        <v>16</v>
      </c>
      <c r="J984" s="39">
        <v>16</v>
      </c>
      <c r="K984" s="39">
        <v>16</v>
      </c>
      <c r="L984" s="39">
        <v>16</v>
      </c>
      <c r="M984" s="39">
        <v>24</v>
      </c>
      <c r="N984" s="39">
        <v>24</v>
      </c>
      <c r="O984" s="39">
        <v>24</v>
      </c>
      <c r="P984" s="39">
        <v>24</v>
      </c>
      <c r="Q984" s="39">
        <v>24</v>
      </c>
      <c r="R984" s="39">
        <v>24</v>
      </c>
      <c r="S984" s="39">
        <v>0</v>
      </c>
      <c r="T984" s="39">
        <v>0</v>
      </c>
      <c r="U984" s="39">
        <v>23</v>
      </c>
      <c r="V984" s="39">
        <v>22</v>
      </c>
      <c r="W984" s="39">
        <v>1</v>
      </c>
      <c r="X984" s="39">
        <v>0</v>
      </c>
      <c r="Y984" s="39">
        <v>0</v>
      </c>
      <c r="Z984" s="39">
        <v>18</v>
      </c>
      <c r="AA984" s="39">
        <v>20</v>
      </c>
      <c r="AB984" s="39">
        <v>26</v>
      </c>
      <c r="AC984" s="39">
        <v>20</v>
      </c>
      <c r="AD984" s="39">
        <v>15</v>
      </c>
      <c r="AE984" s="39">
        <v>0</v>
      </c>
      <c r="AF984" s="39">
        <v>0</v>
      </c>
      <c r="AG984" s="39">
        <v>26</v>
      </c>
      <c r="AH984" s="39">
        <v>0</v>
      </c>
      <c r="AI984" s="39">
        <v>0</v>
      </c>
      <c r="AJ984" s="39">
        <v>9</v>
      </c>
    </row>
    <row r="985" spans="1:36" s="14" customFormat="1" ht="10.199999999999999" x14ac:dyDescent="0.2">
      <c r="A985" s="39" t="s">
        <v>90</v>
      </c>
      <c r="B985" s="14" t="s">
        <v>34</v>
      </c>
      <c r="C985" s="14" t="s">
        <v>473</v>
      </c>
      <c r="D985" s="14" t="s">
        <v>478</v>
      </c>
      <c r="E985" s="39">
        <v>0</v>
      </c>
      <c r="F985" s="39">
        <v>0</v>
      </c>
      <c r="G985" s="39"/>
      <c r="H985" s="39">
        <v>0</v>
      </c>
      <c r="I985" s="39">
        <v>31</v>
      </c>
      <c r="J985" s="39">
        <v>31</v>
      </c>
      <c r="K985" s="39">
        <v>31</v>
      </c>
      <c r="L985" s="39">
        <v>31</v>
      </c>
      <c r="M985" s="39">
        <v>18</v>
      </c>
      <c r="N985" s="39">
        <v>18</v>
      </c>
      <c r="O985" s="39">
        <v>17</v>
      </c>
      <c r="P985" s="39">
        <v>18</v>
      </c>
      <c r="Q985" s="39">
        <v>24</v>
      </c>
      <c r="R985" s="39">
        <v>24</v>
      </c>
      <c r="S985" s="39">
        <v>0</v>
      </c>
      <c r="T985" s="39">
        <v>0</v>
      </c>
      <c r="U985" s="39">
        <v>32</v>
      </c>
      <c r="V985" s="39">
        <v>36</v>
      </c>
      <c r="W985" s="39">
        <v>0</v>
      </c>
      <c r="X985" s="39">
        <v>0</v>
      </c>
      <c r="Y985" s="39">
        <v>0</v>
      </c>
      <c r="Z985" s="39">
        <v>21</v>
      </c>
      <c r="AA985" s="39">
        <v>32</v>
      </c>
      <c r="AB985" s="39">
        <v>27</v>
      </c>
      <c r="AC985" s="39">
        <v>19</v>
      </c>
      <c r="AD985" s="39">
        <v>15</v>
      </c>
      <c r="AE985" s="39">
        <v>0</v>
      </c>
      <c r="AF985" s="39">
        <v>0</v>
      </c>
      <c r="AG985" s="39">
        <v>19</v>
      </c>
      <c r="AH985" s="39">
        <v>0</v>
      </c>
      <c r="AI985" s="39">
        <v>0</v>
      </c>
      <c r="AJ985" s="39">
        <v>11</v>
      </c>
    </row>
    <row r="986" spans="1:36" s="14" customFormat="1" ht="10.199999999999999" x14ac:dyDescent="0.2">
      <c r="A986" s="39" t="s">
        <v>90</v>
      </c>
      <c r="B986" s="14" t="s">
        <v>34</v>
      </c>
      <c r="C986" s="187" t="s">
        <v>649</v>
      </c>
      <c r="D986" s="187"/>
      <c r="E986" s="207">
        <v>0</v>
      </c>
      <c r="F986" s="207">
        <v>0</v>
      </c>
      <c r="G986" s="207"/>
      <c r="H986" s="207">
        <v>0</v>
      </c>
      <c r="I986" s="207">
        <v>68</v>
      </c>
      <c r="J986" s="207">
        <v>67</v>
      </c>
      <c r="K986" s="207">
        <v>68</v>
      </c>
      <c r="L986" s="207">
        <v>68</v>
      </c>
      <c r="M986" s="207">
        <v>68</v>
      </c>
      <c r="N986" s="207">
        <v>68</v>
      </c>
      <c r="O986" s="207">
        <v>67</v>
      </c>
      <c r="P986" s="207">
        <v>68</v>
      </c>
      <c r="Q986" s="207">
        <v>80</v>
      </c>
      <c r="R986" s="207">
        <v>79</v>
      </c>
      <c r="S986" s="207">
        <v>0</v>
      </c>
      <c r="T986" s="207">
        <v>0</v>
      </c>
      <c r="U986" s="207">
        <v>77</v>
      </c>
      <c r="V986" s="207">
        <v>80</v>
      </c>
      <c r="W986" s="207">
        <v>2</v>
      </c>
      <c r="X986" s="207">
        <v>0</v>
      </c>
      <c r="Y986" s="207">
        <v>0</v>
      </c>
      <c r="Z986" s="207">
        <v>67</v>
      </c>
      <c r="AA986" s="207">
        <v>80</v>
      </c>
      <c r="AB986" s="207">
        <v>80</v>
      </c>
      <c r="AC986" s="207">
        <v>66</v>
      </c>
      <c r="AD986" s="207">
        <v>56</v>
      </c>
      <c r="AE986" s="207">
        <v>0</v>
      </c>
      <c r="AF986" s="207">
        <v>0</v>
      </c>
      <c r="AG986" s="207">
        <v>64</v>
      </c>
      <c r="AH986" s="207">
        <v>0</v>
      </c>
      <c r="AI986" s="207">
        <v>0</v>
      </c>
      <c r="AJ986" s="207">
        <v>39</v>
      </c>
    </row>
    <row r="987" spans="1:36" s="14" customFormat="1" ht="10.199999999999999" x14ac:dyDescent="0.2">
      <c r="A987" s="39" t="s">
        <v>90</v>
      </c>
      <c r="B987" s="14" t="s">
        <v>34</v>
      </c>
      <c r="C987" s="14" t="s">
        <v>474</v>
      </c>
      <c r="D987" s="14" t="s">
        <v>338</v>
      </c>
      <c r="E987" s="39">
        <v>0</v>
      </c>
      <c r="F987" s="39">
        <v>0</v>
      </c>
      <c r="G987" s="39"/>
      <c r="H987" s="39">
        <v>0</v>
      </c>
      <c r="I987" s="39">
        <v>15</v>
      </c>
      <c r="J987" s="39">
        <v>14</v>
      </c>
      <c r="K987" s="39">
        <v>15</v>
      </c>
      <c r="L987" s="39">
        <v>15</v>
      </c>
      <c r="M987" s="39">
        <v>19</v>
      </c>
      <c r="N987" s="39">
        <v>17</v>
      </c>
      <c r="O987" s="39">
        <v>19</v>
      </c>
      <c r="P987" s="39">
        <v>19</v>
      </c>
      <c r="Q987" s="39">
        <v>20</v>
      </c>
      <c r="R987" s="39">
        <v>19</v>
      </c>
      <c r="S987" s="39">
        <v>0</v>
      </c>
      <c r="T987" s="39">
        <v>0</v>
      </c>
      <c r="U987" s="39">
        <v>15</v>
      </c>
      <c r="V987" s="39">
        <v>12</v>
      </c>
      <c r="W987" s="39">
        <v>0</v>
      </c>
      <c r="X987" s="39">
        <v>0</v>
      </c>
      <c r="Y987" s="39">
        <v>0</v>
      </c>
      <c r="Z987" s="39">
        <v>19</v>
      </c>
      <c r="AA987" s="39">
        <v>20</v>
      </c>
      <c r="AB987" s="39">
        <v>22</v>
      </c>
      <c r="AC987" s="39">
        <v>23</v>
      </c>
      <c r="AD987" s="39">
        <v>16</v>
      </c>
      <c r="AE987" s="39">
        <v>4</v>
      </c>
      <c r="AF987" s="39">
        <v>8</v>
      </c>
      <c r="AG987" s="39">
        <v>39</v>
      </c>
      <c r="AH987" s="39">
        <v>0</v>
      </c>
      <c r="AI987" s="39">
        <v>0</v>
      </c>
      <c r="AJ987" s="39">
        <v>11</v>
      </c>
    </row>
    <row r="988" spans="1:36" s="14" customFormat="1" ht="10.199999999999999" x14ac:dyDescent="0.2">
      <c r="A988" s="39" t="s">
        <v>90</v>
      </c>
      <c r="B988" s="14" t="s">
        <v>34</v>
      </c>
      <c r="C988" s="14" t="s">
        <v>474</v>
      </c>
      <c r="D988" s="14" t="s">
        <v>460</v>
      </c>
      <c r="E988" s="39">
        <v>0</v>
      </c>
      <c r="F988" s="39">
        <v>0</v>
      </c>
      <c r="G988" s="39"/>
      <c r="H988" s="39">
        <v>0</v>
      </c>
      <c r="I988" s="39">
        <v>9</v>
      </c>
      <c r="J988" s="39">
        <v>9</v>
      </c>
      <c r="K988" s="39">
        <v>9</v>
      </c>
      <c r="L988" s="39">
        <v>9</v>
      </c>
      <c r="M988" s="39">
        <v>12</v>
      </c>
      <c r="N988" s="39">
        <v>13</v>
      </c>
      <c r="O988" s="39">
        <v>12</v>
      </c>
      <c r="P988" s="39">
        <v>12</v>
      </c>
      <c r="Q988" s="39">
        <v>14</v>
      </c>
      <c r="R988" s="39">
        <v>13</v>
      </c>
      <c r="S988" s="39">
        <v>0</v>
      </c>
      <c r="T988" s="39">
        <v>0</v>
      </c>
      <c r="U988" s="39">
        <v>19</v>
      </c>
      <c r="V988" s="39">
        <v>20</v>
      </c>
      <c r="W988" s="39">
        <v>0</v>
      </c>
      <c r="X988" s="39">
        <v>0</v>
      </c>
      <c r="Y988" s="39">
        <v>0</v>
      </c>
      <c r="Z988" s="39">
        <v>13</v>
      </c>
      <c r="AA988" s="39">
        <v>16</v>
      </c>
      <c r="AB988" s="39">
        <v>15</v>
      </c>
      <c r="AC988" s="39">
        <v>17</v>
      </c>
      <c r="AD988" s="39">
        <v>15</v>
      </c>
      <c r="AE988" s="39">
        <v>1</v>
      </c>
      <c r="AF988" s="39">
        <v>0</v>
      </c>
      <c r="AG988" s="39">
        <v>36</v>
      </c>
      <c r="AH988" s="39">
        <v>0</v>
      </c>
      <c r="AI988" s="39">
        <v>0</v>
      </c>
      <c r="AJ988" s="39">
        <v>15</v>
      </c>
    </row>
    <row r="989" spans="1:36" s="14" customFormat="1" ht="10.199999999999999" x14ac:dyDescent="0.2">
      <c r="A989" s="39" t="s">
        <v>90</v>
      </c>
      <c r="B989" s="14" t="s">
        <v>34</v>
      </c>
      <c r="C989" s="14" t="s">
        <v>474</v>
      </c>
      <c r="D989" s="14" t="s">
        <v>478</v>
      </c>
      <c r="E989" s="39">
        <v>1</v>
      </c>
      <c r="F989" s="39">
        <v>0</v>
      </c>
      <c r="G989" s="39"/>
      <c r="H989" s="39">
        <v>1</v>
      </c>
      <c r="I989" s="39">
        <v>6</v>
      </c>
      <c r="J989" s="39">
        <v>6</v>
      </c>
      <c r="K989" s="39">
        <v>6</v>
      </c>
      <c r="L989" s="39">
        <v>6</v>
      </c>
      <c r="M989" s="39">
        <v>12</v>
      </c>
      <c r="N989" s="39">
        <v>13</v>
      </c>
      <c r="O989" s="39">
        <v>13</v>
      </c>
      <c r="P989" s="39">
        <v>13</v>
      </c>
      <c r="Q989" s="39">
        <v>10</v>
      </c>
      <c r="R989" s="39">
        <v>10</v>
      </c>
      <c r="S989" s="39">
        <v>0</v>
      </c>
      <c r="T989" s="39">
        <v>0</v>
      </c>
      <c r="U989" s="39">
        <v>12</v>
      </c>
      <c r="V989" s="39">
        <v>13</v>
      </c>
      <c r="W989" s="39">
        <v>0</v>
      </c>
      <c r="X989" s="39">
        <v>0</v>
      </c>
      <c r="Y989" s="39">
        <v>0</v>
      </c>
      <c r="Z989" s="39">
        <v>14</v>
      </c>
      <c r="AA989" s="39">
        <v>14</v>
      </c>
      <c r="AB989" s="39">
        <v>14</v>
      </c>
      <c r="AC989" s="39">
        <v>12</v>
      </c>
      <c r="AD989" s="39">
        <v>10</v>
      </c>
      <c r="AE989" s="39">
        <v>0</v>
      </c>
      <c r="AF989" s="39">
        <v>0</v>
      </c>
      <c r="AG989" s="39">
        <v>35</v>
      </c>
      <c r="AH989" s="39">
        <v>0</v>
      </c>
      <c r="AI989" s="39">
        <v>0</v>
      </c>
      <c r="AJ989" s="39">
        <v>12</v>
      </c>
    </row>
    <row r="990" spans="1:36" s="14" customFormat="1" ht="10.199999999999999" x14ac:dyDescent="0.2">
      <c r="A990" s="39" t="s">
        <v>90</v>
      </c>
      <c r="B990" s="14" t="s">
        <v>34</v>
      </c>
      <c r="C990" s="187" t="s">
        <v>482</v>
      </c>
      <c r="D990" s="187"/>
      <c r="E990" s="207">
        <v>1</v>
      </c>
      <c r="F990" s="207">
        <v>0</v>
      </c>
      <c r="G990" s="207"/>
      <c r="H990" s="207">
        <v>1</v>
      </c>
      <c r="I990" s="207">
        <v>30</v>
      </c>
      <c r="J990" s="207">
        <v>29</v>
      </c>
      <c r="K990" s="207">
        <v>30</v>
      </c>
      <c r="L990" s="207">
        <v>30</v>
      </c>
      <c r="M990" s="207">
        <v>43</v>
      </c>
      <c r="N990" s="207">
        <v>43</v>
      </c>
      <c r="O990" s="207">
        <v>44</v>
      </c>
      <c r="P990" s="207">
        <v>44</v>
      </c>
      <c r="Q990" s="207">
        <v>44</v>
      </c>
      <c r="R990" s="207">
        <v>42</v>
      </c>
      <c r="S990" s="207">
        <v>0</v>
      </c>
      <c r="T990" s="207">
        <v>0</v>
      </c>
      <c r="U990" s="207">
        <v>46</v>
      </c>
      <c r="V990" s="207">
        <v>45</v>
      </c>
      <c r="W990" s="207">
        <v>0</v>
      </c>
      <c r="X990" s="207">
        <v>0</v>
      </c>
      <c r="Y990" s="207">
        <v>0</v>
      </c>
      <c r="Z990" s="207">
        <v>46</v>
      </c>
      <c r="AA990" s="207">
        <v>50</v>
      </c>
      <c r="AB990" s="207">
        <v>51</v>
      </c>
      <c r="AC990" s="207">
        <v>52</v>
      </c>
      <c r="AD990" s="207">
        <v>41</v>
      </c>
      <c r="AE990" s="207">
        <v>5</v>
      </c>
      <c r="AF990" s="207">
        <v>8</v>
      </c>
      <c r="AG990" s="207">
        <v>110</v>
      </c>
      <c r="AH990" s="207">
        <v>0</v>
      </c>
      <c r="AI990" s="207">
        <v>0</v>
      </c>
      <c r="AJ990" s="207">
        <v>38</v>
      </c>
    </row>
    <row r="991" spans="1:36" s="14" customFormat="1" ht="10.199999999999999" x14ac:dyDescent="0.2">
      <c r="A991" s="39" t="s">
        <v>90</v>
      </c>
      <c r="B991" s="14" t="s">
        <v>34</v>
      </c>
      <c r="C991" s="14" t="s">
        <v>274</v>
      </c>
      <c r="D991" s="14" t="s">
        <v>338</v>
      </c>
      <c r="E991" s="39">
        <v>105</v>
      </c>
      <c r="F991" s="39">
        <v>5</v>
      </c>
      <c r="G991" s="39"/>
      <c r="H991" s="39">
        <v>127</v>
      </c>
      <c r="I991" s="39">
        <v>8</v>
      </c>
      <c r="J991" s="39">
        <v>6</v>
      </c>
      <c r="K991" s="39">
        <v>6</v>
      </c>
      <c r="L991" s="39">
        <v>4</v>
      </c>
      <c r="M991" s="39">
        <v>4</v>
      </c>
      <c r="N991" s="39">
        <v>4</v>
      </c>
      <c r="O991" s="39">
        <v>2</v>
      </c>
      <c r="P991" s="39">
        <v>2</v>
      </c>
      <c r="Q991" s="39">
        <v>1</v>
      </c>
      <c r="R991" s="39">
        <v>1</v>
      </c>
      <c r="S991" s="39">
        <v>0</v>
      </c>
      <c r="T991" s="39">
        <v>0</v>
      </c>
      <c r="U991" s="39">
        <v>3</v>
      </c>
      <c r="V991" s="39">
        <v>5</v>
      </c>
      <c r="W991" s="39">
        <v>0</v>
      </c>
      <c r="X991" s="39">
        <v>0</v>
      </c>
      <c r="Y991" s="39">
        <v>0</v>
      </c>
      <c r="Z991" s="39">
        <v>3</v>
      </c>
      <c r="AA991" s="39">
        <v>3</v>
      </c>
      <c r="AB991" s="39">
        <v>1</v>
      </c>
      <c r="AC991" s="39">
        <v>3</v>
      </c>
      <c r="AD991" s="39">
        <v>3</v>
      </c>
      <c r="AE991" s="39">
        <v>3</v>
      </c>
      <c r="AF991" s="39">
        <v>0</v>
      </c>
      <c r="AG991" s="39">
        <v>2</v>
      </c>
      <c r="AH991" s="39">
        <v>0</v>
      </c>
      <c r="AI991" s="39">
        <v>0</v>
      </c>
      <c r="AJ991" s="39">
        <v>18</v>
      </c>
    </row>
    <row r="992" spans="1:36" s="14" customFormat="1" ht="10.199999999999999" x14ac:dyDescent="0.2">
      <c r="A992" s="39" t="s">
        <v>90</v>
      </c>
      <c r="B992" s="14" t="s">
        <v>34</v>
      </c>
      <c r="C992" s="14" t="s">
        <v>274</v>
      </c>
      <c r="D992" s="14" t="s">
        <v>460</v>
      </c>
      <c r="E992" s="39">
        <v>124</v>
      </c>
      <c r="F992" s="39">
        <v>4</v>
      </c>
      <c r="G992" s="39"/>
      <c r="H992" s="39">
        <v>144</v>
      </c>
      <c r="I992" s="39">
        <v>4</v>
      </c>
      <c r="J992" s="39">
        <v>6</v>
      </c>
      <c r="K992" s="39">
        <v>3</v>
      </c>
      <c r="L992" s="39">
        <v>4</v>
      </c>
      <c r="M992" s="39">
        <v>3</v>
      </c>
      <c r="N992" s="39">
        <v>2</v>
      </c>
      <c r="O992" s="39">
        <v>1</v>
      </c>
      <c r="P992" s="39">
        <v>1</v>
      </c>
      <c r="Q992" s="39">
        <v>2</v>
      </c>
      <c r="R992" s="39">
        <v>2</v>
      </c>
      <c r="S992" s="39">
        <v>0</v>
      </c>
      <c r="T992" s="39">
        <v>0</v>
      </c>
      <c r="U992" s="39">
        <v>4</v>
      </c>
      <c r="V992" s="39">
        <v>1</v>
      </c>
      <c r="W992" s="39">
        <v>0</v>
      </c>
      <c r="X992" s="39">
        <v>0</v>
      </c>
      <c r="Y992" s="39">
        <v>0</v>
      </c>
      <c r="Z992" s="39">
        <v>1</v>
      </c>
      <c r="AA992" s="39">
        <v>1</v>
      </c>
      <c r="AB992" s="39">
        <v>3</v>
      </c>
      <c r="AC992" s="39">
        <v>10</v>
      </c>
      <c r="AD992" s="39">
        <v>7</v>
      </c>
      <c r="AE992" s="39">
        <v>5</v>
      </c>
      <c r="AF992" s="39">
        <v>0</v>
      </c>
      <c r="AG992" s="39">
        <v>2</v>
      </c>
      <c r="AH992" s="39">
        <v>0</v>
      </c>
      <c r="AI992" s="39">
        <v>0</v>
      </c>
      <c r="AJ992" s="39">
        <v>26</v>
      </c>
    </row>
    <row r="993" spans="1:36" s="14" customFormat="1" ht="10.199999999999999" x14ac:dyDescent="0.2">
      <c r="A993" s="39" t="s">
        <v>90</v>
      </c>
      <c r="B993" s="14" t="s">
        <v>34</v>
      </c>
      <c r="C993" s="14" t="s">
        <v>274</v>
      </c>
      <c r="D993" s="14" t="s">
        <v>478</v>
      </c>
      <c r="E993" s="39">
        <v>116</v>
      </c>
      <c r="F993" s="39">
        <v>1</v>
      </c>
      <c r="G993" s="39"/>
      <c r="H993" s="39">
        <v>140</v>
      </c>
      <c r="I993" s="39">
        <v>11</v>
      </c>
      <c r="J993" s="39">
        <v>8</v>
      </c>
      <c r="K993" s="39">
        <v>8</v>
      </c>
      <c r="L993" s="39">
        <v>8</v>
      </c>
      <c r="M993" s="39">
        <v>6</v>
      </c>
      <c r="N993" s="39">
        <v>4</v>
      </c>
      <c r="O993" s="39">
        <v>3</v>
      </c>
      <c r="P993" s="39">
        <v>3</v>
      </c>
      <c r="Q993" s="39">
        <v>0</v>
      </c>
      <c r="R993" s="39">
        <v>0</v>
      </c>
      <c r="S993" s="39">
        <v>0</v>
      </c>
      <c r="T993" s="39">
        <v>0</v>
      </c>
      <c r="U993" s="39">
        <v>4</v>
      </c>
      <c r="V993" s="39">
        <v>2</v>
      </c>
      <c r="W993" s="39">
        <v>0</v>
      </c>
      <c r="X993" s="39">
        <v>0</v>
      </c>
      <c r="Y993" s="39">
        <v>0</v>
      </c>
      <c r="Z993" s="39">
        <v>0</v>
      </c>
      <c r="AA993" s="39">
        <v>0</v>
      </c>
      <c r="AB993" s="39">
        <v>0</v>
      </c>
      <c r="AC993" s="39">
        <v>6</v>
      </c>
      <c r="AD993" s="39">
        <v>6</v>
      </c>
      <c r="AE993" s="39">
        <v>4</v>
      </c>
      <c r="AF993" s="39">
        <v>0</v>
      </c>
      <c r="AG993" s="39">
        <v>7</v>
      </c>
      <c r="AH993" s="39">
        <v>0</v>
      </c>
      <c r="AI993" s="39">
        <v>0</v>
      </c>
      <c r="AJ993" s="39">
        <v>26</v>
      </c>
    </row>
    <row r="994" spans="1:36" s="14" customFormat="1" ht="10.199999999999999" x14ac:dyDescent="0.2">
      <c r="A994" s="39" t="s">
        <v>90</v>
      </c>
      <c r="B994" s="14" t="s">
        <v>34</v>
      </c>
      <c r="C994" s="187" t="s">
        <v>483</v>
      </c>
      <c r="D994" s="187"/>
      <c r="E994" s="207">
        <v>345</v>
      </c>
      <c r="F994" s="207">
        <v>10</v>
      </c>
      <c r="G994" s="207"/>
      <c r="H994" s="207">
        <v>411</v>
      </c>
      <c r="I994" s="207">
        <v>23</v>
      </c>
      <c r="J994" s="207">
        <v>20</v>
      </c>
      <c r="K994" s="207">
        <v>17</v>
      </c>
      <c r="L994" s="207">
        <v>16</v>
      </c>
      <c r="M994" s="207">
        <v>13</v>
      </c>
      <c r="N994" s="207">
        <v>10</v>
      </c>
      <c r="O994" s="207">
        <v>6</v>
      </c>
      <c r="P994" s="207">
        <v>6</v>
      </c>
      <c r="Q994" s="207">
        <v>3</v>
      </c>
      <c r="R994" s="207">
        <v>3</v>
      </c>
      <c r="S994" s="207">
        <v>0</v>
      </c>
      <c r="T994" s="207">
        <v>0</v>
      </c>
      <c r="U994" s="207">
        <v>11</v>
      </c>
      <c r="V994" s="207">
        <v>8</v>
      </c>
      <c r="W994" s="207">
        <v>0</v>
      </c>
      <c r="X994" s="207">
        <v>0</v>
      </c>
      <c r="Y994" s="207">
        <v>0</v>
      </c>
      <c r="Z994" s="207">
        <v>4</v>
      </c>
      <c r="AA994" s="207">
        <v>4</v>
      </c>
      <c r="AB994" s="207">
        <v>4</v>
      </c>
      <c r="AC994" s="207">
        <v>19</v>
      </c>
      <c r="AD994" s="207">
        <v>16</v>
      </c>
      <c r="AE994" s="207">
        <v>12</v>
      </c>
      <c r="AF994" s="207">
        <v>0</v>
      </c>
      <c r="AG994" s="207">
        <v>11</v>
      </c>
      <c r="AH994" s="207">
        <v>0</v>
      </c>
      <c r="AI994" s="207">
        <v>0</v>
      </c>
      <c r="AJ994" s="207">
        <v>70</v>
      </c>
    </row>
    <row r="995" spans="1:36" s="14" customFormat="1" ht="10.199999999999999" x14ac:dyDescent="0.2">
      <c r="A995" s="39" t="s">
        <v>90</v>
      </c>
      <c r="B995" s="14" t="s">
        <v>34</v>
      </c>
      <c r="C995" s="14" t="s">
        <v>475</v>
      </c>
      <c r="D995" s="14" t="s">
        <v>338</v>
      </c>
      <c r="E995" s="39">
        <v>0</v>
      </c>
      <c r="F995" s="39">
        <v>0</v>
      </c>
      <c r="G995" s="39"/>
      <c r="H995" s="39">
        <v>0</v>
      </c>
      <c r="I995" s="39">
        <v>4</v>
      </c>
      <c r="J995" s="39">
        <v>4</v>
      </c>
      <c r="K995" s="39">
        <v>4</v>
      </c>
      <c r="L995" s="39">
        <v>4</v>
      </c>
      <c r="M995" s="39">
        <v>11</v>
      </c>
      <c r="N995" s="39">
        <v>11</v>
      </c>
      <c r="O995" s="39">
        <v>11</v>
      </c>
      <c r="P995" s="39">
        <v>11</v>
      </c>
      <c r="Q995" s="39">
        <v>5</v>
      </c>
      <c r="R995" s="39">
        <v>5</v>
      </c>
      <c r="S995" s="39">
        <v>0</v>
      </c>
      <c r="T995" s="39">
        <v>0</v>
      </c>
      <c r="U995" s="39">
        <v>7</v>
      </c>
      <c r="V995" s="39">
        <v>8</v>
      </c>
      <c r="W995" s="39">
        <v>0</v>
      </c>
      <c r="X995" s="39">
        <v>0</v>
      </c>
      <c r="Y995" s="39">
        <v>0</v>
      </c>
      <c r="Z995" s="39">
        <v>0</v>
      </c>
      <c r="AA995" s="39">
        <v>0</v>
      </c>
      <c r="AB995" s="39">
        <v>0</v>
      </c>
      <c r="AC995" s="39">
        <v>1</v>
      </c>
      <c r="AD995" s="39">
        <v>0</v>
      </c>
      <c r="AE995" s="39">
        <v>1</v>
      </c>
      <c r="AF995" s="39">
        <v>4</v>
      </c>
      <c r="AG995" s="39">
        <v>3</v>
      </c>
      <c r="AH995" s="39">
        <v>0</v>
      </c>
      <c r="AI995" s="39">
        <v>0</v>
      </c>
      <c r="AJ995" s="39">
        <v>10</v>
      </c>
    </row>
    <row r="996" spans="1:36" s="14" customFormat="1" ht="10.199999999999999" x14ac:dyDescent="0.2">
      <c r="A996" s="39" t="s">
        <v>90</v>
      </c>
      <c r="B996" s="14" t="s">
        <v>34</v>
      </c>
      <c r="C996" s="14" t="s">
        <v>475</v>
      </c>
      <c r="D996" s="14" t="s">
        <v>460</v>
      </c>
      <c r="E996" s="39">
        <v>0</v>
      </c>
      <c r="F996" s="39">
        <v>0</v>
      </c>
      <c r="G996" s="39"/>
      <c r="H996" s="39">
        <v>0</v>
      </c>
      <c r="I996" s="39">
        <v>8</v>
      </c>
      <c r="J996" s="39">
        <v>9</v>
      </c>
      <c r="K996" s="39">
        <v>9</v>
      </c>
      <c r="L996" s="39">
        <v>9</v>
      </c>
      <c r="M996" s="39">
        <v>6</v>
      </c>
      <c r="N996" s="39">
        <v>5</v>
      </c>
      <c r="O996" s="39">
        <v>6</v>
      </c>
      <c r="P996" s="39">
        <v>6</v>
      </c>
      <c r="Q996" s="39">
        <v>6</v>
      </c>
      <c r="R996" s="39">
        <v>6</v>
      </c>
      <c r="S996" s="39">
        <v>0</v>
      </c>
      <c r="T996" s="39">
        <v>0</v>
      </c>
      <c r="U996" s="39">
        <v>6</v>
      </c>
      <c r="V996" s="39">
        <v>7</v>
      </c>
      <c r="W996" s="39">
        <v>0</v>
      </c>
      <c r="X996" s="39">
        <v>0</v>
      </c>
      <c r="Y996" s="39">
        <v>0</v>
      </c>
      <c r="Z996" s="39">
        <v>1</v>
      </c>
      <c r="AA996" s="39">
        <v>6</v>
      </c>
      <c r="AB996" s="39">
        <v>6</v>
      </c>
      <c r="AC996" s="39">
        <v>3</v>
      </c>
      <c r="AD996" s="39">
        <v>0</v>
      </c>
      <c r="AE996" s="39">
        <v>0</v>
      </c>
      <c r="AF996" s="39">
        <v>0</v>
      </c>
      <c r="AG996" s="39">
        <v>2</v>
      </c>
      <c r="AH996" s="39">
        <v>0</v>
      </c>
      <c r="AI996" s="39">
        <v>0</v>
      </c>
      <c r="AJ996" s="39">
        <v>1</v>
      </c>
    </row>
    <row r="997" spans="1:36" s="14" customFormat="1" ht="10.199999999999999" x14ac:dyDescent="0.2">
      <c r="A997" s="39" t="s">
        <v>90</v>
      </c>
      <c r="B997" s="14" t="s">
        <v>34</v>
      </c>
      <c r="C997" s="14" t="s">
        <v>475</v>
      </c>
      <c r="D997" s="14" t="s">
        <v>478</v>
      </c>
      <c r="E997" s="39">
        <v>0</v>
      </c>
      <c r="F997" s="39">
        <v>0</v>
      </c>
      <c r="G997" s="39"/>
      <c r="H997" s="39">
        <v>0</v>
      </c>
      <c r="I997" s="39">
        <v>2</v>
      </c>
      <c r="J997" s="39">
        <v>2</v>
      </c>
      <c r="K997" s="39">
        <v>1</v>
      </c>
      <c r="L997" s="39">
        <v>2</v>
      </c>
      <c r="M997" s="39">
        <v>6</v>
      </c>
      <c r="N997" s="39">
        <v>6</v>
      </c>
      <c r="O997" s="39">
        <v>3</v>
      </c>
      <c r="P997" s="39">
        <v>5</v>
      </c>
      <c r="Q997" s="39">
        <v>6</v>
      </c>
      <c r="R997" s="39">
        <v>7</v>
      </c>
      <c r="S997" s="39">
        <v>0</v>
      </c>
      <c r="T997" s="39">
        <v>0</v>
      </c>
      <c r="U997" s="39">
        <v>0</v>
      </c>
      <c r="V997" s="39">
        <v>1</v>
      </c>
      <c r="W997" s="39">
        <v>0</v>
      </c>
      <c r="X997" s="39">
        <v>0</v>
      </c>
      <c r="Y997" s="39">
        <v>0</v>
      </c>
      <c r="Z997" s="39">
        <v>0</v>
      </c>
      <c r="AA997" s="39">
        <v>2</v>
      </c>
      <c r="AB997" s="39">
        <v>1</v>
      </c>
      <c r="AC997" s="39">
        <v>1</v>
      </c>
      <c r="AD997" s="39">
        <v>0</v>
      </c>
      <c r="AE997" s="39">
        <v>1</v>
      </c>
      <c r="AF997" s="39">
        <v>0</v>
      </c>
      <c r="AG997" s="39">
        <v>1</v>
      </c>
      <c r="AH997" s="39">
        <v>0</v>
      </c>
      <c r="AI997" s="39">
        <v>0</v>
      </c>
      <c r="AJ997" s="39">
        <v>5</v>
      </c>
    </row>
    <row r="998" spans="1:36" s="14" customFormat="1" ht="10.199999999999999" x14ac:dyDescent="0.2">
      <c r="A998" s="39" t="s">
        <v>90</v>
      </c>
      <c r="B998" s="14" t="s">
        <v>34</v>
      </c>
      <c r="C998" s="187" t="s">
        <v>650</v>
      </c>
      <c r="D998" s="187"/>
      <c r="E998" s="207">
        <v>0</v>
      </c>
      <c r="F998" s="207">
        <v>0</v>
      </c>
      <c r="G998" s="207"/>
      <c r="H998" s="207">
        <v>0</v>
      </c>
      <c r="I998" s="207">
        <v>14</v>
      </c>
      <c r="J998" s="207">
        <v>15</v>
      </c>
      <c r="K998" s="207">
        <v>14</v>
      </c>
      <c r="L998" s="207">
        <v>15</v>
      </c>
      <c r="M998" s="207">
        <v>23</v>
      </c>
      <c r="N998" s="207">
        <v>22</v>
      </c>
      <c r="O998" s="207">
        <v>20</v>
      </c>
      <c r="P998" s="207">
        <v>22</v>
      </c>
      <c r="Q998" s="207">
        <v>17</v>
      </c>
      <c r="R998" s="207">
        <v>18</v>
      </c>
      <c r="S998" s="207">
        <v>0</v>
      </c>
      <c r="T998" s="207">
        <v>0</v>
      </c>
      <c r="U998" s="207">
        <v>13</v>
      </c>
      <c r="V998" s="207">
        <v>16</v>
      </c>
      <c r="W998" s="207">
        <v>0</v>
      </c>
      <c r="X998" s="207">
        <v>0</v>
      </c>
      <c r="Y998" s="207">
        <v>0</v>
      </c>
      <c r="Z998" s="207">
        <v>1</v>
      </c>
      <c r="AA998" s="207">
        <v>8</v>
      </c>
      <c r="AB998" s="207">
        <v>7</v>
      </c>
      <c r="AC998" s="207">
        <v>5</v>
      </c>
      <c r="AD998" s="207">
        <v>0</v>
      </c>
      <c r="AE998" s="207">
        <v>2</v>
      </c>
      <c r="AF998" s="207">
        <v>4</v>
      </c>
      <c r="AG998" s="207">
        <v>6</v>
      </c>
      <c r="AH998" s="207">
        <v>0</v>
      </c>
      <c r="AI998" s="207">
        <v>0</v>
      </c>
      <c r="AJ998" s="207">
        <v>16</v>
      </c>
    </row>
    <row r="999" spans="1:36" s="14" customFormat="1" ht="10.199999999999999" x14ac:dyDescent="0.2">
      <c r="A999" s="39" t="s">
        <v>90</v>
      </c>
      <c r="B999" s="14" t="s">
        <v>34</v>
      </c>
      <c r="C999" s="14" t="s">
        <v>275</v>
      </c>
      <c r="D999" s="14" t="s">
        <v>338</v>
      </c>
      <c r="E999" s="39">
        <v>150</v>
      </c>
      <c r="F999" s="39">
        <v>0</v>
      </c>
      <c r="G999" s="39"/>
      <c r="H999" s="39">
        <v>154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3</v>
      </c>
    </row>
    <row r="1000" spans="1:36" s="14" customFormat="1" ht="10.199999999999999" x14ac:dyDescent="0.2">
      <c r="A1000" s="39" t="s">
        <v>90</v>
      </c>
      <c r="B1000" s="14" t="s">
        <v>34</v>
      </c>
      <c r="C1000" s="14" t="s">
        <v>275</v>
      </c>
      <c r="D1000" s="14" t="s">
        <v>460</v>
      </c>
      <c r="E1000" s="39">
        <v>163</v>
      </c>
      <c r="F1000" s="39">
        <v>0</v>
      </c>
      <c r="G1000" s="39"/>
      <c r="H1000" s="39">
        <v>163</v>
      </c>
      <c r="I1000" s="39">
        <v>0</v>
      </c>
      <c r="J1000" s="39">
        <v>0</v>
      </c>
      <c r="K1000" s="39">
        <v>0</v>
      </c>
      <c r="L1000" s="39">
        <v>0</v>
      </c>
      <c r="M1000" s="39">
        <v>0</v>
      </c>
      <c r="N1000" s="39">
        <v>0</v>
      </c>
      <c r="O1000" s="39">
        <v>0</v>
      </c>
      <c r="P1000" s="39">
        <v>0</v>
      </c>
      <c r="Q1000" s="39">
        <v>0</v>
      </c>
      <c r="R1000" s="39">
        <v>0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0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1</v>
      </c>
      <c r="AH1000" s="39">
        <v>0</v>
      </c>
      <c r="AI1000" s="39">
        <v>0</v>
      </c>
      <c r="AJ1000" s="39">
        <v>3</v>
      </c>
    </row>
    <row r="1001" spans="1:36" s="14" customFormat="1" ht="10.199999999999999" x14ac:dyDescent="0.2">
      <c r="A1001" s="39" t="s">
        <v>90</v>
      </c>
      <c r="B1001" s="14" t="s">
        <v>34</v>
      </c>
      <c r="C1001" s="14" t="s">
        <v>275</v>
      </c>
      <c r="D1001" s="14" t="s">
        <v>478</v>
      </c>
      <c r="E1001" s="39">
        <v>153</v>
      </c>
      <c r="F1001" s="39">
        <v>1</v>
      </c>
      <c r="G1001" s="39"/>
      <c r="H1001" s="39">
        <v>158</v>
      </c>
      <c r="I1001" s="39">
        <v>0</v>
      </c>
      <c r="J1001" s="39">
        <v>0</v>
      </c>
      <c r="K1001" s="39">
        <v>0</v>
      </c>
      <c r="L1001" s="39">
        <v>0</v>
      </c>
      <c r="M1001" s="39">
        <v>0</v>
      </c>
      <c r="N1001" s="39">
        <v>0</v>
      </c>
      <c r="O1001" s="39">
        <v>0</v>
      </c>
      <c r="P1001" s="39">
        <v>0</v>
      </c>
      <c r="Q1001" s="39">
        <v>0</v>
      </c>
      <c r="R1001" s="39">
        <v>0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0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1</v>
      </c>
      <c r="AH1001" s="39">
        <v>0</v>
      </c>
      <c r="AI1001" s="39">
        <v>0</v>
      </c>
      <c r="AJ1001" s="39">
        <v>2</v>
      </c>
    </row>
    <row r="1002" spans="1:36" s="14" customFormat="1" ht="10.199999999999999" x14ac:dyDescent="0.2">
      <c r="A1002" s="39" t="s">
        <v>90</v>
      </c>
      <c r="B1002" s="14" t="s">
        <v>34</v>
      </c>
      <c r="C1002" s="187" t="s">
        <v>484</v>
      </c>
      <c r="D1002" s="187"/>
      <c r="E1002" s="207">
        <v>466</v>
      </c>
      <c r="F1002" s="207">
        <v>1</v>
      </c>
      <c r="G1002" s="207"/>
      <c r="H1002" s="207">
        <v>475</v>
      </c>
      <c r="I1002" s="207">
        <v>0</v>
      </c>
      <c r="J1002" s="207">
        <v>0</v>
      </c>
      <c r="K1002" s="207">
        <v>0</v>
      </c>
      <c r="L1002" s="207">
        <v>0</v>
      </c>
      <c r="M1002" s="207">
        <v>0</v>
      </c>
      <c r="N1002" s="207">
        <v>0</v>
      </c>
      <c r="O1002" s="207">
        <v>0</v>
      </c>
      <c r="P1002" s="207">
        <v>0</v>
      </c>
      <c r="Q1002" s="207">
        <v>0</v>
      </c>
      <c r="R1002" s="207">
        <v>0</v>
      </c>
      <c r="S1002" s="207">
        <v>0</v>
      </c>
      <c r="T1002" s="207">
        <v>0</v>
      </c>
      <c r="U1002" s="207">
        <v>0</v>
      </c>
      <c r="V1002" s="207">
        <v>0</v>
      </c>
      <c r="W1002" s="207">
        <v>0</v>
      </c>
      <c r="X1002" s="207">
        <v>0</v>
      </c>
      <c r="Y1002" s="207">
        <v>0</v>
      </c>
      <c r="Z1002" s="207">
        <v>0</v>
      </c>
      <c r="AA1002" s="207">
        <v>0</v>
      </c>
      <c r="AB1002" s="207">
        <v>0</v>
      </c>
      <c r="AC1002" s="207">
        <v>0</v>
      </c>
      <c r="AD1002" s="207">
        <v>0</v>
      </c>
      <c r="AE1002" s="207">
        <v>0</v>
      </c>
      <c r="AF1002" s="207">
        <v>0</v>
      </c>
      <c r="AG1002" s="207">
        <v>2</v>
      </c>
      <c r="AH1002" s="207">
        <v>0</v>
      </c>
      <c r="AI1002" s="207">
        <v>0</v>
      </c>
      <c r="AJ1002" s="207">
        <v>8</v>
      </c>
    </row>
    <row r="1003" spans="1:36" s="14" customFormat="1" ht="10.199999999999999" x14ac:dyDescent="0.2">
      <c r="A1003" s="39" t="s">
        <v>90</v>
      </c>
      <c r="B1003" s="14" t="s">
        <v>34</v>
      </c>
      <c r="C1003" s="14" t="s">
        <v>476</v>
      </c>
      <c r="D1003" s="14" t="s">
        <v>338</v>
      </c>
      <c r="E1003" s="39">
        <v>0</v>
      </c>
      <c r="F1003" s="39">
        <v>0</v>
      </c>
      <c r="G1003" s="39"/>
      <c r="H1003" s="39">
        <v>0</v>
      </c>
      <c r="I1003" s="39">
        <v>6</v>
      </c>
      <c r="J1003" s="39">
        <v>6</v>
      </c>
      <c r="K1003" s="39">
        <v>6</v>
      </c>
      <c r="L1003" s="39">
        <v>6</v>
      </c>
      <c r="M1003" s="39">
        <v>9</v>
      </c>
      <c r="N1003" s="39">
        <v>9</v>
      </c>
      <c r="O1003" s="39">
        <v>9</v>
      </c>
      <c r="P1003" s="39">
        <v>9</v>
      </c>
      <c r="Q1003" s="39">
        <v>14</v>
      </c>
      <c r="R1003" s="39">
        <v>14</v>
      </c>
      <c r="S1003" s="39">
        <v>0</v>
      </c>
      <c r="T1003" s="39">
        <v>0</v>
      </c>
      <c r="U1003" s="39">
        <v>6</v>
      </c>
      <c r="V1003" s="39">
        <v>7</v>
      </c>
      <c r="W1003" s="39">
        <v>0</v>
      </c>
      <c r="X1003" s="39">
        <v>0</v>
      </c>
      <c r="Y1003" s="39">
        <v>0</v>
      </c>
      <c r="Z1003" s="39">
        <v>7</v>
      </c>
      <c r="AA1003" s="39">
        <v>9</v>
      </c>
      <c r="AB1003" s="39">
        <v>9</v>
      </c>
      <c r="AC1003" s="39">
        <v>5</v>
      </c>
      <c r="AD1003" s="39">
        <v>5</v>
      </c>
      <c r="AE1003" s="39">
        <v>1</v>
      </c>
      <c r="AF1003" s="39">
        <v>0</v>
      </c>
      <c r="AG1003" s="39">
        <v>3</v>
      </c>
      <c r="AH1003" s="39">
        <v>0</v>
      </c>
      <c r="AI1003" s="39">
        <v>0</v>
      </c>
      <c r="AJ1003" s="39">
        <v>4</v>
      </c>
    </row>
    <row r="1004" spans="1:36" s="14" customFormat="1" ht="10.199999999999999" x14ac:dyDescent="0.2">
      <c r="A1004" s="39" t="s">
        <v>90</v>
      </c>
      <c r="B1004" s="14" t="s">
        <v>34</v>
      </c>
      <c r="C1004" s="14" t="s">
        <v>476</v>
      </c>
      <c r="D1004" s="14" t="s">
        <v>460</v>
      </c>
      <c r="E1004" s="39">
        <v>0</v>
      </c>
      <c r="F1004" s="39">
        <v>0</v>
      </c>
      <c r="G1004" s="39"/>
      <c r="H1004" s="39">
        <v>0</v>
      </c>
      <c r="I1004" s="39">
        <v>2</v>
      </c>
      <c r="J1004" s="39">
        <v>2</v>
      </c>
      <c r="K1004" s="39">
        <v>2</v>
      </c>
      <c r="L1004" s="39">
        <v>2</v>
      </c>
      <c r="M1004" s="39">
        <v>5</v>
      </c>
      <c r="N1004" s="39">
        <v>5</v>
      </c>
      <c r="O1004" s="39">
        <v>4</v>
      </c>
      <c r="P1004" s="39">
        <v>5</v>
      </c>
      <c r="Q1004" s="39">
        <v>9</v>
      </c>
      <c r="R1004" s="39">
        <v>9</v>
      </c>
      <c r="S1004" s="39">
        <v>0</v>
      </c>
      <c r="T1004" s="39">
        <v>0</v>
      </c>
      <c r="U1004" s="39">
        <v>3</v>
      </c>
      <c r="V1004" s="39">
        <v>4</v>
      </c>
      <c r="W1004" s="39">
        <v>0</v>
      </c>
      <c r="X1004" s="39">
        <v>0</v>
      </c>
      <c r="Y1004" s="39">
        <v>0</v>
      </c>
      <c r="Z1004" s="39">
        <v>8</v>
      </c>
      <c r="AA1004" s="39">
        <v>6</v>
      </c>
      <c r="AB1004" s="39">
        <v>7</v>
      </c>
      <c r="AC1004" s="39">
        <v>2</v>
      </c>
      <c r="AD1004" s="39">
        <v>2</v>
      </c>
      <c r="AE1004" s="39">
        <v>0</v>
      </c>
      <c r="AF1004" s="39">
        <v>0</v>
      </c>
      <c r="AG1004" s="39">
        <v>53</v>
      </c>
      <c r="AH1004" s="39">
        <v>0</v>
      </c>
      <c r="AI1004" s="39">
        <v>0</v>
      </c>
      <c r="AJ1004" s="39">
        <v>3</v>
      </c>
    </row>
    <row r="1005" spans="1:36" s="14" customFormat="1" ht="10.199999999999999" x14ac:dyDescent="0.2">
      <c r="A1005" s="39" t="s">
        <v>90</v>
      </c>
      <c r="B1005" s="14" t="s">
        <v>34</v>
      </c>
      <c r="C1005" s="14" t="s">
        <v>476</v>
      </c>
      <c r="D1005" s="14" t="s">
        <v>478</v>
      </c>
      <c r="E1005" s="39">
        <v>0</v>
      </c>
      <c r="F1005" s="39">
        <v>0</v>
      </c>
      <c r="G1005" s="39"/>
      <c r="H1005" s="39">
        <v>0</v>
      </c>
      <c r="I1005" s="39">
        <v>5</v>
      </c>
      <c r="J1005" s="39">
        <v>5</v>
      </c>
      <c r="K1005" s="39">
        <v>5</v>
      </c>
      <c r="L1005" s="39">
        <v>5</v>
      </c>
      <c r="M1005" s="39">
        <v>7</v>
      </c>
      <c r="N1005" s="39">
        <v>7</v>
      </c>
      <c r="O1005" s="39">
        <v>7</v>
      </c>
      <c r="P1005" s="39">
        <v>7</v>
      </c>
      <c r="Q1005" s="39">
        <v>10</v>
      </c>
      <c r="R1005" s="39">
        <v>10</v>
      </c>
      <c r="S1005" s="39">
        <v>0</v>
      </c>
      <c r="T1005" s="39">
        <v>0</v>
      </c>
      <c r="U1005" s="39">
        <v>5</v>
      </c>
      <c r="V1005" s="39">
        <v>5</v>
      </c>
      <c r="W1005" s="39">
        <v>0</v>
      </c>
      <c r="X1005" s="39">
        <v>0</v>
      </c>
      <c r="Y1005" s="39">
        <v>0</v>
      </c>
      <c r="Z1005" s="39">
        <v>12</v>
      </c>
      <c r="AA1005" s="39">
        <v>9</v>
      </c>
      <c r="AB1005" s="39">
        <v>9</v>
      </c>
      <c r="AC1005" s="39">
        <v>3</v>
      </c>
      <c r="AD1005" s="39">
        <v>3</v>
      </c>
      <c r="AE1005" s="39">
        <v>0</v>
      </c>
      <c r="AF1005" s="39">
        <v>0</v>
      </c>
      <c r="AG1005" s="39">
        <v>11</v>
      </c>
      <c r="AH1005" s="39">
        <v>0</v>
      </c>
      <c r="AI1005" s="39">
        <v>0</v>
      </c>
      <c r="AJ1005" s="39">
        <v>4</v>
      </c>
    </row>
    <row r="1006" spans="1:36" s="14" customFormat="1" ht="10.199999999999999" x14ac:dyDescent="0.2">
      <c r="A1006" s="39" t="s">
        <v>90</v>
      </c>
      <c r="B1006" s="14" t="s">
        <v>34</v>
      </c>
      <c r="C1006" s="187" t="s">
        <v>651</v>
      </c>
      <c r="D1006" s="187"/>
      <c r="E1006" s="207">
        <v>0</v>
      </c>
      <c r="F1006" s="207">
        <v>0</v>
      </c>
      <c r="G1006" s="207"/>
      <c r="H1006" s="207">
        <v>0</v>
      </c>
      <c r="I1006" s="207">
        <v>13</v>
      </c>
      <c r="J1006" s="207">
        <v>13</v>
      </c>
      <c r="K1006" s="207">
        <v>13</v>
      </c>
      <c r="L1006" s="207">
        <v>13</v>
      </c>
      <c r="M1006" s="207">
        <v>21</v>
      </c>
      <c r="N1006" s="207">
        <v>21</v>
      </c>
      <c r="O1006" s="207">
        <v>20</v>
      </c>
      <c r="P1006" s="207">
        <v>21</v>
      </c>
      <c r="Q1006" s="207">
        <v>33</v>
      </c>
      <c r="R1006" s="207">
        <v>33</v>
      </c>
      <c r="S1006" s="207">
        <v>0</v>
      </c>
      <c r="T1006" s="207">
        <v>0</v>
      </c>
      <c r="U1006" s="207">
        <v>14</v>
      </c>
      <c r="V1006" s="207">
        <v>16</v>
      </c>
      <c r="W1006" s="207">
        <v>0</v>
      </c>
      <c r="X1006" s="207">
        <v>0</v>
      </c>
      <c r="Y1006" s="207">
        <v>0</v>
      </c>
      <c r="Z1006" s="207">
        <v>27</v>
      </c>
      <c r="AA1006" s="207">
        <v>24</v>
      </c>
      <c r="AB1006" s="207">
        <v>25</v>
      </c>
      <c r="AC1006" s="207">
        <v>10</v>
      </c>
      <c r="AD1006" s="207">
        <v>10</v>
      </c>
      <c r="AE1006" s="207">
        <v>1</v>
      </c>
      <c r="AF1006" s="207">
        <v>0</v>
      </c>
      <c r="AG1006" s="207">
        <v>67</v>
      </c>
      <c r="AH1006" s="207">
        <v>0</v>
      </c>
      <c r="AI1006" s="207">
        <v>0</v>
      </c>
      <c r="AJ1006" s="207">
        <v>11</v>
      </c>
    </row>
    <row r="1007" spans="1:36" s="14" customFormat="1" ht="10.199999999999999" x14ac:dyDescent="0.2">
      <c r="A1007" s="39" t="s">
        <v>90</v>
      </c>
      <c r="B1007" s="14" t="s">
        <v>34</v>
      </c>
      <c r="C1007" s="14" t="s">
        <v>477</v>
      </c>
      <c r="D1007" s="14" t="s">
        <v>338</v>
      </c>
      <c r="E1007" s="39">
        <v>0</v>
      </c>
      <c r="F1007" s="39">
        <v>0</v>
      </c>
      <c r="G1007" s="39"/>
      <c r="H1007" s="39">
        <v>0</v>
      </c>
      <c r="I1007" s="39">
        <v>6</v>
      </c>
      <c r="J1007" s="39">
        <v>6</v>
      </c>
      <c r="K1007" s="39">
        <v>6</v>
      </c>
      <c r="L1007" s="39">
        <v>6</v>
      </c>
      <c r="M1007" s="39">
        <v>5</v>
      </c>
      <c r="N1007" s="39">
        <v>5</v>
      </c>
      <c r="O1007" s="39">
        <v>5</v>
      </c>
      <c r="P1007" s="39">
        <v>5</v>
      </c>
      <c r="Q1007" s="39">
        <v>10</v>
      </c>
      <c r="R1007" s="39">
        <v>10</v>
      </c>
      <c r="S1007" s="39">
        <v>0</v>
      </c>
      <c r="T1007" s="39">
        <v>0</v>
      </c>
      <c r="U1007" s="39">
        <v>4</v>
      </c>
      <c r="V1007" s="39">
        <v>4</v>
      </c>
      <c r="W1007" s="39">
        <v>0</v>
      </c>
      <c r="X1007" s="39">
        <v>0</v>
      </c>
      <c r="Y1007" s="39">
        <v>0</v>
      </c>
      <c r="Z1007" s="39">
        <v>3</v>
      </c>
      <c r="AA1007" s="39">
        <v>4</v>
      </c>
      <c r="AB1007" s="39">
        <v>3</v>
      </c>
      <c r="AC1007" s="39">
        <v>6</v>
      </c>
      <c r="AD1007" s="39">
        <v>6</v>
      </c>
      <c r="AE1007" s="39">
        <v>2</v>
      </c>
      <c r="AF1007" s="39">
        <v>2</v>
      </c>
      <c r="AG1007" s="39">
        <v>14</v>
      </c>
      <c r="AH1007" s="39">
        <v>0</v>
      </c>
      <c r="AI1007" s="39">
        <v>0</v>
      </c>
      <c r="AJ1007" s="39">
        <v>3</v>
      </c>
    </row>
    <row r="1008" spans="1:36" s="14" customFormat="1" ht="10.199999999999999" x14ac:dyDescent="0.2">
      <c r="A1008" s="39" t="s">
        <v>90</v>
      </c>
      <c r="B1008" s="14" t="s">
        <v>34</v>
      </c>
      <c r="C1008" s="14" t="s">
        <v>477</v>
      </c>
      <c r="D1008" s="14" t="s">
        <v>460</v>
      </c>
      <c r="E1008" s="39">
        <v>0</v>
      </c>
      <c r="F1008" s="39">
        <v>0</v>
      </c>
      <c r="G1008" s="39"/>
      <c r="H1008" s="39">
        <v>0</v>
      </c>
      <c r="I1008" s="39">
        <v>1</v>
      </c>
      <c r="J1008" s="39">
        <v>1</v>
      </c>
      <c r="K1008" s="39">
        <v>1</v>
      </c>
      <c r="L1008" s="39">
        <v>1</v>
      </c>
      <c r="M1008" s="39">
        <v>4</v>
      </c>
      <c r="N1008" s="39">
        <v>4</v>
      </c>
      <c r="O1008" s="39">
        <v>4</v>
      </c>
      <c r="P1008" s="39">
        <v>4</v>
      </c>
      <c r="Q1008" s="39">
        <v>5</v>
      </c>
      <c r="R1008" s="39">
        <v>5</v>
      </c>
      <c r="S1008" s="39">
        <v>0</v>
      </c>
      <c r="T1008" s="39">
        <v>0</v>
      </c>
      <c r="U1008" s="39">
        <v>4</v>
      </c>
      <c r="V1008" s="39">
        <v>2</v>
      </c>
      <c r="W1008" s="39">
        <v>0</v>
      </c>
      <c r="X1008" s="39">
        <v>0</v>
      </c>
      <c r="Y1008" s="39">
        <v>0</v>
      </c>
      <c r="Z1008" s="39">
        <v>6</v>
      </c>
      <c r="AA1008" s="39">
        <v>3</v>
      </c>
      <c r="AB1008" s="39">
        <v>4</v>
      </c>
      <c r="AC1008" s="39">
        <v>8</v>
      </c>
      <c r="AD1008" s="39">
        <v>8</v>
      </c>
      <c r="AE1008" s="39">
        <v>2</v>
      </c>
      <c r="AF1008" s="39">
        <v>0</v>
      </c>
      <c r="AG1008" s="39">
        <v>14</v>
      </c>
      <c r="AH1008" s="39">
        <v>0</v>
      </c>
      <c r="AI1008" s="39">
        <v>0</v>
      </c>
      <c r="AJ1008" s="39">
        <v>1</v>
      </c>
    </row>
    <row r="1009" spans="1:36" s="14" customFormat="1" ht="10.199999999999999" x14ac:dyDescent="0.2">
      <c r="A1009" s="39" t="s">
        <v>90</v>
      </c>
      <c r="B1009" s="14" t="s">
        <v>34</v>
      </c>
      <c r="C1009" s="14" t="s">
        <v>477</v>
      </c>
      <c r="D1009" s="14" t="s">
        <v>478</v>
      </c>
      <c r="E1009" s="39">
        <v>0</v>
      </c>
      <c r="F1009" s="39">
        <v>0</v>
      </c>
      <c r="G1009" s="39"/>
      <c r="H1009" s="39">
        <v>0</v>
      </c>
      <c r="I1009" s="39">
        <v>3</v>
      </c>
      <c r="J1009" s="39">
        <v>3</v>
      </c>
      <c r="K1009" s="39">
        <v>3</v>
      </c>
      <c r="L1009" s="39">
        <v>3</v>
      </c>
      <c r="M1009" s="39">
        <v>8</v>
      </c>
      <c r="N1009" s="39">
        <v>8</v>
      </c>
      <c r="O1009" s="39">
        <v>8</v>
      </c>
      <c r="P1009" s="39">
        <v>8</v>
      </c>
      <c r="Q1009" s="39">
        <v>4</v>
      </c>
      <c r="R1009" s="39">
        <v>4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</v>
      </c>
      <c r="AA1009" s="39">
        <v>1</v>
      </c>
      <c r="AB1009" s="39">
        <v>1</v>
      </c>
      <c r="AC1009" s="39">
        <v>5</v>
      </c>
      <c r="AD1009" s="39">
        <v>5</v>
      </c>
      <c r="AE1009" s="39">
        <v>1</v>
      </c>
      <c r="AF1009" s="39">
        <v>0</v>
      </c>
      <c r="AG1009" s="39">
        <v>30</v>
      </c>
      <c r="AH1009" s="39">
        <v>0</v>
      </c>
      <c r="AI1009" s="39">
        <v>0</v>
      </c>
      <c r="AJ1009" s="39">
        <v>0</v>
      </c>
    </row>
    <row r="1010" spans="1:36" s="14" customFormat="1" ht="10.199999999999999" x14ac:dyDescent="0.2">
      <c r="A1010" s="39" t="s">
        <v>90</v>
      </c>
      <c r="B1010" s="14" t="s">
        <v>34</v>
      </c>
      <c r="C1010" s="187" t="s">
        <v>652</v>
      </c>
      <c r="D1010" s="187"/>
      <c r="E1010" s="207">
        <v>0</v>
      </c>
      <c r="F1010" s="207">
        <v>0</v>
      </c>
      <c r="G1010" s="207"/>
      <c r="H1010" s="207">
        <v>0</v>
      </c>
      <c r="I1010" s="207">
        <v>10</v>
      </c>
      <c r="J1010" s="207">
        <v>10</v>
      </c>
      <c r="K1010" s="207">
        <v>10</v>
      </c>
      <c r="L1010" s="207">
        <v>10</v>
      </c>
      <c r="M1010" s="207">
        <v>17</v>
      </c>
      <c r="N1010" s="207">
        <v>17</v>
      </c>
      <c r="O1010" s="207">
        <v>17</v>
      </c>
      <c r="P1010" s="207">
        <v>17</v>
      </c>
      <c r="Q1010" s="207">
        <v>19</v>
      </c>
      <c r="R1010" s="207">
        <v>19</v>
      </c>
      <c r="S1010" s="207">
        <v>0</v>
      </c>
      <c r="T1010" s="207">
        <v>0</v>
      </c>
      <c r="U1010" s="207">
        <v>8</v>
      </c>
      <c r="V1010" s="207">
        <v>6</v>
      </c>
      <c r="W1010" s="207">
        <v>0</v>
      </c>
      <c r="X1010" s="207">
        <v>0</v>
      </c>
      <c r="Y1010" s="207">
        <v>0</v>
      </c>
      <c r="Z1010" s="207">
        <v>10</v>
      </c>
      <c r="AA1010" s="207">
        <v>8</v>
      </c>
      <c r="AB1010" s="207">
        <v>8</v>
      </c>
      <c r="AC1010" s="207">
        <v>19</v>
      </c>
      <c r="AD1010" s="207">
        <v>19</v>
      </c>
      <c r="AE1010" s="207">
        <v>5</v>
      </c>
      <c r="AF1010" s="207">
        <v>2</v>
      </c>
      <c r="AG1010" s="207">
        <v>58</v>
      </c>
      <c r="AH1010" s="207">
        <v>0</v>
      </c>
      <c r="AI1010" s="207">
        <v>0</v>
      </c>
      <c r="AJ1010" s="207">
        <v>4</v>
      </c>
    </row>
    <row r="1011" spans="1:36" s="14" customFormat="1" ht="10.199999999999999" x14ac:dyDescent="0.2">
      <c r="A1011" s="39" t="s">
        <v>90</v>
      </c>
      <c r="B1011" s="14" t="s">
        <v>34</v>
      </c>
      <c r="C1011" s="14" t="s">
        <v>461</v>
      </c>
      <c r="D1011" s="14" t="s">
        <v>338</v>
      </c>
      <c r="E1011" s="39">
        <v>7</v>
      </c>
      <c r="F1011" s="39">
        <v>0</v>
      </c>
      <c r="G1011" s="39"/>
      <c r="H1011" s="39">
        <v>3</v>
      </c>
      <c r="I1011" s="39">
        <v>7</v>
      </c>
      <c r="J1011" s="39">
        <v>7</v>
      </c>
      <c r="K1011" s="39">
        <v>7</v>
      </c>
      <c r="L1011" s="39">
        <v>7</v>
      </c>
      <c r="M1011" s="39">
        <v>7</v>
      </c>
      <c r="N1011" s="39">
        <v>7</v>
      </c>
      <c r="O1011" s="39">
        <v>7</v>
      </c>
      <c r="P1011" s="39">
        <v>7</v>
      </c>
      <c r="Q1011" s="39">
        <v>6</v>
      </c>
      <c r="R1011" s="39">
        <v>6</v>
      </c>
      <c r="S1011" s="39">
        <v>0</v>
      </c>
      <c r="T1011" s="39">
        <v>0</v>
      </c>
      <c r="U1011" s="39">
        <v>6</v>
      </c>
      <c r="V1011" s="39">
        <v>5</v>
      </c>
      <c r="W1011" s="39">
        <v>6</v>
      </c>
      <c r="X1011" s="39">
        <v>0</v>
      </c>
      <c r="Y1011" s="39">
        <v>16</v>
      </c>
      <c r="Z1011" s="39">
        <v>4</v>
      </c>
      <c r="AA1011" s="39">
        <v>9</v>
      </c>
      <c r="AB1011" s="39">
        <v>8</v>
      </c>
      <c r="AC1011" s="39">
        <v>11</v>
      </c>
      <c r="AD1011" s="39">
        <v>10</v>
      </c>
      <c r="AE1011" s="39">
        <v>19</v>
      </c>
      <c r="AF1011" s="39">
        <v>50</v>
      </c>
      <c r="AG1011" s="39">
        <v>15</v>
      </c>
      <c r="AH1011" s="39">
        <v>0</v>
      </c>
      <c r="AI1011" s="39">
        <v>0</v>
      </c>
      <c r="AJ1011" s="39">
        <v>8</v>
      </c>
    </row>
    <row r="1012" spans="1:36" s="14" customFormat="1" ht="10.199999999999999" x14ac:dyDescent="0.2">
      <c r="A1012" s="39" t="s">
        <v>90</v>
      </c>
      <c r="B1012" s="14" t="s">
        <v>34</v>
      </c>
      <c r="C1012" s="14" t="s">
        <v>461</v>
      </c>
      <c r="D1012" s="14" t="s">
        <v>460</v>
      </c>
      <c r="E1012" s="39">
        <v>3</v>
      </c>
      <c r="F1012" s="39">
        <v>0</v>
      </c>
      <c r="G1012" s="39"/>
      <c r="H1012" s="39">
        <v>8</v>
      </c>
      <c r="I1012" s="39">
        <v>8</v>
      </c>
      <c r="J1012" s="39">
        <v>8</v>
      </c>
      <c r="K1012" s="39">
        <v>8</v>
      </c>
      <c r="L1012" s="39">
        <v>8</v>
      </c>
      <c r="M1012" s="39">
        <v>3</v>
      </c>
      <c r="N1012" s="39">
        <v>3</v>
      </c>
      <c r="O1012" s="39">
        <v>2</v>
      </c>
      <c r="P1012" s="39">
        <v>2</v>
      </c>
      <c r="Q1012" s="39">
        <v>10</v>
      </c>
      <c r="R1012" s="39">
        <v>10</v>
      </c>
      <c r="S1012" s="39">
        <v>0</v>
      </c>
      <c r="T1012" s="39">
        <v>0</v>
      </c>
      <c r="U1012" s="39">
        <v>5</v>
      </c>
      <c r="V1012" s="39">
        <v>4</v>
      </c>
      <c r="W1012" s="39">
        <v>5</v>
      </c>
      <c r="X1012" s="39">
        <v>0</v>
      </c>
      <c r="Y1012" s="39">
        <v>11</v>
      </c>
      <c r="Z1012" s="39">
        <v>4</v>
      </c>
      <c r="AA1012" s="39">
        <v>6</v>
      </c>
      <c r="AB1012" s="39">
        <v>7</v>
      </c>
      <c r="AC1012" s="39">
        <v>13</v>
      </c>
      <c r="AD1012" s="39">
        <v>11</v>
      </c>
      <c r="AE1012" s="39">
        <v>0</v>
      </c>
      <c r="AF1012" s="39">
        <v>0</v>
      </c>
      <c r="AG1012" s="39">
        <v>6</v>
      </c>
      <c r="AH1012" s="39">
        <v>0</v>
      </c>
      <c r="AI1012" s="39">
        <v>0</v>
      </c>
      <c r="AJ1012" s="39">
        <v>2</v>
      </c>
    </row>
    <row r="1013" spans="1:36" s="14" customFormat="1" ht="10.199999999999999" x14ac:dyDescent="0.2">
      <c r="A1013" s="39" t="s">
        <v>90</v>
      </c>
      <c r="B1013" s="14" t="s">
        <v>34</v>
      </c>
      <c r="C1013" s="14" t="s">
        <v>461</v>
      </c>
      <c r="D1013" s="14" t="s">
        <v>478</v>
      </c>
      <c r="E1013" s="39">
        <v>1</v>
      </c>
      <c r="F1013" s="39">
        <v>0</v>
      </c>
      <c r="G1013" s="39"/>
      <c r="H1013" s="39">
        <v>3</v>
      </c>
      <c r="I1013" s="39">
        <v>8</v>
      </c>
      <c r="J1013" s="39">
        <v>8</v>
      </c>
      <c r="K1013" s="39">
        <v>8</v>
      </c>
      <c r="L1013" s="39">
        <v>8</v>
      </c>
      <c r="M1013" s="39">
        <v>3</v>
      </c>
      <c r="N1013" s="39">
        <v>3</v>
      </c>
      <c r="O1013" s="39">
        <v>3</v>
      </c>
      <c r="P1013" s="39">
        <v>3</v>
      </c>
      <c r="Q1013" s="39">
        <v>9</v>
      </c>
      <c r="R1013" s="39">
        <v>9</v>
      </c>
      <c r="S1013" s="39">
        <v>0</v>
      </c>
      <c r="T1013" s="39">
        <v>0</v>
      </c>
      <c r="U1013" s="39">
        <v>4</v>
      </c>
      <c r="V1013" s="39">
        <v>4</v>
      </c>
      <c r="W1013" s="39">
        <v>4</v>
      </c>
      <c r="X1013" s="39">
        <v>0</v>
      </c>
      <c r="Y1013" s="39">
        <v>8</v>
      </c>
      <c r="Z1013" s="39">
        <v>9</v>
      </c>
      <c r="AA1013" s="39">
        <v>4</v>
      </c>
      <c r="AB1013" s="39">
        <v>4</v>
      </c>
      <c r="AC1013" s="39">
        <v>6</v>
      </c>
      <c r="AD1013" s="39">
        <v>5</v>
      </c>
      <c r="AE1013" s="39">
        <v>0</v>
      </c>
      <c r="AF1013" s="39">
        <v>0</v>
      </c>
      <c r="AG1013" s="39">
        <v>6</v>
      </c>
      <c r="AH1013" s="39">
        <v>0</v>
      </c>
      <c r="AI1013" s="39">
        <v>0</v>
      </c>
      <c r="AJ1013" s="39">
        <v>6</v>
      </c>
    </row>
    <row r="1014" spans="1:36" s="14" customFormat="1" ht="10.199999999999999" x14ac:dyDescent="0.2">
      <c r="A1014" s="39" t="s">
        <v>90</v>
      </c>
      <c r="B1014" s="14" t="s">
        <v>34</v>
      </c>
      <c r="C1014" s="14" t="s">
        <v>461</v>
      </c>
      <c r="D1014" s="14" t="s">
        <v>721</v>
      </c>
      <c r="E1014" s="39">
        <v>0</v>
      </c>
      <c r="F1014" s="39">
        <v>0</v>
      </c>
      <c r="G1014" s="39"/>
      <c r="H1014" s="39">
        <v>0</v>
      </c>
      <c r="I1014" s="39">
        <v>7</v>
      </c>
      <c r="J1014" s="39">
        <v>7</v>
      </c>
      <c r="K1014" s="39">
        <v>7</v>
      </c>
      <c r="L1014" s="39">
        <v>7</v>
      </c>
      <c r="M1014" s="39">
        <v>4</v>
      </c>
      <c r="N1014" s="39">
        <v>4</v>
      </c>
      <c r="O1014" s="39">
        <v>5</v>
      </c>
      <c r="P1014" s="39">
        <v>5</v>
      </c>
      <c r="Q1014" s="39">
        <v>2</v>
      </c>
      <c r="R1014" s="39">
        <v>2</v>
      </c>
      <c r="S1014" s="39">
        <v>0</v>
      </c>
      <c r="T1014" s="39">
        <v>0</v>
      </c>
      <c r="U1014" s="39">
        <v>5</v>
      </c>
      <c r="V1014" s="39">
        <v>6</v>
      </c>
      <c r="W1014" s="39">
        <v>5</v>
      </c>
      <c r="X1014" s="39">
        <v>0</v>
      </c>
      <c r="Y1014" s="39">
        <v>2</v>
      </c>
      <c r="Z1014" s="39">
        <v>3</v>
      </c>
      <c r="AA1014" s="39">
        <v>4</v>
      </c>
      <c r="AB1014" s="39">
        <v>4</v>
      </c>
      <c r="AC1014" s="39">
        <v>3</v>
      </c>
      <c r="AD1014" s="39">
        <v>2</v>
      </c>
      <c r="AE1014" s="39">
        <v>0</v>
      </c>
      <c r="AF1014" s="39">
        <v>0</v>
      </c>
      <c r="AG1014" s="39">
        <v>0</v>
      </c>
      <c r="AH1014" s="39">
        <v>0</v>
      </c>
      <c r="AI1014" s="39">
        <v>0</v>
      </c>
      <c r="AJ1014" s="39">
        <v>2</v>
      </c>
    </row>
    <row r="1015" spans="1:36" s="14" customFormat="1" ht="10.199999999999999" x14ac:dyDescent="0.2">
      <c r="A1015" s="39" t="s">
        <v>90</v>
      </c>
      <c r="B1015" s="14" t="s">
        <v>34</v>
      </c>
      <c r="C1015" s="187" t="s">
        <v>485</v>
      </c>
      <c r="D1015" s="187"/>
      <c r="E1015" s="207">
        <v>11</v>
      </c>
      <c r="F1015" s="207">
        <v>0</v>
      </c>
      <c r="G1015" s="207"/>
      <c r="H1015" s="207">
        <v>14</v>
      </c>
      <c r="I1015" s="207">
        <v>30</v>
      </c>
      <c r="J1015" s="207">
        <v>30</v>
      </c>
      <c r="K1015" s="207">
        <v>30</v>
      </c>
      <c r="L1015" s="207">
        <v>30</v>
      </c>
      <c r="M1015" s="207">
        <v>17</v>
      </c>
      <c r="N1015" s="207">
        <v>17</v>
      </c>
      <c r="O1015" s="207">
        <v>17</v>
      </c>
      <c r="P1015" s="207">
        <v>17</v>
      </c>
      <c r="Q1015" s="207">
        <v>27</v>
      </c>
      <c r="R1015" s="207">
        <v>27</v>
      </c>
      <c r="S1015" s="207">
        <v>0</v>
      </c>
      <c r="T1015" s="207">
        <v>0</v>
      </c>
      <c r="U1015" s="207">
        <v>20</v>
      </c>
      <c r="V1015" s="207">
        <v>19</v>
      </c>
      <c r="W1015" s="207">
        <v>20</v>
      </c>
      <c r="X1015" s="207">
        <v>0</v>
      </c>
      <c r="Y1015" s="207">
        <v>37</v>
      </c>
      <c r="Z1015" s="207">
        <v>20</v>
      </c>
      <c r="AA1015" s="207">
        <v>23</v>
      </c>
      <c r="AB1015" s="207">
        <v>23</v>
      </c>
      <c r="AC1015" s="207">
        <v>33</v>
      </c>
      <c r="AD1015" s="207">
        <v>28</v>
      </c>
      <c r="AE1015" s="207">
        <v>19</v>
      </c>
      <c r="AF1015" s="207">
        <v>50</v>
      </c>
      <c r="AG1015" s="207">
        <v>27</v>
      </c>
      <c r="AH1015" s="207">
        <v>0</v>
      </c>
      <c r="AI1015" s="207">
        <v>0</v>
      </c>
      <c r="AJ1015" s="207">
        <v>18</v>
      </c>
    </row>
    <row r="1016" spans="1:36" s="14" customFormat="1" ht="10.199999999999999" x14ac:dyDescent="0.2">
      <c r="A1016" s="39" t="s">
        <v>90</v>
      </c>
      <c r="B1016" s="186" t="s">
        <v>451</v>
      </c>
      <c r="C1016" s="186"/>
      <c r="D1016" s="186"/>
      <c r="E1016" s="208">
        <v>2200</v>
      </c>
      <c r="F1016" s="208">
        <v>31</v>
      </c>
      <c r="G1016" s="208"/>
      <c r="H1016" s="208">
        <v>2314</v>
      </c>
      <c r="I1016" s="208">
        <v>872</v>
      </c>
      <c r="J1016" s="208">
        <v>868</v>
      </c>
      <c r="K1016" s="208">
        <v>860</v>
      </c>
      <c r="L1016" s="208">
        <v>839</v>
      </c>
      <c r="M1016" s="208">
        <v>919</v>
      </c>
      <c r="N1016" s="208">
        <v>909</v>
      </c>
      <c r="O1016" s="208">
        <v>901</v>
      </c>
      <c r="P1016" s="208">
        <v>895</v>
      </c>
      <c r="Q1016" s="208">
        <v>929</v>
      </c>
      <c r="R1016" s="208">
        <v>924</v>
      </c>
      <c r="S1016" s="208">
        <v>0</v>
      </c>
      <c r="T1016" s="208">
        <v>0</v>
      </c>
      <c r="U1016" s="208">
        <v>804</v>
      </c>
      <c r="V1016" s="208">
        <v>793</v>
      </c>
      <c r="W1016" s="208">
        <v>42</v>
      </c>
      <c r="X1016" s="208">
        <v>0</v>
      </c>
      <c r="Y1016" s="208">
        <v>46</v>
      </c>
      <c r="Z1016" s="208">
        <v>686</v>
      </c>
      <c r="AA1016" s="208">
        <v>710</v>
      </c>
      <c r="AB1016" s="208">
        <v>723</v>
      </c>
      <c r="AC1016" s="208">
        <v>728</v>
      </c>
      <c r="AD1016" s="208">
        <v>613</v>
      </c>
      <c r="AE1016" s="208">
        <v>396</v>
      </c>
      <c r="AF1016" s="208">
        <v>104</v>
      </c>
      <c r="AG1016" s="208">
        <v>1411</v>
      </c>
      <c r="AH1016" s="208">
        <v>0</v>
      </c>
      <c r="AI1016" s="208">
        <v>14</v>
      </c>
      <c r="AJ1016" s="208">
        <v>695</v>
      </c>
    </row>
    <row r="1017" spans="1:36" s="14" customFormat="1" ht="10.199999999999999" x14ac:dyDescent="0.2">
      <c r="A1017" s="125" t="s">
        <v>486</v>
      </c>
      <c r="B1017" s="125"/>
      <c r="C1017" s="125"/>
      <c r="D1017" s="125"/>
      <c r="E1017" s="125">
        <v>2200</v>
      </c>
      <c r="F1017" s="125">
        <v>31</v>
      </c>
      <c r="G1017" s="125"/>
      <c r="H1017" s="125">
        <v>2314</v>
      </c>
      <c r="I1017" s="125">
        <v>872</v>
      </c>
      <c r="J1017" s="125">
        <v>868</v>
      </c>
      <c r="K1017" s="125">
        <v>860</v>
      </c>
      <c r="L1017" s="125">
        <v>839</v>
      </c>
      <c r="M1017" s="125">
        <v>919</v>
      </c>
      <c r="N1017" s="125">
        <v>909</v>
      </c>
      <c r="O1017" s="125">
        <v>901</v>
      </c>
      <c r="P1017" s="125">
        <v>895</v>
      </c>
      <c r="Q1017" s="125">
        <v>929</v>
      </c>
      <c r="R1017" s="125">
        <v>924</v>
      </c>
      <c r="S1017" s="125">
        <v>0</v>
      </c>
      <c r="T1017" s="125">
        <v>0</v>
      </c>
      <c r="U1017" s="125">
        <v>804</v>
      </c>
      <c r="V1017" s="125">
        <v>793</v>
      </c>
      <c r="W1017" s="125">
        <v>42</v>
      </c>
      <c r="X1017" s="125">
        <v>0</v>
      </c>
      <c r="Y1017" s="125">
        <v>46</v>
      </c>
      <c r="Z1017" s="125">
        <v>686</v>
      </c>
      <c r="AA1017" s="125">
        <v>710</v>
      </c>
      <c r="AB1017" s="125">
        <v>723</v>
      </c>
      <c r="AC1017" s="125">
        <v>728</v>
      </c>
      <c r="AD1017" s="125">
        <v>613</v>
      </c>
      <c r="AE1017" s="125">
        <v>396</v>
      </c>
      <c r="AF1017" s="125">
        <v>104</v>
      </c>
      <c r="AG1017" s="125">
        <v>1411</v>
      </c>
      <c r="AH1017" s="125">
        <v>0</v>
      </c>
      <c r="AI1017" s="125">
        <v>14</v>
      </c>
      <c r="AJ1017" s="125">
        <v>695</v>
      </c>
    </row>
    <row r="1018" spans="1:36" s="14" customFormat="1" ht="10.199999999999999" x14ac:dyDescent="0.2">
      <c r="A1018" s="39" t="s">
        <v>653</v>
      </c>
      <c r="B1018" s="14" t="s">
        <v>653</v>
      </c>
      <c r="C1018" s="14" t="s">
        <v>653</v>
      </c>
      <c r="D1018" s="14" t="s">
        <v>653</v>
      </c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</row>
    <row r="1019" spans="1:36" s="14" customFormat="1" ht="10.199999999999999" x14ac:dyDescent="0.2">
      <c r="A1019" s="39" t="s">
        <v>653</v>
      </c>
      <c r="B1019" s="14" t="s">
        <v>653</v>
      </c>
      <c r="C1019" s="187" t="s">
        <v>722</v>
      </c>
      <c r="D1019" s="187"/>
      <c r="E1019" s="207"/>
      <c r="F1019" s="207"/>
      <c r="G1019" s="207"/>
      <c r="H1019" s="207"/>
      <c r="I1019" s="207"/>
      <c r="J1019" s="207"/>
      <c r="K1019" s="207"/>
      <c r="L1019" s="207"/>
      <c r="M1019" s="207"/>
      <c r="N1019" s="207"/>
      <c r="O1019" s="207"/>
      <c r="P1019" s="207"/>
      <c r="Q1019" s="207"/>
      <c r="R1019" s="207"/>
      <c r="S1019" s="207"/>
      <c r="T1019" s="207"/>
      <c r="U1019" s="207"/>
      <c r="V1019" s="207"/>
      <c r="W1019" s="207"/>
      <c r="X1019" s="207"/>
      <c r="Y1019" s="207"/>
      <c r="Z1019" s="207"/>
      <c r="AA1019" s="207"/>
      <c r="AB1019" s="207"/>
      <c r="AC1019" s="207"/>
      <c r="AD1019" s="207"/>
      <c r="AE1019" s="207"/>
      <c r="AF1019" s="207"/>
      <c r="AG1019" s="207"/>
      <c r="AH1019" s="207"/>
      <c r="AI1019" s="207"/>
      <c r="AJ1019" s="207"/>
    </row>
    <row r="1020" spans="1:36" s="14" customFormat="1" ht="10.199999999999999" x14ac:dyDescent="0.2">
      <c r="A1020" s="39" t="s">
        <v>653</v>
      </c>
      <c r="B1020" s="186" t="s">
        <v>722</v>
      </c>
      <c r="C1020" s="186"/>
      <c r="D1020" s="186"/>
      <c r="E1020" s="208"/>
      <c r="F1020" s="208"/>
      <c r="G1020" s="208"/>
      <c r="H1020" s="208"/>
      <c r="I1020" s="208"/>
      <c r="J1020" s="208"/>
      <c r="K1020" s="208"/>
      <c r="L1020" s="208"/>
      <c r="M1020" s="208"/>
      <c r="N1020" s="208"/>
      <c r="O1020" s="208"/>
      <c r="P1020" s="208"/>
      <c r="Q1020" s="208"/>
      <c r="R1020" s="208"/>
      <c r="S1020" s="208"/>
      <c r="T1020" s="208"/>
      <c r="U1020" s="208"/>
      <c r="V1020" s="208"/>
      <c r="W1020" s="208"/>
      <c r="X1020" s="208"/>
      <c r="Y1020" s="208"/>
      <c r="Z1020" s="208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</row>
    <row r="1021" spans="1:36" s="14" customFormat="1" ht="10.199999999999999" x14ac:dyDescent="0.2">
      <c r="A1021" s="125" t="s">
        <v>722</v>
      </c>
      <c r="B1021" s="125"/>
      <c r="C1021" s="125"/>
      <c r="D1021" s="125"/>
      <c r="E1021" s="125"/>
      <c r="F1021" s="125"/>
      <c r="G1021" s="125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25"/>
      <c r="W1021" s="125"/>
      <c r="X1021" s="125"/>
      <c r="Y1021" s="125"/>
      <c r="Z1021" s="125"/>
      <c r="AA1021" s="125"/>
      <c r="AB1021" s="125"/>
      <c r="AC1021" s="125"/>
      <c r="AD1021" s="125"/>
      <c r="AE1021" s="125"/>
      <c r="AF1021" s="125"/>
      <c r="AG1021" s="125"/>
      <c r="AH1021" s="125"/>
      <c r="AI1021" s="125"/>
      <c r="AJ1021" s="125"/>
    </row>
    <row r="1022" spans="1:36" s="14" customFormat="1" ht="10.199999999999999" x14ac:dyDescent="0.2">
      <c r="A1022" s="39" t="s">
        <v>234</v>
      </c>
      <c r="B1022" s="39"/>
      <c r="C1022" s="39"/>
      <c r="D1022" s="39"/>
      <c r="E1022" s="39">
        <v>4406</v>
      </c>
      <c r="F1022" s="39">
        <v>115</v>
      </c>
      <c r="G1022" s="39"/>
      <c r="H1022" s="39">
        <v>4831</v>
      </c>
      <c r="I1022" s="39">
        <v>4220</v>
      </c>
      <c r="J1022" s="39">
        <v>4236</v>
      </c>
      <c r="K1022" s="39">
        <v>4207</v>
      </c>
      <c r="L1022" s="39">
        <v>4184</v>
      </c>
      <c r="M1022" s="39">
        <v>4643</v>
      </c>
      <c r="N1022" s="39">
        <v>4565</v>
      </c>
      <c r="O1022" s="39">
        <v>4643</v>
      </c>
      <c r="P1022" s="39">
        <v>4667</v>
      </c>
      <c r="Q1022" s="39">
        <v>4761</v>
      </c>
      <c r="R1022" s="39">
        <v>4759</v>
      </c>
      <c r="S1022" s="39">
        <v>17</v>
      </c>
      <c r="T1022" s="39">
        <v>0</v>
      </c>
      <c r="U1022" s="39">
        <v>4414</v>
      </c>
      <c r="V1022" s="39">
        <v>4558</v>
      </c>
      <c r="W1022" s="39">
        <v>3740</v>
      </c>
      <c r="X1022" s="39">
        <v>1</v>
      </c>
      <c r="Y1022" s="39">
        <v>4324</v>
      </c>
      <c r="Z1022" s="39">
        <v>3435</v>
      </c>
      <c r="AA1022" s="39">
        <v>4017</v>
      </c>
      <c r="AB1022" s="39">
        <v>3965</v>
      </c>
      <c r="AC1022" s="39">
        <v>3348</v>
      </c>
      <c r="AD1022" s="39">
        <v>2649</v>
      </c>
      <c r="AE1022" s="39">
        <v>1779</v>
      </c>
      <c r="AF1022" s="39">
        <v>754</v>
      </c>
      <c r="AG1022" s="39">
        <v>10734</v>
      </c>
      <c r="AH1022" s="39">
        <v>0</v>
      </c>
      <c r="AI1022" s="39">
        <v>616</v>
      </c>
      <c r="AJ1022" s="39">
        <v>3196</v>
      </c>
    </row>
    <row r="1023" spans="1:36" s="14" customFormat="1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</row>
    <row r="1024" spans="1:36" s="14" customFormat="1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</row>
    <row r="1025" spans="1:34" s="14" customFormat="1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</row>
    <row r="1026" spans="1:34" s="14" customFormat="1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</row>
    <row r="1027" spans="1:34" s="14" customFormat="1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</row>
    <row r="1028" spans="1:34" s="14" customFormat="1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</row>
    <row r="1029" spans="1:34" s="14" customFormat="1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</row>
    <row r="1030" spans="1:34" s="14" customFormat="1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</row>
    <row r="1031" spans="1:34" s="14" customFormat="1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</row>
    <row r="1032" spans="1:34" s="14" customFormat="1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</row>
    <row r="1033" spans="1:34" s="14" customFormat="1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</row>
    <row r="1034" spans="1:34" s="14" customFormat="1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</row>
    <row r="1035" spans="1:34" s="14" customFormat="1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</row>
    <row r="1036" spans="1:34" s="14" customFormat="1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</row>
    <row r="1037" spans="1:34" s="14" customFormat="1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</row>
    <row r="1038" spans="1:34" s="14" customFormat="1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</row>
    <row r="1039" spans="1:34" s="14" customFormat="1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</row>
    <row r="1040" spans="1:34" s="14" customFormat="1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</row>
    <row r="1041" spans="1:34" s="14" customFormat="1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</row>
    <row r="1042" spans="1:34" s="14" customFormat="1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</row>
    <row r="1043" spans="1:34" s="14" customFormat="1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</row>
    <row r="1044" spans="1:34" s="14" customFormat="1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</row>
    <row r="1045" spans="1:34" s="14" customFormat="1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</row>
    <row r="1046" spans="1:34" s="14" customFormat="1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</row>
    <row r="1047" spans="1:34" s="14" customFormat="1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</row>
    <row r="1048" spans="1:34" s="14" customFormat="1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</row>
    <row r="1049" spans="1:34" s="14" customFormat="1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</row>
    <row r="1050" spans="1:34" s="14" customFormat="1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</row>
    <row r="1051" spans="1:34" s="14" customFormat="1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</row>
    <row r="1052" spans="1:34" s="14" customFormat="1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</row>
    <row r="1053" spans="1:34" s="14" customFormat="1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</row>
    <row r="1054" spans="1:34" s="14" customFormat="1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</row>
    <row r="1055" spans="1:34" s="14" customFormat="1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</row>
    <row r="1056" spans="1:34" x14ac:dyDescent="0.3">
      <c r="B1056"/>
      <c r="C1056"/>
      <c r="D1056"/>
    </row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  <row r="1571" customFormat="1" x14ac:dyDescent="0.3"/>
    <row r="1572" customFormat="1" x14ac:dyDescent="0.3"/>
    <row r="1573" customFormat="1" x14ac:dyDescent="0.3"/>
    <row r="1574" customFormat="1" x14ac:dyDescent="0.3"/>
    <row r="1575" customFormat="1" x14ac:dyDescent="0.3"/>
    <row r="1576" customFormat="1" x14ac:dyDescent="0.3"/>
    <row r="1577" customFormat="1" x14ac:dyDescent="0.3"/>
    <row r="1578" customFormat="1" x14ac:dyDescent="0.3"/>
    <row r="1579" customFormat="1" x14ac:dyDescent="0.3"/>
    <row r="1580" customFormat="1" x14ac:dyDescent="0.3"/>
    <row r="1581" customFormat="1" x14ac:dyDescent="0.3"/>
    <row r="1582" customFormat="1" x14ac:dyDescent="0.3"/>
    <row r="1583" customFormat="1" x14ac:dyDescent="0.3"/>
    <row r="1584" customFormat="1" x14ac:dyDescent="0.3"/>
    <row r="1585" customFormat="1" x14ac:dyDescent="0.3"/>
    <row r="1586" customFormat="1" x14ac:dyDescent="0.3"/>
    <row r="1587" customFormat="1" x14ac:dyDescent="0.3"/>
    <row r="1588" customFormat="1" x14ac:dyDescent="0.3"/>
    <row r="1589" customFormat="1" x14ac:dyDescent="0.3"/>
    <row r="1590" customFormat="1" x14ac:dyDescent="0.3"/>
    <row r="1591" customFormat="1" x14ac:dyDescent="0.3"/>
    <row r="1592" customFormat="1" x14ac:dyDescent="0.3"/>
    <row r="1593" customFormat="1" x14ac:dyDescent="0.3"/>
    <row r="1594" customFormat="1" x14ac:dyDescent="0.3"/>
    <row r="1595" customFormat="1" x14ac:dyDescent="0.3"/>
    <row r="1596" customFormat="1" x14ac:dyDescent="0.3"/>
    <row r="1597" customFormat="1" x14ac:dyDescent="0.3"/>
    <row r="1598" customFormat="1" x14ac:dyDescent="0.3"/>
    <row r="1599" customFormat="1" x14ac:dyDescent="0.3"/>
    <row r="1600" customFormat="1" x14ac:dyDescent="0.3"/>
    <row r="1601" customFormat="1" x14ac:dyDescent="0.3"/>
    <row r="1602" customFormat="1" x14ac:dyDescent="0.3"/>
    <row r="1603" customFormat="1" x14ac:dyDescent="0.3"/>
    <row r="1604" customFormat="1" x14ac:dyDescent="0.3"/>
    <row r="1605" customFormat="1" x14ac:dyDescent="0.3"/>
    <row r="1606" customFormat="1" x14ac:dyDescent="0.3"/>
    <row r="1607" customFormat="1" x14ac:dyDescent="0.3"/>
    <row r="1608" customFormat="1" x14ac:dyDescent="0.3"/>
    <row r="1609" customFormat="1" x14ac:dyDescent="0.3"/>
    <row r="1610" customFormat="1" x14ac:dyDescent="0.3"/>
    <row r="1611" customFormat="1" x14ac:dyDescent="0.3"/>
    <row r="1612" customFormat="1" x14ac:dyDescent="0.3"/>
    <row r="1613" customFormat="1" x14ac:dyDescent="0.3"/>
    <row r="1614" customFormat="1" x14ac:dyDescent="0.3"/>
    <row r="1615" customFormat="1" x14ac:dyDescent="0.3"/>
    <row r="1616" customFormat="1" x14ac:dyDescent="0.3"/>
    <row r="1617" customFormat="1" x14ac:dyDescent="0.3"/>
    <row r="1618" customFormat="1" x14ac:dyDescent="0.3"/>
    <row r="1619" customFormat="1" x14ac:dyDescent="0.3"/>
    <row r="1620" customFormat="1" x14ac:dyDescent="0.3"/>
    <row r="1621" customFormat="1" x14ac:dyDescent="0.3"/>
    <row r="1622" customFormat="1" x14ac:dyDescent="0.3"/>
    <row r="1623" customFormat="1" x14ac:dyDescent="0.3"/>
    <row r="1624" customFormat="1" x14ac:dyDescent="0.3"/>
    <row r="1625" customFormat="1" x14ac:dyDescent="0.3"/>
    <row r="1626" customFormat="1" x14ac:dyDescent="0.3"/>
    <row r="1627" customFormat="1" x14ac:dyDescent="0.3"/>
    <row r="1628" customFormat="1" x14ac:dyDescent="0.3"/>
    <row r="1629" customFormat="1" x14ac:dyDescent="0.3"/>
    <row r="1630" customFormat="1" x14ac:dyDescent="0.3"/>
    <row r="1631" customFormat="1" x14ac:dyDescent="0.3"/>
    <row r="1632" customFormat="1" x14ac:dyDescent="0.3"/>
    <row r="1633" customFormat="1" x14ac:dyDescent="0.3"/>
    <row r="1634" customFormat="1" x14ac:dyDescent="0.3"/>
    <row r="1635" customFormat="1" x14ac:dyDescent="0.3"/>
    <row r="1636" customFormat="1" x14ac:dyDescent="0.3"/>
    <row r="1637" customFormat="1" x14ac:dyDescent="0.3"/>
    <row r="1638" customFormat="1" x14ac:dyDescent="0.3"/>
    <row r="1639" customFormat="1" x14ac:dyDescent="0.3"/>
    <row r="1640" customFormat="1" x14ac:dyDescent="0.3"/>
    <row r="1641" customFormat="1" x14ac:dyDescent="0.3"/>
    <row r="1642" customFormat="1" x14ac:dyDescent="0.3"/>
    <row r="1643" customFormat="1" x14ac:dyDescent="0.3"/>
    <row r="1644" customFormat="1" x14ac:dyDescent="0.3"/>
    <row r="1645" customFormat="1" x14ac:dyDescent="0.3"/>
    <row r="1646" customFormat="1" x14ac:dyDescent="0.3"/>
    <row r="1647" customFormat="1" x14ac:dyDescent="0.3"/>
    <row r="1648" customFormat="1" x14ac:dyDescent="0.3"/>
    <row r="1649" customFormat="1" x14ac:dyDescent="0.3"/>
    <row r="1650" customFormat="1" x14ac:dyDescent="0.3"/>
    <row r="1651" customFormat="1" x14ac:dyDescent="0.3"/>
    <row r="1652" customFormat="1" x14ac:dyDescent="0.3"/>
    <row r="1653" customFormat="1" x14ac:dyDescent="0.3"/>
    <row r="1654" customFormat="1" x14ac:dyDescent="0.3"/>
    <row r="1655" customFormat="1" x14ac:dyDescent="0.3"/>
    <row r="1656" customFormat="1" x14ac:dyDescent="0.3"/>
    <row r="1657" customFormat="1" x14ac:dyDescent="0.3"/>
    <row r="1658" customFormat="1" x14ac:dyDescent="0.3"/>
    <row r="1659" customFormat="1" x14ac:dyDescent="0.3"/>
    <row r="1660" customFormat="1" x14ac:dyDescent="0.3"/>
    <row r="1661" customFormat="1" x14ac:dyDescent="0.3"/>
    <row r="1662" customFormat="1" x14ac:dyDescent="0.3"/>
    <row r="1663" customFormat="1" x14ac:dyDescent="0.3"/>
    <row r="1664" customFormat="1" x14ac:dyDescent="0.3"/>
    <row r="1665" customFormat="1" x14ac:dyDescent="0.3"/>
    <row r="1666" customFormat="1" x14ac:dyDescent="0.3"/>
    <row r="1667" customFormat="1" x14ac:dyDescent="0.3"/>
    <row r="1668" customFormat="1" x14ac:dyDescent="0.3"/>
    <row r="1669" customFormat="1" x14ac:dyDescent="0.3"/>
    <row r="1670" customFormat="1" x14ac:dyDescent="0.3"/>
    <row r="1671" customFormat="1" x14ac:dyDescent="0.3"/>
    <row r="1672" customFormat="1" x14ac:dyDescent="0.3"/>
    <row r="1673" customFormat="1" x14ac:dyDescent="0.3"/>
    <row r="1674" customFormat="1" x14ac:dyDescent="0.3"/>
    <row r="1675" customFormat="1" x14ac:dyDescent="0.3"/>
    <row r="1676" customFormat="1" x14ac:dyDescent="0.3"/>
    <row r="1677" customFormat="1" x14ac:dyDescent="0.3"/>
    <row r="1678" customFormat="1" x14ac:dyDescent="0.3"/>
    <row r="1679" customFormat="1" x14ac:dyDescent="0.3"/>
    <row r="1680" customFormat="1" x14ac:dyDescent="0.3"/>
    <row r="1681" customFormat="1" x14ac:dyDescent="0.3"/>
    <row r="1682" customFormat="1" x14ac:dyDescent="0.3"/>
    <row r="1683" customFormat="1" x14ac:dyDescent="0.3"/>
    <row r="1684" customFormat="1" x14ac:dyDescent="0.3"/>
    <row r="1685" customFormat="1" x14ac:dyDescent="0.3"/>
    <row r="1686" customFormat="1" x14ac:dyDescent="0.3"/>
    <row r="1687" customFormat="1" x14ac:dyDescent="0.3"/>
    <row r="1688" customFormat="1" x14ac:dyDescent="0.3"/>
    <row r="1689" customFormat="1" x14ac:dyDescent="0.3"/>
    <row r="1690" customFormat="1" x14ac:dyDescent="0.3"/>
    <row r="1691" customFormat="1" x14ac:dyDescent="0.3"/>
    <row r="1692" customFormat="1" x14ac:dyDescent="0.3"/>
    <row r="1693" customFormat="1" x14ac:dyDescent="0.3"/>
    <row r="1694" customFormat="1" x14ac:dyDescent="0.3"/>
    <row r="1695" customFormat="1" x14ac:dyDescent="0.3"/>
    <row r="1696" customFormat="1" x14ac:dyDescent="0.3"/>
    <row r="1697" customFormat="1" x14ac:dyDescent="0.3"/>
    <row r="1698" customFormat="1" x14ac:dyDescent="0.3"/>
    <row r="1699" customFormat="1" x14ac:dyDescent="0.3"/>
    <row r="1700" customFormat="1" x14ac:dyDescent="0.3"/>
    <row r="1701" customFormat="1" x14ac:dyDescent="0.3"/>
    <row r="1702" customFormat="1" x14ac:dyDescent="0.3"/>
    <row r="1703" customFormat="1" x14ac:dyDescent="0.3"/>
    <row r="1704" customFormat="1" x14ac:dyDescent="0.3"/>
    <row r="1705" customFormat="1" x14ac:dyDescent="0.3"/>
    <row r="1706" customFormat="1" x14ac:dyDescent="0.3"/>
    <row r="1707" customFormat="1" x14ac:dyDescent="0.3"/>
    <row r="1708" customFormat="1" x14ac:dyDescent="0.3"/>
    <row r="1709" customFormat="1" x14ac:dyDescent="0.3"/>
    <row r="1710" customFormat="1" x14ac:dyDescent="0.3"/>
    <row r="1711" customFormat="1" x14ac:dyDescent="0.3"/>
    <row r="1712" customFormat="1" x14ac:dyDescent="0.3"/>
    <row r="1713" customFormat="1" x14ac:dyDescent="0.3"/>
    <row r="1714" customFormat="1" x14ac:dyDescent="0.3"/>
    <row r="1715" customFormat="1" x14ac:dyDescent="0.3"/>
    <row r="1716" customFormat="1" x14ac:dyDescent="0.3"/>
    <row r="1717" customFormat="1" x14ac:dyDescent="0.3"/>
    <row r="1718" customFormat="1" x14ac:dyDescent="0.3"/>
    <row r="1719" customFormat="1" x14ac:dyDescent="0.3"/>
    <row r="1720" customFormat="1" x14ac:dyDescent="0.3"/>
    <row r="1721" customFormat="1" x14ac:dyDescent="0.3"/>
    <row r="1722" customFormat="1" x14ac:dyDescent="0.3"/>
    <row r="1723" customFormat="1" x14ac:dyDescent="0.3"/>
    <row r="1724" customFormat="1" x14ac:dyDescent="0.3"/>
    <row r="1725" customFormat="1" x14ac:dyDescent="0.3"/>
    <row r="1726" customFormat="1" x14ac:dyDescent="0.3"/>
    <row r="1727" customFormat="1" x14ac:dyDescent="0.3"/>
    <row r="1728" customFormat="1" x14ac:dyDescent="0.3"/>
    <row r="1729" customFormat="1" x14ac:dyDescent="0.3"/>
    <row r="1730" customFormat="1" x14ac:dyDescent="0.3"/>
    <row r="1731" customFormat="1" x14ac:dyDescent="0.3"/>
    <row r="1732" customFormat="1" x14ac:dyDescent="0.3"/>
    <row r="1733" customFormat="1" x14ac:dyDescent="0.3"/>
    <row r="1734" customFormat="1" x14ac:dyDescent="0.3"/>
    <row r="1735" customFormat="1" x14ac:dyDescent="0.3"/>
    <row r="1736" customFormat="1" x14ac:dyDescent="0.3"/>
    <row r="1737" customFormat="1" x14ac:dyDescent="0.3"/>
    <row r="1738" customFormat="1" x14ac:dyDescent="0.3"/>
    <row r="1739" customFormat="1" x14ac:dyDescent="0.3"/>
    <row r="1740" customFormat="1" x14ac:dyDescent="0.3"/>
    <row r="1741" customFormat="1" x14ac:dyDescent="0.3"/>
    <row r="1742" customFormat="1" x14ac:dyDescent="0.3"/>
    <row r="1743" customFormat="1" x14ac:dyDescent="0.3"/>
    <row r="1744" customFormat="1" x14ac:dyDescent="0.3"/>
    <row r="1745" customFormat="1" x14ac:dyDescent="0.3"/>
    <row r="1746" customFormat="1" x14ac:dyDescent="0.3"/>
    <row r="1747" customFormat="1" x14ac:dyDescent="0.3"/>
    <row r="1748" customFormat="1" x14ac:dyDescent="0.3"/>
    <row r="1749" customFormat="1" x14ac:dyDescent="0.3"/>
    <row r="1750" customFormat="1" x14ac:dyDescent="0.3"/>
    <row r="1751" customFormat="1" x14ac:dyDescent="0.3"/>
    <row r="1752" customFormat="1" x14ac:dyDescent="0.3"/>
    <row r="1753" customFormat="1" x14ac:dyDescent="0.3"/>
    <row r="1754" customFormat="1" x14ac:dyDescent="0.3"/>
    <row r="1755" customFormat="1" x14ac:dyDescent="0.3"/>
    <row r="1756" customFormat="1" x14ac:dyDescent="0.3"/>
    <row r="1757" customFormat="1" x14ac:dyDescent="0.3"/>
    <row r="1758" customFormat="1" x14ac:dyDescent="0.3"/>
    <row r="1759" customFormat="1" x14ac:dyDescent="0.3"/>
    <row r="1760" customFormat="1" x14ac:dyDescent="0.3"/>
    <row r="1761" customFormat="1" x14ac:dyDescent="0.3"/>
    <row r="1762" customFormat="1" x14ac:dyDescent="0.3"/>
    <row r="1763" customFormat="1" x14ac:dyDescent="0.3"/>
    <row r="1764" customFormat="1" x14ac:dyDescent="0.3"/>
    <row r="1765" customFormat="1" x14ac:dyDescent="0.3"/>
    <row r="1766" customFormat="1" x14ac:dyDescent="0.3"/>
    <row r="1767" customFormat="1" x14ac:dyDescent="0.3"/>
    <row r="1768" customFormat="1" x14ac:dyDescent="0.3"/>
    <row r="1769" customFormat="1" x14ac:dyDescent="0.3"/>
    <row r="1770" customFormat="1" x14ac:dyDescent="0.3"/>
    <row r="1771" customFormat="1" x14ac:dyDescent="0.3"/>
    <row r="1772" customFormat="1" x14ac:dyDescent="0.3"/>
    <row r="1773" customFormat="1" x14ac:dyDescent="0.3"/>
    <row r="1774" customFormat="1" x14ac:dyDescent="0.3"/>
    <row r="1775" customFormat="1" x14ac:dyDescent="0.3"/>
    <row r="1776" customFormat="1" x14ac:dyDescent="0.3"/>
    <row r="1777" customFormat="1" x14ac:dyDescent="0.3"/>
    <row r="1778" customFormat="1" x14ac:dyDescent="0.3"/>
    <row r="1779" customFormat="1" x14ac:dyDescent="0.3"/>
    <row r="1780" customFormat="1" x14ac:dyDescent="0.3"/>
    <row r="1781" customFormat="1" x14ac:dyDescent="0.3"/>
    <row r="1782" customFormat="1" x14ac:dyDescent="0.3"/>
    <row r="1783" customFormat="1" x14ac:dyDescent="0.3"/>
    <row r="1784" customFormat="1" x14ac:dyDescent="0.3"/>
    <row r="1785" customFormat="1" x14ac:dyDescent="0.3"/>
    <row r="1786" customFormat="1" x14ac:dyDescent="0.3"/>
    <row r="1787" customFormat="1" x14ac:dyDescent="0.3"/>
    <row r="1788" customFormat="1" x14ac:dyDescent="0.3"/>
    <row r="1789" customFormat="1" x14ac:dyDescent="0.3"/>
    <row r="1790" customFormat="1" x14ac:dyDescent="0.3"/>
    <row r="1791" customFormat="1" x14ac:dyDescent="0.3"/>
    <row r="1792" customFormat="1" x14ac:dyDescent="0.3"/>
    <row r="1793" customFormat="1" x14ac:dyDescent="0.3"/>
    <row r="1794" customFormat="1" x14ac:dyDescent="0.3"/>
    <row r="1795" customFormat="1" x14ac:dyDescent="0.3"/>
    <row r="1796" customFormat="1" x14ac:dyDescent="0.3"/>
    <row r="1797" customFormat="1" x14ac:dyDescent="0.3"/>
    <row r="1798" customFormat="1" x14ac:dyDescent="0.3"/>
    <row r="1799" customFormat="1" x14ac:dyDescent="0.3"/>
    <row r="1800" customFormat="1" x14ac:dyDescent="0.3"/>
    <row r="1801" customFormat="1" x14ac:dyDescent="0.3"/>
    <row r="1802" customFormat="1" x14ac:dyDescent="0.3"/>
    <row r="1803" customFormat="1" x14ac:dyDescent="0.3"/>
    <row r="1804" customFormat="1" x14ac:dyDescent="0.3"/>
    <row r="1805" customFormat="1" x14ac:dyDescent="0.3"/>
    <row r="1806" customFormat="1" x14ac:dyDescent="0.3"/>
    <row r="1807" customFormat="1" x14ac:dyDescent="0.3"/>
    <row r="1808" customFormat="1" x14ac:dyDescent="0.3"/>
    <row r="1809" customFormat="1" x14ac:dyDescent="0.3"/>
    <row r="1810" customFormat="1" x14ac:dyDescent="0.3"/>
    <row r="1811" customFormat="1" x14ac:dyDescent="0.3"/>
    <row r="1812" customFormat="1" x14ac:dyDescent="0.3"/>
    <row r="1813" customFormat="1" x14ac:dyDescent="0.3"/>
    <row r="1814" customFormat="1" x14ac:dyDescent="0.3"/>
    <row r="1815" customFormat="1" x14ac:dyDescent="0.3"/>
    <row r="1816" customFormat="1" x14ac:dyDescent="0.3"/>
    <row r="1817" customFormat="1" x14ac:dyDescent="0.3"/>
    <row r="1818" customFormat="1" x14ac:dyDescent="0.3"/>
    <row r="1819" customFormat="1" x14ac:dyDescent="0.3"/>
    <row r="1820" customFormat="1" x14ac:dyDescent="0.3"/>
    <row r="1821" customFormat="1" x14ac:dyDescent="0.3"/>
    <row r="1822" customFormat="1" x14ac:dyDescent="0.3"/>
    <row r="1823" customFormat="1" x14ac:dyDescent="0.3"/>
    <row r="1824" customFormat="1" x14ac:dyDescent="0.3"/>
    <row r="1825" customFormat="1" x14ac:dyDescent="0.3"/>
    <row r="1826" customFormat="1" x14ac:dyDescent="0.3"/>
    <row r="1827" customFormat="1" x14ac:dyDescent="0.3"/>
    <row r="1828" customFormat="1" x14ac:dyDescent="0.3"/>
    <row r="1829" customFormat="1" x14ac:dyDescent="0.3"/>
    <row r="1830" customFormat="1" x14ac:dyDescent="0.3"/>
    <row r="1831" customFormat="1" x14ac:dyDescent="0.3"/>
    <row r="1832" customFormat="1" x14ac:dyDescent="0.3"/>
    <row r="1833" customFormat="1" x14ac:dyDescent="0.3"/>
    <row r="1834" customFormat="1" x14ac:dyDescent="0.3"/>
    <row r="1835" customFormat="1" x14ac:dyDescent="0.3"/>
    <row r="1836" customFormat="1" x14ac:dyDescent="0.3"/>
    <row r="1837" customFormat="1" x14ac:dyDescent="0.3"/>
    <row r="1838" customFormat="1" x14ac:dyDescent="0.3"/>
    <row r="1839" customFormat="1" x14ac:dyDescent="0.3"/>
    <row r="1840" customFormat="1" x14ac:dyDescent="0.3"/>
    <row r="1841" customFormat="1" x14ac:dyDescent="0.3"/>
    <row r="1842" customFormat="1" x14ac:dyDescent="0.3"/>
    <row r="1843" customFormat="1" x14ac:dyDescent="0.3"/>
    <row r="1844" customFormat="1" x14ac:dyDescent="0.3"/>
    <row r="1845" customFormat="1" x14ac:dyDescent="0.3"/>
    <row r="1846" customFormat="1" x14ac:dyDescent="0.3"/>
    <row r="1847" customFormat="1" x14ac:dyDescent="0.3"/>
    <row r="1848" customFormat="1" x14ac:dyDescent="0.3"/>
    <row r="1849" customFormat="1" x14ac:dyDescent="0.3"/>
    <row r="1850" customFormat="1" x14ac:dyDescent="0.3"/>
    <row r="1851" customFormat="1" x14ac:dyDescent="0.3"/>
    <row r="1852" customFormat="1" x14ac:dyDescent="0.3"/>
    <row r="1853" customFormat="1" x14ac:dyDescent="0.3"/>
    <row r="1854" customFormat="1" x14ac:dyDescent="0.3"/>
    <row r="1855" customFormat="1" x14ac:dyDescent="0.3"/>
    <row r="1856" customFormat="1" x14ac:dyDescent="0.3"/>
    <row r="1857" customFormat="1" x14ac:dyDescent="0.3"/>
    <row r="1858" customFormat="1" x14ac:dyDescent="0.3"/>
    <row r="1859" customFormat="1" x14ac:dyDescent="0.3"/>
    <row r="1860" customFormat="1" x14ac:dyDescent="0.3"/>
    <row r="1861" customFormat="1" x14ac:dyDescent="0.3"/>
    <row r="1862" customFormat="1" x14ac:dyDescent="0.3"/>
    <row r="1863" customFormat="1" x14ac:dyDescent="0.3"/>
    <row r="1864" customFormat="1" x14ac:dyDescent="0.3"/>
    <row r="1865" customFormat="1" x14ac:dyDescent="0.3"/>
    <row r="1866" customFormat="1" x14ac:dyDescent="0.3"/>
    <row r="1867" customFormat="1" x14ac:dyDescent="0.3"/>
    <row r="1868" customFormat="1" x14ac:dyDescent="0.3"/>
    <row r="1869" customFormat="1" x14ac:dyDescent="0.3"/>
    <row r="1870" customFormat="1" x14ac:dyDescent="0.3"/>
    <row r="1871" customFormat="1" x14ac:dyDescent="0.3"/>
    <row r="1872" customFormat="1" x14ac:dyDescent="0.3"/>
    <row r="1873" customFormat="1" x14ac:dyDescent="0.3"/>
    <row r="1874" customFormat="1" x14ac:dyDescent="0.3"/>
    <row r="1875" customFormat="1" x14ac:dyDescent="0.3"/>
    <row r="1876" customFormat="1" x14ac:dyDescent="0.3"/>
    <row r="1877" customFormat="1" x14ac:dyDescent="0.3"/>
    <row r="1878" customFormat="1" x14ac:dyDescent="0.3"/>
    <row r="1879" customFormat="1" x14ac:dyDescent="0.3"/>
    <row r="1880" customFormat="1" x14ac:dyDescent="0.3"/>
    <row r="1881" customFormat="1" x14ac:dyDescent="0.3"/>
    <row r="1882" customFormat="1" x14ac:dyDescent="0.3"/>
    <row r="1883" customFormat="1" x14ac:dyDescent="0.3"/>
    <row r="1884" customFormat="1" x14ac:dyDescent="0.3"/>
    <row r="1885" customFormat="1" x14ac:dyDescent="0.3"/>
    <row r="1886" customFormat="1" x14ac:dyDescent="0.3"/>
    <row r="1887" customFormat="1" x14ac:dyDescent="0.3"/>
    <row r="1888" customFormat="1" x14ac:dyDescent="0.3"/>
    <row r="1889" customFormat="1" x14ac:dyDescent="0.3"/>
    <row r="1890" customFormat="1" x14ac:dyDescent="0.3"/>
    <row r="1891" customFormat="1" x14ac:dyDescent="0.3"/>
    <row r="1892" customFormat="1" x14ac:dyDescent="0.3"/>
    <row r="1893" customFormat="1" x14ac:dyDescent="0.3"/>
    <row r="1894" customFormat="1" x14ac:dyDescent="0.3"/>
    <row r="1895" customFormat="1" x14ac:dyDescent="0.3"/>
    <row r="1896" customFormat="1" x14ac:dyDescent="0.3"/>
    <row r="1897" customFormat="1" x14ac:dyDescent="0.3"/>
    <row r="1898" customFormat="1" x14ac:dyDescent="0.3"/>
    <row r="1899" customFormat="1" x14ac:dyDescent="0.3"/>
    <row r="1900" customFormat="1" x14ac:dyDescent="0.3"/>
    <row r="1901" customFormat="1" x14ac:dyDescent="0.3"/>
    <row r="1902" customFormat="1" x14ac:dyDescent="0.3"/>
    <row r="1903" customFormat="1" x14ac:dyDescent="0.3"/>
    <row r="1904" customFormat="1" x14ac:dyDescent="0.3"/>
    <row r="1905" customFormat="1" x14ac:dyDescent="0.3"/>
    <row r="1906" customFormat="1" x14ac:dyDescent="0.3"/>
    <row r="1907" customFormat="1" x14ac:dyDescent="0.3"/>
    <row r="1908" customFormat="1" x14ac:dyDescent="0.3"/>
    <row r="1909" customFormat="1" x14ac:dyDescent="0.3"/>
    <row r="1910" customFormat="1" x14ac:dyDescent="0.3"/>
    <row r="1911" customFormat="1" x14ac:dyDescent="0.3"/>
    <row r="1912" customFormat="1" x14ac:dyDescent="0.3"/>
    <row r="1913" customFormat="1" x14ac:dyDescent="0.3"/>
    <row r="1914" customFormat="1" x14ac:dyDescent="0.3"/>
    <row r="1915" customFormat="1" x14ac:dyDescent="0.3"/>
    <row r="1916" customFormat="1" x14ac:dyDescent="0.3"/>
    <row r="1917" customFormat="1" x14ac:dyDescent="0.3"/>
    <row r="1918" customFormat="1" x14ac:dyDescent="0.3"/>
    <row r="1919" customFormat="1" x14ac:dyDescent="0.3"/>
    <row r="1920" customFormat="1" x14ac:dyDescent="0.3"/>
    <row r="1921" customFormat="1" x14ac:dyDescent="0.3"/>
    <row r="1922" customFormat="1" x14ac:dyDescent="0.3"/>
    <row r="1923" customFormat="1" x14ac:dyDescent="0.3"/>
    <row r="1924" customFormat="1" x14ac:dyDescent="0.3"/>
    <row r="1925" customFormat="1" x14ac:dyDescent="0.3"/>
    <row r="1926" customFormat="1" x14ac:dyDescent="0.3"/>
    <row r="1927" customFormat="1" x14ac:dyDescent="0.3"/>
    <row r="1928" customFormat="1" x14ac:dyDescent="0.3"/>
    <row r="1929" customFormat="1" x14ac:dyDescent="0.3"/>
    <row r="1930" customFormat="1" x14ac:dyDescent="0.3"/>
    <row r="1931" customFormat="1" x14ac:dyDescent="0.3"/>
    <row r="1932" customFormat="1" x14ac:dyDescent="0.3"/>
    <row r="1933" customFormat="1" x14ac:dyDescent="0.3"/>
    <row r="1934" customFormat="1" x14ac:dyDescent="0.3"/>
    <row r="1935" customFormat="1" x14ac:dyDescent="0.3"/>
    <row r="1936" customFormat="1" x14ac:dyDescent="0.3"/>
    <row r="1937" customFormat="1" x14ac:dyDescent="0.3"/>
    <row r="1938" customFormat="1" x14ac:dyDescent="0.3"/>
    <row r="1939" customFormat="1" x14ac:dyDescent="0.3"/>
    <row r="1940" customFormat="1" x14ac:dyDescent="0.3"/>
    <row r="1941" customFormat="1" x14ac:dyDescent="0.3"/>
    <row r="1942" customFormat="1" x14ac:dyDescent="0.3"/>
    <row r="1943" customFormat="1" x14ac:dyDescent="0.3"/>
    <row r="1944" customFormat="1" x14ac:dyDescent="0.3"/>
    <row r="1945" customFormat="1" x14ac:dyDescent="0.3"/>
    <row r="1946" customFormat="1" x14ac:dyDescent="0.3"/>
    <row r="1947" customFormat="1" x14ac:dyDescent="0.3"/>
    <row r="1948" customFormat="1" x14ac:dyDescent="0.3"/>
    <row r="1949" customFormat="1" x14ac:dyDescent="0.3"/>
    <row r="1950" customFormat="1" x14ac:dyDescent="0.3"/>
    <row r="1951" customFormat="1" x14ac:dyDescent="0.3"/>
    <row r="1952" customFormat="1" x14ac:dyDescent="0.3"/>
    <row r="1953" customFormat="1" x14ac:dyDescent="0.3"/>
    <row r="1954" customFormat="1" x14ac:dyDescent="0.3"/>
    <row r="1955" customFormat="1" x14ac:dyDescent="0.3"/>
    <row r="1956" customFormat="1" x14ac:dyDescent="0.3"/>
    <row r="1957" customFormat="1" x14ac:dyDescent="0.3"/>
    <row r="1958" customFormat="1" x14ac:dyDescent="0.3"/>
    <row r="1959" customFormat="1" x14ac:dyDescent="0.3"/>
    <row r="1960" customFormat="1" x14ac:dyDescent="0.3"/>
    <row r="1961" customFormat="1" x14ac:dyDescent="0.3"/>
    <row r="1962" customFormat="1" x14ac:dyDescent="0.3"/>
    <row r="1963" customFormat="1" x14ac:dyDescent="0.3"/>
    <row r="1964" customFormat="1" x14ac:dyDescent="0.3"/>
    <row r="1965" customFormat="1" x14ac:dyDescent="0.3"/>
    <row r="1966" customFormat="1" x14ac:dyDescent="0.3"/>
    <row r="1967" customFormat="1" x14ac:dyDescent="0.3"/>
    <row r="1968" customFormat="1" x14ac:dyDescent="0.3"/>
    <row r="1969" customFormat="1" x14ac:dyDescent="0.3"/>
    <row r="1970" customFormat="1" x14ac:dyDescent="0.3"/>
    <row r="1971" customFormat="1" x14ac:dyDescent="0.3"/>
    <row r="1972" customFormat="1" x14ac:dyDescent="0.3"/>
    <row r="1973" customFormat="1" x14ac:dyDescent="0.3"/>
    <row r="1974" customFormat="1" x14ac:dyDescent="0.3"/>
    <row r="1975" customFormat="1" x14ac:dyDescent="0.3"/>
    <row r="1976" customFormat="1" x14ac:dyDescent="0.3"/>
    <row r="1977" customFormat="1" x14ac:dyDescent="0.3"/>
    <row r="1978" customFormat="1" x14ac:dyDescent="0.3"/>
    <row r="1979" customFormat="1" x14ac:dyDescent="0.3"/>
    <row r="1980" customFormat="1" x14ac:dyDescent="0.3"/>
    <row r="1981" customFormat="1" x14ac:dyDescent="0.3"/>
    <row r="1982" customFormat="1" x14ac:dyDescent="0.3"/>
    <row r="1983" customFormat="1" x14ac:dyDescent="0.3"/>
    <row r="1984" customFormat="1" x14ac:dyDescent="0.3"/>
    <row r="1985" customFormat="1" x14ac:dyDescent="0.3"/>
    <row r="1986" customFormat="1" x14ac:dyDescent="0.3"/>
    <row r="1987" customFormat="1" x14ac:dyDescent="0.3"/>
    <row r="1988" customFormat="1" x14ac:dyDescent="0.3"/>
    <row r="1989" customFormat="1" x14ac:dyDescent="0.3"/>
    <row r="1990" customFormat="1" x14ac:dyDescent="0.3"/>
    <row r="1991" customFormat="1" x14ac:dyDescent="0.3"/>
    <row r="1992" customFormat="1" x14ac:dyDescent="0.3"/>
    <row r="1993" customFormat="1" x14ac:dyDescent="0.3"/>
    <row r="1994" customFormat="1" x14ac:dyDescent="0.3"/>
    <row r="1995" customFormat="1" x14ac:dyDescent="0.3"/>
    <row r="1996" customFormat="1" x14ac:dyDescent="0.3"/>
    <row r="1997" customFormat="1" x14ac:dyDescent="0.3"/>
    <row r="1998" customFormat="1" x14ac:dyDescent="0.3"/>
    <row r="1999" customFormat="1" x14ac:dyDescent="0.3"/>
    <row r="2000" customFormat="1" x14ac:dyDescent="0.3"/>
    <row r="2001" customFormat="1" x14ac:dyDescent="0.3"/>
    <row r="2002" customFormat="1" x14ac:dyDescent="0.3"/>
    <row r="2003" customFormat="1" x14ac:dyDescent="0.3"/>
    <row r="2004" customFormat="1" x14ac:dyDescent="0.3"/>
    <row r="2005" customFormat="1" x14ac:dyDescent="0.3"/>
    <row r="2006" customFormat="1" x14ac:dyDescent="0.3"/>
    <row r="2007" customFormat="1" x14ac:dyDescent="0.3"/>
    <row r="2008" customFormat="1" x14ac:dyDescent="0.3"/>
    <row r="2009" customFormat="1" x14ac:dyDescent="0.3"/>
    <row r="2010" customFormat="1" x14ac:dyDescent="0.3"/>
    <row r="2011" customFormat="1" x14ac:dyDescent="0.3"/>
    <row r="2012" customFormat="1" x14ac:dyDescent="0.3"/>
    <row r="2013" customFormat="1" x14ac:dyDescent="0.3"/>
    <row r="2014" customFormat="1" x14ac:dyDescent="0.3"/>
    <row r="2015" customFormat="1" x14ac:dyDescent="0.3"/>
    <row r="2016" customFormat="1" x14ac:dyDescent="0.3"/>
    <row r="2017" customFormat="1" x14ac:dyDescent="0.3"/>
    <row r="2018" customFormat="1" x14ac:dyDescent="0.3"/>
    <row r="2019" customFormat="1" x14ac:dyDescent="0.3"/>
    <row r="2020" customFormat="1" x14ac:dyDescent="0.3"/>
    <row r="2021" customFormat="1" x14ac:dyDescent="0.3"/>
    <row r="2022" customFormat="1" x14ac:dyDescent="0.3"/>
    <row r="2023" customFormat="1" x14ac:dyDescent="0.3"/>
    <row r="2024" customFormat="1" x14ac:dyDescent="0.3"/>
    <row r="2025" customFormat="1" x14ac:dyDescent="0.3"/>
    <row r="2026" customFormat="1" x14ac:dyDescent="0.3"/>
    <row r="2027" customFormat="1" x14ac:dyDescent="0.3"/>
    <row r="2028" customFormat="1" x14ac:dyDescent="0.3"/>
    <row r="2029" customFormat="1" x14ac:dyDescent="0.3"/>
    <row r="2030" customFormat="1" x14ac:dyDescent="0.3"/>
    <row r="2031" customFormat="1" x14ac:dyDescent="0.3"/>
    <row r="2032" customFormat="1" x14ac:dyDescent="0.3"/>
    <row r="2033" customFormat="1" x14ac:dyDescent="0.3"/>
    <row r="2034" customFormat="1" x14ac:dyDescent="0.3"/>
    <row r="2035" customFormat="1" x14ac:dyDescent="0.3"/>
    <row r="2036" customFormat="1" x14ac:dyDescent="0.3"/>
    <row r="2037" customFormat="1" x14ac:dyDescent="0.3"/>
    <row r="2038" customFormat="1" x14ac:dyDescent="0.3"/>
    <row r="2039" customFormat="1" x14ac:dyDescent="0.3"/>
    <row r="2040" customFormat="1" x14ac:dyDescent="0.3"/>
    <row r="2041" customFormat="1" x14ac:dyDescent="0.3"/>
    <row r="2042" customFormat="1" x14ac:dyDescent="0.3"/>
    <row r="2043" customFormat="1" x14ac:dyDescent="0.3"/>
    <row r="2044" customFormat="1" x14ac:dyDescent="0.3"/>
    <row r="2045" customFormat="1" x14ac:dyDescent="0.3"/>
    <row r="2046" customFormat="1" x14ac:dyDescent="0.3"/>
    <row r="2047" customFormat="1" x14ac:dyDescent="0.3"/>
    <row r="2048" customFormat="1" x14ac:dyDescent="0.3"/>
    <row r="2049" customFormat="1" x14ac:dyDescent="0.3"/>
    <row r="2050" customFormat="1" x14ac:dyDescent="0.3"/>
    <row r="2051" customFormat="1" x14ac:dyDescent="0.3"/>
    <row r="2052" customFormat="1" x14ac:dyDescent="0.3"/>
    <row r="2053" customFormat="1" x14ac:dyDescent="0.3"/>
    <row r="2054" customFormat="1" x14ac:dyDescent="0.3"/>
    <row r="2055" customFormat="1" x14ac:dyDescent="0.3"/>
    <row r="2056" customFormat="1" x14ac:dyDescent="0.3"/>
    <row r="2057" customFormat="1" x14ac:dyDescent="0.3"/>
    <row r="2058" customFormat="1" x14ac:dyDescent="0.3"/>
    <row r="2059" customFormat="1" x14ac:dyDescent="0.3"/>
    <row r="2060" customFormat="1" x14ac:dyDescent="0.3"/>
    <row r="2061" customFormat="1" x14ac:dyDescent="0.3"/>
    <row r="2062" customFormat="1" x14ac:dyDescent="0.3"/>
    <row r="2063" customFormat="1" x14ac:dyDescent="0.3"/>
    <row r="2064" customFormat="1" x14ac:dyDescent="0.3"/>
    <row r="2065" customFormat="1" x14ac:dyDescent="0.3"/>
    <row r="2066" customFormat="1" x14ac:dyDescent="0.3"/>
    <row r="2067" customFormat="1" x14ac:dyDescent="0.3"/>
    <row r="2068" customFormat="1" x14ac:dyDescent="0.3"/>
    <row r="2069" customFormat="1" x14ac:dyDescent="0.3"/>
    <row r="2070" customFormat="1" x14ac:dyDescent="0.3"/>
    <row r="2071" customFormat="1" x14ac:dyDescent="0.3"/>
    <row r="2072" customFormat="1" x14ac:dyDescent="0.3"/>
    <row r="2073" customFormat="1" x14ac:dyDescent="0.3"/>
    <row r="2074" customFormat="1" x14ac:dyDescent="0.3"/>
    <row r="2075" customFormat="1" x14ac:dyDescent="0.3"/>
    <row r="2076" customFormat="1" x14ac:dyDescent="0.3"/>
    <row r="2077" customFormat="1" x14ac:dyDescent="0.3"/>
    <row r="2078" customFormat="1" x14ac:dyDescent="0.3"/>
    <row r="2079" customFormat="1" x14ac:dyDescent="0.3"/>
    <row r="2080" customFormat="1" x14ac:dyDescent="0.3"/>
    <row r="2081" customFormat="1" x14ac:dyDescent="0.3"/>
    <row r="2082" customFormat="1" x14ac:dyDescent="0.3"/>
    <row r="2083" customFormat="1" x14ac:dyDescent="0.3"/>
    <row r="2084" customFormat="1" x14ac:dyDescent="0.3"/>
    <row r="2085" customFormat="1" x14ac:dyDescent="0.3"/>
    <row r="2086" customFormat="1" x14ac:dyDescent="0.3"/>
    <row r="2087" customFormat="1" x14ac:dyDescent="0.3"/>
    <row r="2088" customFormat="1" x14ac:dyDescent="0.3"/>
    <row r="2089" customFormat="1" x14ac:dyDescent="0.3"/>
    <row r="2090" customFormat="1" x14ac:dyDescent="0.3"/>
    <row r="2091" customFormat="1" x14ac:dyDescent="0.3"/>
    <row r="2092" customFormat="1" x14ac:dyDescent="0.3"/>
    <row r="2093" customFormat="1" x14ac:dyDescent="0.3"/>
    <row r="2094" customFormat="1" x14ac:dyDescent="0.3"/>
    <row r="2095" customFormat="1" x14ac:dyDescent="0.3"/>
    <row r="2096" customFormat="1" x14ac:dyDescent="0.3"/>
    <row r="2097" customFormat="1" x14ac:dyDescent="0.3"/>
    <row r="2098" customFormat="1" x14ac:dyDescent="0.3"/>
    <row r="2099" customFormat="1" x14ac:dyDescent="0.3"/>
    <row r="2100" customFormat="1" x14ac:dyDescent="0.3"/>
    <row r="2101" customFormat="1" x14ac:dyDescent="0.3"/>
    <row r="2102" customFormat="1" x14ac:dyDescent="0.3"/>
    <row r="2103" customFormat="1" x14ac:dyDescent="0.3"/>
    <row r="2104" customFormat="1" x14ac:dyDescent="0.3"/>
    <row r="2105" customFormat="1" x14ac:dyDescent="0.3"/>
    <row r="2106" customFormat="1" x14ac:dyDescent="0.3"/>
    <row r="2107" customFormat="1" x14ac:dyDescent="0.3"/>
    <row r="2108" customFormat="1" x14ac:dyDescent="0.3"/>
    <row r="2109" customFormat="1" x14ac:dyDescent="0.3"/>
    <row r="2110" customFormat="1" x14ac:dyDescent="0.3"/>
    <row r="2111" customFormat="1" x14ac:dyDescent="0.3"/>
    <row r="2112" customFormat="1" x14ac:dyDescent="0.3"/>
    <row r="2113" customFormat="1" x14ac:dyDescent="0.3"/>
    <row r="2114" customFormat="1" x14ac:dyDescent="0.3"/>
    <row r="2115" customFormat="1" x14ac:dyDescent="0.3"/>
    <row r="2116" customFormat="1" x14ac:dyDescent="0.3"/>
    <row r="2117" customFormat="1" x14ac:dyDescent="0.3"/>
    <row r="2118" customFormat="1" x14ac:dyDescent="0.3"/>
    <row r="2119" customFormat="1" x14ac:dyDescent="0.3"/>
    <row r="2120" customFormat="1" x14ac:dyDescent="0.3"/>
    <row r="2121" customFormat="1" x14ac:dyDescent="0.3"/>
    <row r="2122" customFormat="1" x14ac:dyDescent="0.3"/>
    <row r="2123" customFormat="1" x14ac:dyDescent="0.3"/>
    <row r="2124" customFormat="1" x14ac:dyDescent="0.3"/>
    <row r="2125" customFormat="1" x14ac:dyDescent="0.3"/>
    <row r="2126" customFormat="1" x14ac:dyDescent="0.3"/>
    <row r="2127" customFormat="1" x14ac:dyDescent="0.3"/>
    <row r="2128" customFormat="1" x14ac:dyDescent="0.3"/>
    <row r="2129" customFormat="1" x14ac:dyDescent="0.3"/>
    <row r="2130" customFormat="1" x14ac:dyDescent="0.3"/>
    <row r="2131" customFormat="1" x14ac:dyDescent="0.3"/>
    <row r="2132" customFormat="1" x14ac:dyDescent="0.3"/>
    <row r="2133" customFormat="1" x14ac:dyDescent="0.3"/>
    <row r="2134" customFormat="1" x14ac:dyDescent="0.3"/>
    <row r="2135" customFormat="1" x14ac:dyDescent="0.3"/>
    <row r="2136" customFormat="1" x14ac:dyDescent="0.3"/>
    <row r="2137" customFormat="1" x14ac:dyDescent="0.3"/>
    <row r="2138" customFormat="1" x14ac:dyDescent="0.3"/>
    <row r="2139" customFormat="1" x14ac:dyDescent="0.3"/>
    <row r="2140" customFormat="1" x14ac:dyDescent="0.3"/>
    <row r="2141" customFormat="1" x14ac:dyDescent="0.3"/>
    <row r="2142" customFormat="1" x14ac:dyDescent="0.3"/>
    <row r="2143" customFormat="1" x14ac:dyDescent="0.3"/>
    <row r="2144" customFormat="1" x14ac:dyDescent="0.3"/>
    <row r="2145" customFormat="1" x14ac:dyDescent="0.3"/>
    <row r="2146" customFormat="1" x14ac:dyDescent="0.3"/>
    <row r="2147" customFormat="1" x14ac:dyDescent="0.3"/>
    <row r="2148" customFormat="1" x14ac:dyDescent="0.3"/>
    <row r="2149" customFormat="1" x14ac:dyDescent="0.3"/>
    <row r="2150" customFormat="1" x14ac:dyDescent="0.3"/>
    <row r="2151" customFormat="1" x14ac:dyDescent="0.3"/>
    <row r="2152" customFormat="1" x14ac:dyDescent="0.3"/>
    <row r="2153" customFormat="1" x14ac:dyDescent="0.3"/>
    <row r="2154" customFormat="1" x14ac:dyDescent="0.3"/>
    <row r="2155" customFormat="1" x14ac:dyDescent="0.3"/>
    <row r="2156" customFormat="1" x14ac:dyDescent="0.3"/>
    <row r="2157" customFormat="1" x14ac:dyDescent="0.3"/>
    <row r="2158" customFormat="1" x14ac:dyDescent="0.3"/>
    <row r="2159" customFormat="1" x14ac:dyDescent="0.3"/>
    <row r="2160" customFormat="1" x14ac:dyDescent="0.3"/>
    <row r="2161" customFormat="1" x14ac:dyDescent="0.3"/>
    <row r="2162" customFormat="1" x14ac:dyDescent="0.3"/>
    <row r="2163" customFormat="1" x14ac:dyDescent="0.3"/>
    <row r="2164" customFormat="1" x14ac:dyDescent="0.3"/>
    <row r="2165" customFormat="1" x14ac:dyDescent="0.3"/>
    <row r="2166" customFormat="1" x14ac:dyDescent="0.3"/>
    <row r="2167" customFormat="1" x14ac:dyDescent="0.3"/>
    <row r="2168" customFormat="1" x14ac:dyDescent="0.3"/>
    <row r="2169" customFormat="1" x14ac:dyDescent="0.3"/>
    <row r="2170" customFormat="1" x14ac:dyDescent="0.3"/>
    <row r="2171" customFormat="1" x14ac:dyDescent="0.3"/>
    <row r="2172" customFormat="1" x14ac:dyDescent="0.3"/>
    <row r="2173" customFormat="1" x14ac:dyDescent="0.3"/>
    <row r="2174" customFormat="1" x14ac:dyDescent="0.3"/>
    <row r="2175" customFormat="1" x14ac:dyDescent="0.3"/>
    <row r="2176" customFormat="1" x14ac:dyDescent="0.3"/>
    <row r="2177" customFormat="1" x14ac:dyDescent="0.3"/>
    <row r="2178" customFormat="1" x14ac:dyDescent="0.3"/>
    <row r="2179" customFormat="1" x14ac:dyDescent="0.3"/>
    <row r="2180" customFormat="1" x14ac:dyDescent="0.3"/>
    <row r="2181" customFormat="1" x14ac:dyDescent="0.3"/>
    <row r="2182" customFormat="1" x14ac:dyDescent="0.3"/>
    <row r="2183" customFormat="1" x14ac:dyDescent="0.3"/>
    <row r="2184" customFormat="1" x14ac:dyDescent="0.3"/>
    <row r="2185" customFormat="1" x14ac:dyDescent="0.3"/>
    <row r="2186" customFormat="1" x14ac:dyDescent="0.3"/>
    <row r="2187" customFormat="1" x14ac:dyDescent="0.3"/>
    <row r="2188" customFormat="1" x14ac:dyDescent="0.3"/>
    <row r="2189" customFormat="1" x14ac:dyDescent="0.3"/>
    <row r="2190" customFormat="1" x14ac:dyDescent="0.3"/>
    <row r="2191" customFormat="1" x14ac:dyDescent="0.3"/>
    <row r="2192" customFormat="1" x14ac:dyDescent="0.3"/>
    <row r="2193" customFormat="1" x14ac:dyDescent="0.3"/>
    <row r="2194" customFormat="1" x14ac:dyDescent="0.3"/>
    <row r="2195" customFormat="1" x14ac:dyDescent="0.3"/>
    <row r="2196" customFormat="1" x14ac:dyDescent="0.3"/>
    <row r="2197" customFormat="1" x14ac:dyDescent="0.3"/>
    <row r="2198" customFormat="1" x14ac:dyDescent="0.3"/>
    <row r="2199" customFormat="1" x14ac:dyDescent="0.3"/>
    <row r="2200" customFormat="1" x14ac:dyDescent="0.3"/>
    <row r="2201" customFormat="1" x14ac:dyDescent="0.3"/>
    <row r="2202" customFormat="1" x14ac:dyDescent="0.3"/>
    <row r="2203" customFormat="1" x14ac:dyDescent="0.3"/>
    <row r="2204" customFormat="1" x14ac:dyDescent="0.3"/>
    <row r="2205" customFormat="1" x14ac:dyDescent="0.3"/>
    <row r="2206" customFormat="1" x14ac:dyDescent="0.3"/>
    <row r="2207" customFormat="1" x14ac:dyDescent="0.3"/>
    <row r="2208" customFormat="1" x14ac:dyDescent="0.3"/>
    <row r="2209" customFormat="1" x14ac:dyDescent="0.3"/>
    <row r="2210" customFormat="1" x14ac:dyDescent="0.3"/>
    <row r="2211" customFormat="1" x14ac:dyDescent="0.3"/>
    <row r="2212" customFormat="1" x14ac:dyDescent="0.3"/>
    <row r="2213" customFormat="1" x14ac:dyDescent="0.3"/>
    <row r="2214" customFormat="1" x14ac:dyDescent="0.3"/>
    <row r="2215" customFormat="1" x14ac:dyDescent="0.3"/>
    <row r="2216" customFormat="1" x14ac:dyDescent="0.3"/>
    <row r="2217" customFormat="1" x14ac:dyDescent="0.3"/>
    <row r="2218" customFormat="1" x14ac:dyDescent="0.3"/>
    <row r="2219" customFormat="1" x14ac:dyDescent="0.3"/>
    <row r="2220" customFormat="1" x14ac:dyDescent="0.3"/>
    <row r="2221" customFormat="1" x14ac:dyDescent="0.3"/>
    <row r="2222" customFormat="1" x14ac:dyDescent="0.3"/>
    <row r="2223" customFormat="1" x14ac:dyDescent="0.3"/>
    <row r="2224" customFormat="1" x14ac:dyDescent="0.3"/>
    <row r="2225" customFormat="1" x14ac:dyDescent="0.3"/>
    <row r="2226" customFormat="1" x14ac:dyDescent="0.3"/>
    <row r="2227" customFormat="1" x14ac:dyDescent="0.3"/>
    <row r="2228" customFormat="1" x14ac:dyDescent="0.3"/>
    <row r="2229" customFormat="1" x14ac:dyDescent="0.3"/>
    <row r="2230" customFormat="1" x14ac:dyDescent="0.3"/>
    <row r="2231" customFormat="1" x14ac:dyDescent="0.3"/>
    <row r="2232" customFormat="1" x14ac:dyDescent="0.3"/>
    <row r="2233" customFormat="1" x14ac:dyDescent="0.3"/>
    <row r="2234" customFormat="1" x14ac:dyDescent="0.3"/>
    <row r="2235" customFormat="1" x14ac:dyDescent="0.3"/>
    <row r="2236" customFormat="1" x14ac:dyDescent="0.3"/>
    <row r="2237" customFormat="1" x14ac:dyDescent="0.3"/>
    <row r="2238" customFormat="1" x14ac:dyDescent="0.3"/>
    <row r="2239" customFormat="1" x14ac:dyDescent="0.3"/>
    <row r="2240" customFormat="1" x14ac:dyDescent="0.3"/>
    <row r="2241" customFormat="1" x14ac:dyDescent="0.3"/>
    <row r="2242" customFormat="1" x14ac:dyDescent="0.3"/>
    <row r="2243" customFormat="1" x14ac:dyDescent="0.3"/>
    <row r="2244" customFormat="1" x14ac:dyDescent="0.3"/>
    <row r="2245" customFormat="1" x14ac:dyDescent="0.3"/>
    <row r="2246" customFormat="1" x14ac:dyDescent="0.3"/>
    <row r="2247" customFormat="1" x14ac:dyDescent="0.3"/>
    <row r="2248" customFormat="1" x14ac:dyDescent="0.3"/>
    <row r="2249" customFormat="1" x14ac:dyDescent="0.3"/>
    <row r="2250" customFormat="1" x14ac:dyDescent="0.3"/>
    <row r="2251" customFormat="1" x14ac:dyDescent="0.3"/>
    <row r="2252" customFormat="1" x14ac:dyDescent="0.3"/>
    <row r="2253" customFormat="1" x14ac:dyDescent="0.3"/>
    <row r="2254" customFormat="1" x14ac:dyDescent="0.3"/>
    <row r="2255" customFormat="1" x14ac:dyDescent="0.3"/>
    <row r="2256" customFormat="1" x14ac:dyDescent="0.3"/>
    <row r="2257" customFormat="1" x14ac:dyDescent="0.3"/>
    <row r="2258" customFormat="1" x14ac:dyDescent="0.3"/>
    <row r="2259" customFormat="1" x14ac:dyDescent="0.3"/>
    <row r="2260" customFormat="1" x14ac:dyDescent="0.3"/>
    <row r="2261" customFormat="1" x14ac:dyDescent="0.3"/>
    <row r="2262" customFormat="1" x14ac:dyDescent="0.3"/>
    <row r="2263" customFormat="1" x14ac:dyDescent="0.3"/>
    <row r="2264" customFormat="1" x14ac:dyDescent="0.3"/>
    <row r="2265" customFormat="1" x14ac:dyDescent="0.3"/>
    <row r="2266" customFormat="1" x14ac:dyDescent="0.3"/>
    <row r="2267" customFormat="1" x14ac:dyDescent="0.3"/>
    <row r="2268" customFormat="1" x14ac:dyDescent="0.3"/>
    <row r="2269" customFormat="1" x14ac:dyDescent="0.3"/>
    <row r="2270" customFormat="1" x14ac:dyDescent="0.3"/>
    <row r="2271" customFormat="1" x14ac:dyDescent="0.3"/>
    <row r="2272" customFormat="1" x14ac:dyDescent="0.3"/>
    <row r="2273" customFormat="1" x14ac:dyDescent="0.3"/>
    <row r="2274" customFormat="1" x14ac:dyDescent="0.3"/>
    <row r="2275" customFormat="1" x14ac:dyDescent="0.3"/>
    <row r="2276" customFormat="1" x14ac:dyDescent="0.3"/>
    <row r="2277" customFormat="1" x14ac:dyDescent="0.3"/>
    <row r="2278" customFormat="1" x14ac:dyDescent="0.3"/>
    <row r="2279" customFormat="1" x14ac:dyDescent="0.3"/>
    <row r="2280" customFormat="1" x14ac:dyDescent="0.3"/>
    <row r="2281" customFormat="1" x14ac:dyDescent="0.3"/>
    <row r="2282" customFormat="1" x14ac:dyDescent="0.3"/>
    <row r="2283" customFormat="1" x14ac:dyDescent="0.3"/>
    <row r="2284" customFormat="1" x14ac:dyDescent="0.3"/>
    <row r="2285" customFormat="1" x14ac:dyDescent="0.3"/>
    <row r="2286" customFormat="1" x14ac:dyDescent="0.3"/>
    <row r="2287" customFormat="1" x14ac:dyDescent="0.3"/>
    <row r="2288" customFormat="1" x14ac:dyDescent="0.3"/>
    <row r="2289" customFormat="1" x14ac:dyDescent="0.3"/>
    <row r="2290" customFormat="1" x14ac:dyDescent="0.3"/>
    <row r="2291" customFormat="1" x14ac:dyDescent="0.3"/>
    <row r="2292" customFormat="1" x14ac:dyDescent="0.3"/>
    <row r="2293" customFormat="1" x14ac:dyDescent="0.3"/>
    <row r="2294" customFormat="1" x14ac:dyDescent="0.3"/>
    <row r="2295" customFormat="1" x14ac:dyDescent="0.3"/>
    <row r="2296" customFormat="1" x14ac:dyDescent="0.3"/>
    <row r="2297" customFormat="1" x14ac:dyDescent="0.3"/>
    <row r="2298" customFormat="1" x14ac:dyDescent="0.3"/>
    <row r="2299" customFormat="1" x14ac:dyDescent="0.3"/>
    <row r="2300" customFormat="1" x14ac:dyDescent="0.3"/>
    <row r="2301" customFormat="1" x14ac:dyDescent="0.3"/>
    <row r="2302" customFormat="1" x14ac:dyDescent="0.3"/>
    <row r="2303" customFormat="1" x14ac:dyDescent="0.3"/>
    <row r="2304" customFormat="1" x14ac:dyDescent="0.3"/>
    <row r="2305" customFormat="1" x14ac:dyDescent="0.3"/>
    <row r="2306" customFormat="1" x14ac:dyDescent="0.3"/>
    <row r="2307" customFormat="1" x14ac:dyDescent="0.3"/>
    <row r="2308" customFormat="1" x14ac:dyDescent="0.3"/>
    <row r="2309" customFormat="1" x14ac:dyDescent="0.3"/>
    <row r="2310" customFormat="1" x14ac:dyDescent="0.3"/>
    <row r="2311" customFormat="1" x14ac:dyDescent="0.3"/>
    <row r="2312" customFormat="1" x14ac:dyDescent="0.3"/>
    <row r="2313" customFormat="1" x14ac:dyDescent="0.3"/>
    <row r="2314" customFormat="1" x14ac:dyDescent="0.3"/>
    <row r="2315" customFormat="1" x14ac:dyDescent="0.3"/>
    <row r="2316" customFormat="1" x14ac:dyDescent="0.3"/>
    <row r="2317" customFormat="1" x14ac:dyDescent="0.3"/>
    <row r="2318" customFormat="1" x14ac:dyDescent="0.3"/>
    <row r="2319" customFormat="1" x14ac:dyDescent="0.3"/>
    <row r="2320" customFormat="1" x14ac:dyDescent="0.3"/>
    <row r="2321" customFormat="1" x14ac:dyDescent="0.3"/>
    <row r="2322" customFormat="1" x14ac:dyDescent="0.3"/>
    <row r="2323" customFormat="1" x14ac:dyDescent="0.3"/>
    <row r="2324" customFormat="1" x14ac:dyDescent="0.3"/>
    <row r="2325" customFormat="1" x14ac:dyDescent="0.3"/>
    <row r="2326" customFormat="1" x14ac:dyDescent="0.3"/>
    <row r="2327" customFormat="1" x14ac:dyDescent="0.3"/>
    <row r="2328" customFormat="1" x14ac:dyDescent="0.3"/>
    <row r="2329" customFormat="1" x14ac:dyDescent="0.3"/>
    <row r="2330" customFormat="1" x14ac:dyDescent="0.3"/>
    <row r="2331" customFormat="1" x14ac:dyDescent="0.3"/>
    <row r="2332" customFormat="1" x14ac:dyDescent="0.3"/>
    <row r="2333" customFormat="1" x14ac:dyDescent="0.3"/>
    <row r="2334" customFormat="1" x14ac:dyDescent="0.3"/>
    <row r="2335" customFormat="1" x14ac:dyDescent="0.3"/>
    <row r="2336" customFormat="1" x14ac:dyDescent="0.3"/>
    <row r="2337" customFormat="1" x14ac:dyDescent="0.3"/>
    <row r="2338" customFormat="1" x14ac:dyDescent="0.3"/>
    <row r="2339" customFormat="1" x14ac:dyDescent="0.3"/>
    <row r="2340" customFormat="1" x14ac:dyDescent="0.3"/>
    <row r="2341" customFormat="1" x14ac:dyDescent="0.3"/>
    <row r="2342" customFormat="1" x14ac:dyDescent="0.3"/>
    <row r="2343" customFormat="1" x14ac:dyDescent="0.3"/>
    <row r="2344" customFormat="1" x14ac:dyDescent="0.3"/>
    <row r="2345" customFormat="1" x14ac:dyDescent="0.3"/>
    <row r="2346" customFormat="1" x14ac:dyDescent="0.3"/>
    <row r="2347" customFormat="1" x14ac:dyDescent="0.3"/>
    <row r="2348" customFormat="1" x14ac:dyDescent="0.3"/>
    <row r="2349" customFormat="1" x14ac:dyDescent="0.3"/>
    <row r="2350" customFormat="1" x14ac:dyDescent="0.3"/>
    <row r="2351" customFormat="1" x14ac:dyDescent="0.3"/>
    <row r="2352" customFormat="1" x14ac:dyDescent="0.3"/>
    <row r="2353" customFormat="1" x14ac:dyDescent="0.3"/>
    <row r="2354" customFormat="1" x14ac:dyDescent="0.3"/>
    <row r="2355" customFormat="1" x14ac:dyDescent="0.3"/>
    <row r="2356" customFormat="1" x14ac:dyDescent="0.3"/>
    <row r="2357" customFormat="1" x14ac:dyDescent="0.3"/>
    <row r="2358" customFormat="1" x14ac:dyDescent="0.3"/>
    <row r="2359" customFormat="1" x14ac:dyDescent="0.3"/>
    <row r="2360" customFormat="1" x14ac:dyDescent="0.3"/>
    <row r="2361" customFormat="1" x14ac:dyDescent="0.3"/>
    <row r="2362" customFormat="1" x14ac:dyDescent="0.3"/>
    <row r="2363" customFormat="1" x14ac:dyDescent="0.3"/>
    <row r="2364" customFormat="1" x14ac:dyDescent="0.3"/>
    <row r="2365" customFormat="1" x14ac:dyDescent="0.3"/>
    <row r="2366" customFormat="1" x14ac:dyDescent="0.3"/>
    <row r="2367" customFormat="1" x14ac:dyDescent="0.3"/>
    <row r="2368" customFormat="1" x14ac:dyDescent="0.3"/>
    <row r="2369" customFormat="1" x14ac:dyDescent="0.3"/>
    <row r="2370" customFormat="1" x14ac:dyDescent="0.3"/>
    <row r="2371" customFormat="1" x14ac:dyDescent="0.3"/>
    <row r="2372" customFormat="1" x14ac:dyDescent="0.3"/>
    <row r="2373" customFormat="1" x14ac:dyDescent="0.3"/>
    <row r="2374" customFormat="1" x14ac:dyDescent="0.3"/>
    <row r="2375" customFormat="1" x14ac:dyDescent="0.3"/>
    <row r="2376" customFormat="1" x14ac:dyDescent="0.3"/>
    <row r="2377" customFormat="1" x14ac:dyDescent="0.3"/>
    <row r="2378" customFormat="1" x14ac:dyDescent="0.3"/>
    <row r="2379" customFormat="1" x14ac:dyDescent="0.3"/>
    <row r="2380" customFormat="1" x14ac:dyDescent="0.3"/>
    <row r="2381" customFormat="1" x14ac:dyDescent="0.3"/>
    <row r="2382" customFormat="1" x14ac:dyDescent="0.3"/>
    <row r="2383" customFormat="1" x14ac:dyDescent="0.3"/>
    <row r="2384" customFormat="1" x14ac:dyDescent="0.3"/>
    <row r="2385" customFormat="1" x14ac:dyDescent="0.3"/>
    <row r="2386" customFormat="1" x14ac:dyDescent="0.3"/>
    <row r="2387" customFormat="1" x14ac:dyDescent="0.3"/>
    <row r="2388" customFormat="1" x14ac:dyDescent="0.3"/>
    <row r="2389" customFormat="1" x14ac:dyDescent="0.3"/>
    <row r="2390" customFormat="1" x14ac:dyDescent="0.3"/>
    <row r="2391" customFormat="1" x14ac:dyDescent="0.3"/>
    <row r="2392" customFormat="1" x14ac:dyDescent="0.3"/>
    <row r="2393" customFormat="1" x14ac:dyDescent="0.3"/>
    <row r="2394" customFormat="1" x14ac:dyDescent="0.3"/>
    <row r="2395" customFormat="1" x14ac:dyDescent="0.3"/>
    <row r="2396" customFormat="1" x14ac:dyDescent="0.3"/>
    <row r="2397" customFormat="1" x14ac:dyDescent="0.3"/>
    <row r="2398" customFormat="1" x14ac:dyDescent="0.3"/>
    <row r="2399" customFormat="1" x14ac:dyDescent="0.3"/>
    <row r="2400" customFormat="1" x14ac:dyDescent="0.3"/>
    <row r="2401" customFormat="1" x14ac:dyDescent="0.3"/>
    <row r="2402" customFormat="1" x14ac:dyDescent="0.3"/>
    <row r="2403" customFormat="1" x14ac:dyDescent="0.3"/>
    <row r="2404" customFormat="1" x14ac:dyDescent="0.3"/>
    <row r="2405" customFormat="1" x14ac:dyDescent="0.3"/>
    <row r="2406" customFormat="1" x14ac:dyDescent="0.3"/>
    <row r="2407" customFormat="1" x14ac:dyDescent="0.3"/>
    <row r="2408" customFormat="1" x14ac:dyDescent="0.3"/>
    <row r="2409" customFormat="1" x14ac:dyDescent="0.3"/>
    <row r="2410" customFormat="1" x14ac:dyDescent="0.3"/>
    <row r="2411" customFormat="1" x14ac:dyDescent="0.3"/>
    <row r="2412" customFormat="1" x14ac:dyDescent="0.3"/>
    <row r="2413" customFormat="1" x14ac:dyDescent="0.3"/>
    <row r="2414" customFormat="1" x14ac:dyDescent="0.3"/>
    <row r="2415" customFormat="1" x14ac:dyDescent="0.3"/>
    <row r="2416" customFormat="1" x14ac:dyDescent="0.3"/>
    <row r="2417" customFormat="1" x14ac:dyDescent="0.3"/>
    <row r="2418" customFormat="1" x14ac:dyDescent="0.3"/>
    <row r="2419" customFormat="1" x14ac:dyDescent="0.3"/>
    <row r="2420" customFormat="1" x14ac:dyDescent="0.3"/>
    <row r="2421" customFormat="1" x14ac:dyDescent="0.3"/>
    <row r="2422" customFormat="1" x14ac:dyDescent="0.3"/>
    <row r="2423" customFormat="1" x14ac:dyDescent="0.3"/>
    <row r="2424" customFormat="1" x14ac:dyDescent="0.3"/>
    <row r="2425" customFormat="1" x14ac:dyDescent="0.3"/>
    <row r="2426" customFormat="1" x14ac:dyDescent="0.3"/>
    <row r="2427" customFormat="1" x14ac:dyDescent="0.3"/>
    <row r="2428" customFormat="1" x14ac:dyDescent="0.3"/>
    <row r="2429" customFormat="1" x14ac:dyDescent="0.3"/>
    <row r="2430" customFormat="1" x14ac:dyDescent="0.3"/>
    <row r="2431" customFormat="1" x14ac:dyDescent="0.3"/>
    <row r="2432" customFormat="1" x14ac:dyDescent="0.3"/>
    <row r="2433" customFormat="1" x14ac:dyDescent="0.3"/>
    <row r="2434" customFormat="1" x14ac:dyDescent="0.3"/>
    <row r="2435" customFormat="1" x14ac:dyDescent="0.3"/>
    <row r="2436" customFormat="1" x14ac:dyDescent="0.3"/>
    <row r="2437" customFormat="1" x14ac:dyDescent="0.3"/>
    <row r="2438" customFormat="1" x14ac:dyDescent="0.3"/>
    <row r="2439" customFormat="1" x14ac:dyDescent="0.3"/>
    <row r="2440" customFormat="1" x14ac:dyDescent="0.3"/>
    <row r="2441" customFormat="1" x14ac:dyDescent="0.3"/>
    <row r="2442" customFormat="1" x14ac:dyDescent="0.3"/>
    <row r="2443" customFormat="1" x14ac:dyDescent="0.3"/>
    <row r="2444" customFormat="1" x14ac:dyDescent="0.3"/>
    <row r="2445" customFormat="1" x14ac:dyDescent="0.3"/>
    <row r="2446" customFormat="1" x14ac:dyDescent="0.3"/>
    <row r="2447" customFormat="1" x14ac:dyDescent="0.3"/>
    <row r="2448" customFormat="1" x14ac:dyDescent="0.3"/>
    <row r="2449" customFormat="1" x14ac:dyDescent="0.3"/>
    <row r="2450" customFormat="1" x14ac:dyDescent="0.3"/>
    <row r="2451" customFormat="1" x14ac:dyDescent="0.3"/>
    <row r="2452" customFormat="1" x14ac:dyDescent="0.3"/>
    <row r="2453" customFormat="1" x14ac:dyDescent="0.3"/>
    <row r="2454" customFormat="1" x14ac:dyDescent="0.3"/>
    <row r="2455" customFormat="1" x14ac:dyDescent="0.3"/>
    <row r="2456" customFormat="1" x14ac:dyDescent="0.3"/>
    <row r="2457" customFormat="1" x14ac:dyDescent="0.3"/>
    <row r="2458" customFormat="1" x14ac:dyDescent="0.3"/>
    <row r="2459" customFormat="1" x14ac:dyDescent="0.3"/>
    <row r="2460" customFormat="1" x14ac:dyDescent="0.3"/>
    <row r="2461" customFormat="1" x14ac:dyDescent="0.3"/>
    <row r="2462" customFormat="1" x14ac:dyDescent="0.3"/>
    <row r="2463" customFormat="1" x14ac:dyDescent="0.3"/>
    <row r="2464" customFormat="1" x14ac:dyDescent="0.3"/>
    <row r="2465" customFormat="1" x14ac:dyDescent="0.3"/>
    <row r="2466" customFormat="1" x14ac:dyDescent="0.3"/>
    <row r="2467" customFormat="1" x14ac:dyDescent="0.3"/>
    <row r="2468" customFormat="1" x14ac:dyDescent="0.3"/>
    <row r="2469" customFormat="1" x14ac:dyDescent="0.3"/>
    <row r="2470" customFormat="1" x14ac:dyDescent="0.3"/>
    <row r="2471" customFormat="1" x14ac:dyDescent="0.3"/>
    <row r="2472" customFormat="1" x14ac:dyDescent="0.3"/>
    <row r="2473" customFormat="1" x14ac:dyDescent="0.3"/>
    <row r="2474" customFormat="1" x14ac:dyDescent="0.3"/>
    <row r="2475" customFormat="1" x14ac:dyDescent="0.3"/>
    <row r="2476" customFormat="1" x14ac:dyDescent="0.3"/>
    <row r="2477" customFormat="1" x14ac:dyDescent="0.3"/>
    <row r="2478" customFormat="1" x14ac:dyDescent="0.3"/>
    <row r="2479" customFormat="1" x14ac:dyDescent="0.3"/>
    <row r="2480" customFormat="1" x14ac:dyDescent="0.3"/>
    <row r="2481" customFormat="1" x14ac:dyDescent="0.3"/>
    <row r="2482" customFormat="1" x14ac:dyDescent="0.3"/>
    <row r="2483" customFormat="1" x14ac:dyDescent="0.3"/>
    <row r="2484" customFormat="1" x14ac:dyDescent="0.3"/>
    <row r="2485" customFormat="1" x14ac:dyDescent="0.3"/>
    <row r="2486" customFormat="1" x14ac:dyDescent="0.3"/>
    <row r="2487" customFormat="1" x14ac:dyDescent="0.3"/>
    <row r="2488" customFormat="1" x14ac:dyDescent="0.3"/>
    <row r="2489" customFormat="1" x14ac:dyDescent="0.3"/>
    <row r="2490" customFormat="1" x14ac:dyDescent="0.3"/>
    <row r="2491" customFormat="1" x14ac:dyDescent="0.3"/>
    <row r="2492" customFormat="1" x14ac:dyDescent="0.3"/>
    <row r="2493" customFormat="1" x14ac:dyDescent="0.3"/>
    <row r="2494" customFormat="1" x14ac:dyDescent="0.3"/>
    <row r="2495" customFormat="1" x14ac:dyDescent="0.3"/>
    <row r="2496" customFormat="1" x14ac:dyDescent="0.3"/>
    <row r="2497" customFormat="1" x14ac:dyDescent="0.3"/>
    <row r="2498" customFormat="1" x14ac:dyDescent="0.3"/>
    <row r="2499" customFormat="1" x14ac:dyDescent="0.3"/>
    <row r="2500" customFormat="1" x14ac:dyDescent="0.3"/>
    <row r="2501" customFormat="1" x14ac:dyDescent="0.3"/>
    <row r="2502" customFormat="1" x14ac:dyDescent="0.3"/>
    <row r="2503" customFormat="1" x14ac:dyDescent="0.3"/>
    <row r="2504" customFormat="1" x14ac:dyDescent="0.3"/>
    <row r="2505" customFormat="1" x14ac:dyDescent="0.3"/>
    <row r="2506" customFormat="1" x14ac:dyDescent="0.3"/>
    <row r="2507" customFormat="1" x14ac:dyDescent="0.3"/>
    <row r="2508" customFormat="1" x14ac:dyDescent="0.3"/>
    <row r="2509" customFormat="1" x14ac:dyDescent="0.3"/>
    <row r="2510" customFormat="1" x14ac:dyDescent="0.3"/>
    <row r="2511" customFormat="1" x14ac:dyDescent="0.3"/>
    <row r="2512" customFormat="1" x14ac:dyDescent="0.3"/>
    <row r="2513" customFormat="1" x14ac:dyDescent="0.3"/>
    <row r="2514" customFormat="1" x14ac:dyDescent="0.3"/>
    <row r="2515" customFormat="1" x14ac:dyDescent="0.3"/>
    <row r="2516" customFormat="1" x14ac:dyDescent="0.3"/>
    <row r="2517" customFormat="1" x14ac:dyDescent="0.3"/>
    <row r="2518" customFormat="1" x14ac:dyDescent="0.3"/>
    <row r="2519" customFormat="1" x14ac:dyDescent="0.3"/>
    <row r="2520" customFormat="1" x14ac:dyDescent="0.3"/>
    <row r="2521" customFormat="1" x14ac:dyDescent="0.3"/>
    <row r="2522" customFormat="1" x14ac:dyDescent="0.3"/>
    <row r="2523" customFormat="1" x14ac:dyDescent="0.3"/>
    <row r="2524" customFormat="1" x14ac:dyDescent="0.3"/>
    <row r="2525" customFormat="1" x14ac:dyDescent="0.3"/>
    <row r="2526" customFormat="1" x14ac:dyDescent="0.3"/>
    <row r="2527" customFormat="1" x14ac:dyDescent="0.3"/>
    <row r="2528" customFormat="1" x14ac:dyDescent="0.3"/>
    <row r="2529" customFormat="1" x14ac:dyDescent="0.3"/>
    <row r="2530" customFormat="1" x14ac:dyDescent="0.3"/>
    <row r="2531" customFormat="1" x14ac:dyDescent="0.3"/>
    <row r="2532" customFormat="1" x14ac:dyDescent="0.3"/>
    <row r="2533" customFormat="1" x14ac:dyDescent="0.3"/>
    <row r="2534" customFormat="1" x14ac:dyDescent="0.3"/>
    <row r="2535" customFormat="1" x14ac:dyDescent="0.3"/>
    <row r="2536" customFormat="1" x14ac:dyDescent="0.3"/>
    <row r="2537" customFormat="1" x14ac:dyDescent="0.3"/>
    <row r="2538" customFormat="1" x14ac:dyDescent="0.3"/>
    <row r="2539" customFormat="1" x14ac:dyDescent="0.3"/>
    <row r="2540" customFormat="1" x14ac:dyDescent="0.3"/>
    <row r="2541" customFormat="1" x14ac:dyDescent="0.3"/>
    <row r="2542" customFormat="1" x14ac:dyDescent="0.3"/>
    <row r="2543" customFormat="1" x14ac:dyDescent="0.3"/>
    <row r="2544" customFormat="1" x14ac:dyDescent="0.3"/>
    <row r="2545" customFormat="1" x14ac:dyDescent="0.3"/>
    <row r="2546" customFormat="1" x14ac:dyDescent="0.3"/>
    <row r="2547" customFormat="1" x14ac:dyDescent="0.3"/>
    <row r="2548" customFormat="1" x14ac:dyDescent="0.3"/>
    <row r="2549" customFormat="1" x14ac:dyDescent="0.3"/>
    <row r="2550" customFormat="1" x14ac:dyDescent="0.3"/>
    <row r="2551" customFormat="1" x14ac:dyDescent="0.3"/>
    <row r="2552" customFormat="1" x14ac:dyDescent="0.3"/>
    <row r="2553" customFormat="1" x14ac:dyDescent="0.3"/>
    <row r="2554" customFormat="1" x14ac:dyDescent="0.3"/>
    <row r="2555" customFormat="1" x14ac:dyDescent="0.3"/>
    <row r="2556" customFormat="1" x14ac:dyDescent="0.3"/>
    <row r="2557" customFormat="1" x14ac:dyDescent="0.3"/>
    <row r="2558" customFormat="1" x14ac:dyDescent="0.3"/>
    <row r="2559" customFormat="1" x14ac:dyDescent="0.3"/>
    <row r="2560" customFormat="1" x14ac:dyDescent="0.3"/>
    <row r="2561" customFormat="1" x14ac:dyDescent="0.3"/>
    <row r="2562" customFormat="1" x14ac:dyDescent="0.3"/>
    <row r="2563" customFormat="1" x14ac:dyDescent="0.3"/>
    <row r="2564" customFormat="1" x14ac:dyDescent="0.3"/>
    <row r="2565" customFormat="1" x14ac:dyDescent="0.3"/>
    <row r="2566" customFormat="1" x14ac:dyDescent="0.3"/>
    <row r="2567" customFormat="1" x14ac:dyDescent="0.3"/>
    <row r="2568" customFormat="1" x14ac:dyDescent="0.3"/>
    <row r="2569" customFormat="1" x14ac:dyDescent="0.3"/>
    <row r="2570" customFormat="1" x14ac:dyDescent="0.3"/>
    <row r="2571" customFormat="1" x14ac:dyDescent="0.3"/>
    <row r="2572" customFormat="1" x14ac:dyDescent="0.3"/>
    <row r="2573" customFormat="1" x14ac:dyDescent="0.3"/>
    <row r="2574" customFormat="1" x14ac:dyDescent="0.3"/>
    <row r="2575" customFormat="1" x14ac:dyDescent="0.3"/>
    <row r="2576" customFormat="1" x14ac:dyDescent="0.3"/>
    <row r="2577" customFormat="1" x14ac:dyDescent="0.3"/>
    <row r="2578" customFormat="1" x14ac:dyDescent="0.3"/>
    <row r="2579" customFormat="1" x14ac:dyDescent="0.3"/>
    <row r="2580" customFormat="1" x14ac:dyDescent="0.3"/>
    <row r="2581" customFormat="1" x14ac:dyDescent="0.3"/>
    <row r="2582" customFormat="1" x14ac:dyDescent="0.3"/>
    <row r="2583" customFormat="1" x14ac:dyDescent="0.3"/>
    <row r="2584" customFormat="1" x14ac:dyDescent="0.3"/>
    <row r="2585" customFormat="1" x14ac:dyDescent="0.3"/>
    <row r="2586" customFormat="1" x14ac:dyDescent="0.3"/>
    <row r="2587" customFormat="1" x14ac:dyDescent="0.3"/>
    <row r="2588" customFormat="1" x14ac:dyDescent="0.3"/>
    <row r="2589" customFormat="1" x14ac:dyDescent="0.3"/>
    <row r="2590" customFormat="1" x14ac:dyDescent="0.3"/>
    <row r="2591" customFormat="1" x14ac:dyDescent="0.3"/>
    <row r="2592" customFormat="1" x14ac:dyDescent="0.3"/>
    <row r="2593" customFormat="1" x14ac:dyDescent="0.3"/>
    <row r="2594" customFormat="1" x14ac:dyDescent="0.3"/>
    <row r="2595" customFormat="1" x14ac:dyDescent="0.3"/>
    <row r="2596" customFormat="1" x14ac:dyDescent="0.3"/>
    <row r="2597" customFormat="1" x14ac:dyDescent="0.3"/>
    <row r="2598" customFormat="1" x14ac:dyDescent="0.3"/>
    <row r="2599" customFormat="1" x14ac:dyDescent="0.3"/>
    <row r="2600" customFormat="1" x14ac:dyDescent="0.3"/>
    <row r="2601" customFormat="1" x14ac:dyDescent="0.3"/>
    <row r="2602" customFormat="1" x14ac:dyDescent="0.3"/>
    <row r="2603" customFormat="1" x14ac:dyDescent="0.3"/>
    <row r="2604" customFormat="1" x14ac:dyDescent="0.3"/>
    <row r="2605" customFormat="1" x14ac:dyDescent="0.3"/>
    <row r="2606" customFormat="1" x14ac:dyDescent="0.3"/>
    <row r="2607" customFormat="1" x14ac:dyDescent="0.3"/>
    <row r="2608" customFormat="1" x14ac:dyDescent="0.3"/>
    <row r="2609" customFormat="1" x14ac:dyDescent="0.3"/>
    <row r="2610" customFormat="1" x14ac:dyDescent="0.3"/>
    <row r="2611" customFormat="1" x14ac:dyDescent="0.3"/>
    <row r="2612" customFormat="1" x14ac:dyDescent="0.3"/>
    <row r="2613" customFormat="1" x14ac:dyDescent="0.3"/>
    <row r="2614" customFormat="1" x14ac:dyDescent="0.3"/>
    <row r="2615" customFormat="1" x14ac:dyDescent="0.3"/>
    <row r="2616" customFormat="1" x14ac:dyDescent="0.3"/>
    <row r="2617" customFormat="1" x14ac:dyDescent="0.3"/>
    <row r="2618" customFormat="1" x14ac:dyDescent="0.3"/>
    <row r="2619" customFormat="1" x14ac:dyDescent="0.3"/>
    <row r="2620" customFormat="1" x14ac:dyDescent="0.3"/>
    <row r="2621" customFormat="1" x14ac:dyDescent="0.3"/>
    <row r="2622" customFormat="1" x14ac:dyDescent="0.3"/>
    <row r="2623" customFormat="1" x14ac:dyDescent="0.3"/>
    <row r="2624" customFormat="1" x14ac:dyDescent="0.3"/>
    <row r="2625" customFormat="1" x14ac:dyDescent="0.3"/>
    <row r="2626" customFormat="1" x14ac:dyDescent="0.3"/>
    <row r="2627" customFormat="1" x14ac:dyDescent="0.3"/>
    <row r="2628" customFormat="1" x14ac:dyDescent="0.3"/>
    <row r="2629" customFormat="1" x14ac:dyDescent="0.3"/>
    <row r="2630" customFormat="1" x14ac:dyDescent="0.3"/>
    <row r="2631" customFormat="1" x14ac:dyDescent="0.3"/>
    <row r="2632" customFormat="1" x14ac:dyDescent="0.3"/>
    <row r="2633" customFormat="1" x14ac:dyDescent="0.3"/>
    <row r="2634" customFormat="1" x14ac:dyDescent="0.3"/>
    <row r="2635" customFormat="1" x14ac:dyDescent="0.3"/>
    <row r="2636" customFormat="1" x14ac:dyDescent="0.3"/>
    <row r="2637" customFormat="1" x14ac:dyDescent="0.3"/>
    <row r="2638" customFormat="1" x14ac:dyDescent="0.3"/>
    <row r="2639" customFormat="1" x14ac:dyDescent="0.3"/>
    <row r="2640" customFormat="1" x14ac:dyDescent="0.3"/>
    <row r="2641" customFormat="1" x14ac:dyDescent="0.3"/>
    <row r="2642" customFormat="1" x14ac:dyDescent="0.3"/>
    <row r="2643" customFormat="1" x14ac:dyDescent="0.3"/>
    <row r="2644" customFormat="1" x14ac:dyDescent="0.3"/>
    <row r="2645" customFormat="1" x14ac:dyDescent="0.3"/>
    <row r="2646" customFormat="1" x14ac:dyDescent="0.3"/>
    <row r="2647" customFormat="1" x14ac:dyDescent="0.3"/>
    <row r="2648" customFormat="1" x14ac:dyDescent="0.3"/>
    <row r="2649" customFormat="1" x14ac:dyDescent="0.3"/>
    <row r="2650" customFormat="1" x14ac:dyDescent="0.3"/>
    <row r="2651" customFormat="1" x14ac:dyDescent="0.3"/>
    <row r="2652" customFormat="1" x14ac:dyDescent="0.3"/>
    <row r="2653" customFormat="1" x14ac:dyDescent="0.3"/>
    <row r="2654" customFormat="1" x14ac:dyDescent="0.3"/>
    <row r="2655" customFormat="1" x14ac:dyDescent="0.3"/>
    <row r="2656" customFormat="1" x14ac:dyDescent="0.3"/>
    <row r="2657" customFormat="1" x14ac:dyDescent="0.3"/>
    <row r="2658" customFormat="1" x14ac:dyDescent="0.3"/>
    <row r="2659" customFormat="1" x14ac:dyDescent="0.3"/>
    <row r="2660" customFormat="1" x14ac:dyDescent="0.3"/>
    <row r="2661" customFormat="1" x14ac:dyDescent="0.3"/>
    <row r="2662" customFormat="1" x14ac:dyDescent="0.3"/>
    <row r="2663" customFormat="1" x14ac:dyDescent="0.3"/>
    <row r="2664" customFormat="1" x14ac:dyDescent="0.3"/>
    <row r="2665" customFormat="1" x14ac:dyDescent="0.3"/>
    <row r="2666" customFormat="1" x14ac:dyDescent="0.3"/>
    <row r="2667" customFormat="1" x14ac:dyDescent="0.3"/>
    <row r="2668" customFormat="1" x14ac:dyDescent="0.3"/>
    <row r="2669" customFormat="1" x14ac:dyDescent="0.3"/>
    <row r="2670" customFormat="1" x14ac:dyDescent="0.3"/>
    <row r="2671" customFormat="1" x14ac:dyDescent="0.3"/>
    <row r="2672" customFormat="1" x14ac:dyDescent="0.3"/>
    <row r="2673" customFormat="1" x14ac:dyDescent="0.3"/>
    <row r="2674" customFormat="1" x14ac:dyDescent="0.3"/>
    <row r="2675" customFormat="1" x14ac:dyDescent="0.3"/>
    <row r="2676" customFormat="1" x14ac:dyDescent="0.3"/>
    <row r="2677" customFormat="1" x14ac:dyDescent="0.3"/>
    <row r="2678" customFormat="1" x14ac:dyDescent="0.3"/>
    <row r="2679" customFormat="1" x14ac:dyDescent="0.3"/>
    <row r="2680" customFormat="1" x14ac:dyDescent="0.3"/>
    <row r="2681" customFormat="1" x14ac:dyDescent="0.3"/>
    <row r="2682" customFormat="1" x14ac:dyDescent="0.3"/>
    <row r="2683" customFormat="1" x14ac:dyDescent="0.3"/>
    <row r="2684" customFormat="1" x14ac:dyDescent="0.3"/>
    <row r="2685" customFormat="1" x14ac:dyDescent="0.3"/>
    <row r="2686" customFormat="1" x14ac:dyDescent="0.3"/>
    <row r="2687" customFormat="1" x14ac:dyDescent="0.3"/>
    <row r="2688" customFormat="1" x14ac:dyDescent="0.3"/>
    <row r="2689" customFormat="1" x14ac:dyDescent="0.3"/>
    <row r="2690" customFormat="1" x14ac:dyDescent="0.3"/>
    <row r="2691" customFormat="1" x14ac:dyDescent="0.3"/>
    <row r="2692" customFormat="1" x14ac:dyDescent="0.3"/>
    <row r="2693" customFormat="1" x14ac:dyDescent="0.3"/>
    <row r="2694" customFormat="1" x14ac:dyDescent="0.3"/>
    <row r="2695" customFormat="1" x14ac:dyDescent="0.3"/>
    <row r="2696" customFormat="1" x14ac:dyDescent="0.3"/>
    <row r="2697" customFormat="1" x14ac:dyDescent="0.3"/>
    <row r="2698" customFormat="1" x14ac:dyDescent="0.3"/>
    <row r="2699" customFormat="1" x14ac:dyDescent="0.3"/>
    <row r="2700" customFormat="1" x14ac:dyDescent="0.3"/>
    <row r="2701" customFormat="1" x14ac:dyDescent="0.3"/>
    <row r="2702" customFormat="1" x14ac:dyDescent="0.3"/>
    <row r="2703" customFormat="1" x14ac:dyDescent="0.3"/>
    <row r="2704" customFormat="1" x14ac:dyDescent="0.3"/>
    <row r="2705" customFormat="1" x14ac:dyDescent="0.3"/>
    <row r="2706" customFormat="1" x14ac:dyDescent="0.3"/>
    <row r="2707" customFormat="1" x14ac:dyDescent="0.3"/>
    <row r="2708" customFormat="1" x14ac:dyDescent="0.3"/>
  </sheetData>
  <pageMargins left="0.7" right="0.7" top="0.75" bottom="0.75" header="0.3" footer="0.3"/>
  <pageSetup paperSize="9" orientation="portrait" horizontalDpi="4294967295" verticalDpi="4294967295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1 a 1 6 4 5 8 - 1 f b 4 - 4 2 7 e - a 6 9 1 - 3 5 3 7 e f 4 d 5 5 7 b "   x m l n s = " h t t p : / / s c h e m a s . m i c r o s o f t . c o m / D a t a M a s h u p " > A A A A A N Y F A A B Q S w M E F A A C A A g A x Y a W W j W 0 k h e k A A A A 9 g A A A B I A H A B D b 2 5 m a W c v U G F j a 2 F n Z S 5 4 b W w g o h g A K K A U A A A A A A A A A A A A A A A A A A A A A A A A A A A A h Y 9 N C s I w G E S v U r J v / h S R 8 j V d i D s L B U H c h h j b Y J t K k 5 r e z Y V H 8 g p W t O r O 5 b x 5 i 5 n 7 9 Q b Z 0 N T R R X f O t D Z F D F M U a a v a g 7 F l i n p / j J c o E 1 B I d Z K l j k b Z u m R w h x R V 3 p 8 T Q k I I O M x w 2 5 W E U 8 r I P t 9 s V a U b i T 6 y + S / H x j o v r d J I w O 4 1 R n D M 5 g w v K M c U y A Q h N / Y r 8 H H v s / 2 B s O p r 3 3 d a a B c X a y B T B P L + I B 5 Q S w M E F A A C A A g A x Y a W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W G l l r U h S J 5 0 A I A A M Q I A A A T A B w A R m 9 y b X V s Y X M v U 2 V j d G l v b j E u b S C i G A A o o B Q A A A A A A A A A A A A A A A A A A A A A A A A A A A C 9 V V F v 2 j A Q f q / E f 7 C y F 5 A Q G m H a w z o e 0 p C 2 2 S C J k s C k Q l W Z 5 N p a S 2 x k m 4 o O 9 T 9 N 2 j / Y / t i c h B Y K D p M 2 a X m J d d / d f Z / P 9 p 2 A R B J G U V T 9 u 6 e N k 8 a J u M c c U j S y 4 t C 9 Q n 2 U g W y c I P X 5 n N w B V R Z n l U D W s Z e c A 5 V f G P 8 6 Z + x r s 7 W e e j i H v l F F G t d P U 5 t R q V y u 2 1 W C N 0 Z M F g w l O J 8 T n D J D p Y r x P I N O z D E V t 4 z n N s u W O Y 0 f F y C a F V 1 7 v T Y s S p j R R i 6 V 7 9 9 1 C v C p j d b G C M S h 0 U 1 v H C G L p A n J i e L W B N o s J X f s Z k x J o k E 9 l s 8 5 a L J I 5 Y E k r G T p F k J 6 Y B u R h D M d E H r o c n J 2 y K X s Z / b F s z u m j 6 W 1 u 3 H e M 1 a e e x m 6 P 7 8 j z x m P f D 0 U + r G l R 9 x g o g c C x 9 P F m P V E Z i 2 R W U d k 1 h P 1 F G Q F G p p e f U y 5 I e 9 8 O H a 8 q z o Z 9 X D v e A 2 j I D w E B m M 0 s U L X d o Z / k m N q g 6 1 R j U 4 t W 3 m U 5 2 g Q x L W Y t m T m k T j z S F x Z D W Q N x k P N C y s 2 V o N N g s u u 1 q o r g h u p N h H 7 r x 7 L U + u l V a j e I Z a Z x A I l 6 k U S i l M s t h 3 D A y E h / c Q I b e 5 3 l Y M n r u j c I H S i S I c Y F a S i i m S f C U 0 7 Q 7 i V / l I C 3 4 q J A M F q g W l K f v 3 Y J N t q c U q k X F f 9 q 1 m j f p d t b Q S h f 4 E + F v W q l l 2 j q m / p 0 d l B d y 3 K q d U 4 I f S Y s N 0 u X p m O d P G X 9 n 1 O 1 F Y 2 D V s 0 j c G H m e + 4 s 9 A J / D B 2 o l l s n Q 2 d 0 I 9 m E 8 s e e 1 Y 0 C y w X m W / N X m e V i Z X R a i O 6 z D J 1 l n w J z 3 W r y G + i e w C p C C v m 9 d S V k P d f K l G U v G + U P s X I G G C J t / P C o Q m e w z d 1 r A I t O M v Z A 1 H L b e m D w i b h E n A K X D R 3 C d t o u k G t L I s S n G E u + o W 6 6 9 Z f j a N a M c W E + m 9 j Z 0 A E / r d Z t J F R j H z G N c 8 S F p h L N c d 1 7 K q g D 4 Q m 5 F C C 0 i U 5 0 Y T Y W M I d 4 9 u Q 5 4 G 2 v e B 7 C j b 3 f M f 9 9 Z V / f W i n v w F Q S w E C L Q A U A A I A C A D F h p Z a N b S S F 6 Q A A A D 2 A A A A E g A A A A A A A A A A A A A A A A A A A A A A Q 2 9 u Z m l n L 1 B h Y 2 t h Z 2 U u e G 1 s U E s B A i 0 A F A A C A A g A x Y a W W g / K 6 a u k A A A A 6 Q A A A B M A A A A A A A A A A A A A A A A A 8 A A A A F t D b 2 5 0 Z W 5 0 X 1 R 5 c G V z X S 5 4 b W x Q S w E C L Q A U A A I A C A D F h p Z a 1 I U i e d A C A A D E C A A A E w A A A A A A A A A A A A A A A A D h A Q A A R m 9 y b X V s Y X M v U 2 V j d G l v b j E u b V B L B Q Y A A A A A A w A D A M I A A A D +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L w A A A A A A A I 8 v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N Q V R S S V o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l F 1 Z X J 5 S U Q i I F Z h b H V l P S J z N z I 4 N j h i Z D Y t Y W Y 5 M S 0 0 Z T Z k L T k z M D Y t N j A 1 M j E 4 O T g 0 N m Y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0 L T I y V D I x O j U 0 O j E w L j E x N T c 3 M z J a I i A v P j x F b n R y e S B U e X B l P S J G a W x s Q 2 9 s d W 1 u V H l w Z X M i I F Z h b H V l P S J z Q X d N R E F 3 W U d C Z 0 1 B Q U F N R E F 3 T U R B d 0 1 E Q X d N R E F 3 T U R B d 0 1 E Q X d N R E F 3 T U R B d 0 1 E Q X d Z R E F B P T 0 i I C 8 + P E V u d H J 5 I F R 5 c G U 9 I k Z p b G x D b 2 x 1 b W 5 O Y W 1 l c y I g V m F s d W U 9 I n N b J n F 1 b 3 Q 7 Q W 5 p b y Z x d W 9 0 O y w m c X V v d D t N Z X M m c X V v d D s s J n F 1 b 3 Q 7 S W R f R X N 0 Y W J s Z W N p b W l l b n R v J n F 1 b 3 Q 7 L C Z x d W 9 0 O 0 N v Z G l n b 1 9 V b m l j b y Z x d W 9 0 O y w m c X V v d D t O b 2 1 i c m V f R X N 0 Y W J s Z W N p b W l l b n R v J n F 1 b 3 Q 7 L C Z x d W 9 0 O 1 J l Z C Z x d W 9 0 O y w m c X V v d D t N a W N y b 1 J l Z C Z x d W 9 0 O y w m c X V v d D t S T i B I V k I m c X V v d D s s J n F 1 b 3 Q 7 U k 4 g Q k N H J n F 1 b 3 Q 7 L C Z x d W 9 0 O z E g S F Z C J n F 1 b 3 Q 7 L C Z x d W 9 0 O z E g Q k N H J n F 1 b 3 Q 7 L C Z x d W 9 0 O z H C s C B O R V V N T y Z x d W 9 0 O y w m c X V v d D s x w r A g U k 9 U Q S Z x d W 9 0 O y w m c X V v d D s x w r A g S V B W J n F 1 b 3 Q 7 L C Z x d W 9 0 O z H C s C B Q R U 5 U Q S Z x d W 9 0 O y w m c X V v d D s y w r A g T k V V T U 8 m c X V v d D s s J n F 1 b 3 Q 7 M s K w I F J P V E E m c X V v d D s s J n F 1 b 3 Q 7 M s K w I E l Q V i Z x d W 9 0 O y w m c X V v d D s y w r A g U E V O V E E m c X V v d D s s J n F 1 b 3 Q 7 M 8 K w I E F Q T y Z x d W 9 0 O y w m c X V v d D s z w r A g U E V O V E E m c X V v d D s s J n F 1 b 3 Q 7 M c K w I E l O R k x V R U 5 a Q S Z x d W 9 0 O y w m c X V v d D s y w r A g S U 5 G T F V F T l p B J n F 1 b 3 Q 7 L C Z x d W 9 0 O z P C s C B O R V V N T y Z x d W 9 0 O y w m c X V v d D s x w r A g U 1 B S J n F 1 b 3 Q 7 L C Z x d W 9 0 O 0 R V I F Z B U k l D R U x B J n F 1 b 3 Q 7 L C Z x d W 9 0 O z H C s C B J T k Z M V U V O W k E y J n F 1 b 3 Q 7 L C Z x d W 9 0 O 0 R V I E F N Q S Z x d W 9 0 O y w m c X V v d D s y w r A g U 1 B S J n F 1 b 3 Q 7 L C Z x d W 9 0 O z H C s C B S R i B E U F Q m c X V v d D s s J n F 1 b 3 Q 7 M c K w I F J G I E F Q T y Z x d W 9 0 O y w m c X V v d D s y w r A g U k Y g R F B U J n F 1 b 3 Q 7 L C Z x d W 9 0 O z L C s C B S R i B B U E 8 m c X V v d D s s J n F 1 b 3 Q 7 T k V V T U 8 g Q U R V T C Z x d W 9 0 O y w m c X V v d D t J T k Z M V S B B R F V M J n F 1 b 3 Q 7 L C Z x d W 9 0 O 1 Z Q S D E m c X V v d D s s J n F 1 b 3 Q 7 V l B I M i Z x d W 9 0 O y w m c X V v d D t E S V N U U k l U T y Z x d W 9 0 O y w m c X V v d D t J U F J F U 1 M u U F J P R y B c d T A w M 2 M x J n F 1 b 3 Q 7 L C Z x d W 9 0 O 0 l Q U k V T U y 5 Q U k 9 H I D E m c X V v d D t d I i A v P j x F b n R y e S B U e X B l P S J G a W x s Q 2 9 1 b n Q i I F Z h b H V l P S J s N D Y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Q V R S S V o v Q X V 0 b 1 J l b W 9 2 Z W R D b 2 x 1 b W 5 z M S 5 7 Q W 5 p b y w w f S Z x d W 9 0 O y w m c X V v d D t T Z W N 0 a W 9 u M S 9 N Q V R S S V o v Q X V 0 b 1 J l b W 9 2 Z W R D b 2 x 1 b W 5 z M S 5 7 T W V z L D F 9 J n F 1 b 3 Q 7 L C Z x d W 9 0 O 1 N l Y 3 R p b 2 4 x L 0 1 B V F J J W i 9 B d X R v U m V t b 3 Z l Z E N v b H V t b n M x L n t J Z F 9 F c 3 R h Y m x l Y 2 l t a W V u d G 8 s M n 0 m c X V v d D s s J n F 1 b 3 Q 7 U 2 V j d G l v b j E v T U F U U k l a L 0 F 1 d G 9 S Z W 1 v d m V k Q 2 9 s d W 1 u c z E u e 0 N v Z G l n b 1 9 V b m l j b y w z f S Z x d W 9 0 O y w m c X V v d D t T Z W N 0 a W 9 u M S 9 N Q V R S S V o v Q X V 0 b 1 J l b W 9 2 Z W R D b 2 x 1 b W 5 z M S 5 7 T m 9 t Y n J l X 0 V z d G F i b G V j a W 1 p Z W 5 0 b y w 0 f S Z x d W 9 0 O y w m c X V v d D t T Z W N 0 a W 9 u M S 9 N Q V R S S V o v Q X V 0 b 1 J l b W 9 2 Z W R D b 2 x 1 b W 5 z M S 5 7 U m V k L D V 9 J n F 1 b 3 Q 7 L C Z x d W 9 0 O 1 N l Y 3 R p b 2 4 x L 0 1 B V F J J W i 9 B d X R v U m V t b 3 Z l Z E N v b H V t b n M x L n t N a W N y b 1 J l Z C w 2 f S Z x d W 9 0 O y w m c X V v d D t T Z W N 0 a W 9 u M S 9 N Q V R S S V o v Q X V 0 b 1 J l b W 9 2 Z W R D b 2 x 1 b W 5 z M S 5 7 U k 4 g S F Z C L D d 9 J n F 1 b 3 Q 7 L C Z x d W 9 0 O 1 N l Y 3 R p b 2 4 x L 0 1 B V F J J W i 9 B d X R v U m V t b 3 Z l Z E N v b H V t b n M x L n t S T i B C Q 0 c s O H 0 m c X V v d D s s J n F 1 b 3 Q 7 U 2 V j d G l v b j E v T U F U U k l a L 0 F 1 d G 9 S Z W 1 v d m V k Q 2 9 s d W 1 u c z E u e z E g S F Z C L D l 9 J n F 1 b 3 Q 7 L C Z x d W 9 0 O 1 N l Y 3 R p b 2 4 x L 0 1 B V F J J W i 9 B d X R v U m V t b 3 Z l Z E N v b H V t b n M x L n s x I E J D R y w x M H 0 m c X V v d D s s J n F 1 b 3 Q 7 U 2 V j d G l v b j E v T U F U U k l a L 0 F 1 d G 9 S Z W 1 v d m V k Q 2 9 s d W 1 u c z E u e z H C s C B O R V V N T y w x M X 0 m c X V v d D s s J n F 1 b 3 Q 7 U 2 V j d G l v b j E v T U F U U k l a L 0 F 1 d G 9 S Z W 1 v d m V k Q 2 9 s d W 1 u c z E u e z H C s C B S T 1 R B L D E y f S Z x d W 9 0 O y w m c X V v d D t T Z W N 0 a W 9 u M S 9 N Q V R S S V o v Q X V 0 b 1 J l b W 9 2 Z W R D b 2 x 1 b W 5 z M S 5 7 M c K w I E l Q V i w x M 3 0 m c X V v d D s s J n F 1 b 3 Q 7 U 2 V j d G l v b j E v T U F U U k l a L 0 F 1 d G 9 S Z W 1 v d m V k Q 2 9 s d W 1 u c z E u e z H C s C B Q R U 5 U Q S w x N H 0 m c X V v d D s s J n F 1 b 3 Q 7 U 2 V j d G l v b j E v T U F U U k l a L 0 F 1 d G 9 S Z W 1 v d m V k Q 2 9 s d W 1 u c z E u e z L C s C B O R V V N T y w x N X 0 m c X V v d D s s J n F 1 b 3 Q 7 U 2 V j d G l v b j E v T U F U U k l a L 0 F 1 d G 9 S Z W 1 v d m V k Q 2 9 s d W 1 u c z E u e z L C s C B S T 1 R B L D E 2 f S Z x d W 9 0 O y w m c X V v d D t T Z W N 0 a W 9 u M S 9 N Q V R S S V o v Q X V 0 b 1 J l b W 9 2 Z W R D b 2 x 1 b W 5 z M S 5 7 M s K w I E l Q V i w x N 3 0 m c X V v d D s s J n F 1 b 3 Q 7 U 2 V j d G l v b j E v T U F U U k l a L 0 F 1 d G 9 S Z W 1 v d m V k Q 2 9 s d W 1 u c z E u e z L C s C B Q R U 5 U Q S w x O H 0 m c X V v d D s s J n F 1 b 3 Q 7 U 2 V j d G l v b j E v T U F U U k l a L 0 F 1 d G 9 S Z W 1 v d m V k Q 2 9 s d W 1 u c z E u e z P C s C B B U E 8 s M T l 9 J n F 1 b 3 Q 7 L C Z x d W 9 0 O 1 N l Y 3 R p b 2 4 x L 0 1 B V F J J W i 9 B d X R v U m V t b 3 Z l Z E N v b H V t b n M x L n s z w r A g U E V O V E E s M j B 9 J n F 1 b 3 Q 7 L C Z x d W 9 0 O 1 N l Y 3 R p b 2 4 x L 0 1 B V F J J W i 9 B d X R v U m V t b 3 Z l Z E N v b H V t b n M x L n s x w r A g S U 5 G T F V F T l p B L D I x f S Z x d W 9 0 O y w m c X V v d D t T Z W N 0 a W 9 u M S 9 N Q V R S S V o v Q X V 0 b 1 J l b W 9 2 Z W R D b 2 x 1 b W 5 z M S 5 7 M s K w I E l O R k x V R U 5 a Q S w y M n 0 m c X V v d D s s J n F 1 b 3 Q 7 U 2 V j d G l v b j E v T U F U U k l a L 0 F 1 d G 9 S Z W 1 v d m V k Q 2 9 s d W 1 u c z E u e z P C s C B O R V V N T y w y M 3 0 m c X V v d D s s J n F 1 b 3 Q 7 U 2 V j d G l v b j E v T U F U U k l a L 0 F 1 d G 9 S Z W 1 v d m V k Q 2 9 s d W 1 u c z E u e z H C s C B T U F I s M j R 9 J n F 1 b 3 Q 7 L C Z x d W 9 0 O 1 N l Y 3 R p b 2 4 x L 0 1 B V F J J W i 9 B d X R v U m V t b 3 Z l Z E N v b H V t b n M x L n t E V S B W Q V J J Q 0 V M Q S w y N X 0 m c X V v d D s s J n F 1 b 3 Q 7 U 2 V j d G l v b j E v T U F U U k l a L 0 F 1 d G 9 S Z W 1 v d m V k Q 2 9 s d W 1 u c z E u e z H C s C B J T k Z M V U V O W k E y L D I 2 f S Z x d W 9 0 O y w m c X V v d D t T Z W N 0 a W 9 u M S 9 N Q V R S S V o v Q X V 0 b 1 J l b W 9 2 Z W R D b 2 x 1 b W 5 z M S 5 7 R F U g Q U 1 B L D I 3 f S Z x d W 9 0 O y w m c X V v d D t T Z W N 0 a W 9 u M S 9 N Q V R S S V o v Q X V 0 b 1 J l b W 9 2 Z W R D b 2 x 1 b W 5 z M S 5 7 M s K w I F N Q U i w y O H 0 m c X V v d D s s J n F 1 b 3 Q 7 U 2 V j d G l v b j E v T U F U U k l a L 0 F 1 d G 9 S Z W 1 v d m V k Q 2 9 s d W 1 u c z E u e z H C s C B S R i B E U F Q s M j l 9 J n F 1 b 3 Q 7 L C Z x d W 9 0 O 1 N l Y 3 R p b 2 4 x L 0 1 B V F J J W i 9 B d X R v U m V t b 3 Z l Z E N v b H V t b n M x L n s x w r A g U k Y g Q V B P L D M w f S Z x d W 9 0 O y w m c X V v d D t T Z W N 0 a W 9 u M S 9 N Q V R S S V o v Q X V 0 b 1 J l b W 9 2 Z W R D b 2 x 1 b W 5 z M S 5 7 M s K w I F J G I E R Q V C w z M X 0 m c X V v d D s s J n F 1 b 3 Q 7 U 2 V j d G l v b j E v T U F U U k l a L 0 F 1 d G 9 S Z W 1 v d m V k Q 2 9 s d W 1 u c z E u e z L C s C B S R i B B U E 8 s M z J 9 J n F 1 b 3 Q 7 L C Z x d W 9 0 O 1 N l Y 3 R p b 2 4 x L 0 1 B V F J J W i 9 B d X R v U m V t b 3 Z l Z E N v b H V t b n M x L n t O R V V N T y B B R F V M L D M z f S Z x d W 9 0 O y w m c X V v d D t T Z W N 0 a W 9 u M S 9 N Q V R S S V o v Q X V 0 b 1 J l b W 9 2 Z W R D b 2 x 1 b W 5 z M S 5 7 S U 5 G T F U g Q U R V T C w z N H 0 m c X V v d D s s J n F 1 b 3 Q 7 U 2 V j d G l v b j E v T U F U U k l a L 0 F 1 d G 9 S Z W 1 v d m V k Q 2 9 s d W 1 u c z E u e 1 Z Q S D E s M z V 9 J n F 1 b 3 Q 7 L C Z x d W 9 0 O 1 N l Y 3 R p b 2 4 x L 0 1 B V F J J W i 9 B d X R v U m V t b 3 Z l Z E N v b H V t b n M x L n t W U E g y L D M 2 f S Z x d W 9 0 O y w m c X V v d D t T Z W N 0 a W 9 u M S 9 N Q V R S S V o v Q X V 0 b 1 J l b W 9 2 Z W R D b 2 x 1 b W 5 z M S 5 7 R E l T V F J J V E 8 s M z d 9 J n F 1 b 3 Q 7 L C Z x d W 9 0 O 1 N l Y 3 R p b 2 4 x L 0 1 B V F J J W i 9 B d X R v U m V t b 3 Z l Z E N v b H V t b n M x L n t J U F J F U 1 M u U F J P R y B c d T A w M 2 M x L D M 4 f S Z x d W 9 0 O y w m c X V v d D t T Z W N 0 a W 9 u M S 9 N Q V R S S V o v Q X V 0 b 1 J l b W 9 2 Z W R D b 2 x 1 b W 5 z M S 5 7 S V B S R V N T L l B S T 0 c g M S w z O X 0 m c X V v d D t d L C Z x d W 9 0 O 0 N v b H V t b k N v d W 5 0 J n F 1 b 3 Q 7 O j Q w L C Z x d W 9 0 O 0 t l e U N v b H V t b k 5 h b W V z J n F 1 b 3 Q 7 O l t d L C Z x d W 9 0 O 0 N v b H V t b k l k Z W 5 0 a X R p Z X M m c X V v d D s 6 W y Z x d W 9 0 O 1 N l Y 3 R p b 2 4 x L 0 1 B V F J J W i 9 B d X R v U m V t b 3 Z l Z E N v b H V t b n M x L n t B b m l v L D B 9 J n F 1 b 3 Q 7 L C Z x d W 9 0 O 1 N l Y 3 R p b 2 4 x L 0 1 B V F J J W i 9 B d X R v U m V t b 3 Z l Z E N v b H V t b n M x L n t N Z X M s M X 0 m c X V v d D s s J n F 1 b 3 Q 7 U 2 V j d G l v b j E v T U F U U k l a L 0 F 1 d G 9 S Z W 1 v d m V k Q 2 9 s d W 1 u c z E u e 0 l k X 0 V z d G F i b G V j a W 1 p Z W 5 0 b y w y f S Z x d W 9 0 O y w m c X V v d D t T Z W N 0 a W 9 u M S 9 N Q V R S S V o v Q X V 0 b 1 J l b W 9 2 Z W R D b 2 x 1 b W 5 z M S 5 7 Q 2 9 k a W d v X 1 V u a W N v L D N 9 J n F 1 b 3 Q 7 L C Z x d W 9 0 O 1 N l Y 3 R p b 2 4 x L 0 1 B V F J J W i 9 B d X R v U m V t b 3 Z l Z E N v b H V t b n M x L n t O b 2 1 i c m V f R X N 0 Y W J s Z W N p b W l l b n R v L D R 9 J n F 1 b 3 Q 7 L C Z x d W 9 0 O 1 N l Y 3 R p b 2 4 x L 0 1 B V F J J W i 9 B d X R v U m V t b 3 Z l Z E N v b H V t b n M x L n t S Z W Q s N X 0 m c X V v d D s s J n F 1 b 3 Q 7 U 2 V j d G l v b j E v T U F U U k l a L 0 F 1 d G 9 S Z W 1 v d m V k Q 2 9 s d W 1 u c z E u e 0 1 p Y 3 J v U m V k L D Z 9 J n F 1 b 3 Q 7 L C Z x d W 9 0 O 1 N l Y 3 R p b 2 4 x L 0 1 B V F J J W i 9 B d X R v U m V t b 3 Z l Z E N v b H V t b n M x L n t S T i B I V k I s N 3 0 m c X V v d D s s J n F 1 b 3 Q 7 U 2 V j d G l v b j E v T U F U U k l a L 0 F 1 d G 9 S Z W 1 v d m V k Q 2 9 s d W 1 u c z E u e 1 J O I E J D R y w 4 f S Z x d W 9 0 O y w m c X V v d D t T Z W N 0 a W 9 u M S 9 N Q V R S S V o v Q X V 0 b 1 J l b W 9 2 Z W R D b 2 x 1 b W 5 z M S 5 7 M S B I V k I s O X 0 m c X V v d D s s J n F 1 b 3 Q 7 U 2 V j d G l v b j E v T U F U U k l a L 0 F 1 d G 9 S Z W 1 v d m V k Q 2 9 s d W 1 u c z E u e z E g Q k N H L D E w f S Z x d W 9 0 O y w m c X V v d D t T Z W N 0 a W 9 u M S 9 N Q V R S S V o v Q X V 0 b 1 J l b W 9 2 Z W R D b 2 x 1 b W 5 z M S 5 7 M c K w I E 5 F V U 1 P L D E x f S Z x d W 9 0 O y w m c X V v d D t T Z W N 0 a W 9 u M S 9 N Q V R S S V o v Q X V 0 b 1 J l b W 9 2 Z W R D b 2 x 1 b W 5 z M S 5 7 M c K w I F J P V E E s M T J 9 J n F 1 b 3 Q 7 L C Z x d W 9 0 O 1 N l Y 3 R p b 2 4 x L 0 1 B V F J J W i 9 B d X R v U m V t b 3 Z l Z E N v b H V t b n M x L n s x w r A g S V B W L D E z f S Z x d W 9 0 O y w m c X V v d D t T Z W N 0 a W 9 u M S 9 N Q V R S S V o v Q X V 0 b 1 J l b W 9 2 Z W R D b 2 x 1 b W 5 z M S 5 7 M c K w I F B F T l R B L D E 0 f S Z x d W 9 0 O y w m c X V v d D t T Z W N 0 a W 9 u M S 9 N Q V R S S V o v Q X V 0 b 1 J l b W 9 2 Z W R D b 2 x 1 b W 5 z M S 5 7 M s K w I E 5 F V U 1 P L D E 1 f S Z x d W 9 0 O y w m c X V v d D t T Z W N 0 a W 9 u M S 9 N Q V R S S V o v Q X V 0 b 1 J l b W 9 2 Z W R D b 2 x 1 b W 5 z M S 5 7 M s K w I F J P V E E s M T Z 9 J n F 1 b 3 Q 7 L C Z x d W 9 0 O 1 N l Y 3 R p b 2 4 x L 0 1 B V F J J W i 9 B d X R v U m V t b 3 Z l Z E N v b H V t b n M x L n s y w r A g S V B W L D E 3 f S Z x d W 9 0 O y w m c X V v d D t T Z W N 0 a W 9 u M S 9 N Q V R S S V o v Q X V 0 b 1 J l b W 9 2 Z W R D b 2 x 1 b W 5 z M S 5 7 M s K w I F B F T l R B L D E 4 f S Z x d W 9 0 O y w m c X V v d D t T Z W N 0 a W 9 u M S 9 N Q V R S S V o v Q X V 0 b 1 J l b W 9 2 Z W R D b 2 x 1 b W 5 z M S 5 7 M 8 K w I E F Q T y w x O X 0 m c X V v d D s s J n F 1 b 3 Q 7 U 2 V j d G l v b j E v T U F U U k l a L 0 F 1 d G 9 S Z W 1 v d m V k Q 2 9 s d W 1 u c z E u e z P C s C B Q R U 5 U Q S w y M H 0 m c X V v d D s s J n F 1 b 3 Q 7 U 2 V j d G l v b j E v T U F U U k l a L 0 F 1 d G 9 S Z W 1 v d m V k Q 2 9 s d W 1 u c z E u e z H C s C B J T k Z M V U V O W k E s M j F 9 J n F 1 b 3 Q 7 L C Z x d W 9 0 O 1 N l Y 3 R p b 2 4 x L 0 1 B V F J J W i 9 B d X R v U m V t b 3 Z l Z E N v b H V t b n M x L n s y w r A g S U 5 G T F V F T l p B L D I y f S Z x d W 9 0 O y w m c X V v d D t T Z W N 0 a W 9 u M S 9 N Q V R S S V o v Q X V 0 b 1 J l b W 9 2 Z W R D b 2 x 1 b W 5 z M S 5 7 M 8 K w I E 5 F V U 1 P L D I z f S Z x d W 9 0 O y w m c X V v d D t T Z W N 0 a W 9 u M S 9 N Q V R S S V o v Q X V 0 b 1 J l b W 9 2 Z W R D b 2 x 1 b W 5 z M S 5 7 M c K w I F N Q U i w y N H 0 m c X V v d D s s J n F 1 b 3 Q 7 U 2 V j d G l v b j E v T U F U U k l a L 0 F 1 d G 9 S Z W 1 v d m V k Q 2 9 s d W 1 u c z E u e 0 R V I F Z B U k l D R U x B L D I 1 f S Z x d W 9 0 O y w m c X V v d D t T Z W N 0 a W 9 u M S 9 N Q V R S S V o v Q X V 0 b 1 J l b W 9 2 Z W R D b 2 x 1 b W 5 z M S 5 7 M c K w I E l O R k x V R U 5 a Q T I s M j Z 9 J n F 1 b 3 Q 7 L C Z x d W 9 0 O 1 N l Y 3 R p b 2 4 x L 0 1 B V F J J W i 9 B d X R v U m V t b 3 Z l Z E N v b H V t b n M x L n t E V S B B T U E s M j d 9 J n F 1 b 3 Q 7 L C Z x d W 9 0 O 1 N l Y 3 R p b 2 4 x L 0 1 B V F J J W i 9 B d X R v U m V t b 3 Z l Z E N v b H V t b n M x L n s y w r A g U 1 B S L D I 4 f S Z x d W 9 0 O y w m c X V v d D t T Z W N 0 a W 9 u M S 9 N Q V R S S V o v Q X V 0 b 1 J l b W 9 2 Z W R D b 2 x 1 b W 5 z M S 5 7 M c K w I F J G I E R Q V C w y O X 0 m c X V v d D s s J n F 1 b 3 Q 7 U 2 V j d G l v b j E v T U F U U k l a L 0 F 1 d G 9 S Z W 1 v d m V k Q 2 9 s d W 1 u c z E u e z H C s C B S R i B B U E 8 s M z B 9 J n F 1 b 3 Q 7 L C Z x d W 9 0 O 1 N l Y 3 R p b 2 4 x L 0 1 B V F J J W i 9 B d X R v U m V t b 3 Z l Z E N v b H V t b n M x L n s y w r A g U k Y g R F B U L D M x f S Z x d W 9 0 O y w m c X V v d D t T Z W N 0 a W 9 u M S 9 N Q V R S S V o v Q X V 0 b 1 J l b W 9 2 Z W R D b 2 x 1 b W 5 z M S 5 7 M s K w I F J G I E F Q T y w z M n 0 m c X V v d D s s J n F 1 b 3 Q 7 U 2 V j d G l v b j E v T U F U U k l a L 0 F 1 d G 9 S Z W 1 v d m V k Q 2 9 s d W 1 u c z E u e 0 5 F V U 1 P I E F E V U w s M z N 9 J n F 1 b 3 Q 7 L C Z x d W 9 0 O 1 N l Y 3 R p b 2 4 x L 0 1 B V F J J W i 9 B d X R v U m V t b 3 Z l Z E N v b H V t b n M x L n t J T k Z M V S B B R F V M L D M 0 f S Z x d W 9 0 O y w m c X V v d D t T Z W N 0 a W 9 u M S 9 N Q V R S S V o v Q X V 0 b 1 J l b W 9 2 Z W R D b 2 x 1 b W 5 z M S 5 7 V l B I M S w z N X 0 m c X V v d D s s J n F 1 b 3 Q 7 U 2 V j d G l v b j E v T U F U U k l a L 0 F 1 d G 9 S Z W 1 v d m V k Q 2 9 s d W 1 u c z E u e 1 Z Q S D I s M z Z 9 J n F 1 b 3 Q 7 L C Z x d W 9 0 O 1 N l Y 3 R p b 2 4 x L 0 1 B V F J J W i 9 B d X R v U m V t b 3 Z l Z E N v b H V t b n M x L n t E S V N U U k l U T y w z N 3 0 m c X V v d D s s J n F 1 b 3 Q 7 U 2 V j d G l v b j E v T U F U U k l a L 0 F 1 d G 9 S Z W 1 v d m V k Q 2 9 s d W 1 u c z E u e 0 l Q U k V T U y 5 Q U k 9 H I F x 1 M D A z Y z E s M z h 9 J n F 1 b 3 Q 7 L C Z x d W 9 0 O 1 N l Y 3 R p b 2 4 x L 0 1 B V F J J W i 9 B d X R v U m V t b 3 Z l Z E N v b H V t b n M x L n t J U F J F U 1 M u U F J P R y A x L D M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U F U U k l a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B V F J J W i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F J F U 1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l F 1 Z X J 5 S U Q i I F Z h b H V l P S J z N j g 2 N T Q 3 Y 2 E t O G R m Y i 0 0 Y T U 3 L W J k N G Y t N z V h M G N m N z d j O D J l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0 L T I y V D I x O j U 0 O j E w L j E 0 N j k 3 O D V a I i A v P j x F b n R y e S B U e X B l P S J G a W x s Q 2 9 s d W 1 u V H l w Z X M i I F Z h b H V l P S J z Q X d B R E J n W U d C Z 0 1 H Q m d Z Q U F 3 Q T 0 i I C 8 + P E V u d H J 5 I F R 5 c G U 9 I k Z p b G x D b 2 x 1 b W 5 O Y W 1 l c y I g V m F s d W U 9 I n N b J n F 1 b 3 Q 7 S W R f R X N 0 Y W J s Z W N p b W l l b n R v J n F 1 b 3 Q 7 L C Z x d W 9 0 O 0 1 F U y Z x d W 9 0 O y w m c X V v d D t D b 2 R p Z 2 9 f V W 5 p Y 2 8 m c X V v d D s s J n F 1 b 3 Q 7 T m 9 t Y n J l X 0 V z d G F i b G V j a W 1 p Z W 5 0 b y Z x d W 9 0 O y w m c X V v d D t E a X N h J n F 1 b 3 Q 7 L C Z x d W 9 0 O 1 J l Z C Z x d W 9 0 O y w m c X V v d D t N a W N y b 1 J l Z C Z x d W 9 0 O y w m c X V v d D t D b 2 R p Z 2 9 f U 2 V j d G 9 y J n F 1 b 3 Q 7 L C Z x d W 9 0 O 0 R l c G F y d G F t Z W 5 0 b y Z x d W 9 0 O y w m c X V v d D t Q c m 9 2 a W 5 j a W E m c X V v d D s s J n F 1 b 3 Q 7 R G l z d H J p d G 8 m c X V v d D s s J n F 1 b 3 Q 7 Q 2 F 0 Z W d v c m l h J n F 1 b 3 Q 7 L C Z x d W 9 0 O 1 B S T 0 c g X H U w M D N j M S Z x d W 9 0 O y w m c X V v d D t Q U k 9 H I D E m c X V v d D t d I i A v P j x F b n R y e S B U e X B l P S J G a W x s Q 2 9 1 b n Q i I F Z h b H V l P S J s M j I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U F J F U 1 M v Q X V 0 b 1 J l b W 9 2 Z W R D b 2 x 1 b W 5 z M S 5 7 S W R f R X N 0 Y W J s Z W N p b W l l b n R v L D B 9 J n F 1 b 3 Q 7 L C Z x d W 9 0 O 1 N l Y 3 R p b 2 4 x L 0 l Q U k V T U y 9 B d X R v U m V t b 3 Z l Z E N v b H V t b n M x L n t N R V M s M X 0 m c X V v d D s s J n F 1 b 3 Q 7 U 2 V j d G l v b j E v S V B S R V N T L 0 F 1 d G 9 S Z W 1 v d m V k Q 2 9 s d W 1 u c z E u e 0 N v Z G l n b 1 9 V b m l j b y w y f S Z x d W 9 0 O y w m c X V v d D t T Z W N 0 a W 9 u M S 9 J U F J F U 1 M v Q X V 0 b 1 J l b W 9 2 Z W R D b 2 x 1 b W 5 z M S 5 7 T m 9 t Y n J l X 0 V z d G F i b G V j a W 1 p Z W 5 0 b y w z f S Z x d W 9 0 O y w m c X V v d D t T Z W N 0 a W 9 u M S 9 J U F J F U 1 M v Q X V 0 b 1 J l b W 9 2 Z W R D b 2 x 1 b W 5 z M S 5 7 R G l z Y S w 0 f S Z x d W 9 0 O y w m c X V v d D t T Z W N 0 a W 9 u M S 9 J U F J F U 1 M v Q X V 0 b 1 J l b W 9 2 Z W R D b 2 x 1 b W 5 z M S 5 7 U m V k L D V 9 J n F 1 b 3 Q 7 L C Z x d W 9 0 O 1 N l Y 3 R p b 2 4 x L 0 l Q U k V T U y 9 B d X R v U m V t b 3 Z l Z E N v b H V t b n M x L n t N a W N y b 1 J l Z C w 2 f S Z x d W 9 0 O y w m c X V v d D t T Z W N 0 a W 9 u M S 9 J U F J F U 1 M v Q X V 0 b 1 J l b W 9 2 Z W R D b 2 x 1 b W 5 z M S 5 7 Q 2 9 k a W d v X 1 N l Y 3 R v c i w 3 f S Z x d W 9 0 O y w m c X V v d D t T Z W N 0 a W 9 u M S 9 J U F J F U 1 M v Q X V 0 b 1 J l b W 9 2 Z W R D b 2 x 1 b W 5 z M S 5 7 R G V w Y X J 0 Y W 1 l b n R v L D h 9 J n F 1 b 3 Q 7 L C Z x d W 9 0 O 1 N l Y 3 R p b 2 4 x L 0 l Q U k V T U y 9 B d X R v U m V t b 3 Z l Z E N v b H V t b n M x L n t Q c m 9 2 a W 5 j a W E s O X 0 m c X V v d D s s J n F 1 b 3 Q 7 U 2 V j d G l v b j E v S V B S R V N T L 0 F 1 d G 9 S Z W 1 v d m V k Q 2 9 s d W 1 u c z E u e 0 R p c 3 R y a X R v L D E w f S Z x d W 9 0 O y w m c X V v d D t T Z W N 0 a W 9 u M S 9 J U F J F U 1 M v Q X V 0 b 1 J l b W 9 2 Z W R D b 2 x 1 b W 5 z M S 5 7 Q 2 F 0 Z W d v c m l h L D E x f S Z x d W 9 0 O y w m c X V v d D t T Z W N 0 a W 9 u M S 9 J U F J F U 1 M v Q X V 0 b 1 J l b W 9 2 Z W R D b 2 x 1 b W 5 z M S 5 7 U F J P R y B c d T A w M 2 M x L D E y f S Z x d W 9 0 O y w m c X V v d D t T Z W N 0 a W 9 u M S 9 J U F J F U 1 M v Q X V 0 b 1 J l b W 9 2 Z W R D b 2 x 1 b W 5 z M S 5 7 U F J P R y A x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S V B S R V N T L 0 F 1 d G 9 S Z W 1 v d m V k Q 2 9 s d W 1 u c z E u e 0 l k X 0 V z d G F i b G V j a W 1 p Z W 5 0 b y w w f S Z x d W 9 0 O y w m c X V v d D t T Z W N 0 a W 9 u M S 9 J U F J F U 1 M v Q X V 0 b 1 J l b W 9 2 Z W R D b 2 x 1 b W 5 z M S 5 7 T U V T L D F 9 J n F 1 b 3 Q 7 L C Z x d W 9 0 O 1 N l Y 3 R p b 2 4 x L 0 l Q U k V T U y 9 B d X R v U m V t b 3 Z l Z E N v b H V t b n M x L n t D b 2 R p Z 2 9 f V W 5 p Y 2 8 s M n 0 m c X V v d D s s J n F 1 b 3 Q 7 U 2 V j d G l v b j E v S V B S R V N T L 0 F 1 d G 9 S Z W 1 v d m V k Q 2 9 s d W 1 u c z E u e 0 5 v b W J y Z V 9 F c 3 R h Y m x l Y 2 l t a W V u d G 8 s M 3 0 m c X V v d D s s J n F 1 b 3 Q 7 U 2 V j d G l v b j E v S V B S R V N T L 0 F 1 d G 9 S Z W 1 v d m V k Q 2 9 s d W 1 u c z E u e 0 R p c 2 E s N H 0 m c X V v d D s s J n F 1 b 3 Q 7 U 2 V j d G l v b j E v S V B S R V N T L 0 F 1 d G 9 S Z W 1 v d m V k Q 2 9 s d W 1 u c z E u e 1 J l Z C w 1 f S Z x d W 9 0 O y w m c X V v d D t T Z W N 0 a W 9 u M S 9 J U F J F U 1 M v Q X V 0 b 1 J l b W 9 2 Z W R D b 2 x 1 b W 5 z M S 5 7 T W l j c m 9 S Z W Q s N n 0 m c X V v d D s s J n F 1 b 3 Q 7 U 2 V j d G l v b j E v S V B S R V N T L 0 F 1 d G 9 S Z W 1 v d m V k Q 2 9 s d W 1 u c z E u e 0 N v Z G l n b 1 9 T Z W N 0 b 3 I s N 3 0 m c X V v d D s s J n F 1 b 3 Q 7 U 2 V j d G l v b j E v S V B S R V N T L 0 F 1 d G 9 S Z W 1 v d m V k Q 2 9 s d W 1 u c z E u e 0 R l c G F y d G F t Z W 5 0 b y w 4 f S Z x d W 9 0 O y w m c X V v d D t T Z W N 0 a W 9 u M S 9 J U F J F U 1 M v Q X V 0 b 1 J l b W 9 2 Z W R D b 2 x 1 b W 5 z M S 5 7 U H J v d m l u Y 2 l h L D l 9 J n F 1 b 3 Q 7 L C Z x d W 9 0 O 1 N l Y 3 R p b 2 4 x L 0 l Q U k V T U y 9 B d X R v U m V t b 3 Z l Z E N v b H V t b n M x L n t E a X N 0 c m l 0 b y w x M H 0 m c X V v d D s s J n F 1 b 3 Q 7 U 2 V j d G l v b j E v S V B S R V N T L 0 F 1 d G 9 S Z W 1 v d m V k Q 2 9 s d W 1 u c z E u e 0 N h d G V n b 3 J p Y S w x M X 0 m c X V v d D s s J n F 1 b 3 Q 7 U 2 V j d G l v b j E v S V B S R V N T L 0 F 1 d G 9 S Z W 1 v d m V k Q 2 9 s d W 1 u c z E u e 1 B S T 0 c g X H U w M D N j M S w x M n 0 m c X V v d D s s J n F 1 b 3 Q 7 U 2 V j d G l v b j E v S V B S R V N T L 0 F 1 d G 9 S Z W 1 v d m V k Q 2 9 s d W 1 u c z E u e 1 B S T 0 c g M S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Q U k V T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U F J F U 1 M v S V B S R V N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V B S R V N T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Q U k V T U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Q V R S S V o v Q 2 9 u c 3 V s d G F z J T I w Y 2 9 t Y m l u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B V F J J W i 9 T Z S U y M G V 4 c G F u Z G k l Q z M l Q j M l M j B J U F J F U 1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w R 6 J / 7 E l S U y b D 8 P v 0 F A 0 B w A A A A A C A A A A A A A Q Z g A A A A E A A C A A A A C Q w 2 o X A 1 v C l n 1 T R o C k y K W o 8 n O m g K D T 2 l m A k e L 4 d 0 z 5 R w A A A A A O g A A A A A I A A C A A A A A r 0 k A f Q 1 J + Q x 0 V R s V d L W R D T r o 6 8 5 A l j 0 k e l Q b G 1 3 e u M V A A A A A e i S t 4 j e V 9 b Z D r N Q p z z Z k P N W G B E 8 9 a m D N p m W C 8 V 5 q k r k R M a d T 6 a k O V u h l 5 0 r d o W k 1 Z y Q A A 6 T f N 4 Q y c M p 5 J T L J 2 i Y x E / N X e x 4 y G w 9 + W 5 a k S l k A A A A C d 5 O B U 2 V 8 9 Z r 5 P M S 6 z y j Y l Y e h 5 n o T l J c X x G G c B x g J P h + M i x i 2 Q t G S o L U f w Z H 8 l T U 4 v W a A e k 8 v h d / u k 3 4 A f L H K X < / D a t a M a s h u p > 
</file>

<file path=customXml/itemProps1.xml><?xml version="1.0" encoding="utf-8"?>
<ds:datastoreItem xmlns:ds="http://schemas.openxmlformats.org/officeDocument/2006/customXml" ds:itemID="{E0556596-78AC-4D49-A53B-28880780EB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</vt:i4>
      </vt:variant>
    </vt:vector>
  </HeadingPairs>
  <TitlesOfParts>
    <vt:vector size="17" baseType="lpstr">
      <vt:lpstr>DES</vt:lpstr>
      <vt:lpstr>ACUMULADO</vt:lpstr>
      <vt:lpstr>MENSUALES</vt:lpstr>
      <vt:lpstr>REDES</vt:lpstr>
      <vt:lpstr>DISTRITO</vt:lpstr>
      <vt:lpstr>DISTRITO-VPH</vt:lpstr>
      <vt:lpstr>NEUMO-INFLU ADULTO</vt:lpstr>
      <vt:lpstr>VACUNAS EXTRAS</vt:lpstr>
      <vt:lpstr>MESES</vt:lpstr>
      <vt:lpstr>DISTRITO IAR</vt:lpstr>
      <vt:lpstr>RANKING</vt:lpstr>
      <vt:lpstr>INFO-MESES</vt:lpstr>
      <vt:lpstr>INFO-ACUM</vt:lpstr>
      <vt:lpstr>DATOS</vt:lpstr>
      <vt:lpstr>Prog</vt:lpstr>
      <vt:lpstr>ACUMULADO!Área_de_impresión</vt:lpstr>
      <vt:lpstr>MENSUALES!Área_de_impresión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A. Reque Esqueche</dc:creator>
  <cp:lastModifiedBy>Gerencia Regional de Salud Lambayeque</cp:lastModifiedBy>
  <cp:lastPrinted>2025-03-21T21:25:13Z</cp:lastPrinted>
  <dcterms:created xsi:type="dcterms:W3CDTF">2020-10-14T15:48:27Z</dcterms:created>
  <dcterms:modified xsi:type="dcterms:W3CDTF">2025-04-24T13:24:33Z</dcterms:modified>
</cp:coreProperties>
</file>